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_\GitHubProjects\fd_id_charts\original_tables\"/>
    </mc:Choice>
  </mc:AlternateContent>
  <xr:revisionPtr revIDLastSave="0" documentId="13_ncr:1_{FE47B34B-893D-45CE-8F54-25EF7944BF79}" xr6:coauthVersionLast="47" xr6:coauthVersionMax="47" xr10:uidLastSave="{00000000-0000-0000-0000-000000000000}"/>
  <bookViews>
    <workbookView xWindow="-120" yWindow="-120" windowWidth="29040" windowHeight="15840" tabRatio="500" activeTab="4" xr2:uid="{00000000-000D-0000-FFFF-FFFF00000000}"/>
  </bookViews>
  <sheets>
    <sheet name="Monitoring" sheetId="1" r:id="rId1"/>
    <sheet name="Taxonomy_UniqueValues" sheetId="3" r:id="rId2"/>
    <sheet name="ClassificationClasses" sheetId="4" r:id="rId3"/>
    <sheet name="Video_List" sheetId="2" r:id="rId4"/>
    <sheet name="For_Statistics" sheetId="5" r:id="rId5"/>
  </sheets>
  <definedNames>
    <definedName name="_xlnm._FilterDatabase" localSheetId="0" hidden="1">Monitoring!$A$1:$AJ$1209</definedName>
    <definedName name="_xlnm._FilterDatabase" localSheetId="1" hidden="1">Taxonomy_UniqueValues!$A$1:$L$196</definedName>
    <definedName name="_xlnm._FilterDatabase" localSheetId="3" hidden="1">Video_List!$A$1:$J$2053</definedName>
    <definedName name="_xlnm.Extract" localSheetId="1">Taxonomy_UniqueValues!$A$1:$I$1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304" i="5" l="1"/>
  <c r="C304" i="5"/>
  <c r="B304" i="5" s="1"/>
  <c r="D304" i="5"/>
  <c r="E304" i="5" s="1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A305" i="5"/>
  <c r="A306" i="5" s="1"/>
  <c r="A307" i="5" s="1"/>
  <c r="A308" i="5" s="1"/>
  <c r="C305" i="5"/>
  <c r="B305" i="5" s="1"/>
  <c r="D305" i="5"/>
  <c r="E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C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C308" i="5"/>
  <c r="B308" i="5" s="1"/>
  <c r="F308" i="5" s="1"/>
  <c r="D308" i="5"/>
  <c r="E308" i="5" s="1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A309" i="5"/>
  <c r="A310" i="5" s="1"/>
  <c r="A311" i="5" s="1"/>
  <c r="A312" i="5" s="1"/>
  <c r="C309" i="5"/>
  <c r="B309" i="5" s="1"/>
  <c r="D309" i="5"/>
  <c r="E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C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C312" i="5"/>
  <c r="B312" i="5" s="1"/>
  <c r="F312" i="5" s="1"/>
  <c r="D312" i="5"/>
  <c r="E312" i="5" s="1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A313" i="5"/>
  <c r="A314" i="5" s="1"/>
  <c r="A315" i="5" s="1"/>
  <c r="A316" i="5" s="1"/>
  <c r="C313" i="5"/>
  <c r="B313" i="5" s="1"/>
  <c r="D313" i="5"/>
  <c r="E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C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C316" i="5"/>
  <c r="B316" i="5" s="1"/>
  <c r="F316" i="5" s="1"/>
  <c r="D316" i="5"/>
  <c r="E316" i="5" s="1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A317" i="5"/>
  <c r="A318" i="5" s="1"/>
  <c r="A319" i="5" s="1"/>
  <c r="A320" i="5" s="1"/>
  <c r="C317" i="5"/>
  <c r="B317" i="5" s="1"/>
  <c r="D317" i="5"/>
  <c r="E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C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C320" i="5"/>
  <c r="B320" i="5" s="1"/>
  <c r="F320" i="5" s="1"/>
  <c r="D320" i="5"/>
  <c r="E320" i="5" s="1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A321" i="5"/>
  <c r="A322" i="5" s="1"/>
  <c r="A323" i="5" s="1"/>
  <c r="A324" i="5" s="1"/>
  <c r="C321" i="5"/>
  <c r="B321" i="5" s="1"/>
  <c r="D321" i="5"/>
  <c r="E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C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C324" i="5"/>
  <c r="B324" i="5" s="1"/>
  <c r="F324" i="5" s="1"/>
  <c r="D324" i="5"/>
  <c r="E324" i="5" s="1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A325" i="5"/>
  <c r="A326" i="5" s="1"/>
  <c r="A327" i="5" s="1"/>
  <c r="A328" i="5" s="1"/>
  <c r="C325" i="5"/>
  <c r="B325" i="5" s="1"/>
  <c r="D325" i="5"/>
  <c r="E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C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C328" i="5"/>
  <c r="B328" i="5" s="1"/>
  <c r="F328" i="5" s="1"/>
  <c r="D328" i="5"/>
  <c r="E328" i="5" s="1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A329" i="5"/>
  <c r="A330" i="5" s="1"/>
  <c r="A331" i="5" s="1"/>
  <c r="A332" i="5" s="1"/>
  <c r="C329" i="5"/>
  <c r="B329" i="5" s="1"/>
  <c r="D329" i="5"/>
  <c r="E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C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C332" i="5"/>
  <c r="B332" i="5" s="1"/>
  <c r="F332" i="5" s="1"/>
  <c r="D332" i="5"/>
  <c r="E332" i="5" s="1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A333" i="5"/>
  <c r="A334" i="5" s="1"/>
  <c r="A335" i="5" s="1"/>
  <c r="A336" i="5" s="1"/>
  <c r="C333" i="5"/>
  <c r="B333" i="5" s="1"/>
  <c r="D333" i="5"/>
  <c r="E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C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C336" i="5"/>
  <c r="B336" i="5" s="1"/>
  <c r="F336" i="5" s="1"/>
  <c r="D336" i="5"/>
  <c r="E336" i="5" s="1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A337" i="5"/>
  <c r="A338" i="5" s="1"/>
  <c r="A339" i="5" s="1"/>
  <c r="A340" i="5" s="1"/>
  <c r="C337" i="5"/>
  <c r="B337" i="5" s="1"/>
  <c r="D337" i="5"/>
  <c r="E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C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C340" i="5"/>
  <c r="B340" i="5" s="1"/>
  <c r="F340" i="5" s="1"/>
  <c r="D340" i="5"/>
  <c r="E340" i="5" s="1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A341" i="5"/>
  <c r="A342" i="5" s="1"/>
  <c r="A343" i="5" s="1"/>
  <c r="A344" i="5" s="1"/>
  <c r="C341" i="5"/>
  <c r="B341" i="5" s="1"/>
  <c r="D341" i="5"/>
  <c r="E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C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C344" i="5"/>
  <c r="B344" i="5" s="1"/>
  <c r="F344" i="5" s="1"/>
  <c r="D344" i="5"/>
  <c r="E344" i="5" s="1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A345" i="5"/>
  <c r="A346" i="5" s="1"/>
  <c r="A347" i="5" s="1"/>
  <c r="A348" i="5" s="1"/>
  <c r="C345" i="5"/>
  <c r="B345" i="5" s="1"/>
  <c r="D345" i="5"/>
  <c r="E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C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C348" i="5"/>
  <c r="B348" i="5" s="1"/>
  <c r="F348" i="5" s="1"/>
  <c r="D348" i="5"/>
  <c r="E348" i="5" s="1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A349" i="5"/>
  <c r="A350" i="5" s="1"/>
  <c r="A351" i="5" s="1"/>
  <c r="A352" i="5" s="1"/>
  <c r="C349" i="5"/>
  <c r="B349" i="5" s="1"/>
  <c r="D349" i="5"/>
  <c r="E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C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C352" i="5"/>
  <c r="B352" i="5" s="1"/>
  <c r="F352" i="5" s="1"/>
  <c r="D352" i="5"/>
  <c r="E352" i="5" s="1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A353" i="5"/>
  <c r="A354" i="5" s="1"/>
  <c r="A355" i="5" s="1"/>
  <c r="A356" i="5" s="1"/>
  <c r="B353" i="5"/>
  <c r="C353" i="5"/>
  <c r="D353" i="5"/>
  <c r="E353" i="5"/>
  <c r="F353" i="5" s="1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B354" i="5"/>
  <c r="C354" i="5"/>
  <c r="D354" i="5" s="1"/>
  <c r="E354" i="5" s="1"/>
  <c r="F354" i="5" s="1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C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C356" i="5"/>
  <c r="B356" i="5" s="1"/>
  <c r="D356" i="5"/>
  <c r="E356" i="5" s="1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A357" i="5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B357" i="5"/>
  <c r="C357" i="5"/>
  <c r="D357" i="5"/>
  <c r="E357" i="5"/>
  <c r="F357" i="5" s="1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B358" i="5"/>
  <c r="C358" i="5"/>
  <c r="D358" i="5" s="1"/>
  <c r="E358" i="5" s="1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C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C360" i="5"/>
  <c r="B360" i="5" s="1"/>
  <c r="F360" i="5" s="1"/>
  <c r="D360" i="5"/>
  <c r="E360" i="5" s="1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B361" i="5"/>
  <c r="C361" i="5"/>
  <c r="D361" i="5"/>
  <c r="E361" i="5"/>
  <c r="F361" i="5" s="1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B362" i="5"/>
  <c r="C362" i="5"/>
  <c r="D362" i="5" s="1"/>
  <c r="E362" i="5" s="1"/>
  <c r="F362" i="5" s="1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C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C364" i="5"/>
  <c r="B364" i="5" s="1"/>
  <c r="D364" i="5"/>
  <c r="E364" i="5" s="1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B365" i="5"/>
  <c r="C365" i="5"/>
  <c r="D365" i="5"/>
  <c r="E365" i="5"/>
  <c r="F365" i="5" s="1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C366" i="5"/>
  <c r="D366" i="5" s="1"/>
  <c r="E366" i="5" s="1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C367" i="5"/>
  <c r="B367" i="5" s="1"/>
  <c r="D367" i="5"/>
  <c r="E367" i="5" s="1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C368" i="5"/>
  <c r="B368" i="5" s="1"/>
  <c r="D368" i="5"/>
  <c r="E368" i="5" s="1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B370" i="5"/>
  <c r="F370" i="5" s="1"/>
  <c r="C370" i="5"/>
  <c r="D370" i="5" s="1"/>
  <c r="E370" i="5" s="1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C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C372" i="5"/>
  <c r="B372" i="5" s="1"/>
  <c r="F372" i="5" s="1"/>
  <c r="D372" i="5"/>
  <c r="E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A373" i="5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B373" i="5"/>
  <c r="C373" i="5"/>
  <c r="D373" i="5"/>
  <c r="E373" i="5"/>
  <c r="F373" i="5" s="1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C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C375" i="5"/>
  <c r="B375" i="5" s="1"/>
  <c r="D375" i="5"/>
  <c r="E375" i="5" s="1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C376" i="5"/>
  <c r="B376" i="5" s="1"/>
  <c r="D376" i="5"/>
  <c r="E376" i="5" s="1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B378" i="5"/>
  <c r="C378" i="5"/>
  <c r="D378" i="5" s="1"/>
  <c r="E378" i="5" s="1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C379" i="5"/>
  <c r="B379" i="5" s="1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C380" i="5"/>
  <c r="B380" i="5" s="1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C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B382" i="5"/>
  <c r="C382" i="5"/>
  <c r="D382" i="5"/>
  <c r="E382" i="5" s="1"/>
  <c r="F382" i="5" s="1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C383" i="5"/>
  <c r="B383" i="5" s="1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B384" i="5"/>
  <c r="F384" i="5" s="1"/>
  <c r="C384" i="5"/>
  <c r="D384" i="5"/>
  <c r="E384" i="5" s="1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C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B386" i="5"/>
  <c r="C386" i="5"/>
  <c r="D386" i="5"/>
  <c r="E386" i="5" s="1"/>
  <c r="F386" i="5" s="1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C387" i="5"/>
  <c r="B387" i="5" s="1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B388" i="5"/>
  <c r="C388" i="5"/>
  <c r="D388" i="5"/>
  <c r="E388" i="5" s="1"/>
  <c r="F388" i="5" s="1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C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B390" i="5"/>
  <c r="C390" i="5"/>
  <c r="D390" i="5"/>
  <c r="E390" i="5" s="1"/>
  <c r="F390" i="5" s="1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C391" i="5"/>
  <c r="B391" i="5" s="1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B392" i="5"/>
  <c r="C392" i="5"/>
  <c r="D392" i="5"/>
  <c r="E392" i="5" s="1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C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B394" i="5"/>
  <c r="C394" i="5"/>
  <c r="D394" i="5"/>
  <c r="E394" i="5" s="1"/>
  <c r="F394" i="5" s="1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A395" i="5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C395" i="5"/>
  <c r="B395" i="5" s="1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B396" i="5"/>
  <c r="F396" i="5" s="1"/>
  <c r="C396" i="5"/>
  <c r="D396" i="5"/>
  <c r="E396" i="5" s="1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C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B398" i="5"/>
  <c r="C398" i="5"/>
  <c r="D398" i="5"/>
  <c r="E398" i="5" s="1"/>
  <c r="F398" i="5" s="1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C399" i="5"/>
  <c r="B399" i="5" s="1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B400" i="5"/>
  <c r="F400" i="5" s="1"/>
  <c r="C400" i="5"/>
  <c r="D400" i="5"/>
  <c r="E400" i="5" s="1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C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B402" i="5"/>
  <c r="C402" i="5"/>
  <c r="D402" i="5"/>
  <c r="E402" i="5" s="1"/>
  <c r="F402" i="5" s="1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C403" i="5"/>
  <c r="B403" i="5" s="1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B404" i="5"/>
  <c r="C404" i="5"/>
  <c r="D404" i="5"/>
  <c r="E404" i="5" s="1"/>
  <c r="F404" i="5" s="1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C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B406" i="5"/>
  <c r="C406" i="5"/>
  <c r="D406" i="5"/>
  <c r="E406" i="5" s="1"/>
  <c r="F406" i="5" s="1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C407" i="5"/>
  <c r="B407" i="5" s="1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B408" i="5"/>
  <c r="C408" i="5"/>
  <c r="D408" i="5"/>
  <c r="E408" i="5" s="1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C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B410" i="5"/>
  <c r="C410" i="5"/>
  <c r="D410" i="5"/>
  <c r="E410" i="5" s="1"/>
  <c r="F410" i="5" s="1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C411" i="5"/>
  <c r="B411" i="5" s="1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B412" i="5"/>
  <c r="F412" i="5" s="1"/>
  <c r="C412" i="5"/>
  <c r="D412" i="5"/>
  <c r="E412" i="5" s="1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C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B414" i="5"/>
  <c r="C414" i="5"/>
  <c r="D414" i="5"/>
  <c r="E414" i="5" s="1"/>
  <c r="F414" i="5" s="1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C415" i="5"/>
  <c r="B415" i="5" s="1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B416" i="5"/>
  <c r="F416" i="5" s="1"/>
  <c r="C416" i="5"/>
  <c r="D416" i="5"/>
  <c r="E416" i="5" s="1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C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B418" i="5"/>
  <c r="C418" i="5"/>
  <c r="D418" i="5"/>
  <c r="E418" i="5" s="1"/>
  <c r="F418" i="5" s="1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C419" i="5"/>
  <c r="B419" i="5" s="1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B420" i="5"/>
  <c r="C420" i="5"/>
  <c r="D420" i="5"/>
  <c r="E420" i="5" s="1"/>
  <c r="F420" i="5" s="1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C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B422" i="5"/>
  <c r="C422" i="5"/>
  <c r="D422" i="5"/>
  <c r="E422" i="5" s="1"/>
  <c r="F422" i="5" s="1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C423" i="5"/>
  <c r="B423" i="5" s="1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B424" i="5"/>
  <c r="C424" i="5"/>
  <c r="D424" i="5"/>
  <c r="E424" i="5" s="1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C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B426" i="5"/>
  <c r="C426" i="5"/>
  <c r="D426" i="5"/>
  <c r="E426" i="5" s="1"/>
  <c r="F426" i="5" s="1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C427" i="5"/>
  <c r="B427" i="5" s="1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B428" i="5"/>
  <c r="F428" i="5" s="1"/>
  <c r="C428" i="5"/>
  <c r="D428" i="5"/>
  <c r="E428" i="5" s="1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C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B430" i="5"/>
  <c r="C430" i="5"/>
  <c r="D430" i="5"/>
  <c r="E430" i="5" s="1"/>
  <c r="F430" i="5" s="1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C431" i="5"/>
  <c r="B431" i="5" s="1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B432" i="5"/>
  <c r="F432" i="5" s="1"/>
  <c r="C432" i="5"/>
  <c r="D432" i="5"/>
  <c r="E432" i="5" s="1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A433" i="5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C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B434" i="5"/>
  <c r="F434" i="5" s="1"/>
  <c r="C434" i="5"/>
  <c r="D434" i="5"/>
  <c r="E434" i="5" s="1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C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B436" i="5"/>
  <c r="C436" i="5"/>
  <c r="D436" i="5"/>
  <c r="E436" i="5" s="1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C437" i="5"/>
  <c r="B437" i="5" s="1"/>
  <c r="D437" i="5"/>
  <c r="E437" i="5" s="1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B438" i="5"/>
  <c r="C438" i="5"/>
  <c r="D438" i="5" s="1"/>
  <c r="E438" i="5" s="1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C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C440" i="5"/>
  <c r="B440" i="5" s="1"/>
  <c r="D440" i="5"/>
  <c r="E440" i="5" s="1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B441" i="5"/>
  <c r="C441" i="5"/>
  <c r="D441" i="5"/>
  <c r="E441" i="5"/>
  <c r="F441" i="5" s="1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B442" i="5"/>
  <c r="F442" i="5" s="1"/>
  <c r="C442" i="5"/>
  <c r="D442" i="5" s="1"/>
  <c r="E442" i="5" s="1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C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C444" i="5"/>
  <c r="B444" i="5" s="1"/>
  <c r="D444" i="5"/>
  <c r="E444" i="5" s="1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B445" i="5"/>
  <c r="C445" i="5"/>
  <c r="D445" i="5"/>
  <c r="E445" i="5"/>
  <c r="F445" i="5" s="1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B446" i="5"/>
  <c r="F446" i="5" s="1"/>
  <c r="C446" i="5"/>
  <c r="D446" i="5" s="1"/>
  <c r="E446" i="5" s="1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C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C448" i="5"/>
  <c r="B448" i="5" s="1"/>
  <c r="D448" i="5"/>
  <c r="E448" i="5" s="1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A449" i="5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B449" i="5"/>
  <c r="C449" i="5"/>
  <c r="D449" i="5"/>
  <c r="E449" i="5"/>
  <c r="F449" i="5" s="1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B450" i="5"/>
  <c r="C450" i="5"/>
  <c r="D450" i="5" s="1"/>
  <c r="E450" i="5" s="1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C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C452" i="5"/>
  <c r="B452" i="5" s="1"/>
  <c r="F452" i="5" s="1"/>
  <c r="D452" i="5"/>
  <c r="E452" i="5" s="1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B453" i="5"/>
  <c r="C453" i="5"/>
  <c r="D453" i="5"/>
  <c r="E453" i="5"/>
  <c r="F453" i="5" s="1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B454" i="5"/>
  <c r="C454" i="5"/>
  <c r="D454" i="5" s="1"/>
  <c r="E454" i="5" s="1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C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C456" i="5"/>
  <c r="B456" i="5" s="1"/>
  <c r="D456" i="5"/>
  <c r="E456" i="5" s="1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B457" i="5"/>
  <c r="C457" i="5"/>
  <c r="D457" i="5"/>
  <c r="E457" i="5"/>
  <c r="F457" i="5" s="1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B458" i="5"/>
  <c r="F458" i="5" s="1"/>
  <c r="C458" i="5"/>
  <c r="D458" i="5" s="1"/>
  <c r="E458" i="5" s="1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C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C460" i="5"/>
  <c r="B460" i="5" s="1"/>
  <c r="D460" i="5"/>
  <c r="E460" i="5" s="1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B461" i="5"/>
  <c r="C461" i="5"/>
  <c r="D461" i="5"/>
  <c r="E461" i="5"/>
  <c r="F461" i="5" s="1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B462" i="5"/>
  <c r="C462" i="5"/>
  <c r="D462" i="5" s="1"/>
  <c r="E462" i="5" s="1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C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C464" i="5"/>
  <c r="B464" i="5" s="1"/>
  <c r="D464" i="5"/>
  <c r="E464" i="5" s="1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B465" i="5"/>
  <c r="C465" i="5"/>
  <c r="D465" i="5"/>
  <c r="E465" i="5"/>
  <c r="F465" i="5" s="1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B466" i="5"/>
  <c r="C466" i="5"/>
  <c r="D466" i="5" s="1"/>
  <c r="E466" i="5" s="1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C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C468" i="5"/>
  <c r="B468" i="5" s="1"/>
  <c r="F468" i="5" s="1"/>
  <c r="D468" i="5"/>
  <c r="E468" i="5" s="1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B469" i="5"/>
  <c r="C469" i="5"/>
  <c r="D469" i="5"/>
  <c r="E469" i="5"/>
  <c r="F469" i="5" s="1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B470" i="5"/>
  <c r="C470" i="5"/>
  <c r="D470" i="5" s="1"/>
  <c r="E470" i="5" s="1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C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C472" i="5"/>
  <c r="B472" i="5" s="1"/>
  <c r="D472" i="5"/>
  <c r="E472" i="5" s="1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B473" i="5"/>
  <c r="C473" i="5"/>
  <c r="D473" i="5"/>
  <c r="E473" i="5"/>
  <c r="F473" i="5" s="1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B474" i="5"/>
  <c r="F474" i="5" s="1"/>
  <c r="C474" i="5"/>
  <c r="D474" i="5" s="1"/>
  <c r="E474" i="5" s="1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C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C476" i="5"/>
  <c r="B476" i="5" s="1"/>
  <c r="D476" i="5"/>
  <c r="E476" i="5" s="1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B477" i="5"/>
  <c r="C477" i="5"/>
  <c r="D477" i="5"/>
  <c r="E477" i="5"/>
  <c r="F477" i="5" s="1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B478" i="5"/>
  <c r="C478" i="5"/>
  <c r="D478" i="5" s="1"/>
  <c r="E478" i="5" s="1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C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C480" i="5"/>
  <c r="B480" i="5" s="1"/>
  <c r="D480" i="5"/>
  <c r="E480" i="5" s="1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B481" i="5"/>
  <c r="C481" i="5"/>
  <c r="D481" i="5"/>
  <c r="E481" i="5"/>
  <c r="F481" i="5" s="1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B482" i="5"/>
  <c r="C482" i="5"/>
  <c r="D482" i="5" s="1"/>
  <c r="E482" i="5" s="1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C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C484" i="5"/>
  <c r="B484" i="5" s="1"/>
  <c r="F484" i="5" s="1"/>
  <c r="D484" i="5"/>
  <c r="E484" i="5" s="1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B485" i="5"/>
  <c r="C485" i="5"/>
  <c r="D485" i="5"/>
  <c r="E485" i="5"/>
  <c r="F485" i="5" s="1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B486" i="5"/>
  <c r="C486" i="5"/>
  <c r="D486" i="5" s="1"/>
  <c r="E486" i="5" s="1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C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C488" i="5"/>
  <c r="B488" i="5" s="1"/>
  <c r="D488" i="5"/>
  <c r="E488" i="5" s="1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B489" i="5"/>
  <c r="C489" i="5"/>
  <c r="D489" i="5"/>
  <c r="E489" i="5"/>
  <c r="F489" i="5" s="1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B490" i="5"/>
  <c r="F490" i="5" s="1"/>
  <c r="C490" i="5"/>
  <c r="D490" i="5" s="1"/>
  <c r="E490" i="5" s="1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C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C492" i="5"/>
  <c r="B492" i="5" s="1"/>
  <c r="D492" i="5"/>
  <c r="E492" i="5" s="1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B493" i="5"/>
  <c r="C493" i="5"/>
  <c r="D493" i="5"/>
  <c r="E493" i="5"/>
  <c r="F493" i="5" s="1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B494" i="5"/>
  <c r="C494" i="5"/>
  <c r="D494" i="5" s="1"/>
  <c r="E494" i="5" s="1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C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C496" i="5"/>
  <c r="B496" i="5" s="1"/>
  <c r="D496" i="5"/>
  <c r="E496" i="5" s="1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B497" i="5"/>
  <c r="C497" i="5"/>
  <c r="D497" i="5"/>
  <c r="E497" i="5"/>
  <c r="F497" i="5" s="1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B498" i="5"/>
  <c r="C498" i="5"/>
  <c r="D498" i="5" s="1"/>
  <c r="E498" i="5" s="1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C500" i="5"/>
  <c r="B500" i="5" s="1"/>
  <c r="F500" i="5" s="1"/>
  <c r="D500" i="5"/>
  <c r="E500" i="5" s="1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B501" i="5"/>
  <c r="C501" i="5"/>
  <c r="D501" i="5"/>
  <c r="E501" i="5"/>
  <c r="F501" i="5" s="1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B502" i="5"/>
  <c r="C502" i="5"/>
  <c r="D502" i="5" s="1"/>
  <c r="E502" i="5" s="1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C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C504" i="5"/>
  <c r="B504" i="5" s="1"/>
  <c r="D504" i="5"/>
  <c r="E504" i="5" s="1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C506" i="5"/>
  <c r="D506" i="5" s="1"/>
  <c r="E506" i="5" s="1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C507" i="5"/>
  <c r="B507" i="5" s="1"/>
  <c r="D507" i="5"/>
  <c r="E507" i="5" s="1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C508" i="5"/>
  <c r="B508" i="5" s="1"/>
  <c r="D508" i="5"/>
  <c r="E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B509" i="5"/>
  <c r="C509" i="5"/>
  <c r="D509" i="5"/>
  <c r="E509" i="5" s="1"/>
  <c r="F509" i="5" s="1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C510" i="5"/>
  <c r="D510" i="5" s="1"/>
  <c r="E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C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C512" i="5"/>
  <c r="B512" i="5" s="1"/>
  <c r="F512" i="5" s="1"/>
  <c r="D512" i="5"/>
  <c r="E512" i="5" s="1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C513" i="5"/>
  <c r="B513" i="5" s="1"/>
  <c r="F513" i="5" s="1"/>
  <c r="D513" i="5"/>
  <c r="E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C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C516" i="5"/>
  <c r="B516" i="5" s="1"/>
  <c r="F516" i="5" s="1"/>
  <c r="D516" i="5"/>
  <c r="E516" i="5" s="1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C517" i="5"/>
  <c r="B517" i="5" s="1"/>
  <c r="F517" i="5" s="1"/>
  <c r="D517" i="5"/>
  <c r="E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C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C520" i="5"/>
  <c r="B520" i="5" s="1"/>
  <c r="F520" i="5" s="1"/>
  <c r="D520" i="5"/>
  <c r="E520" i="5" s="1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C521" i="5"/>
  <c r="B521" i="5" s="1"/>
  <c r="F521" i="5" s="1"/>
  <c r="D521" i="5"/>
  <c r="E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C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C524" i="5"/>
  <c r="B524" i="5" s="1"/>
  <c r="F524" i="5" s="1"/>
  <c r="D524" i="5"/>
  <c r="E524" i="5" s="1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C525" i="5"/>
  <c r="B525" i="5" s="1"/>
  <c r="F525" i="5" s="1"/>
  <c r="D525" i="5"/>
  <c r="E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C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C528" i="5"/>
  <c r="B528" i="5" s="1"/>
  <c r="F528" i="5" s="1"/>
  <c r="D528" i="5"/>
  <c r="E528" i="5" s="1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C529" i="5"/>
  <c r="B529" i="5" s="1"/>
  <c r="F529" i="5" s="1"/>
  <c r="D529" i="5"/>
  <c r="E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C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C532" i="5"/>
  <c r="B532" i="5" s="1"/>
  <c r="F532" i="5" s="1"/>
  <c r="D532" i="5"/>
  <c r="E532" i="5" s="1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C533" i="5"/>
  <c r="B533" i="5" s="1"/>
  <c r="F533" i="5" s="1"/>
  <c r="D533" i="5"/>
  <c r="E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C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C536" i="5"/>
  <c r="B536" i="5" s="1"/>
  <c r="F536" i="5" s="1"/>
  <c r="D536" i="5"/>
  <c r="E536" i="5" s="1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C537" i="5"/>
  <c r="B537" i="5" s="1"/>
  <c r="F537" i="5" s="1"/>
  <c r="D537" i="5"/>
  <c r="E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C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C540" i="5"/>
  <c r="B540" i="5" s="1"/>
  <c r="F540" i="5" s="1"/>
  <c r="D540" i="5"/>
  <c r="E540" i="5" s="1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C541" i="5"/>
  <c r="B541" i="5" s="1"/>
  <c r="F541" i="5" s="1"/>
  <c r="D541" i="5"/>
  <c r="E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C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C544" i="5"/>
  <c r="B544" i="5" s="1"/>
  <c r="F544" i="5" s="1"/>
  <c r="D544" i="5"/>
  <c r="E544" i="5" s="1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C545" i="5"/>
  <c r="B545" i="5" s="1"/>
  <c r="F545" i="5" s="1"/>
  <c r="D545" i="5"/>
  <c r="E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C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C548" i="5"/>
  <c r="B548" i="5" s="1"/>
  <c r="F548" i="5" s="1"/>
  <c r="D548" i="5"/>
  <c r="E548" i="5" s="1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C549" i="5"/>
  <c r="B549" i="5" s="1"/>
  <c r="F549" i="5" s="1"/>
  <c r="D549" i="5"/>
  <c r="E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C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C552" i="5"/>
  <c r="B552" i="5" s="1"/>
  <c r="D552" i="5"/>
  <c r="E552" i="5" s="1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C553" i="5"/>
  <c r="B553" i="5" s="1"/>
  <c r="F553" i="5" s="1"/>
  <c r="D553" i="5"/>
  <c r="E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C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C556" i="5"/>
  <c r="B556" i="5" s="1"/>
  <c r="D556" i="5"/>
  <c r="E556" i="5" s="1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C557" i="5"/>
  <c r="B557" i="5" s="1"/>
  <c r="F557" i="5" s="1"/>
  <c r="D557" i="5"/>
  <c r="E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C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C560" i="5"/>
  <c r="B560" i="5" s="1"/>
  <c r="D560" i="5"/>
  <c r="E560" i="5" s="1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C561" i="5"/>
  <c r="B561" i="5" s="1"/>
  <c r="F561" i="5" s="1"/>
  <c r="D561" i="5"/>
  <c r="E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C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C564" i="5"/>
  <c r="B564" i="5" s="1"/>
  <c r="D564" i="5"/>
  <c r="E564" i="5" s="1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C565" i="5"/>
  <c r="B565" i="5" s="1"/>
  <c r="F565" i="5" s="1"/>
  <c r="D565" i="5"/>
  <c r="E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C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C568" i="5"/>
  <c r="B568" i="5" s="1"/>
  <c r="D568" i="5"/>
  <c r="E568" i="5" s="1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C569" i="5"/>
  <c r="B569" i="5" s="1"/>
  <c r="F569" i="5" s="1"/>
  <c r="D569" i="5"/>
  <c r="E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C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C572" i="5"/>
  <c r="B572" i="5" s="1"/>
  <c r="D572" i="5"/>
  <c r="E572" i="5" s="1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C573" i="5"/>
  <c r="B573" i="5" s="1"/>
  <c r="F573" i="5" s="1"/>
  <c r="D573" i="5"/>
  <c r="E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C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C576" i="5"/>
  <c r="B576" i="5" s="1"/>
  <c r="D576" i="5"/>
  <c r="E576" i="5" s="1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C577" i="5"/>
  <c r="B577" i="5" s="1"/>
  <c r="F577" i="5" s="1"/>
  <c r="D577" i="5"/>
  <c r="E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C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C580" i="5"/>
  <c r="B580" i="5" s="1"/>
  <c r="D580" i="5"/>
  <c r="E580" i="5" s="1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B581" i="5"/>
  <c r="C581" i="5"/>
  <c r="D581" i="5"/>
  <c r="E581" i="5"/>
  <c r="F581" i="5" s="1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B582" i="5"/>
  <c r="C582" i="5"/>
  <c r="D582" i="5" s="1"/>
  <c r="E582" i="5" s="1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C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C584" i="5"/>
  <c r="B584" i="5" s="1"/>
  <c r="F584" i="5" s="1"/>
  <c r="D584" i="5"/>
  <c r="E584" i="5" s="1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B585" i="5"/>
  <c r="C585" i="5"/>
  <c r="D585" i="5"/>
  <c r="E585" i="5"/>
  <c r="F585" i="5" s="1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B586" i="5"/>
  <c r="F586" i="5" s="1"/>
  <c r="C586" i="5"/>
  <c r="D586" i="5" s="1"/>
  <c r="E586" i="5" s="1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C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C588" i="5"/>
  <c r="B588" i="5" s="1"/>
  <c r="D588" i="5"/>
  <c r="E588" i="5" s="1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B589" i="5"/>
  <c r="C589" i="5"/>
  <c r="D589" i="5"/>
  <c r="E589" i="5"/>
  <c r="F589" i="5" s="1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B590" i="5"/>
  <c r="F590" i="5" s="1"/>
  <c r="C590" i="5"/>
  <c r="D590" i="5" s="1"/>
  <c r="E590" i="5" s="1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C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C592" i="5"/>
  <c r="B592" i="5" s="1"/>
  <c r="F592" i="5" s="1"/>
  <c r="D592" i="5"/>
  <c r="E592" i="5" s="1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B593" i="5"/>
  <c r="C593" i="5"/>
  <c r="D593" i="5"/>
  <c r="E593" i="5"/>
  <c r="F593" i="5" s="1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B594" i="5"/>
  <c r="C594" i="5"/>
  <c r="D594" i="5" s="1"/>
  <c r="E594" i="5" s="1"/>
  <c r="F594" i="5" s="1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C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C596" i="5"/>
  <c r="B596" i="5" s="1"/>
  <c r="D596" i="5"/>
  <c r="E596" i="5" s="1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B597" i="5"/>
  <c r="C597" i="5"/>
  <c r="D597" i="5"/>
  <c r="E597" i="5"/>
  <c r="F597" i="5" s="1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B598" i="5"/>
  <c r="C598" i="5"/>
  <c r="D598" i="5" s="1"/>
  <c r="E598" i="5" s="1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C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C600" i="5"/>
  <c r="B600" i="5" s="1"/>
  <c r="F600" i="5" s="1"/>
  <c r="D600" i="5"/>
  <c r="E600" i="5" s="1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B601" i="5"/>
  <c r="C601" i="5"/>
  <c r="D601" i="5"/>
  <c r="E601" i="5"/>
  <c r="F601" i="5" s="1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B602" i="5"/>
  <c r="F602" i="5" s="1"/>
  <c r="C602" i="5"/>
  <c r="D602" i="5" s="1"/>
  <c r="E602" i="5" s="1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C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C604" i="5"/>
  <c r="B604" i="5" s="1"/>
  <c r="D604" i="5"/>
  <c r="E604" i="5" s="1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B605" i="5"/>
  <c r="C605" i="5"/>
  <c r="D605" i="5"/>
  <c r="E605" i="5"/>
  <c r="F605" i="5" s="1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B606" i="5"/>
  <c r="F606" i="5" s="1"/>
  <c r="C606" i="5"/>
  <c r="D606" i="5" s="1"/>
  <c r="E606" i="5" s="1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C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C608" i="5"/>
  <c r="B608" i="5" s="1"/>
  <c r="F608" i="5" s="1"/>
  <c r="D608" i="5"/>
  <c r="E608" i="5" s="1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B609" i="5"/>
  <c r="C609" i="5"/>
  <c r="D609" i="5"/>
  <c r="E609" i="5"/>
  <c r="F609" i="5" s="1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B610" i="5"/>
  <c r="C610" i="5"/>
  <c r="D610" i="5" s="1"/>
  <c r="E610" i="5" s="1"/>
  <c r="F610" i="5" s="1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C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C612" i="5"/>
  <c r="B612" i="5" s="1"/>
  <c r="D612" i="5"/>
  <c r="E612" i="5" s="1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B613" i="5"/>
  <c r="C613" i="5"/>
  <c r="D613" i="5"/>
  <c r="E613" i="5"/>
  <c r="F613" i="5" s="1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B614" i="5"/>
  <c r="C614" i="5"/>
  <c r="D614" i="5" s="1"/>
  <c r="E614" i="5" s="1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C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C616" i="5"/>
  <c r="B616" i="5" s="1"/>
  <c r="F616" i="5" s="1"/>
  <c r="D616" i="5"/>
  <c r="E616" i="5" s="1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B617" i="5"/>
  <c r="C617" i="5"/>
  <c r="D617" i="5"/>
  <c r="E617" i="5"/>
  <c r="F617" i="5" s="1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B618" i="5"/>
  <c r="F618" i="5" s="1"/>
  <c r="C618" i="5"/>
  <c r="D618" i="5" s="1"/>
  <c r="E618" i="5" s="1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C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C620" i="5"/>
  <c r="B620" i="5" s="1"/>
  <c r="D620" i="5"/>
  <c r="E620" i="5" s="1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B621" i="5"/>
  <c r="C621" i="5"/>
  <c r="D621" i="5"/>
  <c r="E621" i="5"/>
  <c r="F621" i="5" s="1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B622" i="5"/>
  <c r="F622" i="5" s="1"/>
  <c r="C622" i="5"/>
  <c r="D622" i="5" s="1"/>
  <c r="E622" i="5" s="1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C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C624" i="5"/>
  <c r="B624" i="5" s="1"/>
  <c r="F624" i="5" s="1"/>
  <c r="D624" i="5"/>
  <c r="E624" i="5" s="1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B625" i="5"/>
  <c r="C625" i="5"/>
  <c r="D625" i="5"/>
  <c r="E625" i="5"/>
  <c r="F625" i="5" s="1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B626" i="5"/>
  <c r="C626" i="5"/>
  <c r="D626" i="5" s="1"/>
  <c r="E626" i="5" s="1"/>
  <c r="F626" i="5" s="1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C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C628" i="5"/>
  <c r="B628" i="5" s="1"/>
  <c r="D628" i="5"/>
  <c r="E628" i="5" s="1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B629" i="5"/>
  <c r="C629" i="5"/>
  <c r="D629" i="5"/>
  <c r="E629" i="5"/>
  <c r="F629" i="5" s="1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B630" i="5"/>
  <c r="C630" i="5"/>
  <c r="D630" i="5" s="1"/>
  <c r="E630" i="5" s="1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C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C632" i="5"/>
  <c r="B632" i="5" s="1"/>
  <c r="F632" i="5" s="1"/>
  <c r="D632" i="5"/>
  <c r="E632" i="5" s="1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B633" i="5"/>
  <c r="C633" i="5"/>
  <c r="D633" i="5"/>
  <c r="E633" i="5"/>
  <c r="F633" i="5" s="1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B634" i="5"/>
  <c r="F634" i="5" s="1"/>
  <c r="C634" i="5"/>
  <c r="D634" i="5" s="1"/>
  <c r="E634" i="5" s="1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C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C636" i="5"/>
  <c r="B636" i="5" s="1"/>
  <c r="D636" i="5"/>
  <c r="E636" i="5" s="1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B637" i="5"/>
  <c r="C637" i="5"/>
  <c r="D637" i="5"/>
  <c r="E637" i="5"/>
  <c r="F637" i="5" s="1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B638" i="5"/>
  <c r="F638" i="5" s="1"/>
  <c r="C638" i="5"/>
  <c r="D638" i="5" s="1"/>
  <c r="E638" i="5" s="1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C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C640" i="5"/>
  <c r="B640" i="5" s="1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B641" i="5"/>
  <c r="C641" i="5"/>
  <c r="D641" i="5"/>
  <c r="E641" i="5"/>
  <c r="F641" i="5" s="1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B642" i="5"/>
  <c r="F642" i="5" s="1"/>
  <c r="C642" i="5"/>
  <c r="D642" i="5" s="1"/>
  <c r="E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B643" i="5"/>
  <c r="C643" i="5"/>
  <c r="D643" i="5"/>
  <c r="E643" i="5" s="1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C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B645" i="5"/>
  <c r="C645" i="5"/>
  <c r="D645" i="5"/>
  <c r="E645" i="5" s="1"/>
  <c r="F645" i="5" s="1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A646" i="5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C646" i="5"/>
  <c r="B646" i="5" s="1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B647" i="5"/>
  <c r="F647" i="5" s="1"/>
  <c r="C647" i="5"/>
  <c r="D647" i="5"/>
  <c r="E647" i="5" s="1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C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B649" i="5"/>
  <c r="C649" i="5"/>
  <c r="D649" i="5"/>
  <c r="E649" i="5" s="1"/>
  <c r="F649" i="5" s="1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C650" i="5"/>
  <c r="B650" i="5" s="1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B651" i="5"/>
  <c r="F651" i="5" s="1"/>
  <c r="C651" i="5"/>
  <c r="D651" i="5"/>
  <c r="E651" i="5" s="1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C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B653" i="5"/>
  <c r="C653" i="5"/>
  <c r="D653" i="5"/>
  <c r="E653" i="5" s="1"/>
  <c r="F653" i="5" s="1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C654" i="5"/>
  <c r="B654" i="5" s="1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B655" i="5"/>
  <c r="C655" i="5"/>
  <c r="D655" i="5"/>
  <c r="E655" i="5" s="1"/>
  <c r="F655" i="5" s="1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C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B657" i="5"/>
  <c r="C657" i="5"/>
  <c r="D657" i="5"/>
  <c r="E657" i="5" s="1"/>
  <c r="F657" i="5" s="1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C658" i="5"/>
  <c r="B658" i="5" s="1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B659" i="5"/>
  <c r="C659" i="5"/>
  <c r="D659" i="5"/>
  <c r="E659" i="5" s="1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C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B661" i="5"/>
  <c r="C661" i="5"/>
  <c r="D661" i="5"/>
  <c r="E661" i="5" s="1"/>
  <c r="F661" i="5" s="1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A662" i="5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C662" i="5"/>
  <c r="B662" i="5" s="1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B663" i="5"/>
  <c r="F663" i="5" s="1"/>
  <c r="C663" i="5"/>
  <c r="D663" i="5"/>
  <c r="E663" i="5" s="1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C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B665" i="5"/>
  <c r="C665" i="5"/>
  <c r="D665" i="5"/>
  <c r="E665" i="5" s="1"/>
  <c r="F665" i="5" s="1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C666" i="5"/>
  <c r="B666" i="5" s="1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B667" i="5"/>
  <c r="F667" i="5" s="1"/>
  <c r="C667" i="5"/>
  <c r="D667" i="5"/>
  <c r="E667" i="5" s="1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C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B669" i="5"/>
  <c r="C669" i="5"/>
  <c r="D669" i="5"/>
  <c r="E669" i="5" s="1"/>
  <c r="F669" i="5" s="1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C670" i="5"/>
  <c r="B670" i="5" s="1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B671" i="5"/>
  <c r="C671" i="5"/>
  <c r="D671" i="5"/>
  <c r="E671" i="5" s="1"/>
  <c r="F671" i="5" s="1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C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B673" i="5"/>
  <c r="C673" i="5"/>
  <c r="D673" i="5"/>
  <c r="E673" i="5" s="1"/>
  <c r="F673" i="5" s="1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C674" i="5"/>
  <c r="B674" i="5" s="1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B675" i="5"/>
  <c r="C675" i="5"/>
  <c r="D675" i="5"/>
  <c r="E675" i="5" s="1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C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B677" i="5"/>
  <c r="C677" i="5"/>
  <c r="D677" i="5"/>
  <c r="E677" i="5" s="1"/>
  <c r="F677" i="5" s="1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A678" i="5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C678" i="5"/>
  <c r="B678" i="5" s="1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B679" i="5"/>
  <c r="F679" i="5" s="1"/>
  <c r="C679" i="5"/>
  <c r="D679" i="5"/>
  <c r="E679" i="5" s="1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C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B681" i="5"/>
  <c r="C681" i="5"/>
  <c r="D681" i="5"/>
  <c r="E681" i="5" s="1"/>
  <c r="F681" i="5" s="1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C682" i="5"/>
  <c r="B682" i="5" s="1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B683" i="5"/>
  <c r="F683" i="5" s="1"/>
  <c r="C683" i="5"/>
  <c r="D683" i="5"/>
  <c r="E683" i="5" s="1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C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B685" i="5"/>
  <c r="C685" i="5"/>
  <c r="D685" i="5"/>
  <c r="E685" i="5" s="1"/>
  <c r="F685" i="5" s="1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C686" i="5"/>
  <c r="B686" i="5" s="1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B687" i="5"/>
  <c r="C687" i="5"/>
  <c r="D687" i="5"/>
  <c r="E687" i="5" s="1"/>
  <c r="F687" i="5" s="1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C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B689" i="5"/>
  <c r="C689" i="5"/>
  <c r="D689" i="5"/>
  <c r="E689" i="5" s="1"/>
  <c r="F689" i="5" s="1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C690" i="5"/>
  <c r="B690" i="5" s="1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B691" i="5"/>
  <c r="C691" i="5"/>
  <c r="D691" i="5"/>
  <c r="E691" i="5" s="1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C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B693" i="5"/>
  <c r="C693" i="5"/>
  <c r="D693" i="5"/>
  <c r="E693" i="5" s="1"/>
  <c r="F693" i="5" s="1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C694" i="5"/>
  <c r="B694" i="5" s="1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B695" i="5"/>
  <c r="F695" i="5" s="1"/>
  <c r="C695" i="5"/>
  <c r="D695" i="5"/>
  <c r="E695" i="5" s="1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C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B697" i="5"/>
  <c r="C697" i="5"/>
  <c r="D697" i="5"/>
  <c r="E697" i="5" s="1"/>
  <c r="F697" i="5" s="1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C698" i="5"/>
  <c r="B698" i="5" s="1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B699" i="5"/>
  <c r="F699" i="5" s="1"/>
  <c r="C699" i="5"/>
  <c r="D699" i="5"/>
  <c r="E699" i="5" s="1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C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B701" i="5"/>
  <c r="C701" i="5"/>
  <c r="D701" i="5"/>
  <c r="E701" i="5" s="1"/>
  <c r="F701" i="5" s="1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C702" i="5"/>
  <c r="B702" i="5" s="1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B703" i="5"/>
  <c r="C703" i="5"/>
  <c r="D703" i="5"/>
  <c r="E703" i="5" s="1"/>
  <c r="F703" i="5" s="1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C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B705" i="5"/>
  <c r="C705" i="5"/>
  <c r="D705" i="5"/>
  <c r="E705" i="5" s="1"/>
  <c r="F705" i="5" s="1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C706" i="5"/>
  <c r="B706" i="5" s="1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B707" i="5"/>
  <c r="C707" i="5"/>
  <c r="D707" i="5"/>
  <c r="E707" i="5" s="1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C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B709" i="5"/>
  <c r="C709" i="5"/>
  <c r="D709" i="5"/>
  <c r="E709" i="5" s="1"/>
  <c r="F709" i="5" s="1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C710" i="5"/>
  <c r="B710" i="5" s="1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B711" i="5"/>
  <c r="F711" i="5" s="1"/>
  <c r="C711" i="5"/>
  <c r="D711" i="5"/>
  <c r="E711" i="5" s="1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C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B713" i="5"/>
  <c r="C713" i="5"/>
  <c r="D713" i="5"/>
  <c r="E713" i="5" s="1"/>
  <c r="F713" i="5" s="1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C714" i="5"/>
  <c r="B714" i="5" s="1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B715" i="5"/>
  <c r="F715" i="5" s="1"/>
  <c r="C715" i="5"/>
  <c r="D715" i="5"/>
  <c r="E715" i="5" s="1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C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B717" i="5"/>
  <c r="C717" i="5"/>
  <c r="D717" i="5"/>
  <c r="E717" i="5" s="1"/>
  <c r="F717" i="5" s="1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C718" i="5"/>
  <c r="B718" i="5" s="1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B719" i="5"/>
  <c r="C719" i="5"/>
  <c r="D719" i="5"/>
  <c r="E719" i="5" s="1"/>
  <c r="F719" i="5" s="1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C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B721" i="5"/>
  <c r="C721" i="5"/>
  <c r="D721" i="5"/>
  <c r="E721" i="5" s="1"/>
  <c r="F721" i="5" s="1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C722" i="5"/>
  <c r="B722" i="5" s="1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B723" i="5"/>
  <c r="C723" i="5"/>
  <c r="D723" i="5"/>
  <c r="E723" i="5" s="1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C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B725" i="5"/>
  <c r="F725" i="5" s="1"/>
  <c r="C725" i="5"/>
  <c r="D725" i="5"/>
  <c r="E725" i="5" s="1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C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B727" i="5"/>
  <c r="C727" i="5"/>
  <c r="D727" i="5"/>
  <c r="E727" i="5" s="1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C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B729" i="5"/>
  <c r="C729" i="5"/>
  <c r="D729" i="5"/>
  <c r="E729" i="5" s="1"/>
  <c r="F729" i="5" s="1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C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B731" i="5"/>
  <c r="F731" i="5" s="1"/>
  <c r="C731" i="5"/>
  <c r="D731" i="5"/>
  <c r="E731" i="5" s="1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C732" i="5"/>
  <c r="B732" i="5" s="1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B733" i="5"/>
  <c r="C733" i="5"/>
  <c r="D733" i="5"/>
  <c r="E733" i="5" s="1"/>
  <c r="F733" i="5" s="1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B734" i="5"/>
  <c r="C734" i="5"/>
  <c r="D734" i="5" s="1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C735" i="5"/>
  <c r="B735" i="5" s="1"/>
  <c r="D735" i="5"/>
  <c r="E735" i="5" s="1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C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B737" i="5"/>
  <c r="C737" i="5"/>
  <c r="D737" i="5"/>
  <c r="E737" i="5"/>
  <c r="F737" i="5" s="1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B738" i="5"/>
  <c r="F738" i="5" s="1"/>
  <c r="C738" i="5"/>
  <c r="D738" i="5" s="1"/>
  <c r="E738" i="5" s="1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B739" i="5"/>
  <c r="C739" i="5"/>
  <c r="D739" i="5"/>
  <c r="E739" i="5" s="1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C740" i="5"/>
  <c r="B740" i="5" s="1"/>
  <c r="D740" i="5"/>
  <c r="E740" i="5" s="1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B741" i="5"/>
  <c r="F741" i="5" s="1"/>
  <c r="C741" i="5"/>
  <c r="D741" i="5"/>
  <c r="E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C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B743" i="5"/>
  <c r="F743" i="5" s="1"/>
  <c r="C743" i="5"/>
  <c r="D743" i="5" s="1"/>
  <c r="E743" i="5" s="1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C744" i="5"/>
  <c r="B744" i="5" s="1"/>
  <c r="D744" i="5"/>
  <c r="E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B745" i="5"/>
  <c r="C745" i="5"/>
  <c r="D745" i="5"/>
  <c r="E745" i="5" s="1"/>
  <c r="F745" i="5" s="1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C746" i="5"/>
  <c r="D746" i="5" s="1"/>
  <c r="E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C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C748" i="5"/>
  <c r="B748" i="5" s="1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B749" i="5"/>
  <c r="C749" i="5"/>
  <c r="D749" i="5"/>
  <c r="E749" i="5" s="1"/>
  <c r="F749" i="5" s="1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B750" i="5"/>
  <c r="C750" i="5"/>
  <c r="D750" i="5" s="1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C751" i="5"/>
  <c r="B751" i="5" s="1"/>
  <c r="F751" i="5" s="1"/>
  <c r="D751" i="5"/>
  <c r="E751" i="5" s="1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C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B753" i="5"/>
  <c r="C753" i="5"/>
  <c r="D753" i="5"/>
  <c r="E753" i="5"/>
  <c r="F753" i="5" s="1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B754" i="5"/>
  <c r="F754" i="5" s="1"/>
  <c r="C754" i="5"/>
  <c r="D754" i="5" s="1"/>
  <c r="E754" i="5" s="1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B755" i="5"/>
  <c r="C755" i="5"/>
  <c r="D755" i="5"/>
  <c r="E755" i="5" s="1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C756" i="5"/>
  <c r="B756" i="5" s="1"/>
  <c r="D756" i="5"/>
  <c r="E756" i="5" s="1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C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B759" i="5"/>
  <c r="C759" i="5"/>
  <c r="D759" i="5" s="1"/>
  <c r="E759" i="5" s="1"/>
  <c r="F759" i="5" s="1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C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C761" i="5"/>
  <c r="B761" i="5" s="1"/>
  <c r="F761" i="5" s="1"/>
  <c r="D761" i="5"/>
  <c r="E761" i="5" s="1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B762" i="5"/>
  <c r="C762" i="5"/>
  <c r="D762" i="5"/>
  <c r="E762" i="5"/>
  <c r="F762" i="5" s="1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B763" i="5"/>
  <c r="C763" i="5"/>
  <c r="D763" i="5" s="1"/>
  <c r="E763" i="5" s="1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C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C765" i="5"/>
  <c r="B765" i="5" s="1"/>
  <c r="F765" i="5" s="1"/>
  <c r="D765" i="5"/>
  <c r="E765" i="5" s="1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B766" i="5"/>
  <c r="C766" i="5"/>
  <c r="D766" i="5"/>
  <c r="E766" i="5"/>
  <c r="F766" i="5" s="1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B767" i="5"/>
  <c r="F767" i="5" s="1"/>
  <c r="C767" i="5"/>
  <c r="D767" i="5" s="1"/>
  <c r="E767" i="5" s="1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C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C769" i="5"/>
  <c r="B769" i="5" s="1"/>
  <c r="D769" i="5"/>
  <c r="E769" i="5" s="1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B770" i="5"/>
  <c r="C770" i="5"/>
  <c r="D770" i="5"/>
  <c r="E770" i="5"/>
  <c r="F770" i="5" s="1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B771" i="5"/>
  <c r="F771" i="5" s="1"/>
  <c r="C771" i="5"/>
  <c r="D771" i="5" s="1"/>
  <c r="E771" i="5" s="1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C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C773" i="5"/>
  <c r="B773" i="5" s="1"/>
  <c r="F773" i="5" s="1"/>
  <c r="D773" i="5"/>
  <c r="E773" i="5" s="1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B774" i="5"/>
  <c r="C774" i="5"/>
  <c r="D774" i="5"/>
  <c r="E774" i="5"/>
  <c r="F774" i="5" s="1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B775" i="5"/>
  <c r="C775" i="5"/>
  <c r="D775" i="5" s="1"/>
  <c r="E775" i="5" s="1"/>
  <c r="F775" i="5" s="1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C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C777" i="5"/>
  <c r="B777" i="5" s="1"/>
  <c r="F777" i="5" s="1"/>
  <c r="D777" i="5"/>
  <c r="E777" i="5" s="1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B778" i="5"/>
  <c r="C778" i="5"/>
  <c r="D778" i="5"/>
  <c r="E778" i="5"/>
  <c r="F778" i="5" s="1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B779" i="5"/>
  <c r="C779" i="5"/>
  <c r="D779" i="5" s="1"/>
  <c r="E779" i="5" s="1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C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C781" i="5"/>
  <c r="B781" i="5" s="1"/>
  <c r="F781" i="5" s="1"/>
  <c r="D781" i="5"/>
  <c r="E781" i="5" s="1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B782" i="5"/>
  <c r="C782" i="5"/>
  <c r="D782" i="5"/>
  <c r="E782" i="5"/>
  <c r="F782" i="5" s="1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B783" i="5"/>
  <c r="F783" i="5" s="1"/>
  <c r="C783" i="5"/>
  <c r="D783" i="5" s="1"/>
  <c r="E783" i="5" s="1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C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C785" i="5"/>
  <c r="B785" i="5" s="1"/>
  <c r="D785" i="5"/>
  <c r="E785" i="5" s="1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B786" i="5"/>
  <c r="C786" i="5"/>
  <c r="D786" i="5"/>
  <c r="E786" i="5"/>
  <c r="F786" i="5" s="1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B787" i="5"/>
  <c r="F787" i="5" s="1"/>
  <c r="C787" i="5"/>
  <c r="D787" i="5" s="1"/>
  <c r="E787" i="5" s="1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C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C789" i="5"/>
  <c r="B789" i="5" s="1"/>
  <c r="F789" i="5" s="1"/>
  <c r="D789" i="5"/>
  <c r="E789" i="5" s="1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B790" i="5"/>
  <c r="C790" i="5"/>
  <c r="D790" i="5"/>
  <c r="E790" i="5"/>
  <c r="F790" i="5" s="1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B791" i="5"/>
  <c r="C791" i="5"/>
  <c r="D791" i="5" s="1"/>
  <c r="E791" i="5" s="1"/>
  <c r="F791" i="5" s="1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C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C793" i="5"/>
  <c r="B793" i="5" s="1"/>
  <c r="F793" i="5" s="1"/>
  <c r="D793" i="5"/>
  <c r="E793" i="5" s="1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B794" i="5"/>
  <c r="C794" i="5"/>
  <c r="D794" i="5"/>
  <c r="E794" i="5"/>
  <c r="F794" i="5" s="1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B795" i="5"/>
  <c r="C795" i="5"/>
  <c r="D795" i="5" s="1"/>
  <c r="E795" i="5" s="1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C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C797" i="5"/>
  <c r="B797" i="5" s="1"/>
  <c r="F797" i="5" s="1"/>
  <c r="D797" i="5"/>
  <c r="E797" i="5" s="1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B798" i="5"/>
  <c r="C798" i="5"/>
  <c r="D798" i="5"/>
  <c r="E798" i="5"/>
  <c r="F798" i="5" s="1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B799" i="5"/>
  <c r="F799" i="5" s="1"/>
  <c r="C799" i="5"/>
  <c r="D799" i="5" s="1"/>
  <c r="E799" i="5" s="1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C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C801" i="5"/>
  <c r="B801" i="5" s="1"/>
  <c r="D801" i="5"/>
  <c r="E801" i="5" s="1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B802" i="5"/>
  <c r="C802" i="5"/>
  <c r="D802" i="5"/>
  <c r="E802" i="5"/>
  <c r="F802" i="5" s="1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B803" i="5"/>
  <c r="F803" i="5" s="1"/>
  <c r="C803" i="5"/>
  <c r="D803" i="5" s="1"/>
  <c r="E803" i="5" s="1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C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C805" i="5"/>
  <c r="B805" i="5" s="1"/>
  <c r="D805" i="5"/>
  <c r="E805" i="5" s="1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B806" i="5"/>
  <c r="C806" i="5"/>
  <c r="D806" i="5"/>
  <c r="E806" i="5"/>
  <c r="F806" i="5" s="1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C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C808" i="5"/>
  <c r="B808" i="5" s="1"/>
  <c r="D808" i="5"/>
  <c r="E808" i="5" s="1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C809" i="5"/>
  <c r="B809" i="5" s="1"/>
  <c r="D809" i="5"/>
  <c r="E809" i="5" s="1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B810" i="5"/>
  <c r="F810" i="5" s="1"/>
  <c r="C810" i="5"/>
  <c r="D810" i="5"/>
  <c r="E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C811" i="5"/>
  <c r="D811" i="5" s="1"/>
  <c r="E811" i="5" s="1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C812" i="5"/>
  <c r="B812" i="5" s="1"/>
  <c r="D812" i="5"/>
  <c r="E812" i="5" s="1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C813" i="5"/>
  <c r="B813" i="5" s="1"/>
  <c r="D813" i="5"/>
  <c r="E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B815" i="5"/>
  <c r="F815" i="5" s="1"/>
  <c r="C815" i="5"/>
  <c r="D815" i="5" s="1"/>
  <c r="E815" i="5" s="1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C816" i="5"/>
  <c r="B816" i="5" s="1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C817" i="5"/>
  <c r="B817" i="5" s="1"/>
  <c r="F817" i="5" s="1"/>
  <c r="D817" i="5"/>
  <c r="E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B818" i="5"/>
  <c r="C818" i="5"/>
  <c r="D818" i="5"/>
  <c r="E818" i="5"/>
  <c r="F818" i="5" s="1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B819" i="5"/>
  <c r="F819" i="5" s="1"/>
  <c r="C819" i="5"/>
  <c r="D819" i="5" s="1"/>
  <c r="E819" i="5" s="1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C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C821" i="5"/>
  <c r="B821" i="5" s="1"/>
  <c r="D821" i="5"/>
  <c r="E821" i="5" s="1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B822" i="5"/>
  <c r="C822" i="5"/>
  <c r="D822" i="5"/>
  <c r="E822" i="5"/>
  <c r="F822" i="5" s="1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C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C824" i="5"/>
  <c r="B824" i="5" s="1"/>
  <c r="D824" i="5"/>
  <c r="E824" i="5" s="1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C825" i="5"/>
  <c r="B825" i="5" s="1"/>
  <c r="D825" i="5"/>
  <c r="E825" i="5" s="1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C827" i="5"/>
  <c r="D827" i="5" s="1"/>
  <c r="E827" i="5" s="1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C828" i="5"/>
  <c r="B828" i="5" s="1"/>
  <c r="D828" i="5"/>
  <c r="E828" i="5" s="1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C829" i="5"/>
  <c r="B829" i="5" s="1"/>
  <c r="D829" i="5"/>
  <c r="E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C831" i="5"/>
  <c r="D831" i="5" s="1"/>
  <c r="E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C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C833" i="5"/>
  <c r="B833" i="5" s="1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B834" i="5"/>
  <c r="C834" i="5"/>
  <c r="D834" i="5"/>
  <c r="E834" i="5" s="1"/>
  <c r="F834" i="5" s="1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B835" i="5"/>
  <c r="C835" i="5"/>
  <c r="D835" i="5" s="1"/>
  <c r="E835" i="5" s="1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C836" i="5"/>
  <c r="B836" i="5" s="1"/>
  <c r="D836" i="5"/>
  <c r="E836" i="5" s="1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C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B838" i="5"/>
  <c r="C838" i="5"/>
  <c r="D838" i="5"/>
  <c r="E838" i="5"/>
  <c r="F838" i="5" s="1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B839" i="5"/>
  <c r="F839" i="5" s="1"/>
  <c r="C839" i="5"/>
  <c r="D839" i="5" s="1"/>
  <c r="E839" i="5" s="1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B840" i="5"/>
  <c r="C840" i="5"/>
  <c r="D840" i="5"/>
  <c r="E840" i="5" s="1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C841" i="5"/>
  <c r="B841" i="5" s="1"/>
  <c r="D841" i="5"/>
  <c r="E841" i="5" s="1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B842" i="5"/>
  <c r="F842" i="5" s="1"/>
  <c r="C842" i="5"/>
  <c r="D842" i="5"/>
  <c r="E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C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B844" i="5"/>
  <c r="F844" i="5" s="1"/>
  <c r="C844" i="5"/>
  <c r="D844" i="5" s="1"/>
  <c r="E844" i="5" s="1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C845" i="5"/>
  <c r="B845" i="5" s="1"/>
  <c r="D845" i="5"/>
  <c r="E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B846" i="5"/>
  <c r="C846" i="5"/>
  <c r="D846" i="5"/>
  <c r="E846" i="5" s="1"/>
  <c r="F846" i="5" s="1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C847" i="5"/>
  <c r="D847" i="5" s="1"/>
  <c r="E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C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C849" i="5"/>
  <c r="B849" i="5" s="1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B850" i="5"/>
  <c r="C850" i="5"/>
  <c r="D850" i="5"/>
  <c r="E850" i="5" s="1"/>
  <c r="F850" i="5" s="1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B851" i="5"/>
  <c r="C851" i="5"/>
  <c r="D851" i="5" s="1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C852" i="5"/>
  <c r="B852" i="5" s="1"/>
  <c r="F852" i="5" s="1"/>
  <c r="D852" i="5"/>
  <c r="E852" i="5" s="1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C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B854" i="5"/>
  <c r="C854" i="5"/>
  <c r="D854" i="5"/>
  <c r="E854" i="5"/>
  <c r="F854" i="5" s="1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B855" i="5"/>
  <c r="F855" i="5" s="1"/>
  <c r="C855" i="5"/>
  <c r="D855" i="5" s="1"/>
  <c r="E855" i="5" s="1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B856" i="5"/>
  <c r="C856" i="5"/>
  <c r="D856" i="5"/>
  <c r="E856" i="5" s="1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C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C858" i="5"/>
  <c r="B858" i="5" s="1"/>
  <c r="D858" i="5"/>
  <c r="E858" i="5" s="1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B859" i="5"/>
  <c r="C859" i="5"/>
  <c r="D859" i="5"/>
  <c r="E859" i="5"/>
  <c r="F859" i="5" s="1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B860" i="5"/>
  <c r="C860" i="5"/>
  <c r="D860" i="5" s="1"/>
  <c r="E860" i="5" s="1"/>
  <c r="F860" i="5" s="1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C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C862" i="5"/>
  <c r="B862" i="5" s="1"/>
  <c r="F862" i="5" s="1"/>
  <c r="D862" i="5"/>
  <c r="E862" i="5" s="1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B863" i="5"/>
  <c r="C863" i="5"/>
  <c r="D863" i="5"/>
  <c r="E863" i="5"/>
  <c r="F863" i="5" s="1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B864" i="5"/>
  <c r="C864" i="5"/>
  <c r="D864" i="5" s="1"/>
  <c r="E864" i="5" s="1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C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C866" i="5"/>
  <c r="B866" i="5" s="1"/>
  <c r="F866" i="5" s="1"/>
  <c r="D866" i="5"/>
  <c r="E866" i="5" s="1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B867" i="5"/>
  <c r="C867" i="5"/>
  <c r="D867" i="5"/>
  <c r="E867" i="5"/>
  <c r="F867" i="5" s="1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B868" i="5"/>
  <c r="F868" i="5" s="1"/>
  <c r="C868" i="5"/>
  <c r="D868" i="5" s="1"/>
  <c r="E868" i="5" s="1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C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C870" i="5"/>
  <c r="B870" i="5" s="1"/>
  <c r="D870" i="5"/>
  <c r="E870" i="5" s="1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B871" i="5"/>
  <c r="C871" i="5"/>
  <c r="D871" i="5"/>
  <c r="E871" i="5"/>
  <c r="F871" i="5" s="1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B872" i="5"/>
  <c r="F872" i="5" s="1"/>
  <c r="C872" i="5"/>
  <c r="D872" i="5" s="1"/>
  <c r="E872" i="5" s="1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C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C874" i="5"/>
  <c r="B874" i="5" s="1"/>
  <c r="D874" i="5"/>
  <c r="E874" i="5" s="1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B875" i="5"/>
  <c r="C875" i="5"/>
  <c r="D875" i="5"/>
  <c r="E875" i="5"/>
  <c r="F875" i="5" s="1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B876" i="5"/>
  <c r="C876" i="5"/>
  <c r="D876" i="5" s="1"/>
  <c r="E876" i="5" s="1"/>
  <c r="F876" i="5" s="1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C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C878" i="5"/>
  <c r="B878" i="5" s="1"/>
  <c r="F878" i="5" s="1"/>
  <c r="D878" i="5"/>
  <c r="E878" i="5" s="1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B879" i="5"/>
  <c r="C879" i="5"/>
  <c r="D879" i="5"/>
  <c r="E879" i="5"/>
  <c r="F879" i="5" s="1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B880" i="5"/>
  <c r="C880" i="5"/>
  <c r="D880" i="5" s="1"/>
  <c r="E880" i="5" s="1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C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C882" i="5"/>
  <c r="B882" i="5" s="1"/>
  <c r="F882" i="5" s="1"/>
  <c r="D882" i="5"/>
  <c r="E882" i="5" s="1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B883" i="5"/>
  <c r="C883" i="5"/>
  <c r="D883" i="5"/>
  <c r="E883" i="5"/>
  <c r="F883" i="5" s="1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B884" i="5"/>
  <c r="F884" i="5" s="1"/>
  <c r="C884" i="5"/>
  <c r="D884" i="5" s="1"/>
  <c r="E884" i="5" s="1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C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C886" i="5"/>
  <c r="B886" i="5" s="1"/>
  <c r="D886" i="5"/>
  <c r="E886" i="5" s="1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B887" i="5"/>
  <c r="C887" i="5"/>
  <c r="D887" i="5"/>
  <c r="E887" i="5"/>
  <c r="F887" i="5" s="1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B888" i="5"/>
  <c r="F888" i="5" s="1"/>
  <c r="C888" i="5"/>
  <c r="D888" i="5" s="1"/>
  <c r="E888" i="5" s="1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C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C890" i="5"/>
  <c r="B890" i="5" s="1"/>
  <c r="D890" i="5"/>
  <c r="E890" i="5" s="1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B891" i="5"/>
  <c r="C891" i="5"/>
  <c r="D891" i="5"/>
  <c r="E891" i="5"/>
  <c r="F891" i="5" s="1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B892" i="5"/>
  <c r="C892" i="5"/>
  <c r="D892" i="5" s="1"/>
  <c r="E892" i="5" s="1"/>
  <c r="F892" i="5" s="1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C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C894" i="5"/>
  <c r="B894" i="5" s="1"/>
  <c r="F894" i="5" s="1"/>
  <c r="D894" i="5"/>
  <c r="E894" i="5" s="1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B895" i="5"/>
  <c r="C895" i="5"/>
  <c r="D895" i="5"/>
  <c r="E895" i="5"/>
  <c r="F895" i="5" s="1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B896" i="5"/>
  <c r="C896" i="5"/>
  <c r="D896" i="5" s="1"/>
  <c r="E896" i="5" s="1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C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C898" i="5"/>
  <c r="B898" i="5" s="1"/>
  <c r="F898" i="5" s="1"/>
  <c r="D898" i="5"/>
  <c r="E898" i="5" s="1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B899" i="5"/>
  <c r="C899" i="5"/>
  <c r="D899" i="5"/>
  <c r="E899" i="5"/>
  <c r="F899" i="5" s="1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B900" i="5"/>
  <c r="F900" i="5" s="1"/>
  <c r="C900" i="5"/>
  <c r="D900" i="5" s="1"/>
  <c r="E900" i="5" s="1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C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C902" i="5"/>
  <c r="B902" i="5" s="1"/>
  <c r="D902" i="5"/>
  <c r="E902" i="5" s="1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B903" i="5"/>
  <c r="C903" i="5"/>
  <c r="D903" i="5"/>
  <c r="E903" i="5"/>
  <c r="F903" i="5" s="1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B904" i="5"/>
  <c r="F904" i="5" s="1"/>
  <c r="C904" i="5"/>
  <c r="D904" i="5" s="1"/>
  <c r="E904" i="5" s="1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C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C906" i="5"/>
  <c r="B906" i="5" s="1"/>
  <c r="D906" i="5"/>
  <c r="E906" i="5" s="1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B907" i="5"/>
  <c r="C907" i="5"/>
  <c r="D907" i="5"/>
  <c r="E907" i="5"/>
  <c r="F907" i="5" s="1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B908" i="5"/>
  <c r="C908" i="5"/>
  <c r="D908" i="5" s="1"/>
  <c r="E908" i="5" s="1"/>
  <c r="F908" i="5" s="1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C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C910" i="5"/>
  <c r="B910" i="5" s="1"/>
  <c r="F910" i="5" s="1"/>
  <c r="D910" i="5"/>
  <c r="E910" i="5" s="1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B911" i="5"/>
  <c r="C911" i="5"/>
  <c r="D911" i="5"/>
  <c r="E911" i="5"/>
  <c r="F911" i="5" s="1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B912" i="5"/>
  <c r="C912" i="5"/>
  <c r="D912" i="5" s="1"/>
  <c r="E912" i="5" s="1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C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C914" i="5"/>
  <c r="B914" i="5" s="1"/>
  <c r="F914" i="5" s="1"/>
  <c r="D914" i="5"/>
  <c r="E914" i="5" s="1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B915" i="5"/>
  <c r="C915" i="5"/>
  <c r="D915" i="5"/>
  <c r="E915" i="5"/>
  <c r="F915" i="5" s="1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B916" i="5"/>
  <c r="F916" i="5" s="1"/>
  <c r="C916" i="5"/>
  <c r="D916" i="5" s="1"/>
  <c r="E916" i="5" s="1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C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C918" i="5"/>
  <c r="B918" i="5" s="1"/>
  <c r="D918" i="5"/>
  <c r="E918" i="5" s="1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B919" i="5"/>
  <c r="C919" i="5"/>
  <c r="D919" i="5"/>
  <c r="E919" i="5"/>
  <c r="F919" i="5" s="1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B920" i="5"/>
  <c r="F920" i="5" s="1"/>
  <c r="C920" i="5"/>
  <c r="D920" i="5" s="1"/>
  <c r="E920" i="5" s="1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C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C922" i="5"/>
  <c r="B922" i="5" s="1"/>
  <c r="D922" i="5"/>
  <c r="E922" i="5" s="1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B923" i="5"/>
  <c r="C923" i="5"/>
  <c r="D923" i="5"/>
  <c r="E923" i="5"/>
  <c r="F923" i="5" s="1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B924" i="5"/>
  <c r="C924" i="5"/>
  <c r="D924" i="5" s="1"/>
  <c r="E924" i="5" s="1"/>
  <c r="F924" i="5" s="1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C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C926" i="5"/>
  <c r="B926" i="5" s="1"/>
  <c r="F926" i="5" s="1"/>
  <c r="D926" i="5"/>
  <c r="E926" i="5" s="1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B927" i="5"/>
  <c r="C927" i="5"/>
  <c r="D927" i="5"/>
  <c r="E927" i="5"/>
  <c r="F927" i="5" s="1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B928" i="5"/>
  <c r="C928" i="5"/>
  <c r="D928" i="5" s="1"/>
  <c r="E928" i="5" s="1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C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C930" i="5"/>
  <c r="B930" i="5" s="1"/>
  <c r="F930" i="5" s="1"/>
  <c r="D930" i="5"/>
  <c r="E930" i="5" s="1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B931" i="5"/>
  <c r="C931" i="5"/>
  <c r="D931" i="5" s="1"/>
  <c r="E931" i="5" s="1"/>
  <c r="F931" i="5" s="1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B932" i="5"/>
  <c r="F932" i="5" s="1"/>
  <c r="C932" i="5"/>
  <c r="D932" i="5" s="1"/>
  <c r="E932" i="5" s="1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C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C934" i="5"/>
  <c r="B934" i="5" s="1"/>
  <c r="D934" i="5"/>
  <c r="E934" i="5" s="1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B935" i="5"/>
  <c r="C935" i="5"/>
  <c r="D935" i="5" s="1"/>
  <c r="E935" i="5"/>
  <c r="F935" i="5" s="1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B936" i="5"/>
  <c r="C936" i="5"/>
  <c r="D936" i="5" s="1"/>
  <c r="E936" i="5" s="1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C937" i="5"/>
  <c r="G937" i="5"/>
  <c r="H937" i="5"/>
  <c r="I937" i="5"/>
  <c r="J937" i="5"/>
  <c r="K937" i="5"/>
  <c r="L937" i="5"/>
  <c r="M937" i="5"/>
  <c r="N937" i="5"/>
  <c r="O937" i="5"/>
  <c r="P937" i="5"/>
  <c r="Q937" i="5"/>
  <c r="R937" i="5"/>
  <c r="S937" i="5"/>
  <c r="C938" i="5"/>
  <c r="B938" i="5" s="1"/>
  <c r="F938" i="5" s="1"/>
  <c r="D938" i="5"/>
  <c r="E938" i="5" s="1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B939" i="5"/>
  <c r="C939" i="5"/>
  <c r="D939" i="5"/>
  <c r="E939" i="5"/>
  <c r="F939" i="5" s="1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B940" i="5"/>
  <c r="F940" i="5" s="1"/>
  <c r="C940" i="5"/>
  <c r="D940" i="5" s="1"/>
  <c r="E940" i="5" s="1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C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C942" i="5"/>
  <c r="B942" i="5" s="1"/>
  <c r="D942" i="5"/>
  <c r="E942" i="5" s="1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B943" i="5"/>
  <c r="C943" i="5"/>
  <c r="D943" i="5"/>
  <c r="E943" i="5"/>
  <c r="F943" i="5" s="1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B944" i="5"/>
  <c r="F944" i="5" s="1"/>
  <c r="C944" i="5"/>
  <c r="D944" i="5" s="1"/>
  <c r="E944" i="5" s="1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C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C946" i="5"/>
  <c r="B946" i="5" s="1"/>
  <c r="D946" i="5"/>
  <c r="E946" i="5" s="1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B947" i="5"/>
  <c r="C947" i="5"/>
  <c r="D947" i="5"/>
  <c r="E947" i="5"/>
  <c r="F947" i="5" s="1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B948" i="5"/>
  <c r="C948" i="5"/>
  <c r="D948" i="5" s="1"/>
  <c r="E948" i="5" s="1"/>
  <c r="F948" i="5" s="1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C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C950" i="5"/>
  <c r="B950" i="5" s="1"/>
  <c r="F950" i="5" s="1"/>
  <c r="D950" i="5"/>
  <c r="E950" i="5" s="1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B951" i="5"/>
  <c r="C951" i="5"/>
  <c r="D951" i="5"/>
  <c r="E951" i="5"/>
  <c r="F951" i="5" s="1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B952" i="5"/>
  <c r="C952" i="5"/>
  <c r="D952" i="5" s="1"/>
  <c r="E952" i="5" s="1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C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C954" i="5"/>
  <c r="B954" i="5" s="1"/>
  <c r="F954" i="5" s="1"/>
  <c r="D954" i="5"/>
  <c r="E954" i="5" s="1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B955" i="5"/>
  <c r="C955" i="5"/>
  <c r="D955" i="5"/>
  <c r="E955" i="5"/>
  <c r="F955" i="5" s="1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B956" i="5"/>
  <c r="F956" i="5" s="1"/>
  <c r="C956" i="5"/>
  <c r="D956" i="5" s="1"/>
  <c r="E956" i="5" s="1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C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C958" i="5"/>
  <c r="B958" i="5" s="1"/>
  <c r="D958" i="5"/>
  <c r="E958" i="5" s="1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B959" i="5"/>
  <c r="C959" i="5"/>
  <c r="D959" i="5"/>
  <c r="E959" i="5"/>
  <c r="F959" i="5" s="1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B960" i="5"/>
  <c r="F960" i="5" s="1"/>
  <c r="C960" i="5"/>
  <c r="D960" i="5" s="1"/>
  <c r="E960" i="5" s="1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C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C962" i="5"/>
  <c r="B962" i="5" s="1"/>
  <c r="D962" i="5"/>
  <c r="E962" i="5" s="1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B963" i="5"/>
  <c r="C963" i="5"/>
  <c r="D963" i="5"/>
  <c r="E963" i="5"/>
  <c r="F963" i="5" s="1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B964" i="5"/>
  <c r="C964" i="5"/>
  <c r="D964" i="5" s="1"/>
  <c r="E964" i="5" s="1"/>
  <c r="F964" i="5" s="1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C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C966" i="5"/>
  <c r="B966" i="5" s="1"/>
  <c r="F966" i="5" s="1"/>
  <c r="D966" i="5"/>
  <c r="E966" i="5" s="1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B967" i="5"/>
  <c r="C967" i="5"/>
  <c r="D967" i="5"/>
  <c r="E967" i="5"/>
  <c r="F967" i="5" s="1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B968" i="5"/>
  <c r="C968" i="5"/>
  <c r="D968" i="5" s="1"/>
  <c r="E968" i="5" s="1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C969" i="5"/>
  <c r="G969" i="5"/>
  <c r="H969" i="5"/>
  <c r="I969" i="5"/>
  <c r="J969" i="5"/>
  <c r="K969" i="5"/>
  <c r="L969" i="5"/>
  <c r="M969" i="5"/>
  <c r="N969" i="5"/>
  <c r="O969" i="5"/>
  <c r="P969" i="5"/>
  <c r="Q969" i="5"/>
  <c r="R969" i="5"/>
  <c r="S969" i="5"/>
  <c r="C970" i="5"/>
  <c r="B970" i="5" s="1"/>
  <c r="F970" i="5" s="1"/>
  <c r="D970" i="5"/>
  <c r="E970" i="5" s="1"/>
  <c r="G970" i="5"/>
  <c r="H970" i="5"/>
  <c r="I970" i="5"/>
  <c r="J970" i="5"/>
  <c r="K970" i="5"/>
  <c r="L970" i="5"/>
  <c r="M970" i="5"/>
  <c r="N970" i="5"/>
  <c r="O970" i="5"/>
  <c r="P970" i="5"/>
  <c r="Q970" i="5"/>
  <c r="R970" i="5"/>
  <c r="S970" i="5"/>
  <c r="B971" i="5"/>
  <c r="C971" i="5"/>
  <c r="D971" i="5"/>
  <c r="E971" i="5"/>
  <c r="F971" i="5" s="1"/>
  <c r="G971" i="5"/>
  <c r="H971" i="5"/>
  <c r="I971" i="5"/>
  <c r="J971" i="5"/>
  <c r="K971" i="5"/>
  <c r="L971" i="5"/>
  <c r="M971" i="5"/>
  <c r="N971" i="5"/>
  <c r="O971" i="5"/>
  <c r="P971" i="5"/>
  <c r="Q971" i="5"/>
  <c r="R971" i="5"/>
  <c r="S971" i="5"/>
  <c r="B972" i="5"/>
  <c r="F972" i="5" s="1"/>
  <c r="C972" i="5"/>
  <c r="D972" i="5" s="1"/>
  <c r="E972" i="5" s="1"/>
  <c r="G972" i="5"/>
  <c r="H972" i="5"/>
  <c r="I972" i="5"/>
  <c r="J972" i="5"/>
  <c r="K972" i="5"/>
  <c r="L972" i="5"/>
  <c r="M972" i="5"/>
  <c r="N972" i="5"/>
  <c r="O972" i="5"/>
  <c r="P972" i="5"/>
  <c r="Q972" i="5"/>
  <c r="R972" i="5"/>
  <c r="S972" i="5"/>
  <c r="C973" i="5"/>
  <c r="G973" i="5"/>
  <c r="H973" i="5"/>
  <c r="I973" i="5"/>
  <c r="J973" i="5"/>
  <c r="K973" i="5"/>
  <c r="L973" i="5"/>
  <c r="M973" i="5"/>
  <c r="N973" i="5"/>
  <c r="O973" i="5"/>
  <c r="P973" i="5"/>
  <c r="Q973" i="5"/>
  <c r="R973" i="5"/>
  <c r="S973" i="5"/>
  <c r="C974" i="5"/>
  <c r="B974" i="5" s="1"/>
  <c r="D974" i="5"/>
  <c r="E974" i="5" s="1"/>
  <c r="G974" i="5"/>
  <c r="H974" i="5"/>
  <c r="I974" i="5"/>
  <c r="J974" i="5"/>
  <c r="K974" i="5"/>
  <c r="L974" i="5"/>
  <c r="M974" i="5"/>
  <c r="N974" i="5"/>
  <c r="O974" i="5"/>
  <c r="P974" i="5"/>
  <c r="Q974" i="5"/>
  <c r="R974" i="5"/>
  <c r="S974" i="5"/>
  <c r="B975" i="5"/>
  <c r="C975" i="5"/>
  <c r="D975" i="5"/>
  <c r="E975" i="5"/>
  <c r="F975" i="5" s="1"/>
  <c r="G975" i="5"/>
  <c r="H975" i="5"/>
  <c r="I975" i="5"/>
  <c r="J975" i="5"/>
  <c r="K975" i="5"/>
  <c r="L975" i="5"/>
  <c r="M975" i="5"/>
  <c r="N975" i="5"/>
  <c r="O975" i="5"/>
  <c r="P975" i="5"/>
  <c r="Q975" i="5"/>
  <c r="R975" i="5"/>
  <c r="S975" i="5"/>
  <c r="B976" i="5"/>
  <c r="F976" i="5" s="1"/>
  <c r="C976" i="5"/>
  <c r="D976" i="5" s="1"/>
  <c r="E976" i="5" s="1"/>
  <c r="G976" i="5"/>
  <c r="H976" i="5"/>
  <c r="I976" i="5"/>
  <c r="J976" i="5"/>
  <c r="K976" i="5"/>
  <c r="L976" i="5"/>
  <c r="M976" i="5"/>
  <c r="N976" i="5"/>
  <c r="O976" i="5"/>
  <c r="P976" i="5"/>
  <c r="Q976" i="5"/>
  <c r="R976" i="5"/>
  <c r="S976" i="5"/>
  <c r="C977" i="5"/>
  <c r="G977" i="5"/>
  <c r="H977" i="5"/>
  <c r="I977" i="5"/>
  <c r="J977" i="5"/>
  <c r="K977" i="5"/>
  <c r="L977" i="5"/>
  <c r="M977" i="5"/>
  <c r="N977" i="5"/>
  <c r="O977" i="5"/>
  <c r="P977" i="5"/>
  <c r="Q977" i="5"/>
  <c r="R977" i="5"/>
  <c r="S977" i="5"/>
  <c r="C978" i="5"/>
  <c r="B978" i="5" s="1"/>
  <c r="D978" i="5"/>
  <c r="E978" i="5" s="1"/>
  <c r="G978" i="5"/>
  <c r="H978" i="5"/>
  <c r="I978" i="5"/>
  <c r="J978" i="5"/>
  <c r="K978" i="5"/>
  <c r="L978" i="5"/>
  <c r="M978" i="5"/>
  <c r="N978" i="5"/>
  <c r="O978" i="5"/>
  <c r="P978" i="5"/>
  <c r="Q978" i="5"/>
  <c r="R978" i="5"/>
  <c r="S978" i="5"/>
  <c r="B979" i="5"/>
  <c r="C979" i="5"/>
  <c r="D979" i="5"/>
  <c r="E979" i="5"/>
  <c r="F979" i="5" s="1"/>
  <c r="G979" i="5"/>
  <c r="H979" i="5"/>
  <c r="I979" i="5"/>
  <c r="J979" i="5"/>
  <c r="K979" i="5"/>
  <c r="L979" i="5"/>
  <c r="M979" i="5"/>
  <c r="N979" i="5"/>
  <c r="O979" i="5"/>
  <c r="P979" i="5"/>
  <c r="Q979" i="5"/>
  <c r="R979" i="5"/>
  <c r="S979" i="5"/>
  <c r="B980" i="5"/>
  <c r="C980" i="5"/>
  <c r="D980" i="5" s="1"/>
  <c r="E980" i="5" s="1"/>
  <c r="F980" i="5" s="1"/>
  <c r="G980" i="5"/>
  <c r="H980" i="5"/>
  <c r="I980" i="5"/>
  <c r="J980" i="5"/>
  <c r="K980" i="5"/>
  <c r="L980" i="5"/>
  <c r="M980" i="5"/>
  <c r="N980" i="5"/>
  <c r="O980" i="5"/>
  <c r="P980" i="5"/>
  <c r="Q980" i="5"/>
  <c r="R980" i="5"/>
  <c r="S980" i="5"/>
  <c r="C981" i="5"/>
  <c r="G981" i="5"/>
  <c r="H981" i="5"/>
  <c r="I981" i="5"/>
  <c r="J981" i="5"/>
  <c r="K981" i="5"/>
  <c r="L981" i="5"/>
  <c r="M981" i="5"/>
  <c r="N981" i="5"/>
  <c r="O981" i="5"/>
  <c r="P981" i="5"/>
  <c r="Q981" i="5"/>
  <c r="R981" i="5"/>
  <c r="S981" i="5"/>
  <c r="C982" i="5"/>
  <c r="B982" i="5" s="1"/>
  <c r="F982" i="5" s="1"/>
  <c r="D982" i="5"/>
  <c r="E982" i="5" s="1"/>
  <c r="G982" i="5"/>
  <c r="H982" i="5"/>
  <c r="I982" i="5"/>
  <c r="J982" i="5"/>
  <c r="K982" i="5"/>
  <c r="L982" i="5"/>
  <c r="M982" i="5"/>
  <c r="N982" i="5"/>
  <c r="O982" i="5"/>
  <c r="P982" i="5"/>
  <c r="Q982" i="5"/>
  <c r="R982" i="5"/>
  <c r="S982" i="5"/>
  <c r="B983" i="5"/>
  <c r="C983" i="5"/>
  <c r="D983" i="5"/>
  <c r="E983" i="5"/>
  <c r="F983" i="5" s="1"/>
  <c r="G983" i="5"/>
  <c r="H983" i="5"/>
  <c r="I983" i="5"/>
  <c r="J983" i="5"/>
  <c r="K983" i="5"/>
  <c r="L983" i="5"/>
  <c r="M983" i="5"/>
  <c r="N983" i="5"/>
  <c r="O983" i="5"/>
  <c r="P983" i="5"/>
  <c r="Q983" i="5"/>
  <c r="R983" i="5"/>
  <c r="S983" i="5"/>
  <c r="B984" i="5"/>
  <c r="C984" i="5"/>
  <c r="D984" i="5" s="1"/>
  <c r="E984" i="5" s="1"/>
  <c r="F984" i="5"/>
  <c r="G984" i="5"/>
  <c r="H984" i="5"/>
  <c r="I984" i="5"/>
  <c r="J984" i="5"/>
  <c r="K984" i="5"/>
  <c r="L984" i="5"/>
  <c r="M984" i="5"/>
  <c r="N984" i="5"/>
  <c r="O984" i="5"/>
  <c r="P984" i="5"/>
  <c r="Q984" i="5"/>
  <c r="R984" i="5"/>
  <c r="S984" i="5"/>
  <c r="C985" i="5"/>
  <c r="G985" i="5"/>
  <c r="H985" i="5"/>
  <c r="I985" i="5"/>
  <c r="J985" i="5"/>
  <c r="K985" i="5"/>
  <c r="L985" i="5"/>
  <c r="M985" i="5"/>
  <c r="N985" i="5"/>
  <c r="O985" i="5"/>
  <c r="P985" i="5"/>
  <c r="Q985" i="5"/>
  <c r="R985" i="5"/>
  <c r="S985" i="5"/>
  <c r="C986" i="5"/>
  <c r="B986" i="5" s="1"/>
  <c r="F986" i="5" s="1"/>
  <c r="D986" i="5"/>
  <c r="E986" i="5" s="1"/>
  <c r="G986" i="5"/>
  <c r="H986" i="5"/>
  <c r="I986" i="5"/>
  <c r="J986" i="5"/>
  <c r="K986" i="5"/>
  <c r="L986" i="5"/>
  <c r="M986" i="5"/>
  <c r="N986" i="5"/>
  <c r="O986" i="5"/>
  <c r="P986" i="5"/>
  <c r="Q986" i="5"/>
  <c r="R986" i="5"/>
  <c r="S986" i="5"/>
  <c r="B987" i="5"/>
  <c r="C987" i="5"/>
  <c r="D987" i="5"/>
  <c r="E987" i="5"/>
  <c r="F987" i="5" s="1"/>
  <c r="G987" i="5"/>
  <c r="H987" i="5"/>
  <c r="I987" i="5"/>
  <c r="J987" i="5"/>
  <c r="K987" i="5"/>
  <c r="L987" i="5"/>
  <c r="M987" i="5"/>
  <c r="N987" i="5"/>
  <c r="O987" i="5"/>
  <c r="P987" i="5"/>
  <c r="Q987" i="5"/>
  <c r="R987" i="5"/>
  <c r="S987" i="5"/>
  <c r="B988" i="5"/>
  <c r="F988" i="5" s="1"/>
  <c r="C988" i="5"/>
  <c r="D988" i="5" s="1"/>
  <c r="E988" i="5" s="1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989" i="5"/>
  <c r="G989" i="5"/>
  <c r="H989" i="5"/>
  <c r="I989" i="5"/>
  <c r="J989" i="5"/>
  <c r="K989" i="5"/>
  <c r="L989" i="5"/>
  <c r="M989" i="5"/>
  <c r="N989" i="5"/>
  <c r="O989" i="5"/>
  <c r="P989" i="5"/>
  <c r="Q989" i="5"/>
  <c r="R989" i="5"/>
  <c r="S989" i="5"/>
  <c r="C990" i="5"/>
  <c r="B990" i="5" s="1"/>
  <c r="D990" i="5"/>
  <c r="E990" i="5" s="1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1" i="5"/>
  <c r="C991" i="5"/>
  <c r="D991" i="5"/>
  <c r="E991" i="5"/>
  <c r="F991" i="5" s="1"/>
  <c r="G991" i="5"/>
  <c r="H991" i="5"/>
  <c r="I991" i="5"/>
  <c r="J991" i="5"/>
  <c r="K991" i="5"/>
  <c r="L991" i="5"/>
  <c r="M991" i="5"/>
  <c r="N991" i="5"/>
  <c r="O991" i="5"/>
  <c r="P991" i="5"/>
  <c r="Q991" i="5"/>
  <c r="R991" i="5"/>
  <c r="S991" i="5"/>
  <c r="B992" i="5"/>
  <c r="F992" i="5" s="1"/>
  <c r="C992" i="5"/>
  <c r="D992" i="5" s="1"/>
  <c r="E992" i="5" s="1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C993" i="5"/>
  <c r="G993" i="5"/>
  <c r="H993" i="5"/>
  <c r="I993" i="5"/>
  <c r="J993" i="5"/>
  <c r="K993" i="5"/>
  <c r="L993" i="5"/>
  <c r="M993" i="5"/>
  <c r="N993" i="5"/>
  <c r="O993" i="5"/>
  <c r="P993" i="5"/>
  <c r="Q993" i="5"/>
  <c r="R993" i="5"/>
  <c r="S993" i="5"/>
  <c r="B994" i="5"/>
  <c r="C994" i="5"/>
  <c r="D994" i="5"/>
  <c r="E994" i="5" s="1"/>
  <c r="F994" i="5" s="1"/>
  <c r="G994" i="5"/>
  <c r="H994" i="5"/>
  <c r="I994" i="5"/>
  <c r="J994" i="5"/>
  <c r="K994" i="5"/>
  <c r="L994" i="5"/>
  <c r="M994" i="5"/>
  <c r="N994" i="5"/>
  <c r="O994" i="5"/>
  <c r="P994" i="5"/>
  <c r="Q994" i="5"/>
  <c r="R994" i="5"/>
  <c r="S994" i="5"/>
  <c r="B995" i="5"/>
  <c r="C995" i="5"/>
  <c r="D995" i="5" s="1"/>
  <c r="E995" i="5" s="1"/>
  <c r="F995" i="5" s="1"/>
  <c r="G995" i="5"/>
  <c r="H995" i="5"/>
  <c r="I995" i="5"/>
  <c r="J995" i="5"/>
  <c r="K995" i="5"/>
  <c r="L995" i="5"/>
  <c r="M995" i="5"/>
  <c r="N995" i="5"/>
  <c r="O995" i="5"/>
  <c r="P995" i="5"/>
  <c r="Q995" i="5"/>
  <c r="R995" i="5"/>
  <c r="S995" i="5"/>
  <c r="B996" i="5"/>
  <c r="C996" i="5"/>
  <c r="D996" i="5" s="1"/>
  <c r="E996" i="5" s="1"/>
  <c r="F996" i="5" s="1"/>
  <c r="G996" i="5"/>
  <c r="H996" i="5"/>
  <c r="I996" i="5"/>
  <c r="J996" i="5"/>
  <c r="K996" i="5"/>
  <c r="L996" i="5"/>
  <c r="M996" i="5"/>
  <c r="N996" i="5"/>
  <c r="O996" i="5"/>
  <c r="P996" i="5"/>
  <c r="Q996" i="5"/>
  <c r="R996" i="5"/>
  <c r="S996" i="5"/>
  <c r="C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B998" i="5"/>
  <c r="C998" i="5"/>
  <c r="D998" i="5"/>
  <c r="E998" i="5" s="1"/>
  <c r="F998" i="5" s="1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B999" i="5"/>
  <c r="C999" i="5"/>
  <c r="D999" i="5" s="1"/>
  <c r="E999" i="5"/>
  <c r="F999" i="5" s="1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B1000" i="5"/>
  <c r="C1000" i="5"/>
  <c r="D1000" i="5" s="1"/>
  <c r="E1000" i="5" s="1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C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B1002" i="5"/>
  <c r="C1002" i="5"/>
  <c r="D1002" i="5"/>
  <c r="E1002" i="5" s="1"/>
  <c r="F1002" i="5" s="1"/>
  <c r="G1002" i="5"/>
  <c r="H1002" i="5"/>
  <c r="I1002" i="5"/>
  <c r="J1002" i="5"/>
  <c r="K1002" i="5"/>
  <c r="L1002" i="5"/>
  <c r="M1002" i="5"/>
  <c r="N1002" i="5"/>
  <c r="O1002" i="5"/>
  <c r="P1002" i="5"/>
  <c r="Q1002" i="5"/>
  <c r="R1002" i="5"/>
  <c r="S1002" i="5"/>
  <c r="B1003" i="5"/>
  <c r="C1003" i="5"/>
  <c r="D1003" i="5" s="1"/>
  <c r="E1003" i="5"/>
  <c r="F1003" i="5" s="1"/>
  <c r="G1003" i="5"/>
  <c r="H1003" i="5"/>
  <c r="I1003" i="5"/>
  <c r="J1003" i="5"/>
  <c r="K1003" i="5"/>
  <c r="L1003" i="5"/>
  <c r="M1003" i="5"/>
  <c r="N1003" i="5"/>
  <c r="O1003" i="5"/>
  <c r="P1003" i="5"/>
  <c r="Q1003" i="5"/>
  <c r="R1003" i="5"/>
  <c r="S1003" i="5"/>
  <c r="B1004" i="5"/>
  <c r="F1004" i="5" s="1"/>
  <c r="C1004" i="5"/>
  <c r="D1004" i="5" s="1"/>
  <c r="E1004" i="5" s="1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C1005" i="5"/>
  <c r="G1005" i="5"/>
  <c r="H1005" i="5"/>
  <c r="I1005" i="5"/>
  <c r="J1005" i="5"/>
  <c r="K1005" i="5"/>
  <c r="L1005" i="5"/>
  <c r="M1005" i="5"/>
  <c r="N1005" i="5"/>
  <c r="O1005" i="5"/>
  <c r="P1005" i="5"/>
  <c r="Q1005" i="5"/>
  <c r="R1005" i="5"/>
  <c r="S1005" i="5"/>
  <c r="B1006" i="5"/>
  <c r="C1006" i="5"/>
  <c r="D1006" i="5"/>
  <c r="E1006" i="5" s="1"/>
  <c r="F1006" i="5" s="1"/>
  <c r="G1006" i="5"/>
  <c r="H1006" i="5"/>
  <c r="I1006" i="5"/>
  <c r="J1006" i="5"/>
  <c r="K1006" i="5"/>
  <c r="L1006" i="5"/>
  <c r="M1006" i="5"/>
  <c r="N1006" i="5"/>
  <c r="O1006" i="5"/>
  <c r="P1006" i="5"/>
  <c r="Q1006" i="5"/>
  <c r="R1006" i="5"/>
  <c r="S1006" i="5"/>
  <c r="B1007" i="5"/>
  <c r="C1007" i="5"/>
  <c r="D1007" i="5" s="1"/>
  <c r="E1007" i="5" s="1"/>
  <c r="F1007" i="5" s="1"/>
  <c r="G1007" i="5"/>
  <c r="H1007" i="5"/>
  <c r="I1007" i="5"/>
  <c r="J1007" i="5"/>
  <c r="K1007" i="5"/>
  <c r="L1007" i="5"/>
  <c r="M1007" i="5"/>
  <c r="N1007" i="5"/>
  <c r="O1007" i="5"/>
  <c r="P1007" i="5"/>
  <c r="Q1007" i="5"/>
  <c r="R1007" i="5"/>
  <c r="S1007" i="5"/>
  <c r="B1008" i="5"/>
  <c r="F1008" i="5" s="1"/>
  <c r="C1008" i="5"/>
  <c r="D1008" i="5" s="1"/>
  <c r="E1008" i="5" s="1"/>
  <c r="G1008" i="5"/>
  <c r="H1008" i="5"/>
  <c r="I1008" i="5"/>
  <c r="J1008" i="5"/>
  <c r="K1008" i="5"/>
  <c r="L1008" i="5"/>
  <c r="M1008" i="5"/>
  <c r="N1008" i="5"/>
  <c r="O1008" i="5"/>
  <c r="P1008" i="5"/>
  <c r="Q1008" i="5"/>
  <c r="R1008" i="5"/>
  <c r="S1008" i="5"/>
  <c r="C1009" i="5"/>
  <c r="G1009" i="5"/>
  <c r="H1009" i="5"/>
  <c r="I1009" i="5"/>
  <c r="J1009" i="5"/>
  <c r="K1009" i="5"/>
  <c r="L1009" i="5"/>
  <c r="M1009" i="5"/>
  <c r="N1009" i="5"/>
  <c r="O1009" i="5"/>
  <c r="P1009" i="5"/>
  <c r="Q1009" i="5"/>
  <c r="R1009" i="5"/>
  <c r="S1009" i="5"/>
  <c r="B1010" i="5"/>
  <c r="C1010" i="5"/>
  <c r="D1010" i="5"/>
  <c r="E1010" i="5" s="1"/>
  <c r="F1010" i="5" s="1"/>
  <c r="G1010" i="5"/>
  <c r="H1010" i="5"/>
  <c r="I1010" i="5"/>
  <c r="J1010" i="5"/>
  <c r="K1010" i="5"/>
  <c r="L1010" i="5"/>
  <c r="M1010" i="5"/>
  <c r="N1010" i="5"/>
  <c r="O1010" i="5"/>
  <c r="P1010" i="5"/>
  <c r="Q1010" i="5"/>
  <c r="R1010" i="5"/>
  <c r="S1010" i="5"/>
  <c r="B1011" i="5"/>
  <c r="C1011" i="5"/>
  <c r="D1011" i="5" s="1"/>
  <c r="E1011" i="5" s="1"/>
  <c r="F1011" i="5" s="1"/>
  <c r="G1011" i="5"/>
  <c r="H1011" i="5"/>
  <c r="I1011" i="5"/>
  <c r="J1011" i="5"/>
  <c r="K1011" i="5"/>
  <c r="L1011" i="5"/>
  <c r="M1011" i="5"/>
  <c r="N1011" i="5"/>
  <c r="O1011" i="5"/>
  <c r="P1011" i="5"/>
  <c r="Q1011" i="5"/>
  <c r="R1011" i="5"/>
  <c r="S1011" i="5"/>
  <c r="B1012" i="5"/>
  <c r="C1012" i="5"/>
  <c r="D1012" i="5" s="1"/>
  <c r="E1012" i="5" s="1"/>
  <c r="F1012" i="5" s="1"/>
  <c r="G1012" i="5"/>
  <c r="H1012" i="5"/>
  <c r="I1012" i="5"/>
  <c r="J1012" i="5"/>
  <c r="K1012" i="5"/>
  <c r="L1012" i="5"/>
  <c r="M1012" i="5"/>
  <c r="N1012" i="5"/>
  <c r="O1012" i="5"/>
  <c r="P1012" i="5"/>
  <c r="Q1012" i="5"/>
  <c r="R1012" i="5"/>
  <c r="S1012" i="5"/>
  <c r="C1013" i="5"/>
  <c r="G1013" i="5"/>
  <c r="H1013" i="5"/>
  <c r="I1013" i="5"/>
  <c r="J1013" i="5"/>
  <c r="K1013" i="5"/>
  <c r="L1013" i="5"/>
  <c r="M1013" i="5"/>
  <c r="N1013" i="5"/>
  <c r="O1013" i="5"/>
  <c r="P1013" i="5"/>
  <c r="Q1013" i="5"/>
  <c r="R1013" i="5"/>
  <c r="S1013" i="5"/>
  <c r="B1014" i="5"/>
  <c r="C1014" i="5"/>
  <c r="D1014" i="5"/>
  <c r="E1014" i="5" s="1"/>
  <c r="F1014" i="5" s="1"/>
  <c r="G1014" i="5"/>
  <c r="H1014" i="5"/>
  <c r="I1014" i="5"/>
  <c r="J1014" i="5"/>
  <c r="K1014" i="5"/>
  <c r="L1014" i="5"/>
  <c r="M1014" i="5"/>
  <c r="N1014" i="5"/>
  <c r="O1014" i="5"/>
  <c r="P1014" i="5"/>
  <c r="Q1014" i="5"/>
  <c r="R1014" i="5"/>
  <c r="S1014" i="5"/>
  <c r="B1015" i="5"/>
  <c r="C1015" i="5"/>
  <c r="D1015" i="5" s="1"/>
  <c r="E1015" i="5"/>
  <c r="F1015" i="5" s="1"/>
  <c r="G1015" i="5"/>
  <c r="H1015" i="5"/>
  <c r="I1015" i="5"/>
  <c r="J1015" i="5"/>
  <c r="K1015" i="5"/>
  <c r="L1015" i="5"/>
  <c r="M1015" i="5"/>
  <c r="N1015" i="5"/>
  <c r="O1015" i="5"/>
  <c r="P1015" i="5"/>
  <c r="Q1015" i="5"/>
  <c r="R1015" i="5"/>
  <c r="S1015" i="5"/>
  <c r="B1016" i="5"/>
  <c r="C1016" i="5"/>
  <c r="D1016" i="5" s="1"/>
  <c r="E1016" i="5" s="1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R1016" i="5"/>
  <c r="S1016" i="5"/>
  <c r="C1017" i="5"/>
  <c r="G1017" i="5"/>
  <c r="H1017" i="5"/>
  <c r="I1017" i="5"/>
  <c r="J1017" i="5"/>
  <c r="K1017" i="5"/>
  <c r="L1017" i="5"/>
  <c r="M1017" i="5"/>
  <c r="N1017" i="5"/>
  <c r="O1017" i="5"/>
  <c r="P1017" i="5"/>
  <c r="Q1017" i="5"/>
  <c r="R1017" i="5"/>
  <c r="S1017" i="5"/>
  <c r="B1018" i="5"/>
  <c r="C1018" i="5"/>
  <c r="D1018" i="5"/>
  <c r="E1018" i="5" s="1"/>
  <c r="F1018" i="5" s="1"/>
  <c r="G1018" i="5"/>
  <c r="H1018" i="5"/>
  <c r="I1018" i="5"/>
  <c r="J1018" i="5"/>
  <c r="K1018" i="5"/>
  <c r="L1018" i="5"/>
  <c r="M1018" i="5"/>
  <c r="N1018" i="5"/>
  <c r="O1018" i="5"/>
  <c r="P1018" i="5"/>
  <c r="Q1018" i="5"/>
  <c r="R1018" i="5"/>
  <c r="S1018" i="5"/>
  <c r="B1019" i="5"/>
  <c r="C1019" i="5"/>
  <c r="D1019" i="5" s="1"/>
  <c r="E1019" i="5"/>
  <c r="F1019" i="5" s="1"/>
  <c r="G1019" i="5"/>
  <c r="H1019" i="5"/>
  <c r="I1019" i="5"/>
  <c r="J1019" i="5"/>
  <c r="K1019" i="5"/>
  <c r="L1019" i="5"/>
  <c r="M1019" i="5"/>
  <c r="N1019" i="5"/>
  <c r="O1019" i="5"/>
  <c r="P1019" i="5"/>
  <c r="Q1019" i="5"/>
  <c r="R1019" i="5"/>
  <c r="S1019" i="5"/>
  <c r="B1020" i="5"/>
  <c r="F1020" i="5" s="1"/>
  <c r="C1020" i="5"/>
  <c r="D1020" i="5" s="1"/>
  <c r="E1020" i="5" s="1"/>
  <c r="G1020" i="5"/>
  <c r="H1020" i="5"/>
  <c r="I1020" i="5"/>
  <c r="J1020" i="5"/>
  <c r="K1020" i="5"/>
  <c r="L1020" i="5"/>
  <c r="M1020" i="5"/>
  <c r="N1020" i="5"/>
  <c r="O1020" i="5"/>
  <c r="P1020" i="5"/>
  <c r="Q1020" i="5"/>
  <c r="R1020" i="5"/>
  <c r="S1020" i="5"/>
  <c r="C1021" i="5"/>
  <c r="G1021" i="5"/>
  <c r="H1021" i="5"/>
  <c r="I1021" i="5"/>
  <c r="J1021" i="5"/>
  <c r="K1021" i="5"/>
  <c r="L1021" i="5"/>
  <c r="M1021" i="5"/>
  <c r="N1021" i="5"/>
  <c r="O1021" i="5"/>
  <c r="P1021" i="5"/>
  <c r="Q1021" i="5"/>
  <c r="R1021" i="5"/>
  <c r="S1021" i="5"/>
  <c r="B1022" i="5"/>
  <c r="C1022" i="5"/>
  <c r="D1022" i="5"/>
  <c r="E1022" i="5" s="1"/>
  <c r="F1022" i="5" s="1"/>
  <c r="G1022" i="5"/>
  <c r="H1022" i="5"/>
  <c r="I1022" i="5"/>
  <c r="J1022" i="5"/>
  <c r="K1022" i="5"/>
  <c r="L1022" i="5"/>
  <c r="M1022" i="5"/>
  <c r="N1022" i="5"/>
  <c r="O1022" i="5"/>
  <c r="P1022" i="5"/>
  <c r="Q1022" i="5"/>
  <c r="R1022" i="5"/>
  <c r="S1022" i="5"/>
  <c r="B1023" i="5"/>
  <c r="C1023" i="5"/>
  <c r="D1023" i="5" s="1"/>
  <c r="E1023" i="5" s="1"/>
  <c r="F1023" i="5" s="1"/>
  <c r="G1023" i="5"/>
  <c r="H1023" i="5"/>
  <c r="I1023" i="5"/>
  <c r="J1023" i="5"/>
  <c r="K1023" i="5"/>
  <c r="L1023" i="5"/>
  <c r="M1023" i="5"/>
  <c r="N1023" i="5"/>
  <c r="O1023" i="5"/>
  <c r="P1023" i="5"/>
  <c r="Q1023" i="5"/>
  <c r="R1023" i="5"/>
  <c r="S1023" i="5"/>
  <c r="B1024" i="5"/>
  <c r="F1024" i="5" s="1"/>
  <c r="C1024" i="5"/>
  <c r="D1024" i="5" s="1"/>
  <c r="E1024" i="5" s="1"/>
  <c r="G1024" i="5"/>
  <c r="H1024" i="5"/>
  <c r="I1024" i="5"/>
  <c r="J1024" i="5"/>
  <c r="K1024" i="5"/>
  <c r="L1024" i="5"/>
  <c r="M1024" i="5"/>
  <c r="N1024" i="5"/>
  <c r="O1024" i="5"/>
  <c r="P1024" i="5"/>
  <c r="Q1024" i="5"/>
  <c r="R1024" i="5"/>
  <c r="S1024" i="5"/>
  <c r="C1025" i="5"/>
  <c r="G1025" i="5"/>
  <c r="H1025" i="5"/>
  <c r="I1025" i="5"/>
  <c r="J1025" i="5"/>
  <c r="K1025" i="5"/>
  <c r="L1025" i="5"/>
  <c r="M1025" i="5"/>
  <c r="N1025" i="5"/>
  <c r="O1025" i="5"/>
  <c r="P1025" i="5"/>
  <c r="Q1025" i="5"/>
  <c r="R1025" i="5"/>
  <c r="S1025" i="5"/>
  <c r="B1026" i="5"/>
  <c r="C1026" i="5"/>
  <c r="D1026" i="5"/>
  <c r="E1026" i="5" s="1"/>
  <c r="F1026" i="5" s="1"/>
  <c r="G1026" i="5"/>
  <c r="H1026" i="5"/>
  <c r="I1026" i="5"/>
  <c r="J1026" i="5"/>
  <c r="K1026" i="5"/>
  <c r="L1026" i="5"/>
  <c r="M1026" i="5"/>
  <c r="N1026" i="5"/>
  <c r="O1026" i="5"/>
  <c r="P1026" i="5"/>
  <c r="Q1026" i="5"/>
  <c r="R1026" i="5"/>
  <c r="S1026" i="5"/>
  <c r="B1027" i="5"/>
  <c r="C1027" i="5"/>
  <c r="D1027" i="5" s="1"/>
  <c r="E1027" i="5" s="1"/>
  <c r="F1027" i="5" s="1"/>
  <c r="G1027" i="5"/>
  <c r="H1027" i="5"/>
  <c r="I1027" i="5"/>
  <c r="J1027" i="5"/>
  <c r="K1027" i="5"/>
  <c r="L1027" i="5"/>
  <c r="M1027" i="5"/>
  <c r="N1027" i="5"/>
  <c r="O1027" i="5"/>
  <c r="P1027" i="5"/>
  <c r="Q1027" i="5"/>
  <c r="R1027" i="5"/>
  <c r="S1027" i="5"/>
  <c r="B1028" i="5"/>
  <c r="C1028" i="5"/>
  <c r="D1028" i="5" s="1"/>
  <c r="E1028" i="5" s="1"/>
  <c r="F1028" i="5" s="1"/>
  <c r="G1028" i="5"/>
  <c r="H1028" i="5"/>
  <c r="I1028" i="5"/>
  <c r="J1028" i="5"/>
  <c r="K1028" i="5"/>
  <c r="L1028" i="5"/>
  <c r="M1028" i="5"/>
  <c r="N1028" i="5"/>
  <c r="O1028" i="5"/>
  <c r="P1028" i="5"/>
  <c r="Q1028" i="5"/>
  <c r="R1028" i="5"/>
  <c r="S1028" i="5"/>
  <c r="C1029" i="5"/>
  <c r="G1029" i="5"/>
  <c r="H1029" i="5"/>
  <c r="I1029" i="5"/>
  <c r="J1029" i="5"/>
  <c r="K1029" i="5"/>
  <c r="L1029" i="5"/>
  <c r="M1029" i="5"/>
  <c r="N1029" i="5"/>
  <c r="O1029" i="5"/>
  <c r="P1029" i="5"/>
  <c r="Q1029" i="5"/>
  <c r="R1029" i="5"/>
  <c r="S1029" i="5"/>
  <c r="B1030" i="5"/>
  <c r="C1030" i="5"/>
  <c r="D1030" i="5"/>
  <c r="E1030" i="5" s="1"/>
  <c r="F1030" i="5" s="1"/>
  <c r="G1030" i="5"/>
  <c r="H1030" i="5"/>
  <c r="I1030" i="5"/>
  <c r="J1030" i="5"/>
  <c r="K1030" i="5"/>
  <c r="L1030" i="5"/>
  <c r="M1030" i="5"/>
  <c r="N1030" i="5"/>
  <c r="O1030" i="5"/>
  <c r="P1030" i="5"/>
  <c r="Q1030" i="5"/>
  <c r="R1030" i="5"/>
  <c r="S1030" i="5"/>
  <c r="B1031" i="5"/>
  <c r="C1031" i="5"/>
  <c r="D1031" i="5" s="1"/>
  <c r="E1031" i="5"/>
  <c r="F1031" i="5" s="1"/>
  <c r="G1031" i="5"/>
  <c r="H1031" i="5"/>
  <c r="I1031" i="5"/>
  <c r="J1031" i="5"/>
  <c r="K1031" i="5"/>
  <c r="L1031" i="5"/>
  <c r="M1031" i="5"/>
  <c r="N1031" i="5"/>
  <c r="O1031" i="5"/>
  <c r="P1031" i="5"/>
  <c r="Q1031" i="5"/>
  <c r="R1031" i="5"/>
  <c r="S1031" i="5"/>
  <c r="B1032" i="5"/>
  <c r="C1032" i="5"/>
  <c r="D1032" i="5" s="1"/>
  <c r="E1032" i="5" s="1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R1032" i="5"/>
  <c r="S1032" i="5"/>
  <c r="C1033" i="5"/>
  <c r="G1033" i="5"/>
  <c r="H1033" i="5"/>
  <c r="I1033" i="5"/>
  <c r="J1033" i="5"/>
  <c r="K1033" i="5"/>
  <c r="L1033" i="5"/>
  <c r="M1033" i="5"/>
  <c r="N1033" i="5"/>
  <c r="O1033" i="5"/>
  <c r="P1033" i="5"/>
  <c r="Q1033" i="5"/>
  <c r="R1033" i="5"/>
  <c r="S1033" i="5"/>
  <c r="B1034" i="5"/>
  <c r="C1034" i="5"/>
  <c r="D1034" i="5"/>
  <c r="E1034" i="5" s="1"/>
  <c r="F1034" i="5" s="1"/>
  <c r="G1034" i="5"/>
  <c r="H1034" i="5"/>
  <c r="I1034" i="5"/>
  <c r="J1034" i="5"/>
  <c r="K1034" i="5"/>
  <c r="L1034" i="5"/>
  <c r="M1034" i="5"/>
  <c r="N1034" i="5"/>
  <c r="O1034" i="5"/>
  <c r="P1034" i="5"/>
  <c r="Q1034" i="5"/>
  <c r="R1034" i="5"/>
  <c r="S1034" i="5"/>
  <c r="B1035" i="5"/>
  <c r="C1035" i="5"/>
  <c r="D1035" i="5" s="1"/>
  <c r="E1035" i="5"/>
  <c r="F1035" i="5" s="1"/>
  <c r="G1035" i="5"/>
  <c r="H1035" i="5"/>
  <c r="I1035" i="5"/>
  <c r="J1035" i="5"/>
  <c r="K1035" i="5"/>
  <c r="L1035" i="5"/>
  <c r="M1035" i="5"/>
  <c r="N1035" i="5"/>
  <c r="O1035" i="5"/>
  <c r="P1035" i="5"/>
  <c r="Q1035" i="5"/>
  <c r="R1035" i="5"/>
  <c r="S1035" i="5"/>
  <c r="B1036" i="5"/>
  <c r="F1036" i="5" s="1"/>
  <c r="C1036" i="5"/>
  <c r="D1036" i="5" s="1"/>
  <c r="E1036" i="5" s="1"/>
  <c r="G1036" i="5"/>
  <c r="H1036" i="5"/>
  <c r="I1036" i="5"/>
  <c r="J1036" i="5"/>
  <c r="K1036" i="5"/>
  <c r="L1036" i="5"/>
  <c r="M1036" i="5"/>
  <c r="N1036" i="5"/>
  <c r="O1036" i="5"/>
  <c r="P1036" i="5"/>
  <c r="Q1036" i="5"/>
  <c r="R1036" i="5"/>
  <c r="S1036" i="5"/>
  <c r="C1037" i="5"/>
  <c r="G1037" i="5"/>
  <c r="H1037" i="5"/>
  <c r="I1037" i="5"/>
  <c r="J1037" i="5"/>
  <c r="K1037" i="5"/>
  <c r="L1037" i="5"/>
  <c r="M1037" i="5"/>
  <c r="N1037" i="5"/>
  <c r="O1037" i="5"/>
  <c r="P1037" i="5"/>
  <c r="Q1037" i="5"/>
  <c r="R1037" i="5"/>
  <c r="S1037" i="5"/>
  <c r="B1038" i="5"/>
  <c r="C1038" i="5"/>
  <c r="D1038" i="5"/>
  <c r="E1038" i="5" s="1"/>
  <c r="F1038" i="5" s="1"/>
  <c r="G1038" i="5"/>
  <c r="H1038" i="5"/>
  <c r="I1038" i="5"/>
  <c r="J1038" i="5"/>
  <c r="K1038" i="5"/>
  <c r="L1038" i="5"/>
  <c r="M1038" i="5"/>
  <c r="N1038" i="5"/>
  <c r="O1038" i="5"/>
  <c r="P1038" i="5"/>
  <c r="Q1038" i="5"/>
  <c r="R1038" i="5"/>
  <c r="S1038" i="5"/>
  <c r="B1039" i="5"/>
  <c r="C1039" i="5"/>
  <c r="D1039" i="5" s="1"/>
  <c r="E1039" i="5" s="1"/>
  <c r="F1039" i="5" s="1"/>
  <c r="G1039" i="5"/>
  <c r="H1039" i="5"/>
  <c r="I1039" i="5"/>
  <c r="J1039" i="5"/>
  <c r="K1039" i="5"/>
  <c r="L1039" i="5"/>
  <c r="M1039" i="5"/>
  <c r="N1039" i="5"/>
  <c r="O1039" i="5"/>
  <c r="P1039" i="5"/>
  <c r="Q1039" i="5"/>
  <c r="R1039" i="5"/>
  <c r="S1039" i="5"/>
  <c r="B1040" i="5"/>
  <c r="F1040" i="5" s="1"/>
  <c r="C1040" i="5"/>
  <c r="D1040" i="5" s="1"/>
  <c r="E1040" i="5" s="1"/>
  <c r="G1040" i="5"/>
  <c r="H1040" i="5"/>
  <c r="I1040" i="5"/>
  <c r="J1040" i="5"/>
  <c r="K1040" i="5"/>
  <c r="L1040" i="5"/>
  <c r="M1040" i="5"/>
  <c r="N1040" i="5"/>
  <c r="O1040" i="5"/>
  <c r="P1040" i="5"/>
  <c r="Q1040" i="5"/>
  <c r="R1040" i="5"/>
  <c r="S1040" i="5"/>
  <c r="C1041" i="5"/>
  <c r="G1041" i="5"/>
  <c r="H1041" i="5"/>
  <c r="I1041" i="5"/>
  <c r="J1041" i="5"/>
  <c r="K1041" i="5"/>
  <c r="L1041" i="5"/>
  <c r="M1041" i="5"/>
  <c r="N1041" i="5"/>
  <c r="O1041" i="5"/>
  <c r="P1041" i="5"/>
  <c r="Q1041" i="5"/>
  <c r="R1041" i="5"/>
  <c r="S1041" i="5"/>
  <c r="C1042" i="5"/>
  <c r="B1042" i="5" s="1"/>
  <c r="D1042" i="5"/>
  <c r="E1042" i="5" s="1"/>
  <c r="G1042" i="5"/>
  <c r="H1042" i="5"/>
  <c r="I1042" i="5"/>
  <c r="J1042" i="5"/>
  <c r="K1042" i="5"/>
  <c r="L1042" i="5"/>
  <c r="M1042" i="5"/>
  <c r="N1042" i="5"/>
  <c r="O1042" i="5"/>
  <c r="P1042" i="5"/>
  <c r="Q1042" i="5"/>
  <c r="R1042" i="5"/>
  <c r="S1042" i="5"/>
  <c r="B1043" i="5"/>
  <c r="C1043" i="5"/>
  <c r="D1043" i="5" s="1"/>
  <c r="E1043" i="5"/>
  <c r="F1043" i="5" s="1"/>
  <c r="G1043" i="5"/>
  <c r="H1043" i="5"/>
  <c r="I1043" i="5"/>
  <c r="J1043" i="5"/>
  <c r="K1043" i="5"/>
  <c r="L1043" i="5"/>
  <c r="M1043" i="5"/>
  <c r="N1043" i="5"/>
  <c r="O1043" i="5"/>
  <c r="P1043" i="5"/>
  <c r="Q1043" i="5"/>
  <c r="R1043" i="5"/>
  <c r="S1043" i="5"/>
  <c r="B1044" i="5"/>
  <c r="C1044" i="5"/>
  <c r="D1044" i="5" s="1"/>
  <c r="E1044" i="5" s="1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R1044" i="5"/>
  <c r="S1044" i="5"/>
  <c r="C1045" i="5"/>
  <c r="G1045" i="5"/>
  <c r="H1045" i="5"/>
  <c r="I1045" i="5"/>
  <c r="J1045" i="5"/>
  <c r="K1045" i="5"/>
  <c r="L1045" i="5"/>
  <c r="M1045" i="5"/>
  <c r="N1045" i="5"/>
  <c r="O1045" i="5"/>
  <c r="P1045" i="5"/>
  <c r="Q1045" i="5"/>
  <c r="R1045" i="5"/>
  <c r="S1045" i="5"/>
  <c r="C1046" i="5"/>
  <c r="B1046" i="5" s="1"/>
  <c r="F1046" i="5" s="1"/>
  <c r="D1046" i="5"/>
  <c r="E1046" i="5" s="1"/>
  <c r="G1046" i="5"/>
  <c r="H1046" i="5"/>
  <c r="I1046" i="5"/>
  <c r="J1046" i="5"/>
  <c r="K1046" i="5"/>
  <c r="L1046" i="5"/>
  <c r="M1046" i="5"/>
  <c r="N1046" i="5"/>
  <c r="O1046" i="5"/>
  <c r="P1046" i="5"/>
  <c r="Q1046" i="5"/>
  <c r="R1046" i="5"/>
  <c r="S1046" i="5"/>
  <c r="B1047" i="5"/>
  <c r="C1047" i="5"/>
  <c r="D1047" i="5"/>
  <c r="E1047" i="5"/>
  <c r="F1047" i="5" s="1"/>
  <c r="G1047" i="5"/>
  <c r="H1047" i="5"/>
  <c r="I1047" i="5"/>
  <c r="J1047" i="5"/>
  <c r="K1047" i="5"/>
  <c r="L1047" i="5"/>
  <c r="M1047" i="5"/>
  <c r="N1047" i="5"/>
  <c r="O1047" i="5"/>
  <c r="P1047" i="5"/>
  <c r="Q1047" i="5"/>
  <c r="R1047" i="5"/>
  <c r="S1047" i="5"/>
  <c r="B1048" i="5"/>
  <c r="F1048" i="5" s="1"/>
  <c r="C1048" i="5"/>
  <c r="D1048" i="5" s="1"/>
  <c r="E1048" i="5" s="1"/>
  <c r="G1048" i="5"/>
  <c r="H1048" i="5"/>
  <c r="I1048" i="5"/>
  <c r="J1048" i="5"/>
  <c r="K1048" i="5"/>
  <c r="L1048" i="5"/>
  <c r="M1048" i="5"/>
  <c r="N1048" i="5"/>
  <c r="O1048" i="5"/>
  <c r="P1048" i="5"/>
  <c r="Q1048" i="5"/>
  <c r="R1048" i="5"/>
  <c r="S1048" i="5"/>
  <c r="C1049" i="5"/>
  <c r="G1049" i="5"/>
  <c r="H1049" i="5"/>
  <c r="I1049" i="5"/>
  <c r="J1049" i="5"/>
  <c r="K1049" i="5"/>
  <c r="L1049" i="5"/>
  <c r="M1049" i="5"/>
  <c r="N1049" i="5"/>
  <c r="O1049" i="5"/>
  <c r="P1049" i="5"/>
  <c r="Q1049" i="5"/>
  <c r="R1049" i="5"/>
  <c r="S1049" i="5"/>
  <c r="C1050" i="5"/>
  <c r="B1050" i="5" s="1"/>
  <c r="D1050" i="5"/>
  <c r="E1050" i="5" s="1"/>
  <c r="G1050" i="5"/>
  <c r="H1050" i="5"/>
  <c r="I1050" i="5"/>
  <c r="J1050" i="5"/>
  <c r="K1050" i="5"/>
  <c r="L1050" i="5"/>
  <c r="M1050" i="5"/>
  <c r="N1050" i="5"/>
  <c r="O1050" i="5"/>
  <c r="P1050" i="5"/>
  <c r="Q1050" i="5"/>
  <c r="R1050" i="5"/>
  <c r="S1050" i="5"/>
  <c r="B1051" i="5"/>
  <c r="C1051" i="5"/>
  <c r="D1051" i="5"/>
  <c r="E1051" i="5"/>
  <c r="F1051" i="5" s="1"/>
  <c r="G1051" i="5"/>
  <c r="H1051" i="5"/>
  <c r="I1051" i="5"/>
  <c r="J1051" i="5"/>
  <c r="K1051" i="5"/>
  <c r="L1051" i="5"/>
  <c r="M1051" i="5"/>
  <c r="N1051" i="5"/>
  <c r="O1051" i="5"/>
  <c r="P1051" i="5"/>
  <c r="Q1051" i="5"/>
  <c r="R1051" i="5"/>
  <c r="S1051" i="5"/>
  <c r="B1052" i="5"/>
  <c r="F1052" i="5" s="1"/>
  <c r="C1052" i="5"/>
  <c r="D1052" i="5" s="1"/>
  <c r="E1052" i="5" s="1"/>
  <c r="G1052" i="5"/>
  <c r="H1052" i="5"/>
  <c r="I1052" i="5"/>
  <c r="J1052" i="5"/>
  <c r="K1052" i="5"/>
  <c r="L1052" i="5"/>
  <c r="M1052" i="5"/>
  <c r="N1052" i="5"/>
  <c r="O1052" i="5"/>
  <c r="P1052" i="5"/>
  <c r="Q1052" i="5"/>
  <c r="R1052" i="5"/>
  <c r="S1052" i="5"/>
  <c r="C1053" i="5"/>
  <c r="G1053" i="5"/>
  <c r="H1053" i="5"/>
  <c r="I1053" i="5"/>
  <c r="J1053" i="5"/>
  <c r="K1053" i="5"/>
  <c r="L1053" i="5"/>
  <c r="M1053" i="5"/>
  <c r="N1053" i="5"/>
  <c r="O1053" i="5"/>
  <c r="P1053" i="5"/>
  <c r="Q1053" i="5"/>
  <c r="R1053" i="5"/>
  <c r="S1053" i="5"/>
  <c r="C1054" i="5"/>
  <c r="B1054" i="5" s="1"/>
  <c r="D1054" i="5"/>
  <c r="E1054" i="5" s="1"/>
  <c r="G1054" i="5"/>
  <c r="H1054" i="5"/>
  <c r="I1054" i="5"/>
  <c r="J1054" i="5"/>
  <c r="K1054" i="5"/>
  <c r="L1054" i="5"/>
  <c r="M1054" i="5"/>
  <c r="N1054" i="5"/>
  <c r="O1054" i="5"/>
  <c r="P1054" i="5"/>
  <c r="Q1054" i="5"/>
  <c r="R1054" i="5"/>
  <c r="S1054" i="5"/>
  <c r="B1055" i="5"/>
  <c r="C1055" i="5"/>
  <c r="D1055" i="5"/>
  <c r="E1055" i="5"/>
  <c r="F1055" i="5" s="1"/>
  <c r="G1055" i="5"/>
  <c r="H1055" i="5"/>
  <c r="I1055" i="5"/>
  <c r="J1055" i="5"/>
  <c r="K1055" i="5"/>
  <c r="L1055" i="5"/>
  <c r="M1055" i="5"/>
  <c r="N1055" i="5"/>
  <c r="O1055" i="5"/>
  <c r="P1055" i="5"/>
  <c r="Q1055" i="5"/>
  <c r="R1055" i="5"/>
  <c r="S1055" i="5"/>
  <c r="B1056" i="5"/>
  <c r="C1056" i="5"/>
  <c r="D1056" i="5" s="1"/>
  <c r="E1056" i="5" s="1"/>
  <c r="F1056" i="5" s="1"/>
  <c r="G1056" i="5"/>
  <c r="H1056" i="5"/>
  <c r="I1056" i="5"/>
  <c r="J1056" i="5"/>
  <c r="K1056" i="5"/>
  <c r="L1056" i="5"/>
  <c r="M1056" i="5"/>
  <c r="N1056" i="5"/>
  <c r="O1056" i="5"/>
  <c r="P1056" i="5"/>
  <c r="Q1056" i="5"/>
  <c r="R1056" i="5"/>
  <c r="S1056" i="5"/>
  <c r="C1057" i="5"/>
  <c r="G1057" i="5"/>
  <c r="H1057" i="5"/>
  <c r="I1057" i="5"/>
  <c r="J1057" i="5"/>
  <c r="K1057" i="5"/>
  <c r="L1057" i="5"/>
  <c r="M1057" i="5"/>
  <c r="N1057" i="5"/>
  <c r="O1057" i="5"/>
  <c r="P1057" i="5"/>
  <c r="Q1057" i="5"/>
  <c r="R1057" i="5"/>
  <c r="S1057" i="5"/>
  <c r="C1058" i="5"/>
  <c r="B1058" i="5" s="1"/>
  <c r="F1058" i="5" s="1"/>
  <c r="D1058" i="5"/>
  <c r="E1058" i="5" s="1"/>
  <c r="G1058" i="5"/>
  <c r="H1058" i="5"/>
  <c r="I1058" i="5"/>
  <c r="J1058" i="5"/>
  <c r="K1058" i="5"/>
  <c r="L1058" i="5"/>
  <c r="M1058" i="5"/>
  <c r="N1058" i="5"/>
  <c r="O1058" i="5"/>
  <c r="P1058" i="5"/>
  <c r="Q1058" i="5"/>
  <c r="R1058" i="5"/>
  <c r="S1058" i="5"/>
  <c r="B1059" i="5"/>
  <c r="C1059" i="5"/>
  <c r="D1059" i="5"/>
  <c r="E1059" i="5"/>
  <c r="F1059" i="5" s="1"/>
  <c r="G1059" i="5"/>
  <c r="H1059" i="5"/>
  <c r="I1059" i="5"/>
  <c r="J1059" i="5"/>
  <c r="K1059" i="5"/>
  <c r="L1059" i="5"/>
  <c r="M1059" i="5"/>
  <c r="N1059" i="5"/>
  <c r="O1059" i="5"/>
  <c r="P1059" i="5"/>
  <c r="Q1059" i="5"/>
  <c r="R1059" i="5"/>
  <c r="S1059" i="5"/>
  <c r="B1060" i="5"/>
  <c r="C1060" i="5"/>
  <c r="D1060" i="5" s="1"/>
  <c r="E1060" i="5" s="1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R1060" i="5"/>
  <c r="S1060" i="5"/>
  <c r="C1061" i="5"/>
  <c r="B1061" i="5" s="1"/>
  <c r="D1061" i="5"/>
  <c r="E1061" i="5" s="1"/>
  <c r="G1061" i="5"/>
  <c r="H1061" i="5"/>
  <c r="I1061" i="5"/>
  <c r="J1061" i="5"/>
  <c r="K1061" i="5"/>
  <c r="L1061" i="5"/>
  <c r="M1061" i="5"/>
  <c r="N1061" i="5"/>
  <c r="O1061" i="5"/>
  <c r="P1061" i="5"/>
  <c r="Q1061" i="5"/>
  <c r="R1061" i="5"/>
  <c r="S1061" i="5"/>
  <c r="C1062" i="5"/>
  <c r="B1062" i="5" s="1"/>
  <c r="D1062" i="5"/>
  <c r="E1062" i="5"/>
  <c r="G1062" i="5"/>
  <c r="H1062" i="5"/>
  <c r="I1062" i="5"/>
  <c r="J1062" i="5"/>
  <c r="K1062" i="5"/>
  <c r="L1062" i="5"/>
  <c r="M1062" i="5"/>
  <c r="N1062" i="5"/>
  <c r="O1062" i="5"/>
  <c r="P1062" i="5"/>
  <c r="Q1062" i="5"/>
  <c r="R1062" i="5"/>
  <c r="S1062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R1063" i="5"/>
  <c r="S1063" i="5"/>
  <c r="B1064" i="5"/>
  <c r="F1064" i="5" s="1"/>
  <c r="C1064" i="5"/>
  <c r="D1064" i="5" s="1"/>
  <c r="E1064" i="5" s="1"/>
  <c r="G1064" i="5"/>
  <c r="H1064" i="5"/>
  <c r="I1064" i="5"/>
  <c r="J1064" i="5"/>
  <c r="K1064" i="5"/>
  <c r="L1064" i="5"/>
  <c r="M1064" i="5"/>
  <c r="N1064" i="5"/>
  <c r="O1064" i="5"/>
  <c r="P1064" i="5"/>
  <c r="Q1064" i="5"/>
  <c r="R1064" i="5"/>
  <c r="S1064" i="5"/>
  <c r="C1065" i="5"/>
  <c r="B1065" i="5" s="1"/>
  <c r="G1065" i="5"/>
  <c r="H1065" i="5"/>
  <c r="I1065" i="5"/>
  <c r="J1065" i="5"/>
  <c r="K1065" i="5"/>
  <c r="L1065" i="5"/>
  <c r="M1065" i="5"/>
  <c r="N1065" i="5"/>
  <c r="O1065" i="5"/>
  <c r="P1065" i="5"/>
  <c r="Q1065" i="5"/>
  <c r="R1065" i="5"/>
  <c r="S1065" i="5"/>
  <c r="C1066" i="5"/>
  <c r="B1066" i="5" s="1"/>
  <c r="F1066" i="5" s="1"/>
  <c r="D1066" i="5"/>
  <c r="E1066" i="5"/>
  <c r="G1066" i="5"/>
  <c r="H1066" i="5"/>
  <c r="I1066" i="5"/>
  <c r="J1066" i="5"/>
  <c r="K1066" i="5"/>
  <c r="L1066" i="5"/>
  <c r="M1066" i="5"/>
  <c r="N1066" i="5"/>
  <c r="O1066" i="5"/>
  <c r="P1066" i="5"/>
  <c r="Q1066" i="5"/>
  <c r="R1066" i="5"/>
  <c r="S1066" i="5"/>
  <c r="B1067" i="5"/>
  <c r="C1067" i="5"/>
  <c r="D1067" i="5"/>
  <c r="E1067" i="5"/>
  <c r="F1067" i="5" s="1"/>
  <c r="G1067" i="5"/>
  <c r="H1067" i="5"/>
  <c r="I1067" i="5"/>
  <c r="J1067" i="5"/>
  <c r="K1067" i="5"/>
  <c r="L1067" i="5"/>
  <c r="M1067" i="5"/>
  <c r="N1067" i="5"/>
  <c r="O1067" i="5"/>
  <c r="P1067" i="5"/>
  <c r="Q1067" i="5"/>
  <c r="R1067" i="5"/>
  <c r="S1067" i="5"/>
  <c r="B1068" i="5"/>
  <c r="F1068" i="5" s="1"/>
  <c r="C1068" i="5"/>
  <c r="D1068" i="5" s="1"/>
  <c r="E1068" i="5" s="1"/>
  <c r="G1068" i="5"/>
  <c r="H1068" i="5"/>
  <c r="I1068" i="5"/>
  <c r="J1068" i="5"/>
  <c r="K1068" i="5"/>
  <c r="L1068" i="5"/>
  <c r="M1068" i="5"/>
  <c r="N1068" i="5"/>
  <c r="O1068" i="5"/>
  <c r="P1068" i="5"/>
  <c r="Q1068" i="5"/>
  <c r="R1068" i="5"/>
  <c r="S1068" i="5"/>
  <c r="C1069" i="5"/>
  <c r="B1069" i="5" s="1"/>
  <c r="G1069" i="5"/>
  <c r="H1069" i="5"/>
  <c r="I1069" i="5"/>
  <c r="J1069" i="5"/>
  <c r="K1069" i="5"/>
  <c r="L1069" i="5"/>
  <c r="M1069" i="5"/>
  <c r="N1069" i="5"/>
  <c r="O1069" i="5"/>
  <c r="P1069" i="5"/>
  <c r="Q1069" i="5"/>
  <c r="R1069" i="5"/>
  <c r="S1069" i="5"/>
  <c r="C1070" i="5"/>
  <c r="B1070" i="5" s="1"/>
  <c r="D1070" i="5"/>
  <c r="E1070" i="5" s="1"/>
  <c r="G1070" i="5"/>
  <c r="H1070" i="5"/>
  <c r="I1070" i="5"/>
  <c r="J1070" i="5"/>
  <c r="K1070" i="5"/>
  <c r="L1070" i="5"/>
  <c r="M1070" i="5"/>
  <c r="N1070" i="5"/>
  <c r="O1070" i="5"/>
  <c r="P1070" i="5"/>
  <c r="Q1070" i="5"/>
  <c r="R1070" i="5"/>
  <c r="S1070" i="5"/>
  <c r="B1071" i="5"/>
  <c r="C1071" i="5"/>
  <c r="D1071" i="5"/>
  <c r="E1071" i="5"/>
  <c r="F1071" i="5" s="1"/>
  <c r="G1071" i="5"/>
  <c r="H1071" i="5"/>
  <c r="I1071" i="5"/>
  <c r="J1071" i="5"/>
  <c r="K1071" i="5"/>
  <c r="L1071" i="5"/>
  <c r="M1071" i="5"/>
  <c r="N1071" i="5"/>
  <c r="O1071" i="5"/>
  <c r="P1071" i="5"/>
  <c r="Q1071" i="5"/>
  <c r="R1071" i="5"/>
  <c r="S1071" i="5"/>
  <c r="C1072" i="5"/>
  <c r="D1072" i="5" s="1"/>
  <c r="E1072" i="5" s="1"/>
  <c r="G1072" i="5"/>
  <c r="H1072" i="5"/>
  <c r="I1072" i="5"/>
  <c r="J1072" i="5"/>
  <c r="K1072" i="5"/>
  <c r="L1072" i="5"/>
  <c r="M1072" i="5"/>
  <c r="N1072" i="5"/>
  <c r="O1072" i="5"/>
  <c r="P1072" i="5"/>
  <c r="Q1072" i="5"/>
  <c r="R1072" i="5"/>
  <c r="S1072" i="5"/>
  <c r="C1073" i="5"/>
  <c r="B1073" i="5" s="1"/>
  <c r="D1073" i="5"/>
  <c r="E1073" i="5" s="1"/>
  <c r="G1073" i="5"/>
  <c r="H1073" i="5"/>
  <c r="I1073" i="5"/>
  <c r="J1073" i="5"/>
  <c r="K1073" i="5"/>
  <c r="L1073" i="5"/>
  <c r="M1073" i="5"/>
  <c r="N1073" i="5"/>
  <c r="O1073" i="5"/>
  <c r="P1073" i="5"/>
  <c r="Q1073" i="5"/>
  <c r="R1073" i="5"/>
  <c r="S1073" i="5"/>
  <c r="C1074" i="5"/>
  <c r="B1074" i="5" s="1"/>
  <c r="D1074" i="5"/>
  <c r="E1074" i="5" s="1"/>
  <c r="G1074" i="5"/>
  <c r="H1074" i="5"/>
  <c r="I1074" i="5"/>
  <c r="J1074" i="5"/>
  <c r="K1074" i="5"/>
  <c r="L1074" i="5"/>
  <c r="M1074" i="5"/>
  <c r="N1074" i="5"/>
  <c r="O1074" i="5"/>
  <c r="P1074" i="5"/>
  <c r="Q1074" i="5"/>
  <c r="R1074" i="5"/>
  <c r="S1074" i="5"/>
  <c r="B1075" i="5"/>
  <c r="F1075" i="5" s="1"/>
  <c r="C1075" i="5"/>
  <c r="D1075" i="5"/>
  <c r="E1075" i="5"/>
  <c r="G1075" i="5"/>
  <c r="H1075" i="5"/>
  <c r="I1075" i="5"/>
  <c r="J1075" i="5"/>
  <c r="K1075" i="5"/>
  <c r="L1075" i="5"/>
  <c r="M1075" i="5"/>
  <c r="N1075" i="5"/>
  <c r="O1075" i="5"/>
  <c r="P1075" i="5"/>
  <c r="Q1075" i="5"/>
  <c r="R1075" i="5"/>
  <c r="S1075" i="5"/>
  <c r="C1076" i="5"/>
  <c r="D1076" i="5" s="1"/>
  <c r="E1076" i="5" s="1"/>
  <c r="G1076" i="5"/>
  <c r="H1076" i="5"/>
  <c r="I1076" i="5"/>
  <c r="J1076" i="5"/>
  <c r="K1076" i="5"/>
  <c r="L1076" i="5"/>
  <c r="M1076" i="5"/>
  <c r="N1076" i="5"/>
  <c r="O1076" i="5"/>
  <c r="P1076" i="5"/>
  <c r="Q1076" i="5"/>
  <c r="R1076" i="5"/>
  <c r="S1076" i="5"/>
  <c r="C1077" i="5"/>
  <c r="B1077" i="5" s="1"/>
  <c r="D1077" i="5"/>
  <c r="E1077" i="5" s="1"/>
  <c r="G1077" i="5"/>
  <c r="H1077" i="5"/>
  <c r="I1077" i="5"/>
  <c r="J1077" i="5"/>
  <c r="K1077" i="5"/>
  <c r="L1077" i="5"/>
  <c r="M1077" i="5"/>
  <c r="N1077" i="5"/>
  <c r="O1077" i="5"/>
  <c r="P1077" i="5"/>
  <c r="Q1077" i="5"/>
  <c r="R1077" i="5"/>
  <c r="S1077" i="5"/>
  <c r="C1078" i="5"/>
  <c r="B1078" i="5" s="1"/>
  <c r="D1078" i="5"/>
  <c r="E1078" i="5"/>
  <c r="G1078" i="5"/>
  <c r="H1078" i="5"/>
  <c r="I1078" i="5"/>
  <c r="J1078" i="5"/>
  <c r="K1078" i="5"/>
  <c r="L1078" i="5"/>
  <c r="M1078" i="5"/>
  <c r="N1078" i="5"/>
  <c r="O1078" i="5"/>
  <c r="P1078" i="5"/>
  <c r="Q1078" i="5"/>
  <c r="R1078" i="5"/>
  <c r="S1078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R1079" i="5"/>
  <c r="S1079" i="5"/>
  <c r="B1080" i="5"/>
  <c r="F1080" i="5" s="1"/>
  <c r="C1080" i="5"/>
  <c r="D1080" i="5" s="1"/>
  <c r="E1080" i="5" s="1"/>
  <c r="G1080" i="5"/>
  <c r="H1080" i="5"/>
  <c r="I1080" i="5"/>
  <c r="J1080" i="5"/>
  <c r="K1080" i="5"/>
  <c r="L1080" i="5"/>
  <c r="M1080" i="5"/>
  <c r="N1080" i="5"/>
  <c r="O1080" i="5"/>
  <c r="P1080" i="5"/>
  <c r="Q1080" i="5"/>
  <c r="R1080" i="5"/>
  <c r="S1080" i="5"/>
  <c r="C1081" i="5"/>
  <c r="B1081" i="5" s="1"/>
  <c r="G1081" i="5"/>
  <c r="H1081" i="5"/>
  <c r="I1081" i="5"/>
  <c r="J1081" i="5"/>
  <c r="K1081" i="5"/>
  <c r="L1081" i="5"/>
  <c r="M1081" i="5"/>
  <c r="N1081" i="5"/>
  <c r="O1081" i="5"/>
  <c r="P1081" i="5"/>
  <c r="Q1081" i="5"/>
  <c r="R1081" i="5"/>
  <c r="S1081" i="5"/>
  <c r="C1082" i="5"/>
  <c r="B1082" i="5" s="1"/>
  <c r="F1082" i="5" s="1"/>
  <c r="D1082" i="5"/>
  <c r="E1082" i="5"/>
  <c r="G1082" i="5"/>
  <c r="H1082" i="5"/>
  <c r="I1082" i="5"/>
  <c r="J1082" i="5"/>
  <c r="K1082" i="5"/>
  <c r="L1082" i="5"/>
  <c r="M1082" i="5"/>
  <c r="N1082" i="5"/>
  <c r="O1082" i="5"/>
  <c r="P1082" i="5"/>
  <c r="Q1082" i="5"/>
  <c r="R1082" i="5"/>
  <c r="S1082" i="5"/>
  <c r="B1083" i="5"/>
  <c r="C1083" i="5"/>
  <c r="D1083" i="5"/>
  <c r="E1083" i="5"/>
  <c r="F1083" i="5" s="1"/>
  <c r="G1083" i="5"/>
  <c r="H1083" i="5"/>
  <c r="I1083" i="5"/>
  <c r="J1083" i="5"/>
  <c r="K1083" i="5"/>
  <c r="L1083" i="5"/>
  <c r="M1083" i="5"/>
  <c r="N1083" i="5"/>
  <c r="O1083" i="5"/>
  <c r="P1083" i="5"/>
  <c r="Q1083" i="5"/>
  <c r="R1083" i="5"/>
  <c r="S1083" i="5"/>
  <c r="B1084" i="5"/>
  <c r="F1084" i="5" s="1"/>
  <c r="C1084" i="5"/>
  <c r="D1084" i="5" s="1"/>
  <c r="E1084" i="5" s="1"/>
  <c r="G1084" i="5"/>
  <c r="H1084" i="5"/>
  <c r="I1084" i="5"/>
  <c r="J1084" i="5"/>
  <c r="K1084" i="5"/>
  <c r="L1084" i="5"/>
  <c r="M1084" i="5"/>
  <c r="N1084" i="5"/>
  <c r="O1084" i="5"/>
  <c r="P1084" i="5"/>
  <c r="Q1084" i="5"/>
  <c r="R1084" i="5"/>
  <c r="S1084" i="5"/>
  <c r="C1085" i="5"/>
  <c r="B1085" i="5" s="1"/>
  <c r="G1085" i="5"/>
  <c r="H1085" i="5"/>
  <c r="I1085" i="5"/>
  <c r="J1085" i="5"/>
  <c r="K1085" i="5"/>
  <c r="L1085" i="5"/>
  <c r="M1085" i="5"/>
  <c r="N1085" i="5"/>
  <c r="O1085" i="5"/>
  <c r="P1085" i="5"/>
  <c r="Q1085" i="5"/>
  <c r="R1085" i="5"/>
  <c r="S1085" i="5"/>
  <c r="C1086" i="5"/>
  <c r="B1086" i="5" s="1"/>
  <c r="D1086" i="5"/>
  <c r="E1086" i="5" s="1"/>
  <c r="G1086" i="5"/>
  <c r="H1086" i="5"/>
  <c r="I1086" i="5"/>
  <c r="J1086" i="5"/>
  <c r="K1086" i="5"/>
  <c r="L1086" i="5"/>
  <c r="M1086" i="5"/>
  <c r="N1086" i="5"/>
  <c r="O1086" i="5"/>
  <c r="P1086" i="5"/>
  <c r="Q1086" i="5"/>
  <c r="R1086" i="5"/>
  <c r="S1086" i="5"/>
  <c r="B1087" i="5"/>
  <c r="C1087" i="5"/>
  <c r="D1087" i="5"/>
  <c r="E1087" i="5"/>
  <c r="F1087" i="5" s="1"/>
  <c r="G1087" i="5"/>
  <c r="H1087" i="5"/>
  <c r="I1087" i="5"/>
  <c r="J1087" i="5"/>
  <c r="K1087" i="5"/>
  <c r="L1087" i="5"/>
  <c r="M1087" i="5"/>
  <c r="N1087" i="5"/>
  <c r="O1087" i="5"/>
  <c r="P1087" i="5"/>
  <c r="Q1087" i="5"/>
  <c r="R1087" i="5"/>
  <c r="S1087" i="5"/>
  <c r="C1088" i="5"/>
  <c r="D1088" i="5" s="1"/>
  <c r="E1088" i="5" s="1"/>
  <c r="G1088" i="5"/>
  <c r="H1088" i="5"/>
  <c r="I1088" i="5"/>
  <c r="J1088" i="5"/>
  <c r="K1088" i="5"/>
  <c r="L1088" i="5"/>
  <c r="M1088" i="5"/>
  <c r="N1088" i="5"/>
  <c r="O1088" i="5"/>
  <c r="P1088" i="5"/>
  <c r="Q1088" i="5"/>
  <c r="R1088" i="5"/>
  <c r="S1088" i="5"/>
  <c r="C1089" i="5"/>
  <c r="B1089" i="5" s="1"/>
  <c r="D1089" i="5"/>
  <c r="E1089" i="5" s="1"/>
  <c r="G1089" i="5"/>
  <c r="H1089" i="5"/>
  <c r="I1089" i="5"/>
  <c r="J1089" i="5"/>
  <c r="K1089" i="5"/>
  <c r="L1089" i="5"/>
  <c r="M1089" i="5"/>
  <c r="N1089" i="5"/>
  <c r="O1089" i="5"/>
  <c r="P1089" i="5"/>
  <c r="Q1089" i="5"/>
  <c r="R1089" i="5"/>
  <c r="S1089" i="5"/>
  <c r="C1090" i="5"/>
  <c r="B1090" i="5" s="1"/>
  <c r="D1090" i="5"/>
  <c r="E1090" i="5" s="1"/>
  <c r="G1090" i="5"/>
  <c r="H1090" i="5"/>
  <c r="I1090" i="5"/>
  <c r="J1090" i="5"/>
  <c r="K1090" i="5"/>
  <c r="L1090" i="5"/>
  <c r="M1090" i="5"/>
  <c r="N1090" i="5"/>
  <c r="O1090" i="5"/>
  <c r="P1090" i="5"/>
  <c r="Q1090" i="5"/>
  <c r="R1090" i="5"/>
  <c r="S1090" i="5"/>
  <c r="B1091" i="5"/>
  <c r="F1091" i="5" s="1"/>
  <c r="C1091" i="5"/>
  <c r="D1091" i="5"/>
  <c r="E1091" i="5"/>
  <c r="G1091" i="5"/>
  <c r="H1091" i="5"/>
  <c r="I1091" i="5"/>
  <c r="J1091" i="5"/>
  <c r="K1091" i="5"/>
  <c r="L1091" i="5"/>
  <c r="M1091" i="5"/>
  <c r="N1091" i="5"/>
  <c r="O1091" i="5"/>
  <c r="P1091" i="5"/>
  <c r="Q1091" i="5"/>
  <c r="R1091" i="5"/>
  <c r="S1091" i="5"/>
  <c r="C1092" i="5"/>
  <c r="D1092" i="5" s="1"/>
  <c r="E1092" i="5" s="1"/>
  <c r="G1092" i="5"/>
  <c r="H1092" i="5"/>
  <c r="I1092" i="5"/>
  <c r="J1092" i="5"/>
  <c r="K1092" i="5"/>
  <c r="L1092" i="5"/>
  <c r="M1092" i="5"/>
  <c r="N1092" i="5"/>
  <c r="O1092" i="5"/>
  <c r="P1092" i="5"/>
  <c r="Q1092" i="5"/>
  <c r="R1092" i="5"/>
  <c r="S1092" i="5"/>
  <c r="C1093" i="5"/>
  <c r="B1093" i="5" s="1"/>
  <c r="D1093" i="5"/>
  <c r="E1093" i="5" s="1"/>
  <c r="G1093" i="5"/>
  <c r="H1093" i="5"/>
  <c r="I1093" i="5"/>
  <c r="J1093" i="5"/>
  <c r="K1093" i="5"/>
  <c r="L1093" i="5"/>
  <c r="M1093" i="5"/>
  <c r="N1093" i="5"/>
  <c r="O1093" i="5"/>
  <c r="P1093" i="5"/>
  <c r="Q1093" i="5"/>
  <c r="R1093" i="5"/>
  <c r="S1093" i="5"/>
  <c r="C1094" i="5"/>
  <c r="B1094" i="5" s="1"/>
  <c r="D1094" i="5"/>
  <c r="E1094" i="5"/>
  <c r="G1094" i="5"/>
  <c r="H1094" i="5"/>
  <c r="I1094" i="5"/>
  <c r="J1094" i="5"/>
  <c r="K1094" i="5"/>
  <c r="L1094" i="5"/>
  <c r="M1094" i="5"/>
  <c r="N1094" i="5"/>
  <c r="O1094" i="5"/>
  <c r="P1094" i="5"/>
  <c r="Q1094" i="5"/>
  <c r="R1094" i="5"/>
  <c r="S1094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P1095" i="5"/>
  <c r="Q1095" i="5"/>
  <c r="R1095" i="5"/>
  <c r="S1095" i="5"/>
  <c r="B1096" i="5"/>
  <c r="F1096" i="5" s="1"/>
  <c r="C1096" i="5"/>
  <c r="D1096" i="5" s="1"/>
  <c r="E1096" i="5" s="1"/>
  <c r="G1096" i="5"/>
  <c r="H1096" i="5"/>
  <c r="I1096" i="5"/>
  <c r="J1096" i="5"/>
  <c r="K1096" i="5"/>
  <c r="L1096" i="5"/>
  <c r="M1096" i="5"/>
  <c r="N1096" i="5"/>
  <c r="O1096" i="5"/>
  <c r="P1096" i="5"/>
  <c r="Q1096" i="5"/>
  <c r="R1096" i="5"/>
  <c r="S1096" i="5"/>
  <c r="C1097" i="5"/>
  <c r="B1097" i="5" s="1"/>
  <c r="G1097" i="5"/>
  <c r="H1097" i="5"/>
  <c r="I1097" i="5"/>
  <c r="J1097" i="5"/>
  <c r="K1097" i="5"/>
  <c r="L1097" i="5"/>
  <c r="M1097" i="5"/>
  <c r="N1097" i="5"/>
  <c r="O1097" i="5"/>
  <c r="P1097" i="5"/>
  <c r="Q1097" i="5"/>
  <c r="R1097" i="5"/>
  <c r="S1097" i="5"/>
  <c r="C1098" i="5"/>
  <c r="B1098" i="5" s="1"/>
  <c r="G1098" i="5"/>
  <c r="H1098" i="5"/>
  <c r="I1098" i="5"/>
  <c r="J1098" i="5"/>
  <c r="K1098" i="5"/>
  <c r="L1098" i="5"/>
  <c r="M1098" i="5"/>
  <c r="N1098" i="5"/>
  <c r="O1098" i="5"/>
  <c r="P1098" i="5"/>
  <c r="Q1098" i="5"/>
  <c r="R1098" i="5"/>
  <c r="S1098" i="5"/>
  <c r="C1099" i="5"/>
  <c r="B1099" i="5" s="1"/>
  <c r="F1099" i="5" s="1"/>
  <c r="D1099" i="5"/>
  <c r="E1099" i="5" s="1"/>
  <c r="G1099" i="5"/>
  <c r="H1099" i="5"/>
  <c r="I1099" i="5"/>
  <c r="J1099" i="5"/>
  <c r="K1099" i="5"/>
  <c r="L1099" i="5"/>
  <c r="M1099" i="5"/>
  <c r="N1099" i="5"/>
  <c r="O1099" i="5"/>
  <c r="P1099" i="5"/>
  <c r="Q1099" i="5"/>
  <c r="R1099" i="5"/>
  <c r="S1099" i="5"/>
  <c r="B1100" i="5"/>
  <c r="C1100" i="5"/>
  <c r="D1100" i="5"/>
  <c r="E1100" i="5"/>
  <c r="F1100" i="5" s="1"/>
  <c r="G1100" i="5"/>
  <c r="H1100" i="5"/>
  <c r="I1100" i="5"/>
  <c r="J1100" i="5"/>
  <c r="K1100" i="5"/>
  <c r="L1100" i="5"/>
  <c r="M1100" i="5"/>
  <c r="N1100" i="5"/>
  <c r="O1100" i="5"/>
  <c r="P1100" i="5"/>
  <c r="Q1100" i="5"/>
  <c r="R1100" i="5"/>
  <c r="S1100" i="5"/>
  <c r="B1101" i="5"/>
  <c r="F1101" i="5" s="1"/>
  <c r="C1101" i="5"/>
  <c r="D1101" i="5" s="1"/>
  <c r="E1101" i="5" s="1"/>
  <c r="G1101" i="5"/>
  <c r="H1101" i="5"/>
  <c r="I1101" i="5"/>
  <c r="J1101" i="5"/>
  <c r="K1101" i="5"/>
  <c r="L1101" i="5"/>
  <c r="M1101" i="5"/>
  <c r="N1101" i="5"/>
  <c r="O1101" i="5"/>
  <c r="P1101" i="5"/>
  <c r="Q1101" i="5"/>
  <c r="R1101" i="5"/>
  <c r="S1101" i="5"/>
  <c r="C1102" i="5"/>
  <c r="D1102" i="5" s="1"/>
  <c r="E1102" i="5" s="1"/>
  <c r="G1102" i="5"/>
  <c r="H1102" i="5"/>
  <c r="I1102" i="5"/>
  <c r="J1102" i="5"/>
  <c r="K1102" i="5"/>
  <c r="L1102" i="5"/>
  <c r="M1102" i="5"/>
  <c r="N1102" i="5"/>
  <c r="O1102" i="5"/>
  <c r="P1102" i="5"/>
  <c r="Q1102" i="5"/>
  <c r="R1102" i="5"/>
  <c r="S1102" i="5"/>
  <c r="C1103" i="5"/>
  <c r="B1103" i="5" s="1"/>
  <c r="D1103" i="5"/>
  <c r="E1103" i="5" s="1"/>
  <c r="G1103" i="5"/>
  <c r="H1103" i="5"/>
  <c r="I1103" i="5"/>
  <c r="J1103" i="5"/>
  <c r="K1103" i="5"/>
  <c r="L1103" i="5"/>
  <c r="M1103" i="5"/>
  <c r="N1103" i="5"/>
  <c r="O1103" i="5"/>
  <c r="P1103" i="5"/>
  <c r="Q1103" i="5"/>
  <c r="R1103" i="5"/>
  <c r="S1103" i="5"/>
  <c r="B1104" i="5"/>
  <c r="C1104" i="5"/>
  <c r="D1104" i="5"/>
  <c r="E1104" i="5"/>
  <c r="F1104" i="5" s="1"/>
  <c r="G1104" i="5"/>
  <c r="H1104" i="5"/>
  <c r="I1104" i="5"/>
  <c r="J1104" i="5"/>
  <c r="K1104" i="5"/>
  <c r="L1104" i="5"/>
  <c r="M1104" i="5"/>
  <c r="N1104" i="5"/>
  <c r="O1104" i="5"/>
  <c r="P1104" i="5"/>
  <c r="Q1104" i="5"/>
  <c r="R1104" i="5"/>
  <c r="S1104" i="5"/>
  <c r="B1105" i="5"/>
  <c r="C1105" i="5"/>
  <c r="D1105" i="5" s="1"/>
  <c r="E1105" i="5" s="1"/>
  <c r="G1105" i="5"/>
  <c r="H1105" i="5"/>
  <c r="I1105" i="5"/>
  <c r="J1105" i="5"/>
  <c r="K1105" i="5"/>
  <c r="L1105" i="5"/>
  <c r="M1105" i="5"/>
  <c r="N1105" i="5"/>
  <c r="O1105" i="5"/>
  <c r="P1105" i="5"/>
  <c r="Q1105" i="5"/>
  <c r="R1105" i="5"/>
  <c r="S1105" i="5"/>
  <c r="C1106" i="5"/>
  <c r="D1106" i="5" s="1"/>
  <c r="E1106" i="5" s="1"/>
  <c r="G1106" i="5"/>
  <c r="H1106" i="5"/>
  <c r="I1106" i="5"/>
  <c r="J1106" i="5"/>
  <c r="K1106" i="5"/>
  <c r="L1106" i="5"/>
  <c r="M1106" i="5"/>
  <c r="N1106" i="5"/>
  <c r="O1106" i="5"/>
  <c r="P1106" i="5"/>
  <c r="Q1106" i="5"/>
  <c r="R1106" i="5"/>
  <c r="S1106" i="5"/>
  <c r="C1107" i="5"/>
  <c r="B1107" i="5" s="1"/>
  <c r="F1107" i="5" s="1"/>
  <c r="D1107" i="5"/>
  <c r="E1107" i="5" s="1"/>
  <c r="G1107" i="5"/>
  <c r="H1107" i="5"/>
  <c r="I1107" i="5"/>
  <c r="J1107" i="5"/>
  <c r="K1107" i="5"/>
  <c r="L1107" i="5"/>
  <c r="M1107" i="5"/>
  <c r="N1107" i="5"/>
  <c r="O1107" i="5"/>
  <c r="P1107" i="5"/>
  <c r="Q1107" i="5"/>
  <c r="R1107" i="5"/>
  <c r="S1107" i="5"/>
  <c r="B1108" i="5"/>
  <c r="C1108" i="5"/>
  <c r="D1108" i="5"/>
  <c r="E1108" i="5"/>
  <c r="F1108" i="5" s="1"/>
  <c r="G1108" i="5"/>
  <c r="H1108" i="5"/>
  <c r="I1108" i="5"/>
  <c r="J1108" i="5"/>
  <c r="K1108" i="5"/>
  <c r="L1108" i="5"/>
  <c r="M1108" i="5"/>
  <c r="N1108" i="5"/>
  <c r="O1108" i="5"/>
  <c r="P1108" i="5"/>
  <c r="Q1108" i="5"/>
  <c r="R1108" i="5"/>
  <c r="S1108" i="5"/>
  <c r="B1109" i="5"/>
  <c r="F1109" i="5" s="1"/>
  <c r="C1109" i="5"/>
  <c r="D1109" i="5" s="1"/>
  <c r="E1109" i="5" s="1"/>
  <c r="G1109" i="5"/>
  <c r="H1109" i="5"/>
  <c r="I1109" i="5"/>
  <c r="J1109" i="5"/>
  <c r="K1109" i="5"/>
  <c r="L1109" i="5"/>
  <c r="M1109" i="5"/>
  <c r="N1109" i="5"/>
  <c r="O1109" i="5"/>
  <c r="P1109" i="5"/>
  <c r="Q1109" i="5"/>
  <c r="R1109" i="5"/>
  <c r="S1109" i="5"/>
  <c r="C1110" i="5"/>
  <c r="D1110" i="5" s="1"/>
  <c r="E1110" i="5" s="1"/>
  <c r="G1110" i="5"/>
  <c r="H1110" i="5"/>
  <c r="I1110" i="5"/>
  <c r="J1110" i="5"/>
  <c r="K1110" i="5"/>
  <c r="L1110" i="5"/>
  <c r="M1110" i="5"/>
  <c r="N1110" i="5"/>
  <c r="O1110" i="5"/>
  <c r="P1110" i="5"/>
  <c r="Q1110" i="5"/>
  <c r="R1110" i="5"/>
  <c r="S1110" i="5"/>
  <c r="C1111" i="5"/>
  <c r="B1111" i="5" s="1"/>
  <c r="D1111" i="5"/>
  <c r="E1111" i="5" s="1"/>
  <c r="G1111" i="5"/>
  <c r="H1111" i="5"/>
  <c r="I1111" i="5"/>
  <c r="J1111" i="5"/>
  <c r="K1111" i="5"/>
  <c r="L1111" i="5"/>
  <c r="M1111" i="5"/>
  <c r="N1111" i="5"/>
  <c r="O1111" i="5"/>
  <c r="P1111" i="5"/>
  <c r="Q1111" i="5"/>
  <c r="R1111" i="5"/>
  <c r="S1111" i="5"/>
  <c r="B1112" i="5"/>
  <c r="C1112" i="5"/>
  <c r="D1112" i="5"/>
  <c r="E1112" i="5"/>
  <c r="F1112" i="5" s="1"/>
  <c r="G1112" i="5"/>
  <c r="H1112" i="5"/>
  <c r="I1112" i="5"/>
  <c r="J1112" i="5"/>
  <c r="K1112" i="5"/>
  <c r="L1112" i="5"/>
  <c r="M1112" i="5"/>
  <c r="N1112" i="5"/>
  <c r="O1112" i="5"/>
  <c r="P1112" i="5"/>
  <c r="Q1112" i="5"/>
  <c r="R1112" i="5"/>
  <c r="S1112" i="5"/>
  <c r="B1113" i="5"/>
  <c r="C1113" i="5"/>
  <c r="D1113" i="5" s="1"/>
  <c r="E1113" i="5" s="1"/>
  <c r="G1113" i="5"/>
  <c r="H1113" i="5"/>
  <c r="I1113" i="5"/>
  <c r="J1113" i="5"/>
  <c r="K1113" i="5"/>
  <c r="L1113" i="5"/>
  <c r="M1113" i="5"/>
  <c r="N1113" i="5"/>
  <c r="O1113" i="5"/>
  <c r="P1113" i="5"/>
  <c r="Q1113" i="5"/>
  <c r="R1113" i="5"/>
  <c r="S1113" i="5"/>
  <c r="C1114" i="5"/>
  <c r="D1114" i="5" s="1"/>
  <c r="E1114" i="5" s="1"/>
  <c r="G1114" i="5"/>
  <c r="H1114" i="5"/>
  <c r="I1114" i="5"/>
  <c r="J1114" i="5"/>
  <c r="K1114" i="5"/>
  <c r="L1114" i="5"/>
  <c r="M1114" i="5"/>
  <c r="N1114" i="5"/>
  <c r="O1114" i="5"/>
  <c r="P1114" i="5"/>
  <c r="Q1114" i="5"/>
  <c r="R1114" i="5"/>
  <c r="S1114" i="5"/>
  <c r="C1115" i="5"/>
  <c r="B1115" i="5" s="1"/>
  <c r="F1115" i="5" s="1"/>
  <c r="D1115" i="5"/>
  <c r="E1115" i="5" s="1"/>
  <c r="G1115" i="5"/>
  <c r="H1115" i="5"/>
  <c r="I1115" i="5"/>
  <c r="J1115" i="5"/>
  <c r="K1115" i="5"/>
  <c r="L1115" i="5"/>
  <c r="M1115" i="5"/>
  <c r="N1115" i="5"/>
  <c r="O1115" i="5"/>
  <c r="P1115" i="5"/>
  <c r="Q1115" i="5"/>
  <c r="R1115" i="5"/>
  <c r="S1115" i="5"/>
  <c r="B1116" i="5"/>
  <c r="C1116" i="5"/>
  <c r="D1116" i="5"/>
  <c r="E1116" i="5"/>
  <c r="F1116" i="5" s="1"/>
  <c r="G1116" i="5"/>
  <c r="H1116" i="5"/>
  <c r="I1116" i="5"/>
  <c r="J1116" i="5"/>
  <c r="K1116" i="5"/>
  <c r="L1116" i="5"/>
  <c r="M1116" i="5"/>
  <c r="N1116" i="5"/>
  <c r="O1116" i="5"/>
  <c r="P1116" i="5"/>
  <c r="Q1116" i="5"/>
  <c r="R1116" i="5"/>
  <c r="S1116" i="5"/>
  <c r="B1117" i="5"/>
  <c r="F1117" i="5" s="1"/>
  <c r="C1117" i="5"/>
  <c r="D1117" i="5" s="1"/>
  <c r="E1117" i="5" s="1"/>
  <c r="G1117" i="5"/>
  <c r="H1117" i="5"/>
  <c r="I1117" i="5"/>
  <c r="J1117" i="5"/>
  <c r="K1117" i="5"/>
  <c r="L1117" i="5"/>
  <c r="M1117" i="5"/>
  <c r="N1117" i="5"/>
  <c r="O1117" i="5"/>
  <c r="P1117" i="5"/>
  <c r="Q1117" i="5"/>
  <c r="R1117" i="5"/>
  <c r="S1117" i="5"/>
  <c r="C1118" i="5"/>
  <c r="D1118" i="5" s="1"/>
  <c r="E1118" i="5" s="1"/>
  <c r="G1118" i="5"/>
  <c r="H1118" i="5"/>
  <c r="I1118" i="5"/>
  <c r="J1118" i="5"/>
  <c r="K1118" i="5"/>
  <c r="L1118" i="5"/>
  <c r="M1118" i="5"/>
  <c r="N1118" i="5"/>
  <c r="O1118" i="5"/>
  <c r="P1118" i="5"/>
  <c r="Q1118" i="5"/>
  <c r="R1118" i="5"/>
  <c r="S1118" i="5"/>
  <c r="C1119" i="5"/>
  <c r="B1119" i="5" s="1"/>
  <c r="D1119" i="5"/>
  <c r="E1119" i="5" s="1"/>
  <c r="G1119" i="5"/>
  <c r="H1119" i="5"/>
  <c r="I1119" i="5"/>
  <c r="J1119" i="5"/>
  <c r="K1119" i="5"/>
  <c r="L1119" i="5"/>
  <c r="M1119" i="5"/>
  <c r="N1119" i="5"/>
  <c r="O1119" i="5"/>
  <c r="P1119" i="5"/>
  <c r="Q1119" i="5"/>
  <c r="R1119" i="5"/>
  <c r="S1119" i="5"/>
  <c r="B1120" i="5"/>
  <c r="C1120" i="5"/>
  <c r="D1120" i="5"/>
  <c r="E1120" i="5"/>
  <c r="F1120" i="5" s="1"/>
  <c r="G1120" i="5"/>
  <c r="H1120" i="5"/>
  <c r="I1120" i="5"/>
  <c r="J1120" i="5"/>
  <c r="K1120" i="5"/>
  <c r="L1120" i="5"/>
  <c r="M1120" i="5"/>
  <c r="N1120" i="5"/>
  <c r="O1120" i="5"/>
  <c r="P1120" i="5"/>
  <c r="Q1120" i="5"/>
  <c r="R1120" i="5"/>
  <c r="S1120" i="5"/>
  <c r="B1121" i="5"/>
  <c r="C1121" i="5"/>
  <c r="D1121" i="5" s="1"/>
  <c r="E1121" i="5" s="1"/>
  <c r="G1121" i="5"/>
  <c r="H1121" i="5"/>
  <c r="I1121" i="5"/>
  <c r="J1121" i="5"/>
  <c r="K1121" i="5"/>
  <c r="L1121" i="5"/>
  <c r="M1121" i="5"/>
  <c r="N1121" i="5"/>
  <c r="O1121" i="5"/>
  <c r="P1121" i="5"/>
  <c r="Q1121" i="5"/>
  <c r="R1121" i="5"/>
  <c r="S1121" i="5"/>
  <c r="C1122" i="5"/>
  <c r="D1122" i="5" s="1"/>
  <c r="E1122" i="5" s="1"/>
  <c r="G1122" i="5"/>
  <c r="H1122" i="5"/>
  <c r="I1122" i="5"/>
  <c r="J1122" i="5"/>
  <c r="K1122" i="5"/>
  <c r="L1122" i="5"/>
  <c r="M1122" i="5"/>
  <c r="N1122" i="5"/>
  <c r="O1122" i="5"/>
  <c r="P1122" i="5"/>
  <c r="Q1122" i="5"/>
  <c r="R1122" i="5"/>
  <c r="S1122" i="5"/>
  <c r="C1123" i="5"/>
  <c r="B1123" i="5" s="1"/>
  <c r="F1123" i="5" s="1"/>
  <c r="D1123" i="5"/>
  <c r="E1123" i="5" s="1"/>
  <c r="G1123" i="5"/>
  <c r="H1123" i="5"/>
  <c r="I1123" i="5"/>
  <c r="J1123" i="5"/>
  <c r="K1123" i="5"/>
  <c r="L1123" i="5"/>
  <c r="M1123" i="5"/>
  <c r="N1123" i="5"/>
  <c r="O1123" i="5"/>
  <c r="P1123" i="5"/>
  <c r="Q1123" i="5"/>
  <c r="R1123" i="5"/>
  <c r="S1123" i="5"/>
  <c r="B1124" i="5"/>
  <c r="C1124" i="5"/>
  <c r="D1124" i="5"/>
  <c r="E1124" i="5"/>
  <c r="F1124" i="5" s="1"/>
  <c r="G1124" i="5"/>
  <c r="H1124" i="5"/>
  <c r="I1124" i="5"/>
  <c r="J1124" i="5"/>
  <c r="K1124" i="5"/>
  <c r="L1124" i="5"/>
  <c r="M1124" i="5"/>
  <c r="N1124" i="5"/>
  <c r="O1124" i="5"/>
  <c r="P1124" i="5"/>
  <c r="Q1124" i="5"/>
  <c r="R1124" i="5"/>
  <c r="S1124" i="5"/>
  <c r="B1125" i="5"/>
  <c r="F1125" i="5" s="1"/>
  <c r="C1125" i="5"/>
  <c r="D1125" i="5" s="1"/>
  <c r="E1125" i="5" s="1"/>
  <c r="G1125" i="5"/>
  <c r="H1125" i="5"/>
  <c r="I1125" i="5"/>
  <c r="J1125" i="5"/>
  <c r="K1125" i="5"/>
  <c r="L1125" i="5"/>
  <c r="M1125" i="5"/>
  <c r="N1125" i="5"/>
  <c r="O1125" i="5"/>
  <c r="P1125" i="5"/>
  <c r="Q1125" i="5"/>
  <c r="R1125" i="5"/>
  <c r="S1125" i="5"/>
  <c r="C1126" i="5"/>
  <c r="D1126" i="5" s="1"/>
  <c r="E1126" i="5" s="1"/>
  <c r="G1126" i="5"/>
  <c r="H1126" i="5"/>
  <c r="I1126" i="5"/>
  <c r="J1126" i="5"/>
  <c r="K1126" i="5"/>
  <c r="L1126" i="5"/>
  <c r="M1126" i="5"/>
  <c r="N1126" i="5"/>
  <c r="O1126" i="5"/>
  <c r="P1126" i="5"/>
  <c r="Q1126" i="5"/>
  <c r="R1126" i="5"/>
  <c r="S1126" i="5"/>
  <c r="C1127" i="5"/>
  <c r="B1127" i="5" s="1"/>
  <c r="D1127" i="5"/>
  <c r="E1127" i="5" s="1"/>
  <c r="G1127" i="5"/>
  <c r="H1127" i="5"/>
  <c r="I1127" i="5"/>
  <c r="J1127" i="5"/>
  <c r="K1127" i="5"/>
  <c r="L1127" i="5"/>
  <c r="M1127" i="5"/>
  <c r="N1127" i="5"/>
  <c r="O1127" i="5"/>
  <c r="P1127" i="5"/>
  <c r="Q1127" i="5"/>
  <c r="R1127" i="5"/>
  <c r="S1127" i="5"/>
  <c r="B1128" i="5"/>
  <c r="C1128" i="5"/>
  <c r="D1128" i="5"/>
  <c r="E1128" i="5"/>
  <c r="F1128" i="5" s="1"/>
  <c r="G1128" i="5"/>
  <c r="H1128" i="5"/>
  <c r="I1128" i="5"/>
  <c r="J1128" i="5"/>
  <c r="K1128" i="5"/>
  <c r="L1128" i="5"/>
  <c r="M1128" i="5"/>
  <c r="N1128" i="5"/>
  <c r="O1128" i="5"/>
  <c r="P1128" i="5"/>
  <c r="Q1128" i="5"/>
  <c r="R1128" i="5"/>
  <c r="S1128" i="5"/>
  <c r="B1129" i="5"/>
  <c r="C1129" i="5"/>
  <c r="D1129" i="5" s="1"/>
  <c r="E1129" i="5" s="1"/>
  <c r="G1129" i="5"/>
  <c r="H1129" i="5"/>
  <c r="I1129" i="5"/>
  <c r="J1129" i="5"/>
  <c r="K1129" i="5"/>
  <c r="L1129" i="5"/>
  <c r="M1129" i="5"/>
  <c r="N1129" i="5"/>
  <c r="O1129" i="5"/>
  <c r="P1129" i="5"/>
  <c r="Q1129" i="5"/>
  <c r="R1129" i="5"/>
  <c r="S1129" i="5"/>
  <c r="C1130" i="5"/>
  <c r="D1130" i="5" s="1"/>
  <c r="E1130" i="5" s="1"/>
  <c r="G1130" i="5"/>
  <c r="H1130" i="5"/>
  <c r="I1130" i="5"/>
  <c r="J1130" i="5"/>
  <c r="K1130" i="5"/>
  <c r="L1130" i="5"/>
  <c r="M1130" i="5"/>
  <c r="N1130" i="5"/>
  <c r="O1130" i="5"/>
  <c r="P1130" i="5"/>
  <c r="Q1130" i="5"/>
  <c r="R1130" i="5"/>
  <c r="S1130" i="5"/>
  <c r="C1131" i="5"/>
  <c r="B1131" i="5" s="1"/>
  <c r="F1131" i="5" s="1"/>
  <c r="D1131" i="5"/>
  <c r="E1131" i="5" s="1"/>
  <c r="G1131" i="5"/>
  <c r="H1131" i="5"/>
  <c r="I1131" i="5"/>
  <c r="J1131" i="5"/>
  <c r="K1131" i="5"/>
  <c r="L1131" i="5"/>
  <c r="M1131" i="5"/>
  <c r="N1131" i="5"/>
  <c r="O1131" i="5"/>
  <c r="P1131" i="5"/>
  <c r="Q1131" i="5"/>
  <c r="R1131" i="5"/>
  <c r="S1131" i="5"/>
  <c r="B1132" i="5"/>
  <c r="C1132" i="5"/>
  <c r="D1132" i="5"/>
  <c r="E1132" i="5"/>
  <c r="F1132" i="5" s="1"/>
  <c r="G1132" i="5"/>
  <c r="H1132" i="5"/>
  <c r="I1132" i="5"/>
  <c r="J1132" i="5"/>
  <c r="K1132" i="5"/>
  <c r="L1132" i="5"/>
  <c r="M1132" i="5"/>
  <c r="N1132" i="5"/>
  <c r="O1132" i="5"/>
  <c r="P1132" i="5"/>
  <c r="Q1132" i="5"/>
  <c r="R1132" i="5"/>
  <c r="S1132" i="5"/>
  <c r="B1133" i="5"/>
  <c r="F1133" i="5" s="1"/>
  <c r="C1133" i="5"/>
  <c r="D1133" i="5" s="1"/>
  <c r="E1133" i="5" s="1"/>
  <c r="G1133" i="5"/>
  <c r="H1133" i="5"/>
  <c r="I1133" i="5"/>
  <c r="J1133" i="5"/>
  <c r="K1133" i="5"/>
  <c r="L1133" i="5"/>
  <c r="M1133" i="5"/>
  <c r="N1133" i="5"/>
  <c r="O1133" i="5"/>
  <c r="P1133" i="5"/>
  <c r="Q1133" i="5"/>
  <c r="R1133" i="5"/>
  <c r="S1133" i="5"/>
  <c r="C1134" i="5"/>
  <c r="D1134" i="5" s="1"/>
  <c r="E1134" i="5" s="1"/>
  <c r="G1134" i="5"/>
  <c r="H1134" i="5"/>
  <c r="I1134" i="5"/>
  <c r="J1134" i="5"/>
  <c r="K1134" i="5"/>
  <c r="L1134" i="5"/>
  <c r="M1134" i="5"/>
  <c r="N1134" i="5"/>
  <c r="O1134" i="5"/>
  <c r="P1134" i="5"/>
  <c r="Q1134" i="5"/>
  <c r="R1134" i="5"/>
  <c r="S1134" i="5"/>
  <c r="C1135" i="5"/>
  <c r="B1135" i="5" s="1"/>
  <c r="D1135" i="5"/>
  <c r="E1135" i="5" s="1"/>
  <c r="G1135" i="5"/>
  <c r="H1135" i="5"/>
  <c r="I1135" i="5"/>
  <c r="J1135" i="5"/>
  <c r="K1135" i="5"/>
  <c r="L1135" i="5"/>
  <c r="M1135" i="5"/>
  <c r="N1135" i="5"/>
  <c r="O1135" i="5"/>
  <c r="P1135" i="5"/>
  <c r="Q1135" i="5"/>
  <c r="R1135" i="5"/>
  <c r="S1135" i="5"/>
  <c r="B1136" i="5"/>
  <c r="C1136" i="5"/>
  <c r="D1136" i="5"/>
  <c r="E1136" i="5"/>
  <c r="F1136" i="5" s="1"/>
  <c r="G1136" i="5"/>
  <c r="H1136" i="5"/>
  <c r="I1136" i="5"/>
  <c r="J1136" i="5"/>
  <c r="K1136" i="5"/>
  <c r="L1136" i="5"/>
  <c r="M1136" i="5"/>
  <c r="N1136" i="5"/>
  <c r="O1136" i="5"/>
  <c r="P1136" i="5"/>
  <c r="Q1136" i="5"/>
  <c r="R1136" i="5"/>
  <c r="S1136" i="5"/>
  <c r="B1137" i="5"/>
  <c r="C1137" i="5"/>
  <c r="D1137" i="5" s="1"/>
  <c r="E1137" i="5" s="1"/>
  <c r="G1137" i="5"/>
  <c r="H1137" i="5"/>
  <c r="I1137" i="5"/>
  <c r="J1137" i="5"/>
  <c r="K1137" i="5"/>
  <c r="L1137" i="5"/>
  <c r="M1137" i="5"/>
  <c r="N1137" i="5"/>
  <c r="O1137" i="5"/>
  <c r="P1137" i="5"/>
  <c r="Q1137" i="5"/>
  <c r="R1137" i="5"/>
  <c r="S1137" i="5"/>
  <c r="C1138" i="5"/>
  <c r="D1138" i="5" s="1"/>
  <c r="E1138" i="5" s="1"/>
  <c r="G1138" i="5"/>
  <c r="H1138" i="5"/>
  <c r="I1138" i="5"/>
  <c r="J1138" i="5"/>
  <c r="K1138" i="5"/>
  <c r="L1138" i="5"/>
  <c r="M1138" i="5"/>
  <c r="N1138" i="5"/>
  <c r="O1138" i="5"/>
  <c r="P1138" i="5"/>
  <c r="Q1138" i="5"/>
  <c r="R1138" i="5"/>
  <c r="S1138" i="5"/>
  <c r="C1139" i="5"/>
  <c r="B1139" i="5" s="1"/>
  <c r="F1139" i="5" s="1"/>
  <c r="D1139" i="5"/>
  <c r="E1139" i="5" s="1"/>
  <c r="G1139" i="5"/>
  <c r="H1139" i="5"/>
  <c r="I1139" i="5"/>
  <c r="J1139" i="5"/>
  <c r="K1139" i="5"/>
  <c r="L1139" i="5"/>
  <c r="M1139" i="5"/>
  <c r="N1139" i="5"/>
  <c r="O1139" i="5"/>
  <c r="P1139" i="5"/>
  <c r="Q1139" i="5"/>
  <c r="R1139" i="5"/>
  <c r="S1139" i="5"/>
  <c r="B1140" i="5"/>
  <c r="C1140" i="5"/>
  <c r="D1140" i="5"/>
  <c r="E1140" i="5"/>
  <c r="F1140" i="5" s="1"/>
  <c r="G1140" i="5"/>
  <c r="H1140" i="5"/>
  <c r="I1140" i="5"/>
  <c r="J1140" i="5"/>
  <c r="K1140" i="5"/>
  <c r="L1140" i="5"/>
  <c r="M1140" i="5"/>
  <c r="N1140" i="5"/>
  <c r="O1140" i="5"/>
  <c r="P1140" i="5"/>
  <c r="Q1140" i="5"/>
  <c r="R1140" i="5"/>
  <c r="S1140" i="5"/>
  <c r="B1141" i="5"/>
  <c r="F1141" i="5" s="1"/>
  <c r="C1141" i="5"/>
  <c r="D1141" i="5" s="1"/>
  <c r="E1141" i="5" s="1"/>
  <c r="G1141" i="5"/>
  <c r="H1141" i="5"/>
  <c r="I1141" i="5"/>
  <c r="J1141" i="5"/>
  <c r="K1141" i="5"/>
  <c r="L1141" i="5"/>
  <c r="M1141" i="5"/>
  <c r="N1141" i="5"/>
  <c r="O1141" i="5"/>
  <c r="P1141" i="5"/>
  <c r="Q1141" i="5"/>
  <c r="R1141" i="5"/>
  <c r="S1141" i="5"/>
  <c r="C1142" i="5"/>
  <c r="D1142" i="5" s="1"/>
  <c r="E1142" i="5" s="1"/>
  <c r="G1142" i="5"/>
  <c r="H1142" i="5"/>
  <c r="I1142" i="5"/>
  <c r="J1142" i="5"/>
  <c r="K1142" i="5"/>
  <c r="L1142" i="5"/>
  <c r="M1142" i="5"/>
  <c r="N1142" i="5"/>
  <c r="O1142" i="5"/>
  <c r="P1142" i="5"/>
  <c r="Q1142" i="5"/>
  <c r="R1142" i="5"/>
  <c r="S1142" i="5"/>
  <c r="C1143" i="5"/>
  <c r="B1143" i="5" s="1"/>
  <c r="D1143" i="5"/>
  <c r="E1143" i="5" s="1"/>
  <c r="G1143" i="5"/>
  <c r="H1143" i="5"/>
  <c r="I1143" i="5"/>
  <c r="J1143" i="5"/>
  <c r="K1143" i="5"/>
  <c r="L1143" i="5"/>
  <c r="M1143" i="5"/>
  <c r="N1143" i="5"/>
  <c r="O1143" i="5"/>
  <c r="P1143" i="5"/>
  <c r="Q1143" i="5"/>
  <c r="R1143" i="5"/>
  <c r="S1143" i="5"/>
  <c r="B1144" i="5"/>
  <c r="C1144" i="5"/>
  <c r="D1144" i="5"/>
  <c r="E1144" i="5"/>
  <c r="F1144" i="5" s="1"/>
  <c r="G1144" i="5"/>
  <c r="H1144" i="5"/>
  <c r="I1144" i="5"/>
  <c r="J1144" i="5"/>
  <c r="K1144" i="5"/>
  <c r="L1144" i="5"/>
  <c r="M1144" i="5"/>
  <c r="N1144" i="5"/>
  <c r="O1144" i="5"/>
  <c r="P1144" i="5"/>
  <c r="Q1144" i="5"/>
  <c r="R1144" i="5"/>
  <c r="S1144" i="5"/>
  <c r="B1145" i="5"/>
  <c r="C1145" i="5"/>
  <c r="D1145" i="5" s="1"/>
  <c r="E1145" i="5" s="1"/>
  <c r="G1145" i="5"/>
  <c r="H1145" i="5"/>
  <c r="I1145" i="5"/>
  <c r="J1145" i="5"/>
  <c r="K1145" i="5"/>
  <c r="L1145" i="5"/>
  <c r="M1145" i="5"/>
  <c r="N1145" i="5"/>
  <c r="O1145" i="5"/>
  <c r="P1145" i="5"/>
  <c r="Q1145" i="5"/>
  <c r="R1145" i="5"/>
  <c r="S1145" i="5"/>
  <c r="C1146" i="5"/>
  <c r="D1146" i="5" s="1"/>
  <c r="E1146" i="5" s="1"/>
  <c r="G1146" i="5"/>
  <c r="H1146" i="5"/>
  <c r="I1146" i="5"/>
  <c r="J1146" i="5"/>
  <c r="K1146" i="5"/>
  <c r="L1146" i="5"/>
  <c r="M1146" i="5"/>
  <c r="N1146" i="5"/>
  <c r="O1146" i="5"/>
  <c r="P1146" i="5"/>
  <c r="Q1146" i="5"/>
  <c r="R1146" i="5"/>
  <c r="S1146" i="5"/>
  <c r="C1147" i="5"/>
  <c r="B1147" i="5" s="1"/>
  <c r="F1147" i="5" s="1"/>
  <c r="D1147" i="5"/>
  <c r="E1147" i="5" s="1"/>
  <c r="G1147" i="5"/>
  <c r="H1147" i="5"/>
  <c r="I1147" i="5"/>
  <c r="J1147" i="5"/>
  <c r="K1147" i="5"/>
  <c r="L1147" i="5"/>
  <c r="M1147" i="5"/>
  <c r="N1147" i="5"/>
  <c r="O1147" i="5"/>
  <c r="P1147" i="5"/>
  <c r="Q1147" i="5"/>
  <c r="R1147" i="5"/>
  <c r="S1147" i="5"/>
  <c r="B1148" i="5"/>
  <c r="C1148" i="5"/>
  <c r="D1148" i="5"/>
  <c r="E1148" i="5"/>
  <c r="F1148" i="5" s="1"/>
  <c r="G1148" i="5"/>
  <c r="H1148" i="5"/>
  <c r="I1148" i="5"/>
  <c r="J1148" i="5"/>
  <c r="K1148" i="5"/>
  <c r="L1148" i="5"/>
  <c r="M1148" i="5"/>
  <c r="N1148" i="5"/>
  <c r="O1148" i="5"/>
  <c r="P1148" i="5"/>
  <c r="Q1148" i="5"/>
  <c r="R1148" i="5"/>
  <c r="S1148" i="5"/>
  <c r="B1149" i="5"/>
  <c r="F1149" i="5" s="1"/>
  <c r="C1149" i="5"/>
  <c r="D1149" i="5" s="1"/>
  <c r="E1149" i="5" s="1"/>
  <c r="G1149" i="5"/>
  <c r="H1149" i="5"/>
  <c r="I1149" i="5"/>
  <c r="J1149" i="5"/>
  <c r="K1149" i="5"/>
  <c r="L1149" i="5"/>
  <c r="M1149" i="5"/>
  <c r="N1149" i="5"/>
  <c r="O1149" i="5"/>
  <c r="P1149" i="5"/>
  <c r="Q1149" i="5"/>
  <c r="R1149" i="5"/>
  <c r="S1149" i="5"/>
  <c r="C1150" i="5"/>
  <c r="D1150" i="5" s="1"/>
  <c r="E1150" i="5" s="1"/>
  <c r="G1150" i="5"/>
  <c r="H1150" i="5"/>
  <c r="I1150" i="5"/>
  <c r="J1150" i="5"/>
  <c r="K1150" i="5"/>
  <c r="L1150" i="5"/>
  <c r="M1150" i="5"/>
  <c r="N1150" i="5"/>
  <c r="O1150" i="5"/>
  <c r="P1150" i="5"/>
  <c r="Q1150" i="5"/>
  <c r="R1150" i="5"/>
  <c r="S1150" i="5"/>
  <c r="C1151" i="5"/>
  <c r="B1151" i="5" s="1"/>
  <c r="D1151" i="5"/>
  <c r="E1151" i="5" s="1"/>
  <c r="G1151" i="5"/>
  <c r="H1151" i="5"/>
  <c r="I1151" i="5"/>
  <c r="J1151" i="5"/>
  <c r="K1151" i="5"/>
  <c r="L1151" i="5"/>
  <c r="M1151" i="5"/>
  <c r="N1151" i="5"/>
  <c r="O1151" i="5"/>
  <c r="P1151" i="5"/>
  <c r="Q1151" i="5"/>
  <c r="R1151" i="5"/>
  <c r="S1151" i="5"/>
  <c r="B1152" i="5"/>
  <c r="C1152" i="5"/>
  <c r="D1152" i="5"/>
  <c r="E1152" i="5"/>
  <c r="F1152" i="5" s="1"/>
  <c r="G1152" i="5"/>
  <c r="H1152" i="5"/>
  <c r="I1152" i="5"/>
  <c r="J1152" i="5"/>
  <c r="K1152" i="5"/>
  <c r="L1152" i="5"/>
  <c r="M1152" i="5"/>
  <c r="N1152" i="5"/>
  <c r="O1152" i="5"/>
  <c r="P1152" i="5"/>
  <c r="Q1152" i="5"/>
  <c r="R1152" i="5"/>
  <c r="S1152" i="5"/>
  <c r="B1153" i="5"/>
  <c r="C1153" i="5"/>
  <c r="D1153" i="5" s="1"/>
  <c r="E1153" i="5" s="1"/>
  <c r="G1153" i="5"/>
  <c r="H1153" i="5"/>
  <c r="I1153" i="5"/>
  <c r="J1153" i="5"/>
  <c r="K1153" i="5"/>
  <c r="L1153" i="5"/>
  <c r="M1153" i="5"/>
  <c r="N1153" i="5"/>
  <c r="O1153" i="5"/>
  <c r="P1153" i="5"/>
  <c r="Q1153" i="5"/>
  <c r="R1153" i="5"/>
  <c r="S1153" i="5"/>
  <c r="C1154" i="5"/>
  <c r="D1154" i="5" s="1"/>
  <c r="E1154" i="5" s="1"/>
  <c r="G1154" i="5"/>
  <c r="H1154" i="5"/>
  <c r="I1154" i="5"/>
  <c r="J1154" i="5"/>
  <c r="K1154" i="5"/>
  <c r="L1154" i="5"/>
  <c r="M1154" i="5"/>
  <c r="N1154" i="5"/>
  <c r="O1154" i="5"/>
  <c r="P1154" i="5"/>
  <c r="Q1154" i="5"/>
  <c r="R1154" i="5"/>
  <c r="S1154" i="5"/>
  <c r="C1155" i="5"/>
  <c r="B1155" i="5" s="1"/>
  <c r="F1155" i="5" s="1"/>
  <c r="D1155" i="5"/>
  <c r="E1155" i="5" s="1"/>
  <c r="G1155" i="5"/>
  <c r="H1155" i="5"/>
  <c r="I1155" i="5"/>
  <c r="J1155" i="5"/>
  <c r="K1155" i="5"/>
  <c r="L1155" i="5"/>
  <c r="M1155" i="5"/>
  <c r="N1155" i="5"/>
  <c r="O1155" i="5"/>
  <c r="P1155" i="5"/>
  <c r="Q1155" i="5"/>
  <c r="R1155" i="5"/>
  <c r="S1155" i="5"/>
  <c r="B1156" i="5"/>
  <c r="C1156" i="5"/>
  <c r="D1156" i="5"/>
  <c r="E1156" i="5"/>
  <c r="F1156" i="5" s="1"/>
  <c r="G1156" i="5"/>
  <c r="H1156" i="5"/>
  <c r="I1156" i="5"/>
  <c r="J1156" i="5"/>
  <c r="K1156" i="5"/>
  <c r="L1156" i="5"/>
  <c r="M1156" i="5"/>
  <c r="N1156" i="5"/>
  <c r="O1156" i="5"/>
  <c r="P1156" i="5"/>
  <c r="Q1156" i="5"/>
  <c r="R1156" i="5"/>
  <c r="S1156" i="5"/>
  <c r="B1157" i="5"/>
  <c r="F1157" i="5" s="1"/>
  <c r="C1157" i="5"/>
  <c r="D1157" i="5" s="1"/>
  <c r="E1157" i="5" s="1"/>
  <c r="G1157" i="5"/>
  <c r="H1157" i="5"/>
  <c r="I1157" i="5"/>
  <c r="J1157" i="5"/>
  <c r="K1157" i="5"/>
  <c r="L1157" i="5"/>
  <c r="M1157" i="5"/>
  <c r="N1157" i="5"/>
  <c r="O1157" i="5"/>
  <c r="P1157" i="5"/>
  <c r="Q1157" i="5"/>
  <c r="R1157" i="5"/>
  <c r="S1157" i="5"/>
  <c r="C1158" i="5"/>
  <c r="D1158" i="5" s="1"/>
  <c r="E1158" i="5" s="1"/>
  <c r="G1158" i="5"/>
  <c r="H1158" i="5"/>
  <c r="I1158" i="5"/>
  <c r="J1158" i="5"/>
  <c r="K1158" i="5"/>
  <c r="L1158" i="5"/>
  <c r="M1158" i="5"/>
  <c r="N1158" i="5"/>
  <c r="O1158" i="5"/>
  <c r="P1158" i="5"/>
  <c r="Q1158" i="5"/>
  <c r="R1158" i="5"/>
  <c r="S1158" i="5"/>
  <c r="C1159" i="5"/>
  <c r="B1159" i="5" s="1"/>
  <c r="D1159" i="5"/>
  <c r="E1159" i="5" s="1"/>
  <c r="G1159" i="5"/>
  <c r="H1159" i="5"/>
  <c r="I1159" i="5"/>
  <c r="J1159" i="5"/>
  <c r="K1159" i="5"/>
  <c r="L1159" i="5"/>
  <c r="M1159" i="5"/>
  <c r="N1159" i="5"/>
  <c r="O1159" i="5"/>
  <c r="P1159" i="5"/>
  <c r="Q1159" i="5"/>
  <c r="R1159" i="5"/>
  <c r="S1159" i="5"/>
  <c r="B1160" i="5"/>
  <c r="C1160" i="5"/>
  <c r="D1160" i="5"/>
  <c r="E1160" i="5"/>
  <c r="F1160" i="5" s="1"/>
  <c r="G1160" i="5"/>
  <c r="H1160" i="5"/>
  <c r="I1160" i="5"/>
  <c r="J1160" i="5"/>
  <c r="K1160" i="5"/>
  <c r="L1160" i="5"/>
  <c r="M1160" i="5"/>
  <c r="N1160" i="5"/>
  <c r="O1160" i="5"/>
  <c r="P1160" i="5"/>
  <c r="Q1160" i="5"/>
  <c r="R1160" i="5"/>
  <c r="S1160" i="5"/>
  <c r="B1161" i="5"/>
  <c r="C1161" i="5"/>
  <c r="D1161" i="5" s="1"/>
  <c r="E1161" i="5" s="1"/>
  <c r="G1161" i="5"/>
  <c r="H1161" i="5"/>
  <c r="I1161" i="5"/>
  <c r="J1161" i="5"/>
  <c r="K1161" i="5"/>
  <c r="L1161" i="5"/>
  <c r="M1161" i="5"/>
  <c r="N1161" i="5"/>
  <c r="O1161" i="5"/>
  <c r="P1161" i="5"/>
  <c r="Q1161" i="5"/>
  <c r="R1161" i="5"/>
  <c r="S1161" i="5"/>
  <c r="C1162" i="5"/>
  <c r="D1162" i="5" s="1"/>
  <c r="E1162" i="5" s="1"/>
  <c r="G1162" i="5"/>
  <c r="H1162" i="5"/>
  <c r="I1162" i="5"/>
  <c r="J1162" i="5"/>
  <c r="K1162" i="5"/>
  <c r="L1162" i="5"/>
  <c r="M1162" i="5"/>
  <c r="N1162" i="5"/>
  <c r="O1162" i="5"/>
  <c r="P1162" i="5"/>
  <c r="Q1162" i="5"/>
  <c r="R1162" i="5"/>
  <c r="S1162" i="5"/>
  <c r="C1163" i="5"/>
  <c r="B1163" i="5" s="1"/>
  <c r="F1163" i="5" s="1"/>
  <c r="D1163" i="5"/>
  <c r="E1163" i="5" s="1"/>
  <c r="G1163" i="5"/>
  <c r="H1163" i="5"/>
  <c r="I1163" i="5"/>
  <c r="J1163" i="5"/>
  <c r="K1163" i="5"/>
  <c r="L1163" i="5"/>
  <c r="M1163" i="5"/>
  <c r="N1163" i="5"/>
  <c r="O1163" i="5"/>
  <c r="P1163" i="5"/>
  <c r="Q1163" i="5"/>
  <c r="R1163" i="5"/>
  <c r="S1163" i="5"/>
  <c r="B1164" i="5"/>
  <c r="C1164" i="5"/>
  <c r="D1164" i="5"/>
  <c r="E1164" i="5"/>
  <c r="F1164" i="5" s="1"/>
  <c r="G1164" i="5"/>
  <c r="H1164" i="5"/>
  <c r="I1164" i="5"/>
  <c r="J1164" i="5"/>
  <c r="K1164" i="5"/>
  <c r="L1164" i="5"/>
  <c r="M1164" i="5"/>
  <c r="N1164" i="5"/>
  <c r="O1164" i="5"/>
  <c r="P1164" i="5"/>
  <c r="Q1164" i="5"/>
  <c r="R1164" i="5"/>
  <c r="S1164" i="5"/>
  <c r="B1165" i="5"/>
  <c r="F1165" i="5" s="1"/>
  <c r="C1165" i="5"/>
  <c r="D1165" i="5" s="1"/>
  <c r="E1165" i="5" s="1"/>
  <c r="G1165" i="5"/>
  <c r="H1165" i="5"/>
  <c r="I1165" i="5"/>
  <c r="J1165" i="5"/>
  <c r="K1165" i="5"/>
  <c r="L1165" i="5"/>
  <c r="M1165" i="5"/>
  <c r="N1165" i="5"/>
  <c r="O1165" i="5"/>
  <c r="P1165" i="5"/>
  <c r="Q1165" i="5"/>
  <c r="R1165" i="5"/>
  <c r="S1165" i="5"/>
  <c r="C1166" i="5"/>
  <c r="D1166" i="5" s="1"/>
  <c r="E1166" i="5" s="1"/>
  <c r="G1166" i="5"/>
  <c r="H1166" i="5"/>
  <c r="I1166" i="5"/>
  <c r="J1166" i="5"/>
  <c r="K1166" i="5"/>
  <c r="L1166" i="5"/>
  <c r="M1166" i="5"/>
  <c r="N1166" i="5"/>
  <c r="O1166" i="5"/>
  <c r="P1166" i="5"/>
  <c r="Q1166" i="5"/>
  <c r="R1166" i="5"/>
  <c r="S1166" i="5"/>
  <c r="B1167" i="5"/>
  <c r="C1167" i="5"/>
  <c r="D1167" i="5"/>
  <c r="E1167" i="5" s="1"/>
  <c r="F1167" i="5" s="1"/>
  <c r="G1167" i="5"/>
  <c r="H1167" i="5"/>
  <c r="I1167" i="5"/>
  <c r="J1167" i="5"/>
  <c r="K1167" i="5"/>
  <c r="L1167" i="5"/>
  <c r="M1167" i="5"/>
  <c r="N1167" i="5"/>
  <c r="O1167" i="5"/>
  <c r="P1167" i="5"/>
  <c r="Q1167" i="5"/>
  <c r="R1167" i="5"/>
  <c r="S1167" i="5"/>
  <c r="B1168" i="5"/>
  <c r="C1168" i="5"/>
  <c r="D1168" i="5" s="1"/>
  <c r="E1168" i="5" s="1"/>
  <c r="F1168" i="5" s="1"/>
  <c r="G1168" i="5"/>
  <c r="H1168" i="5"/>
  <c r="I1168" i="5"/>
  <c r="J1168" i="5"/>
  <c r="K1168" i="5"/>
  <c r="L1168" i="5"/>
  <c r="M1168" i="5"/>
  <c r="N1168" i="5"/>
  <c r="O1168" i="5"/>
  <c r="P1168" i="5"/>
  <c r="Q1168" i="5"/>
  <c r="R1168" i="5"/>
  <c r="S1168" i="5"/>
  <c r="B1169" i="5"/>
  <c r="F1169" i="5" s="1"/>
  <c r="C1169" i="5"/>
  <c r="D1169" i="5" s="1"/>
  <c r="E1169" i="5" s="1"/>
  <c r="G1169" i="5"/>
  <c r="H1169" i="5"/>
  <c r="I1169" i="5"/>
  <c r="J1169" i="5"/>
  <c r="K1169" i="5"/>
  <c r="L1169" i="5"/>
  <c r="M1169" i="5"/>
  <c r="N1169" i="5"/>
  <c r="O1169" i="5"/>
  <c r="P1169" i="5"/>
  <c r="Q1169" i="5"/>
  <c r="R1169" i="5"/>
  <c r="S1169" i="5"/>
  <c r="C1170" i="5"/>
  <c r="D1170" i="5" s="1"/>
  <c r="E1170" i="5" s="1"/>
  <c r="G1170" i="5"/>
  <c r="H1170" i="5"/>
  <c r="I1170" i="5"/>
  <c r="J1170" i="5"/>
  <c r="K1170" i="5"/>
  <c r="L1170" i="5"/>
  <c r="M1170" i="5"/>
  <c r="N1170" i="5"/>
  <c r="O1170" i="5"/>
  <c r="P1170" i="5"/>
  <c r="Q1170" i="5"/>
  <c r="R1170" i="5"/>
  <c r="S1170" i="5"/>
  <c r="B1171" i="5"/>
  <c r="C1171" i="5"/>
  <c r="D1171" i="5"/>
  <c r="E1171" i="5" s="1"/>
  <c r="F1171" i="5" s="1"/>
  <c r="G1171" i="5"/>
  <c r="H1171" i="5"/>
  <c r="I1171" i="5"/>
  <c r="J1171" i="5"/>
  <c r="K1171" i="5"/>
  <c r="L1171" i="5"/>
  <c r="M1171" i="5"/>
  <c r="N1171" i="5"/>
  <c r="O1171" i="5"/>
  <c r="P1171" i="5"/>
  <c r="Q1171" i="5"/>
  <c r="R1171" i="5"/>
  <c r="S1171" i="5"/>
  <c r="B1172" i="5"/>
  <c r="C1172" i="5"/>
  <c r="D1172" i="5" s="1"/>
  <c r="E1172" i="5" s="1"/>
  <c r="F1172" i="5" s="1"/>
  <c r="G1172" i="5"/>
  <c r="H1172" i="5"/>
  <c r="I1172" i="5"/>
  <c r="J1172" i="5"/>
  <c r="K1172" i="5"/>
  <c r="L1172" i="5"/>
  <c r="M1172" i="5"/>
  <c r="N1172" i="5"/>
  <c r="O1172" i="5"/>
  <c r="P1172" i="5"/>
  <c r="Q1172" i="5"/>
  <c r="R1172" i="5"/>
  <c r="S1172" i="5"/>
  <c r="B1173" i="5"/>
  <c r="F1173" i="5" s="1"/>
  <c r="C1173" i="5"/>
  <c r="D1173" i="5" s="1"/>
  <c r="E1173" i="5" s="1"/>
  <c r="G1173" i="5"/>
  <c r="H1173" i="5"/>
  <c r="I1173" i="5"/>
  <c r="J1173" i="5"/>
  <c r="K1173" i="5"/>
  <c r="L1173" i="5"/>
  <c r="M1173" i="5"/>
  <c r="N1173" i="5"/>
  <c r="O1173" i="5"/>
  <c r="P1173" i="5"/>
  <c r="Q1173" i="5"/>
  <c r="R1173" i="5"/>
  <c r="S1173" i="5"/>
  <c r="C1174" i="5"/>
  <c r="D1174" i="5" s="1"/>
  <c r="E1174" i="5" s="1"/>
  <c r="G1174" i="5"/>
  <c r="H1174" i="5"/>
  <c r="I1174" i="5"/>
  <c r="J1174" i="5"/>
  <c r="K1174" i="5"/>
  <c r="L1174" i="5"/>
  <c r="M1174" i="5"/>
  <c r="N1174" i="5"/>
  <c r="O1174" i="5"/>
  <c r="P1174" i="5"/>
  <c r="Q1174" i="5"/>
  <c r="R1174" i="5"/>
  <c r="S1174" i="5"/>
  <c r="B1175" i="5"/>
  <c r="C1175" i="5"/>
  <c r="D1175" i="5"/>
  <c r="E1175" i="5" s="1"/>
  <c r="F1175" i="5" s="1"/>
  <c r="G1175" i="5"/>
  <c r="H1175" i="5"/>
  <c r="I1175" i="5"/>
  <c r="J1175" i="5"/>
  <c r="K1175" i="5"/>
  <c r="L1175" i="5"/>
  <c r="M1175" i="5"/>
  <c r="N1175" i="5"/>
  <c r="O1175" i="5"/>
  <c r="P1175" i="5"/>
  <c r="Q1175" i="5"/>
  <c r="R1175" i="5"/>
  <c r="S1175" i="5"/>
  <c r="B1176" i="5"/>
  <c r="C1176" i="5"/>
  <c r="D1176" i="5" s="1"/>
  <c r="E1176" i="5" s="1"/>
  <c r="F1176" i="5" s="1"/>
  <c r="G1176" i="5"/>
  <c r="H1176" i="5"/>
  <c r="I1176" i="5"/>
  <c r="J1176" i="5"/>
  <c r="K1176" i="5"/>
  <c r="L1176" i="5"/>
  <c r="M1176" i="5"/>
  <c r="N1176" i="5"/>
  <c r="O1176" i="5"/>
  <c r="P1176" i="5"/>
  <c r="Q1176" i="5"/>
  <c r="R1176" i="5"/>
  <c r="S1176" i="5"/>
  <c r="B1177" i="5"/>
  <c r="F1177" i="5" s="1"/>
  <c r="C1177" i="5"/>
  <c r="D1177" i="5" s="1"/>
  <c r="E1177" i="5" s="1"/>
  <c r="G1177" i="5"/>
  <c r="H1177" i="5"/>
  <c r="I1177" i="5"/>
  <c r="J1177" i="5"/>
  <c r="K1177" i="5"/>
  <c r="L1177" i="5"/>
  <c r="M1177" i="5"/>
  <c r="N1177" i="5"/>
  <c r="O1177" i="5"/>
  <c r="P1177" i="5"/>
  <c r="Q1177" i="5"/>
  <c r="R1177" i="5"/>
  <c r="S1177" i="5"/>
  <c r="C1178" i="5"/>
  <c r="D1178" i="5" s="1"/>
  <c r="E1178" i="5" s="1"/>
  <c r="G1178" i="5"/>
  <c r="H1178" i="5"/>
  <c r="I1178" i="5"/>
  <c r="J1178" i="5"/>
  <c r="K1178" i="5"/>
  <c r="L1178" i="5"/>
  <c r="M1178" i="5"/>
  <c r="N1178" i="5"/>
  <c r="O1178" i="5"/>
  <c r="P1178" i="5"/>
  <c r="Q1178" i="5"/>
  <c r="R1178" i="5"/>
  <c r="S1178" i="5"/>
  <c r="B1179" i="5"/>
  <c r="C1179" i="5"/>
  <c r="D1179" i="5"/>
  <c r="E1179" i="5" s="1"/>
  <c r="F1179" i="5" s="1"/>
  <c r="G1179" i="5"/>
  <c r="H1179" i="5"/>
  <c r="I1179" i="5"/>
  <c r="J1179" i="5"/>
  <c r="K1179" i="5"/>
  <c r="L1179" i="5"/>
  <c r="M1179" i="5"/>
  <c r="N1179" i="5"/>
  <c r="O1179" i="5"/>
  <c r="P1179" i="5"/>
  <c r="Q1179" i="5"/>
  <c r="R1179" i="5"/>
  <c r="S1179" i="5"/>
  <c r="B1180" i="5"/>
  <c r="C1180" i="5"/>
  <c r="D1180" i="5" s="1"/>
  <c r="E1180" i="5" s="1"/>
  <c r="F1180" i="5" s="1"/>
  <c r="G1180" i="5"/>
  <c r="H1180" i="5"/>
  <c r="I1180" i="5"/>
  <c r="J1180" i="5"/>
  <c r="K1180" i="5"/>
  <c r="L1180" i="5"/>
  <c r="M1180" i="5"/>
  <c r="N1180" i="5"/>
  <c r="O1180" i="5"/>
  <c r="P1180" i="5"/>
  <c r="Q1180" i="5"/>
  <c r="R1180" i="5"/>
  <c r="S1180" i="5"/>
  <c r="B1181" i="5"/>
  <c r="F1181" i="5" s="1"/>
  <c r="C1181" i="5"/>
  <c r="D1181" i="5" s="1"/>
  <c r="E1181" i="5" s="1"/>
  <c r="G1181" i="5"/>
  <c r="H1181" i="5"/>
  <c r="I1181" i="5"/>
  <c r="J1181" i="5"/>
  <c r="K1181" i="5"/>
  <c r="L1181" i="5"/>
  <c r="M1181" i="5"/>
  <c r="N1181" i="5"/>
  <c r="O1181" i="5"/>
  <c r="P1181" i="5"/>
  <c r="Q1181" i="5"/>
  <c r="R1181" i="5"/>
  <c r="S1181" i="5"/>
  <c r="C1182" i="5"/>
  <c r="D1182" i="5" s="1"/>
  <c r="E1182" i="5" s="1"/>
  <c r="G1182" i="5"/>
  <c r="H1182" i="5"/>
  <c r="I1182" i="5"/>
  <c r="J1182" i="5"/>
  <c r="K1182" i="5"/>
  <c r="L1182" i="5"/>
  <c r="M1182" i="5"/>
  <c r="N1182" i="5"/>
  <c r="O1182" i="5"/>
  <c r="P1182" i="5"/>
  <c r="Q1182" i="5"/>
  <c r="R1182" i="5"/>
  <c r="S1182" i="5"/>
  <c r="B1183" i="5"/>
  <c r="C1183" i="5"/>
  <c r="D1183" i="5"/>
  <c r="E1183" i="5" s="1"/>
  <c r="F1183" i="5" s="1"/>
  <c r="G1183" i="5"/>
  <c r="H1183" i="5"/>
  <c r="I1183" i="5"/>
  <c r="J1183" i="5"/>
  <c r="K1183" i="5"/>
  <c r="L1183" i="5"/>
  <c r="M1183" i="5"/>
  <c r="N1183" i="5"/>
  <c r="O1183" i="5"/>
  <c r="P1183" i="5"/>
  <c r="Q1183" i="5"/>
  <c r="R1183" i="5"/>
  <c r="S1183" i="5"/>
  <c r="B1184" i="5"/>
  <c r="C1184" i="5"/>
  <c r="D1184" i="5" s="1"/>
  <c r="E1184" i="5" s="1"/>
  <c r="F1184" i="5" s="1"/>
  <c r="G1184" i="5"/>
  <c r="H1184" i="5"/>
  <c r="I1184" i="5"/>
  <c r="J1184" i="5"/>
  <c r="K1184" i="5"/>
  <c r="L1184" i="5"/>
  <c r="M1184" i="5"/>
  <c r="N1184" i="5"/>
  <c r="O1184" i="5"/>
  <c r="P1184" i="5"/>
  <c r="Q1184" i="5"/>
  <c r="R1184" i="5"/>
  <c r="S1184" i="5"/>
  <c r="B1185" i="5"/>
  <c r="F1185" i="5" s="1"/>
  <c r="C1185" i="5"/>
  <c r="D1185" i="5" s="1"/>
  <c r="E1185" i="5" s="1"/>
  <c r="G1185" i="5"/>
  <c r="H1185" i="5"/>
  <c r="I1185" i="5"/>
  <c r="J1185" i="5"/>
  <c r="K1185" i="5"/>
  <c r="L1185" i="5"/>
  <c r="M1185" i="5"/>
  <c r="N1185" i="5"/>
  <c r="O1185" i="5"/>
  <c r="P1185" i="5"/>
  <c r="Q1185" i="5"/>
  <c r="R1185" i="5"/>
  <c r="S1185" i="5"/>
  <c r="C1186" i="5"/>
  <c r="D1186" i="5" s="1"/>
  <c r="E1186" i="5" s="1"/>
  <c r="G1186" i="5"/>
  <c r="H1186" i="5"/>
  <c r="I1186" i="5"/>
  <c r="J1186" i="5"/>
  <c r="K1186" i="5"/>
  <c r="L1186" i="5"/>
  <c r="M1186" i="5"/>
  <c r="N1186" i="5"/>
  <c r="O1186" i="5"/>
  <c r="P1186" i="5"/>
  <c r="Q1186" i="5"/>
  <c r="R1186" i="5"/>
  <c r="S1186" i="5"/>
  <c r="B1187" i="5"/>
  <c r="C1187" i="5"/>
  <c r="D1187" i="5"/>
  <c r="E1187" i="5" s="1"/>
  <c r="F1187" i="5" s="1"/>
  <c r="G1187" i="5"/>
  <c r="H1187" i="5"/>
  <c r="I1187" i="5"/>
  <c r="J1187" i="5"/>
  <c r="K1187" i="5"/>
  <c r="L1187" i="5"/>
  <c r="M1187" i="5"/>
  <c r="N1187" i="5"/>
  <c r="O1187" i="5"/>
  <c r="P1187" i="5"/>
  <c r="Q1187" i="5"/>
  <c r="R1187" i="5"/>
  <c r="S1187" i="5"/>
  <c r="B1188" i="5"/>
  <c r="C1188" i="5"/>
  <c r="D1188" i="5" s="1"/>
  <c r="E1188" i="5" s="1"/>
  <c r="F1188" i="5" s="1"/>
  <c r="G1188" i="5"/>
  <c r="H1188" i="5"/>
  <c r="I1188" i="5"/>
  <c r="J1188" i="5"/>
  <c r="K1188" i="5"/>
  <c r="L1188" i="5"/>
  <c r="M1188" i="5"/>
  <c r="N1188" i="5"/>
  <c r="O1188" i="5"/>
  <c r="P1188" i="5"/>
  <c r="Q1188" i="5"/>
  <c r="R1188" i="5"/>
  <c r="S1188" i="5"/>
  <c r="B1189" i="5"/>
  <c r="F1189" i="5" s="1"/>
  <c r="C1189" i="5"/>
  <c r="D1189" i="5" s="1"/>
  <c r="E1189" i="5" s="1"/>
  <c r="G1189" i="5"/>
  <c r="H1189" i="5"/>
  <c r="I1189" i="5"/>
  <c r="J1189" i="5"/>
  <c r="K1189" i="5"/>
  <c r="L1189" i="5"/>
  <c r="M1189" i="5"/>
  <c r="N1189" i="5"/>
  <c r="O1189" i="5"/>
  <c r="P1189" i="5"/>
  <c r="Q1189" i="5"/>
  <c r="R1189" i="5"/>
  <c r="S1189" i="5"/>
  <c r="C1190" i="5"/>
  <c r="D1190" i="5" s="1"/>
  <c r="E1190" i="5" s="1"/>
  <c r="G1190" i="5"/>
  <c r="H1190" i="5"/>
  <c r="I1190" i="5"/>
  <c r="J1190" i="5"/>
  <c r="K1190" i="5"/>
  <c r="L1190" i="5"/>
  <c r="M1190" i="5"/>
  <c r="N1190" i="5"/>
  <c r="O1190" i="5"/>
  <c r="P1190" i="5"/>
  <c r="Q1190" i="5"/>
  <c r="R1190" i="5"/>
  <c r="S1190" i="5"/>
  <c r="B1191" i="5"/>
  <c r="C1191" i="5"/>
  <c r="D1191" i="5"/>
  <c r="E1191" i="5" s="1"/>
  <c r="F1191" i="5" s="1"/>
  <c r="G1191" i="5"/>
  <c r="H1191" i="5"/>
  <c r="I1191" i="5"/>
  <c r="J1191" i="5"/>
  <c r="K1191" i="5"/>
  <c r="L1191" i="5"/>
  <c r="M1191" i="5"/>
  <c r="N1191" i="5"/>
  <c r="O1191" i="5"/>
  <c r="P1191" i="5"/>
  <c r="Q1191" i="5"/>
  <c r="R1191" i="5"/>
  <c r="S1191" i="5"/>
  <c r="B1192" i="5"/>
  <c r="C1192" i="5"/>
  <c r="D1192" i="5" s="1"/>
  <c r="E1192" i="5" s="1"/>
  <c r="F1192" i="5" s="1"/>
  <c r="G1192" i="5"/>
  <c r="H1192" i="5"/>
  <c r="I1192" i="5"/>
  <c r="J1192" i="5"/>
  <c r="K1192" i="5"/>
  <c r="L1192" i="5"/>
  <c r="M1192" i="5"/>
  <c r="N1192" i="5"/>
  <c r="O1192" i="5"/>
  <c r="P1192" i="5"/>
  <c r="Q1192" i="5"/>
  <c r="R1192" i="5"/>
  <c r="S1192" i="5"/>
  <c r="B1193" i="5"/>
  <c r="F1193" i="5" s="1"/>
  <c r="C1193" i="5"/>
  <c r="D1193" i="5" s="1"/>
  <c r="E1193" i="5" s="1"/>
  <c r="G1193" i="5"/>
  <c r="H1193" i="5"/>
  <c r="I1193" i="5"/>
  <c r="J1193" i="5"/>
  <c r="K1193" i="5"/>
  <c r="L1193" i="5"/>
  <c r="M1193" i="5"/>
  <c r="N1193" i="5"/>
  <c r="O1193" i="5"/>
  <c r="P1193" i="5"/>
  <c r="Q1193" i="5"/>
  <c r="R1193" i="5"/>
  <c r="S1193" i="5"/>
  <c r="C1194" i="5"/>
  <c r="D1194" i="5" s="1"/>
  <c r="E1194" i="5" s="1"/>
  <c r="G1194" i="5"/>
  <c r="H1194" i="5"/>
  <c r="I1194" i="5"/>
  <c r="J1194" i="5"/>
  <c r="K1194" i="5"/>
  <c r="L1194" i="5"/>
  <c r="M1194" i="5"/>
  <c r="N1194" i="5"/>
  <c r="O1194" i="5"/>
  <c r="P1194" i="5"/>
  <c r="Q1194" i="5"/>
  <c r="R1194" i="5"/>
  <c r="S1194" i="5"/>
  <c r="B1195" i="5"/>
  <c r="C1195" i="5"/>
  <c r="D1195" i="5"/>
  <c r="E1195" i="5" s="1"/>
  <c r="F1195" i="5" s="1"/>
  <c r="G1195" i="5"/>
  <c r="H1195" i="5"/>
  <c r="I1195" i="5"/>
  <c r="J1195" i="5"/>
  <c r="K1195" i="5"/>
  <c r="L1195" i="5"/>
  <c r="M1195" i="5"/>
  <c r="N1195" i="5"/>
  <c r="O1195" i="5"/>
  <c r="P1195" i="5"/>
  <c r="Q1195" i="5"/>
  <c r="R1195" i="5"/>
  <c r="S1195" i="5"/>
  <c r="B1196" i="5"/>
  <c r="C1196" i="5"/>
  <c r="D1196" i="5" s="1"/>
  <c r="E1196" i="5" s="1"/>
  <c r="F1196" i="5" s="1"/>
  <c r="G1196" i="5"/>
  <c r="H1196" i="5"/>
  <c r="I1196" i="5"/>
  <c r="J1196" i="5"/>
  <c r="K1196" i="5"/>
  <c r="L1196" i="5"/>
  <c r="M1196" i="5"/>
  <c r="N1196" i="5"/>
  <c r="O1196" i="5"/>
  <c r="P1196" i="5"/>
  <c r="Q1196" i="5"/>
  <c r="R1196" i="5"/>
  <c r="S1196" i="5"/>
  <c r="B1197" i="5"/>
  <c r="F1197" i="5" s="1"/>
  <c r="C1197" i="5"/>
  <c r="D1197" i="5" s="1"/>
  <c r="E1197" i="5" s="1"/>
  <c r="G1197" i="5"/>
  <c r="H1197" i="5"/>
  <c r="I1197" i="5"/>
  <c r="J1197" i="5"/>
  <c r="K1197" i="5"/>
  <c r="L1197" i="5"/>
  <c r="M1197" i="5"/>
  <c r="N1197" i="5"/>
  <c r="O1197" i="5"/>
  <c r="P1197" i="5"/>
  <c r="Q1197" i="5"/>
  <c r="R1197" i="5"/>
  <c r="S1197" i="5"/>
  <c r="C1198" i="5"/>
  <c r="D1198" i="5" s="1"/>
  <c r="E1198" i="5" s="1"/>
  <c r="G1198" i="5"/>
  <c r="H1198" i="5"/>
  <c r="I1198" i="5"/>
  <c r="J1198" i="5"/>
  <c r="K1198" i="5"/>
  <c r="L1198" i="5"/>
  <c r="M1198" i="5"/>
  <c r="N1198" i="5"/>
  <c r="O1198" i="5"/>
  <c r="P1198" i="5"/>
  <c r="Q1198" i="5"/>
  <c r="R1198" i="5"/>
  <c r="S1198" i="5"/>
  <c r="B1199" i="5"/>
  <c r="C1199" i="5"/>
  <c r="D1199" i="5"/>
  <c r="E1199" i="5" s="1"/>
  <c r="F1199" i="5" s="1"/>
  <c r="G1199" i="5"/>
  <c r="H1199" i="5"/>
  <c r="I1199" i="5"/>
  <c r="J1199" i="5"/>
  <c r="K1199" i="5"/>
  <c r="L1199" i="5"/>
  <c r="M1199" i="5"/>
  <c r="N1199" i="5"/>
  <c r="O1199" i="5"/>
  <c r="P1199" i="5"/>
  <c r="Q1199" i="5"/>
  <c r="R1199" i="5"/>
  <c r="S1199" i="5"/>
  <c r="B1200" i="5"/>
  <c r="C1200" i="5"/>
  <c r="D1200" i="5" s="1"/>
  <c r="E1200" i="5" s="1"/>
  <c r="F1200" i="5" s="1"/>
  <c r="G1200" i="5"/>
  <c r="H1200" i="5"/>
  <c r="I1200" i="5"/>
  <c r="J1200" i="5"/>
  <c r="K1200" i="5"/>
  <c r="L1200" i="5"/>
  <c r="M1200" i="5"/>
  <c r="N1200" i="5"/>
  <c r="O1200" i="5"/>
  <c r="P1200" i="5"/>
  <c r="Q1200" i="5"/>
  <c r="R1200" i="5"/>
  <c r="S1200" i="5"/>
  <c r="B1201" i="5"/>
  <c r="F1201" i="5" s="1"/>
  <c r="C1201" i="5"/>
  <c r="D1201" i="5" s="1"/>
  <c r="E1201" i="5" s="1"/>
  <c r="G1201" i="5"/>
  <c r="H1201" i="5"/>
  <c r="I1201" i="5"/>
  <c r="J1201" i="5"/>
  <c r="K1201" i="5"/>
  <c r="L1201" i="5"/>
  <c r="M1201" i="5"/>
  <c r="N1201" i="5"/>
  <c r="O1201" i="5"/>
  <c r="P1201" i="5"/>
  <c r="Q1201" i="5"/>
  <c r="R1201" i="5"/>
  <c r="S1201" i="5"/>
  <c r="C1202" i="5"/>
  <c r="D1202" i="5" s="1"/>
  <c r="E1202" i="5" s="1"/>
  <c r="G1202" i="5"/>
  <c r="H1202" i="5"/>
  <c r="I1202" i="5"/>
  <c r="J1202" i="5"/>
  <c r="K1202" i="5"/>
  <c r="L1202" i="5"/>
  <c r="M1202" i="5"/>
  <c r="N1202" i="5"/>
  <c r="O1202" i="5"/>
  <c r="P1202" i="5"/>
  <c r="Q1202" i="5"/>
  <c r="R1202" i="5"/>
  <c r="S1202" i="5"/>
  <c r="C1203" i="5"/>
  <c r="B1203" i="5" s="1"/>
  <c r="D1203" i="5"/>
  <c r="E1203" i="5" s="1"/>
  <c r="G1203" i="5"/>
  <c r="H1203" i="5"/>
  <c r="I1203" i="5"/>
  <c r="J1203" i="5"/>
  <c r="K1203" i="5"/>
  <c r="L1203" i="5"/>
  <c r="M1203" i="5"/>
  <c r="N1203" i="5"/>
  <c r="O1203" i="5"/>
  <c r="P1203" i="5"/>
  <c r="Q1203" i="5"/>
  <c r="R1203" i="5"/>
  <c r="S1203" i="5"/>
  <c r="B1204" i="5"/>
  <c r="C1204" i="5"/>
  <c r="D1204" i="5" s="1"/>
  <c r="E1204" i="5" s="1"/>
  <c r="F1204" i="5" s="1"/>
  <c r="G1204" i="5"/>
  <c r="H1204" i="5"/>
  <c r="I1204" i="5"/>
  <c r="J1204" i="5"/>
  <c r="K1204" i="5"/>
  <c r="L1204" i="5"/>
  <c r="M1204" i="5"/>
  <c r="N1204" i="5"/>
  <c r="O1204" i="5"/>
  <c r="P1204" i="5"/>
  <c r="Q1204" i="5"/>
  <c r="R1204" i="5"/>
  <c r="S1204" i="5"/>
  <c r="B1205" i="5"/>
  <c r="C1205" i="5"/>
  <c r="D1205" i="5" s="1"/>
  <c r="E1205" i="5" s="1"/>
  <c r="G1205" i="5"/>
  <c r="H1205" i="5"/>
  <c r="I1205" i="5"/>
  <c r="J1205" i="5"/>
  <c r="K1205" i="5"/>
  <c r="L1205" i="5"/>
  <c r="M1205" i="5"/>
  <c r="N1205" i="5"/>
  <c r="O1205" i="5"/>
  <c r="P1205" i="5"/>
  <c r="Q1205" i="5"/>
  <c r="R1205" i="5"/>
  <c r="S1205" i="5"/>
  <c r="C1206" i="5"/>
  <c r="D1206" i="5" s="1"/>
  <c r="E1206" i="5" s="1"/>
  <c r="G1206" i="5"/>
  <c r="H1206" i="5"/>
  <c r="I1206" i="5"/>
  <c r="J1206" i="5"/>
  <c r="K1206" i="5"/>
  <c r="L1206" i="5"/>
  <c r="M1206" i="5"/>
  <c r="N1206" i="5"/>
  <c r="O1206" i="5"/>
  <c r="P1206" i="5"/>
  <c r="Q1206" i="5"/>
  <c r="R1206" i="5"/>
  <c r="S1206" i="5"/>
  <c r="C1207" i="5"/>
  <c r="B1207" i="5" s="1"/>
  <c r="F1207" i="5" s="1"/>
  <c r="D1207" i="5"/>
  <c r="E1207" i="5" s="1"/>
  <c r="G1207" i="5"/>
  <c r="H1207" i="5"/>
  <c r="I1207" i="5"/>
  <c r="J1207" i="5"/>
  <c r="K1207" i="5"/>
  <c r="L1207" i="5"/>
  <c r="M1207" i="5"/>
  <c r="N1207" i="5"/>
  <c r="O1207" i="5"/>
  <c r="P1207" i="5"/>
  <c r="Q1207" i="5"/>
  <c r="R1207" i="5"/>
  <c r="S1207" i="5"/>
  <c r="B1208" i="5"/>
  <c r="C1208" i="5"/>
  <c r="D1208" i="5"/>
  <c r="E1208" i="5"/>
  <c r="F1208" i="5" s="1"/>
  <c r="G1208" i="5"/>
  <c r="H1208" i="5"/>
  <c r="I1208" i="5"/>
  <c r="J1208" i="5"/>
  <c r="K1208" i="5"/>
  <c r="L1208" i="5"/>
  <c r="M1208" i="5"/>
  <c r="N1208" i="5"/>
  <c r="O1208" i="5"/>
  <c r="P1208" i="5"/>
  <c r="Q1208" i="5"/>
  <c r="R1208" i="5"/>
  <c r="S1208" i="5"/>
  <c r="O3" i="5"/>
  <c r="P3" i="5"/>
  <c r="Q3" i="5"/>
  <c r="R3" i="5"/>
  <c r="S3" i="5"/>
  <c r="O4" i="5"/>
  <c r="P4" i="5"/>
  <c r="Q4" i="5"/>
  <c r="R4" i="5"/>
  <c r="S4" i="5"/>
  <c r="O5" i="5"/>
  <c r="P5" i="5"/>
  <c r="Q5" i="5"/>
  <c r="R5" i="5"/>
  <c r="S5" i="5"/>
  <c r="O6" i="5"/>
  <c r="P6" i="5"/>
  <c r="Q6" i="5"/>
  <c r="R6" i="5"/>
  <c r="S6" i="5"/>
  <c r="O7" i="5"/>
  <c r="P7" i="5"/>
  <c r="Q7" i="5"/>
  <c r="R7" i="5"/>
  <c r="S7" i="5"/>
  <c r="M8" i="5"/>
  <c r="O8" i="5"/>
  <c r="P8" i="5"/>
  <c r="Q8" i="5"/>
  <c r="R8" i="5"/>
  <c r="S8" i="5"/>
  <c r="O9" i="5"/>
  <c r="P9" i="5"/>
  <c r="Q9" i="5"/>
  <c r="R9" i="5"/>
  <c r="S9" i="5"/>
  <c r="O10" i="5"/>
  <c r="P10" i="5"/>
  <c r="Q10" i="5"/>
  <c r="R10" i="5"/>
  <c r="S10" i="5"/>
  <c r="O11" i="5"/>
  <c r="P11" i="5"/>
  <c r="Q11" i="5"/>
  <c r="R11" i="5"/>
  <c r="S11" i="5"/>
  <c r="K12" i="5"/>
  <c r="L12" i="5"/>
  <c r="M12" i="5"/>
  <c r="O12" i="5"/>
  <c r="P12" i="5"/>
  <c r="Q12" i="5"/>
  <c r="R12" i="5"/>
  <c r="S12" i="5"/>
  <c r="K13" i="5"/>
  <c r="L13" i="5"/>
  <c r="M13" i="5"/>
  <c r="O13" i="5"/>
  <c r="P13" i="5"/>
  <c r="Q13" i="5"/>
  <c r="R13" i="5"/>
  <c r="S13" i="5"/>
  <c r="K14" i="5"/>
  <c r="L14" i="5"/>
  <c r="M14" i="5"/>
  <c r="O14" i="5"/>
  <c r="P14" i="5"/>
  <c r="Q14" i="5"/>
  <c r="R14" i="5"/>
  <c r="S14" i="5"/>
  <c r="O15" i="5"/>
  <c r="P15" i="5"/>
  <c r="Q15" i="5"/>
  <c r="R15" i="5"/>
  <c r="S15" i="5"/>
  <c r="O16" i="5"/>
  <c r="P16" i="5"/>
  <c r="Q16" i="5"/>
  <c r="R16" i="5"/>
  <c r="S16" i="5"/>
  <c r="O17" i="5"/>
  <c r="P17" i="5"/>
  <c r="Q17" i="5"/>
  <c r="R17" i="5"/>
  <c r="S17" i="5"/>
  <c r="O18" i="5"/>
  <c r="P18" i="5"/>
  <c r="Q18" i="5"/>
  <c r="R18" i="5"/>
  <c r="S18" i="5"/>
  <c r="O19" i="5"/>
  <c r="P19" i="5"/>
  <c r="Q19" i="5"/>
  <c r="R19" i="5"/>
  <c r="S19" i="5"/>
  <c r="K20" i="5"/>
  <c r="L20" i="5"/>
  <c r="M20" i="5"/>
  <c r="O20" i="5"/>
  <c r="P20" i="5"/>
  <c r="Q20" i="5"/>
  <c r="R20" i="5"/>
  <c r="S20" i="5"/>
  <c r="K21" i="5"/>
  <c r="L21" i="5"/>
  <c r="M21" i="5"/>
  <c r="O21" i="5"/>
  <c r="P21" i="5"/>
  <c r="Q21" i="5"/>
  <c r="R21" i="5"/>
  <c r="S21" i="5"/>
  <c r="O22" i="5"/>
  <c r="P22" i="5"/>
  <c r="Q22" i="5"/>
  <c r="R22" i="5"/>
  <c r="S22" i="5"/>
  <c r="O23" i="5"/>
  <c r="P23" i="5"/>
  <c r="Q23" i="5"/>
  <c r="R23" i="5"/>
  <c r="S23" i="5"/>
  <c r="O24" i="5"/>
  <c r="P24" i="5"/>
  <c r="Q24" i="5"/>
  <c r="R24" i="5"/>
  <c r="S24" i="5"/>
  <c r="K25" i="5"/>
  <c r="L25" i="5"/>
  <c r="M25" i="5"/>
  <c r="O25" i="5"/>
  <c r="P25" i="5"/>
  <c r="Q25" i="5"/>
  <c r="R25" i="5"/>
  <c r="S25" i="5"/>
  <c r="K26" i="5"/>
  <c r="L26" i="5"/>
  <c r="M26" i="5"/>
  <c r="O26" i="5"/>
  <c r="P26" i="5"/>
  <c r="Q26" i="5"/>
  <c r="R26" i="5"/>
  <c r="S26" i="5"/>
  <c r="O27" i="5"/>
  <c r="P27" i="5"/>
  <c r="Q27" i="5"/>
  <c r="R27" i="5"/>
  <c r="S27" i="5"/>
  <c r="O28" i="5"/>
  <c r="P28" i="5"/>
  <c r="Q28" i="5"/>
  <c r="R28" i="5"/>
  <c r="S28" i="5"/>
  <c r="O29" i="5"/>
  <c r="P29" i="5"/>
  <c r="Q29" i="5"/>
  <c r="R29" i="5"/>
  <c r="S29" i="5"/>
  <c r="O30" i="5"/>
  <c r="P30" i="5"/>
  <c r="Q30" i="5"/>
  <c r="R30" i="5"/>
  <c r="S30" i="5"/>
  <c r="O31" i="5"/>
  <c r="P31" i="5"/>
  <c r="Q31" i="5"/>
  <c r="R31" i="5"/>
  <c r="S31" i="5"/>
  <c r="O32" i="5"/>
  <c r="P32" i="5"/>
  <c r="Q32" i="5"/>
  <c r="R32" i="5"/>
  <c r="S32" i="5"/>
  <c r="O33" i="5"/>
  <c r="P33" i="5"/>
  <c r="Q33" i="5"/>
  <c r="R33" i="5"/>
  <c r="S33" i="5"/>
  <c r="O34" i="5"/>
  <c r="P34" i="5"/>
  <c r="Q34" i="5"/>
  <c r="R34" i="5"/>
  <c r="S34" i="5"/>
  <c r="K35" i="5"/>
  <c r="L35" i="5"/>
  <c r="M35" i="5"/>
  <c r="O35" i="5"/>
  <c r="P35" i="5"/>
  <c r="Q35" i="5"/>
  <c r="R35" i="5"/>
  <c r="S35" i="5"/>
  <c r="K36" i="5"/>
  <c r="L36" i="5"/>
  <c r="M36" i="5"/>
  <c r="O36" i="5"/>
  <c r="P36" i="5"/>
  <c r="Q36" i="5"/>
  <c r="R36" i="5"/>
  <c r="S36" i="5"/>
  <c r="K37" i="5"/>
  <c r="L37" i="5"/>
  <c r="M37" i="5"/>
  <c r="O37" i="5"/>
  <c r="P37" i="5"/>
  <c r="Q37" i="5"/>
  <c r="R37" i="5"/>
  <c r="S37" i="5"/>
  <c r="K38" i="5"/>
  <c r="L38" i="5"/>
  <c r="M38" i="5"/>
  <c r="O38" i="5"/>
  <c r="P38" i="5"/>
  <c r="Q38" i="5"/>
  <c r="R38" i="5"/>
  <c r="S38" i="5"/>
  <c r="K39" i="5"/>
  <c r="L39" i="5"/>
  <c r="M39" i="5"/>
  <c r="O39" i="5"/>
  <c r="P39" i="5"/>
  <c r="Q39" i="5"/>
  <c r="R39" i="5"/>
  <c r="S39" i="5"/>
  <c r="O40" i="5"/>
  <c r="P40" i="5"/>
  <c r="Q40" i="5"/>
  <c r="R40" i="5"/>
  <c r="S40" i="5"/>
  <c r="K41" i="5"/>
  <c r="L41" i="5"/>
  <c r="M41" i="5"/>
  <c r="O41" i="5"/>
  <c r="P41" i="5"/>
  <c r="Q41" i="5"/>
  <c r="R41" i="5"/>
  <c r="S41" i="5"/>
  <c r="K42" i="5"/>
  <c r="L42" i="5"/>
  <c r="M42" i="5"/>
  <c r="O42" i="5"/>
  <c r="P42" i="5"/>
  <c r="Q42" i="5"/>
  <c r="R42" i="5"/>
  <c r="S42" i="5"/>
  <c r="K43" i="5"/>
  <c r="L43" i="5"/>
  <c r="M43" i="5"/>
  <c r="O43" i="5"/>
  <c r="P43" i="5"/>
  <c r="Q43" i="5"/>
  <c r="R43" i="5"/>
  <c r="S43" i="5"/>
  <c r="O44" i="5"/>
  <c r="P44" i="5"/>
  <c r="Q44" i="5"/>
  <c r="R44" i="5"/>
  <c r="S44" i="5"/>
  <c r="K45" i="5"/>
  <c r="L45" i="5"/>
  <c r="M45" i="5"/>
  <c r="O45" i="5"/>
  <c r="P45" i="5"/>
  <c r="Q45" i="5"/>
  <c r="R45" i="5"/>
  <c r="S45" i="5"/>
  <c r="O46" i="5"/>
  <c r="P46" i="5"/>
  <c r="Q46" i="5"/>
  <c r="R46" i="5"/>
  <c r="S46" i="5"/>
  <c r="K47" i="5"/>
  <c r="L47" i="5"/>
  <c r="M47" i="5"/>
  <c r="O47" i="5"/>
  <c r="P47" i="5"/>
  <c r="Q47" i="5"/>
  <c r="R47" i="5"/>
  <c r="S47" i="5"/>
  <c r="K48" i="5"/>
  <c r="L48" i="5"/>
  <c r="M48" i="5"/>
  <c r="O48" i="5"/>
  <c r="P48" i="5"/>
  <c r="Q48" i="5"/>
  <c r="R48" i="5"/>
  <c r="S48" i="5"/>
  <c r="O49" i="5"/>
  <c r="P49" i="5"/>
  <c r="Q49" i="5"/>
  <c r="R49" i="5"/>
  <c r="S49" i="5"/>
  <c r="K50" i="5"/>
  <c r="L50" i="5"/>
  <c r="M50" i="5"/>
  <c r="O50" i="5"/>
  <c r="P50" i="5"/>
  <c r="Q50" i="5"/>
  <c r="R50" i="5"/>
  <c r="S50" i="5"/>
  <c r="K51" i="5"/>
  <c r="L51" i="5"/>
  <c r="M51" i="5"/>
  <c r="O51" i="5"/>
  <c r="P51" i="5"/>
  <c r="Q51" i="5"/>
  <c r="R51" i="5"/>
  <c r="S51" i="5"/>
  <c r="K52" i="5"/>
  <c r="L52" i="5"/>
  <c r="M52" i="5"/>
  <c r="O52" i="5"/>
  <c r="P52" i="5"/>
  <c r="Q52" i="5"/>
  <c r="R52" i="5"/>
  <c r="S52" i="5"/>
  <c r="O53" i="5"/>
  <c r="P53" i="5"/>
  <c r="Q53" i="5"/>
  <c r="R53" i="5"/>
  <c r="S53" i="5"/>
  <c r="O54" i="5"/>
  <c r="P54" i="5"/>
  <c r="Q54" i="5"/>
  <c r="R54" i="5"/>
  <c r="S54" i="5"/>
  <c r="K55" i="5"/>
  <c r="L55" i="5"/>
  <c r="M55" i="5"/>
  <c r="O55" i="5"/>
  <c r="P55" i="5"/>
  <c r="Q55" i="5"/>
  <c r="R55" i="5"/>
  <c r="S55" i="5"/>
  <c r="O56" i="5"/>
  <c r="P56" i="5"/>
  <c r="Q56" i="5"/>
  <c r="R56" i="5"/>
  <c r="S56" i="5"/>
  <c r="O57" i="5"/>
  <c r="P57" i="5"/>
  <c r="Q57" i="5"/>
  <c r="R57" i="5"/>
  <c r="S57" i="5"/>
  <c r="K58" i="5"/>
  <c r="L58" i="5"/>
  <c r="M58" i="5"/>
  <c r="O58" i="5"/>
  <c r="P58" i="5"/>
  <c r="Q58" i="5"/>
  <c r="R58" i="5"/>
  <c r="S58" i="5"/>
  <c r="O59" i="5"/>
  <c r="P59" i="5"/>
  <c r="Q59" i="5"/>
  <c r="R59" i="5"/>
  <c r="S59" i="5"/>
  <c r="O60" i="5"/>
  <c r="P60" i="5"/>
  <c r="Q60" i="5"/>
  <c r="R60" i="5"/>
  <c r="S60" i="5"/>
  <c r="K61" i="5"/>
  <c r="L61" i="5"/>
  <c r="M61" i="5"/>
  <c r="O61" i="5"/>
  <c r="P61" i="5"/>
  <c r="Q61" i="5"/>
  <c r="R61" i="5"/>
  <c r="S61" i="5"/>
  <c r="K62" i="5"/>
  <c r="L62" i="5"/>
  <c r="M62" i="5"/>
  <c r="O62" i="5"/>
  <c r="P62" i="5"/>
  <c r="Q62" i="5"/>
  <c r="R62" i="5"/>
  <c r="S62" i="5"/>
  <c r="K63" i="5"/>
  <c r="L63" i="5"/>
  <c r="M63" i="5"/>
  <c r="O63" i="5"/>
  <c r="P63" i="5"/>
  <c r="Q63" i="5"/>
  <c r="R63" i="5"/>
  <c r="S63" i="5"/>
  <c r="K64" i="5"/>
  <c r="L64" i="5"/>
  <c r="M64" i="5"/>
  <c r="O64" i="5"/>
  <c r="P64" i="5"/>
  <c r="Q64" i="5"/>
  <c r="R64" i="5"/>
  <c r="S64" i="5"/>
  <c r="K65" i="5"/>
  <c r="L65" i="5"/>
  <c r="M65" i="5"/>
  <c r="O65" i="5"/>
  <c r="P65" i="5"/>
  <c r="Q65" i="5"/>
  <c r="R65" i="5"/>
  <c r="S65" i="5"/>
  <c r="K66" i="5"/>
  <c r="L66" i="5"/>
  <c r="M66" i="5"/>
  <c r="O66" i="5"/>
  <c r="P66" i="5"/>
  <c r="Q66" i="5"/>
  <c r="R66" i="5"/>
  <c r="S66" i="5"/>
  <c r="K67" i="5"/>
  <c r="L67" i="5"/>
  <c r="M67" i="5"/>
  <c r="O67" i="5"/>
  <c r="P67" i="5"/>
  <c r="Q67" i="5"/>
  <c r="R67" i="5"/>
  <c r="S67" i="5"/>
  <c r="O68" i="5"/>
  <c r="P68" i="5"/>
  <c r="Q68" i="5"/>
  <c r="R68" i="5"/>
  <c r="S68" i="5"/>
  <c r="K69" i="5"/>
  <c r="L69" i="5"/>
  <c r="M69" i="5"/>
  <c r="O69" i="5"/>
  <c r="P69" i="5"/>
  <c r="Q69" i="5"/>
  <c r="R69" i="5"/>
  <c r="S69" i="5"/>
  <c r="K70" i="5"/>
  <c r="L70" i="5"/>
  <c r="M70" i="5"/>
  <c r="O70" i="5"/>
  <c r="P70" i="5"/>
  <c r="Q70" i="5"/>
  <c r="R70" i="5"/>
  <c r="S70" i="5"/>
  <c r="K71" i="5"/>
  <c r="L71" i="5"/>
  <c r="M71" i="5"/>
  <c r="O71" i="5"/>
  <c r="P71" i="5"/>
  <c r="Q71" i="5"/>
  <c r="R71" i="5"/>
  <c r="S71" i="5"/>
  <c r="K72" i="5"/>
  <c r="L72" i="5"/>
  <c r="M72" i="5"/>
  <c r="O72" i="5"/>
  <c r="P72" i="5"/>
  <c r="Q72" i="5"/>
  <c r="R72" i="5"/>
  <c r="S72" i="5"/>
  <c r="K73" i="5"/>
  <c r="L73" i="5"/>
  <c r="M73" i="5"/>
  <c r="O73" i="5"/>
  <c r="P73" i="5"/>
  <c r="Q73" i="5"/>
  <c r="R73" i="5"/>
  <c r="S73" i="5"/>
  <c r="K74" i="5"/>
  <c r="L74" i="5"/>
  <c r="M74" i="5"/>
  <c r="O74" i="5"/>
  <c r="P74" i="5"/>
  <c r="Q74" i="5"/>
  <c r="R74" i="5"/>
  <c r="S74" i="5"/>
  <c r="K75" i="5"/>
  <c r="L75" i="5"/>
  <c r="M75" i="5"/>
  <c r="O75" i="5"/>
  <c r="P75" i="5"/>
  <c r="Q75" i="5"/>
  <c r="R75" i="5"/>
  <c r="S75" i="5"/>
  <c r="K76" i="5"/>
  <c r="L76" i="5"/>
  <c r="M76" i="5"/>
  <c r="O76" i="5"/>
  <c r="P76" i="5"/>
  <c r="Q76" i="5"/>
  <c r="R76" i="5"/>
  <c r="S76" i="5"/>
  <c r="K77" i="5"/>
  <c r="L77" i="5"/>
  <c r="M77" i="5"/>
  <c r="O77" i="5"/>
  <c r="P77" i="5"/>
  <c r="Q77" i="5"/>
  <c r="R77" i="5"/>
  <c r="S77" i="5"/>
  <c r="O78" i="5"/>
  <c r="P78" i="5"/>
  <c r="Q78" i="5"/>
  <c r="R78" i="5"/>
  <c r="S78" i="5"/>
  <c r="K79" i="5"/>
  <c r="L79" i="5"/>
  <c r="M79" i="5"/>
  <c r="O79" i="5"/>
  <c r="P79" i="5"/>
  <c r="Q79" i="5"/>
  <c r="R79" i="5"/>
  <c r="S79" i="5"/>
  <c r="O80" i="5"/>
  <c r="P80" i="5"/>
  <c r="Q80" i="5"/>
  <c r="R80" i="5"/>
  <c r="S80" i="5"/>
  <c r="K81" i="5"/>
  <c r="L81" i="5"/>
  <c r="M81" i="5"/>
  <c r="O81" i="5"/>
  <c r="P81" i="5"/>
  <c r="Q81" i="5"/>
  <c r="R81" i="5"/>
  <c r="S81" i="5"/>
  <c r="K82" i="5"/>
  <c r="L82" i="5"/>
  <c r="M82" i="5"/>
  <c r="O82" i="5"/>
  <c r="P82" i="5"/>
  <c r="Q82" i="5"/>
  <c r="R82" i="5"/>
  <c r="S82" i="5"/>
  <c r="O83" i="5"/>
  <c r="P83" i="5"/>
  <c r="Q83" i="5"/>
  <c r="R83" i="5"/>
  <c r="S83" i="5"/>
  <c r="K84" i="5"/>
  <c r="L84" i="5"/>
  <c r="M84" i="5"/>
  <c r="O84" i="5"/>
  <c r="P84" i="5"/>
  <c r="Q84" i="5"/>
  <c r="R84" i="5"/>
  <c r="S84" i="5"/>
  <c r="K85" i="5"/>
  <c r="L85" i="5"/>
  <c r="M85" i="5"/>
  <c r="O85" i="5"/>
  <c r="P85" i="5"/>
  <c r="Q85" i="5"/>
  <c r="R85" i="5"/>
  <c r="S85" i="5"/>
  <c r="O86" i="5"/>
  <c r="P86" i="5"/>
  <c r="Q86" i="5"/>
  <c r="R86" i="5"/>
  <c r="S86" i="5"/>
  <c r="K87" i="5"/>
  <c r="L87" i="5"/>
  <c r="M87" i="5"/>
  <c r="O87" i="5"/>
  <c r="P87" i="5"/>
  <c r="Q87" i="5"/>
  <c r="R87" i="5"/>
  <c r="S87" i="5"/>
  <c r="O88" i="5"/>
  <c r="P88" i="5"/>
  <c r="Q88" i="5"/>
  <c r="R88" i="5"/>
  <c r="S88" i="5"/>
  <c r="K89" i="5"/>
  <c r="L89" i="5"/>
  <c r="M89" i="5"/>
  <c r="O89" i="5"/>
  <c r="P89" i="5"/>
  <c r="Q89" i="5"/>
  <c r="R89" i="5"/>
  <c r="S89" i="5"/>
  <c r="O90" i="5"/>
  <c r="P90" i="5"/>
  <c r="Q90" i="5"/>
  <c r="R90" i="5"/>
  <c r="S90" i="5"/>
  <c r="O91" i="5"/>
  <c r="P91" i="5"/>
  <c r="Q91" i="5"/>
  <c r="R91" i="5"/>
  <c r="S91" i="5"/>
  <c r="K92" i="5"/>
  <c r="L92" i="5"/>
  <c r="M92" i="5"/>
  <c r="O92" i="5"/>
  <c r="P92" i="5"/>
  <c r="Q92" i="5"/>
  <c r="R92" i="5"/>
  <c r="S92" i="5"/>
  <c r="K93" i="5"/>
  <c r="L93" i="5"/>
  <c r="M93" i="5"/>
  <c r="O93" i="5"/>
  <c r="P93" i="5"/>
  <c r="Q93" i="5"/>
  <c r="R93" i="5"/>
  <c r="S93" i="5"/>
  <c r="K94" i="5"/>
  <c r="L94" i="5"/>
  <c r="M94" i="5"/>
  <c r="O94" i="5"/>
  <c r="P94" i="5"/>
  <c r="Q94" i="5"/>
  <c r="R94" i="5"/>
  <c r="S94" i="5"/>
  <c r="K95" i="5"/>
  <c r="L95" i="5"/>
  <c r="M95" i="5"/>
  <c r="O95" i="5"/>
  <c r="P95" i="5"/>
  <c r="Q95" i="5"/>
  <c r="R95" i="5"/>
  <c r="S95" i="5"/>
  <c r="K96" i="5"/>
  <c r="L96" i="5"/>
  <c r="M96" i="5"/>
  <c r="O96" i="5"/>
  <c r="P96" i="5"/>
  <c r="Q96" i="5"/>
  <c r="R96" i="5"/>
  <c r="S96" i="5"/>
  <c r="O97" i="5"/>
  <c r="P97" i="5"/>
  <c r="Q97" i="5"/>
  <c r="R97" i="5"/>
  <c r="S97" i="5"/>
  <c r="K98" i="5"/>
  <c r="L98" i="5"/>
  <c r="M98" i="5"/>
  <c r="O98" i="5"/>
  <c r="P98" i="5"/>
  <c r="Q98" i="5"/>
  <c r="R98" i="5"/>
  <c r="S98" i="5"/>
  <c r="K99" i="5"/>
  <c r="L99" i="5"/>
  <c r="M99" i="5"/>
  <c r="O99" i="5"/>
  <c r="P99" i="5"/>
  <c r="Q99" i="5"/>
  <c r="R99" i="5"/>
  <c r="S99" i="5"/>
  <c r="K100" i="5"/>
  <c r="L100" i="5"/>
  <c r="M100" i="5"/>
  <c r="O100" i="5"/>
  <c r="P100" i="5"/>
  <c r="Q100" i="5"/>
  <c r="R100" i="5"/>
  <c r="S100" i="5"/>
  <c r="O101" i="5"/>
  <c r="P101" i="5"/>
  <c r="Q101" i="5"/>
  <c r="R101" i="5"/>
  <c r="S101" i="5"/>
  <c r="O102" i="5"/>
  <c r="P102" i="5"/>
  <c r="Q102" i="5"/>
  <c r="R102" i="5"/>
  <c r="S102" i="5"/>
  <c r="O103" i="5"/>
  <c r="P103" i="5"/>
  <c r="Q103" i="5"/>
  <c r="R103" i="5"/>
  <c r="S103" i="5"/>
  <c r="O104" i="5"/>
  <c r="P104" i="5"/>
  <c r="Q104" i="5"/>
  <c r="R104" i="5"/>
  <c r="S104" i="5"/>
  <c r="K105" i="5"/>
  <c r="L105" i="5"/>
  <c r="M105" i="5"/>
  <c r="O105" i="5"/>
  <c r="P105" i="5"/>
  <c r="Q105" i="5"/>
  <c r="R105" i="5"/>
  <c r="S105" i="5"/>
  <c r="O106" i="5"/>
  <c r="P106" i="5"/>
  <c r="Q106" i="5"/>
  <c r="R106" i="5"/>
  <c r="S106" i="5"/>
  <c r="K107" i="5"/>
  <c r="L107" i="5"/>
  <c r="M107" i="5"/>
  <c r="O107" i="5"/>
  <c r="P107" i="5"/>
  <c r="Q107" i="5"/>
  <c r="R107" i="5"/>
  <c r="S107" i="5"/>
  <c r="K108" i="5"/>
  <c r="L108" i="5"/>
  <c r="M108" i="5"/>
  <c r="O108" i="5"/>
  <c r="P108" i="5"/>
  <c r="Q108" i="5"/>
  <c r="R108" i="5"/>
  <c r="S108" i="5"/>
  <c r="O109" i="5"/>
  <c r="P109" i="5"/>
  <c r="Q109" i="5"/>
  <c r="R109" i="5"/>
  <c r="S109" i="5"/>
  <c r="K110" i="5"/>
  <c r="L110" i="5"/>
  <c r="M110" i="5"/>
  <c r="O110" i="5"/>
  <c r="P110" i="5"/>
  <c r="Q110" i="5"/>
  <c r="R110" i="5"/>
  <c r="S110" i="5"/>
  <c r="K111" i="5"/>
  <c r="L111" i="5"/>
  <c r="M111" i="5"/>
  <c r="O111" i="5"/>
  <c r="P111" i="5"/>
  <c r="Q111" i="5"/>
  <c r="R111" i="5"/>
  <c r="S111" i="5"/>
  <c r="K112" i="5"/>
  <c r="L112" i="5"/>
  <c r="M112" i="5"/>
  <c r="O112" i="5"/>
  <c r="P112" i="5"/>
  <c r="Q112" i="5"/>
  <c r="R112" i="5"/>
  <c r="S112" i="5"/>
  <c r="K113" i="5"/>
  <c r="L113" i="5"/>
  <c r="M113" i="5"/>
  <c r="O113" i="5"/>
  <c r="P113" i="5"/>
  <c r="Q113" i="5"/>
  <c r="R113" i="5"/>
  <c r="S113" i="5"/>
  <c r="O114" i="5"/>
  <c r="P114" i="5"/>
  <c r="Q114" i="5"/>
  <c r="R114" i="5"/>
  <c r="S114" i="5"/>
  <c r="K115" i="5"/>
  <c r="L115" i="5"/>
  <c r="M115" i="5"/>
  <c r="O115" i="5"/>
  <c r="P115" i="5"/>
  <c r="Q115" i="5"/>
  <c r="R115" i="5"/>
  <c r="S115" i="5"/>
  <c r="O116" i="5"/>
  <c r="P116" i="5"/>
  <c r="Q116" i="5"/>
  <c r="R116" i="5"/>
  <c r="S116" i="5"/>
  <c r="K117" i="5"/>
  <c r="L117" i="5"/>
  <c r="M117" i="5"/>
  <c r="O117" i="5"/>
  <c r="P117" i="5"/>
  <c r="Q117" i="5"/>
  <c r="R117" i="5"/>
  <c r="S117" i="5"/>
  <c r="K118" i="5"/>
  <c r="L118" i="5"/>
  <c r="M118" i="5"/>
  <c r="O118" i="5"/>
  <c r="P118" i="5"/>
  <c r="Q118" i="5"/>
  <c r="R118" i="5"/>
  <c r="S118" i="5"/>
  <c r="K119" i="5"/>
  <c r="L119" i="5"/>
  <c r="M119" i="5"/>
  <c r="O119" i="5"/>
  <c r="P119" i="5"/>
  <c r="Q119" i="5"/>
  <c r="R119" i="5"/>
  <c r="S119" i="5"/>
  <c r="O120" i="5"/>
  <c r="P120" i="5"/>
  <c r="Q120" i="5"/>
  <c r="R120" i="5"/>
  <c r="S120" i="5"/>
  <c r="K121" i="5"/>
  <c r="L121" i="5"/>
  <c r="M121" i="5"/>
  <c r="O121" i="5"/>
  <c r="P121" i="5"/>
  <c r="Q121" i="5"/>
  <c r="R121" i="5"/>
  <c r="S121" i="5"/>
  <c r="K122" i="5"/>
  <c r="L122" i="5"/>
  <c r="M122" i="5"/>
  <c r="O122" i="5"/>
  <c r="P122" i="5"/>
  <c r="Q122" i="5"/>
  <c r="R122" i="5"/>
  <c r="S122" i="5"/>
  <c r="O123" i="5"/>
  <c r="P123" i="5"/>
  <c r="Q123" i="5"/>
  <c r="R123" i="5"/>
  <c r="S123" i="5"/>
  <c r="O124" i="5"/>
  <c r="P124" i="5"/>
  <c r="Q124" i="5"/>
  <c r="R124" i="5"/>
  <c r="S124" i="5"/>
  <c r="O125" i="5"/>
  <c r="P125" i="5"/>
  <c r="Q125" i="5"/>
  <c r="R125" i="5"/>
  <c r="S125" i="5"/>
  <c r="O126" i="5"/>
  <c r="P126" i="5"/>
  <c r="Q126" i="5"/>
  <c r="R126" i="5"/>
  <c r="S126" i="5"/>
  <c r="K127" i="5"/>
  <c r="L127" i="5"/>
  <c r="M127" i="5"/>
  <c r="O127" i="5"/>
  <c r="P127" i="5"/>
  <c r="Q127" i="5"/>
  <c r="R127" i="5"/>
  <c r="S127" i="5"/>
  <c r="O128" i="5"/>
  <c r="P128" i="5"/>
  <c r="Q128" i="5"/>
  <c r="R128" i="5"/>
  <c r="S128" i="5"/>
  <c r="K129" i="5"/>
  <c r="L129" i="5"/>
  <c r="M129" i="5"/>
  <c r="O129" i="5"/>
  <c r="P129" i="5"/>
  <c r="Q129" i="5"/>
  <c r="R129" i="5"/>
  <c r="S129" i="5"/>
  <c r="K130" i="5"/>
  <c r="L130" i="5"/>
  <c r="M130" i="5"/>
  <c r="O130" i="5"/>
  <c r="P130" i="5"/>
  <c r="Q130" i="5"/>
  <c r="R130" i="5"/>
  <c r="S130" i="5"/>
  <c r="O131" i="5"/>
  <c r="P131" i="5"/>
  <c r="Q131" i="5"/>
  <c r="R131" i="5"/>
  <c r="S131" i="5"/>
  <c r="O132" i="5"/>
  <c r="P132" i="5"/>
  <c r="Q132" i="5"/>
  <c r="R132" i="5"/>
  <c r="S132" i="5"/>
  <c r="K133" i="5"/>
  <c r="L133" i="5"/>
  <c r="M133" i="5"/>
  <c r="O133" i="5"/>
  <c r="P133" i="5"/>
  <c r="Q133" i="5"/>
  <c r="R133" i="5"/>
  <c r="S133" i="5"/>
  <c r="O134" i="5"/>
  <c r="P134" i="5"/>
  <c r="Q134" i="5"/>
  <c r="R134" i="5"/>
  <c r="S134" i="5"/>
  <c r="O135" i="5"/>
  <c r="P135" i="5"/>
  <c r="Q135" i="5"/>
  <c r="R135" i="5"/>
  <c r="S135" i="5"/>
  <c r="K136" i="5"/>
  <c r="L136" i="5"/>
  <c r="M136" i="5"/>
  <c r="O136" i="5"/>
  <c r="P136" i="5"/>
  <c r="Q136" i="5"/>
  <c r="R136" i="5"/>
  <c r="S136" i="5"/>
  <c r="K137" i="5"/>
  <c r="L137" i="5"/>
  <c r="M137" i="5"/>
  <c r="O137" i="5"/>
  <c r="P137" i="5"/>
  <c r="Q137" i="5"/>
  <c r="R137" i="5"/>
  <c r="S137" i="5"/>
  <c r="K138" i="5"/>
  <c r="L138" i="5"/>
  <c r="M138" i="5"/>
  <c r="O138" i="5"/>
  <c r="P138" i="5"/>
  <c r="Q138" i="5"/>
  <c r="R138" i="5"/>
  <c r="S138" i="5"/>
  <c r="K139" i="5"/>
  <c r="L139" i="5"/>
  <c r="M139" i="5"/>
  <c r="O139" i="5"/>
  <c r="P139" i="5"/>
  <c r="Q139" i="5"/>
  <c r="R139" i="5"/>
  <c r="S139" i="5"/>
  <c r="K140" i="5"/>
  <c r="L140" i="5"/>
  <c r="M140" i="5"/>
  <c r="O140" i="5"/>
  <c r="P140" i="5"/>
  <c r="Q140" i="5"/>
  <c r="R140" i="5"/>
  <c r="S140" i="5"/>
  <c r="K141" i="5"/>
  <c r="L141" i="5"/>
  <c r="M141" i="5"/>
  <c r="O141" i="5"/>
  <c r="P141" i="5"/>
  <c r="Q141" i="5"/>
  <c r="R141" i="5"/>
  <c r="S141" i="5"/>
  <c r="O142" i="5"/>
  <c r="P142" i="5"/>
  <c r="Q142" i="5"/>
  <c r="R142" i="5"/>
  <c r="S142" i="5"/>
  <c r="O143" i="5"/>
  <c r="P143" i="5"/>
  <c r="Q143" i="5"/>
  <c r="R143" i="5"/>
  <c r="S143" i="5"/>
  <c r="O144" i="5"/>
  <c r="P144" i="5"/>
  <c r="Q144" i="5"/>
  <c r="R144" i="5"/>
  <c r="S144" i="5"/>
  <c r="O145" i="5"/>
  <c r="P145" i="5"/>
  <c r="Q145" i="5"/>
  <c r="R145" i="5"/>
  <c r="S145" i="5"/>
  <c r="K146" i="5"/>
  <c r="L146" i="5"/>
  <c r="M146" i="5"/>
  <c r="O146" i="5"/>
  <c r="P146" i="5"/>
  <c r="Q146" i="5"/>
  <c r="R146" i="5"/>
  <c r="S146" i="5"/>
  <c r="K147" i="5"/>
  <c r="L147" i="5"/>
  <c r="M147" i="5"/>
  <c r="O147" i="5"/>
  <c r="P147" i="5"/>
  <c r="Q147" i="5"/>
  <c r="R147" i="5"/>
  <c r="S147" i="5"/>
  <c r="K148" i="5"/>
  <c r="L148" i="5"/>
  <c r="M148" i="5"/>
  <c r="O148" i="5"/>
  <c r="P148" i="5"/>
  <c r="Q148" i="5"/>
  <c r="R148" i="5"/>
  <c r="S148" i="5"/>
  <c r="K149" i="5"/>
  <c r="L149" i="5"/>
  <c r="M149" i="5"/>
  <c r="O149" i="5"/>
  <c r="P149" i="5"/>
  <c r="Q149" i="5"/>
  <c r="R149" i="5"/>
  <c r="S149" i="5"/>
  <c r="O150" i="5"/>
  <c r="P150" i="5"/>
  <c r="Q150" i="5"/>
  <c r="R150" i="5"/>
  <c r="S150" i="5"/>
  <c r="K151" i="5"/>
  <c r="L151" i="5"/>
  <c r="M151" i="5"/>
  <c r="O151" i="5"/>
  <c r="P151" i="5"/>
  <c r="Q151" i="5"/>
  <c r="R151" i="5"/>
  <c r="S151" i="5"/>
  <c r="O152" i="5"/>
  <c r="P152" i="5"/>
  <c r="Q152" i="5"/>
  <c r="R152" i="5"/>
  <c r="S152" i="5"/>
  <c r="O153" i="5"/>
  <c r="P153" i="5"/>
  <c r="Q153" i="5"/>
  <c r="R153" i="5"/>
  <c r="S153" i="5"/>
  <c r="K154" i="5"/>
  <c r="L154" i="5"/>
  <c r="M154" i="5"/>
  <c r="O154" i="5"/>
  <c r="P154" i="5"/>
  <c r="Q154" i="5"/>
  <c r="R154" i="5"/>
  <c r="S154" i="5"/>
  <c r="O155" i="5"/>
  <c r="P155" i="5"/>
  <c r="Q155" i="5"/>
  <c r="R155" i="5"/>
  <c r="S155" i="5"/>
  <c r="O156" i="5"/>
  <c r="P156" i="5"/>
  <c r="Q156" i="5"/>
  <c r="R156" i="5"/>
  <c r="S156" i="5"/>
  <c r="O157" i="5"/>
  <c r="P157" i="5"/>
  <c r="Q157" i="5"/>
  <c r="R157" i="5"/>
  <c r="S157" i="5"/>
  <c r="O158" i="5"/>
  <c r="P158" i="5"/>
  <c r="Q158" i="5"/>
  <c r="R158" i="5"/>
  <c r="S158" i="5"/>
  <c r="K159" i="5"/>
  <c r="L159" i="5"/>
  <c r="M159" i="5"/>
  <c r="O159" i="5"/>
  <c r="P159" i="5"/>
  <c r="Q159" i="5"/>
  <c r="R159" i="5"/>
  <c r="S159" i="5"/>
  <c r="K160" i="5"/>
  <c r="L160" i="5"/>
  <c r="M160" i="5"/>
  <c r="O160" i="5"/>
  <c r="P160" i="5"/>
  <c r="Q160" i="5"/>
  <c r="R160" i="5"/>
  <c r="S160" i="5"/>
  <c r="K161" i="5"/>
  <c r="L161" i="5"/>
  <c r="M161" i="5"/>
  <c r="O161" i="5"/>
  <c r="P161" i="5"/>
  <c r="Q161" i="5"/>
  <c r="R161" i="5"/>
  <c r="S161" i="5"/>
  <c r="K162" i="5"/>
  <c r="L162" i="5"/>
  <c r="M162" i="5"/>
  <c r="O162" i="5"/>
  <c r="P162" i="5"/>
  <c r="Q162" i="5"/>
  <c r="R162" i="5"/>
  <c r="S162" i="5"/>
  <c r="O163" i="5"/>
  <c r="P163" i="5"/>
  <c r="Q163" i="5"/>
  <c r="R163" i="5"/>
  <c r="S163" i="5"/>
  <c r="O164" i="5"/>
  <c r="P164" i="5"/>
  <c r="Q164" i="5"/>
  <c r="R164" i="5"/>
  <c r="S164" i="5"/>
  <c r="K165" i="5"/>
  <c r="L165" i="5"/>
  <c r="M165" i="5"/>
  <c r="O165" i="5"/>
  <c r="P165" i="5"/>
  <c r="Q165" i="5"/>
  <c r="R165" i="5"/>
  <c r="S165" i="5"/>
  <c r="K166" i="5"/>
  <c r="L166" i="5"/>
  <c r="M166" i="5"/>
  <c r="O166" i="5"/>
  <c r="P166" i="5"/>
  <c r="Q166" i="5"/>
  <c r="R166" i="5"/>
  <c r="S166" i="5"/>
  <c r="K167" i="5"/>
  <c r="L167" i="5"/>
  <c r="M167" i="5"/>
  <c r="O167" i="5"/>
  <c r="P167" i="5"/>
  <c r="Q167" i="5"/>
  <c r="R167" i="5"/>
  <c r="S167" i="5"/>
  <c r="O168" i="5"/>
  <c r="P168" i="5"/>
  <c r="Q168" i="5"/>
  <c r="R168" i="5"/>
  <c r="S168" i="5"/>
  <c r="K169" i="5"/>
  <c r="L169" i="5"/>
  <c r="M169" i="5"/>
  <c r="O169" i="5"/>
  <c r="P169" i="5"/>
  <c r="Q169" i="5"/>
  <c r="R169" i="5"/>
  <c r="S169" i="5"/>
  <c r="K170" i="5"/>
  <c r="L170" i="5"/>
  <c r="M170" i="5"/>
  <c r="O170" i="5"/>
  <c r="P170" i="5"/>
  <c r="Q170" i="5"/>
  <c r="R170" i="5"/>
  <c r="S170" i="5"/>
  <c r="K171" i="5"/>
  <c r="L171" i="5"/>
  <c r="M171" i="5"/>
  <c r="O171" i="5"/>
  <c r="P171" i="5"/>
  <c r="Q171" i="5"/>
  <c r="R171" i="5"/>
  <c r="S171" i="5"/>
  <c r="O172" i="5"/>
  <c r="P172" i="5"/>
  <c r="Q172" i="5"/>
  <c r="R172" i="5"/>
  <c r="S172" i="5"/>
  <c r="K173" i="5"/>
  <c r="L173" i="5"/>
  <c r="M173" i="5"/>
  <c r="O173" i="5"/>
  <c r="P173" i="5"/>
  <c r="Q173" i="5"/>
  <c r="R173" i="5"/>
  <c r="S173" i="5"/>
  <c r="O174" i="5"/>
  <c r="P174" i="5"/>
  <c r="Q174" i="5"/>
  <c r="R174" i="5"/>
  <c r="S174" i="5"/>
  <c r="K175" i="5"/>
  <c r="L175" i="5"/>
  <c r="M175" i="5"/>
  <c r="O175" i="5"/>
  <c r="P175" i="5"/>
  <c r="Q175" i="5"/>
  <c r="R175" i="5"/>
  <c r="S175" i="5"/>
  <c r="O176" i="5"/>
  <c r="P176" i="5"/>
  <c r="Q176" i="5"/>
  <c r="R176" i="5"/>
  <c r="S176" i="5"/>
  <c r="K177" i="5"/>
  <c r="L177" i="5"/>
  <c r="M177" i="5"/>
  <c r="O177" i="5"/>
  <c r="P177" i="5"/>
  <c r="Q177" i="5"/>
  <c r="R177" i="5"/>
  <c r="S177" i="5"/>
  <c r="K178" i="5"/>
  <c r="L178" i="5"/>
  <c r="M178" i="5"/>
  <c r="O178" i="5"/>
  <c r="P178" i="5"/>
  <c r="Q178" i="5"/>
  <c r="R178" i="5"/>
  <c r="S178" i="5"/>
  <c r="K179" i="5"/>
  <c r="L179" i="5"/>
  <c r="M179" i="5"/>
  <c r="O179" i="5"/>
  <c r="P179" i="5"/>
  <c r="Q179" i="5"/>
  <c r="R179" i="5"/>
  <c r="S179" i="5"/>
  <c r="K180" i="5"/>
  <c r="L180" i="5"/>
  <c r="M180" i="5"/>
  <c r="O180" i="5"/>
  <c r="P180" i="5"/>
  <c r="Q180" i="5"/>
  <c r="R180" i="5"/>
  <c r="S180" i="5"/>
  <c r="O181" i="5"/>
  <c r="P181" i="5"/>
  <c r="Q181" i="5"/>
  <c r="R181" i="5"/>
  <c r="S181" i="5"/>
  <c r="K182" i="5"/>
  <c r="L182" i="5"/>
  <c r="M182" i="5"/>
  <c r="O182" i="5"/>
  <c r="P182" i="5"/>
  <c r="Q182" i="5"/>
  <c r="R182" i="5"/>
  <c r="S182" i="5"/>
  <c r="K183" i="5"/>
  <c r="L183" i="5"/>
  <c r="M183" i="5"/>
  <c r="O183" i="5"/>
  <c r="P183" i="5"/>
  <c r="Q183" i="5"/>
  <c r="R183" i="5"/>
  <c r="S183" i="5"/>
  <c r="K184" i="5"/>
  <c r="L184" i="5"/>
  <c r="M184" i="5"/>
  <c r="O184" i="5"/>
  <c r="P184" i="5"/>
  <c r="Q184" i="5"/>
  <c r="R184" i="5"/>
  <c r="S184" i="5"/>
  <c r="O185" i="5"/>
  <c r="P185" i="5"/>
  <c r="Q185" i="5"/>
  <c r="R185" i="5"/>
  <c r="S185" i="5"/>
  <c r="O186" i="5"/>
  <c r="P186" i="5"/>
  <c r="Q186" i="5"/>
  <c r="R186" i="5"/>
  <c r="S186" i="5"/>
  <c r="O187" i="5"/>
  <c r="P187" i="5"/>
  <c r="Q187" i="5"/>
  <c r="R187" i="5"/>
  <c r="S187" i="5"/>
  <c r="K188" i="5"/>
  <c r="L188" i="5"/>
  <c r="M188" i="5"/>
  <c r="O188" i="5"/>
  <c r="P188" i="5"/>
  <c r="Q188" i="5"/>
  <c r="R188" i="5"/>
  <c r="S188" i="5"/>
  <c r="K189" i="5"/>
  <c r="L189" i="5"/>
  <c r="M189" i="5"/>
  <c r="O189" i="5"/>
  <c r="P189" i="5"/>
  <c r="Q189" i="5"/>
  <c r="R189" i="5"/>
  <c r="S189" i="5"/>
  <c r="O190" i="5"/>
  <c r="P190" i="5"/>
  <c r="Q190" i="5"/>
  <c r="R190" i="5"/>
  <c r="S190" i="5"/>
  <c r="K191" i="5"/>
  <c r="L191" i="5"/>
  <c r="M191" i="5"/>
  <c r="O191" i="5"/>
  <c r="P191" i="5"/>
  <c r="Q191" i="5"/>
  <c r="R191" i="5"/>
  <c r="S191" i="5"/>
  <c r="O192" i="5"/>
  <c r="P192" i="5"/>
  <c r="Q192" i="5"/>
  <c r="R192" i="5"/>
  <c r="S192" i="5"/>
  <c r="K193" i="5"/>
  <c r="L193" i="5"/>
  <c r="M193" i="5"/>
  <c r="O193" i="5"/>
  <c r="P193" i="5"/>
  <c r="Q193" i="5"/>
  <c r="R193" i="5"/>
  <c r="S193" i="5"/>
  <c r="K194" i="5"/>
  <c r="L194" i="5"/>
  <c r="M194" i="5"/>
  <c r="O194" i="5"/>
  <c r="P194" i="5"/>
  <c r="Q194" i="5"/>
  <c r="R194" i="5"/>
  <c r="S194" i="5"/>
  <c r="K195" i="5"/>
  <c r="L195" i="5"/>
  <c r="M195" i="5"/>
  <c r="O195" i="5"/>
  <c r="P195" i="5"/>
  <c r="Q195" i="5"/>
  <c r="R195" i="5"/>
  <c r="S195" i="5"/>
  <c r="K196" i="5"/>
  <c r="L196" i="5"/>
  <c r="M196" i="5"/>
  <c r="O196" i="5"/>
  <c r="P196" i="5"/>
  <c r="Q196" i="5"/>
  <c r="R196" i="5"/>
  <c r="S196" i="5"/>
  <c r="K197" i="5"/>
  <c r="L197" i="5"/>
  <c r="M197" i="5"/>
  <c r="O197" i="5"/>
  <c r="P197" i="5"/>
  <c r="Q197" i="5"/>
  <c r="R197" i="5"/>
  <c r="S197" i="5"/>
  <c r="K198" i="5"/>
  <c r="L198" i="5"/>
  <c r="M198" i="5"/>
  <c r="O198" i="5"/>
  <c r="P198" i="5"/>
  <c r="Q198" i="5"/>
  <c r="R198" i="5"/>
  <c r="S198" i="5"/>
  <c r="O199" i="5"/>
  <c r="P199" i="5"/>
  <c r="Q199" i="5"/>
  <c r="R199" i="5"/>
  <c r="S199" i="5"/>
  <c r="O200" i="5"/>
  <c r="P200" i="5"/>
  <c r="Q200" i="5"/>
  <c r="R200" i="5"/>
  <c r="S200" i="5"/>
  <c r="O201" i="5"/>
  <c r="P201" i="5"/>
  <c r="Q201" i="5"/>
  <c r="R201" i="5"/>
  <c r="S201" i="5"/>
  <c r="K202" i="5"/>
  <c r="L202" i="5"/>
  <c r="M202" i="5"/>
  <c r="O202" i="5"/>
  <c r="P202" i="5"/>
  <c r="Q202" i="5"/>
  <c r="R202" i="5"/>
  <c r="S202" i="5"/>
  <c r="K203" i="5"/>
  <c r="L203" i="5"/>
  <c r="M203" i="5"/>
  <c r="O203" i="5"/>
  <c r="P203" i="5"/>
  <c r="Q203" i="5"/>
  <c r="R203" i="5"/>
  <c r="S203" i="5"/>
  <c r="K204" i="5"/>
  <c r="L204" i="5"/>
  <c r="M204" i="5"/>
  <c r="O204" i="5"/>
  <c r="P204" i="5"/>
  <c r="Q204" i="5"/>
  <c r="R204" i="5"/>
  <c r="S204" i="5"/>
  <c r="O205" i="5"/>
  <c r="P205" i="5"/>
  <c r="Q205" i="5"/>
  <c r="R205" i="5"/>
  <c r="S205" i="5"/>
  <c r="K206" i="5"/>
  <c r="L206" i="5"/>
  <c r="M206" i="5"/>
  <c r="O206" i="5"/>
  <c r="P206" i="5"/>
  <c r="Q206" i="5"/>
  <c r="R206" i="5"/>
  <c r="S206" i="5"/>
  <c r="K207" i="5"/>
  <c r="L207" i="5"/>
  <c r="M207" i="5"/>
  <c r="O207" i="5"/>
  <c r="P207" i="5"/>
  <c r="Q207" i="5"/>
  <c r="R207" i="5"/>
  <c r="S207" i="5"/>
  <c r="K208" i="5"/>
  <c r="L208" i="5"/>
  <c r="M208" i="5"/>
  <c r="O208" i="5"/>
  <c r="P208" i="5"/>
  <c r="Q208" i="5"/>
  <c r="R208" i="5"/>
  <c r="S208" i="5"/>
  <c r="O209" i="5"/>
  <c r="P209" i="5"/>
  <c r="Q209" i="5"/>
  <c r="R209" i="5"/>
  <c r="S209" i="5"/>
  <c r="K210" i="5"/>
  <c r="L210" i="5"/>
  <c r="M210" i="5"/>
  <c r="O210" i="5"/>
  <c r="P210" i="5"/>
  <c r="Q210" i="5"/>
  <c r="R210" i="5"/>
  <c r="S210" i="5"/>
  <c r="O211" i="5"/>
  <c r="P211" i="5"/>
  <c r="Q211" i="5"/>
  <c r="R211" i="5"/>
  <c r="S211" i="5"/>
  <c r="K212" i="5"/>
  <c r="L212" i="5"/>
  <c r="M212" i="5"/>
  <c r="O212" i="5"/>
  <c r="P212" i="5"/>
  <c r="Q212" i="5"/>
  <c r="R212" i="5"/>
  <c r="S212" i="5"/>
  <c r="K213" i="5"/>
  <c r="L213" i="5"/>
  <c r="M213" i="5"/>
  <c r="O213" i="5"/>
  <c r="P213" i="5"/>
  <c r="Q213" i="5"/>
  <c r="R213" i="5"/>
  <c r="S213" i="5"/>
  <c r="K214" i="5"/>
  <c r="L214" i="5"/>
  <c r="M214" i="5"/>
  <c r="O214" i="5"/>
  <c r="P214" i="5"/>
  <c r="Q214" i="5"/>
  <c r="R214" i="5"/>
  <c r="S214" i="5"/>
  <c r="K215" i="5"/>
  <c r="L215" i="5"/>
  <c r="M215" i="5"/>
  <c r="O215" i="5"/>
  <c r="P215" i="5"/>
  <c r="Q215" i="5"/>
  <c r="R215" i="5"/>
  <c r="S215" i="5"/>
  <c r="K216" i="5"/>
  <c r="L216" i="5"/>
  <c r="M216" i="5"/>
  <c r="O216" i="5"/>
  <c r="P216" i="5"/>
  <c r="Q216" i="5"/>
  <c r="R216" i="5"/>
  <c r="S216" i="5"/>
  <c r="K217" i="5"/>
  <c r="L217" i="5"/>
  <c r="M217" i="5"/>
  <c r="O217" i="5"/>
  <c r="P217" i="5"/>
  <c r="Q217" i="5"/>
  <c r="R217" i="5"/>
  <c r="S217" i="5"/>
  <c r="K218" i="5"/>
  <c r="L218" i="5"/>
  <c r="M218" i="5"/>
  <c r="O218" i="5"/>
  <c r="P218" i="5"/>
  <c r="Q218" i="5"/>
  <c r="R218" i="5"/>
  <c r="S218" i="5"/>
  <c r="K219" i="5"/>
  <c r="L219" i="5"/>
  <c r="M219" i="5"/>
  <c r="O219" i="5"/>
  <c r="P219" i="5"/>
  <c r="Q219" i="5"/>
  <c r="R219" i="5"/>
  <c r="S219" i="5"/>
  <c r="O220" i="5"/>
  <c r="P220" i="5"/>
  <c r="Q220" i="5"/>
  <c r="R220" i="5"/>
  <c r="S220" i="5"/>
  <c r="K221" i="5"/>
  <c r="L221" i="5"/>
  <c r="M221" i="5"/>
  <c r="O221" i="5"/>
  <c r="P221" i="5"/>
  <c r="Q221" i="5"/>
  <c r="R221" i="5"/>
  <c r="S221" i="5"/>
  <c r="K222" i="5"/>
  <c r="L222" i="5"/>
  <c r="M222" i="5"/>
  <c r="O222" i="5"/>
  <c r="P222" i="5"/>
  <c r="Q222" i="5"/>
  <c r="R222" i="5"/>
  <c r="S222" i="5"/>
  <c r="O223" i="5"/>
  <c r="P223" i="5"/>
  <c r="Q223" i="5"/>
  <c r="R223" i="5"/>
  <c r="S223" i="5"/>
  <c r="O224" i="5"/>
  <c r="P224" i="5"/>
  <c r="Q224" i="5"/>
  <c r="R224" i="5"/>
  <c r="S224" i="5"/>
  <c r="O225" i="5"/>
  <c r="P225" i="5"/>
  <c r="Q225" i="5"/>
  <c r="R225" i="5"/>
  <c r="S225" i="5"/>
  <c r="K226" i="5"/>
  <c r="L226" i="5"/>
  <c r="M226" i="5"/>
  <c r="O226" i="5"/>
  <c r="P226" i="5"/>
  <c r="Q226" i="5"/>
  <c r="R226" i="5"/>
  <c r="S226" i="5"/>
  <c r="K227" i="5"/>
  <c r="L227" i="5"/>
  <c r="M227" i="5"/>
  <c r="O227" i="5"/>
  <c r="P227" i="5"/>
  <c r="Q227" i="5"/>
  <c r="R227" i="5"/>
  <c r="S227" i="5"/>
  <c r="K228" i="5"/>
  <c r="L228" i="5"/>
  <c r="M228" i="5"/>
  <c r="O228" i="5"/>
  <c r="P228" i="5"/>
  <c r="Q228" i="5"/>
  <c r="R228" i="5"/>
  <c r="S228" i="5"/>
  <c r="K229" i="5"/>
  <c r="L229" i="5"/>
  <c r="M229" i="5"/>
  <c r="O229" i="5"/>
  <c r="P229" i="5"/>
  <c r="Q229" i="5"/>
  <c r="R229" i="5"/>
  <c r="S229" i="5"/>
  <c r="K230" i="5"/>
  <c r="L230" i="5"/>
  <c r="M230" i="5"/>
  <c r="O230" i="5"/>
  <c r="P230" i="5"/>
  <c r="Q230" i="5"/>
  <c r="R230" i="5"/>
  <c r="S230" i="5"/>
  <c r="K231" i="5"/>
  <c r="L231" i="5"/>
  <c r="M231" i="5"/>
  <c r="O231" i="5"/>
  <c r="P231" i="5"/>
  <c r="Q231" i="5"/>
  <c r="R231" i="5"/>
  <c r="S231" i="5"/>
  <c r="K232" i="5"/>
  <c r="L232" i="5"/>
  <c r="M232" i="5"/>
  <c r="O232" i="5"/>
  <c r="P232" i="5"/>
  <c r="Q232" i="5"/>
  <c r="R232" i="5"/>
  <c r="S232" i="5"/>
  <c r="K233" i="5"/>
  <c r="L233" i="5"/>
  <c r="M233" i="5"/>
  <c r="O233" i="5"/>
  <c r="P233" i="5"/>
  <c r="Q233" i="5"/>
  <c r="R233" i="5"/>
  <c r="S233" i="5"/>
  <c r="K234" i="5"/>
  <c r="L234" i="5"/>
  <c r="M234" i="5"/>
  <c r="O234" i="5"/>
  <c r="P234" i="5"/>
  <c r="Q234" i="5"/>
  <c r="R234" i="5"/>
  <c r="S234" i="5"/>
  <c r="K235" i="5"/>
  <c r="L235" i="5"/>
  <c r="M235" i="5"/>
  <c r="O235" i="5"/>
  <c r="P235" i="5"/>
  <c r="Q235" i="5"/>
  <c r="R235" i="5"/>
  <c r="S235" i="5"/>
  <c r="O236" i="5"/>
  <c r="P236" i="5"/>
  <c r="Q236" i="5"/>
  <c r="R236" i="5"/>
  <c r="S236" i="5"/>
  <c r="O237" i="5"/>
  <c r="P237" i="5"/>
  <c r="Q237" i="5"/>
  <c r="R237" i="5"/>
  <c r="S237" i="5"/>
  <c r="K238" i="5"/>
  <c r="L238" i="5"/>
  <c r="M238" i="5"/>
  <c r="O238" i="5"/>
  <c r="P238" i="5"/>
  <c r="Q238" i="5"/>
  <c r="R238" i="5"/>
  <c r="S238" i="5"/>
  <c r="O239" i="5"/>
  <c r="P239" i="5"/>
  <c r="Q239" i="5"/>
  <c r="R239" i="5"/>
  <c r="S239" i="5"/>
  <c r="O240" i="5"/>
  <c r="P240" i="5"/>
  <c r="Q240" i="5"/>
  <c r="R240" i="5"/>
  <c r="S240" i="5"/>
  <c r="K241" i="5"/>
  <c r="L241" i="5"/>
  <c r="M241" i="5"/>
  <c r="O241" i="5"/>
  <c r="P241" i="5"/>
  <c r="Q241" i="5"/>
  <c r="R241" i="5"/>
  <c r="S241" i="5"/>
  <c r="K242" i="5"/>
  <c r="L242" i="5"/>
  <c r="M242" i="5"/>
  <c r="O242" i="5"/>
  <c r="P242" i="5"/>
  <c r="Q242" i="5"/>
  <c r="R242" i="5"/>
  <c r="S242" i="5"/>
  <c r="K243" i="5"/>
  <c r="L243" i="5"/>
  <c r="M243" i="5"/>
  <c r="O243" i="5"/>
  <c r="P243" i="5"/>
  <c r="Q243" i="5"/>
  <c r="R243" i="5"/>
  <c r="S243" i="5"/>
  <c r="O244" i="5"/>
  <c r="P244" i="5"/>
  <c r="Q244" i="5"/>
  <c r="R244" i="5"/>
  <c r="S244" i="5"/>
  <c r="O245" i="5"/>
  <c r="P245" i="5"/>
  <c r="Q245" i="5"/>
  <c r="R245" i="5"/>
  <c r="S245" i="5"/>
  <c r="K246" i="5"/>
  <c r="L246" i="5"/>
  <c r="M246" i="5"/>
  <c r="O246" i="5"/>
  <c r="P246" i="5"/>
  <c r="Q246" i="5"/>
  <c r="R246" i="5"/>
  <c r="S246" i="5"/>
  <c r="O247" i="5"/>
  <c r="P247" i="5"/>
  <c r="Q247" i="5"/>
  <c r="R247" i="5"/>
  <c r="S247" i="5"/>
  <c r="O248" i="5"/>
  <c r="P248" i="5"/>
  <c r="Q248" i="5"/>
  <c r="R248" i="5"/>
  <c r="S248" i="5"/>
  <c r="K249" i="5"/>
  <c r="L249" i="5"/>
  <c r="M249" i="5"/>
  <c r="O249" i="5"/>
  <c r="P249" i="5"/>
  <c r="Q249" i="5"/>
  <c r="R249" i="5"/>
  <c r="S249" i="5"/>
  <c r="K250" i="5"/>
  <c r="L250" i="5"/>
  <c r="M250" i="5"/>
  <c r="O250" i="5"/>
  <c r="P250" i="5"/>
  <c r="Q250" i="5"/>
  <c r="R250" i="5"/>
  <c r="S250" i="5"/>
  <c r="O251" i="5"/>
  <c r="P251" i="5"/>
  <c r="Q251" i="5"/>
  <c r="R251" i="5"/>
  <c r="S251" i="5"/>
  <c r="O252" i="5"/>
  <c r="P252" i="5"/>
  <c r="Q252" i="5"/>
  <c r="R252" i="5"/>
  <c r="S252" i="5"/>
  <c r="O253" i="5"/>
  <c r="P253" i="5"/>
  <c r="Q253" i="5"/>
  <c r="R253" i="5"/>
  <c r="S253" i="5"/>
  <c r="K254" i="5"/>
  <c r="L254" i="5"/>
  <c r="M254" i="5"/>
  <c r="O254" i="5"/>
  <c r="P254" i="5"/>
  <c r="Q254" i="5"/>
  <c r="R254" i="5"/>
  <c r="S254" i="5"/>
  <c r="K255" i="5"/>
  <c r="L255" i="5"/>
  <c r="M255" i="5"/>
  <c r="O255" i="5"/>
  <c r="P255" i="5"/>
  <c r="Q255" i="5"/>
  <c r="R255" i="5"/>
  <c r="S255" i="5"/>
  <c r="K256" i="5"/>
  <c r="L256" i="5"/>
  <c r="M256" i="5"/>
  <c r="O256" i="5"/>
  <c r="P256" i="5"/>
  <c r="Q256" i="5"/>
  <c r="R256" i="5"/>
  <c r="S256" i="5"/>
  <c r="K257" i="5"/>
  <c r="L257" i="5"/>
  <c r="M257" i="5"/>
  <c r="O257" i="5"/>
  <c r="P257" i="5"/>
  <c r="Q257" i="5"/>
  <c r="R257" i="5"/>
  <c r="S257" i="5"/>
  <c r="O258" i="5"/>
  <c r="P258" i="5"/>
  <c r="Q258" i="5"/>
  <c r="R258" i="5"/>
  <c r="S258" i="5"/>
  <c r="K259" i="5"/>
  <c r="L259" i="5"/>
  <c r="M259" i="5"/>
  <c r="O259" i="5"/>
  <c r="P259" i="5"/>
  <c r="Q259" i="5"/>
  <c r="R259" i="5"/>
  <c r="S259" i="5"/>
  <c r="K260" i="5"/>
  <c r="L260" i="5"/>
  <c r="M260" i="5"/>
  <c r="O260" i="5"/>
  <c r="P260" i="5"/>
  <c r="Q260" i="5"/>
  <c r="R260" i="5"/>
  <c r="S260" i="5"/>
  <c r="O261" i="5"/>
  <c r="P261" i="5"/>
  <c r="Q261" i="5"/>
  <c r="R261" i="5"/>
  <c r="S261" i="5"/>
  <c r="K262" i="5"/>
  <c r="L262" i="5"/>
  <c r="M262" i="5"/>
  <c r="O262" i="5"/>
  <c r="P262" i="5"/>
  <c r="Q262" i="5"/>
  <c r="R262" i="5"/>
  <c r="S262" i="5"/>
  <c r="K263" i="5"/>
  <c r="L263" i="5"/>
  <c r="M263" i="5"/>
  <c r="O263" i="5"/>
  <c r="P263" i="5"/>
  <c r="Q263" i="5"/>
  <c r="R263" i="5"/>
  <c r="S263" i="5"/>
  <c r="O264" i="5"/>
  <c r="P264" i="5"/>
  <c r="Q264" i="5"/>
  <c r="R264" i="5"/>
  <c r="S264" i="5"/>
  <c r="K265" i="5"/>
  <c r="L265" i="5"/>
  <c r="M265" i="5"/>
  <c r="O265" i="5"/>
  <c r="P265" i="5"/>
  <c r="Q265" i="5"/>
  <c r="R265" i="5"/>
  <c r="S265" i="5"/>
  <c r="K266" i="5"/>
  <c r="L266" i="5"/>
  <c r="M266" i="5"/>
  <c r="O266" i="5"/>
  <c r="P266" i="5"/>
  <c r="Q266" i="5"/>
  <c r="R266" i="5"/>
  <c r="S266" i="5"/>
  <c r="O267" i="5"/>
  <c r="P267" i="5"/>
  <c r="Q267" i="5"/>
  <c r="R267" i="5"/>
  <c r="S267" i="5"/>
  <c r="O268" i="5"/>
  <c r="P268" i="5"/>
  <c r="Q268" i="5"/>
  <c r="R268" i="5"/>
  <c r="S268" i="5"/>
  <c r="O269" i="5"/>
  <c r="P269" i="5"/>
  <c r="Q269" i="5"/>
  <c r="R269" i="5"/>
  <c r="S269" i="5"/>
  <c r="K270" i="5"/>
  <c r="L270" i="5"/>
  <c r="M270" i="5"/>
  <c r="O270" i="5"/>
  <c r="P270" i="5"/>
  <c r="Q270" i="5"/>
  <c r="R270" i="5"/>
  <c r="S270" i="5"/>
  <c r="K271" i="5"/>
  <c r="L271" i="5"/>
  <c r="M271" i="5"/>
  <c r="O271" i="5"/>
  <c r="P271" i="5"/>
  <c r="Q271" i="5"/>
  <c r="R271" i="5"/>
  <c r="S271" i="5"/>
  <c r="K272" i="5"/>
  <c r="L272" i="5"/>
  <c r="M272" i="5"/>
  <c r="O272" i="5"/>
  <c r="P272" i="5"/>
  <c r="Q272" i="5"/>
  <c r="R272" i="5"/>
  <c r="S272" i="5"/>
  <c r="K273" i="5"/>
  <c r="L273" i="5"/>
  <c r="O273" i="5"/>
  <c r="P273" i="5"/>
  <c r="Q273" i="5"/>
  <c r="R273" i="5"/>
  <c r="S273" i="5"/>
  <c r="O274" i="5"/>
  <c r="P274" i="5"/>
  <c r="Q274" i="5"/>
  <c r="R274" i="5"/>
  <c r="S274" i="5"/>
  <c r="O275" i="5"/>
  <c r="P275" i="5"/>
  <c r="Q275" i="5"/>
  <c r="R275" i="5"/>
  <c r="S275" i="5"/>
  <c r="O276" i="5"/>
  <c r="P276" i="5"/>
  <c r="Q276" i="5"/>
  <c r="R276" i="5"/>
  <c r="S276" i="5"/>
  <c r="K277" i="5"/>
  <c r="L277" i="5"/>
  <c r="M277" i="5"/>
  <c r="O277" i="5"/>
  <c r="P277" i="5"/>
  <c r="Q277" i="5"/>
  <c r="R277" i="5"/>
  <c r="S277" i="5"/>
  <c r="O278" i="5"/>
  <c r="P278" i="5"/>
  <c r="Q278" i="5"/>
  <c r="R278" i="5"/>
  <c r="S278" i="5"/>
  <c r="K279" i="5"/>
  <c r="L279" i="5"/>
  <c r="M279" i="5"/>
  <c r="O279" i="5"/>
  <c r="P279" i="5"/>
  <c r="Q279" i="5"/>
  <c r="R279" i="5"/>
  <c r="S279" i="5"/>
  <c r="K280" i="5"/>
  <c r="L280" i="5"/>
  <c r="M280" i="5"/>
  <c r="O280" i="5"/>
  <c r="P280" i="5"/>
  <c r="Q280" i="5"/>
  <c r="R280" i="5"/>
  <c r="S280" i="5"/>
  <c r="K281" i="5"/>
  <c r="L281" i="5"/>
  <c r="M281" i="5"/>
  <c r="O281" i="5"/>
  <c r="P281" i="5"/>
  <c r="Q281" i="5"/>
  <c r="R281" i="5"/>
  <c r="S281" i="5"/>
  <c r="K282" i="5"/>
  <c r="L282" i="5"/>
  <c r="M282" i="5"/>
  <c r="O282" i="5"/>
  <c r="P282" i="5"/>
  <c r="Q282" i="5"/>
  <c r="R282" i="5"/>
  <c r="S282" i="5"/>
  <c r="O283" i="5"/>
  <c r="P283" i="5"/>
  <c r="Q283" i="5"/>
  <c r="R283" i="5"/>
  <c r="S283" i="5"/>
  <c r="K284" i="5"/>
  <c r="L284" i="5"/>
  <c r="M284" i="5"/>
  <c r="O284" i="5"/>
  <c r="P284" i="5"/>
  <c r="Q284" i="5"/>
  <c r="R284" i="5"/>
  <c r="S284" i="5"/>
  <c r="K285" i="5"/>
  <c r="L285" i="5"/>
  <c r="M285" i="5"/>
  <c r="O285" i="5"/>
  <c r="P285" i="5"/>
  <c r="Q285" i="5"/>
  <c r="R285" i="5"/>
  <c r="S285" i="5"/>
  <c r="K286" i="5"/>
  <c r="L286" i="5"/>
  <c r="M286" i="5"/>
  <c r="O286" i="5"/>
  <c r="P286" i="5"/>
  <c r="Q286" i="5"/>
  <c r="R286" i="5"/>
  <c r="S286" i="5"/>
  <c r="O287" i="5"/>
  <c r="P287" i="5"/>
  <c r="Q287" i="5"/>
  <c r="R287" i="5"/>
  <c r="S287" i="5"/>
  <c r="K288" i="5"/>
  <c r="L288" i="5"/>
  <c r="M288" i="5"/>
  <c r="O288" i="5"/>
  <c r="P288" i="5"/>
  <c r="Q288" i="5"/>
  <c r="R288" i="5"/>
  <c r="S288" i="5"/>
  <c r="K289" i="5"/>
  <c r="L289" i="5"/>
  <c r="M289" i="5"/>
  <c r="O289" i="5"/>
  <c r="P289" i="5"/>
  <c r="Q289" i="5"/>
  <c r="R289" i="5"/>
  <c r="S289" i="5"/>
  <c r="K290" i="5"/>
  <c r="L290" i="5"/>
  <c r="M290" i="5"/>
  <c r="O290" i="5"/>
  <c r="P290" i="5"/>
  <c r="Q290" i="5"/>
  <c r="R290" i="5"/>
  <c r="S290" i="5"/>
  <c r="K291" i="5"/>
  <c r="L291" i="5"/>
  <c r="M291" i="5"/>
  <c r="O291" i="5"/>
  <c r="P291" i="5"/>
  <c r="Q291" i="5"/>
  <c r="R291" i="5"/>
  <c r="S291" i="5"/>
  <c r="K292" i="5"/>
  <c r="L292" i="5"/>
  <c r="M292" i="5"/>
  <c r="O292" i="5"/>
  <c r="P292" i="5"/>
  <c r="Q292" i="5"/>
  <c r="R292" i="5"/>
  <c r="S292" i="5"/>
  <c r="K293" i="5"/>
  <c r="L293" i="5"/>
  <c r="M293" i="5"/>
  <c r="O293" i="5"/>
  <c r="P293" i="5"/>
  <c r="Q293" i="5"/>
  <c r="R293" i="5"/>
  <c r="S293" i="5"/>
  <c r="O294" i="5"/>
  <c r="P294" i="5"/>
  <c r="Q294" i="5"/>
  <c r="R294" i="5"/>
  <c r="S294" i="5"/>
  <c r="K295" i="5"/>
  <c r="L295" i="5"/>
  <c r="M295" i="5"/>
  <c r="O295" i="5"/>
  <c r="P295" i="5"/>
  <c r="Q295" i="5"/>
  <c r="R295" i="5"/>
  <c r="S295" i="5"/>
  <c r="K296" i="5"/>
  <c r="L296" i="5"/>
  <c r="M296" i="5"/>
  <c r="O296" i="5"/>
  <c r="P296" i="5"/>
  <c r="Q296" i="5"/>
  <c r="R296" i="5"/>
  <c r="S296" i="5"/>
  <c r="O297" i="5"/>
  <c r="P297" i="5"/>
  <c r="Q297" i="5"/>
  <c r="R297" i="5"/>
  <c r="S297" i="5"/>
  <c r="K298" i="5"/>
  <c r="L298" i="5"/>
  <c r="M298" i="5"/>
  <c r="O298" i="5"/>
  <c r="P298" i="5"/>
  <c r="Q298" i="5"/>
  <c r="R298" i="5"/>
  <c r="S298" i="5"/>
  <c r="O299" i="5"/>
  <c r="P299" i="5"/>
  <c r="Q299" i="5"/>
  <c r="R299" i="5"/>
  <c r="S299" i="5"/>
  <c r="K300" i="5"/>
  <c r="L300" i="5"/>
  <c r="M300" i="5"/>
  <c r="O300" i="5"/>
  <c r="P300" i="5"/>
  <c r="Q300" i="5"/>
  <c r="R300" i="5"/>
  <c r="S300" i="5"/>
  <c r="K301" i="5"/>
  <c r="L301" i="5"/>
  <c r="M301" i="5"/>
  <c r="O301" i="5"/>
  <c r="P301" i="5"/>
  <c r="Q301" i="5"/>
  <c r="R301" i="5"/>
  <c r="S301" i="5"/>
  <c r="K302" i="5"/>
  <c r="L302" i="5"/>
  <c r="M302" i="5"/>
  <c r="O302" i="5"/>
  <c r="P302" i="5"/>
  <c r="Q302" i="5"/>
  <c r="R302" i="5"/>
  <c r="S302" i="5"/>
  <c r="K303" i="5"/>
  <c r="L303" i="5"/>
  <c r="M303" i="5"/>
  <c r="O303" i="5"/>
  <c r="P303" i="5"/>
  <c r="Q303" i="5"/>
  <c r="R303" i="5"/>
  <c r="S303" i="5"/>
  <c r="K1" i="5"/>
  <c r="L1" i="5"/>
  <c r="M1" i="5"/>
  <c r="N1" i="5"/>
  <c r="O1" i="5"/>
  <c r="P1" i="5"/>
  <c r="Q1" i="5"/>
  <c r="R1" i="5"/>
  <c r="S1" i="5"/>
  <c r="O2" i="5"/>
  <c r="P2" i="5"/>
  <c r="Q2" i="5"/>
  <c r="R2" i="5"/>
  <c r="S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G14" i="5"/>
  <c r="H14" i="5"/>
  <c r="G15" i="5"/>
  <c r="H15" i="5"/>
  <c r="G16" i="5"/>
  <c r="H16" i="5"/>
  <c r="G17" i="5"/>
  <c r="H17" i="5"/>
  <c r="G18" i="5"/>
  <c r="H18" i="5"/>
  <c r="G19" i="5"/>
  <c r="H19" i="5"/>
  <c r="G20" i="5"/>
  <c r="H20" i="5"/>
  <c r="G21" i="5"/>
  <c r="H21" i="5"/>
  <c r="G22" i="5"/>
  <c r="H22" i="5"/>
  <c r="G23" i="5"/>
  <c r="H23" i="5"/>
  <c r="G24" i="5"/>
  <c r="H24" i="5"/>
  <c r="G25" i="5"/>
  <c r="H25" i="5"/>
  <c r="G26" i="5"/>
  <c r="H26" i="5"/>
  <c r="G27" i="5"/>
  <c r="H27" i="5"/>
  <c r="G28" i="5"/>
  <c r="H28" i="5"/>
  <c r="G29" i="5"/>
  <c r="H29" i="5"/>
  <c r="G30" i="5"/>
  <c r="H30" i="5"/>
  <c r="G31" i="5"/>
  <c r="H31" i="5"/>
  <c r="G32" i="5"/>
  <c r="H32" i="5"/>
  <c r="G33" i="5"/>
  <c r="H33" i="5"/>
  <c r="G34" i="5"/>
  <c r="H34" i="5"/>
  <c r="G35" i="5"/>
  <c r="H35" i="5"/>
  <c r="G36" i="5"/>
  <c r="H36" i="5"/>
  <c r="G37" i="5"/>
  <c r="H37" i="5"/>
  <c r="G38" i="5"/>
  <c r="H38" i="5"/>
  <c r="G39" i="5"/>
  <c r="H39" i="5"/>
  <c r="G40" i="5"/>
  <c r="H40" i="5"/>
  <c r="G41" i="5"/>
  <c r="H41" i="5"/>
  <c r="G42" i="5"/>
  <c r="H42" i="5"/>
  <c r="G43" i="5"/>
  <c r="H43" i="5"/>
  <c r="G44" i="5"/>
  <c r="H44" i="5"/>
  <c r="G45" i="5"/>
  <c r="H45" i="5"/>
  <c r="G46" i="5"/>
  <c r="H46" i="5"/>
  <c r="G47" i="5"/>
  <c r="H47" i="5"/>
  <c r="G48" i="5"/>
  <c r="H48" i="5"/>
  <c r="G49" i="5"/>
  <c r="H49" i="5"/>
  <c r="G50" i="5"/>
  <c r="H50" i="5"/>
  <c r="G51" i="5"/>
  <c r="H51" i="5"/>
  <c r="G52" i="5"/>
  <c r="H52" i="5"/>
  <c r="G53" i="5"/>
  <c r="H53" i="5"/>
  <c r="G54" i="5"/>
  <c r="H54" i="5"/>
  <c r="G55" i="5"/>
  <c r="H55" i="5"/>
  <c r="G56" i="5"/>
  <c r="H56" i="5"/>
  <c r="G57" i="5"/>
  <c r="H57" i="5"/>
  <c r="G58" i="5"/>
  <c r="H58" i="5"/>
  <c r="G59" i="5"/>
  <c r="H59" i="5"/>
  <c r="G60" i="5"/>
  <c r="H60" i="5"/>
  <c r="G61" i="5"/>
  <c r="H61" i="5"/>
  <c r="G62" i="5"/>
  <c r="H62" i="5"/>
  <c r="G63" i="5"/>
  <c r="H63" i="5"/>
  <c r="G64" i="5"/>
  <c r="H64" i="5"/>
  <c r="G65" i="5"/>
  <c r="H65" i="5"/>
  <c r="G66" i="5"/>
  <c r="H66" i="5"/>
  <c r="G67" i="5"/>
  <c r="H67" i="5"/>
  <c r="G68" i="5"/>
  <c r="H68" i="5"/>
  <c r="G69" i="5"/>
  <c r="H69" i="5"/>
  <c r="G70" i="5"/>
  <c r="H70" i="5"/>
  <c r="G71" i="5"/>
  <c r="H71" i="5"/>
  <c r="G72" i="5"/>
  <c r="H72" i="5"/>
  <c r="G73" i="5"/>
  <c r="H73" i="5"/>
  <c r="G74" i="5"/>
  <c r="H74" i="5"/>
  <c r="G75" i="5"/>
  <c r="H75" i="5"/>
  <c r="G76" i="5"/>
  <c r="H76" i="5"/>
  <c r="G77" i="5"/>
  <c r="H77" i="5"/>
  <c r="G78" i="5"/>
  <c r="H78" i="5"/>
  <c r="G79" i="5"/>
  <c r="H79" i="5"/>
  <c r="G80" i="5"/>
  <c r="H80" i="5"/>
  <c r="G81" i="5"/>
  <c r="H81" i="5"/>
  <c r="G82" i="5"/>
  <c r="H82" i="5"/>
  <c r="G83" i="5"/>
  <c r="H83" i="5"/>
  <c r="G84" i="5"/>
  <c r="H84" i="5"/>
  <c r="G85" i="5"/>
  <c r="H85" i="5"/>
  <c r="G86" i="5"/>
  <c r="H86" i="5"/>
  <c r="G87" i="5"/>
  <c r="H87" i="5"/>
  <c r="G88" i="5"/>
  <c r="H88" i="5"/>
  <c r="G89" i="5"/>
  <c r="H89" i="5"/>
  <c r="G90" i="5"/>
  <c r="H90" i="5"/>
  <c r="G91" i="5"/>
  <c r="H91" i="5"/>
  <c r="G92" i="5"/>
  <c r="H92" i="5"/>
  <c r="G93" i="5"/>
  <c r="H93" i="5"/>
  <c r="G94" i="5"/>
  <c r="H94" i="5"/>
  <c r="G95" i="5"/>
  <c r="H95" i="5"/>
  <c r="G96" i="5"/>
  <c r="H96" i="5"/>
  <c r="G97" i="5"/>
  <c r="H97" i="5"/>
  <c r="G98" i="5"/>
  <c r="H98" i="5"/>
  <c r="G99" i="5"/>
  <c r="H99" i="5"/>
  <c r="G100" i="5"/>
  <c r="H100" i="5"/>
  <c r="G101" i="5"/>
  <c r="H101" i="5"/>
  <c r="G102" i="5"/>
  <c r="H102" i="5"/>
  <c r="G103" i="5"/>
  <c r="H103" i="5"/>
  <c r="G104" i="5"/>
  <c r="H104" i="5"/>
  <c r="G105" i="5"/>
  <c r="H105" i="5"/>
  <c r="G106" i="5"/>
  <c r="H106" i="5"/>
  <c r="G107" i="5"/>
  <c r="H107" i="5"/>
  <c r="G108" i="5"/>
  <c r="H108" i="5"/>
  <c r="G109" i="5"/>
  <c r="H109" i="5"/>
  <c r="G110" i="5"/>
  <c r="H110" i="5"/>
  <c r="G111" i="5"/>
  <c r="H111" i="5"/>
  <c r="G112" i="5"/>
  <c r="H112" i="5"/>
  <c r="G113" i="5"/>
  <c r="H113" i="5"/>
  <c r="G114" i="5"/>
  <c r="H114" i="5"/>
  <c r="G115" i="5"/>
  <c r="H115" i="5"/>
  <c r="G116" i="5"/>
  <c r="H116" i="5"/>
  <c r="G117" i="5"/>
  <c r="H117" i="5"/>
  <c r="G118" i="5"/>
  <c r="H118" i="5"/>
  <c r="G119" i="5"/>
  <c r="H119" i="5"/>
  <c r="G120" i="5"/>
  <c r="H120" i="5"/>
  <c r="G121" i="5"/>
  <c r="H121" i="5"/>
  <c r="G122" i="5"/>
  <c r="H122" i="5"/>
  <c r="G123" i="5"/>
  <c r="H123" i="5"/>
  <c r="G124" i="5"/>
  <c r="H124" i="5"/>
  <c r="G125" i="5"/>
  <c r="H125" i="5"/>
  <c r="G126" i="5"/>
  <c r="H126" i="5"/>
  <c r="G127" i="5"/>
  <c r="H127" i="5"/>
  <c r="G128" i="5"/>
  <c r="H128" i="5"/>
  <c r="G129" i="5"/>
  <c r="H129" i="5"/>
  <c r="G130" i="5"/>
  <c r="H130" i="5"/>
  <c r="G131" i="5"/>
  <c r="H131" i="5"/>
  <c r="G132" i="5"/>
  <c r="H132" i="5"/>
  <c r="G133" i="5"/>
  <c r="H133" i="5"/>
  <c r="G134" i="5"/>
  <c r="H134" i="5"/>
  <c r="G135" i="5"/>
  <c r="H135" i="5"/>
  <c r="G136" i="5"/>
  <c r="H136" i="5"/>
  <c r="G137" i="5"/>
  <c r="H137" i="5"/>
  <c r="G138" i="5"/>
  <c r="H138" i="5"/>
  <c r="G139" i="5"/>
  <c r="H139" i="5"/>
  <c r="G140" i="5"/>
  <c r="H140" i="5"/>
  <c r="G141" i="5"/>
  <c r="H141" i="5"/>
  <c r="G142" i="5"/>
  <c r="H142" i="5"/>
  <c r="G143" i="5"/>
  <c r="H143" i="5"/>
  <c r="G144" i="5"/>
  <c r="H144" i="5"/>
  <c r="G145" i="5"/>
  <c r="H145" i="5"/>
  <c r="G146" i="5"/>
  <c r="H146" i="5"/>
  <c r="G147" i="5"/>
  <c r="H147" i="5"/>
  <c r="G148" i="5"/>
  <c r="H148" i="5"/>
  <c r="G149" i="5"/>
  <c r="H149" i="5"/>
  <c r="G150" i="5"/>
  <c r="H150" i="5"/>
  <c r="G151" i="5"/>
  <c r="H151" i="5"/>
  <c r="G152" i="5"/>
  <c r="H152" i="5"/>
  <c r="G153" i="5"/>
  <c r="H153" i="5"/>
  <c r="G154" i="5"/>
  <c r="H154" i="5"/>
  <c r="G155" i="5"/>
  <c r="H155" i="5"/>
  <c r="G156" i="5"/>
  <c r="H156" i="5"/>
  <c r="G157" i="5"/>
  <c r="H157" i="5"/>
  <c r="G158" i="5"/>
  <c r="H158" i="5"/>
  <c r="G159" i="5"/>
  <c r="H159" i="5"/>
  <c r="G160" i="5"/>
  <c r="H160" i="5"/>
  <c r="G161" i="5"/>
  <c r="H161" i="5"/>
  <c r="G162" i="5"/>
  <c r="H162" i="5"/>
  <c r="G163" i="5"/>
  <c r="H163" i="5"/>
  <c r="G164" i="5"/>
  <c r="H164" i="5"/>
  <c r="G165" i="5"/>
  <c r="H165" i="5"/>
  <c r="G166" i="5"/>
  <c r="H166" i="5"/>
  <c r="G167" i="5"/>
  <c r="H167" i="5"/>
  <c r="G168" i="5"/>
  <c r="H168" i="5"/>
  <c r="G169" i="5"/>
  <c r="H169" i="5"/>
  <c r="G170" i="5"/>
  <c r="H170" i="5"/>
  <c r="G171" i="5"/>
  <c r="H171" i="5"/>
  <c r="G172" i="5"/>
  <c r="H172" i="5"/>
  <c r="G173" i="5"/>
  <c r="H173" i="5"/>
  <c r="G174" i="5"/>
  <c r="H174" i="5"/>
  <c r="G175" i="5"/>
  <c r="H175" i="5"/>
  <c r="G176" i="5"/>
  <c r="H176" i="5"/>
  <c r="G177" i="5"/>
  <c r="H177" i="5"/>
  <c r="G178" i="5"/>
  <c r="H178" i="5"/>
  <c r="G179" i="5"/>
  <c r="H179" i="5"/>
  <c r="G180" i="5"/>
  <c r="H180" i="5"/>
  <c r="G181" i="5"/>
  <c r="H181" i="5"/>
  <c r="G182" i="5"/>
  <c r="H182" i="5"/>
  <c r="G183" i="5"/>
  <c r="H183" i="5"/>
  <c r="G184" i="5"/>
  <c r="H184" i="5"/>
  <c r="G185" i="5"/>
  <c r="H185" i="5"/>
  <c r="G186" i="5"/>
  <c r="H186" i="5"/>
  <c r="G187" i="5"/>
  <c r="H187" i="5"/>
  <c r="G188" i="5"/>
  <c r="H188" i="5"/>
  <c r="G189" i="5"/>
  <c r="H189" i="5"/>
  <c r="G190" i="5"/>
  <c r="H190" i="5"/>
  <c r="G191" i="5"/>
  <c r="H191" i="5"/>
  <c r="G192" i="5"/>
  <c r="H192" i="5"/>
  <c r="G193" i="5"/>
  <c r="H193" i="5"/>
  <c r="G194" i="5"/>
  <c r="H194" i="5"/>
  <c r="G195" i="5"/>
  <c r="H195" i="5"/>
  <c r="G196" i="5"/>
  <c r="H196" i="5"/>
  <c r="G197" i="5"/>
  <c r="H197" i="5"/>
  <c r="G198" i="5"/>
  <c r="H198" i="5"/>
  <c r="G199" i="5"/>
  <c r="H199" i="5"/>
  <c r="G200" i="5"/>
  <c r="H200" i="5"/>
  <c r="G201" i="5"/>
  <c r="H201" i="5"/>
  <c r="G202" i="5"/>
  <c r="H202" i="5"/>
  <c r="G203" i="5"/>
  <c r="H203" i="5"/>
  <c r="G204" i="5"/>
  <c r="H204" i="5"/>
  <c r="G205" i="5"/>
  <c r="H205" i="5"/>
  <c r="G206" i="5"/>
  <c r="H206" i="5"/>
  <c r="G207" i="5"/>
  <c r="H207" i="5"/>
  <c r="G208" i="5"/>
  <c r="H208" i="5"/>
  <c r="G209" i="5"/>
  <c r="H209" i="5"/>
  <c r="G210" i="5"/>
  <c r="H210" i="5"/>
  <c r="G211" i="5"/>
  <c r="H211" i="5"/>
  <c r="G212" i="5"/>
  <c r="H212" i="5"/>
  <c r="G213" i="5"/>
  <c r="H213" i="5"/>
  <c r="G214" i="5"/>
  <c r="H214" i="5"/>
  <c r="G215" i="5"/>
  <c r="H215" i="5"/>
  <c r="G216" i="5"/>
  <c r="H216" i="5"/>
  <c r="G217" i="5"/>
  <c r="H217" i="5"/>
  <c r="G218" i="5"/>
  <c r="H218" i="5"/>
  <c r="G219" i="5"/>
  <c r="H219" i="5"/>
  <c r="G220" i="5"/>
  <c r="H220" i="5"/>
  <c r="G221" i="5"/>
  <c r="H221" i="5"/>
  <c r="G222" i="5"/>
  <c r="H222" i="5"/>
  <c r="G223" i="5"/>
  <c r="H223" i="5"/>
  <c r="G224" i="5"/>
  <c r="H224" i="5"/>
  <c r="G225" i="5"/>
  <c r="H225" i="5"/>
  <c r="G226" i="5"/>
  <c r="H226" i="5"/>
  <c r="G227" i="5"/>
  <c r="H227" i="5"/>
  <c r="G228" i="5"/>
  <c r="H228" i="5"/>
  <c r="G229" i="5"/>
  <c r="H229" i="5"/>
  <c r="G230" i="5"/>
  <c r="H230" i="5"/>
  <c r="G231" i="5"/>
  <c r="H231" i="5"/>
  <c r="G232" i="5"/>
  <c r="H232" i="5"/>
  <c r="G233" i="5"/>
  <c r="H233" i="5"/>
  <c r="G234" i="5"/>
  <c r="H234" i="5"/>
  <c r="G235" i="5"/>
  <c r="H235" i="5"/>
  <c r="G236" i="5"/>
  <c r="H236" i="5"/>
  <c r="G237" i="5"/>
  <c r="H237" i="5"/>
  <c r="G238" i="5"/>
  <c r="H238" i="5"/>
  <c r="G239" i="5"/>
  <c r="H239" i="5"/>
  <c r="G240" i="5"/>
  <c r="H240" i="5"/>
  <c r="G241" i="5"/>
  <c r="H241" i="5"/>
  <c r="G242" i="5"/>
  <c r="H242" i="5"/>
  <c r="G243" i="5"/>
  <c r="H243" i="5"/>
  <c r="G244" i="5"/>
  <c r="H244" i="5"/>
  <c r="G245" i="5"/>
  <c r="H245" i="5"/>
  <c r="G246" i="5"/>
  <c r="H246" i="5"/>
  <c r="G247" i="5"/>
  <c r="H247" i="5"/>
  <c r="G248" i="5"/>
  <c r="H248" i="5"/>
  <c r="G249" i="5"/>
  <c r="H249" i="5"/>
  <c r="G250" i="5"/>
  <c r="H250" i="5"/>
  <c r="G251" i="5"/>
  <c r="H251" i="5"/>
  <c r="G252" i="5"/>
  <c r="H252" i="5"/>
  <c r="G253" i="5"/>
  <c r="H253" i="5"/>
  <c r="G254" i="5"/>
  <c r="H254" i="5"/>
  <c r="G255" i="5"/>
  <c r="H255" i="5"/>
  <c r="G256" i="5"/>
  <c r="H256" i="5"/>
  <c r="G257" i="5"/>
  <c r="H257" i="5"/>
  <c r="G258" i="5"/>
  <c r="H258" i="5"/>
  <c r="G259" i="5"/>
  <c r="H259" i="5"/>
  <c r="G260" i="5"/>
  <c r="H260" i="5"/>
  <c r="G261" i="5"/>
  <c r="H261" i="5"/>
  <c r="G262" i="5"/>
  <c r="H262" i="5"/>
  <c r="G263" i="5"/>
  <c r="H263" i="5"/>
  <c r="G264" i="5"/>
  <c r="H264" i="5"/>
  <c r="G265" i="5"/>
  <c r="H265" i="5"/>
  <c r="G266" i="5"/>
  <c r="H266" i="5"/>
  <c r="G267" i="5"/>
  <c r="H267" i="5"/>
  <c r="G268" i="5"/>
  <c r="H268" i="5"/>
  <c r="G269" i="5"/>
  <c r="H269" i="5"/>
  <c r="G270" i="5"/>
  <c r="H270" i="5"/>
  <c r="G271" i="5"/>
  <c r="H271" i="5"/>
  <c r="G272" i="5"/>
  <c r="H272" i="5"/>
  <c r="G273" i="5"/>
  <c r="H273" i="5"/>
  <c r="G274" i="5"/>
  <c r="H274" i="5"/>
  <c r="G275" i="5"/>
  <c r="H275" i="5"/>
  <c r="G276" i="5"/>
  <c r="H276" i="5"/>
  <c r="G277" i="5"/>
  <c r="H277" i="5"/>
  <c r="G278" i="5"/>
  <c r="H278" i="5"/>
  <c r="G279" i="5"/>
  <c r="H279" i="5"/>
  <c r="G280" i="5"/>
  <c r="H280" i="5"/>
  <c r="G281" i="5"/>
  <c r="H281" i="5"/>
  <c r="G282" i="5"/>
  <c r="H282" i="5"/>
  <c r="G283" i="5"/>
  <c r="H283" i="5"/>
  <c r="G284" i="5"/>
  <c r="H284" i="5"/>
  <c r="G285" i="5"/>
  <c r="H285" i="5"/>
  <c r="G286" i="5"/>
  <c r="H286" i="5"/>
  <c r="G287" i="5"/>
  <c r="H287" i="5"/>
  <c r="G288" i="5"/>
  <c r="H288" i="5"/>
  <c r="G289" i="5"/>
  <c r="H289" i="5"/>
  <c r="G290" i="5"/>
  <c r="H290" i="5"/>
  <c r="G291" i="5"/>
  <c r="H291" i="5"/>
  <c r="G292" i="5"/>
  <c r="H292" i="5"/>
  <c r="G293" i="5"/>
  <c r="H293" i="5"/>
  <c r="G294" i="5"/>
  <c r="H294" i="5"/>
  <c r="G295" i="5"/>
  <c r="H295" i="5"/>
  <c r="G296" i="5"/>
  <c r="H296" i="5"/>
  <c r="G297" i="5"/>
  <c r="H297" i="5"/>
  <c r="G298" i="5"/>
  <c r="H298" i="5"/>
  <c r="G299" i="5"/>
  <c r="H299" i="5"/>
  <c r="G300" i="5"/>
  <c r="H300" i="5"/>
  <c r="G301" i="5"/>
  <c r="H301" i="5"/>
  <c r="G302" i="5"/>
  <c r="H302" i="5"/>
  <c r="G303" i="5"/>
  <c r="H303" i="5"/>
  <c r="H2" i="5"/>
  <c r="G2" i="5"/>
  <c r="C303" i="5"/>
  <c r="C302" i="5"/>
  <c r="C301" i="5"/>
  <c r="C300" i="5"/>
  <c r="D300" i="5" s="1"/>
  <c r="E300" i="5" s="1"/>
  <c r="C299" i="5"/>
  <c r="C298" i="5"/>
  <c r="C297" i="5"/>
  <c r="C296" i="5"/>
  <c r="D296" i="5" s="1"/>
  <c r="E296" i="5" s="1"/>
  <c r="C295" i="5"/>
  <c r="C294" i="5"/>
  <c r="C293" i="5"/>
  <c r="C292" i="5"/>
  <c r="D292" i="5" s="1"/>
  <c r="E292" i="5" s="1"/>
  <c r="C291" i="5"/>
  <c r="C290" i="5"/>
  <c r="C289" i="5"/>
  <c r="C288" i="5"/>
  <c r="D288" i="5" s="1"/>
  <c r="E288" i="5" s="1"/>
  <c r="C287" i="5"/>
  <c r="C286" i="5"/>
  <c r="C285" i="5"/>
  <c r="C284" i="5"/>
  <c r="D284" i="5" s="1"/>
  <c r="E284" i="5" s="1"/>
  <c r="C283" i="5"/>
  <c r="C282" i="5"/>
  <c r="C281" i="5"/>
  <c r="C280" i="5"/>
  <c r="D280" i="5" s="1"/>
  <c r="E280" i="5" s="1"/>
  <c r="C279" i="5"/>
  <c r="C278" i="5"/>
  <c r="C277" i="5"/>
  <c r="C276" i="5"/>
  <c r="D276" i="5" s="1"/>
  <c r="E276" i="5" s="1"/>
  <c r="C275" i="5"/>
  <c r="C274" i="5"/>
  <c r="C273" i="5"/>
  <c r="C272" i="5"/>
  <c r="D272" i="5" s="1"/>
  <c r="E272" i="5" s="1"/>
  <c r="C271" i="5"/>
  <c r="C270" i="5"/>
  <c r="C269" i="5"/>
  <c r="C268" i="5"/>
  <c r="D268" i="5" s="1"/>
  <c r="E268" i="5" s="1"/>
  <c r="C267" i="5"/>
  <c r="C266" i="5"/>
  <c r="C265" i="5"/>
  <c r="C264" i="5"/>
  <c r="B264" i="5" s="1"/>
  <c r="C263" i="5"/>
  <c r="C262" i="5"/>
  <c r="C261" i="5"/>
  <c r="C260" i="5"/>
  <c r="D260" i="5" s="1"/>
  <c r="E260" i="5" s="1"/>
  <c r="C259" i="5"/>
  <c r="C258" i="5"/>
  <c r="C257" i="5"/>
  <c r="C256" i="5"/>
  <c r="B256" i="5" s="1"/>
  <c r="C255" i="5"/>
  <c r="C254" i="5"/>
  <c r="C253" i="5"/>
  <c r="C252" i="5"/>
  <c r="D252" i="5" s="1"/>
  <c r="E252" i="5" s="1"/>
  <c r="C251" i="5"/>
  <c r="C250" i="5"/>
  <c r="C249" i="5"/>
  <c r="C248" i="5"/>
  <c r="D248" i="5" s="1"/>
  <c r="E248" i="5" s="1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B188" i="5" s="1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D120" i="5" s="1"/>
  <c r="E120" i="5" s="1"/>
  <c r="C119" i="5"/>
  <c r="C118" i="5"/>
  <c r="C117" i="5"/>
  <c r="C116" i="5"/>
  <c r="C115" i="5"/>
  <c r="C114" i="5"/>
  <c r="C113" i="5"/>
  <c r="C112" i="5"/>
  <c r="D112" i="5" s="1"/>
  <c r="E112" i="5" s="1"/>
  <c r="C111" i="5"/>
  <c r="C110" i="5"/>
  <c r="C109" i="5"/>
  <c r="C108" i="5"/>
  <c r="C107" i="5"/>
  <c r="C106" i="5"/>
  <c r="C105" i="5"/>
  <c r="C104" i="5"/>
  <c r="D104" i="5" s="1"/>
  <c r="E104" i="5" s="1"/>
  <c r="C103" i="5"/>
  <c r="C102" i="5"/>
  <c r="C101" i="5"/>
  <c r="C100" i="5"/>
  <c r="B100" i="5" s="1"/>
  <c r="C99" i="5"/>
  <c r="C98" i="5"/>
  <c r="C97" i="5"/>
  <c r="C96" i="5"/>
  <c r="D96" i="5" s="1"/>
  <c r="E96" i="5" s="1"/>
  <c r="C95" i="5"/>
  <c r="C94" i="5"/>
  <c r="C93" i="5"/>
  <c r="C92" i="5"/>
  <c r="D92" i="5" s="1"/>
  <c r="E92" i="5" s="1"/>
  <c r="C91" i="5"/>
  <c r="C90" i="5"/>
  <c r="C89" i="5"/>
  <c r="C88" i="5"/>
  <c r="D88" i="5" s="1"/>
  <c r="E88" i="5" s="1"/>
  <c r="C87" i="5"/>
  <c r="C86" i="5"/>
  <c r="C85" i="5"/>
  <c r="C84" i="5"/>
  <c r="D84" i="5" s="1"/>
  <c r="E84" i="5" s="1"/>
  <c r="C83" i="5"/>
  <c r="C82" i="5"/>
  <c r="C81" i="5"/>
  <c r="C80" i="5"/>
  <c r="D80" i="5" s="1"/>
  <c r="E80" i="5" s="1"/>
  <c r="C79" i="5"/>
  <c r="C78" i="5"/>
  <c r="C77" i="5"/>
  <c r="C76" i="5"/>
  <c r="D76" i="5" s="1"/>
  <c r="E76" i="5" s="1"/>
  <c r="C75" i="5"/>
  <c r="C74" i="5"/>
  <c r="C73" i="5"/>
  <c r="C72" i="5"/>
  <c r="B72" i="5" s="1"/>
  <c r="C71" i="5"/>
  <c r="C70" i="5"/>
  <c r="C69" i="5"/>
  <c r="C68" i="5"/>
  <c r="B68" i="5" s="1"/>
  <c r="C67" i="5"/>
  <c r="C66" i="5"/>
  <c r="C65" i="5"/>
  <c r="C64" i="5"/>
  <c r="D64" i="5" s="1"/>
  <c r="E64" i="5" s="1"/>
  <c r="C63" i="5"/>
  <c r="C62" i="5"/>
  <c r="C61" i="5"/>
  <c r="C60" i="5"/>
  <c r="D60" i="5" s="1"/>
  <c r="E60" i="5" s="1"/>
  <c r="C59" i="5"/>
  <c r="C58" i="5"/>
  <c r="C57" i="5"/>
  <c r="C56" i="5"/>
  <c r="D56" i="5" s="1"/>
  <c r="E56" i="5" s="1"/>
  <c r="C55" i="5"/>
  <c r="C54" i="5"/>
  <c r="C53" i="5"/>
  <c r="C52" i="5"/>
  <c r="D52" i="5" s="1"/>
  <c r="E52" i="5" s="1"/>
  <c r="C51" i="5"/>
  <c r="C50" i="5"/>
  <c r="C49" i="5"/>
  <c r="C48" i="5"/>
  <c r="D48" i="5" s="1"/>
  <c r="E48" i="5" s="1"/>
  <c r="C47" i="5"/>
  <c r="C46" i="5"/>
  <c r="C45" i="5"/>
  <c r="C44" i="5"/>
  <c r="D44" i="5" s="1"/>
  <c r="E44" i="5" s="1"/>
  <c r="C43" i="5"/>
  <c r="C42" i="5"/>
  <c r="C41" i="5"/>
  <c r="C40" i="5"/>
  <c r="D40" i="5" s="1"/>
  <c r="E40" i="5" s="1"/>
  <c r="C39" i="5"/>
  <c r="C38" i="5"/>
  <c r="C37" i="5"/>
  <c r="C36" i="5"/>
  <c r="D36" i="5" s="1"/>
  <c r="E36" i="5" s="1"/>
  <c r="C35" i="5"/>
  <c r="C34" i="5"/>
  <c r="C33" i="5"/>
  <c r="C32" i="5"/>
  <c r="D32" i="5" s="1"/>
  <c r="E32" i="5" s="1"/>
  <c r="C31" i="5"/>
  <c r="C30" i="5"/>
  <c r="C29" i="5"/>
  <c r="C28" i="5"/>
  <c r="D28" i="5" s="1"/>
  <c r="E28" i="5" s="1"/>
  <c r="C27" i="5"/>
  <c r="C26" i="5"/>
  <c r="C25" i="5"/>
  <c r="C24" i="5"/>
  <c r="D24" i="5" s="1"/>
  <c r="E24" i="5" s="1"/>
  <c r="C23" i="5"/>
  <c r="C22" i="5"/>
  <c r="C21" i="5"/>
  <c r="C20" i="5"/>
  <c r="D20" i="5" s="1"/>
  <c r="E20" i="5" s="1"/>
  <c r="C19" i="5"/>
  <c r="C18" i="5"/>
  <c r="C17" i="5"/>
  <c r="C16" i="5"/>
  <c r="D16" i="5" s="1"/>
  <c r="E16" i="5" s="1"/>
  <c r="C15" i="5"/>
  <c r="C14" i="5"/>
  <c r="C13" i="5"/>
  <c r="C12" i="5"/>
  <c r="D12" i="5" s="1"/>
  <c r="E12" i="5" s="1"/>
  <c r="C11" i="5"/>
  <c r="C10" i="5"/>
  <c r="C9" i="5"/>
  <c r="C8" i="5"/>
  <c r="D8" i="5" s="1"/>
  <c r="E8" i="5" s="1"/>
  <c r="C7" i="5"/>
  <c r="C6" i="5"/>
  <c r="C5" i="5"/>
  <c r="C4" i="5"/>
  <c r="D4" i="5" s="1"/>
  <c r="E4" i="5" s="1"/>
  <c r="C3" i="5"/>
  <c r="C2" i="5"/>
  <c r="B2" i="5" s="1"/>
  <c r="D302" i="5"/>
  <c r="E302" i="5" s="1"/>
  <c r="D298" i="5"/>
  <c r="E298" i="5" s="1"/>
  <c r="D294" i="5"/>
  <c r="E294" i="5" s="1"/>
  <c r="D290" i="5"/>
  <c r="E290" i="5" s="1"/>
  <c r="D286" i="5"/>
  <c r="E286" i="5" s="1"/>
  <c r="D282" i="5"/>
  <c r="E282" i="5" s="1"/>
  <c r="D278" i="5"/>
  <c r="E278" i="5" s="1"/>
  <c r="D274" i="5"/>
  <c r="E274" i="5" s="1"/>
  <c r="D270" i="5"/>
  <c r="E270" i="5" s="1"/>
  <c r="E266" i="5"/>
  <c r="D266" i="5"/>
  <c r="B266" i="5"/>
  <c r="E262" i="5"/>
  <c r="D262" i="5"/>
  <c r="B262" i="5"/>
  <c r="D258" i="5"/>
  <c r="E258" i="5" s="1"/>
  <c r="B258" i="5"/>
  <c r="D254" i="5"/>
  <c r="E254" i="5" s="1"/>
  <c r="B254" i="5"/>
  <c r="D250" i="5"/>
  <c r="E250" i="5" s="1"/>
  <c r="B250" i="5"/>
  <c r="D247" i="5"/>
  <c r="E247" i="5" s="1"/>
  <c r="B247" i="5"/>
  <c r="E245" i="5"/>
  <c r="D245" i="5"/>
  <c r="B245" i="5"/>
  <c r="D243" i="5"/>
  <c r="E243" i="5" s="1"/>
  <c r="B243" i="5"/>
  <c r="D241" i="5"/>
  <c r="E241" i="5" s="1"/>
  <c r="B241" i="5"/>
  <c r="D239" i="5"/>
  <c r="E239" i="5" s="1"/>
  <c r="B239" i="5"/>
  <c r="E237" i="5"/>
  <c r="D237" i="5"/>
  <c r="B237" i="5"/>
  <c r="D235" i="5"/>
  <c r="E235" i="5" s="1"/>
  <c r="B235" i="5"/>
  <c r="D233" i="5"/>
  <c r="E233" i="5" s="1"/>
  <c r="B233" i="5"/>
  <c r="D231" i="5"/>
  <c r="E231" i="5" s="1"/>
  <c r="B231" i="5"/>
  <c r="E229" i="5"/>
  <c r="D229" i="5"/>
  <c r="B229" i="5"/>
  <c r="D227" i="5"/>
  <c r="E227" i="5" s="1"/>
  <c r="B227" i="5"/>
  <c r="D225" i="5"/>
  <c r="E225" i="5" s="1"/>
  <c r="B225" i="5"/>
  <c r="D223" i="5"/>
  <c r="E223" i="5" s="1"/>
  <c r="B223" i="5"/>
  <c r="E221" i="5"/>
  <c r="D221" i="5"/>
  <c r="B221" i="5"/>
  <c r="D219" i="5"/>
  <c r="E219" i="5" s="1"/>
  <c r="B219" i="5"/>
  <c r="D217" i="5"/>
  <c r="E217" i="5" s="1"/>
  <c r="B217" i="5"/>
  <c r="D215" i="5"/>
  <c r="E215" i="5" s="1"/>
  <c r="B215" i="5"/>
  <c r="E213" i="5"/>
  <c r="D213" i="5"/>
  <c r="B213" i="5"/>
  <c r="D211" i="5"/>
  <c r="E211" i="5" s="1"/>
  <c r="B211" i="5"/>
  <c r="D209" i="5"/>
  <c r="E209" i="5" s="1"/>
  <c r="B209" i="5"/>
  <c r="D207" i="5"/>
  <c r="E207" i="5" s="1"/>
  <c r="B207" i="5"/>
  <c r="D205" i="5"/>
  <c r="E205" i="5" s="1"/>
  <c r="B205" i="5"/>
  <c r="E203" i="5"/>
  <c r="D203" i="5"/>
  <c r="B203" i="5"/>
  <c r="D201" i="5"/>
  <c r="E201" i="5" s="1"/>
  <c r="B201" i="5"/>
  <c r="D199" i="5"/>
  <c r="E199" i="5" s="1"/>
  <c r="B199" i="5"/>
  <c r="D197" i="5"/>
  <c r="E197" i="5" s="1"/>
  <c r="B197" i="5"/>
  <c r="E195" i="5"/>
  <c r="D195" i="5"/>
  <c r="B195" i="5"/>
  <c r="D193" i="5"/>
  <c r="E193" i="5" s="1"/>
  <c r="B193" i="5"/>
  <c r="D191" i="5"/>
  <c r="E191" i="5" s="1"/>
  <c r="B191" i="5"/>
  <c r="D189" i="5"/>
  <c r="E189" i="5" s="1"/>
  <c r="B189" i="5"/>
  <c r="D187" i="5"/>
  <c r="E187" i="5" s="1"/>
  <c r="B187" i="5"/>
  <c r="D185" i="5"/>
  <c r="E185" i="5" s="1"/>
  <c r="B185" i="5"/>
  <c r="E183" i="5"/>
  <c r="D183" i="5"/>
  <c r="B183" i="5"/>
  <c r="D181" i="5"/>
  <c r="E181" i="5" s="1"/>
  <c r="B181" i="5"/>
  <c r="D179" i="5"/>
  <c r="E179" i="5" s="1"/>
  <c r="B179" i="5"/>
  <c r="D177" i="5"/>
  <c r="E177" i="5" s="1"/>
  <c r="B177" i="5"/>
  <c r="E175" i="5"/>
  <c r="D175" i="5"/>
  <c r="B175" i="5"/>
  <c r="D173" i="5"/>
  <c r="E173" i="5" s="1"/>
  <c r="B173" i="5"/>
  <c r="D171" i="5"/>
  <c r="E171" i="5" s="1"/>
  <c r="B171" i="5"/>
  <c r="D169" i="5"/>
  <c r="E169" i="5" s="1"/>
  <c r="B169" i="5"/>
  <c r="E167" i="5"/>
  <c r="D167" i="5"/>
  <c r="B167" i="5"/>
  <c r="D165" i="5"/>
  <c r="E165" i="5" s="1"/>
  <c r="B165" i="5"/>
  <c r="D163" i="5"/>
  <c r="E163" i="5" s="1"/>
  <c r="B163" i="5"/>
  <c r="D161" i="5"/>
  <c r="E161" i="5" s="1"/>
  <c r="B161" i="5"/>
  <c r="E159" i="5"/>
  <c r="D159" i="5"/>
  <c r="B159" i="5"/>
  <c r="D157" i="5"/>
  <c r="E157" i="5" s="1"/>
  <c r="B157" i="5"/>
  <c r="D155" i="5"/>
  <c r="E155" i="5" s="1"/>
  <c r="B155" i="5"/>
  <c r="D153" i="5"/>
  <c r="E153" i="5" s="1"/>
  <c r="B153" i="5"/>
  <c r="E151" i="5"/>
  <c r="D151" i="5"/>
  <c r="B151" i="5"/>
  <c r="D149" i="5"/>
  <c r="E149" i="5" s="1"/>
  <c r="B149" i="5"/>
  <c r="D147" i="5"/>
  <c r="E147" i="5" s="1"/>
  <c r="B147" i="5"/>
  <c r="D145" i="5"/>
  <c r="E145" i="5" s="1"/>
  <c r="B145" i="5"/>
  <c r="E143" i="5"/>
  <c r="D143" i="5"/>
  <c r="B143" i="5"/>
  <c r="D141" i="5"/>
  <c r="E141" i="5" s="1"/>
  <c r="B141" i="5"/>
  <c r="D139" i="5"/>
  <c r="E139" i="5" s="1"/>
  <c r="B139" i="5"/>
  <c r="D137" i="5"/>
  <c r="E137" i="5" s="1"/>
  <c r="B137" i="5"/>
  <c r="E135" i="5"/>
  <c r="D135" i="5"/>
  <c r="B135" i="5"/>
  <c r="D133" i="5"/>
  <c r="E133" i="5" s="1"/>
  <c r="B133" i="5"/>
  <c r="D131" i="5"/>
  <c r="E131" i="5" s="1"/>
  <c r="B131" i="5"/>
  <c r="D129" i="5"/>
  <c r="E129" i="5" s="1"/>
  <c r="B129" i="5"/>
  <c r="E127" i="5"/>
  <c r="D127" i="5"/>
  <c r="B127" i="5"/>
  <c r="D125" i="5"/>
  <c r="E125" i="5" s="1"/>
  <c r="B125" i="5"/>
  <c r="D123" i="5"/>
  <c r="E123" i="5" s="1"/>
  <c r="B123" i="5"/>
  <c r="D122" i="5"/>
  <c r="E122" i="5" s="1"/>
  <c r="B122" i="5"/>
  <c r="D121" i="5"/>
  <c r="E121" i="5" s="1"/>
  <c r="B121" i="5"/>
  <c r="D119" i="5"/>
  <c r="E119" i="5" s="1"/>
  <c r="B119" i="5"/>
  <c r="D118" i="5"/>
  <c r="E118" i="5" s="1"/>
  <c r="D117" i="5"/>
  <c r="E117" i="5" s="1"/>
  <c r="B117" i="5"/>
  <c r="D115" i="5"/>
  <c r="E115" i="5" s="1"/>
  <c r="B115" i="5"/>
  <c r="D114" i="5"/>
  <c r="E114" i="5" s="1"/>
  <c r="B114" i="5"/>
  <c r="D113" i="5"/>
  <c r="E113" i="5" s="1"/>
  <c r="B113" i="5"/>
  <c r="D111" i="5"/>
  <c r="E111" i="5" s="1"/>
  <c r="B111" i="5"/>
  <c r="D110" i="5"/>
  <c r="E110" i="5" s="1"/>
  <c r="D109" i="5"/>
  <c r="E109" i="5" s="1"/>
  <c r="B109" i="5"/>
  <c r="D107" i="5"/>
  <c r="E107" i="5" s="1"/>
  <c r="B107" i="5"/>
  <c r="D106" i="5"/>
  <c r="E106" i="5" s="1"/>
  <c r="B106" i="5"/>
  <c r="D105" i="5"/>
  <c r="E105" i="5" s="1"/>
  <c r="B105" i="5"/>
  <c r="D103" i="5"/>
  <c r="E103" i="5" s="1"/>
  <c r="B103" i="5"/>
  <c r="D102" i="5"/>
  <c r="E102" i="5" s="1"/>
  <c r="D101" i="5"/>
  <c r="E101" i="5" s="1"/>
  <c r="B101" i="5"/>
  <c r="D100" i="5"/>
  <c r="E100" i="5" s="1"/>
  <c r="D99" i="5"/>
  <c r="E99" i="5" s="1"/>
  <c r="B99" i="5"/>
  <c r="D98" i="5"/>
  <c r="E98" i="5" s="1"/>
  <c r="B98" i="5"/>
  <c r="F98" i="5" s="1"/>
  <c r="D97" i="5"/>
  <c r="E97" i="5" s="1"/>
  <c r="B97" i="5"/>
  <c r="D95" i="5"/>
  <c r="E95" i="5" s="1"/>
  <c r="B95" i="5"/>
  <c r="D94" i="5"/>
  <c r="E94" i="5" s="1"/>
  <c r="B94" i="5"/>
  <c r="D93" i="5"/>
  <c r="E93" i="5" s="1"/>
  <c r="B93" i="5"/>
  <c r="D91" i="5"/>
  <c r="E91" i="5" s="1"/>
  <c r="B91" i="5"/>
  <c r="D90" i="5"/>
  <c r="E90" i="5" s="1"/>
  <c r="B90" i="5"/>
  <c r="D89" i="5"/>
  <c r="E89" i="5" s="1"/>
  <c r="B89" i="5"/>
  <c r="D87" i="5"/>
  <c r="E87" i="5" s="1"/>
  <c r="B87" i="5"/>
  <c r="D86" i="5"/>
  <c r="E86" i="5" s="1"/>
  <c r="B86" i="5"/>
  <c r="D85" i="5"/>
  <c r="E85" i="5" s="1"/>
  <c r="B85" i="5"/>
  <c r="D83" i="5"/>
  <c r="E83" i="5" s="1"/>
  <c r="B83" i="5"/>
  <c r="D82" i="5"/>
  <c r="E82" i="5" s="1"/>
  <c r="B82" i="5"/>
  <c r="D81" i="5"/>
  <c r="E81" i="5" s="1"/>
  <c r="B81" i="5"/>
  <c r="B80" i="5"/>
  <c r="D79" i="5"/>
  <c r="E79" i="5" s="1"/>
  <c r="B79" i="5"/>
  <c r="D78" i="5"/>
  <c r="E78" i="5" s="1"/>
  <c r="B78" i="5"/>
  <c r="F78" i="5" s="1"/>
  <c r="D77" i="5"/>
  <c r="E77" i="5" s="1"/>
  <c r="B77" i="5"/>
  <c r="F77" i="5" s="1"/>
  <c r="D75" i="5"/>
  <c r="E75" i="5" s="1"/>
  <c r="B75" i="5"/>
  <c r="D74" i="5"/>
  <c r="E74" i="5" s="1"/>
  <c r="B74" i="5"/>
  <c r="D73" i="5"/>
  <c r="E73" i="5" s="1"/>
  <c r="B73" i="5"/>
  <c r="D71" i="5"/>
  <c r="E71" i="5" s="1"/>
  <c r="B71" i="5"/>
  <c r="D70" i="5"/>
  <c r="E70" i="5" s="1"/>
  <c r="B70" i="5"/>
  <c r="D69" i="5"/>
  <c r="E69" i="5" s="1"/>
  <c r="B69" i="5"/>
  <c r="D67" i="5"/>
  <c r="E67" i="5" s="1"/>
  <c r="B67" i="5"/>
  <c r="F66" i="5"/>
  <c r="D66" i="5"/>
  <c r="E66" i="5" s="1"/>
  <c r="B66" i="5"/>
  <c r="D65" i="5"/>
  <c r="E65" i="5" s="1"/>
  <c r="B65" i="5"/>
  <c r="F65" i="5" s="1"/>
  <c r="D63" i="5"/>
  <c r="E63" i="5" s="1"/>
  <c r="B63" i="5"/>
  <c r="D62" i="5"/>
  <c r="E62" i="5" s="1"/>
  <c r="B62" i="5"/>
  <c r="F62" i="5" s="1"/>
  <c r="D61" i="5"/>
  <c r="E61" i="5" s="1"/>
  <c r="B61" i="5"/>
  <c r="D59" i="5"/>
  <c r="E59" i="5" s="1"/>
  <c r="B59" i="5"/>
  <c r="D58" i="5"/>
  <c r="E58" i="5" s="1"/>
  <c r="B58" i="5"/>
  <c r="D57" i="5"/>
  <c r="E57" i="5" s="1"/>
  <c r="B57" i="5"/>
  <c r="D55" i="5"/>
  <c r="E55" i="5" s="1"/>
  <c r="B55" i="5"/>
  <c r="D54" i="5"/>
  <c r="E54" i="5" s="1"/>
  <c r="B54" i="5"/>
  <c r="D53" i="5"/>
  <c r="E53" i="5" s="1"/>
  <c r="B53" i="5"/>
  <c r="D51" i="5"/>
  <c r="E51" i="5" s="1"/>
  <c r="B51" i="5"/>
  <c r="D50" i="5"/>
  <c r="E50" i="5" s="1"/>
  <c r="F50" i="5" s="1"/>
  <c r="B50" i="5"/>
  <c r="B49" i="5"/>
  <c r="D47" i="5"/>
  <c r="E47" i="5" s="1"/>
  <c r="B47" i="5"/>
  <c r="D46" i="5"/>
  <c r="E46" i="5" s="1"/>
  <c r="F46" i="5" s="1"/>
  <c r="B46" i="5"/>
  <c r="B45" i="5"/>
  <c r="D43" i="5"/>
  <c r="E43" i="5" s="1"/>
  <c r="B43" i="5"/>
  <c r="D42" i="5"/>
  <c r="E42" i="5" s="1"/>
  <c r="B42" i="5"/>
  <c r="B41" i="5"/>
  <c r="D39" i="5"/>
  <c r="E39" i="5" s="1"/>
  <c r="B39" i="5"/>
  <c r="D38" i="5"/>
  <c r="E38" i="5" s="1"/>
  <c r="F38" i="5" s="1"/>
  <c r="B38" i="5"/>
  <c r="B37" i="5"/>
  <c r="D35" i="5"/>
  <c r="E35" i="5" s="1"/>
  <c r="B35" i="5"/>
  <c r="D34" i="5"/>
  <c r="E34" i="5" s="1"/>
  <c r="F34" i="5" s="1"/>
  <c r="B34" i="5"/>
  <c r="B33" i="5"/>
  <c r="D31" i="5"/>
  <c r="E31" i="5" s="1"/>
  <c r="B31" i="5"/>
  <c r="D30" i="5"/>
  <c r="E30" i="5" s="1"/>
  <c r="F30" i="5" s="1"/>
  <c r="B30" i="5"/>
  <c r="B29" i="5"/>
  <c r="D27" i="5"/>
  <c r="E27" i="5" s="1"/>
  <c r="B27" i="5"/>
  <c r="D26" i="5"/>
  <c r="E26" i="5" s="1"/>
  <c r="B26" i="5"/>
  <c r="B25" i="5"/>
  <c r="D23" i="5"/>
  <c r="E23" i="5" s="1"/>
  <c r="B23" i="5"/>
  <c r="D22" i="5"/>
  <c r="E22" i="5" s="1"/>
  <c r="F22" i="5" s="1"/>
  <c r="B22" i="5"/>
  <c r="B21" i="5"/>
  <c r="D19" i="5"/>
  <c r="E19" i="5" s="1"/>
  <c r="B19" i="5"/>
  <c r="D18" i="5"/>
  <c r="E18" i="5" s="1"/>
  <c r="F18" i="5" s="1"/>
  <c r="B18" i="5"/>
  <c r="B17" i="5"/>
  <c r="D15" i="5"/>
  <c r="E15" i="5" s="1"/>
  <c r="B15" i="5"/>
  <c r="D14" i="5"/>
  <c r="E14" i="5" s="1"/>
  <c r="F14" i="5" s="1"/>
  <c r="B14" i="5"/>
  <c r="B13" i="5"/>
  <c r="D11" i="5"/>
  <c r="E11" i="5" s="1"/>
  <c r="B11" i="5"/>
  <c r="D10" i="5"/>
  <c r="E10" i="5" s="1"/>
  <c r="B10" i="5"/>
  <c r="D9" i="5"/>
  <c r="E9" i="5" s="1"/>
  <c r="B9" i="5"/>
  <c r="D7" i="5"/>
  <c r="E7" i="5" s="1"/>
  <c r="B7" i="5"/>
  <c r="D6" i="5"/>
  <c r="E6" i="5" s="1"/>
  <c r="B6" i="5"/>
  <c r="D5" i="5"/>
  <c r="E5" i="5" s="1"/>
  <c r="B5" i="5"/>
  <c r="D3" i="5"/>
  <c r="E3" i="5" s="1"/>
  <c r="B3" i="5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F1205" i="5" l="1"/>
  <c r="F1161" i="5"/>
  <c r="F1159" i="5"/>
  <c r="F1145" i="5"/>
  <c r="F1143" i="5"/>
  <c r="F1129" i="5"/>
  <c r="F1127" i="5"/>
  <c r="F1113" i="5"/>
  <c r="F1111" i="5"/>
  <c r="F1203" i="5"/>
  <c r="F1153" i="5"/>
  <c r="F1151" i="5"/>
  <c r="F1137" i="5"/>
  <c r="F1135" i="5"/>
  <c r="F1121" i="5"/>
  <c r="F1119" i="5"/>
  <c r="F1105" i="5"/>
  <c r="F1103" i="5"/>
  <c r="D1053" i="5"/>
  <c r="E1053" i="5" s="1"/>
  <c r="B1053" i="5"/>
  <c r="D1009" i="5"/>
  <c r="E1009" i="5" s="1"/>
  <c r="B1009" i="5"/>
  <c r="D977" i="5"/>
  <c r="E977" i="5" s="1"/>
  <c r="B977" i="5"/>
  <c r="D961" i="5"/>
  <c r="E961" i="5" s="1"/>
  <c r="B961" i="5"/>
  <c r="D945" i="5"/>
  <c r="E945" i="5" s="1"/>
  <c r="B945" i="5"/>
  <c r="D933" i="5"/>
  <c r="E933" i="5" s="1"/>
  <c r="B933" i="5"/>
  <c r="D889" i="5"/>
  <c r="E889" i="5" s="1"/>
  <c r="B889" i="5"/>
  <c r="D873" i="5"/>
  <c r="E873" i="5" s="1"/>
  <c r="B873" i="5"/>
  <c r="D668" i="5"/>
  <c r="E668" i="5" s="1"/>
  <c r="B668" i="5"/>
  <c r="D339" i="5"/>
  <c r="E339" i="5" s="1"/>
  <c r="B339" i="5"/>
  <c r="D335" i="5"/>
  <c r="E335" i="5" s="1"/>
  <c r="B335" i="5"/>
  <c r="D323" i="5"/>
  <c r="E323" i="5" s="1"/>
  <c r="B323" i="5"/>
  <c r="D319" i="5"/>
  <c r="E319" i="5" s="1"/>
  <c r="B319" i="5"/>
  <c r="D315" i="5"/>
  <c r="E315" i="5" s="1"/>
  <c r="B315" i="5"/>
  <c r="B1206" i="5"/>
  <c r="F1206" i="5" s="1"/>
  <c r="B1202" i="5"/>
  <c r="F1202" i="5" s="1"/>
  <c r="B1198" i="5"/>
  <c r="F1198" i="5" s="1"/>
  <c r="B1194" i="5"/>
  <c r="F1194" i="5" s="1"/>
  <c r="B1190" i="5"/>
  <c r="F1190" i="5" s="1"/>
  <c r="B1186" i="5"/>
  <c r="F1186" i="5" s="1"/>
  <c r="B1182" i="5"/>
  <c r="F1182" i="5" s="1"/>
  <c r="B1178" i="5"/>
  <c r="F1178" i="5" s="1"/>
  <c r="B1174" i="5"/>
  <c r="F1174" i="5" s="1"/>
  <c r="B1170" i="5"/>
  <c r="F1170" i="5" s="1"/>
  <c r="B1166" i="5"/>
  <c r="F1166" i="5" s="1"/>
  <c r="B1162" i="5"/>
  <c r="F1162" i="5" s="1"/>
  <c r="B1158" i="5"/>
  <c r="F1158" i="5" s="1"/>
  <c r="B1154" i="5"/>
  <c r="F1154" i="5" s="1"/>
  <c r="B1150" i="5"/>
  <c r="F1150" i="5" s="1"/>
  <c r="B1146" i="5"/>
  <c r="F1146" i="5" s="1"/>
  <c r="B1142" i="5"/>
  <c r="F1142" i="5" s="1"/>
  <c r="B1138" i="5"/>
  <c r="F1138" i="5" s="1"/>
  <c r="B1134" i="5"/>
  <c r="F1134" i="5" s="1"/>
  <c r="B1130" i="5"/>
  <c r="F1130" i="5" s="1"/>
  <c r="B1126" i="5"/>
  <c r="F1126" i="5" s="1"/>
  <c r="B1122" i="5"/>
  <c r="F1122" i="5" s="1"/>
  <c r="B1118" i="5"/>
  <c r="F1118" i="5" s="1"/>
  <c r="B1114" i="5"/>
  <c r="F1114" i="5" s="1"/>
  <c r="B1110" i="5"/>
  <c r="F1110" i="5" s="1"/>
  <c r="B1106" i="5"/>
  <c r="F1106" i="5" s="1"/>
  <c r="B1102" i="5"/>
  <c r="F1102" i="5" s="1"/>
  <c r="F1090" i="5"/>
  <c r="F1089" i="5"/>
  <c r="B1088" i="5"/>
  <c r="F1088" i="5" s="1"/>
  <c r="F1074" i="5"/>
  <c r="F1073" i="5"/>
  <c r="B1072" i="5"/>
  <c r="F1072" i="5" s="1"/>
  <c r="D1057" i="5"/>
  <c r="E1057" i="5" s="1"/>
  <c r="B1057" i="5"/>
  <c r="F1057" i="5" s="1"/>
  <c r="F1050" i="5"/>
  <c r="D1029" i="5"/>
  <c r="E1029" i="5" s="1"/>
  <c r="B1029" i="5"/>
  <c r="D1013" i="5"/>
  <c r="E1013" i="5" s="1"/>
  <c r="B1013" i="5"/>
  <c r="D997" i="5"/>
  <c r="E997" i="5" s="1"/>
  <c r="B997" i="5"/>
  <c r="F990" i="5"/>
  <c r="D981" i="5"/>
  <c r="E981" i="5" s="1"/>
  <c r="B981" i="5"/>
  <c r="F981" i="5" s="1"/>
  <c r="F974" i="5"/>
  <c r="D965" i="5"/>
  <c r="E965" i="5" s="1"/>
  <c r="B965" i="5"/>
  <c r="F958" i="5"/>
  <c r="D949" i="5"/>
  <c r="E949" i="5" s="1"/>
  <c r="B949" i="5"/>
  <c r="F949" i="5" s="1"/>
  <c r="F942" i="5"/>
  <c r="D925" i="5"/>
  <c r="E925" i="5" s="1"/>
  <c r="B925" i="5"/>
  <c r="F918" i="5"/>
  <c r="D909" i="5"/>
  <c r="E909" i="5" s="1"/>
  <c r="B909" i="5"/>
  <c r="F909" i="5" s="1"/>
  <c r="F902" i="5"/>
  <c r="D893" i="5"/>
  <c r="E893" i="5" s="1"/>
  <c r="B893" i="5"/>
  <c r="F886" i="5"/>
  <c r="D877" i="5"/>
  <c r="E877" i="5" s="1"/>
  <c r="B877" i="5"/>
  <c r="F877" i="5" s="1"/>
  <c r="F870" i="5"/>
  <c r="D861" i="5"/>
  <c r="E861" i="5" s="1"/>
  <c r="B861" i="5"/>
  <c r="D823" i="5"/>
  <c r="E823" i="5" s="1"/>
  <c r="B823" i="5"/>
  <c r="F805" i="5"/>
  <c r="D788" i="5"/>
  <c r="E788" i="5" s="1"/>
  <c r="B788" i="5"/>
  <c r="F788" i="5" s="1"/>
  <c r="B752" i="5"/>
  <c r="D752" i="5"/>
  <c r="E752" i="5" s="1"/>
  <c r="D905" i="5"/>
  <c r="E905" i="5" s="1"/>
  <c r="B905" i="5"/>
  <c r="D857" i="5"/>
  <c r="E857" i="5" s="1"/>
  <c r="B857" i="5"/>
  <c r="B853" i="5"/>
  <c r="F853" i="5" s="1"/>
  <c r="D853" i="5"/>
  <c r="E853" i="5" s="1"/>
  <c r="D832" i="5"/>
  <c r="E832" i="5" s="1"/>
  <c r="B832" i="5"/>
  <c r="B820" i="5"/>
  <c r="F820" i="5" s="1"/>
  <c r="D820" i="5"/>
  <c r="E820" i="5" s="1"/>
  <c r="D807" i="5"/>
  <c r="E807" i="5" s="1"/>
  <c r="B807" i="5"/>
  <c r="D351" i="5"/>
  <c r="E351" i="5" s="1"/>
  <c r="B351" i="5"/>
  <c r="D347" i="5"/>
  <c r="E347" i="5" s="1"/>
  <c r="B347" i="5"/>
  <c r="D343" i="5"/>
  <c r="E343" i="5" s="1"/>
  <c r="B343" i="5"/>
  <c r="D331" i="5"/>
  <c r="E331" i="5" s="1"/>
  <c r="B331" i="5"/>
  <c r="D327" i="5"/>
  <c r="E327" i="5" s="1"/>
  <c r="B327" i="5"/>
  <c r="D311" i="5"/>
  <c r="E311" i="5" s="1"/>
  <c r="B311" i="5"/>
  <c r="D307" i="5"/>
  <c r="E307" i="5" s="1"/>
  <c r="B307" i="5"/>
  <c r="D1098" i="5"/>
  <c r="E1098" i="5" s="1"/>
  <c r="F1098" i="5" s="1"/>
  <c r="D1097" i="5"/>
  <c r="E1097" i="5" s="1"/>
  <c r="F1094" i="5"/>
  <c r="F1093" i="5"/>
  <c r="B1092" i="5"/>
  <c r="F1092" i="5" s="1"/>
  <c r="D1081" i="5"/>
  <c r="E1081" i="5" s="1"/>
  <c r="F1078" i="5"/>
  <c r="F1077" i="5"/>
  <c r="B1076" i="5"/>
  <c r="F1076" i="5" s="1"/>
  <c r="D1065" i="5"/>
  <c r="E1065" i="5" s="1"/>
  <c r="F1062" i="5"/>
  <c r="F1061" i="5"/>
  <c r="F1054" i="5"/>
  <c r="D1045" i="5"/>
  <c r="E1045" i="5" s="1"/>
  <c r="B1045" i="5"/>
  <c r="F1045" i="5" s="1"/>
  <c r="F1042" i="5"/>
  <c r="D1033" i="5"/>
  <c r="E1033" i="5" s="1"/>
  <c r="B1033" i="5"/>
  <c r="D1017" i="5"/>
  <c r="E1017" i="5" s="1"/>
  <c r="B1017" i="5"/>
  <c r="D1001" i="5"/>
  <c r="E1001" i="5" s="1"/>
  <c r="B1001" i="5"/>
  <c r="D985" i="5"/>
  <c r="E985" i="5" s="1"/>
  <c r="B985" i="5"/>
  <c r="F978" i="5"/>
  <c r="D969" i="5"/>
  <c r="E969" i="5" s="1"/>
  <c r="B969" i="5"/>
  <c r="F969" i="5" s="1"/>
  <c r="F962" i="5"/>
  <c r="D953" i="5"/>
  <c r="E953" i="5" s="1"/>
  <c r="B953" i="5"/>
  <c r="F946" i="5"/>
  <c r="D937" i="5"/>
  <c r="E937" i="5" s="1"/>
  <c r="B937" i="5"/>
  <c r="F937" i="5" s="1"/>
  <c r="F934" i="5"/>
  <c r="D929" i="5"/>
  <c r="E929" i="5" s="1"/>
  <c r="B929" i="5"/>
  <c r="F922" i="5"/>
  <c r="D913" i="5"/>
  <c r="E913" i="5" s="1"/>
  <c r="B913" i="5"/>
  <c r="F906" i="5"/>
  <c r="D897" i="5"/>
  <c r="E897" i="5" s="1"/>
  <c r="B897" i="5"/>
  <c r="F890" i="5"/>
  <c r="D881" i="5"/>
  <c r="E881" i="5" s="1"/>
  <c r="B881" i="5"/>
  <c r="F881" i="5" s="1"/>
  <c r="F874" i="5"/>
  <c r="D865" i="5"/>
  <c r="E865" i="5" s="1"/>
  <c r="B865" i="5"/>
  <c r="F858" i="5"/>
  <c r="D848" i="5"/>
  <c r="E848" i="5" s="1"/>
  <c r="B848" i="5"/>
  <c r="D843" i="5"/>
  <c r="E843" i="5" s="1"/>
  <c r="B843" i="5"/>
  <c r="F843" i="5" s="1"/>
  <c r="F836" i="5"/>
  <c r="F821" i="5"/>
  <c r="F1086" i="5"/>
  <c r="F1070" i="5"/>
  <c r="D1041" i="5"/>
  <c r="E1041" i="5" s="1"/>
  <c r="B1041" i="5"/>
  <c r="D1025" i="5"/>
  <c r="E1025" i="5" s="1"/>
  <c r="B1025" i="5"/>
  <c r="F1025" i="5" s="1"/>
  <c r="D993" i="5"/>
  <c r="E993" i="5" s="1"/>
  <c r="B993" i="5"/>
  <c r="D921" i="5"/>
  <c r="E921" i="5" s="1"/>
  <c r="B921" i="5"/>
  <c r="F921" i="5" s="1"/>
  <c r="F1097" i="5"/>
  <c r="D1085" i="5"/>
  <c r="E1085" i="5" s="1"/>
  <c r="F1085" i="5" s="1"/>
  <c r="F1081" i="5"/>
  <c r="D1069" i="5"/>
  <c r="E1069" i="5" s="1"/>
  <c r="F1069" i="5" s="1"/>
  <c r="F1065" i="5"/>
  <c r="D1049" i="5"/>
  <c r="E1049" i="5" s="1"/>
  <c r="B1049" i="5"/>
  <c r="F1049" i="5" s="1"/>
  <c r="D1037" i="5"/>
  <c r="E1037" i="5" s="1"/>
  <c r="B1037" i="5"/>
  <c r="D1021" i="5"/>
  <c r="E1021" i="5" s="1"/>
  <c r="B1021" i="5"/>
  <c r="F1021" i="5" s="1"/>
  <c r="D1005" i="5"/>
  <c r="E1005" i="5" s="1"/>
  <c r="B1005" i="5"/>
  <c r="D989" i="5"/>
  <c r="E989" i="5" s="1"/>
  <c r="B989" i="5"/>
  <c r="F989" i="5" s="1"/>
  <c r="D973" i="5"/>
  <c r="E973" i="5" s="1"/>
  <c r="B973" i="5"/>
  <c r="D957" i="5"/>
  <c r="E957" i="5" s="1"/>
  <c r="B957" i="5"/>
  <c r="F957" i="5" s="1"/>
  <c r="D941" i="5"/>
  <c r="E941" i="5" s="1"/>
  <c r="B941" i="5"/>
  <c r="D917" i="5"/>
  <c r="E917" i="5" s="1"/>
  <c r="B917" i="5"/>
  <c r="F917" i="5" s="1"/>
  <c r="D901" i="5"/>
  <c r="E901" i="5" s="1"/>
  <c r="B901" i="5"/>
  <c r="D885" i="5"/>
  <c r="E885" i="5" s="1"/>
  <c r="B885" i="5"/>
  <c r="F885" i="5" s="1"/>
  <c r="D869" i="5"/>
  <c r="E869" i="5" s="1"/>
  <c r="B869" i="5"/>
  <c r="B837" i="5"/>
  <c r="D837" i="5"/>
  <c r="E837" i="5" s="1"/>
  <c r="B804" i="5"/>
  <c r="F804" i="5" s="1"/>
  <c r="D804" i="5"/>
  <c r="E804" i="5" s="1"/>
  <c r="D772" i="5"/>
  <c r="E772" i="5" s="1"/>
  <c r="B772" i="5"/>
  <c r="F772" i="5" s="1"/>
  <c r="F841" i="5"/>
  <c r="F825" i="5"/>
  <c r="F824" i="5"/>
  <c r="F809" i="5"/>
  <c r="F808" i="5"/>
  <c r="F801" i="5"/>
  <c r="D792" i="5"/>
  <c r="E792" i="5" s="1"/>
  <c r="B792" i="5"/>
  <c r="F785" i="5"/>
  <c r="D776" i="5"/>
  <c r="E776" i="5" s="1"/>
  <c r="B776" i="5"/>
  <c r="F776" i="5" s="1"/>
  <c r="F769" i="5"/>
  <c r="D760" i="5"/>
  <c r="E760" i="5" s="1"/>
  <c r="B760" i="5"/>
  <c r="F760" i="5" s="1"/>
  <c r="B730" i="5"/>
  <c r="F730" i="5" s="1"/>
  <c r="D730" i="5"/>
  <c r="E730" i="5" s="1"/>
  <c r="D684" i="5"/>
  <c r="E684" i="5" s="1"/>
  <c r="B684" i="5"/>
  <c r="F684" i="5" s="1"/>
  <c r="D849" i="5"/>
  <c r="E849" i="5" s="1"/>
  <c r="B847" i="5"/>
  <c r="F847" i="5" s="1"/>
  <c r="F845" i="5"/>
  <c r="D833" i="5"/>
  <c r="E833" i="5" s="1"/>
  <c r="B831" i="5"/>
  <c r="F831" i="5" s="1"/>
  <c r="F829" i="5"/>
  <c r="F828" i="5"/>
  <c r="B827" i="5"/>
  <c r="F827" i="5" s="1"/>
  <c r="D816" i="5"/>
  <c r="E816" i="5" s="1"/>
  <c r="F813" i="5"/>
  <c r="F812" i="5"/>
  <c r="B811" i="5"/>
  <c r="F811" i="5" s="1"/>
  <c r="D796" i="5"/>
  <c r="E796" i="5" s="1"/>
  <c r="B796" i="5"/>
  <c r="F796" i="5" s="1"/>
  <c r="D780" i="5"/>
  <c r="E780" i="5" s="1"/>
  <c r="B780" i="5"/>
  <c r="D764" i="5"/>
  <c r="E764" i="5" s="1"/>
  <c r="B764" i="5"/>
  <c r="F764" i="5" s="1"/>
  <c r="D747" i="5"/>
  <c r="E747" i="5" s="1"/>
  <c r="B747" i="5"/>
  <c r="D742" i="5"/>
  <c r="E742" i="5" s="1"/>
  <c r="B742" i="5"/>
  <c r="F735" i="5"/>
  <c r="D700" i="5"/>
  <c r="E700" i="5" s="1"/>
  <c r="B700" i="5"/>
  <c r="F849" i="5"/>
  <c r="F833" i="5"/>
  <c r="F816" i="5"/>
  <c r="D800" i="5"/>
  <c r="E800" i="5" s="1"/>
  <c r="B800" i="5"/>
  <c r="F800" i="5" s="1"/>
  <c r="D784" i="5"/>
  <c r="E784" i="5" s="1"/>
  <c r="B784" i="5"/>
  <c r="D768" i="5"/>
  <c r="E768" i="5" s="1"/>
  <c r="B768" i="5"/>
  <c r="F768" i="5" s="1"/>
  <c r="D758" i="5"/>
  <c r="E758" i="5" s="1"/>
  <c r="B758" i="5"/>
  <c r="B736" i="5"/>
  <c r="D736" i="5"/>
  <c r="E736" i="5" s="1"/>
  <c r="D716" i="5"/>
  <c r="E716" i="5" s="1"/>
  <c r="B716" i="5"/>
  <c r="D652" i="5"/>
  <c r="E652" i="5" s="1"/>
  <c r="B652" i="5"/>
  <c r="F756" i="5"/>
  <c r="F740" i="5"/>
  <c r="D728" i="5"/>
  <c r="E728" i="5" s="1"/>
  <c r="B728" i="5"/>
  <c r="D720" i="5"/>
  <c r="E720" i="5" s="1"/>
  <c r="B720" i="5"/>
  <c r="D704" i="5"/>
  <c r="E704" i="5" s="1"/>
  <c r="B704" i="5"/>
  <c r="D688" i="5"/>
  <c r="E688" i="5" s="1"/>
  <c r="B688" i="5"/>
  <c r="D672" i="5"/>
  <c r="E672" i="5" s="1"/>
  <c r="B672" i="5"/>
  <c r="F672" i="5" s="1"/>
  <c r="D656" i="5"/>
  <c r="E656" i="5" s="1"/>
  <c r="B656" i="5"/>
  <c r="D639" i="5"/>
  <c r="E639" i="5" s="1"/>
  <c r="B639" i="5"/>
  <c r="D607" i="5"/>
  <c r="E607" i="5" s="1"/>
  <c r="B607" i="5"/>
  <c r="F607" i="5" s="1"/>
  <c r="D748" i="5"/>
  <c r="E748" i="5" s="1"/>
  <c r="F748" i="5" s="1"/>
  <c r="B746" i="5"/>
  <c r="F746" i="5" s="1"/>
  <c r="F744" i="5"/>
  <c r="D732" i="5"/>
  <c r="E732" i="5" s="1"/>
  <c r="F732" i="5" s="1"/>
  <c r="B726" i="5"/>
  <c r="F726" i="5" s="1"/>
  <c r="D726" i="5"/>
  <c r="E726" i="5" s="1"/>
  <c r="D724" i="5"/>
  <c r="E724" i="5" s="1"/>
  <c r="B724" i="5"/>
  <c r="F724" i="5" s="1"/>
  <c r="F722" i="5"/>
  <c r="D708" i="5"/>
  <c r="E708" i="5" s="1"/>
  <c r="B708" i="5"/>
  <c r="F706" i="5"/>
  <c r="D692" i="5"/>
  <c r="E692" i="5" s="1"/>
  <c r="B692" i="5"/>
  <c r="D676" i="5"/>
  <c r="E676" i="5" s="1"/>
  <c r="B676" i="5"/>
  <c r="D660" i="5"/>
  <c r="E660" i="5" s="1"/>
  <c r="B660" i="5"/>
  <c r="F660" i="5" s="1"/>
  <c r="D644" i="5"/>
  <c r="E644" i="5" s="1"/>
  <c r="B644" i="5"/>
  <c r="D475" i="5"/>
  <c r="E475" i="5" s="1"/>
  <c r="B475" i="5"/>
  <c r="D712" i="5"/>
  <c r="E712" i="5" s="1"/>
  <c r="B712" i="5"/>
  <c r="D696" i="5"/>
  <c r="E696" i="5" s="1"/>
  <c r="B696" i="5"/>
  <c r="F696" i="5" s="1"/>
  <c r="F694" i="5"/>
  <c r="D680" i="5"/>
  <c r="E680" i="5" s="1"/>
  <c r="B680" i="5"/>
  <c r="F680" i="5" s="1"/>
  <c r="F678" i="5"/>
  <c r="D664" i="5"/>
  <c r="E664" i="5" s="1"/>
  <c r="B664" i="5"/>
  <c r="D648" i="5"/>
  <c r="E648" i="5" s="1"/>
  <c r="B648" i="5"/>
  <c r="D623" i="5"/>
  <c r="E623" i="5" s="1"/>
  <c r="B623" i="5"/>
  <c r="F623" i="5" s="1"/>
  <c r="D591" i="5"/>
  <c r="E591" i="5" s="1"/>
  <c r="B591" i="5"/>
  <c r="D722" i="5"/>
  <c r="E722" i="5" s="1"/>
  <c r="D718" i="5"/>
  <c r="E718" i="5" s="1"/>
  <c r="F718" i="5" s="1"/>
  <c r="D714" i="5"/>
  <c r="E714" i="5" s="1"/>
  <c r="F714" i="5" s="1"/>
  <c r="D710" i="5"/>
  <c r="E710" i="5" s="1"/>
  <c r="F710" i="5" s="1"/>
  <c r="D706" i="5"/>
  <c r="E706" i="5" s="1"/>
  <c r="D702" i="5"/>
  <c r="E702" i="5" s="1"/>
  <c r="F702" i="5" s="1"/>
  <c r="D698" i="5"/>
  <c r="E698" i="5" s="1"/>
  <c r="F698" i="5" s="1"/>
  <c r="D694" i="5"/>
  <c r="E694" i="5" s="1"/>
  <c r="D690" i="5"/>
  <c r="E690" i="5" s="1"/>
  <c r="F690" i="5" s="1"/>
  <c r="D686" i="5"/>
  <c r="E686" i="5" s="1"/>
  <c r="F686" i="5" s="1"/>
  <c r="D682" i="5"/>
  <c r="E682" i="5" s="1"/>
  <c r="F682" i="5" s="1"/>
  <c r="D678" i="5"/>
  <c r="E678" i="5" s="1"/>
  <c r="D674" i="5"/>
  <c r="E674" i="5" s="1"/>
  <c r="F674" i="5" s="1"/>
  <c r="D670" i="5"/>
  <c r="E670" i="5" s="1"/>
  <c r="F670" i="5" s="1"/>
  <c r="D666" i="5"/>
  <c r="E666" i="5" s="1"/>
  <c r="F666" i="5" s="1"/>
  <c r="D662" i="5"/>
  <c r="E662" i="5" s="1"/>
  <c r="F662" i="5" s="1"/>
  <c r="D658" i="5"/>
  <c r="E658" i="5" s="1"/>
  <c r="F658" i="5" s="1"/>
  <c r="D654" i="5"/>
  <c r="E654" i="5" s="1"/>
  <c r="F654" i="5" s="1"/>
  <c r="D650" i="5"/>
  <c r="E650" i="5" s="1"/>
  <c r="F650" i="5" s="1"/>
  <c r="D646" i="5"/>
  <c r="E646" i="5" s="1"/>
  <c r="F646" i="5" s="1"/>
  <c r="D640" i="5"/>
  <c r="E640" i="5" s="1"/>
  <c r="F636" i="5"/>
  <c r="D627" i="5"/>
  <c r="E627" i="5" s="1"/>
  <c r="B627" i="5"/>
  <c r="F620" i="5"/>
  <c r="D611" i="5"/>
  <c r="E611" i="5" s="1"/>
  <c r="B611" i="5"/>
  <c r="F604" i="5"/>
  <c r="D595" i="5"/>
  <c r="E595" i="5" s="1"/>
  <c r="B595" i="5"/>
  <c r="F595" i="5" s="1"/>
  <c r="F588" i="5"/>
  <c r="D579" i="5"/>
  <c r="E579" i="5" s="1"/>
  <c r="B579" i="5"/>
  <c r="F579" i="5" s="1"/>
  <c r="D575" i="5"/>
  <c r="E575" i="5" s="1"/>
  <c r="B575" i="5"/>
  <c r="D571" i="5"/>
  <c r="E571" i="5" s="1"/>
  <c r="B571" i="5"/>
  <c r="F571" i="5" s="1"/>
  <c r="D567" i="5"/>
  <c r="E567" i="5" s="1"/>
  <c r="B567" i="5"/>
  <c r="D563" i="5"/>
  <c r="E563" i="5" s="1"/>
  <c r="B563" i="5"/>
  <c r="D559" i="5"/>
  <c r="E559" i="5" s="1"/>
  <c r="B559" i="5"/>
  <c r="D555" i="5"/>
  <c r="E555" i="5" s="1"/>
  <c r="B555" i="5"/>
  <c r="D551" i="5"/>
  <c r="E551" i="5" s="1"/>
  <c r="B551" i="5"/>
  <c r="D547" i="5"/>
  <c r="E547" i="5" s="1"/>
  <c r="B547" i="5"/>
  <c r="D543" i="5"/>
  <c r="E543" i="5" s="1"/>
  <c r="B543" i="5"/>
  <c r="D539" i="5"/>
  <c r="E539" i="5" s="1"/>
  <c r="B539" i="5"/>
  <c r="D535" i="5"/>
  <c r="E535" i="5" s="1"/>
  <c r="B535" i="5"/>
  <c r="D531" i="5"/>
  <c r="E531" i="5" s="1"/>
  <c r="B531" i="5"/>
  <c r="D527" i="5"/>
  <c r="E527" i="5" s="1"/>
  <c r="B527" i="5"/>
  <c r="D523" i="5"/>
  <c r="E523" i="5" s="1"/>
  <c r="B523" i="5"/>
  <c r="D519" i="5"/>
  <c r="E519" i="5" s="1"/>
  <c r="B519" i="5"/>
  <c r="D515" i="5"/>
  <c r="E515" i="5" s="1"/>
  <c r="B515" i="5"/>
  <c r="D511" i="5"/>
  <c r="E511" i="5" s="1"/>
  <c r="B511" i="5"/>
  <c r="D491" i="5"/>
  <c r="E491" i="5" s="1"/>
  <c r="B491" i="5"/>
  <c r="F462" i="5"/>
  <c r="F640" i="5"/>
  <c r="D631" i="5"/>
  <c r="E631" i="5" s="1"/>
  <c r="B631" i="5"/>
  <c r="F631" i="5" s="1"/>
  <c r="D615" i="5"/>
  <c r="E615" i="5" s="1"/>
  <c r="B615" i="5"/>
  <c r="D599" i="5"/>
  <c r="E599" i="5" s="1"/>
  <c r="B599" i="5"/>
  <c r="F599" i="5" s="1"/>
  <c r="D583" i="5"/>
  <c r="E583" i="5" s="1"/>
  <c r="B583" i="5"/>
  <c r="F478" i="5"/>
  <c r="D443" i="5"/>
  <c r="E443" i="5" s="1"/>
  <c r="B443" i="5"/>
  <c r="D635" i="5"/>
  <c r="E635" i="5" s="1"/>
  <c r="B635" i="5"/>
  <c r="F628" i="5"/>
  <c r="D619" i="5"/>
  <c r="E619" i="5" s="1"/>
  <c r="B619" i="5"/>
  <c r="F612" i="5"/>
  <c r="D603" i="5"/>
  <c r="E603" i="5" s="1"/>
  <c r="B603" i="5"/>
  <c r="F596" i="5"/>
  <c r="D587" i="5"/>
  <c r="E587" i="5" s="1"/>
  <c r="B587" i="5"/>
  <c r="F587" i="5" s="1"/>
  <c r="F580" i="5"/>
  <c r="F576" i="5"/>
  <c r="F572" i="5"/>
  <c r="F568" i="5"/>
  <c r="F564" i="5"/>
  <c r="F560" i="5"/>
  <c r="F556" i="5"/>
  <c r="F552" i="5"/>
  <c r="F494" i="5"/>
  <c r="D459" i="5"/>
  <c r="E459" i="5" s="1"/>
  <c r="B459" i="5"/>
  <c r="F504" i="5"/>
  <c r="D495" i="5"/>
  <c r="E495" i="5" s="1"/>
  <c r="B495" i="5"/>
  <c r="F488" i="5"/>
  <c r="D479" i="5"/>
  <c r="E479" i="5" s="1"/>
  <c r="B479" i="5"/>
  <c r="F472" i="5"/>
  <c r="D463" i="5"/>
  <c r="E463" i="5" s="1"/>
  <c r="B463" i="5"/>
  <c r="F463" i="5" s="1"/>
  <c r="F456" i="5"/>
  <c r="D447" i="5"/>
  <c r="E447" i="5" s="1"/>
  <c r="B447" i="5"/>
  <c r="F440" i="5"/>
  <c r="D385" i="5"/>
  <c r="E385" i="5" s="1"/>
  <c r="B385" i="5"/>
  <c r="D499" i="5"/>
  <c r="E499" i="5" s="1"/>
  <c r="B499" i="5"/>
  <c r="F492" i="5"/>
  <c r="D483" i="5"/>
  <c r="E483" i="5" s="1"/>
  <c r="B483" i="5"/>
  <c r="F483" i="5" s="1"/>
  <c r="F476" i="5"/>
  <c r="D467" i="5"/>
  <c r="E467" i="5" s="1"/>
  <c r="B467" i="5"/>
  <c r="F460" i="5"/>
  <c r="D451" i="5"/>
  <c r="E451" i="5" s="1"/>
  <c r="B451" i="5"/>
  <c r="F444" i="5"/>
  <c r="F431" i="5"/>
  <c r="D401" i="5"/>
  <c r="E401" i="5" s="1"/>
  <c r="B401" i="5"/>
  <c r="B510" i="5"/>
  <c r="F510" i="5" s="1"/>
  <c r="F508" i="5"/>
  <c r="F507" i="5"/>
  <c r="B506" i="5"/>
  <c r="F506" i="5" s="1"/>
  <c r="D503" i="5"/>
  <c r="E503" i="5" s="1"/>
  <c r="B503" i="5"/>
  <c r="F503" i="5" s="1"/>
  <c r="F496" i="5"/>
  <c r="D487" i="5"/>
  <c r="E487" i="5" s="1"/>
  <c r="B487" i="5"/>
  <c r="F480" i="5"/>
  <c r="D471" i="5"/>
  <c r="E471" i="5" s="1"/>
  <c r="B471" i="5"/>
  <c r="F464" i="5"/>
  <c r="D455" i="5"/>
  <c r="E455" i="5" s="1"/>
  <c r="B455" i="5"/>
  <c r="F448" i="5"/>
  <c r="D439" i="5"/>
  <c r="E439" i="5" s="1"/>
  <c r="B439" i="5"/>
  <c r="F439" i="5" s="1"/>
  <c r="D417" i="5"/>
  <c r="E417" i="5" s="1"/>
  <c r="B417" i="5"/>
  <c r="F437" i="5"/>
  <c r="D421" i="5"/>
  <c r="E421" i="5" s="1"/>
  <c r="B421" i="5"/>
  <c r="D405" i="5"/>
  <c r="E405" i="5" s="1"/>
  <c r="B405" i="5"/>
  <c r="D389" i="5"/>
  <c r="E389" i="5" s="1"/>
  <c r="B389" i="5"/>
  <c r="F389" i="5" s="1"/>
  <c r="B435" i="5"/>
  <c r="D435" i="5"/>
  <c r="E435" i="5" s="1"/>
  <c r="D425" i="5"/>
  <c r="E425" i="5" s="1"/>
  <c r="B425" i="5"/>
  <c r="D409" i="5"/>
  <c r="E409" i="5" s="1"/>
  <c r="B409" i="5"/>
  <c r="F409" i="5" s="1"/>
  <c r="D393" i="5"/>
  <c r="E393" i="5" s="1"/>
  <c r="B393" i="5"/>
  <c r="F393" i="5" s="1"/>
  <c r="D374" i="5"/>
  <c r="E374" i="5" s="1"/>
  <c r="B374" i="5"/>
  <c r="B371" i="5"/>
  <c r="D371" i="5"/>
  <c r="E371" i="5" s="1"/>
  <c r="D433" i="5"/>
  <c r="E433" i="5" s="1"/>
  <c r="B433" i="5"/>
  <c r="D429" i="5"/>
  <c r="E429" i="5" s="1"/>
  <c r="B429" i="5"/>
  <c r="F429" i="5" s="1"/>
  <c r="F427" i="5"/>
  <c r="D413" i="5"/>
  <c r="E413" i="5" s="1"/>
  <c r="B413" i="5"/>
  <c r="F413" i="5" s="1"/>
  <c r="F411" i="5"/>
  <c r="D397" i="5"/>
  <c r="E397" i="5" s="1"/>
  <c r="B397" i="5"/>
  <c r="D381" i="5"/>
  <c r="E381" i="5" s="1"/>
  <c r="B381" i="5"/>
  <c r="D431" i="5"/>
  <c r="E431" i="5" s="1"/>
  <c r="D427" i="5"/>
  <c r="E427" i="5" s="1"/>
  <c r="D423" i="5"/>
  <c r="E423" i="5" s="1"/>
  <c r="F423" i="5" s="1"/>
  <c r="D419" i="5"/>
  <c r="E419" i="5" s="1"/>
  <c r="F419" i="5" s="1"/>
  <c r="D415" i="5"/>
  <c r="E415" i="5" s="1"/>
  <c r="F415" i="5" s="1"/>
  <c r="D411" i="5"/>
  <c r="E411" i="5" s="1"/>
  <c r="D407" i="5"/>
  <c r="E407" i="5" s="1"/>
  <c r="F407" i="5" s="1"/>
  <c r="D403" i="5"/>
  <c r="E403" i="5" s="1"/>
  <c r="F403" i="5" s="1"/>
  <c r="D399" i="5"/>
  <c r="E399" i="5" s="1"/>
  <c r="F399" i="5" s="1"/>
  <c r="D395" i="5"/>
  <c r="E395" i="5" s="1"/>
  <c r="F395" i="5" s="1"/>
  <c r="D391" i="5"/>
  <c r="E391" i="5" s="1"/>
  <c r="F391" i="5" s="1"/>
  <c r="D387" i="5"/>
  <c r="E387" i="5" s="1"/>
  <c r="F387" i="5" s="1"/>
  <c r="D383" i="5"/>
  <c r="E383" i="5" s="1"/>
  <c r="F383" i="5" s="1"/>
  <c r="D380" i="5"/>
  <c r="E380" i="5" s="1"/>
  <c r="D379" i="5"/>
  <c r="E379" i="5" s="1"/>
  <c r="F379" i="5" s="1"/>
  <c r="F376" i="5"/>
  <c r="F375" i="5"/>
  <c r="F364" i="5"/>
  <c r="D355" i="5"/>
  <c r="E355" i="5" s="1"/>
  <c r="B355" i="5"/>
  <c r="F380" i="5"/>
  <c r="D359" i="5"/>
  <c r="E359" i="5" s="1"/>
  <c r="B359" i="5"/>
  <c r="F349" i="5"/>
  <c r="F345" i="5"/>
  <c r="F341" i="5"/>
  <c r="F337" i="5"/>
  <c r="F333" i="5"/>
  <c r="F329" i="5"/>
  <c r="F325" i="5"/>
  <c r="F321" i="5"/>
  <c r="F317" i="5"/>
  <c r="F313" i="5"/>
  <c r="F309" i="5"/>
  <c r="F305" i="5"/>
  <c r="F304" i="5"/>
  <c r="F368" i="5"/>
  <c r="F367" i="5"/>
  <c r="B366" i="5"/>
  <c r="F366" i="5" s="1"/>
  <c r="D363" i="5"/>
  <c r="E363" i="5" s="1"/>
  <c r="B363" i="5"/>
  <c r="F356" i="5"/>
  <c r="F26" i="5"/>
  <c r="F42" i="5"/>
  <c r="F74" i="5"/>
  <c r="B76" i="5"/>
  <c r="F76" i="5" s="1"/>
  <c r="F81" i="5"/>
  <c r="F91" i="5"/>
  <c r="F94" i="5"/>
  <c r="F97" i="5"/>
  <c r="F106" i="5"/>
  <c r="F114" i="5"/>
  <c r="F122" i="5"/>
  <c r="F131" i="5"/>
  <c r="F147" i="5"/>
  <c r="F163" i="5"/>
  <c r="F179" i="5"/>
  <c r="D264" i="5"/>
  <c r="E264" i="5" s="1"/>
  <c r="F58" i="5"/>
  <c r="F61" i="5"/>
  <c r="D72" i="5"/>
  <c r="E72" i="5" s="1"/>
  <c r="F72" i="5" s="1"/>
  <c r="B104" i="5"/>
  <c r="B112" i="5"/>
  <c r="B120" i="5"/>
  <c r="F120" i="5" s="1"/>
  <c r="D188" i="5"/>
  <c r="E188" i="5" s="1"/>
  <c r="D256" i="5"/>
  <c r="E256" i="5" s="1"/>
  <c r="F262" i="5"/>
  <c r="F188" i="5"/>
  <c r="D68" i="5"/>
  <c r="E68" i="5" s="1"/>
  <c r="F82" i="5"/>
  <c r="F90" i="5"/>
  <c r="F93" i="5"/>
  <c r="F123" i="5"/>
  <c r="F139" i="5"/>
  <c r="F155" i="5"/>
  <c r="F171" i="5"/>
  <c r="F187" i="5"/>
  <c r="F254" i="5"/>
  <c r="F104" i="5"/>
  <c r="F112" i="5"/>
  <c r="F80" i="5"/>
  <c r="F68" i="5"/>
  <c r="F100" i="5"/>
  <c r="B4" i="5"/>
  <c r="F4" i="5" s="1"/>
  <c r="B8" i="5"/>
  <c r="F8" i="5" s="1"/>
  <c r="B12" i="5"/>
  <c r="F12" i="5" s="1"/>
  <c r="B16" i="5"/>
  <c r="F16" i="5" s="1"/>
  <c r="B20" i="5"/>
  <c r="F20" i="5" s="1"/>
  <c r="B24" i="5"/>
  <c r="F24" i="5" s="1"/>
  <c r="B28" i="5"/>
  <c r="F28" i="5" s="1"/>
  <c r="B32" i="5"/>
  <c r="F32" i="5" s="1"/>
  <c r="B36" i="5"/>
  <c r="F36" i="5" s="1"/>
  <c r="B40" i="5"/>
  <c r="F40" i="5" s="1"/>
  <c r="B44" i="5"/>
  <c r="F44" i="5" s="1"/>
  <c r="B48" i="5"/>
  <c r="F48" i="5" s="1"/>
  <c r="B52" i="5"/>
  <c r="F52" i="5" s="1"/>
  <c r="F54" i="5"/>
  <c r="B56" i="5"/>
  <c r="F56" i="5" s="1"/>
  <c r="F69" i="5"/>
  <c r="F73" i="5"/>
  <c r="B84" i="5"/>
  <c r="F84" i="5" s="1"/>
  <c r="F86" i="5"/>
  <c r="B88" i="5"/>
  <c r="F88" i="5" s="1"/>
  <c r="F99" i="5"/>
  <c r="F189" i="5"/>
  <c r="F197" i="5"/>
  <c r="F211" i="5"/>
  <c r="F219" i="5"/>
  <c r="F227" i="5"/>
  <c r="F235" i="5"/>
  <c r="F243" i="5"/>
  <c r="B248" i="5"/>
  <c r="F248" i="5" s="1"/>
  <c r="B252" i="5"/>
  <c r="F252" i="5" s="1"/>
  <c r="B260" i="5"/>
  <c r="F260" i="5" s="1"/>
  <c r="B268" i="5"/>
  <c r="F268" i="5" s="1"/>
  <c r="B64" i="5"/>
  <c r="F64" i="5" s="1"/>
  <c r="B92" i="5"/>
  <c r="F92" i="5" s="1"/>
  <c r="B96" i="5"/>
  <c r="F96" i="5" s="1"/>
  <c r="F175" i="5"/>
  <c r="F183" i="5"/>
  <c r="B60" i="5"/>
  <c r="F60" i="5" s="1"/>
  <c r="F5" i="5"/>
  <c r="F9" i="5"/>
  <c r="F53" i="5"/>
  <c r="F57" i="5"/>
  <c r="F70" i="5"/>
  <c r="F85" i="5"/>
  <c r="F89" i="5"/>
  <c r="F125" i="5"/>
  <c r="F133" i="5"/>
  <c r="F141" i="5"/>
  <c r="F149" i="5"/>
  <c r="F157" i="5"/>
  <c r="F165" i="5"/>
  <c r="F173" i="5"/>
  <c r="F193" i="5"/>
  <c r="F201" i="5"/>
  <c r="F215" i="5"/>
  <c r="F223" i="5"/>
  <c r="F231" i="5"/>
  <c r="F239" i="5"/>
  <c r="F247" i="5"/>
  <c r="D2" i="5"/>
  <c r="E2" i="5" s="1"/>
  <c r="F2" i="5" s="1"/>
  <c r="F3" i="5"/>
  <c r="F7" i="5"/>
  <c r="F6" i="5"/>
  <c r="F10" i="5"/>
  <c r="F11" i="5"/>
  <c r="D13" i="5"/>
  <c r="E13" i="5" s="1"/>
  <c r="F19" i="5"/>
  <c r="D21" i="5"/>
  <c r="E21" i="5" s="1"/>
  <c r="F27" i="5"/>
  <c r="D29" i="5"/>
  <c r="E29" i="5" s="1"/>
  <c r="F29" i="5" s="1"/>
  <c r="F35" i="5"/>
  <c r="D37" i="5"/>
  <c r="E37" i="5" s="1"/>
  <c r="F37" i="5" s="1"/>
  <c r="F43" i="5"/>
  <c r="D45" i="5"/>
  <c r="E45" i="5" s="1"/>
  <c r="F45" i="5" s="1"/>
  <c r="F51" i="5"/>
  <c r="F59" i="5"/>
  <c r="F67" i="5"/>
  <c r="F75" i="5"/>
  <c r="F83" i="5"/>
  <c r="D108" i="5"/>
  <c r="E108" i="5" s="1"/>
  <c r="B108" i="5"/>
  <c r="B128" i="5"/>
  <c r="D128" i="5"/>
  <c r="E128" i="5" s="1"/>
  <c r="B160" i="5"/>
  <c r="F160" i="5" s="1"/>
  <c r="D160" i="5"/>
  <c r="E160" i="5" s="1"/>
  <c r="B180" i="5"/>
  <c r="D180" i="5"/>
  <c r="E180" i="5" s="1"/>
  <c r="B194" i="5"/>
  <c r="F194" i="5" s="1"/>
  <c r="D194" i="5"/>
  <c r="E194" i="5" s="1"/>
  <c r="B202" i="5"/>
  <c r="D202" i="5"/>
  <c r="E202" i="5" s="1"/>
  <c r="F13" i="5"/>
  <c r="B152" i="5"/>
  <c r="D152" i="5"/>
  <c r="E152" i="5" s="1"/>
  <c r="F115" i="5"/>
  <c r="B136" i="5"/>
  <c r="D136" i="5"/>
  <c r="E136" i="5" s="1"/>
  <c r="B168" i="5"/>
  <c r="D168" i="5"/>
  <c r="E168" i="5" s="1"/>
  <c r="F21" i="5"/>
  <c r="D116" i="5"/>
  <c r="E116" i="5" s="1"/>
  <c r="B116" i="5"/>
  <c r="F116" i="5" s="1"/>
  <c r="F15" i="5"/>
  <c r="D17" i="5"/>
  <c r="E17" i="5" s="1"/>
  <c r="F17" i="5" s="1"/>
  <c r="F23" i="5"/>
  <c r="D25" i="5"/>
  <c r="E25" i="5" s="1"/>
  <c r="F25" i="5" s="1"/>
  <c r="F31" i="5"/>
  <c r="D33" i="5"/>
  <c r="E33" i="5" s="1"/>
  <c r="F33" i="5" s="1"/>
  <c r="F39" i="5"/>
  <c r="D41" i="5"/>
  <c r="E41" i="5" s="1"/>
  <c r="F41" i="5" s="1"/>
  <c r="F47" i="5"/>
  <c r="D49" i="5"/>
  <c r="E49" i="5" s="1"/>
  <c r="F49" i="5" s="1"/>
  <c r="F55" i="5"/>
  <c r="F63" i="5"/>
  <c r="F71" i="5"/>
  <c r="F79" i="5"/>
  <c r="F87" i="5"/>
  <c r="F95" i="5"/>
  <c r="F107" i="5"/>
  <c r="B144" i="5"/>
  <c r="D144" i="5"/>
  <c r="E144" i="5" s="1"/>
  <c r="B176" i="5"/>
  <c r="D176" i="5"/>
  <c r="E176" i="5" s="1"/>
  <c r="B184" i="5"/>
  <c r="D184" i="5"/>
  <c r="E184" i="5" s="1"/>
  <c r="F105" i="5"/>
  <c r="F113" i="5"/>
  <c r="F121" i="5"/>
  <c r="F127" i="5"/>
  <c r="B130" i="5"/>
  <c r="D130" i="5"/>
  <c r="E130" i="5" s="1"/>
  <c r="F135" i="5"/>
  <c r="B138" i="5"/>
  <c r="D138" i="5"/>
  <c r="E138" i="5" s="1"/>
  <c r="F143" i="5"/>
  <c r="B146" i="5"/>
  <c r="D146" i="5"/>
  <c r="E146" i="5" s="1"/>
  <c r="F151" i="5"/>
  <c r="B154" i="5"/>
  <c r="D154" i="5"/>
  <c r="E154" i="5" s="1"/>
  <c r="F159" i="5"/>
  <c r="B162" i="5"/>
  <c r="D162" i="5"/>
  <c r="E162" i="5" s="1"/>
  <c r="F167" i="5"/>
  <c r="B170" i="5"/>
  <c r="D170" i="5"/>
  <c r="E170" i="5" s="1"/>
  <c r="B208" i="5"/>
  <c r="D208" i="5"/>
  <c r="E208" i="5" s="1"/>
  <c r="B216" i="5"/>
  <c r="D216" i="5"/>
  <c r="E216" i="5" s="1"/>
  <c r="B224" i="5"/>
  <c r="D224" i="5"/>
  <c r="E224" i="5" s="1"/>
  <c r="B232" i="5"/>
  <c r="D232" i="5"/>
  <c r="E232" i="5" s="1"/>
  <c r="B240" i="5"/>
  <c r="D240" i="5"/>
  <c r="E240" i="5" s="1"/>
  <c r="B263" i="5"/>
  <c r="D263" i="5"/>
  <c r="E263" i="5" s="1"/>
  <c r="F101" i="5"/>
  <c r="B102" i="5"/>
  <c r="F102" i="5" s="1"/>
  <c r="F103" i="5"/>
  <c r="B110" i="5"/>
  <c r="F110" i="5" s="1"/>
  <c r="F111" i="5"/>
  <c r="B118" i="5"/>
  <c r="F118" i="5" s="1"/>
  <c r="F119" i="5"/>
  <c r="B124" i="5"/>
  <c r="D124" i="5"/>
  <c r="E124" i="5" s="1"/>
  <c r="F129" i="5"/>
  <c r="B132" i="5"/>
  <c r="D132" i="5"/>
  <c r="E132" i="5" s="1"/>
  <c r="F137" i="5"/>
  <c r="B140" i="5"/>
  <c r="D140" i="5"/>
  <c r="E140" i="5" s="1"/>
  <c r="F145" i="5"/>
  <c r="B148" i="5"/>
  <c r="D148" i="5"/>
  <c r="E148" i="5" s="1"/>
  <c r="F153" i="5"/>
  <c r="B156" i="5"/>
  <c r="D156" i="5"/>
  <c r="E156" i="5" s="1"/>
  <c r="F161" i="5"/>
  <c r="B164" i="5"/>
  <c r="D164" i="5"/>
  <c r="E164" i="5" s="1"/>
  <c r="F169" i="5"/>
  <c r="B172" i="5"/>
  <c r="D172" i="5"/>
  <c r="E172" i="5" s="1"/>
  <c r="F177" i="5"/>
  <c r="B178" i="5"/>
  <c r="D178" i="5"/>
  <c r="E178" i="5" s="1"/>
  <c r="F181" i="5"/>
  <c r="B182" i="5"/>
  <c r="D182" i="5"/>
  <c r="E182" i="5" s="1"/>
  <c r="F185" i="5"/>
  <c r="B186" i="5"/>
  <c r="D186" i="5"/>
  <c r="E186" i="5" s="1"/>
  <c r="B190" i="5"/>
  <c r="D190" i="5"/>
  <c r="E190" i="5" s="1"/>
  <c r="B198" i="5"/>
  <c r="D198" i="5"/>
  <c r="E198" i="5" s="1"/>
  <c r="F205" i="5"/>
  <c r="F109" i="5"/>
  <c r="F117" i="5"/>
  <c r="B126" i="5"/>
  <c r="D126" i="5"/>
  <c r="E126" i="5" s="1"/>
  <c r="B134" i="5"/>
  <c r="D134" i="5"/>
  <c r="E134" i="5" s="1"/>
  <c r="B142" i="5"/>
  <c r="D142" i="5"/>
  <c r="E142" i="5" s="1"/>
  <c r="B150" i="5"/>
  <c r="D150" i="5"/>
  <c r="E150" i="5" s="1"/>
  <c r="B158" i="5"/>
  <c r="D158" i="5"/>
  <c r="E158" i="5" s="1"/>
  <c r="B166" i="5"/>
  <c r="D166" i="5"/>
  <c r="E166" i="5" s="1"/>
  <c r="B174" i="5"/>
  <c r="D174" i="5"/>
  <c r="E174" i="5" s="1"/>
  <c r="B212" i="5"/>
  <c r="D212" i="5"/>
  <c r="E212" i="5" s="1"/>
  <c r="B220" i="5"/>
  <c r="D220" i="5"/>
  <c r="E220" i="5" s="1"/>
  <c r="B228" i="5"/>
  <c r="D228" i="5"/>
  <c r="E228" i="5" s="1"/>
  <c r="B236" i="5"/>
  <c r="D236" i="5"/>
  <c r="E236" i="5" s="1"/>
  <c r="B244" i="5"/>
  <c r="D244" i="5"/>
  <c r="E244" i="5" s="1"/>
  <c r="F207" i="5"/>
  <c r="F191" i="5"/>
  <c r="B192" i="5"/>
  <c r="D192" i="5"/>
  <c r="E192" i="5" s="1"/>
  <c r="F195" i="5"/>
  <c r="B196" i="5"/>
  <c r="D196" i="5"/>
  <c r="E196" i="5" s="1"/>
  <c r="F199" i="5"/>
  <c r="B200" i="5"/>
  <c r="D200" i="5"/>
  <c r="E200" i="5" s="1"/>
  <c r="F203" i="5"/>
  <c r="B204" i="5"/>
  <c r="D204" i="5"/>
  <c r="E204" i="5" s="1"/>
  <c r="F209" i="5"/>
  <c r="B210" i="5"/>
  <c r="D210" i="5"/>
  <c r="E210" i="5" s="1"/>
  <c r="F213" i="5"/>
  <c r="B214" i="5"/>
  <c r="D214" i="5"/>
  <c r="E214" i="5" s="1"/>
  <c r="F217" i="5"/>
  <c r="B218" i="5"/>
  <c r="D218" i="5"/>
  <c r="E218" i="5" s="1"/>
  <c r="F221" i="5"/>
  <c r="B222" i="5"/>
  <c r="D222" i="5"/>
  <c r="E222" i="5" s="1"/>
  <c r="F225" i="5"/>
  <c r="B226" i="5"/>
  <c r="D226" i="5"/>
  <c r="E226" i="5" s="1"/>
  <c r="F229" i="5"/>
  <c r="B230" i="5"/>
  <c r="D230" i="5"/>
  <c r="E230" i="5" s="1"/>
  <c r="F233" i="5"/>
  <c r="B234" i="5"/>
  <c r="D234" i="5"/>
  <c r="E234" i="5" s="1"/>
  <c r="F237" i="5"/>
  <c r="B238" i="5"/>
  <c r="D238" i="5"/>
  <c r="E238" i="5" s="1"/>
  <c r="F241" i="5"/>
  <c r="B242" i="5"/>
  <c r="D242" i="5"/>
  <c r="E242" i="5" s="1"/>
  <c r="F245" i="5"/>
  <c r="B246" i="5"/>
  <c r="D246" i="5"/>
  <c r="E246" i="5" s="1"/>
  <c r="B206" i="5"/>
  <c r="D206" i="5"/>
  <c r="E206" i="5" s="1"/>
  <c r="D249" i="5"/>
  <c r="E249" i="5" s="1"/>
  <c r="B249" i="5"/>
  <c r="B255" i="5"/>
  <c r="D255" i="5"/>
  <c r="E255" i="5" s="1"/>
  <c r="B257" i="5"/>
  <c r="D257" i="5"/>
  <c r="E257" i="5" s="1"/>
  <c r="B265" i="5"/>
  <c r="D265" i="5"/>
  <c r="E265" i="5" s="1"/>
  <c r="B251" i="5"/>
  <c r="D251" i="5"/>
  <c r="E251" i="5" s="1"/>
  <c r="F256" i="5"/>
  <c r="B259" i="5"/>
  <c r="D259" i="5"/>
  <c r="E259" i="5" s="1"/>
  <c r="F264" i="5"/>
  <c r="B267" i="5"/>
  <c r="D267" i="5"/>
  <c r="E267" i="5" s="1"/>
  <c r="F250" i="5"/>
  <c r="B253" i="5"/>
  <c r="D253" i="5"/>
  <c r="E253" i="5" s="1"/>
  <c r="F258" i="5"/>
  <c r="B261" i="5"/>
  <c r="D261" i="5"/>
  <c r="E261" i="5" s="1"/>
  <c r="F266" i="5"/>
  <c r="B269" i="5"/>
  <c r="D269" i="5"/>
  <c r="E269" i="5" s="1"/>
  <c r="B271" i="5"/>
  <c r="D271" i="5"/>
  <c r="E271" i="5" s="1"/>
  <c r="B273" i="5"/>
  <c r="D273" i="5"/>
  <c r="E273" i="5" s="1"/>
  <c r="B275" i="5"/>
  <c r="D275" i="5"/>
  <c r="E275" i="5" s="1"/>
  <c r="B277" i="5"/>
  <c r="D277" i="5"/>
  <c r="E277" i="5" s="1"/>
  <c r="B279" i="5"/>
  <c r="D279" i="5"/>
  <c r="E279" i="5" s="1"/>
  <c r="B281" i="5"/>
  <c r="D281" i="5"/>
  <c r="E281" i="5" s="1"/>
  <c r="B283" i="5"/>
  <c r="D283" i="5"/>
  <c r="E283" i="5" s="1"/>
  <c r="B285" i="5"/>
  <c r="D285" i="5"/>
  <c r="E285" i="5" s="1"/>
  <c r="B287" i="5"/>
  <c r="D287" i="5"/>
  <c r="E287" i="5" s="1"/>
  <c r="B289" i="5"/>
  <c r="D289" i="5"/>
  <c r="E289" i="5" s="1"/>
  <c r="B291" i="5"/>
  <c r="D291" i="5"/>
  <c r="E291" i="5" s="1"/>
  <c r="B293" i="5"/>
  <c r="D293" i="5"/>
  <c r="E293" i="5" s="1"/>
  <c r="B295" i="5"/>
  <c r="D295" i="5"/>
  <c r="E295" i="5" s="1"/>
  <c r="B297" i="5"/>
  <c r="D297" i="5"/>
  <c r="E297" i="5" s="1"/>
  <c r="B299" i="5"/>
  <c r="D299" i="5"/>
  <c r="E299" i="5" s="1"/>
  <c r="B301" i="5"/>
  <c r="D301" i="5"/>
  <c r="E301" i="5" s="1"/>
  <c r="B303" i="5"/>
  <c r="D303" i="5"/>
  <c r="E303" i="5" s="1"/>
  <c r="B270" i="5"/>
  <c r="F270" i="5" s="1"/>
  <c r="B272" i="5"/>
  <c r="F272" i="5" s="1"/>
  <c r="B274" i="5"/>
  <c r="F274" i="5" s="1"/>
  <c r="B276" i="5"/>
  <c r="F276" i="5" s="1"/>
  <c r="B278" i="5"/>
  <c r="F278" i="5" s="1"/>
  <c r="B280" i="5"/>
  <c r="F280" i="5" s="1"/>
  <c r="B282" i="5"/>
  <c r="F282" i="5" s="1"/>
  <c r="B284" i="5"/>
  <c r="F284" i="5" s="1"/>
  <c r="B286" i="5"/>
  <c r="F286" i="5" s="1"/>
  <c r="B288" i="5"/>
  <c r="F288" i="5" s="1"/>
  <c r="B290" i="5"/>
  <c r="F290" i="5" s="1"/>
  <c r="B292" i="5"/>
  <c r="F292" i="5" s="1"/>
  <c r="B294" i="5"/>
  <c r="F294" i="5" s="1"/>
  <c r="B296" i="5"/>
  <c r="F296" i="5" s="1"/>
  <c r="B298" i="5"/>
  <c r="F298" i="5" s="1"/>
  <c r="B300" i="5"/>
  <c r="F300" i="5" s="1"/>
  <c r="B302" i="5"/>
  <c r="F302" i="5" s="1"/>
  <c r="F363" i="5" l="1"/>
  <c r="F371" i="5"/>
  <c r="F487" i="5"/>
  <c r="F467" i="5"/>
  <c r="F385" i="5"/>
  <c r="F447" i="5"/>
  <c r="F459" i="5"/>
  <c r="F635" i="5"/>
  <c r="F491" i="5"/>
  <c r="F515" i="5"/>
  <c r="F523" i="5"/>
  <c r="F531" i="5"/>
  <c r="F539" i="5"/>
  <c r="F547" i="5"/>
  <c r="F555" i="5"/>
  <c r="F563" i="5"/>
  <c r="F644" i="5"/>
  <c r="F708" i="5"/>
  <c r="F656" i="5"/>
  <c r="F720" i="5"/>
  <c r="F736" i="5"/>
  <c r="F742" i="5"/>
  <c r="F837" i="5"/>
  <c r="F865" i="5"/>
  <c r="F929" i="5"/>
  <c r="F985" i="5"/>
  <c r="F1017" i="5"/>
  <c r="F307" i="5"/>
  <c r="F327" i="5"/>
  <c r="F343" i="5"/>
  <c r="F351" i="5"/>
  <c r="F905" i="5"/>
  <c r="F752" i="5"/>
  <c r="F823" i="5"/>
  <c r="F893" i="5"/>
  <c r="F965" i="5"/>
  <c r="F1013" i="5"/>
  <c r="F315" i="5"/>
  <c r="F323" i="5"/>
  <c r="F339" i="5"/>
  <c r="F873" i="5"/>
  <c r="F933" i="5"/>
  <c r="F961" i="5"/>
  <c r="F1009" i="5"/>
  <c r="F397" i="5"/>
  <c r="F433" i="5"/>
  <c r="F374" i="5"/>
  <c r="F435" i="5"/>
  <c r="F421" i="5"/>
  <c r="F417" i="5"/>
  <c r="F471" i="5"/>
  <c r="F401" i="5"/>
  <c r="F451" i="5"/>
  <c r="F495" i="5"/>
  <c r="F619" i="5"/>
  <c r="F583" i="5"/>
  <c r="F615" i="5"/>
  <c r="F627" i="5"/>
  <c r="F591" i="5"/>
  <c r="F664" i="5"/>
  <c r="F692" i="5"/>
  <c r="F639" i="5"/>
  <c r="F704" i="5"/>
  <c r="F716" i="5"/>
  <c r="F758" i="5"/>
  <c r="F784" i="5"/>
  <c r="F700" i="5"/>
  <c r="F869" i="5"/>
  <c r="F901" i="5"/>
  <c r="F941" i="5"/>
  <c r="F973" i="5"/>
  <c r="F1005" i="5"/>
  <c r="F1037" i="5"/>
  <c r="F993" i="5"/>
  <c r="F1041" i="5"/>
  <c r="F848" i="5"/>
  <c r="F913" i="5"/>
  <c r="F359" i="5"/>
  <c r="F355" i="5"/>
  <c r="F381" i="5"/>
  <c r="F425" i="5"/>
  <c r="F405" i="5"/>
  <c r="F455" i="5"/>
  <c r="F499" i="5"/>
  <c r="F479" i="5"/>
  <c r="F603" i="5"/>
  <c r="F443" i="5"/>
  <c r="F511" i="5"/>
  <c r="F519" i="5"/>
  <c r="F527" i="5"/>
  <c r="F535" i="5"/>
  <c r="F543" i="5"/>
  <c r="F551" i="5"/>
  <c r="F559" i="5"/>
  <c r="F567" i="5"/>
  <c r="F575" i="5"/>
  <c r="F611" i="5"/>
  <c r="F648" i="5"/>
  <c r="F712" i="5"/>
  <c r="F475" i="5"/>
  <c r="F676" i="5"/>
  <c r="F688" i="5"/>
  <c r="F728" i="5"/>
  <c r="F652" i="5"/>
  <c r="F747" i="5"/>
  <c r="F780" i="5"/>
  <c r="F792" i="5"/>
  <c r="F897" i="5"/>
  <c r="F953" i="5"/>
  <c r="F1001" i="5"/>
  <c r="F1033" i="5"/>
  <c r="F311" i="5"/>
  <c r="F331" i="5"/>
  <c r="F347" i="5"/>
  <c r="F807" i="5"/>
  <c r="F832" i="5"/>
  <c r="F857" i="5"/>
  <c r="F861" i="5"/>
  <c r="F925" i="5"/>
  <c r="F997" i="5"/>
  <c r="F1029" i="5"/>
  <c r="F319" i="5"/>
  <c r="F335" i="5"/>
  <c r="F668" i="5"/>
  <c r="F889" i="5"/>
  <c r="F945" i="5"/>
  <c r="F977" i="5"/>
  <c r="F1053" i="5"/>
  <c r="F283" i="5"/>
  <c r="F279" i="5"/>
  <c r="F275" i="5"/>
  <c r="F271" i="5"/>
  <c r="F253" i="5"/>
  <c r="F242" i="5"/>
  <c r="F226" i="5"/>
  <c r="F210" i="5"/>
  <c r="F192" i="5"/>
  <c r="F244" i="5"/>
  <c r="F228" i="5"/>
  <c r="F212" i="5"/>
  <c r="F166" i="5"/>
  <c r="F150" i="5"/>
  <c r="F134" i="5"/>
  <c r="F172" i="5"/>
  <c r="F140" i="5"/>
  <c r="F146" i="5"/>
  <c r="F184" i="5"/>
  <c r="F144" i="5"/>
  <c r="F168" i="5"/>
  <c r="F261" i="5"/>
  <c r="F251" i="5"/>
  <c r="F257" i="5"/>
  <c r="F246" i="5"/>
  <c r="F230" i="5"/>
  <c r="F214" i="5"/>
  <c r="F196" i="5"/>
  <c r="F190" i="5"/>
  <c r="F178" i="5"/>
  <c r="F148" i="5"/>
  <c r="F240" i="5"/>
  <c r="F224" i="5"/>
  <c r="F208" i="5"/>
  <c r="F154" i="5"/>
  <c r="F293" i="5"/>
  <c r="F273" i="5"/>
  <c r="F234" i="5"/>
  <c r="F218" i="5"/>
  <c r="F200" i="5"/>
  <c r="F236" i="5"/>
  <c r="F220" i="5"/>
  <c r="F174" i="5"/>
  <c r="F158" i="5"/>
  <c r="F142" i="5"/>
  <c r="F126" i="5"/>
  <c r="F182" i="5"/>
  <c r="F156" i="5"/>
  <c r="F124" i="5"/>
  <c r="F162" i="5"/>
  <c r="F130" i="5"/>
  <c r="F176" i="5"/>
  <c r="F136" i="5"/>
  <c r="F152" i="5"/>
  <c r="F202" i="5"/>
  <c r="F180" i="5"/>
  <c r="F128" i="5"/>
  <c r="F297" i="5"/>
  <c r="F285" i="5"/>
  <c r="F277" i="5"/>
  <c r="F259" i="5"/>
  <c r="F267" i="5"/>
  <c r="F265" i="5"/>
  <c r="F255" i="5"/>
  <c r="F206" i="5"/>
  <c r="F238" i="5"/>
  <c r="F222" i="5"/>
  <c r="F204" i="5"/>
  <c r="F198" i="5"/>
  <c r="F186" i="5"/>
  <c r="F164" i="5"/>
  <c r="F132" i="5"/>
  <c r="F263" i="5"/>
  <c r="F232" i="5"/>
  <c r="F216" i="5"/>
  <c r="F170" i="5"/>
  <c r="F138" i="5"/>
  <c r="F108" i="5"/>
  <c r="F301" i="5"/>
  <c r="F289" i="5"/>
  <c r="F281" i="5"/>
  <c r="F269" i="5"/>
  <c r="F303" i="5"/>
  <c r="F299" i="5"/>
  <c r="F295" i="5"/>
  <c r="F291" i="5"/>
  <c r="F287" i="5"/>
  <c r="F249" i="5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2" i="1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2" i="2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310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K1002" i="2" s="1"/>
  <c r="E1003" i="2"/>
  <c r="E1004" i="2"/>
  <c r="E1005" i="2"/>
  <c r="E1006" i="2"/>
  <c r="K1006" i="2" s="1"/>
  <c r="E1007" i="2"/>
  <c r="E1008" i="2"/>
  <c r="E1009" i="2"/>
  <c r="E1010" i="2"/>
  <c r="K1010" i="2" s="1"/>
  <c r="E1011" i="2"/>
  <c r="E1012" i="2"/>
  <c r="E1013" i="2"/>
  <c r="E1014" i="2"/>
  <c r="K1014" i="2" s="1"/>
  <c r="E1015" i="2"/>
  <c r="E1016" i="2"/>
  <c r="E1017" i="2"/>
  <c r="E1018" i="2"/>
  <c r="K1018" i="2" s="1"/>
  <c r="E1019" i="2"/>
  <c r="E1020" i="2"/>
  <c r="E1021" i="2"/>
  <c r="E1022" i="2"/>
  <c r="K1022" i="2" s="1"/>
  <c r="E1023" i="2"/>
  <c r="E1024" i="2"/>
  <c r="E1025" i="2"/>
  <c r="E1026" i="2"/>
  <c r="K1026" i="2" s="1"/>
  <c r="E1027" i="2"/>
  <c r="E1028" i="2"/>
  <c r="E1029" i="2"/>
  <c r="E1030" i="2"/>
  <c r="K1030" i="2" s="1"/>
  <c r="E1031" i="2"/>
  <c r="E1032" i="2"/>
  <c r="E1033" i="2"/>
  <c r="E1034" i="2"/>
  <c r="K1034" i="2" s="1"/>
  <c r="E1035" i="2"/>
  <c r="E1036" i="2"/>
  <c r="E1037" i="2"/>
  <c r="E1038" i="2"/>
  <c r="K1038" i="2" s="1"/>
  <c r="E1039" i="2"/>
  <c r="E1040" i="2"/>
  <c r="E1041" i="2"/>
  <c r="E1042" i="2"/>
  <c r="K1042" i="2" s="1"/>
  <c r="E1043" i="2"/>
  <c r="E1044" i="2"/>
  <c r="E1045" i="2"/>
  <c r="E1046" i="2"/>
  <c r="K1046" i="2" s="1"/>
  <c r="E1047" i="2"/>
  <c r="E1048" i="2"/>
  <c r="E1049" i="2"/>
  <c r="E1050" i="2"/>
  <c r="K1050" i="2" s="1"/>
  <c r="E1051" i="2"/>
  <c r="E1052" i="2"/>
  <c r="E1053" i="2"/>
  <c r="E1054" i="2"/>
  <c r="K1054" i="2" s="1"/>
  <c r="E1055" i="2"/>
  <c r="E1056" i="2"/>
  <c r="E1057" i="2"/>
  <c r="E1058" i="2"/>
  <c r="K1058" i="2" s="1"/>
  <c r="E1059" i="2"/>
  <c r="E1060" i="2"/>
  <c r="E1061" i="2"/>
  <c r="E1062" i="2"/>
  <c r="K1062" i="2" s="1"/>
  <c r="E1063" i="2"/>
  <c r="E1064" i="2"/>
  <c r="E1065" i="2"/>
  <c r="E1066" i="2"/>
  <c r="K1066" i="2" s="1"/>
  <c r="E1067" i="2"/>
  <c r="E1068" i="2"/>
  <c r="E1069" i="2"/>
  <c r="E1070" i="2"/>
  <c r="K1070" i="2" s="1"/>
  <c r="E1071" i="2"/>
  <c r="E1072" i="2"/>
  <c r="E1073" i="2"/>
  <c r="E1074" i="2"/>
  <c r="K1074" i="2" s="1"/>
  <c r="E1075" i="2"/>
  <c r="E1076" i="2"/>
  <c r="E1077" i="2"/>
  <c r="E1078" i="2"/>
  <c r="K1078" i="2" s="1"/>
  <c r="E1079" i="2"/>
  <c r="E1080" i="2"/>
  <c r="E1081" i="2"/>
  <c r="E1082" i="2"/>
  <c r="K1082" i="2" s="1"/>
  <c r="E1083" i="2"/>
  <c r="E1084" i="2"/>
  <c r="E1085" i="2"/>
  <c r="E1086" i="2"/>
  <c r="K1086" i="2" s="1"/>
  <c r="E1087" i="2"/>
  <c r="E1088" i="2"/>
  <c r="E1089" i="2"/>
  <c r="E1090" i="2"/>
  <c r="K1090" i="2" s="1"/>
  <c r="E1091" i="2"/>
  <c r="E1092" i="2"/>
  <c r="E1093" i="2"/>
  <c r="E1094" i="2"/>
  <c r="K1094" i="2" s="1"/>
  <c r="E1095" i="2"/>
  <c r="E1096" i="2"/>
  <c r="E1097" i="2"/>
  <c r="E1098" i="2"/>
  <c r="K1098" i="2" s="1"/>
  <c r="E1099" i="2"/>
  <c r="E1100" i="2"/>
  <c r="E1101" i="2"/>
  <c r="E1102" i="2"/>
  <c r="K1102" i="2" s="1"/>
  <c r="E1103" i="2"/>
  <c r="E1104" i="2"/>
  <c r="E1105" i="2"/>
  <c r="E1106" i="2"/>
  <c r="K1106" i="2" s="1"/>
  <c r="E1107" i="2"/>
  <c r="E1108" i="2"/>
  <c r="E1109" i="2"/>
  <c r="E1110" i="2"/>
  <c r="K1110" i="2" s="1"/>
  <c r="E1111" i="2"/>
  <c r="E1112" i="2"/>
  <c r="E1113" i="2"/>
  <c r="E1114" i="2"/>
  <c r="K1114" i="2" s="1"/>
  <c r="E1115" i="2"/>
  <c r="E1116" i="2"/>
  <c r="E1117" i="2"/>
  <c r="E1118" i="2"/>
  <c r="K1118" i="2" s="1"/>
  <c r="E1119" i="2"/>
  <c r="E1120" i="2"/>
  <c r="E1121" i="2"/>
  <c r="E1122" i="2"/>
  <c r="K1122" i="2" s="1"/>
  <c r="E1123" i="2"/>
  <c r="E1124" i="2"/>
  <c r="E1125" i="2"/>
  <c r="E1126" i="2"/>
  <c r="K1126" i="2" s="1"/>
  <c r="E1127" i="2"/>
  <c r="E1128" i="2"/>
  <c r="E1129" i="2"/>
  <c r="E1130" i="2"/>
  <c r="K1130" i="2" s="1"/>
  <c r="E1131" i="2"/>
  <c r="E1132" i="2"/>
  <c r="E1133" i="2"/>
  <c r="E1134" i="2"/>
  <c r="K1134" i="2" s="1"/>
  <c r="E1135" i="2"/>
  <c r="E1136" i="2"/>
  <c r="E1137" i="2"/>
  <c r="E1138" i="2"/>
  <c r="K1138" i="2" s="1"/>
  <c r="E1139" i="2"/>
  <c r="E1140" i="2"/>
  <c r="E1141" i="2"/>
  <c r="E1142" i="2"/>
  <c r="K1142" i="2" s="1"/>
  <c r="E1143" i="2"/>
  <c r="E1144" i="2"/>
  <c r="E1145" i="2"/>
  <c r="E1146" i="2"/>
  <c r="K1146" i="2" s="1"/>
  <c r="E1147" i="2"/>
  <c r="E1148" i="2"/>
  <c r="E1149" i="2"/>
  <c r="E1150" i="2"/>
  <c r="K1150" i="2" s="1"/>
  <c r="E1151" i="2"/>
  <c r="E1152" i="2"/>
  <c r="E1153" i="2"/>
  <c r="E1154" i="2"/>
  <c r="K1154" i="2" s="1"/>
  <c r="E1155" i="2"/>
  <c r="E1156" i="2"/>
  <c r="E1157" i="2"/>
  <c r="E1158" i="2"/>
  <c r="K1158" i="2" s="1"/>
  <c r="E1159" i="2"/>
  <c r="E1160" i="2"/>
  <c r="E1161" i="2"/>
  <c r="E1162" i="2"/>
  <c r="K1162" i="2" s="1"/>
  <c r="E1163" i="2"/>
  <c r="E1164" i="2"/>
  <c r="E1165" i="2"/>
  <c r="E1166" i="2"/>
  <c r="K1166" i="2" s="1"/>
  <c r="E1167" i="2"/>
  <c r="E1168" i="2"/>
  <c r="E1169" i="2"/>
  <c r="E1170" i="2"/>
  <c r="K1170" i="2" s="1"/>
  <c r="E1171" i="2"/>
  <c r="E1172" i="2"/>
  <c r="E1173" i="2"/>
  <c r="E1174" i="2"/>
  <c r="K1174" i="2" s="1"/>
  <c r="E1175" i="2"/>
  <c r="E1176" i="2"/>
  <c r="E1177" i="2"/>
  <c r="E1178" i="2"/>
  <c r="K1178" i="2" s="1"/>
  <c r="E1179" i="2"/>
  <c r="E1180" i="2"/>
  <c r="E1181" i="2"/>
  <c r="E1182" i="2"/>
  <c r="K1182" i="2" s="1"/>
  <c r="E1183" i="2"/>
  <c r="E1184" i="2"/>
  <c r="E1185" i="2"/>
  <c r="E1186" i="2"/>
  <c r="K1186" i="2" s="1"/>
  <c r="E1187" i="2"/>
  <c r="E1188" i="2"/>
  <c r="E1189" i="2"/>
  <c r="E1190" i="2"/>
  <c r="K1190" i="2" s="1"/>
  <c r="E1191" i="2"/>
  <c r="E1192" i="2"/>
  <c r="E1193" i="2"/>
  <c r="E1194" i="2"/>
  <c r="K1194" i="2" s="1"/>
  <c r="E1195" i="2"/>
  <c r="E1196" i="2"/>
  <c r="E1197" i="2"/>
  <c r="E1198" i="2"/>
  <c r="K1198" i="2" s="1"/>
  <c r="E1199" i="2"/>
  <c r="E1200" i="2"/>
  <c r="E1201" i="2"/>
  <c r="E1202" i="2"/>
  <c r="K1202" i="2" s="1"/>
  <c r="E1203" i="2"/>
  <c r="E1204" i="2"/>
  <c r="E1205" i="2"/>
  <c r="E1206" i="2"/>
  <c r="K1206" i="2" s="1"/>
  <c r="E1207" i="2"/>
  <c r="E1208" i="2"/>
  <c r="E1209" i="2"/>
  <c r="E1210" i="2"/>
  <c r="K1210" i="2" s="1"/>
  <c r="E1211" i="2"/>
  <c r="E1212" i="2"/>
  <c r="E1213" i="2"/>
  <c r="E1214" i="2"/>
  <c r="K1214" i="2" s="1"/>
  <c r="E1215" i="2"/>
  <c r="E1216" i="2"/>
  <c r="E1217" i="2"/>
  <c r="E1218" i="2"/>
  <c r="K1218" i="2" s="1"/>
  <c r="E1219" i="2"/>
  <c r="E1220" i="2"/>
  <c r="E1221" i="2"/>
  <c r="E1222" i="2"/>
  <c r="K1222" i="2" s="1"/>
  <c r="E1223" i="2"/>
  <c r="E1224" i="2"/>
  <c r="E1225" i="2"/>
  <c r="E1226" i="2"/>
  <c r="K1226" i="2" s="1"/>
  <c r="E1227" i="2"/>
  <c r="E1228" i="2"/>
  <c r="E1229" i="2"/>
  <c r="E1230" i="2"/>
  <c r="K1230" i="2" s="1"/>
  <c r="E1231" i="2"/>
  <c r="E1232" i="2"/>
  <c r="E1233" i="2"/>
  <c r="E1234" i="2"/>
  <c r="K1234" i="2" s="1"/>
  <c r="E1235" i="2"/>
  <c r="E1236" i="2"/>
  <c r="E1237" i="2"/>
  <c r="E1238" i="2"/>
  <c r="K1238" i="2" s="1"/>
  <c r="E1239" i="2"/>
  <c r="E1240" i="2"/>
  <c r="E1241" i="2"/>
  <c r="E1242" i="2"/>
  <c r="K1242" i="2" s="1"/>
  <c r="E1243" i="2"/>
  <c r="E1244" i="2"/>
  <c r="E1245" i="2"/>
  <c r="E1246" i="2"/>
  <c r="K1246" i="2" s="1"/>
  <c r="E1247" i="2"/>
  <c r="E1248" i="2"/>
  <c r="E1249" i="2"/>
  <c r="E1250" i="2"/>
  <c r="K1250" i="2" s="1"/>
  <c r="E1251" i="2"/>
  <c r="E1252" i="2"/>
  <c r="E1253" i="2"/>
  <c r="E1254" i="2"/>
  <c r="K1254" i="2" s="1"/>
  <c r="E1255" i="2"/>
  <c r="E1256" i="2"/>
  <c r="E1257" i="2"/>
  <c r="E1258" i="2"/>
  <c r="K1258" i="2" s="1"/>
  <c r="E1259" i="2"/>
  <c r="E1260" i="2"/>
  <c r="E1261" i="2"/>
  <c r="E1262" i="2"/>
  <c r="K1262" i="2" s="1"/>
  <c r="E1263" i="2"/>
  <c r="E1264" i="2"/>
  <c r="E1265" i="2"/>
  <c r="E1266" i="2"/>
  <c r="K1266" i="2" s="1"/>
  <c r="E1267" i="2"/>
  <c r="E1268" i="2"/>
  <c r="E1269" i="2"/>
  <c r="E1270" i="2"/>
  <c r="K1270" i="2" s="1"/>
  <c r="E1271" i="2"/>
  <c r="E1272" i="2"/>
  <c r="E1273" i="2"/>
  <c r="E1274" i="2"/>
  <c r="K1274" i="2" s="1"/>
  <c r="E1275" i="2"/>
  <c r="E1276" i="2"/>
  <c r="E1277" i="2"/>
  <c r="E1278" i="2"/>
  <c r="K1278" i="2" s="1"/>
  <c r="E1279" i="2"/>
  <c r="E1280" i="2"/>
  <c r="E1281" i="2"/>
  <c r="E1282" i="2"/>
  <c r="K1282" i="2" s="1"/>
  <c r="E1283" i="2"/>
  <c r="E1284" i="2"/>
  <c r="E1285" i="2"/>
  <c r="E1286" i="2"/>
  <c r="K1286" i="2" s="1"/>
  <c r="E1287" i="2"/>
  <c r="E1288" i="2"/>
  <c r="E1289" i="2"/>
  <c r="E1290" i="2"/>
  <c r="K1290" i="2" s="1"/>
  <c r="E1291" i="2"/>
  <c r="E1292" i="2"/>
  <c r="E1293" i="2"/>
  <c r="E1294" i="2"/>
  <c r="K1294" i="2" s="1"/>
  <c r="E1295" i="2"/>
  <c r="E1296" i="2"/>
  <c r="E1297" i="2"/>
  <c r="E1298" i="2"/>
  <c r="K1298" i="2" s="1"/>
  <c r="E1299" i="2"/>
  <c r="E1300" i="2"/>
  <c r="E1301" i="2"/>
  <c r="E1302" i="2"/>
  <c r="K1302" i="2" s="1"/>
  <c r="E1303" i="2"/>
  <c r="E1304" i="2"/>
  <c r="E1305" i="2"/>
  <c r="E1306" i="2"/>
  <c r="K1306" i="2" s="1"/>
  <c r="E1307" i="2"/>
  <c r="E1308" i="2"/>
  <c r="E1309" i="2"/>
  <c r="E1310" i="2"/>
  <c r="K1310" i="2" s="1"/>
  <c r="E1311" i="2"/>
  <c r="E1312" i="2"/>
  <c r="E1313" i="2"/>
  <c r="E1314" i="2"/>
  <c r="K1314" i="2" s="1"/>
  <c r="E1315" i="2"/>
  <c r="E1316" i="2"/>
  <c r="E1317" i="2"/>
  <c r="E1318" i="2"/>
  <c r="K1318" i="2" s="1"/>
  <c r="E1319" i="2"/>
  <c r="E1320" i="2"/>
  <c r="E1321" i="2"/>
  <c r="E1322" i="2"/>
  <c r="K1322" i="2" s="1"/>
  <c r="E1323" i="2"/>
  <c r="E1324" i="2"/>
  <c r="E1325" i="2"/>
  <c r="E1326" i="2"/>
  <c r="K1326" i="2" s="1"/>
  <c r="E1327" i="2"/>
  <c r="E1328" i="2"/>
  <c r="E1329" i="2"/>
  <c r="E1330" i="2"/>
  <c r="K1330" i="2" s="1"/>
  <c r="E1331" i="2"/>
  <c r="E1332" i="2"/>
  <c r="E1333" i="2"/>
  <c r="E1334" i="2"/>
  <c r="K1334" i="2" s="1"/>
  <c r="E1335" i="2"/>
  <c r="E1336" i="2"/>
  <c r="E1337" i="2"/>
  <c r="E1338" i="2"/>
  <c r="K1338" i="2" s="1"/>
  <c r="E1339" i="2"/>
  <c r="E1340" i="2"/>
  <c r="E1341" i="2"/>
  <c r="E1342" i="2"/>
  <c r="K1342" i="2" s="1"/>
  <c r="E1343" i="2"/>
  <c r="E1344" i="2"/>
  <c r="E1345" i="2"/>
  <c r="E1346" i="2"/>
  <c r="K1346" i="2" s="1"/>
  <c r="E1347" i="2"/>
  <c r="E1348" i="2"/>
  <c r="E1349" i="2"/>
  <c r="E1350" i="2"/>
  <c r="K1350" i="2" s="1"/>
  <c r="E1351" i="2"/>
  <c r="E1352" i="2"/>
  <c r="E1353" i="2"/>
  <c r="E1354" i="2"/>
  <c r="K1354" i="2" s="1"/>
  <c r="E1355" i="2"/>
  <c r="E1356" i="2"/>
  <c r="E1357" i="2"/>
  <c r="E1358" i="2"/>
  <c r="K1358" i="2" s="1"/>
  <c r="E1359" i="2"/>
  <c r="E1360" i="2"/>
  <c r="E1361" i="2"/>
  <c r="E1362" i="2"/>
  <c r="K1362" i="2" s="1"/>
  <c r="E1363" i="2"/>
  <c r="E1364" i="2"/>
  <c r="E1365" i="2"/>
  <c r="E1366" i="2"/>
  <c r="K1366" i="2" s="1"/>
  <c r="E1367" i="2"/>
  <c r="E1368" i="2"/>
  <c r="E1369" i="2"/>
  <c r="E1370" i="2"/>
  <c r="K1370" i="2" s="1"/>
  <c r="E1371" i="2"/>
  <c r="E1372" i="2"/>
  <c r="E1373" i="2"/>
  <c r="E1374" i="2"/>
  <c r="K1374" i="2" s="1"/>
  <c r="E1375" i="2"/>
  <c r="E1376" i="2"/>
  <c r="E1377" i="2"/>
  <c r="E1378" i="2"/>
  <c r="K1378" i="2" s="1"/>
  <c r="E1379" i="2"/>
  <c r="E1380" i="2"/>
  <c r="E1381" i="2"/>
  <c r="E1382" i="2"/>
  <c r="K1382" i="2" s="1"/>
  <c r="E1383" i="2"/>
  <c r="E1384" i="2"/>
  <c r="E1385" i="2"/>
  <c r="E1386" i="2"/>
  <c r="K1386" i="2" s="1"/>
  <c r="E1387" i="2"/>
  <c r="E1388" i="2"/>
  <c r="E1389" i="2"/>
  <c r="E1390" i="2"/>
  <c r="K1390" i="2" s="1"/>
  <c r="E1391" i="2"/>
  <c r="E1392" i="2"/>
  <c r="E1393" i="2"/>
  <c r="E1394" i="2"/>
  <c r="K1394" i="2" s="1"/>
  <c r="E1395" i="2"/>
  <c r="E1396" i="2"/>
  <c r="E1397" i="2"/>
  <c r="E1398" i="2"/>
  <c r="K1398" i="2" s="1"/>
  <c r="E1399" i="2"/>
  <c r="E1400" i="2"/>
  <c r="E1401" i="2"/>
  <c r="E1402" i="2"/>
  <c r="K1402" i="2" s="1"/>
  <c r="E1403" i="2"/>
  <c r="E1404" i="2"/>
  <c r="E1405" i="2"/>
  <c r="E1406" i="2"/>
  <c r="K1406" i="2" s="1"/>
  <c r="E1407" i="2"/>
  <c r="E1408" i="2"/>
  <c r="E1409" i="2"/>
  <c r="E1410" i="2"/>
  <c r="K1410" i="2" s="1"/>
  <c r="E1411" i="2"/>
  <c r="E1412" i="2"/>
  <c r="E1413" i="2"/>
  <c r="E1414" i="2"/>
  <c r="K1414" i="2" s="1"/>
  <c r="E1415" i="2"/>
  <c r="E1416" i="2"/>
  <c r="E1417" i="2"/>
  <c r="E1418" i="2"/>
  <c r="K1418" i="2" s="1"/>
  <c r="E1419" i="2"/>
  <c r="E1420" i="2"/>
  <c r="E1421" i="2"/>
  <c r="E1422" i="2"/>
  <c r="K1422" i="2" s="1"/>
  <c r="E1423" i="2"/>
  <c r="E1424" i="2"/>
  <c r="E1425" i="2"/>
  <c r="E1426" i="2"/>
  <c r="K1426" i="2" s="1"/>
  <c r="E1427" i="2"/>
  <c r="E1428" i="2"/>
  <c r="E1429" i="2"/>
  <c r="E1430" i="2"/>
  <c r="K1430" i="2" s="1"/>
  <c r="E1431" i="2"/>
  <c r="E1432" i="2"/>
  <c r="E1433" i="2"/>
  <c r="E1434" i="2"/>
  <c r="K1434" i="2" s="1"/>
  <c r="E1435" i="2"/>
  <c r="E1436" i="2"/>
  <c r="E1437" i="2"/>
  <c r="E1438" i="2"/>
  <c r="K1438" i="2" s="1"/>
  <c r="E1439" i="2"/>
  <c r="E1440" i="2"/>
  <c r="E1441" i="2"/>
  <c r="E1442" i="2"/>
  <c r="K1442" i="2" s="1"/>
  <c r="E1443" i="2"/>
  <c r="E1444" i="2"/>
  <c r="E1445" i="2"/>
  <c r="E1446" i="2"/>
  <c r="K1446" i="2" s="1"/>
  <c r="E1447" i="2"/>
  <c r="E1448" i="2"/>
  <c r="E1449" i="2"/>
  <c r="E1450" i="2"/>
  <c r="K1450" i="2" s="1"/>
  <c r="E1451" i="2"/>
  <c r="E1452" i="2"/>
  <c r="E1453" i="2"/>
  <c r="E1454" i="2"/>
  <c r="K1454" i="2" s="1"/>
  <c r="E1455" i="2"/>
  <c r="E1456" i="2"/>
  <c r="E1457" i="2"/>
  <c r="E1458" i="2"/>
  <c r="K1458" i="2" s="1"/>
  <c r="E1459" i="2"/>
  <c r="E1460" i="2"/>
  <c r="E1461" i="2"/>
  <c r="E1462" i="2"/>
  <c r="K1462" i="2" s="1"/>
  <c r="E1463" i="2"/>
  <c r="E1464" i="2"/>
  <c r="E1465" i="2"/>
  <c r="E1466" i="2"/>
  <c r="K1466" i="2" s="1"/>
  <c r="E1467" i="2"/>
  <c r="E1468" i="2"/>
  <c r="E1469" i="2"/>
  <c r="E1470" i="2"/>
  <c r="K1470" i="2" s="1"/>
  <c r="E1471" i="2"/>
  <c r="E1472" i="2"/>
  <c r="E1473" i="2"/>
  <c r="E1474" i="2"/>
  <c r="K1474" i="2" s="1"/>
  <c r="E1475" i="2"/>
  <c r="E1476" i="2"/>
  <c r="E1477" i="2"/>
  <c r="E1478" i="2"/>
  <c r="K1478" i="2" s="1"/>
  <c r="E1479" i="2"/>
  <c r="E1480" i="2"/>
  <c r="E1481" i="2"/>
  <c r="E1482" i="2"/>
  <c r="K1482" i="2" s="1"/>
  <c r="E1483" i="2"/>
  <c r="E1484" i="2"/>
  <c r="E1485" i="2"/>
  <c r="E1486" i="2"/>
  <c r="K1486" i="2" s="1"/>
  <c r="E1487" i="2"/>
  <c r="E1488" i="2"/>
  <c r="E1489" i="2"/>
  <c r="E1490" i="2"/>
  <c r="K1490" i="2" s="1"/>
  <c r="E1491" i="2"/>
  <c r="E1492" i="2"/>
  <c r="E1493" i="2"/>
  <c r="E1494" i="2"/>
  <c r="K1494" i="2" s="1"/>
  <c r="E1495" i="2"/>
  <c r="E1496" i="2"/>
  <c r="E1497" i="2"/>
  <c r="E1498" i="2"/>
  <c r="K1498" i="2" s="1"/>
  <c r="E1499" i="2"/>
  <c r="E1500" i="2"/>
  <c r="E1501" i="2"/>
  <c r="E1502" i="2"/>
  <c r="K1502" i="2" s="1"/>
  <c r="E1503" i="2"/>
  <c r="E1504" i="2"/>
  <c r="E1505" i="2"/>
  <c r="E1506" i="2"/>
  <c r="K1506" i="2" s="1"/>
  <c r="E1507" i="2"/>
  <c r="E1508" i="2"/>
  <c r="E1509" i="2"/>
  <c r="E1510" i="2"/>
  <c r="K1510" i="2" s="1"/>
  <c r="E1511" i="2"/>
  <c r="E1512" i="2"/>
  <c r="E1513" i="2"/>
  <c r="E1514" i="2"/>
  <c r="K1514" i="2" s="1"/>
  <c r="E1515" i="2"/>
  <c r="E1516" i="2"/>
  <c r="E1517" i="2"/>
  <c r="E1518" i="2"/>
  <c r="K1518" i="2" s="1"/>
  <c r="E1519" i="2"/>
  <c r="E1520" i="2"/>
  <c r="E1521" i="2"/>
  <c r="E1522" i="2"/>
  <c r="K1522" i="2" s="1"/>
  <c r="E1523" i="2"/>
  <c r="E1524" i="2"/>
  <c r="E1525" i="2"/>
  <c r="E1526" i="2"/>
  <c r="K1526" i="2" s="1"/>
  <c r="E1527" i="2"/>
  <c r="E1528" i="2"/>
  <c r="E1529" i="2"/>
  <c r="E1530" i="2"/>
  <c r="K1530" i="2" s="1"/>
  <c r="E1531" i="2"/>
  <c r="E1532" i="2"/>
  <c r="E1533" i="2"/>
  <c r="E1534" i="2"/>
  <c r="K1534" i="2" s="1"/>
  <c r="E1535" i="2"/>
  <c r="E1536" i="2"/>
  <c r="E1537" i="2"/>
  <c r="E1538" i="2"/>
  <c r="K1538" i="2" s="1"/>
  <c r="E1539" i="2"/>
  <c r="E1540" i="2"/>
  <c r="E1541" i="2"/>
  <c r="E1542" i="2"/>
  <c r="K1542" i="2" s="1"/>
  <c r="E1543" i="2"/>
  <c r="E1544" i="2"/>
  <c r="E1545" i="2"/>
  <c r="E1546" i="2"/>
  <c r="K1546" i="2" s="1"/>
  <c r="E1547" i="2"/>
  <c r="E1548" i="2"/>
  <c r="E1549" i="2"/>
  <c r="E1550" i="2"/>
  <c r="K1550" i="2" s="1"/>
  <c r="E1551" i="2"/>
  <c r="E1552" i="2"/>
  <c r="E1553" i="2"/>
  <c r="E1554" i="2"/>
  <c r="K1554" i="2" s="1"/>
  <c r="E1555" i="2"/>
  <c r="E1556" i="2"/>
  <c r="E1557" i="2"/>
  <c r="E1558" i="2"/>
  <c r="K1558" i="2" s="1"/>
  <c r="E1559" i="2"/>
  <c r="E1560" i="2"/>
  <c r="E1561" i="2"/>
  <c r="E1562" i="2"/>
  <c r="K1562" i="2" s="1"/>
  <c r="E1563" i="2"/>
  <c r="E1564" i="2"/>
  <c r="E1565" i="2"/>
  <c r="E1566" i="2"/>
  <c r="K1566" i="2" s="1"/>
  <c r="E1567" i="2"/>
  <c r="E1568" i="2"/>
  <c r="E1569" i="2"/>
  <c r="E1570" i="2"/>
  <c r="K1570" i="2" s="1"/>
  <c r="E1571" i="2"/>
  <c r="E1572" i="2"/>
  <c r="E1573" i="2"/>
  <c r="E1574" i="2"/>
  <c r="K1574" i="2" s="1"/>
  <c r="E1575" i="2"/>
  <c r="E1576" i="2"/>
  <c r="E1577" i="2"/>
  <c r="E1578" i="2"/>
  <c r="K1578" i="2" s="1"/>
  <c r="E1579" i="2"/>
  <c r="E1580" i="2"/>
  <c r="E1581" i="2"/>
  <c r="E1582" i="2"/>
  <c r="K1582" i="2" s="1"/>
  <c r="E1583" i="2"/>
  <c r="E1584" i="2"/>
  <c r="E1585" i="2"/>
  <c r="E1586" i="2"/>
  <c r="K1586" i="2" s="1"/>
  <c r="E1587" i="2"/>
  <c r="E1588" i="2"/>
  <c r="E1589" i="2"/>
  <c r="E1590" i="2"/>
  <c r="K1590" i="2" s="1"/>
  <c r="E1591" i="2"/>
  <c r="E1592" i="2"/>
  <c r="E1593" i="2"/>
  <c r="E1594" i="2"/>
  <c r="K1594" i="2" s="1"/>
  <c r="E1595" i="2"/>
  <c r="E1596" i="2"/>
  <c r="E1597" i="2"/>
  <c r="E1598" i="2"/>
  <c r="K1598" i="2" s="1"/>
  <c r="E1599" i="2"/>
  <c r="E1600" i="2"/>
  <c r="E1601" i="2"/>
  <c r="E1602" i="2"/>
  <c r="K1602" i="2" s="1"/>
  <c r="E1603" i="2"/>
  <c r="E1604" i="2"/>
  <c r="E1605" i="2"/>
  <c r="E1606" i="2"/>
  <c r="K1606" i="2" s="1"/>
  <c r="E1607" i="2"/>
  <c r="E1608" i="2"/>
  <c r="E1609" i="2"/>
  <c r="E1610" i="2"/>
  <c r="K1610" i="2" s="1"/>
  <c r="E1611" i="2"/>
  <c r="E1612" i="2"/>
  <c r="E1613" i="2"/>
  <c r="E1614" i="2"/>
  <c r="K1614" i="2" s="1"/>
  <c r="E1615" i="2"/>
  <c r="E1616" i="2"/>
  <c r="E1617" i="2"/>
  <c r="E1618" i="2"/>
  <c r="K1618" i="2" s="1"/>
  <c r="E1619" i="2"/>
  <c r="E1620" i="2"/>
  <c r="E1621" i="2"/>
  <c r="E1622" i="2"/>
  <c r="K1622" i="2" s="1"/>
  <c r="E1623" i="2"/>
  <c r="E1624" i="2"/>
  <c r="E1625" i="2"/>
  <c r="E1626" i="2"/>
  <c r="K1626" i="2" s="1"/>
  <c r="E1627" i="2"/>
  <c r="E1628" i="2"/>
  <c r="E1629" i="2"/>
  <c r="E1630" i="2"/>
  <c r="K1630" i="2" s="1"/>
  <c r="E1631" i="2"/>
  <c r="E1632" i="2"/>
  <c r="E1633" i="2"/>
  <c r="E1634" i="2"/>
  <c r="K1634" i="2" s="1"/>
  <c r="E1635" i="2"/>
  <c r="E1636" i="2"/>
  <c r="E1637" i="2"/>
  <c r="E1638" i="2"/>
  <c r="K1638" i="2" s="1"/>
  <c r="E1639" i="2"/>
  <c r="E1640" i="2"/>
  <c r="E1641" i="2"/>
  <c r="E1642" i="2"/>
  <c r="K1642" i="2" s="1"/>
  <c r="E1643" i="2"/>
  <c r="E1644" i="2"/>
  <c r="E1645" i="2"/>
  <c r="E1646" i="2"/>
  <c r="K1646" i="2" s="1"/>
  <c r="E1647" i="2"/>
  <c r="E1648" i="2"/>
  <c r="E1649" i="2"/>
  <c r="E1650" i="2"/>
  <c r="K1650" i="2" s="1"/>
  <c r="E1651" i="2"/>
  <c r="E1652" i="2"/>
  <c r="E1653" i="2"/>
  <c r="E1654" i="2"/>
  <c r="K1654" i="2" s="1"/>
  <c r="E1655" i="2"/>
  <c r="E1656" i="2"/>
  <c r="E1657" i="2"/>
  <c r="E1658" i="2"/>
  <c r="K1658" i="2" s="1"/>
  <c r="E1659" i="2"/>
  <c r="E1660" i="2"/>
  <c r="E1661" i="2"/>
  <c r="E1662" i="2"/>
  <c r="K1662" i="2" s="1"/>
  <c r="E1663" i="2"/>
  <c r="E1664" i="2"/>
  <c r="E1665" i="2"/>
  <c r="E1666" i="2"/>
  <c r="K1666" i="2" s="1"/>
  <c r="E1667" i="2"/>
  <c r="E1668" i="2"/>
  <c r="E1669" i="2"/>
  <c r="E1670" i="2"/>
  <c r="K1670" i="2" s="1"/>
  <c r="E1671" i="2"/>
  <c r="E1672" i="2"/>
  <c r="E1673" i="2"/>
  <c r="E1674" i="2"/>
  <c r="K1674" i="2" s="1"/>
  <c r="E1675" i="2"/>
  <c r="E1676" i="2"/>
  <c r="E1677" i="2"/>
  <c r="E1678" i="2"/>
  <c r="K1678" i="2" s="1"/>
  <c r="E1679" i="2"/>
  <c r="E1680" i="2"/>
  <c r="E1681" i="2"/>
  <c r="E1682" i="2"/>
  <c r="K1682" i="2" s="1"/>
  <c r="E1683" i="2"/>
  <c r="E1684" i="2"/>
  <c r="E1685" i="2"/>
  <c r="E1686" i="2"/>
  <c r="K1686" i="2" s="1"/>
  <c r="E1687" i="2"/>
  <c r="E1688" i="2"/>
  <c r="E1689" i="2"/>
  <c r="E1690" i="2"/>
  <c r="K1690" i="2" s="1"/>
  <c r="E1691" i="2"/>
  <c r="E1692" i="2"/>
  <c r="E1693" i="2"/>
  <c r="E1694" i="2"/>
  <c r="K1694" i="2" s="1"/>
  <c r="E1695" i="2"/>
  <c r="E1696" i="2"/>
  <c r="E1697" i="2"/>
  <c r="E1698" i="2"/>
  <c r="K1698" i="2" s="1"/>
  <c r="E1699" i="2"/>
  <c r="E1700" i="2"/>
  <c r="E1701" i="2"/>
  <c r="E1702" i="2"/>
  <c r="K1702" i="2" s="1"/>
  <c r="E1703" i="2"/>
  <c r="E1704" i="2"/>
  <c r="E1705" i="2"/>
  <c r="E1706" i="2"/>
  <c r="K1706" i="2" s="1"/>
  <c r="E1707" i="2"/>
  <c r="E1708" i="2"/>
  <c r="E1709" i="2"/>
  <c r="E1710" i="2"/>
  <c r="K1710" i="2" s="1"/>
  <c r="E1711" i="2"/>
  <c r="E1712" i="2"/>
  <c r="E1713" i="2"/>
  <c r="E1714" i="2"/>
  <c r="K1714" i="2" s="1"/>
  <c r="E1715" i="2"/>
  <c r="E1716" i="2"/>
  <c r="E1717" i="2"/>
  <c r="E1718" i="2"/>
  <c r="K1718" i="2" s="1"/>
  <c r="E1719" i="2"/>
  <c r="E1720" i="2"/>
  <c r="E1721" i="2"/>
  <c r="E1722" i="2"/>
  <c r="K1722" i="2" s="1"/>
  <c r="E1723" i="2"/>
  <c r="E1724" i="2"/>
  <c r="E1725" i="2"/>
  <c r="E1726" i="2"/>
  <c r="K1726" i="2" s="1"/>
  <c r="E1727" i="2"/>
  <c r="E1728" i="2"/>
  <c r="E1729" i="2"/>
  <c r="E1730" i="2"/>
  <c r="K1730" i="2" s="1"/>
  <c r="E1731" i="2"/>
  <c r="E1732" i="2"/>
  <c r="E1733" i="2"/>
  <c r="E1734" i="2"/>
  <c r="K1734" i="2" s="1"/>
  <c r="E1735" i="2"/>
  <c r="E1736" i="2"/>
  <c r="E1737" i="2"/>
  <c r="E1738" i="2"/>
  <c r="K1738" i="2" s="1"/>
  <c r="E1739" i="2"/>
  <c r="E1740" i="2"/>
  <c r="E1741" i="2"/>
  <c r="E1742" i="2"/>
  <c r="K1742" i="2" s="1"/>
  <c r="E1743" i="2"/>
  <c r="E1744" i="2"/>
  <c r="E1745" i="2"/>
  <c r="E1746" i="2"/>
  <c r="K1746" i="2" s="1"/>
  <c r="E1747" i="2"/>
  <c r="E1748" i="2"/>
  <c r="E1749" i="2"/>
  <c r="E1750" i="2"/>
  <c r="K1750" i="2" s="1"/>
  <c r="E1751" i="2"/>
  <c r="E1752" i="2"/>
  <c r="E1753" i="2"/>
  <c r="E1754" i="2"/>
  <c r="K1754" i="2" s="1"/>
  <c r="E1755" i="2"/>
  <c r="E1756" i="2"/>
  <c r="E1757" i="2"/>
  <c r="E1758" i="2"/>
  <c r="K1758" i="2" s="1"/>
  <c r="E1759" i="2"/>
  <c r="E1760" i="2"/>
  <c r="E1761" i="2"/>
  <c r="E1762" i="2"/>
  <c r="K1762" i="2" s="1"/>
  <c r="E1763" i="2"/>
  <c r="E1764" i="2"/>
  <c r="E1765" i="2"/>
  <c r="E1766" i="2"/>
  <c r="K1766" i="2" s="1"/>
  <c r="E1767" i="2"/>
  <c r="E1768" i="2"/>
  <c r="E1769" i="2"/>
  <c r="E1770" i="2"/>
  <c r="K1770" i="2" s="1"/>
  <c r="E1771" i="2"/>
  <c r="E1772" i="2"/>
  <c r="E1773" i="2"/>
  <c r="E1774" i="2"/>
  <c r="K1774" i="2" s="1"/>
  <c r="E1775" i="2"/>
  <c r="E1776" i="2"/>
  <c r="E1777" i="2"/>
  <c r="E1778" i="2"/>
  <c r="K1778" i="2" s="1"/>
  <c r="E1779" i="2"/>
  <c r="E1780" i="2"/>
  <c r="E1781" i="2"/>
  <c r="E1782" i="2"/>
  <c r="K1782" i="2" s="1"/>
  <c r="E1783" i="2"/>
  <c r="E1784" i="2"/>
  <c r="E1785" i="2"/>
  <c r="E1786" i="2"/>
  <c r="K1786" i="2" s="1"/>
  <c r="E1787" i="2"/>
  <c r="E1788" i="2"/>
  <c r="E1789" i="2"/>
  <c r="E1790" i="2"/>
  <c r="K1790" i="2" s="1"/>
  <c r="E1791" i="2"/>
  <c r="E1792" i="2"/>
  <c r="E1793" i="2"/>
  <c r="E1794" i="2"/>
  <c r="K1794" i="2" s="1"/>
  <c r="E1795" i="2"/>
  <c r="E1796" i="2"/>
  <c r="E1797" i="2"/>
  <c r="E1798" i="2"/>
  <c r="K1798" i="2" s="1"/>
  <c r="E1799" i="2"/>
  <c r="E1800" i="2"/>
  <c r="E1801" i="2"/>
  <c r="E1802" i="2"/>
  <c r="K1802" i="2" s="1"/>
  <c r="E1803" i="2"/>
  <c r="E1804" i="2"/>
  <c r="E1805" i="2"/>
  <c r="E1806" i="2"/>
  <c r="K1806" i="2" s="1"/>
  <c r="E1807" i="2"/>
  <c r="E1808" i="2"/>
  <c r="E1809" i="2"/>
  <c r="E1810" i="2"/>
  <c r="K1810" i="2" s="1"/>
  <c r="E1811" i="2"/>
  <c r="E1812" i="2"/>
  <c r="E1813" i="2"/>
  <c r="E1814" i="2"/>
  <c r="K1814" i="2" s="1"/>
  <c r="E1815" i="2"/>
  <c r="E1816" i="2"/>
  <c r="E1817" i="2"/>
  <c r="E1818" i="2"/>
  <c r="K1818" i="2" s="1"/>
  <c r="E1819" i="2"/>
  <c r="E1820" i="2"/>
  <c r="E1821" i="2"/>
  <c r="E1822" i="2"/>
  <c r="K1822" i="2" s="1"/>
  <c r="E1823" i="2"/>
  <c r="E1824" i="2"/>
  <c r="E1825" i="2"/>
  <c r="E1826" i="2"/>
  <c r="K1826" i="2" s="1"/>
  <c r="E1827" i="2"/>
  <c r="E1828" i="2"/>
  <c r="E1829" i="2"/>
  <c r="E1830" i="2"/>
  <c r="K1830" i="2" s="1"/>
  <c r="E1831" i="2"/>
  <c r="E1832" i="2"/>
  <c r="E1833" i="2"/>
  <c r="E1834" i="2"/>
  <c r="K1834" i="2" s="1"/>
  <c r="E1835" i="2"/>
  <c r="E1836" i="2"/>
  <c r="E1837" i="2"/>
  <c r="E1838" i="2"/>
  <c r="K1838" i="2" s="1"/>
  <c r="E1839" i="2"/>
  <c r="E1840" i="2"/>
  <c r="E1841" i="2"/>
  <c r="E1842" i="2"/>
  <c r="K1842" i="2" s="1"/>
  <c r="E1843" i="2"/>
  <c r="E1844" i="2"/>
  <c r="E1845" i="2"/>
  <c r="E1846" i="2"/>
  <c r="K1846" i="2" s="1"/>
  <c r="E1847" i="2"/>
  <c r="E1848" i="2"/>
  <c r="E1849" i="2"/>
  <c r="E1850" i="2"/>
  <c r="K1850" i="2" s="1"/>
  <c r="E1851" i="2"/>
  <c r="E1852" i="2"/>
  <c r="E1853" i="2"/>
  <c r="E1854" i="2"/>
  <c r="K1854" i="2" s="1"/>
  <c r="E1855" i="2"/>
  <c r="E1856" i="2"/>
  <c r="E1857" i="2"/>
  <c r="E1858" i="2"/>
  <c r="K1858" i="2" s="1"/>
  <c r="E1859" i="2"/>
  <c r="E1860" i="2"/>
  <c r="E1861" i="2"/>
  <c r="E1862" i="2"/>
  <c r="K1862" i="2" s="1"/>
  <c r="E1863" i="2"/>
  <c r="E1864" i="2"/>
  <c r="E1865" i="2"/>
  <c r="E1866" i="2"/>
  <c r="K1866" i="2" s="1"/>
  <c r="E1867" i="2"/>
  <c r="E1868" i="2"/>
  <c r="E1869" i="2"/>
  <c r="E1870" i="2"/>
  <c r="K1870" i="2" s="1"/>
  <c r="E1871" i="2"/>
  <c r="E1872" i="2"/>
  <c r="E1873" i="2"/>
  <c r="E1874" i="2"/>
  <c r="K1874" i="2" s="1"/>
  <c r="E1875" i="2"/>
  <c r="E1876" i="2"/>
  <c r="E1877" i="2"/>
  <c r="E1878" i="2"/>
  <c r="K1878" i="2" s="1"/>
  <c r="E1879" i="2"/>
  <c r="E1880" i="2"/>
  <c r="E1881" i="2"/>
  <c r="E1882" i="2"/>
  <c r="K1882" i="2" s="1"/>
  <c r="E1883" i="2"/>
  <c r="E1884" i="2"/>
  <c r="E1885" i="2"/>
  <c r="E1886" i="2"/>
  <c r="K1886" i="2" s="1"/>
  <c r="E1887" i="2"/>
  <c r="E1888" i="2"/>
  <c r="E1889" i="2"/>
  <c r="E1890" i="2"/>
  <c r="K1890" i="2" s="1"/>
  <c r="E1891" i="2"/>
  <c r="E1892" i="2"/>
  <c r="E1893" i="2"/>
  <c r="E1894" i="2"/>
  <c r="K1894" i="2" s="1"/>
  <c r="E1895" i="2"/>
  <c r="E1896" i="2"/>
  <c r="E1897" i="2"/>
  <c r="E1898" i="2"/>
  <c r="K1898" i="2" s="1"/>
  <c r="E1899" i="2"/>
  <c r="E1900" i="2"/>
  <c r="E1901" i="2"/>
  <c r="E1902" i="2"/>
  <c r="K1902" i="2" s="1"/>
  <c r="E1903" i="2"/>
  <c r="E1904" i="2"/>
  <c r="E1905" i="2"/>
  <c r="E1906" i="2"/>
  <c r="K1906" i="2" s="1"/>
  <c r="E1907" i="2"/>
  <c r="E1908" i="2"/>
  <c r="E1909" i="2"/>
  <c r="E1910" i="2"/>
  <c r="K1910" i="2" s="1"/>
  <c r="E1911" i="2"/>
  <c r="E1912" i="2"/>
  <c r="E1913" i="2"/>
  <c r="E1914" i="2"/>
  <c r="K1914" i="2" s="1"/>
  <c r="E1915" i="2"/>
  <c r="E1916" i="2"/>
  <c r="E1917" i="2"/>
  <c r="E1918" i="2"/>
  <c r="K1918" i="2" s="1"/>
  <c r="E1919" i="2"/>
  <c r="E1920" i="2"/>
  <c r="E1921" i="2"/>
  <c r="E1922" i="2"/>
  <c r="K1922" i="2" s="1"/>
  <c r="E1923" i="2"/>
  <c r="E1924" i="2"/>
  <c r="E1925" i="2"/>
  <c r="E1926" i="2"/>
  <c r="K1926" i="2" s="1"/>
  <c r="E1927" i="2"/>
  <c r="E1928" i="2"/>
  <c r="E1929" i="2"/>
  <c r="E1930" i="2"/>
  <c r="K1930" i="2" s="1"/>
  <c r="E1931" i="2"/>
  <c r="E1932" i="2"/>
  <c r="E1933" i="2"/>
  <c r="E1934" i="2"/>
  <c r="K1934" i="2" s="1"/>
  <c r="E1935" i="2"/>
  <c r="E1936" i="2"/>
  <c r="E1937" i="2"/>
  <c r="E1938" i="2"/>
  <c r="K1938" i="2" s="1"/>
  <c r="E1939" i="2"/>
  <c r="E1940" i="2"/>
  <c r="E1941" i="2"/>
  <c r="E1942" i="2"/>
  <c r="K1942" i="2" s="1"/>
  <c r="E1943" i="2"/>
  <c r="E1944" i="2"/>
  <c r="E1945" i="2"/>
  <c r="E1946" i="2"/>
  <c r="K1946" i="2" s="1"/>
  <c r="E1947" i="2"/>
  <c r="E1948" i="2"/>
  <c r="E1949" i="2"/>
  <c r="E1950" i="2"/>
  <c r="K1950" i="2" s="1"/>
  <c r="E1951" i="2"/>
  <c r="E1952" i="2"/>
  <c r="E1953" i="2"/>
  <c r="E1954" i="2"/>
  <c r="K1954" i="2" s="1"/>
  <c r="E1955" i="2"/>
  <c r="E1956" i="2"/>
  <c r="E1957" i="2"/>
  <c r="E1958" i="2"/>
  <c r="K1958" i="2" s="1"/>
  <c r="E1959" i="2"/>
  <c r="E1960" i="2"/>
  <c r="E1961" i="2"/>
  <c r="E1962" i="2"/>
  <c r="K1962" i="2" s="1"/>
  <c r="E1963" i="2"/>
  <c r="E1964" i="2"/>
  <c r="E1965" i="2"/>
  <c r="E1966" i="2"/>
  <c r="K1966" i="2" s="1"/>
  <c r="E1967" i="2"/>
  <c r="E1968" i="2"/>
  <c r="E1969" i="2"/>
  <c r="E1970" i="2"/>
  <c r="K1970" i="2" s="1"/>
  <c r="E1971" i="2"/>
  <c r="E1972" i="2"/>
  <c r="E1973" i="2"/>
  <c r="E1974" i="2"/>
  <c r="K1974" i="2" s="1"/>
  <c r="E1975" i="2"/>
  <c r="E1976" i="2"/>
  <c r="E1977" i="2"/>
  <c r="E1978" i="2"/>
  <c r="K1978" i="2" s="1"/>
  <c r="E1979" i="2"/>
  <c r="E1980" i="2"/>
  <c r="E1981" i="2"/>
  <c r="E1982" i="2"/>
  <c r="K1982" i="2" s="1"/>
  <c r="E1983" i="2"/>
  <c r="E1984" i="2"/>
  <c r="E1985" i="2"/>
  <c r="E1986" i="2"/>
  <c r="K1986" i="2" s="1"/>
  <c r="E1987" i="2"/>
  <c r="E1988" i="2"/>
  <c r="E1989" i="2"/>
  <c r="E1990" i="2"/>
  <c r="K1990" i="2" s="1"/>
  <c r="E1991" i="2"/>
  <c r="E1992" i="2"/>
  <c r="E1993" i="2"/>
  <c r="E1994" i="2"/>
  <c r="K1994" i="2" s="1"/>
  <c r="E1995" i="2"/>
  <c r="E1996" i="2"/>
  <c r="E1997" i="2"/>
  <c r="E1998" i="2"/>
  <c r="K1998" i="2" s="1"/>
  <c r="E1999" i="2"/>
  <c r="E2000" i="2"/>
  <c r="E2001" i="2"/>
  <c r="E2002" i="2"/>
  <c r="K2002" i="2" s="1"/>
  <c r="E2003" i="2"/>
  <c r="E2004" i="2"/>
  <c r="E2005" i="2"/>
  <c r="E2006" i="2"/>
  <c r="K2006" i="2" s="1"/>
  <c r="E2007" i="2"/>
  <c r="E2008" i="2"/>
  <c r="E2009" i="2"/>
  <c r="E2010" i="2"/>
  <c r="K2010" i="2" s="1"/>
  <c r="E2011" i="2"/>
  <c r="E2012" i="2"/>
  <c r="E2013" i="2"/>
  <c r="E2014" i="2"/>
  <c r="K2014" i="2" s="1"/>
  <c r="E2015" i="2"/>
  <c r="E2016" i="2"/>
  <c r="E2017" i="2"/>
  <c r="E2018" i="2"/>
  <c r="K2018" i="2" s="1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3" i="2"/>
  <c r="K1004" i="2"/>
  <c r="K1005" i="2"/>
  <c r="K1007" i="2"/>
  <c r="K1008" i="2"/>
  <c r="K1009" i="2"/>
  <c r="K1011" i="2"/>
  <c r="K1012" i="2"/>
  <c r="K1013" i="2"/>
  <c r="K1015" i="2"/>
  <c r="K1016" i="2"/>
  <c r="K1017" i="2"/>
  <c r="K1019" i="2"/>
  <c r="K1020" i="2"/>
  <c r="K1021" i="2"/>
  <c r="K1023" i="2"/>
  <c r="K1024" i="2"/>
  <c r="K1025" i="2"/>
  <c r="K1027" i="2"/>
  <c r="K1028" i="2"/>
  <c r="K1029" i="2"/>
  <c r="K1031" i="2"/>
  <c r="K1032" i="2"/>
  <c r="K1033" i="2"/>
  <c r="K1035" i="2"/>
  <c r="K1036" i="2"/>
  <c r="K1037" i="2"/>
  <c r="K1039" i="2"/>
  <c r="K1040" i="2"/>
  <c r="K1041" i="2"/>
  <c r="K1043" i="2"/>
  <c r="K1044" i="2"/>
  <c r="K1045" i="2"/>
  <c r="K1047" i="2"/>
  <c r="K1048" i="2"/>
  <c r="K1049" i="2"/>
  <c r="K1051" i="2"/>
  <c r="K1052" i="2"/>
  <c r="K1053" i="2"/>
  <c r="K1055" i="2"/>
  <c r="K1056" i="2"/>
  <c r="K1057" i="2"/>
  <c r="K1059" i="2"/>
  <c r="K1060" i="2"/>
  <c r="K1061" i="2"/>
  <c r="K1063" i="2"/>
  <c r="K1064" i="2"/>
  <c r="K1065" i="2"/>
  <c r="K1067" i="2"/>
  <c r="K1068" i="2"/>
  <c r="K1069" i="2"/>
  <c r="K1071" i="2"/>
  <c r="K1072" i="2"/>
  <c r="K1073" i="2"/>
  <c r="K1075" i="2"/>
  <c r="K1076" i="2"/>
  <c r="K1077" i="2"/>
  <c r="K1079" i="2"/>
  <c r="K1080" i="2"/>
  <c r="K1081" i="2"/>
  <c r="K1083" i="2"/>
  <c r="K1084" i="2"/>
  <c r="K1085" i="2"/>
  <c r="K1087" i="2"/>
  <c r="K1088" i="2"/>
  <c r="K1089" i="2"/>
  <c r="K1091" i="2"/>
  <c r="K1092" i="2"/>
  <c r="K1093" i="2"/>
  <c r="K1095" i="2"/>
  <c r="K1096" i="2"/>
  <c r="K1097" i="2"/>
  <c r="K1099" i="2"/>
  <c r="K1100" i="2"/>
  <c r="K1101" i="2"/>
  <c r="K1103" i="2"/>
  <c r="K1104" i="2"/>
  <c r="K1105" i="2"/>
  <c r="K1107" i="2"/>
  <c r="K1108" i="2"/>
  <c r="K1109" i="2"/>
  <c r="K1111" i="2"/>
  <c r="K1112" i="2"/>
  <c r="K1113" i="2"/>
  <c r="K1115" i="2"/>
  <c r="K1116" i="2"/>
  <c r="K1117" i="2"/>
  <c r="K1119" i="2"/>
  <c r="K1120" i="2"/>
  <c r="K1121" i="2"/>
  <c r="K1123" i="2"/>
  <c r="K1124" i="2"/>
  <c r="K1125" i="2"/>
  <c r="K1127" i="2"/>
  <c r="K1128" i="2"/>
  <c r="K1129" i="2"/>
  <c r="K1131" i="2"/>
  <c r="K1132" i="2"/>
  <c r="K1133" i="2"/>
  <c r="K1135" i="2"/>
  <c r="K1136" i="2"/>
  <c r="K1137" i="2"/>
  <c r="K1139" i="2"/>
  <c r="K1140" i="2"/>
  <c r="K1141" i="2"/>
  <c r="K1143" i="2"/>
  <c r="K1144" i="2"/>
  <c r="K1145" i="2"/>
  <c r="K1147" i="2"/>
  <c r="K1148" i="2"/>
  <c r="K1149" i="2"/>
  <c r="K1151" i="2"/>
  <c r="K1152" i="2"/>
  <c r="K1153" i="2"/>
  <c r="K1155" i="2"/>
  <c r="K1156" i="2"/>
  <c r="K1157" i="2"/>
  <c r="K1159" i="2"/>
  <c r="K1160" i="2"/>
  <c r="K1161" i="2"/>
  <c r="K1163" i="2"/>
  <c r="K1164" i="2"/>
  <c r="K1165" i="2"/>
  <c r="K1167" i="2"/>
  <c r="K1168" i="2"/>
  <c r="K1169" i="2"/>
  <c r="K1171" i="2"/>
  <c r="K1172" i="2"/>
  <c r="K1173" i="2"/>
  <c r="K1175" i="2"/>
  <c r="K1176" i="2"/>
  <c r="K1177" i="2"/>
  <c r="K1179" i="2"/>
  <c r="K1180" i="2"/>
  <c r="K1181" i="2"/>
  <c r="K1183" i="2"/>
  <c r="K1184" i="2"/>
  <c r="K1185" i="2"/>
  <c r="K1187" i="2"/>
  <c r="K1188" i="2"/>
  <c r="K1189" i="2"/>
  <c r="K1191" i="2"/>
  <c r="K1192" i="2"/>
  <c r="K1193" i="2"/>
  <c r="K1195" i="2"/>
  <c r="K1196" i="2"/>
  <c r="K1197" i="2"/>
  <c r="K1199" i="2"/>
  <c r="K1200" i="2"/>
  <c r="K1201" i="2"/>
  <c r="K1203" i="2"/>
  <c r="K1204" i="2"/>
  <c r="K1205" i="2"/>
  <c r="K1207" i="2"/>
  <c r="K1208" i="2"/>
  <c r="K1209" i="2"/>
  <c r="K1211" i="2"/>
  <c r="K1212" i="2"/>
  <c r="K1213" i="2"/>
  <c r="K1215" i="2"/>
  <c r="K1216" i="2"/>
  <c r="K1217" i="2"/>
  <c r="K1219" i="2"/>
  <c r="K1220" i="2"/>
  <c r="K1221" i="2"/>
  <c r="K1223" i="2"/>
  <c r="K1224" i="2"/>
  <c r="K1225" i="2"/>
  <c r="K1227" i="2"/>
  <c r="K1228" i="2"/>
  <c r="K1229" i="2"/>
  <c r="K1231" i="2"/>
  <c r="K1232" i="2"/>
  <c r="K1233" i="2"/>
  <c r="K1235" i="2"/>
  <c r="K1236" i="2"/>
  <c r="K1237" i="2"/>
  <c r="K1239" i="2"/>
  <c r="K1240" i="2"/>
  <c r="K1241" i="2"/>
  <c r="K1243" i="2"/>
  <c r="K1244" i="2"/>
  <c r="K1245" i="2"/>
  <c r="K1247" i="2"/>
  <c r="K1248" i="2"/>
  <c r="K1249" i="2"/>
  <c r="K1251" i="2"/>
  <c r="K1252" i="2"/>
  <c r="K1253" i="2"/>
  <c r="K1255" i="2"/>
  <c r="K1256" i="2"/>
  <c r="K1257" i="2"/>
  <c r="K1259" i="2"/>
  <c r="K1260" i="2"/>
  <c r="K1261" i="2"/>
  <c r="K1263" i="2"/>
  <c r="K1264" i="2"/>
  <c r="K1265" i="2"/>
  <c r="K1267" i="2"/>
  <c r="K1268" i="2"/>
  <c r="K1269" i="2"/>
  <c r="K1271" i="2"/>
  <c r="K1272" i="2"/>
  <c r="K1273" i="2"/>
  <c r="K1275" i="2"/>
  <c r="K1276" i="2"/>
  <c r="K1277" i="2"/>
  <c r="K1279" i="2"/>
  <c r="K1280" i="2"/>
  <c r="K1281" i="2"/>
  <c r="K1283" i="2"/>
  <c r="K1284" i="2"/>
  <c r="K1285" i="2"/>
  <c r="K1287" i="2"/>
  <c r="K1288" i="2"/>
  <c r="K1289" i="2"/>
  <c r="K1291" i="2"/>
  <c r="K1292" i="2"/>
  <c r="K1293" i="2"/>
  <c r="K1295" i="2"/>
  <c r="K1296" i="2"/>
  <c r="K1297" i="2"/>
  <c r="K1299" i="2"/>
  <c r="K1300" i="2"/>
  <c r="K1301" i="2"/>
  <c r="K1303" i="2"/>
  <c r="K1304" i="2"/>
  <c r="K1305" i="2"/>
  <c r="K1307" i="2"/>
  <c r="K1308" i="2"/>
  <c r="K1309" i="2"/>
  <c r="K1311" i="2"/>
  <c r="K1312" i="2"/>
  <c r="K1313" i="2"/>
  <c r="K1315" i="2"/>
  <c r="K1316" i="2"/>
  <c r="K1317" i="2"/>
  <c r="K1319" i="2"/>
  <c r="K1320" i="2"/>
  <c r="K1321" i="2"/>
  <c r="K1323" i="2"/>
  <c r="K1324" i="2"/>
  <c r="K1325" i="2"/>
  <c r="K1327" i="2"/>
  <c r="K1328" i="2"/>
  <c r="K1329" i="2"/>
  <c r="K1331" i="2"/>
  <c r="K1332" i="2"/>
  <c r="K1333" i="2"/>
  <c r="K1335" i="2"/>
  <c r="K1336" i="2"/>
  <c r="K1337" i="2"/>
  <c r="K1339" i="2"/>
  <c r="K1340" i="2"/>
  <c r="K1341" i="2"/>
  <c r="K1343" i="2"/>
  <c r="K1344" i="2"/>
  <c r="K1345" i="2"/>
  <c r="K1347" i="2"/>
  <c r="K1348" i="2"/>
  <c r="K1349" i="2"/>
  <c r="K1351" i="2"/>
  <c r="K1352" i="2"/>
  <c r="K1353" i="2"/>
  <c r="K1355" i="2"/>
  <c r="K1356" i="2"/>
  <c r="K1357" i="2"/>
  <c r="K1359" i="2"/>
  <c r="K1360" i="2"/>
  <c r="K1361" i="2"/>
  <c r="K1363" i="2"/>
  <c r="K1364" i="2"/>
  <c r="K1365" i="2"/>
  <c r="K1367" i="2"/>
  <c r="K1368" i="2"/>
  <c r="K1369" i="2"/>
  <c r="K1371" i="2"/>
  <c r="K1372" i="2"/>
  <c r="K1373" i="2"/>
  <c r="K1375" i="2"/>
  <c r="K1376" i="2"/>
  <c r="K1377" i="2"/>
  <c r="K1379" i="2"/>
  <c r="K1380" i="2"/>
  <c r="K1381" i="2"/>
  <c r="K1383" i="2"/>
  <c r="K1384" i="2"/>
  <c r="K1385" i="2"/>
  <c r="K1387" i="2"/>
  <c r="K1388" i="2"/>
  <c r="K1389" i="2"/>
  <c r="K1391" i="2"/>
  <c r="K1392" i="2"/>
  <c r="K1393" i="2"/>
  <c r="K1395" i="2"/>
  <c r="K1396" i="2"/>
  <c r="K1397" i="2"/>
  <c r="K1399" i="2"/>
  <c r="K1400" i="2"/>
  <c r="K1401" i="2"/>
  <c r="K1403" i="2"/>
  <c r="K1404" i="2"/>
  <c r="K1405" i="2"/>
  <c r="K1407" i="2"/>
  <c r="K1408" i="2"/>
  <c r="K1409" i="2"/>
  <c r="K1411" i="2"/>
  <c r="K1412" i="2"/>
  <c r="K1413" i="2"/>
  <c r="K1415" i="2"/>
  <c r="K1416" i="2"/>
  <c r="K1417" i="2"/>
  <c r="K1419" i="2"/>
  <c r="K1420" i="2"/>
  <c r="K1421" i="2"/>
  <c r="K1423" i="2"/>
  <c r="K1424" i="2"/>
  <c r="K1425" i="2"/>
  <c r="K1427" i="2"/>
  <c r="K1428" i="2"/>
  <c r="K1429" i="2"/>
  <c r="K1431" i="2"/>
  <c r="K1432" i="2"/>
  <c r="K1433" i="2"/>
  <c r="K1435" i="2"/>
  <c r="K1436" i="2"/>
  <c r="K1437" i="2"/>
  <c r="K1439" i="2"/>
  <c r="K1440" i="2"/>
  <c r="K1441" i="2"/>
  <c r="K1443" i="2"/>
  <c r="K1444" i="2"/>
  <c r="K1445" i="2"/>
  <c r="K1447" i="2"/>
  <c r="K1448" i="2"/>
  <c r="K1449" i="2"/>
  <c r="K1451" i="2"/>
  <c r="K1452" i="2"/>
  <c r="K1453" i="2"/>
  <c r="K1455" i="2"/>
  <c r="K1456" i="2"/>
  <c r="K1457" i="2"/>
  <c r="K1459" i="2"/>
  <c r="K1460" i="2"/>
  <c r="K1461" i="2"/>
  <c r="K1463" i="2"/>
  <c r="K1464" i="2"/>
  <c r="K1465" i="2"/>
  <c r="K1467" i="2"/>
  <c r="K1468" i="2"/>
  <c r="K1469" i="2"/>
  <c r="K1471" i="2"/>
  <c r="K1472" i="2"/>
  <c r="K1473" i="2"/>
  <c r="K1475" i="2"/>
  <c r="K1476" i="2"/>
  <c r="K1477" i="2"/>
  <c r="K1479" i="2"/>
  <c r="K1480" i="2"/>
  <c r="K1481" i="2"/>
  <c r="K1483" i="2"/>
  <c r="K1484" i="2"/>
  <c r="K1485" i="2"/>
  <c r="K1487" i="2"/>
  <c r="K1488" i="2"/>
  <c r="K1489" i="2"/>
  <c r="K1491" i="2"/>
  <c r="K1492" i="2"/>
  <c r="K1493" i="2"/>
  <c r="K1495" i="2"/>
  <c r="K1496" i="2"/>
  <c r="K1497" i="2"/>
  <c r="K1499" i="2"/>
  <c r="K1500" i="2"/>
  <c r="K1501" i="2"/>
  <c r="K1503" i="2"/>
  <c r="K1504" i="2"/>
  <c r="K1505" i="2"/>
  <c r="K1507" i="2"/>
  <c r="K1508" i="2"/>
  <c r="K1509" i="2"/>
  <c r="K1511" i="2"/>
  <c r="K1512" i="2"/>
  <c r="K1513" i="2"/>
  <c r="K1515" i="2"/>
  <c r="K1516" i="2"/>
  <c r="K1517" i="2"/>
  <c r="K1519" i="2"/>
  <c r="K1520" i="2"/>
  <c r="K1521" i="2"/>
  <c r="K1523" i="2"/>
  <c r="K1524" i="2"/>
  <c r="K1525" i="2"/>
  <c r="K1527" i="2"/>
  <c r="K1528" i="2"/>
  <c r="K1529" i="2"/>
  <c r="K1531" i="2"/>
  <c r="K1532" i="2"/>
  <c r="K1533" i="2"/>
  <c r="K1535" i="2"/>
  <c r="K1536" i="2"/>
  <c r="K1537" i="2"/>
  <c r="K1539" i="2"/>
  <c r="K1540" i="2"/>
  <c r="K1541" i="2"/>
  <c r="K1543" i="2"/>
  <c r="K1544" i="2"/>
  <c r="K1545" i="2"/>
  <c r="K1547" i="2"/>
  <c r="K1548" i="2"/>
  <c r="K1549" i="2"/>
  <c r="K1551" i="2"/>
  <c r="K1552" i="2"/>
  <c r="K1553" i="2"/>
  <c r="K1555" i="2"/>
  <c r="K1556" i="2"/>
  <c r="K1557" i="2"/>
  <c r="K1559" i="2"/>
  <c r="K1560" i="2"/>
  <c r="K1561" i="2"/>
  <c r="K1563" i="2"/>
  <c r="K1564" i="2"/>
  <c r="K1565" i="2"/>
  <c r="K1567" i="2"/>
  <c r="K1568" i="2"/>
  <c r="K1569" i="2"/>
  <c r="K1571" i="2"/>
  <c r="K1572" i="2"/>
  <c r="K1573" i="2"/>
  <c r="K1575" i="2"/>
  <c r="K1576" i="2"/>
  <c r="K1577" i="2"/>
  <c r="K1579" i="2"/>
  <c r="K1580" i="2"/>
  <c r="K1581" i="2"/>
  <c r="K1583" i="2"/>
  <c r="K1584" i="2"/>
  <c r="K1585" i="2"/>
  <c r="K1587" i="2"/>
  <c r="K1588" i="2"/>
  <c r="K1589" i="2"/>
  <c r="K1591" i="2"/>
  <c r="K1592" i="2"/>
  <c r="K1593" i="2"/>
  <c r="K1595" i="2"/>
  <c r="K1596" i="2"/>
  <c r="K1597" i="2"/>
  <c r="K1599" i="2"/>
  <c r="K1600" i="2"/>
  <c r="K1601" i="2"/>
  <c r="K1603" i="2"/>
  <c r="K1604" i="2"/>
  <c r="K1605" i="2"/>
  <c r="K1607" i="2"/>
  <c r="K1608" i="2"/>
  <c r="K1609" i="2"/>
  <c r="K1611" i="2"/>
  <c r="K1612" i="2"/>
  <c r="K1613" i="2"/>
  <c r="K1615" i="2"/>
  <c r="K1616" i="2"/>
  <c r="K1617" i="2"/>
  <c r="K1619" i="2"/>
  <c r="K1620" i="2"/>
  <c r="K1621" i="2"/>
  <c r="K1623" i="2"/>
  <c r="K1624" i="2"/>
  <c r="K1625" i="2"/>
  <c r="K1627" i="2"/>
  <c r="K1628" i="2"/>
  <c r="K1629" i="2"/>
  <c r="K1631" i="2"/>
  <c r="K1632" i="2"/>
  <c r="K1633" i="2"/>
  <c r="K1635" i="2"/>
  <c r="K1636" i="2"/>
  <c r="K1637" i="2"/>
  <c r="K1639" i="2"/>
  <c r="K1640" i="2"/>
  <c r="K1641" i="2"/>
  <c r="K1643" i="2"/>
  <c r="K1644" i="2"/>
  <c r="K1645" i="2"/>
  <c r="K1647" i="2"/>
  <c r="K1648" i="2"/>
  <c r="K1649" i="2"/>
  <c r="K1651" i="2"/>
  <c r="K1652" i="2"/>
  <c r="K1653" i="2"/>
  <c r="K1655" i="2"/>
  <c r="K1656" i="2"/>
  <c r="K1657" i="2"/>
  <c r="K1659" i="2"/>
  <c r="K1660" i="2"/>
  <c r="K1661" i="2"/>
  <c r="K1663" i="2"/>
  <c r="K1664" i="2"/>
  <c r="K1665" i="2"/>
  <c r="K1667" i="2"/>
  <c r="K1668" i="2"/>
  <c r="K1669" i="2"/>
  <c r="K1671" i="2"/>
  <c r="K1672" i="2"/>
  <c r="K1673" i="2"/>
  <c r="K1675" i="2"/>
  <c r="K1676" i="2"/>
  <c r="K1677" i="2"/>
  <c r="K1679" i="2"/>
  <c r="K1680" i="2"/>
  <c r="K1681" i="2"/>
  <c r="K1683" i="2"/>
  <c r="K1684" i="2"/>
  <c r="K1685" i="2"/>
  <c r="K1687" i="2"/>
  <c r="K1688" i="2"/>
  <c r="K1689" i="2"/>
  <c r="K1691" i="2"/>
  <c r="K1692" i="2"/>
  <c r="K1693" i="2"/>
  <c r="K1695" i="2"/>
  <c r="K1696" i="2"/>
  <c r="K1697" i="2"/>
  <c r="K1699" i="2"/>
  <c r="K1700" i="2"/>
  <c r="K1701" i="2"/>
  <c r="K1703" i="2"/>
  <c r="K1704" i="2"/>
  <c r="K1705" i="2"/>
  <c r="K1707" i="2"/>
  <c r="K1708" i="2"/>
  <c r="K1709" i="2"/>
  <c r="K1711" i="2"/>
  <c r="K1712" i="2"/>
  <c r="K1713" i="2"/>
  <c r="K1715" i="2"/>
  <c r="K1716" i="2"/>
  <c r="K1717" i="2"/>
  <c r="K1719" i="2"/>
  <c r="K1720" i="2"/>
  <c r="K1721" i="2"/>
  <c r="K1723" i="2"/>
  <c r="K1724" i="2"/>
  <c r="K1725" i="2"/>
  <c r="K1727" i="2"/>
  <c r="K1728" i="2"/>
  <c r="K1729" i="2"/>
  <c r="K1731" i="2"/>
  <c r="K1732" i="2"/>
  <c r="K1733" i="2"/>
  <c r="K1735" i="2"/>
  <c r="K1736" i="2"/>
  <c r="K1737" i="2"/>
  <c r="K1739" i="2"/>
  <c r="K1740" i="2"/>
  <c r="K1741" i="2"/>
  <c r="K1743" i="2"/>
  <c r="K1744" i="2"/>
  <c r="K1745" i="2"/>
  <c r="K1747" i="2"/>
  <c r="K1748" i="2"/>
  <c r="K1749" i="2"/>
  <c r="K1751" i="2"/>
  <c r="K1752" i="2"/>
  <c r="K1753" i="2"/>
  <c r="K1755" i="2"/>
  <c r="K1756" i="2"/>
  <c r="K1757" i="2"/>
  <c r="K1759" i="2"/>
  <c r="K1760" i="2"/>
  <c r="K1761" i="2"/>
  <c r="K1763" i="2"/>
  <c r="K1764" i="2"/>
  <c r="K1765" i="2"/>
  <c r="K1767" i="2"/>
  <c r="K1768" i="2"/>
  <c r="K1769" i="2"/>
  <c r="K1771" i="2"/>
  <c r="K1772" i="2"/>
  <c r="K1773" i="2"/>
  <c r="K1775" i="2"/>
  <c r="K1776" i="2"/>
  <c r="K1777" i="2"/>
  <c r="K1779" i="2"/>
  <c r="K1780" i="2"/>
  <c r="K1781" i="2"/>
  <c r="K1783" i="2"/>
  <c r="K1784" i="2"/>
  <c r="K1785" i="2"/>
  <c r="K1787" i="2"/>
  <c r="K1788" i="2"/>
  <c r="K1789" i="2"/>
  <c r="K1791" i="2"/>
  <c r="K1792" i="2"/>
  <c r="K1793" i="2"/>
  <c r="K1795" i="2"/>
  <c r="K1796" i="2"/>
  <c r="K1797" i="2"/>
  <c r="K1799" i="2"/>
  <c r="K1800" i="2"/>
  <c r="K1801" i="2"/>
  <c r="K1803" i="2"/>
  <c r="K1804" i="2"/>
  <c r="K1805" i="2"/>
  <c r="K1807" i="2"/>
  <c r="K1808" i="2"/>
  <c r="K1809" i="2"/>
  <c r="K1811" i="2"/>
  <c r="K1812" i="2"/>
  <c r="K1813" i="2"/>
  <c r="K1815" i="2"/>
  <c r="K1816" i="2"/>
  <c r="K1817" i="2"/>
  <c r="K1819" i="2"/>
  <c r="K1820" i="2"/>
  <c r="K1821" i="2"/>
  <c r="K1823" i="2"/>
  <c r="K1824" i="2"/>
  <c r="K1825" i="2"/>
  <c r="K1827" i="2"/>
  <c r="K1828" i="2"/>
  <c r="K1829" i="2"/>
  <c r="K1831" i="2"/>
  <c r="K1832" i="2"/>
  <c r="K1833" i="2"/>
  <c r="K1835" i="2"/>
  <c r="K1836" i="2"/>
  <c r="K1837" i="2"/>
  <c r="K1839" i="2"/>
  <c r="K1840" i="2"/>
  <c r="K1841" i="2"/>
  <c r="K1843" i="2"/>
  <c r="K1844" i="2"/>
  <c r="K1845" i="2"/>
  <c r="K1847" i="2"/>
  <c r="K1848" i="2"/>
  <c r="K1849" i="2"/>
  <c r="K1851" i="2"/>
  <c r="K1852" i="2"/>
  <c r="K1853" i="2"/>
  <c r="K1855" i="2"/>
  <c r="K1856" i="2"/>
  <c r="K1857" i="2"/>
  <c r="K1859" i="2"/>
  <c r="K1860" i="2"/>
  <c r="K1861" i="2"/>
  <c r="K1863" i="2"/>
  <c r="K1864" i="2"/>
  <c r="K1865" i="2"/>
  <c r="K1867" i="2"/>
  <c r="K1868" i="2"/>
  <c r="K1869" i="2"/>
  <c r="K1871" i="2"/>
  <c r="K1872" i="2"/>
  <c r="K1873" i="2"/>
  <c r="K1875" i="2"/>
  <c r="K1876" i="2"/>
  <c r="K1877" i="2"/>
  <c r="K1879" i="2"/>
  <c r="K1880" i="2"/>
  <c r="K1881" i="2"/>
  <c r="K1883" i="2"/>
  <c r="K1884" i="2"/>
  <c r="K1885" i="2"/>
  <c r="K1887" i="2"/>
  <c r="K1888" i="2"/>
  <c r="K1889" i="2"/>
  <c r="K1891" i="2"/>
  <c r="K1892" i="2"/>
  <c r="K1893" i="2"/>
  <c r="K1895" i="2"/>
  <c r="K1896" i="2"/>
  <c r="K1897" i="2"/>
  <c r="K1899" i="2"/>
  <c r="K1900" i="2"/>
  <c r="K1901" i="2"/>
  <c r="K1903" i="2"/>
  <c r="K1904" i="2"/>
  <c r="K1905" i="2"/>
  <c r="K1907" i="2"/>
  <c r="K1908" i="2"/>
  <c r="K1909" i="2"/>
  <c r="K1911" i="2"/>
  <c r="K1912" i="2"/>
  <c r="K1913" i="2"/>
  <c r="K1915" i="2"/>
  <c r="K1916" i="2"/>
  <c r="K1917" i="2"/>
  <c r="K1919" i="2"/>
  <c r="K1920" i="2"/>
  <c r="K1921" i="2"/>
  <c r="K1923" i="2"/>
  <c r="K1924" i="2"/>
  <c r="K1925" i="2"/>
  <c r="K1927" i="2"/>
  <c r="K1928" i="2"/>
  <c r="K1929" i="2"/>
  <c r="K1931" i="2"/>
  <c r="K1932" i="2"/>
  <c r="K1933" i="2"/>
  <c r="K1935" i="2"/>
  <c r="K1936" i="2"/>
  <c r="K1937" i="2"/>
  <c r="K1939" i="2"/>
  <c r="K1940" i="2"/>
  <c r="K1941" i="2"/>
  <c r="K1943" i="2"/>
  <c r="K1944" i="2"/>
  <c r="K1945" i="2"/>
  <c r="K1947" i="2"/>
  <c r="K1948" i="2"/>
  <c r="K1949" i="2"/>
  <c r="K1951" i="2"/>
  <c r="K1952" i="2"/>
  <c r="K1953" i="2"/>
  <c r="K1955" i="2"/>
  <c r="K1956" i="2"/>
  <c r="K1957" i="2"/>
  <c r="K1959" i="2"/>
  <c r="K1960" i="2"/>
  <c r="K1961" i="2"/>
  <c r="K1963" i="2"/>
  <c r="K1964" i="2"/>
  <c r="K1965" i="2"/>
  <c r="K1967" i="2"/>
  <c r="K1968" i="2"/>
  <c r="K1969" i="2"/>
  <c r="K1971" i="2"/>
  <c r="K1972" i="2"/>
  <c r="K1973" i="2"/>
  <c r="K1975" i="2"/>
  <c r="K1976" i="2"/>
  <c r="K1977" i="2"/>
  <c r="K1979" i="2"/>
  <c r="K1980" i="2"/>
  <c r="K1981" i="2"/>
  <c r="K1983" i="2"/>
  <c r="K1984" i="2"/>
  <c r="K1985" i="2"/>
  <c r="K1987" i="2"/>
  <c r="K1988" i="2"/>
  <c r="K1989" i="2"/>
  <c r="K1991" i="2"/>
  <c r="K1992" i="2"/>
  <c r="K1993" i="2"/>
  <c r="K1995" i="2"/>
  <c r="K1996" i="2"/>
  <c r="K1997" i="2"/>
  <c r="K1999" i="2"/>
  <c r="K2000" i="2"/>
  <c r="K2001" i="2"/>
  <c r="K2003" i="2"/>
  <c r="K2004" i="2"/>
  <c r="K2005" i="2"/>
  <c r="K2007" i="2"/>
  <c r="K2008" i="2"/>
  <c r="K2009" i="2"/>
  <c r="K2011" i="2"/>
  <c r="K2012" i="2"/>
  <c r="K2013" i="2"/>
  <c r="K2015" i="2"/>
  <c r="K2016" i="2"/>
  <c r="K2017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" i="2"/>
  <c r="E2" i="2"/>
  <c r="G4" i="4"/>
  <c r="F4" i="4" s="1"/>
  <c r="E4" i="4" s="1"/>
  <c r="D4" i="4" s="1"/>
  <c r="C4" i="4" s="1"/>
  <c r="K180" i="3"/>
  <c r="J47" i="4"/>
  <c r="V696" i="1"/>
  <c r="V845" i="1"/>
  <c r="V924" i="1"/>
  <c r="V1197" i="1"/>
  <c r="AH84" i="1" a="1"/>
  <c r="AH84" i="1" s="1"/>
  <c r="AH436" i="1" a="1"/>
  <c r="AH436" i="1" s="1"/>
  <c r="AD1197" i="1"/>
  <c r="AC1197" i="1" s="1"/>
  <c r="AB1197" i="1" s="1"/>
  <c r="Z8" i="1"/>
  <c r="AE4" i="1"/>
  <c r="AD4" i="1" s="1"/>
  <c r="AC4" i="1" s="1"/>
  <c r="AE5" i="1"/>
  <c r="AD5" i="1" s="1"/>
  <c r="AC5" i="1" s="1"/>
  <c r="AE6" i="1"/>
  <c r="AD6" i="1" s="1"/>
  <c r="AC6" i="1" s="1"/>
  <c r="AE7" i="1"/>
  <c r="AD7" i="1" s="1"/>
  <c r="AC7" i="1" s="1"/>
  <c r="Y8" i="1" l="1"/>
  <c r="K8" i="5" s="1"/>
  <c r="L8" i="5"/>
  <c r="AE578" i="1"/>
  <c r="AD578" i="1" s="1"/>
  <c r="AC578" i="1" s="1"/>
  <c r="AE1208" i="1"/>
  <c r="AD1208" i="1" s="1"/>
  <c r="AC1208" i="1" s="1"/>
  <c r="AE1192" i="1"/>
  <c r="AD1192" i="1" s="1"/>
  <c r="AC1192" i="1" s="1"/>
  <c r="AE1179" i="1"/>
  <c r="AD1179" i="1" s="1"/>
  <c r="AC1179" i="1" s="1"/>
  <c r="AE1173" i="1"/>
  <c r="AD1173" i="1" s="1"/>
  <c r="AC1173" i="1" s="1"/>
  <c r="AE1172" i="1"/>
  <c r="AD1172" i="1" s="1"/>
  <c r="AC1172" i="1" s="1"/>
  <c r="AE1167" i="1"/>
  <c r="AD1167" i="1" s="1"/>
  <c r="AC1167" i="1" s="1"/>
  <c r="AE1166" i="1"/>
  <c r="AD1166" i="1" s="1"/>
  <c r="AC1166" i="1" s="1"/>
  <c r="AE1150" i="1"/>
  <c r="AD1150" i="1" s="1"/>
  <c r="AC1150" i="1" s="1"/>
  <c r="AE1148" i="1"/>
  <c r="AD1148" i="1" s="1"/>
  <c r="AC1148" i="1" s="1"/>
  <c r="AE1147" i="1"/>
  <c r="AD1147" i="1" s="1"/>
  <c r="AC1147" i="1" s="1"/>
  <c r="AE1142" i="1"/>
  <c r="AD1142" i="1" s="1"/>
  <c r="AC1142" i="1" s="1"/>
  <c r="AE1138" i="1"/>
  <c r="AD1138" i="1" s="1"/>
  <c r="AC1138" i="1" s="1"/>
  <c r="AE1129" i="1"/>
  <c r="AD1129" i="1" s="1"/>
  <c r="AC1129" i="1" s="1"/>
  <c r="AE1127" i="1"/>
  <c r="AD1127" i="1" s="1"/>
  <c r="AC1127" i="1" s="1"/>
  <c r="AE1125" i="1"/>
  <c r="AD1125" i="1" s="1"/>
  <c r="AC1125" i="1" s="1"/>
  <c r="AE1124" i="1"/>
  <c r="AD1124" i="1" s="1"/>
  <c r="AC1124" i="1" s="1"/>
  <c r="AE1121" i="1"/>
  <c r="AD1121" i="1" s="1"/>
  <c r="AC1121" i="1" s="1"/>
  <c r="AE1119" i="1"/>
  <c r="AD1119" i="1" s="1"/>
  <c r="AC1119" i="1" s="1"/>
  <c r="AE1118" i="1"/>
  <c r="AD1118" i="1" s="1"/>
  <c r="AC1118" i="1" s="1"/>
  <c r="AE1117" i="1"/>
  <c r="AD1117" i="1" s="1"/>
  <c r="AC1117" i="1" s="1"/>
  <c r="AE1116" i="1"/>
  <c r="AD1116" i="1" s="1"/>
  <c r="AC1116" i="1" s="1"/>
  <c r="AE1113" i="1"/>
  <c r="AD1113" i="1" s="1"/>
  <c r="AC1113" i="1" s="1"/>
  <c r="AE1112" i="1"/>
  <c r="AD1112" i="1" s="1"/>
  <c r="AC1112" i="1" s="1"/>
  <c r="AE1109" i="1"/>
  <c r="AD1109" i="1" s="1"/>
  <c r="AC1109" i="1" s="1"/>
  <c r="AE1108" i="1"/>
  <c r="AD1108" i="1" s="1"/>
  <c r="AC1108" i="1" s="1"/>
  <c r="AE1106" i="1"/>
  <c r="AD1106" i="1" s="1"/>
  <c r="AC1106" i="1" s="1"/>
  <c r="AE1103" i="1"/>
  <c r="AD1103" i="1" s="1"/>
  <c r="AC1103" i="1" s="1"/>
  <c r="AE1096" i="1"/>
  <c r="AD1096" i="1" s="1"/>
  <c r="AC1096" i="1" s="1"/>
  <c r="AE1090" i="1"/>
  <c r="AD1090" i="1" s="1"/>
  <c r="AC1090" i="1" s="1"/>
  <c r="AE1089" i="1"/>
  <c r="AD1089" i="1" s="1"/>
  <c r="AC1089" i="1" s="1"/>
  <c r="AE1088" i="1"/>
  <c r="AD1088" i="1" s="1"/>
  <c r="AC1088" i="1" s="1"/>
  <c r="AE1087" i="1"/>
  <c r="AD1087" i="1" s="1"/>
  <c r="AC1087" i="1" s="1"/>
  <c r="AE1080" i="1"/>
  <c r="AD1080" i="1" s="1"/>
  <c r="AC1080" i="1" s="1"/>
  <c r="AE522" i="1"/>
  <c r="AD522" i="1" s="1"/>
  <c r="AC522" i="1" s="1"/>
  <c r="AE523" i="1"/>
  <c r="AD523" i="1" s="1"/>
  <c r="AC523" i="1" s="1"/>
  <c r="AE525" i="1"/>
  <c r="AD525" i="1" s="1"/>
  <c r="AC525" i="1" s="1"/>
  <c r="AE535" i="1"/>
  <c r="AD535" i="1" s="1"/>
  <c r="AC535" i="1" s="1"/>
  <c r="AE539" i="1"/>
  <c r="AD539" i="1" s="1"/>
  <c r="AC539" i="1" s="1"/>
  <c r="AE542" i="1"/>
  <c r="AD542" i="1" s="1"/>
  <c r="AC542" i="1" s="1"/>
  <c r="AE548" i="1"/>
  <c r="AD548" i="1" s="1"/>
  <c r="AC548" i="1" s="1"/>
  <c r="AE563" i="1"/>
  <c r="AD563" i="1" s="1"/>
  <c r="AC563" i="1" s="1"/>
  <c r="AE568" i="1"/>
  <c r="AD568" i="1" s="1"/>
  <c r="AC568" i="1" s="1"/>
  <c r="AE570" i="1"/>
  <c r="AD570" i="1" s="1"/>
  <c r="AC570" i="1" s="1"/>
  <c r="AE582" i="1"/>
  <c r="AD582" i="1" s="1"/>
  <c r="AC582" i="1" s="1"/>
  <c r="AE608" i="1"/>
  <c r="AD608" i="1" s="1"/>
  <c r="AC608" i="1" s="1"/>
  <c r="AE616" i="1"/>
  <c r="AD616" i="1" s="1"/>
  <c r="AC616" i="1" s="1"/>
  <c r="AE627" i="1"/>
  <c r="AD627" i="1" s="1"/>
  <c r="AC627" i="1" s="1"/>
  <c r="AE628" i="1"/>
  <c r="AD628" i="1" s="1"/>
  <c r="AC628" i="1" s="1"/>
  <c r="AE629" i="1"/>
  <c r="AD629" i="1" s="1"/>
  <c r="AC629" i="1" s="1"/>
  <c r="AE634" i="1"/>
  <c r="AD634" i="1" s="1"/>
  <c r="AC634" i="1" s="1"/>
  <c r="AE637" i="1"/>
  <c r="AD637" i="1" s="1"/>
  <c r="AC637" i="1" s="1"/>
  <c r="AE646" i="1"/>
  <c r="AD646" i="1" s="1"/>
  <c r="AC646" i="1" s="1"/>
  <c r="AE650" i="1"/>
  <c r="AD650" i="1" s="1"/>
  <c r="AC650" i="1" s="1"/>
  <c r="AE652" i="1"/>
  <c r="AD652" i="1" s="1"/>
  <c r="AC652" i="1" s="1"/>
  <c r="AE654" i="1"/>
  <c r="AD654" i="1" s="1"/>
  <c r="AC654" i="1" s="1"/>
  <c r="AE658" i="1"/>
  <c r="AD658" i="1" s="1"/>
  <c r="AC658" i="1" s="1"/>
  <c r="AE667" i="1"/>
  <c r="AD667" i="1" s="1"/>
  <c r="AC667" i="1" s="1"/>
  <c r="AE671" i="1"/>
  <c r="AD671" i="1" s="1"/>
  <c r="AC671" i="1" s="1"/>
  <c r="AE680" i="1"/>
  <c r="AD680" i="1" s="1"/>
  <c r="AC680" i="1" s="1"/>
  <c r="AE683" i="1"/>
  <c r="AD683" i="1" s="1"/>
  <c r="AC683" i="1" s="1"/>
  <c r="AE697" i="1"/>
  <c r="AD697" i="1" s="1"/>
  <c r="AC697" i="1" s="1"/>
  <c r="AE714" i="1"/>
  <c r="AD714" i="1" s="1"/>
  <c r="AC714" i="1" s="1"/>
  <c r="AE719" i="1"/>
  <c r="AD719" i="1" s="1"/>
  <c r="AC719" i="1" s="1"/>
  <c r="AE730" i="1"/>
  <c r="AD730" i="1" s="1"/>
  <c r="AC730" i="1" s="1"/>
  <c r="AE732" i="1"/>
  <c r="AD732" i="1" s="1"/>
  <c r="AC732" i="1" s="1"/>
  <c r="AE737" i="1"/>
  <c r="AD737" i="1" s="1"/>
  <c r="AC737" i="1" s="1"/>
  <c r="AE743" i="1"/>
  <c r="AD743" i="1" s="1"/>
  <c r="AC743" i="1" s="1"/>
  <c r="AE749" i="1"/>
  <c r="AD749" i="1" s="1"/>
  <c r="AC749" i="1" s="1"/>
  <c r="AE751" i="1"/>
  <c r="AD751" i="1" s="1"/>
  <c r="AC751" i="1" s="1"/>
  <c r="AE755" i="1"/>
  <c r="AD755" i="1" s="1"/>
  <c r="AC755" i="1" s="1"/>
  <c r="AE777" i="1"/>
  <c r="AD777" i="1" s="1"/>
  <c r="AC777" i="1" s="1"/>
  <c r="AE778" i="1"/>
  <c r="AD778" i="1" s="1"/>
  <c r="AC778" i="1" s="1"/>
  <c r="AE783" i="1"/>
  <c r="AD783" i="1" s="1"/>
  <c r="AC783" i="1" s="1"/>
  <c r="AE784" i="1"/>
  <c r="AD784" i="1" s="1"/>
  <c r="AC784" i="1" s="1"/>
  <c r="AE812" i="1"/>
  <c r="AD812" i="1" s="1"/>
  <c r="AC812" i="1" s="1"/>
  <c r="AE813" i="1"/>
  <c r="AD813" i="1" s="1"/>
  <c r="AC813" i="1" s="1"/>
  <c r="AE815" i="1"/>
  <c r="AD815" i="1" s="1"/>
  <c r="AC815" i="1" s="1"/>
  <c r="AE822" i="1"/>
  <c r="AD822" i="1" s="1"/>
  <c r="AC822" i="1" s="1"/>
  <c r="AE823" i="1"/>
  <c r="AD823" i="1" s="1"/>
  <c r="AC823" i="1" s="1"/>
  <c r="AE826" i="1"/>
  <c r="AD826" i="1" s="1"/>
  <c r="AC826" i="1" s="1"/>
  <c r="AE829" i="1"/>
  <c r="AD829" i="1" s="1"/>
  <c r="AC829" i="1" s="1"/>
  <c r="AE833" i="1"/>
  <c r="AD833" i="1" s="1"/>
  <c r="AC833" i="1" s="1"/>
  <c r="AE834" i="1"/>
  <c r="AD834" i="1" s="1"/>
  <c r="AC834" i="1" s="1"/>
  <c r="AE835" i="1"/>
  <c r="AD835" i="1" s="1"/>
  <c r="AC835" i="1" s="1"/>
  <c r="AE836" i="1"/>
  <c r="AD836" i="1" s="1"/>
  <c r="AC836" i="1" s="1"/>
  <c r="AE846" i="1"/>
  <c r="AD846" i="1" s="1"/>
  <c r="AC846" i="1" s="1"/>
  <c r="AE847" i="1"/>
  <c r="AD847" i="1" s="1"/>
  <c r="AC847" i="1" s="1"/>
  <c r="AE848" i="1"/>
  <c r="AD848" i="1" s="1"/>
  <c r="AC848" i="1" s="1"/>
  <c r="AE852" i="1"/>
  <c r="AD852" i="1" s="1"/>
  <c r="AC852" i="1" s="1"/>
  <c r="AE853" i="1"/>
  <c r="AD853" i="1" s="1"/>
  <c r="AC853" i="1" s="1"/>
  <c r="AE854" i="1"/>
  <c r="AD854" i="1" s="1"/>
  <c r="AC854" i="1" s="1"/>
  <c r="AE856" i="1"/>
  <c r="AD856" i="1" s="1"/>
  <c r="AC856" i="1" s="1"/>
  <c r="AE859" i="1"/>
  <c r="AD859" i="1" s="1"/>
  <c r="AC859" i="1" s="1"/>
  <c r="AE860" i="1"/>
  <c r="AD860" i="1" s="1"/>
  <c r="AC860" i="1" s="1"/>
  <c r="AE862" i="1"/>
  <c r="AD862" i="1" s="1"/>
  <c r="AC862" i="1" s="1"/>
  <c r="AE872" i="1"/>
  <c r="AD872" i="1" s="1"/>
  <c r="AC872" i="1" s="1"/>
  <c r="AE874" i="1"/>
  <c r="AD874" i="1" s="1"/>
  <c r="AC874" i="1" s="1"/>
  <c r="AE877" i="1"/>
  <c r="AD877" i="1" s="1"/>
  <c r="AC877" i="1" s="1"/>
  <c r="AE885" i="1"/>
  <c r="AD885" i="1" s="1"/>
  <c r="AC885" i="1" s="1"/>
  <c r="AE901" i="1"/>
  <c r="AD901" i="1" s="1"/>
  <c r="AC901" i="1" s="1"/>
  <c r="AE904" i="1"/>
  <c r="AD904" i="1" s="1"/>
  <c r="AC904" i="1" s="1"/>
  <c r="AE908" i="1"/>
  <c r="AD908" i="1" s="1"/>
  <c r="AC908" i="1" s="1"/>
  <c r="AE909" i="1"/>
  <c r="AD909" i="1" s="1"/>
  <c r="AC909" i="1" s="1"/>
  <c r="AE910" i="1"/>
  <c r="AD910" i="1" s="1"/>
  <c r="AC910" i="1" s="1"/>
  <c r="AE913" i="1"/>
  <c r="AD913" i="1" s="1"/>
  <c r="AC913" i="1" s="1"/>
  <c r="AE914" i="1"/>
  <c r="AD914" i="1" s="1"/>
  <c r="AC914" i="1" s="1"/>
  <c r="AE916" i="1"/>
  <c r="AD916" i="1" s="1"/>
  <c r="AC916" i="1" s="1"/>
  <c r="AE919" i="1"/>
  <c r="AD919" i="1" s="1"/>
  <c r="AC919" i="1" s="1"/>
  <c r="AE921" i="1"/>
  <c r="AD921" i="1" s="1"/>
  <c r="AC921" i="1" s="1"/>
  <c r="AE922" i="1"/>
  <c r="AD922" i="1" s="1"/>
  <c r="AC922" i="1" s="1"/>
  <c r="AE923" i="1"/>
  <c r="AD923" i="1" s="1"/>
  <c r="AC923" i="1" s="1"/>
  <c r="AE926" i="1"/>
  <c r="AD926" i="1" s="1"/>
  <c r="AC926" i="1" s="1"/>
  <c r="AE928" i="1"/>
  <c r="AD928" i="1" s="1"/>
  <c r="AC928" i="1" s="1"/>
  <c r="AE931" i="1"/>
  <c r="AD931" i="1" s="1"/>
  <c r="AC931" i="1" s="1"/>
  <c r="AE934" i="1"/>
  <c r="AD934" i="1" s="1"/>
  <c r="AC934" i="1" s="1"/>
  <c r="AE941" i="1"/>
  <c r="AD941" i="1" s="1"/>
  <c r="AC941" i="1" s="1"/>
  <c r="AE943" i="1"/>
  <c r="AD943" i="1" s="1"/>
  <c r="AC943" i="1" s="1"/>
  <c r="AE944" i="1"/>
  <c r="AD944" i="1" s="1"/>
  <c r="AC944" i="1" s="1"/>
  <c r="AE951" i="1"/>
  <c r="AD951" i="1" s="1"/>
  <c r="AC951" i="1" s="1"/>
  <c r="AE953" i="1"/>
  <c r="AD953" i="1" s="1"/>
  <c r="AC953" i="1" s="1"/>
  <c r="AE955" i="1"/>
  <c r="AD955" i="1" s="1"/>
  <c r="AC955" i="1" s="1"/>
  <c r="AE957" i="1"/>
  <c r="AD957" i="1" s="1"/>
  <c r="AC957" i="1" s="1"/>
  <c r="AE961" i="1"/>
  <c r="AD961" i="1" s="1"/>
  <c r="AC961" i="1" s="1"/>
  <c r="AE962" i="1"/>
  <c r="AD962" i="1" s="1"/>
  <c r="AC962" i="1" s="1"/>
  <c r="AE963" i="1"/>
  <c r="AD963" i="1" s="1"/>
  <c r="AC963" i="1" s="1"/>
  <c r="AE964" i="1"/>
  <c r="AD964" i="1" s="1"/>
  <c r="AC964" i="1" s="1"/>
  <c r="AE965" i="1"/>
  <c r="AD965" i="1" s="1"/>
  <c r="AC965" i="1" s="1"/>
  <c r="AE970" i="1"/>
  <c r="AD970" i="1" s="1"/>
  <c r="AC970" i="1" s="1"/>
  <c r="AE973" i="1"/>
  <c r="AD973" i="1" s="1"/>
  <c r="AC973" i="1" s="1"/>
  <c r="AE977" i="1"/>
  <c r="AD977" i="1" s="1"/>
  <c r="AC977" i="1" s="1"/>
  <c r="AE979" i="1"/>
  <c r="AD979" i="1" s="1"/>
  <c r="AC979" i="1" s="1"/>
  <c r="AE980" i="1"/>
  <c r="AD980" i="1" s="1"/>
  <c r="AC980" i="1" s="1"/>
  <c r="AE984" i="1"/>
  <c r="AD984" i="1" s="1"/>
  <c r="AC984" i="1" s="1"/>
  <c r="AE986" i="1"/>
  <c r="AD986" i="1" s="1"/>
  <c r="AC986" i="1" s="1"/>
  <c r="AE993" i="1"/>
  <c r="AD993" i="1" s="1"/>
  <c r="AC993" i="1" s="1"/>
  <c r="AE1004" i="1"/>
  <c r="AD1004" i="1" s="1"/>
  <c r="AC1004" i="1" s="1"/>
  <c r="AE1005" i="1"/>
  <c r="AD1005" i="1" s="1"/>
  <c r="AC1005" i="1" s="1"/>
  <c r="AE1012" i="1"/>
  <c r="AD1012" i="1" s="1"/>
  <c r="AC1012" i="1" s="1"/>
  <c r="AE1015" i="1"/>
  <c r="AD1015" i="1" s="1"/>
  <c r="AC1015" i="1" s="1"/>
  <c r="AE1016" i="1"/>
  <c r="AD1016" i="1" s="1"/>
  <c r="AC1016" i="1" s="1"/>
  <c r="AE1017" i="1"/>
  <c r="AD1017" i="1" s="1"/>
  <c r="AC1017" i="1" s="1"/>
  <c r="AE1027" i="1"/>
  <c r="AD1027" i="1" s="1"/>
  <c r="AC1027" i="1" s="1"/>
  <c r="AE1028" i="1"/>
  <c r="AD1028" i="1" s="1"/>
  <c r="AC1028" i="1" s="1"/>
  <c r="AE1030" i="1"/>
  <c r="AD1030" i="1" s="1"/>
  <c r="AC1030" i="1" s="1"/>
  <c r="AE1032" i="1"/>
  <c r="AD1032" i="1" s="1"/>
  <c r="AC1032" i="1" s="1"/>
  <c r="AE1033" i="1"/>
  <c r="AD1033" i="1" s="1"/>
  <c r="AC1033" i="1" s="1"/>
  <c r="AE1035" i="1"/>
  <c r="AD1035" i="1" s="1"/>
  <c r="AC1035" i="1" s="1"/>
  <c r="AE1043" i="1"/>
  <c r="AD1043" i="1" s="1"/>
  <c r="AC1043" i="1" s="1"/>
  <c r="AE1048" i="1"/>
  <c r="AD1048" i="1" s="1"/>
  <c r="AC1048" i="1" s="1"/>
  <c r="AE1055" i="1"/>
  <c r="AD1055" i="1" s="1"/>
  <c r="AC1055" i="1" s="1"/>
  <c r="AE1056" i="1"/>
  <c r="AD1056" i="1" s="1"/>
  <c r="AC1056" i="1" s="1"/>
  <c r="AE1058" i="1"/>
  <c r="AD1058" i="1" s="1"/>
  <c r="AC1058" i="1" s="1"/>
  <c r="AE1061" i="1"/>
  <c r="AD1061" i="1" s="1"/>
  <c r="AC1061" i="1" s="1"/>
  <c r="AE1062" i="1"/>
  <c r="AD1062" i="1" s="1"/>
  <c r="AC1062" i="1" s="1"/>
  <c r="AE1066" i="1"/>
  <c r="AD1066" i="1" s="1"/>
  <c r="AC1066" i="1" s="1"/>
  <c r="AE1068" i="1"/>
  <c r="AD1068" i="1" s="1"/>
  <c r="AC1068" i="1" s="1"/>
  <c r="AE1072" i="1"/>
  <c r="AD1072" i="1" s="1"/>
  <c r="AC1072" i="1" s="1"/>
  <c r="AE1073" i="1"/>
  <c r="AD1073" i="1" s="1"/>
  <c r="AC1073" i="1" s="1"/>
  <c r="AE1075" i="1"/>
  <c r="AD1075" i="1" s="1"/>
  <c r="AC1075" i="1" s="1"/>
  <c r="AE1076" i="1"/>
  <c r="AD1076" i="1" s="1"/>
  <c r="AC1076" i="1" s="1"/>
  <c r="AE1077" i="1"/>
  <c r="AD1077" i="1" s="1"/>
  <c r="AC1077" i="1" s="1"/>
  <c r="AE3" i="1"/>
  <c r="AD3" i="1" s="1"/>
  <c r="AC3" i="1" s="1"/>
  <c r="K118" i="3"/>
  <c r="K119" i="3"/>
  <c r="K120" i="3"/>
  <c r="K181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J14" i="4"/>
  <c r="J17" i="4"/>
  <c r="J26" i="4"/>
  <c r="J27" i="4"/>
  <c r="J30" i="4"/>
  <c r="J19" i="4"/>
  <c r="J18" i="4"/>
  <c r="J20" i="4"/>
  <c r="J21" i="4"/>
  <c r="J31" i="4"/>
  <c r="J25" i="4"/>
  <c r="J24" i="4"/>
  <c r="J22" i="4"/>
  <c r="J23" i="4"/>
  <c r="J15" i="4"/>
  <c r="J16" i="4"/>
  <c r="J33" i="4"/>
  <c r="J32" i="4"/>
  <c r="J28" i="4"/>
  <c r="J29" i="4"/>
  <c r="J35" i="4"/>
  <c r="J13" i="4"/>
  <c r="J12" i="4"/>
  <c r="J36" i="4"/>
  <c r="J38" i="4"/>
  <c r="J37" i="4"/>
  <c r="J39" i="4"/>
  <c r="J40" i="4"/>
  <c r="J50" i="4"/>
  <c r="J51" i="4"/>
  <c r="J49" i="4"/>
  <c r="J48" i="4"/>
  <c r="J52" i="4"/>
  <c r="J53" i="4"/>
  <c r="J56" i="4"/>
  <c r="J55" i="4"/>
  <c r="J54" i="4"/>
  <c r="J57" i="4"/>
  <c r="J64" i="4"/>
  <c r="J65" i="4"/>
  <c r="J58" i="4"/>
  <c r="J59" i="4"/>
  <c r="J60" i="4"/>
  <c r="J61" i="4"/>
  <c r="J62" i="4"/>
  <c r="J63" i="4"/>
  <c r="J68" i="4"/>
  <c r="J67" i="4"/>
  <c r="J10" i="4"/>
  <c r="J6" i="4"/>
  <c r="J5" i="4"/>
  <c r="J46" i="4"/>
  <c r="J45" i="4"/>
  <c r="J44" i="4"/>
  <c r="J71" i="4"/>
  <c r="J11" i="4"/>
  <c r="J70" i="4"/>
  <c r="J69" i="4"/>
  <c r="J66" i="4"/>
  <c r="J2" i="4"/>
  <c r="J3" i="4"/>
  <c r="J7" i="4"/>
  <c r="J9" i="4"/>
  <c r="J8" i="4"/>
  <c r="J34" i="4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AH40" i="1" s="1" a="1"/>
  <c r="AH40" i="1" s="1"/>
  <c r="V41" i="1"/>
  <c r="AH41" i="1" s="1" a="1"/>
  <c r="AH41" i="1" s="1"/>
  <c r="V42" i="1"/>
  <c r="V43" i="1"/>
  <c r="AH43" i="1" s="1" a="1"/>
  <c r="AH43" i="1" s="1"/>
  <c r="V44" i="1"/>
  <c r="V45" i="1"/>
  <c r="AH45" i="1" s="1" a="1"/>
  <c r="AH45" i="1" s="1"/>
  <c r="V46" i="1"/>
  <c r="V47" i="1"/>
  <c r="V48" i="1"/>
  <c r="V49" i="1"/>
  <c r="V50" i="1"/>
  <c r="V51" i="1"/>
  <c r="AH51" i="1" s="1" a="1"/>
  <c r="AH51" i="1" s="1"/>
  <c r="V52" i="1"/>
  <c r="V53" i="1"/>
  <c r="V54" i="1"/>
  <c r="V55" i="1"/>
  <c r="V56" i="1"/>
  <c r="V57" i="1"/>
  <c r="V58" i="1"/>
  <c r="AH58" i="1" s="1" a="1"/>
  <c r="AH58" i="1" s="1"/>
  <c r="V59" i="1"/>
  <c r="V60" i="1"/>
  <c r="V61" i="1"/>
  <c r="AH61" i="1" s="1" a="1"/>
  <c r="AH61" i="1" s="1"/>
  <c r="V62" i="1"/>
  <c r="AH62" i="1" s="1" a="1"/>
  <c r="AH62" i="1" s="1"/>
  <c r="V63" i="1"/>
  <c r="V64" i="1"/>
  <c r="V65" i="1"/>
  <c r="V66" i="1"/>
  <c r="V67" i="1"/>
  <c r="V68" i="1"/>
  <c r="V69" i="1"/>
  <c r="V70" i="1"/>
  <c r="V71" i="1"/>
  <c r="V72" i="1"/>
  <c r="AH72" i="1" s="1" a="1"/>
  <c r="AH72" i="1" s="1"/>
  <c r="V73" i="1"/>
  <c r="V74" i="1"/>
  <c r="AH74" i="1" s="1" a="1"/>
  <c r="AH74" i="1" s="1"/>
  <c r="V75" i="1"/>
  <c r="V76" i="1"/>
  <c r="V77" i="1"/>
  <c r="V78" i="1"/>
  <c r="V79" i="1"/>
  <c r="V80" i="1"/>
  <c r="V81" i="1"/>
  <c r="V82" i="1"/>
  <c r="V83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AH99" i="1" s="1" a="1"/>
  <c r="AH99" i="1" s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AH112" i="1" s="1" a="1"/>
  <c r="AH112" i="1" s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AH151" i="1" s="1" a="1"/>
  <c r="AH151" i="1" s="1"/>
  <c r="V152" i="1"/>
  <c r="V153" i="1"/>
  <c r="V154" i="1"/>
  <c r="V155" i="1"/>
  <c r="V156" i="1"/>
  <c r="V157" i="1"/>
  <c r="V158" i="1"/>
  <c r="V159" i="1"/>
  <c r="AH159" i="1" s="1" a="1"/>
  <c r="AH159" i="1" s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AH177" i="1" s="1" a="1"/>
  <c r="AH177" i="1" s="1"/>
  <c r="V178" i="1"/>
  <c r="V179" i="1"/>
  <c r="AH179" i="1" s="1" a="1"/>
  <c r="AH179" i="1" s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AH241" i="1" s="1" a="1"/>
  <c r="AH241" i="1" s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AH329" i="1" s="1" a="1"/>
  <c r="AH329" i="1" s="1"/>
  <c r="V330" i="1"/>
  <c r="V331" i="1"/>
  <c r="V332" i="1"/>
  <c r="V333" i="1"/>
  <c r="V334" i="1"/>
  <c r="V335" i="1"/>
  <c r="V336" i="1"/>
  <c r="V337" i="1"/>
  <c r="V338" i="1"/>
  <c r="V339" i="1"/>
  <c r="AH339" i="1" s="1" a="1"/>
  <c r="AH339" i="1" s="1"/>
  <c r="V340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AH379" i="1" s="1" a="1"/>
  <c r="AH379" i="1" s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AH407" i="1" s="1" a="1"/>
  <c r="AH407" i="1" s="1"/>
  <c r="V408" i="1"/>
  <c r="AH408" i="1" s="1" a="1"/>
  <c r="AH408" i="1" s="1"/>
  <c r="V409" i="1"/>
  <c r="V410" i="1"/>
  <c r="AH410" i="1" s="1" a="1"/>
  <c r="AH410" i="1" s="1"/>
  <c r="V411" i="1"/>
  <c r="AH411" i="1" s="1" a="1"/>
  <c r="AH411" i="1" s="1"/>
  <c r="V412" i="1"/>
  <c r="V413" i="1"/>
  <c r="V414" i="1"/>
  <c r="V415" i="1"/>
  <c r="V416" i="1"/>
  <c r="V417" i="1"/>
  <c r="AH417" i="1" s="1" a="1"/>
  <c r="AH417" i="1" s="1"/>
  <c r="V418" i="1"/>
  <c r="V419" i="1"/>
  <c r="V420" i="1"/>
  <c r="V421" i="1"/>
  <c r="V422" i="1"/>
  <c r="AH422" i="1" s="1" a="1"/>
  <c r="AH422" i="1" s="1"/>
  <c r="V423" i="1"/>
  <c r="V424" i="1"/>
  <c r="V425" i="1"/>
  <c r="V426" i="1"/>
  <c r="V427" i="1"/>
  <c r="AH427" i="1" s="1" a="1"/>
  <c r="AH427" i="1" s="1"/>
  <c r="V428" i="1"/>
  <c r="V429" i="1"/>
  <c r="V430" i="1"/>
  <c r="V431" i="1"/>
  <c r="AH431" i="1" s="1" a="1"/>
  <c r="AH431" i="1" s="1"/>
  <c r="V432" i="1"/>
  <c r="AH432" i="1" s="1" a="1"/>
  <c r="AH432" i="1" s="1"/>
  <c r="V433" i="1"/>
  <c r="AH433" i="1" s="1" a="1"/>
  <c r="AH433" i="1" s="1"/>
  <c r="V434" i="1"/>
  <c r="V435" i="1"/>
  <c r="V437" i="1"/>
  <c r="AH437" i="1" s="1" a="1"/>
  <c r="AH437" i="1" s="1"/>
  <c r="V438" i="1"/>
  <c r="V439" i="1"/>
  <c r="AH439" i="1" s="1" a="1"/>
  <c r="AH439" i="1" s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6" i="1"/>
  <c r="V457" i="1"/>
  <c r="V458" i="1"/>
  <c r="V459" i="1"/>
  <c r="V460" i="1"/>
  <c r="V462" i="1"/>
  <c r="AH462" i="1" s="1" a="1"/>
  <c r="AH462" i="1" s="1"/>
  <c r="V463" i="1"/>
  <c r="V464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AH887" i="1" s="1" a="1"/>
  <c r="AH887" i="1" s="1"/>
  <c r="V888" i="1"/>
  <c r="V889" i="1"/>
  <c r="V890" i="1"/>
  <c r="V891" i="1"/>
  <c r="AH891" i="1" s="1" a="1"/>
  <c r="AH891" i="1" s="1"/>
  <c r="V892" i="1"/>
  <c r="V893" i="1"/>
  <c r="V894" i="1"/>
  <c r="AH894" i="1" s="1" a="1"/>
  <c r="AH894" i="1" s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AH959" i="1" s="1" a="1"/>
  <c r="AH959" i="1" s="1"/>
  <c r="V960" i="1"/>
  <c r="V961" i="1"/>
  <c r="V962" i="1"/>
  <c r="V963" i="1"/>
  <c r="V964" i="1"/>
  <c r="V965" i="1"/>
  <c r="V966" i="1"/>
  <c r="V967" i="1"/>
  <c r="AH967" i="1" s="1" a="1"/>
  <c r="AH967" i="1" s="1"/>
  <c r="V968" i="1"/>
  <c r="V969" i="1"/>
  <c r="V970" i="1"/>
  <c r="V971" i="1"/>
  <c r="V972" i="1"/>
  <c r="V973" i="1"/>
  <c r="V974" i="1"/>
  <c r="AH974" i="1" s="1" a="1"/>
  <c r="AH974" i="1" s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AH989" i="1" s="1" a="1"/>
  <c r="AH989" i="1" s="1"/>
  <c r="V990" i="1"/>
  <c r="AH990" i="1" s="1" a="1"/>
  <c r="AH990" i="1" s="1"/>
  <c r="V991" i="1"/>
  <c r="V992" i="1"/>
  <c r="V993" i="1"/>
  <c r="V994" i="1"/>
  <c r="AH994" i="1" s="1" a="1"/>
  <c r="AH994" i="1" s="1"/>
  <c r="V995" i="1"/>
  <c r="AH995" i="1" s="1" a="1"/>
  <c r="AH995" i="1" s="1"/>
  <c r="V996" i="1"/>
  <c r="V997" i="1"/>
  <c r="AH997" i="1" s="1" a="1"/>
  <c r="AH997" i="1" s="1"/>
  <c r="V998" i="1"/>
  <c r="V999" i="1"/>
  <c r="V1000" i="1"/>
  <c r="AH1000" i="1" s="1" a="1"/>
  <c r="AH1000" i="1" s="1"/>
  <c r="V1001" i="1"/>
  <c r="V1002" i="1"/>
  <c r="V1003" i="1"/>
  <c r="AH1003" i="1" s="1" a="1"/>
  <c r="AH1003" i="1" s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AH1037" i="1" s="1" a="1"/>
  <c r="AH1037" i="1" s="1"/>
  <c r="V1038" i="1"/>
  <c r="V1039" i="1"/>
  <c r="V1040" i="1"/>
  <c r="V1041" i="1"/>
  <c r="V1042" i="1"/>
  <c r="V1043" i="1"/>
  <c r="V1044" i="1"/>
  <c r="AH1044" i="1" s="1" a="1"/>
  <c r="AH1044" i="1" s="1"/>
  <c r="V1045" i="1"/>
  <c r="V1046" i="1"/>
  <c r="V1047" i="1"/>
  <c r="AH1047" i="1" s="1" a="1"/>
  <c r="AH1047" i="1" s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8" i="1"/>
  <c r="V1199" i="1"/>
  <c r="V1200" i="1"/>
  <c r="V1201" i="1"/>
  <c r="V1202" i="1"/>
  <c r="V1203" i="1"/>
  <c r="V1204" i="1"/>
  <c r="V1205" i="1"/>
  <c r="V1206" i="1"/>
  <c r="V1207" i="1"/>
  <c r="V1208" i="1"/>
  <c r="V2" i="1"/>
  <c r="J42" i="4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7" i="3"/>
  <c r="AB1084" i="1"/>
  <c r="AB1085" i="1"/>
  <c r="AB1091" i="1"/>
  <c r="AB1095" i="1"/>
  <c r="AB1097" i="1"/>
  <c r="AB1098" i="1"/>
  <c r="AJ1098" i="1" s="1"/>
  <c r="AB1101" i="1"/>
  <c r="AB1104" i="1"/>
  <c r="AB1105" i="1"/>
  <c r="AB1107" i="1"/>
  <c r="AB1111" i="1"/>
  <c r="AB1114" i="1"/>
  <c r="AB1123" i="1"/>
  <c r="AB1126" i="1"/>
  <c r="AB1135" i="1"/>
  <c r="AB1136" i="1"/>
  <c r="AB1140" i="1"/>
  <c r="AB1143" i="1"/>
  <c r="AB1145" i="1"/>
  <c r="AJ1145" i="1" s="1"/>
  <c r="AC544" i="1"/>
  <c r="AC566" i="1"/>
  <c r="AC576" i="1"/>
  <c r="AC588" i="1"/>
  <c r="AC678" i="1"/>
  <c r="AC698" i="1"/>
  <c r="AC706" i="1"/>
  <c r="AC723" i="1"/>
  <c r="AC760" i="1"/>
  <c r="AA760" i="1" s="1"/>
  <c r="AC771" i="1"/>
  <c r="AC773" i="1"/>
  <c r="AC786" i="1"/>
  <c r="AC796" i="1"/>
  <c r="AC806" i="1"/>
  <c r="AC807" i="1"/>
  <c r="AC818" i="1"/>
  <c r="AC824" i="1"/>
  <c r="AC838" i="1"/>
  <c r="AC843" i="1"/>
  <c r="AC844" i="1"/>
  <c r="AC870" i="1"/>
  <c r="AC893" i="1"/>
  <c r="AC899" i="1"/>
  <c r="AC924" i="1"/>
  <c r="AB924" i="1" s="1"/>
  <c r="AC1046" i="1"/>
  <c r="AC1057" i="1"/>
  <c r="AC1063" i="1"/>
  <c r="AC1071" i="1"/>
  <c r="AC1079" i="1"/>
  <c r="AC1156" i="1"/>
  <c r="AC1164" i="1"/>
  <c r="AC1168" i="1"/>
  <c r="AC1169" i="1"/>
  <c r="AC1177" i="1"/>
  <c r="AC1183" i="1"/>
  <c r="AC1187" i="1"/>
  <c r="AC1190" i="1"/>
  <c r="AC1199" i="1"/>
  <c r="AC1206" i="1"/>
  <c r="D52" i="3"/>
  <c r="D51" i="3"/>
  <c r="D50" i="3"/>
  <c r="D81" i="3"/>
  <c r="D80" i="3"/>
  <c r="D79" i="3"/>
  <c r="D78" i="3"/>
  <c r="D77" i="3"/>
  <c r="D108" i="3"/>
  <c r="D2" i="3"/>
  <c r="D7" i="3"/>
  <c r="D102" i="3"/>
  <c r="D103" i="3"/>
  <c r="D104" i="3"/>
  <c r="D105" i="3"/>
  <c r="D106" i="3"/>
  <c r="D107" i="3"/>
  <c r="D110" i="3"/>
  <c r="D111" i="3"/>
  <c r="D112" i="3"/>
  <c r="D113" i="3"/>
  <c r="D114" i="3"/>
  <c r="D115" i="3"/>
  <c r="D116" i="3"/>
  <c r="D121" i="3"/>
  <c r="D122" i="3"/>
  <c r="D158" i="3"/>
  <c r="D159" i="3"/>
  <c r="D35" i="3"/>
  <c r="D36" i="3"/>
  <c r="D37" i="3"/>
  <c r="D38" i="3"/>
  <c r="D39" i="3"/>
  <c r="D41" i="3"/>
  <c r="D42" i="3"/>
  <c r="D43" i="3"/>
  <c r="D44" i="3"/>
  <c r="D45" i="3"/>
  <c r="D46" i="3"/>
  <c r="D47" i="3"/>
  <c r="D48" i="3"/>
  <c r="D49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82" i="3"/>
  <c r="D83" i="3"/>
  <c r="D84" i="3"/>
  <c r="D85" i="3"/>
  <c r="D86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B4" i="4"/>
  <c r="J41" i="4"/>
  <c r="J43" i="4"/>
  <c r="Y439" i="1"/>
  <c r="J53" i="3" l="1" a="1"/>
  <c r="J53" i="3" s="1"/>
  <c r="J180" i="3" a="1"/>
  <c r="J180" i="3" s="1"/>
  <c r="J181" i="3" a="1"/>
  <c r="J181" i="3" s="1"/>
  <c r="J4" i="4"/>
  <c r="J33" i="3" a="1"/>
  <c r="J33" i="3" s="1"/>
  <c r="J120" i="3" a="1"/>
  <c r="J120" i="3" s="1"/>
  <c r="J182" i="3" a="1"/>
  <c r="J182" i="3" s="1"/>
  <c r="J186" i="3" a="1"/>
  <c r="J186" i="3" s="1"/>
  <c r="J190" i="3" a="1"/>
  <c r="J190" i="3" s="1"/>
  <c r="J194" i="3" a="1"/>
  <c r="J194" i="3" s="1"/>
  <c r="J189" i="3" a="1"/>
  <c r="J189" i="3" s="1"/>
  <c r="J34" i="3" a="1"/>
  <c r="J34" i="3" s="1"/>
  <c r="J156" i="3" a="1"/>
  <c r="J156" i="3" s="1"/>
  <c r="J183" i="3" a="1"/>
  <c r="J183" i="3" s="1"/>
  <c r="J187" i="3" a="1"/>
  <c r="J187" i="3" s="1"/>
  <c r="J191" i="3" a="1"/>
  <c r="J191" i="3" s="1"/>
  <c r="J195" i="3" a="1"/>
  <c r="J195" i="3" s="1"/>
  <c r="J185" i="3" a="1"/>
  <c r="J185" i="3" s="1"/>
  <c r="J118" i="3" a="1"/>
  <c r="J118" i="3" s="1"/>
  <c r="J184" i="3" a="1"/>
  <c r="J184" i="3" s="1"/>
  <c r="J188" i="3" a="1"/>
  <c r="J188" i="3" s="1"/>
  <c r="J192" i="3" a="1"/>
  <c r="J192" i="3" s="1"/>
  <c r="J196" i="3" a="1"/>
  <c r="J196" i="3" s="1"/>
  <c r="J119" i="3" a="1"/>
  <c r="J119" i="3" s="1"/>
  <c r="J193" i="3" a="1"/>
  <c r="J193" i="3" s="1"/>
  <c r="K100" i="3"/>
  <c r="J100" i="3" a="1"/>
  <c r="J100" i="3" s="1"/>
  <c r="K92" i="3"/>
  <c r="J92" i="3" a="1"/>
  <c r="J92" i="3" s="1"/>
  <c r="K82" i="3"/>
  <c r="J82" i="3" a="1"/>
  <c r="J82" i="3" s="1"/>
  <c r="K69" i="3"/>
  <c r="J69" i="3" a="1"/>
  <c r="J69" i="3" s="1"/>
  <c r="K65" i="3"/>
  <c r="J65" i="3" a="1"/>
  <c r="J65" i="3" s="1"/>
  <c r="K57" i="3"/>
  <c r="J57" i="3" a="1"/>
  <c r="J57" i="3" s="1"/>
  <c r="K46" i="3"/>
  <c r="J46" i="3" a="1"/>
  <c r="J46" i="3" s="1"/>
  <c r="K111" i="3"/>
  <c r="J111" i="3" a="1"/>
  <c r="J111" i="3" s="1"/>
  <c r="K78" i="3"/>
  <c r="J78" i="3" a="1"/>
  <c r="J78" i="3" s="1"/>
  <c r="K170" i="3"/>
  <c r="J170" i="3" a="1"/>
  <c r="J170" i="3" s="1"/>
  <c r="K99" i="3"/>
  <c r="J99" i="3" a="1"/>
  <c r="J99" i="3" s="1"/>
  <c r="K95" i="3"/>
  <c r="J95" i="3" a="1"/>
  <c r="J95" i="3" s="1"/>
  <c r="K91" i="3"/>
  <c r="J91" i="3" a="1"/>
  <c r="J91" i="3" s="1"/>
  <c r="K85" i="3"/>
  <c r="J85" i="3" a="1"/>
  <c r="J85" i="3" s="1"/>
  <c r="K76" i="3"/>
  <c r="J76" i="3" a="1"/>
  <c r="J76" i="3" s="1"/>
  <c r="K72" i="3"/>
  <c r="J72" i="3" a="1"/>
  <c r="J72" i="3" s="1"/>
  <c r="K68" i="3"/>
  <c r="J68" i="3" a="1"/>
  <c r="J68" i="3" s="1"/>
  <c r="AB81" i="1"/>
  <c r="N81" i="5" s="1"/>
  <c r="J64" i="3" a="1"/>
  <c r="J64" i="3" s="1"/>
  <c r="K60" i="3"/>
  <c r="J60" i="3" a="1"/>
  <c r="J60" i="3" s="1"/>
  <c r="K56" i="3"/>
  <c r="J56" i="3" a="1"/>
  <c r="J56" i="3" s="1"/>
  <c r="K49" i="3"/>
  <c r="J49" i="3" a="1"/>
  <c r="J49" i="3" s="1"/>
  <c r="K45" i="3"/>
  <c r="J45" i="3" a="1"/>
  <c r="J45" i="3" s="1"/>
  <c r="AB1155" i="1"/>
  <c r="J41" i="3" a="1"/>
  <c r="J41" i="3" s="1"/>
  <c r="K36" i="3"/>
  <c r="J36" i="3" a="1"/>
  <c r="J36" i="3" s="1"/>
  <c r="K122" i="3"/>
  <c r="J122" i="3" a="1"/>
  <c r="J122" i="3" s="1"/>
  <c r="K114" i="3"/>
  <c r="J114" i="3" a="1"/>
  <c r="J114" i="3" s="1"/>
  <c r="K110" i="3"/>
  <c r="J110" i="3" a="1"/>
  <c r="J110" i="3" s="1"/>
  <c r="K104" i="3"/>
  <c r="J104" i="3" a="1"/>
  <c r="J104" i="3" s="1"/>
  <c r="K2" i="3"/>
  <c r="J2" i="3" a="1"/>
  <c r="J2" i="3" s="1"/>
  <c r="AB996" i="1"/>
  <c r="J79" i="3" a="1"/>
  <c r="J79" i="3" s="1"/>
  <c r="K51" i="3"/>
  <c r="J51" i="3" a="1"/>
  <c r="J51" i="3" s="1"/>
  <c r="K157" i="3"/>
  <c r="J157" i="3" a="1"/>
  <c r="J157" i="3" s="1"/>
  <c r="K163" i="3"/>
  <c r="J163" i="3" a="1"/>
  <c r="J163" i="3" s="1"/>
  <c r="K167" i="3"/>
  <c r="J167" i="3" a="1"/>
  <c r="J167" i="3" s="1"/>
  <c r="K171" i="3"/>
  <c r="J171" i="3" a="1"/>
  <c r="J171" i="3" s="1"/>
  <c r="K175" i="3"/>
  <c r="J175" i="3" a="1"/>
  <c r="J175" i="3" s="1"/>
  <c r="K179" i="3"/>
  <c r="J179" i="3" a="1"/>
  <c r="J179" i="3" s="1"/>
  <c r="K96" i="3"/>
  <c r="J96" i="3" a="1"/>
  <c r="J96" i="3" s="1"/>
  <c r="K86" i="3"/>
  <c r="J86" i="3" a="1"/>
  <c r="J86" i="3" s="1"/>
  <c r="K73" i="3"/>
  <c r="J73" i="3" a="1"/>
  <c r="J73" i="3" s="1"/>
  <c r="K61" i="3"/>
  <c r="J61" i="3" a="1"/>
  <c r="J61" i="3" s="1"/>
  <c r="K42" i="3"/>
  <c r="J42" i="3" a="1"/>
  <c r="J42" i="3" s="1"/>
  <c r="K115" i="3"/>
  <c r="J115" i="3" a="1"/>
  <c r="J115" i="3" s="1"/>
  <c r="K7" i="3"/>
  <c r="J7" i="3" a="1"/>
  <c r="J7" i="3" s="1"/>
  <c r="K162" i="3"/>
  <c r="J162" i="3" a="1"/>
  <c r="J162" i="3" s="1"/>
  <c r="K174" i="3"/>
  <c r="J174" i="3" a="1"/>
  <c r="J174" i="3" s="1"/>
  <c r="K98" i="3"/>
  <c r="J98" i="3" a="1"/>
  <c r="J98" i="3" s="1"/>
  <c r="AB1137" i="1"/>
  <c r="AH1137" i="1" s="1" a="1"/>
  <c r="AH1137" i="1" s="1"/>
  <c r="J90" i="3" a="1"/>
  <c r="J90" i="3" s="1"/>
  <c r="K75" i="3"/>
  <c r="J75" i="3" a="1"/>
  <c r="J75" i="3" s="1"/>
  <c r="K63" i="3"/>
  <c r="J63" i="3" a="1"/>
  <c r="J63" i="3" s="1"/>
  <c r="K55" i="3"/>
  <c r="J55" i="3" a="1"/>
  <c r="J55" i="3" s="1"/>
  <c r="K44" i="3"/>
  <c r="J44" i="3" a="1"/>
  <c r="J44" i="3" s="1"/>
  <c r="K113" i="3"/>
  <c r="J113" i="3" a="1"/>
  <c r="J113" i="3" s="1"/>
  <c r="K107" i="3"/>
  <c r="J107" i="3" a="1"/>
  <c r="J107" i="3" s="1"/>
  <c r="K103" i="3"/>
  <c r="J103" i="3" a="1"/>
  <c r="J103" i="3" s="1"/>
  <c r="K108" i="3"/>
  <c r="J108" i="3" a="1"/>
  <c r="J108" i="3" s="1"/>
  <c r="K80" i="3"/>
  <c r="J80" i="3" a="1"/>
  <c r="J80" i="3" s="1"/>
  <c r="K52" i="3"/>
  <c r="J52" i="3" a="1"/>
  <c r="J52" i="3" s="1"/>
  <c r="K160" i="3"/>
  <c r="J160" i="3" a="1"/>
  <c r="J160" i="3" s="1"/>
  <c r="K164" i="3"/>
  <c r="J164" i="3" a="1"/>
  <c r="J164" i="3" s="1"/>
  <c r="K168" i="3"/>
  <c r="J168" i="3" a="1"/>
  <c r="J168" i="3" s="1"/>
  <c r="K172" i="3"/>
  <c r="J172" i="3" a="1"/>
  <c r="J172" i="3" s="1"/>
  <c r="K176" i="3"/>
  <c r="J176" i="3" a="1"/>
  <c r="J176" i="3" s="1"/>
  <c r="K37" i="3"/>
  <c r="J37" i="3" a="1"/>
  <c r="J37" i="3" s="1"/>
  <c r="K158" i="3"/>
  <c r="J158" i="3" a="1"/>
  <c r="J158" i="3" s="1"/>
  <c r="K105" i="3"/>
  <c r="J105" i="3" a="1"/>
  <c r="J105" i="3" s="1"/>
  <c r="K50" i="3"/>
  <c r="J50" i="3" a="1"/>
  <c r="J50" i="3" s="1"/>
  <c r="K166" i="3"/>
  <c r="J166" i="3" a="1"/>
  <c r="J166" i="3" s="1"/>
  <c r="K178" i="3"/>
  <c r="J178" i="3" a="1"/>
  <c r="J178" i="3" s="1"/>
  <c r="K94" i="3"/>
  <c r="J94" i="3" a="1"/>
  <c r="J94" i="3" s="1"/>
  <c r="K84" i="3"/>
  <c r="J84" i="3" a="1"/>
  <c r="J84" i="3" s="1"/>
  <c r="K71" i="3"/>
  <c r="J71" i="3" a="1"/>
  <c r="J71" i="3" s="1"/>
  <c r="K67" i="3"/>
  <c r="J67" i="3" a="1"/>
  <c r="J67" i="3" s="1"/>
  <c r="K59" i="3"/>
  <c r="J59" i="3" a="1"/>
  <c r="J59" i="3" s="1"/>
  <c r="K48" i="3"/>
  <c r="J48" i="3" a="1"/>
  <c r="J48" i="3" s="1"/>
  <c r="K39" i="3"/>
  <c r="J39" i="3" a="1"/>
  <c r="J39" i="3" s="1"/>
  <c r="K35" i="3"/>
  <c r="J35" i="3" a="1"/>
  <c r="J35" i="3" s="1"/>
  <c r="K121" i="3"/>
  <c r="J121" i="3" a="1"/>
  <c r="J121" i="3" s="1"/>
  <c r="K101" i="3"/>
  <c r="J101" i="3" a="1"/>
  <c r="J101" i="3" s="1"/>
  <c r="K97" i="3"/>
  <c r="J97" i="3" a="1"/>
  <c r="J97" i="3" s="1"/>
  <c r="K93" i="3"/>
  <c r="J93" i="3" a="1"/>
  <c r="J93" i="3" s="1"/>
  <c r="K89" i="3"/>
  <c r="J89" i="3" a="1"/>
  <c r="J89" i="3" s="1"/>
  <c r="K83" i="3"/>
  <c r="J83" i="3" a="1"/>
  <c r="J83" i="3" s="1"/>
  <c r="K74" i="3"/>
  <c r="J74" i="3" a="1"/>
  <c r="J74" i="3" s="1"/>
  <c r="K70" i="3"/>
  <c r="J70" i="3" a="1"/>
  <c r="J70" i="3" s="1"/>
  <c r="K66" i="3"/>
  <c r="J66" i="3" a="1"/>
  <c r="J66" i="3" s="1"/>
  <c r="K62" i="3"/>
  <c r="J62" i="3" a="1"/>
  <c r="J62" i="3" s="1"/>
  <c r="K58" i="3"/>
  <c r="J58" i="3" a="1"/>
  <c r="J58" i="3" s="1"/>
  <c r="K54" i="3"/>
  <c r="J54" i="3" a="1"/>
  <c r="J54" i="3" s="1"/>
  <c r="K47" i="3"/>
  <c r="J47" i="3" a="1"/>
  <c r="J47" i="3" s="1"/>
  <c r="K43" i="3"/>
  <c r="J43" i="3" a="1"/>
  <c r="J43" i="3" s="1"/>
  <c r="K38" i="3"/>
  <c r="J38" i="3" a="1"/>
  <c r="J38" i="3" s="1"/>
  <c r="K159" i="3"/>
  <c r="J159" i="3" a="1"/>
  <c r="J159" i="3" s="1"/>
  <c r="K116" i="3"/>
  <c r="J116" i="3" a="1"/>
  <c r="J116" i="3" s="1"/>
  <c r="K112" i="3"/>
  <c r="J112" i="3" a="1"/>
  <c r="J112" i="3" s="1"/>
  <c r="K106" i="3"/>
  <c r="J106" i="3" a="1"/>
  <c r="J106" i="3" s="1"/>
  <c r="AB1162" i="1"/>
  <c r="J102" i="3" a="1"/>
  <c r="J102" i="3" s="1"/>
  <c r="K77" i="3"/>
  <c r="J77" i="3" a="1"/>
  <c r="J77" i="3" s="1"/>
  <c r="K81" i="3"/>
  <c r="J81" i="3" a="1"/>
  <c r="J81" i="3" s="1"/>
  <c r="K161" i="3"/>
  <c r="J161" i="3" a="1"/>
  <c r="J161" i="3" s="1"/>
  <c r="K165" i="3"/>
  <c r="J165" i="3" a="1"/>
  <c r="J165" i="3" s="1"/>
  <c r="K169" i="3"/>
  <c r="J169" i="3" a="1"/>
  <c r="J169" i="3" s="1"/>
  <c r="K173" i="3"/>
  <c r="J173" i="3" a="1"/>
  <c r="J173" i="3" s="1"/>
  <c r="K177" i="3"/>
  <c r="J177" i="3" a="1"/>
  <c r="J177" i="3" s="1"/>
  <c r="AH1136" i="1" a="1"/>
  <c r="AH1136" i="1" s="1"/>
  <c r="AH1104" i="1" a="1"/>
  <c r="AH1104" i="1" s="1"/>
  <c r="AH1145" i="1" a="1"/>
  <c r="AH1145" i="1" s="1"/>
  <c r="AH1101" i="1" a="1"/>
  <c r="AH1101" i="1" s="1"/>
  <c r="AH1140" i="1" a="1"/>
  <c r="AH1140" i="1" s="1"/>
  <c r="AH1084" i="1" a="1"/>
  <c r="AH1084" i="1" s="1"/>
  <c r="AH1105" i="1" a="1"/>
  <c r="AH1105" i="1" s="1"/>
  <c r="AH1097" i="1" a="1"/>
  <c r="AH1097" i="1" s="1"/>
  <c r="AH1085" i="1" a="1"/>
  <c r="AH1085" i="1" s="1"/>
  <c r="AH1143" i="1" a="1"/>
  <c r="AH1143" i="1" s="1"/>
  <c r="AH1135" i="1" a="1"/>
  <c r="AH1135" i="1" s="1"/>
  <c r="AH1123" i="1" a="1"/>
  <c r="AH1123" i="1" s="1"/>
  <c r="AH1111" i="1" a="1"/>
  <c r="AH1111" i="1" s="1"/>
  <c r="AH1107" i="1" a="1"/>
  <c r="AH1107" i="1" s="1"/>
  <c r="AH1095" i="1" a="1"/>
  <c r="AH1095" i="1" s="1"/>
  <c r="AH1091" i="1" a="1"/>
  <c r="AH1091" i="1" s="1"/>
  <c r="AH1126" i="1" a="1"/>
  <c r="AH1126" i="1" s="1"/>
  <c r="AH1114" i="1" a="1"/>
  <c r="AH1114" i="1" s="1"/>
  <c r="AH1098" i="1" a="1"/>
  <c r="AH1098" i="1" s="1"/>
  <c r="AB5" i="1"/>
  <c r="N5" i="5" s="1"/>
  <c r="AB36" i="1"/>
  <c r="N36" i="5" s="1"/>
  <c r="AB29" i="1"/>
  <c r="N29" i="5" s="1"/>
  <c r="AB32" i="1"/>
  <c r="N32" i="5" s="1"/>
  <c r="AB2" i="1"/>
  <c r="N2" i="5" s="1"/>
  <c r="AB6" i="1"/>
  <c r="N6" i="5" s="1"/>
  <c r="AB4" i="1"/>
  <c r="N4" i="5" s="1"/>
  <c r="AB7" i="1"/>
  <c r="N7" i="5" s="1"/>
  <c r="AB578" i="1"/>
  <c r="AB1055" i="1"/>
  <c r="AB1027" i="1"/>
  <c r="AB1012" i="1"/>
  <c r="AB964" i="1"/>
  <c r="AB931" i="1"/>
  <c r="AB908" i="1"/>
  <c r="AB853" i="1"/>
  <c r="AB822" i="1"/>
  <c r="AB755" i="1"/>
  <c r="AB652" i="1"/>
  <c r="AB616" i="1"/>
  <c r="AB539" i="1"/>
  <c r="AB1061" i="1"/>
  <c r="AB1073" i="1"/>
  <c r="AB977" i="1"/>
  <c r="AB944" i="1"/>
  <c r="AB914" i="1"/>
  <c r="AB846" i="1"/>
  <c r="AB784" i="1"/>
  <c r="AB714" i="1"/>
  <c r="AB568" i="1"/>
  <c r="AB1062" i="1"/>
  <c r="AB1033" i="1"/>
  <c r="AB986" i="1"/>
  <c r="AB957" i="1"/>
  <c r="AB922" i="1"/>
  <c r="AB877" i="1"/>
  <c r="AB860" i="1"/>
  <c r="AB833" i="1"/>
  <c r="AB737" i="1"/>
  <c r="AB671" i="1"/>
  <c r="AB634" i="1"/>
  <c r="AB522" i="1"/>
  <c r="AB1088" i="1"/>
  <c r="AB1103" i="1"/>
  <c r="AB1112" i="1"/>
  <c r="AB1118" i="1"/>
  <c r="AB1125" i="1"/>
  <c r="AB1142" i="1"/>
  <c r="AB1166" i="1"/>
  <c r="AB1179" i="1"/>
  <c r="AB1077" i="1"/>
  <c r="AB1072" i="1"/>
  <c r="AB1048" i="1"/>
  <c r="AB1017" i="1"/>
  <c r="AB984" i="1"/>
  <c r="AB963" i="1"/>
  <c r="AB943" i="1"/>
  <c r="AB921" i="1"/>
  <c r="AB913" i="1"/>
  <c r="AB904" i="1"/>
  <c r="AB874" i="1"/>
  <c r="AB859" i="1"/>
  <c r="AB852" i="1"/>
  <c r="AB836" i="1"/>
  <c r="AB829" i="1"/>
  <c r="AB815" i="1"/>
  <c r="AB783" i="1"/>
  <c r="AB751" i="1"/>
  <c r="AB732" i="1"/>
  <c r="AB697" i="1"/>
  <c r="AB667" i="1"/>
  <c r="AB650" i="1"/>
  <c r="AB629" i="1"/>
  <c r="AB608" i="1"/>
  <c r="AB563" i="1"/>
  <c r="AB535" i="1"/>
  <c r="AB1089" i="1"/>
  <c r="AB1106" i="1"/>
  <c r="AB1113" i="1"/>
  <c r="AB1119" i="1"/>
  <c r="AB1127" i="1"/>
  <c r="AB1147" i="1"/>
  <c r="AB1167" i="1"/>
  <c r="AB1032" i="1"/>
  <c r="AB1005" i="1"/>
  <c r="AB973" i="1"/>
  <c r="AB955" i="1"/>
  <c r="AB928" i="1"/>
  <c r="AB3" i="1"/>
  <c r="N3" i="5" s="1"/>
  <c r="AB1076" i="1"/>
  <c r="AB1068" i="1"/>
  <c r="AB1058" i="1"/>
  <c r="AB1043" i="1"/>
  <c r="AB1030" i="1"/>
  <c r="AB1016" i="1"/>
  <c r="AB1004" i="1"/>
  <c r="AB980" i="1"/>
  <c r="AB970" i="1"/>
  <c r="AB962" i="1"/>
  <c r="AB953" i="1"/>
  <c r="AB941" i="1"/>
  <c r="AB926" i="1"/>
  <c r="AB919" i="1"/>
  <c r="AB910" i="1"/>
  <c r="AB901" i="1"/>
  <c r="AB872" i="1"/>
  <c r="AB856" i="1"/>
  <c r="AB848" i="1"/>
  <c r="AB835" i="1"/>
  <c r="AB826" i="1"/>
  <c r="AB813" i="1"/>
  <c r="AB778" i="1"/>
  <c r="AB749" i="1"/>
  <c r="AB730" i="1"/>
  <c r="AB683" i="1"/>
  <c r="AB658" i="1"/>
  <c r="AB646" i="1"/>
  <c r="AB628" i="1"/>
  <c r="AB582" i="1"/>
  <c r="AB548" i="1"/>
  <c r="AB525" i="1"/>
  <c r="AB1080" i="1"/>
  <c r="AB1090" i="1"/>
  <c r="AB1108" i="1"/>
  <c r="AB1116" i="1"/>
  <c r="AB1121" i="1"/>
  <c r="AB1129" i="1"/>
  <c r="AB1148" i="1"/>
  <c r="AB1172" i="1"/>
  <c r="AB1192" i="1"/>
  <c r="AB1075" i="1"/>
  <c r="AB1066" i="1"/>
  <c r="AB1056" i="1"/>
  <c r="AB1035" i="1"/>
  <c r="AB1028" i="1"/>
  <c r="AB1015" i="1"/>
  <c r="AB993" i="1"/>
  <c r="AB979" i="1"/>
  <c r="AB965" i="1"/>
  <c r="AB961" i="1"/>
  <c r="AB951" i="1"/>
  <c r="AB934" i="1"/>
  <c r="AB923" i="1"/>
  <c r="AB916" i="1"/>
  <c r="AB909" i="1"/>
  <c r="AB885" i="1"/>
  <c r="AB862" i="1"/>
  <c r="AB854" i="1"/>
  <c r="AB847" i="1"/>
  <c r="AB834" i="1"/>
  <c r="AB823" i="1"/>
  <c r="AB812" i="1"/>
  <c r="AB777" i="1"/>
  <c r="AB743" i="1"/>
  <c r="AB719" i="1"/>
  <c r="AB680" i="1"/>
  <c r="AB654" i="1"/>
  <c r="AB637" i="1"/>
  <c r="AB627" i="1"/>
  <c r="AB570" i="1"/>
  <c r="AB542" i="1"/>
  <c r="AB523" i="1"/>
  <c r="AB1087" i="1"/>
  <c r="AB1096" i="1"/>
  <c r="AB1109" i="1"/>
  <c r="AB1117" i="1"/>
  <c r="AB1124" i="1"/>
  <c r="AB1138" i="1"/>
  <c r="AB1150" i="1"/>
  <c r="AB1173" i="1"/>
  <c r="AB1208" i="1"/>
  <c r="K102" i="3"/>
  <c r="K90" i="3"/>
  <c r="K53" i="3"/>
  <c r="K41" i="3"/>
  <c r="K64" i="3"/>
  <c r="K79" i="3"/>
  <c r="AJ1135" i="1"/>
  <c r="AJ1111" i="1"/>
  <c r="AJ1101" i="1"/>
  <c r="AJ1091" i="1"/>
  <c r="AJ1140" i="1"/>
  <c r="AJ1123" i="1"/>
  <c r="AJ1105" i="1"/>
  <c r="AJ1097" i="1"/>
  <c r="AJ1084" i="1"/>
  <c r="AJ1136" i="1"/>
  <c r="AJ1114" i="1"/>
  <c r="AJ1104" i="1"/>
  <c r="AJ1095" i="1"/>
  <c r="AJ1143" i="1"/>
  <c r="AJ1126" i="1"/>
  <c r="AJ1107" i="1"/>
  <c r="AJ1085" i="1"/>
  <c r="AB760" i="1"/>
  <c r="AB1177" i="1"/>
  <c r="AB1046" i="1"/>
  <c r="AB936" i="1"/>
  <c r="AB1079" i="1"/>
  <c r="AB870" i="1"/>
  <c r="AB678" i="1"/>
  <c r="AB801" i="1"/>
  <c r="AB1115" i="1"/>
  <c r="AH1115" i="1" s="1" a="1"/>
  <c r="AH1115" i="1" s="1"/>
  <c r="AB771" i="1"/>
  <c r="AB1099" i="1"/>
  <c r="AH1099" i="1" s="1" a="1"/>
  <c r="AH1099" i="1" s="1"/>
  <c r="AB1010" i="1"/>
  <c r="AB892" i="1"/>
  <c r="AB729" i="1"/>
  <c r="AB645" i="1"/>
  <c r="AB600" i="1"/>
  <c r="AB560" i="1"/>
  <c r="AB531" i="1"/>
  <c r="AB414" i="1"/>
  <c r="AB1071" i="1"/>
  <c r="AB723" i="1"/>
  <c r="AB588" i="1"/>
  <c r="AB1202" i="1"/>
  <c r="AB1175" i="1"/>
  <c r="AB1146" i="1"/>
  <c r="AB1134" i="1"/>
  <c r="AH1134" i="1" s="1" a="1"/>
  <c r="AH1134" i="1" s="1"/>
  <c r="AB1130" i="1"/>
  <c r="AH1130" i="1" s="1" a="1"/>
  <c r="AH1130" i="1" s="1"/>
  <c r="AB1122" i="1"/>
  <c r="AH1122" i="1" s="1" a="1"/>
  <c r="AH1122" i="1" s="1"/>
  <c r="AB1110" i="1"/>
  <c r="AH1110" i="1" s="1" a="1"/>
  <c r="AH1110" i="1" s="1"/>
  <c r="AB1102" i="1"/>
  <c r="AH1102" i="1" s="1" a="1"/>
  <c r="AH1102" i="1" s="1"/>
  <c r="AB1094" i="1"/>
  <c r="AH1094" i="1" s="1" a="1"/>
  <c r="AH1094" i="1" s="1"/>
  <c r="AB1086" i="1"/>
  <c r="AH1086" i="1" s="1" a="1"/>
  <c r="AH1086" i="1" s="1"/>
  <c r="AB1082" i="1"/>
  <c r="AB1051" i="1"/>
  <c r="AB1021" i="1"/>
  <c r="AB1006" i="1"/>
  <c r="AB991" i="1"/>
  <c r="AB976" i="1"/>
  <c r="AB947" i="1"/>
  <c r="AB929" i="1"/>
  <c r="AB884" i="1"/>
  <c r="AB851" i="1"/>
  <c r="AB821" i="1"/>
  <c r="AB800" i="1"/>
  <c r="AB768" i="1"/>
  <c r="AB725" i="1"/>
  <c r="AB703" i="1"/>
  <c r="AB675" i="1"/>
  <c r="AB662" i="1"/>
  <c r="AB638" i="1"/>
  <c r="AB620" i="1"/>
  <c r="AB611" i="1"/>
  <c r="AB592" i="1"/>
  <c r="AB586" i="1"/>
  <c r="AB566" i="1"/>
  <c r="AB556" i="1"/>
  <c r="AB547" i="1"/>
  <c r="AB540" i="1"/>
  <c r="AB534" i="1"/>
  <c r="AB520" i="1"/>
  <c r="AB441" i="1"/>
  <c r="AB413" i="1"/>
  <c r="AB390" i="1"/>
  <c r="AB359" i="1"/>
  <c r="AB1190" i="1"/>
  <c r="AB1139" i="1"/>
  <c r="AH1139" i="1" s="1" a="1"/>
  <c r="AH1139" i="1" s="1"/>
  <c r="AB956" i="1"/>
  <c r="AB863" i="1"/>
  <c r="AB684" i="1"/>
  <c r="AB668" i="1"/>
  <c r="AB614" i="1"/>
  <c r="AB569" i="1"/>
  <c r="AB541" i="1"/>
  <c r="AB377" i="1"/>
  <c r="AB1206" i="1"/>
  <c r="AB1183" i="1"/>
  <c r="AB807" i="1"/>
  <c r="AB706" i="1"/>
  <c r="AB576" i="1"/>
  <c r="AB1174" i="1"/>
  <c r="AB1093" i="1"/>
  <c r="AH1093" i="1" s="1" a="1"/>
  <c r="AH1093" i="1" s="1"/>
  <c r="AB1070" i="1"/>
  <c r="AB1050" i="1"/>
  <c r="AB1019" i="1"/>
  <c r="AB1002" i="1"/>
  <c r="AB988" i="1"/>
  <c r="AB969" i="1"/>
  <c r="AB940" i="1"/>
  <c r="AB920" i="1"/>
  <c r="AB882" i="1"/>
  <c r="AB850" i="1"/>
  <c r="AB811" i="1"/>
  <c r="AB793" i="1"/>
  <c r="AB753" i="1"/>
  <c r="AB722" i="1"/>
  <c r="AB700" i="1"/>
  <c r="AB673" i="1"/>
  <c r="AB661" i="1"/>
  <c r="AB633" i="1"/>
  <c r="AB618" i="1"/>
  <c r="AB605" i="1"/>
  <c r="AB591" i="1"/>
  <c r="AB581" i="1"/>
  <c r="AB565" i="1"/>
  <c r="AB555" i="1"/>
  <c r="AB543" i="1"/>
  <c r="AB538" i="1"/>
  <c r="AB533" i="1"/>
  <c r="AB503" i="1"/>
  <c r="AB416" i="1"/>
  <c r="AB397" i="1"/>
  <c r="AB385" i="1"/>
  <c r="AB343" i="1"/>
  <c r="AB1064" i="1"/>
  <c r="AB1031" i="1"/>
  <c r="AB978" i="1"/>
  <c r="AB709" i="1"/>
  <c r="AB622" i="1"/>
  <c r="AB589" i="1"/>
  <c r="AB549" i="1"/>
  <c r="AB447" i="1"/>
  <c r="AB391" i="1"/>
  <c r="AB1199" i="1"/>
  <c r="AB1057" i="1"/>
  <c r="AB893" i="1"/>
  <c r="AB838" i="1"/>
  <c r="AB806" i="1"/>
  <c r="AB698" i="1"/>
  <c r="AB1184" i="1"/>
  <c r="AB1170" i="1"/>
  <c r="AB1161" i="1"/>
  <c r="AB1132" i="1"/>
  <c r="AH1132" i="1" s="1" a="1"/>
  <c r="AH1132" i="1" s="1"/>
  <c r="AB1128" i="1"/>
  <c r="AH1128" i="1" s="1" a="1"/>
  <c r="AH1128" i="1" s="1"/>
  <c r="AB1120" i="1"/>
  <c r="AH1120" i="1" s="1" a="1"/>
  <c r="AH1120" i="1" s="1"/>
  <c r="AB1100" i="1"/>
  <c r="AH1100" i="1" s="1" a="1"/>
  <c r="AH1100" i="1" s="1"/>
  <c r="AB1092" i="1"/>
  <c r="AH1092" i="1" s="1" a="1"/>
  <c r="AH1092" i="1" s="1"/>
  <c r="AB1067" i="1"/>
  <c r="AB1040" i="1"/>
  <c r="AB1014" i="1"/>
  <c r="AB999" i="1"/>
  <c r="AB981" i="1"/>
  <c r="AB960" i="1"/>
  <c r="AB939" i="1"/>
  <c r="AB895" i="1"/>
  <c r="AB869" i="1"/>
  <c r="AB841" i="1"/>
  <c r="AB803" i="1"/>
  <c r="AB785" i="1"/>
  <c r="AB735" i="1"/>
  <c r="AB713" i="1"/>
  <c r="AB694" i="1"/>
  <c r="AB672" i="1"/>
  <c r="AB653" i="1"/>
  <c r="AB630" i="1"/>
  <c r="AB615" i="1"/>
  <c r="AB601" i="1"/>
  <c r="AB590" i="1"/>
  <c r="AB574" i="1"/>
  <c r="AB562" i="1"/>
  <c r="AB551" i="1"/>
  <c r="AB536" i="1"/>
  <c r="AB532" i="1"/>
  <c r="AB486" i="1"/>
  <c r="AB415" i="1"/>
  <c r="AB393" i="1"/>
  <c r="AB381" i="1"/>
  <c r="AB342" i="1"/>
  <c r="D87" i="3"/>
  <c r="J87" i="3" s="1" a="1"/>
  <c r="J87" i="3" s="1"/>
  <c r="D88" i="3"/>
  <c r="D40" i="3"/>
  <c r="J40" i="3" s="1" a="1"/>
  <c r="J40" i="3" s="1"/>
  <c r="K33" i="3"/>
  <c r="D24" i="3"/>
  <c r="D6" i="3"/>
  <c r="D10" i="3"/>
  <c r="D126" i="3"/>
  <c r="D130" i="3"/>
  <c r="D134" i="3"/>
  <c r="D138" i="3"/>
  <c r="D142" i="3"/>
  <c r="D146" i="3"/>
  <c r="D150" i="3"/>
  <c r="D154" i="3"/>
  <c r="K182" i="3"/>
  <c r="D15" i="3"/>
  <c r="D19" i="3"/>
  <c r="D23" i="3"/>
  <c r="D27" i="3"/>
  <c r="D31" i="3"/>
  <c r="D145" i="3"/>
  <c r="D26" i="3"/>
  <c r="D11" i="3"/>
  <c r="D123" i="3"/>
  <c r="J123" i="3" s="1" a="1"/>
  <c r="J123" i="3" s="1"/>
  <c r="D127" i="3"/>
  <c r="D131" i="3"/>
  <c r="D135" i="3"/>
  <c r="D139" i="3"/>
  <c r="D143" i="3"/>
  <c r="D147" i="3"/>
  <c r="D151" i="3"/>
  <c r="D155" i="3"/>
  <c r="K183" i="3"/>
  <c r="D16" i="3"/>
  <c r="D20" i="3"/>
  <c r="D28" i="3"/>
  <c r="D32" i="3"/>
  <c r="D117" i="3"/>
  <c r="D133" i="3"/>
  <c r="D141" i="3"/>
  <c r="D153" i="3"/>
  <c r="D14" i="3"/>
  <c r="J14" i="3" s="1" a="1"/>
  <c r="J14" i="3" s="1"/>
  <c r="D22" i="3"/>
  <c r="D30" i="3"/>
  <c r="D8" i="3"/>
  <c r="J8" i="3" s="1" a="1"/>
  <c r="J8" i="3" s="1"/>
  <c r="D12" i="3"/>
  <c r="D124" i="3"/>
  <c r="D128" i="3"/>
  <c r="J128" i="3" s="1" a="1"/>
  <c r="J128" i="3" s="1"/>
  <c r="D132" i="3"/>
  <c r="D136" i="3"/>
  <c r="D140" i="3"/>
  <c r="D144" i="3"/>
  <c r="D148" i="3"/>
  <c r="D152" i="3"/>
  <c r="K156" i="3"/>
  <c r="K184" i="3"/>
  <c r="D17" i="3"/>
  <c r="D21" i="3"/>
  <c r="D25" i="3"/>
  <c r="D29" i="3"/>
  <c r="D9" i="3"/>
  <c r="D13" i="3"/>
  <c r="D109" i="3"/>
  <c r="D125" i="3"/>
  <c r="D129" i="3"/>
  <c r="J129" i="3" s="1" a="1"/>
  <c r="J129" i="3" s="1"/>
  <c r="D137" i="3"/>
  <c r="D149" i="3"/>
  <c r="AB273" i="1"/>
  <c r="N273" i="5" s="1"/>
  <c r="D18" i="3"/>
  <c r="K34" i="3"/>
  <c r="AB324" i="1"/>
  <c r="AB292" i="1"/>
  <c r="N292" i="5" s="1"/>
  <c r="AB184" i="1"/>
  <c r="N184" i="5" s="1"/>
  <c r="AB180" i="1"/>
  <c r="N180" i="5" s="1"/>
  <c r="AB148" i="1"/>
  <c r="N148" i="5" s="1"/>
  <c r="AB52" i="1"/>
  <c r="N52" i="5" s="1"/>
  <c r="AB13" i="1"/>
  <c r="N13" i="5" s="1"/>
  <c r="AB37" i="1"/>
  <c r="N37" i="5" s="1"/>
  <c r="AB65" i="1"/>
  <c r="N65" i="5" s="1"/>
  <c r="AB73" i="1"/>
  <c r="N73" i="5" s="1"/>
  <c r="AB85" i="1"/>
  <c r="N85" i="5" s="1"/>
  <c r="AB121" i="1"/>
  <c r="N121" i="5" s="1"/>
  <c r="AB149" i="1"/>
  <c r="N149" i="5" s="1"/>
  <c r="AB229" i="1"/>
  <c r="N229" i="5" s="1"/>
  <c r="AB257" i="1"/>
  <c r="N257" i="5" s="1"/>
  <c r="AB277" i="1"/>
  <c r="N277" i="5" s="1"/>
  <c r="AB285" i="1"/>
  <c r="N285" i="5" s="1"/>
  <c r="AB301" i="1"/>
  <c r="N301" i="5" s="1"/>
  <c r="AB309" i="1"/>
  <c r="AB325" i="1"/>
  <c r="AB26" i="1"/>
  <c r="N26" i="5" s="1"/>
  <c r="AB50" i="1"/>
  <c r="N50" i="5" s="1"/>
  <c r="AB118" i="1"/>
  <c r="N118" i="5" s="1"/>
  <c r="AB122" i="1"/>
  <c r="N122" i="5" s="1"/>
  <c r="AB138" i="1"/>
  <c r="N138" i="5" s="1"/>
  <c r="AB146" i="1"/>
  <c r="N146" i="5" s="1"/>
  <c r="AB154" i="1"/>
  <c r="N154" i="5" s="1"/>
  <c r="AB218" i="1"/>
  <c r="N218" i="5" s="1"/>
  <c r="AB226" i="1"/>
  <c r="N226" i="5" s="1"/>
  <c r="AB254" i="1"/>
  <c r="N254" i="5" s="1"/>
  <c r="AB282" i="1"/>
  <c r="N282" i="5" s="1"/>
  <c r="AB306" i="1"/>
  <c r="AB334" i="1"/>
  <c r="AB51" i="1"/>
  <c r="N51" i="5" s="1"/>
  <c r="AB55" i="1"/>
  <c r="N55" i="5" s="1"/>
  <c r="AB63" i="1"/>
  <c r="N63" i="5" s="1"/>
  <c r="AB87" i="1"/>
  <c r="N87" i="5" s="1"/>
  <c r="AB95" i="1"/>
  <c r="N95" i="5" s="1"/>
  <c r="AB115" i="1"/>
  <c r="N115" i="5" s="1"/>
  <c r="AB119" i="1"/>
  <c r="N119" i="5" s="1"/>
  <c r="AB127" i="1"/>
  <c r="N127" i="5" s="1"/>
  <c r="AB147" i="1"/>
  <c r="N147" i="5" s="1"/>
  <c r="AB167" i="1"/>
  <c r="N167" i="5" s="1"/>
  <c r="AB227" i="1"/>
  <c r="N227" i="5" s="1"/>
  <c r="AB235" i="1"/>
  <c r="N235" i="5" s="1"/>
  <c r="AB243" i="1"/>
  <c r="N243" i="5" s="1"/>
  <c r="AB263" i="1"/>
  <c r="N263" i="5" s="1"/>
  <c r="AB291" i="1"/>
  <c r="N291" i="5" s="1"/>
  <c r="AB319" i="1"/>
  <c r="AB327" i="1"/>
  <c r="AB316" i="1"/>
  <c r="AB300" i="1"/>
  <c r="N300" i="5" s="1"/>
  <c r="AB284" i="1"/>
  <c r="N284" i="5" s="1"/>
  <c r="AB48" i="1"/>
  <c r="N48" i="5" s="1"/>
  <c r="AB328" i="1"/>
  <c r="AB296" i="1"/>
  <c r="N296" i="5" s="1"/>
  <c r="AB280" i="1"/>
  <c r="N280" i="5" s="1"/>
  <c r="AB204" i="1"/>
  <c r="N204" i="5" s="1"/>
  <c r="AB140" i="1"/>
  <c r="N140" i="5" s="1"/>
  <c r="AB270" i="1"/>
  <c r="N270" i="5" s="1"/>
  <c r="AB197" i="1"/>
  <c r="N197" i="5" s="1"/>
  <c r="G2053" i="2"/>
  <c r="B2053" i="2" s="1"/>
  <c r="G2052" i="2"/>
  <c r="G2051" i="2"/>
  <c r="G2050" i="2"/>
  <c r="G2049" i="2"/>
  <c r="G2048" i="2"/>
  <c r="C2048" i="2" s="1"/>
  <c r="G2047" i="2"/>
  <c r="A2047" i="2"/>
  <c r="G2046" i="2"/>
  <c r="C2046" i="2"/>
  <c r="B2046" i="2"/>
  <c r="A2046" i="2"/>
  <c r="G2045" i="2"/>
  <c r="B2045" i="2" s="1"/>
  <c r="C2045" i="2"/>
  <c r="D2045" i="2" s="1"/>
  <c r="A2045" i="2"/>
  <c r="G2044" i="2"/>
  <c r="G2043" i="2"/>
  <c r="C2043" i="2"/>
  <c r="G2042" i="2"/>
  <c r="G2041" i="2"/>
  <c r="G2040" i="2"/>
  <c r="G2039" i="2"/>
  <c r="B2039" i="2" s="1"/>
  <c r="C2039" i="2"/>
  <c r="G2038" i="2"/>
  <c r="B2038" i="2"/>
  <c r="G2037" i="2"/>
  <c r="G2036" i="2"/>
  <c r="G2035" i="2"/>
  <c r="C2035" i="2" s="1"/>
  <c r="G2034" i="2"/>
  <c r="G2033" i="2"/>
  <c r="A2033" i="2"/>
  <c r="G2032" i="2"/>
  <c r="G2031" i="2"/>
  <c r="G2030" i="2"/>
  <c r="B2030" i="2"/>
  <c r="G2029" i="2"/>
  <c r="G2028" i="2"/>
  <c r="B2028" i="2" s="1"/>
  <c r="C2028" i="2"/>
  <c r="A2028" i="2"/>
  <c r="G2027" i="2"/>
  <c r="A2027" i="2"/>
  <c r="G2026" i="2"/>
  <c r="B2026" i="2" s="1"/>
  <c r="C2026" i="2"/>
  <c r="D2026" i="2" s="1"/>
  <c r="A2026" i="2"/>
  <c r="G2025" i="2"/>
  <c r="G2024" i="2"/>
  <c r="C2024" i="2"/>
  <c r="B2024" i="2"/>
  <c r="A2024" i="2"/>
  <c r="G2023" i="2"/>
  <c r="C2023" i="2" s="1"/>
  <c r="G2022" i="2"/>
  <c r="B2022" i="2"/>
  <c r="G2021" i="2"/>
  <c r="G2020" i="2"/>
  <c r="G2019" i="2"/>
  <c r="G2018" i="2"/>
  <c r="B2018" i="2" s="1"/>
  <c r="C2018" i="2"/>
  <c r="D2018" i="2" s="1"/>
  <c r="A2018" i="2"/>
  <c r="G2017" i="2"/>
  <c r="G2016" i="2"/>
  <c r="B2016" i="2"/>
  <c r="G2015" i="2"/>
  <c r="C2015" i="2" s="1"/>
  <c r="G2014" i="2"/>
  <c r="C2014" i="2"/>
  <c r="B2014" i="2"/>
  <c r="A2014" i="2"/>
  <c r="G2013" i="2"/>
  <c r="C2013" i="2" s="1"/>
  <c r="B2013" i="2"/>
  <c r="A2013" i="2"/>
  <c r="G2012" i="2"/>
  <c r="G2011" i="2"/>
  <c r="A2011" i="2"/>
  <c r="G2010" i="2"/>
  <c r="C2010" i="2"/>
  <c r="D2010" i="2" s="1"/>
  <c r="B2010" i="2"/>
  <c r="A2010" i="2"/>
  <c r="G2009" i="2"/>
  <c r="G2008" i="2"/>
  <c r="B2008" i="2" s="1"/>
  <c r="C2008" i="2"/>
  <c r="A2008" i="2"/>
  <c r="G2007" i="2"/>
  <c r="G2006" i="2"/>
  <c r="B2006" i="2"/>
  <c r="G2005" i="2"/>
  <c r="G2004" i="2"/>
  <c r="C2004" i="2" s="1"/>
  <c r="B2004" i="2"/>
  <c r="A2004" i="2"/>
  <c r="G2003" i="2"/>
  <c r="A2003" i="2"/>
  <c r="G2002" i="2"/>
  <c r="C2002" i="2" s="1"/>
  <c r="B2002" i="2"/>
  <c r="A2002" i="2"/>
  <c r="G2001" i="2"/>
  <c r="A2001" i="2" s="1"/>
  <c r="G2000" i="2"/>
  <c r="B2000" i="2"/>
  <c r="G1999" i="2"/>
  <c r="G1998" i="2"/>
  <c r="G1997" i="2"/>
  <c r="B1997" i="2"/>
  <c r="G1996" i="2"/>
  <c r="G1995" i="2"/>
  <c r="G1994" i="2"/>
  <c r="G1993" i="2"/>
  <c r="A1993" i="2" s="1"/>
  <c r="G1992" i="2"/>
  <c r="B1992" i="2" s="1"/>
  <c r="C1992" i="2"/>
  <c r="A1992" i="2"/>
  <c r="G1991" i="2"/>
  <c r="B1991" i="2"/>
  <c r="G1990" i="2"/>
  <c r="C1990" i="2"/>
  <c r="B1990" i="2"/>
  <c r="A1990" i="2"/>
  <c r="G1989" i="2"/>
  <c r="C1989" i="2" s="1"/>
  <c r="A1989" i="2"/>
  <c r="G1988" i="2"/>
  <c r="C1988" i="2" s="1"/>
  <c r="B1988" i="2"/>
  <c r="A1988" i="2"/>
  <c r="G1987" i="2"/>
  <c r="A1987" i="2"/>
  <c r="G1986" i="2"/>
  <c r="C1986" i="2" s="1"/>
  <c r="B1986" i="2"/>
  <c r="A1986" i="2"/>
  <c r="G1985" i="2"/>
  <c r="A1985" i="2" s="1"/>
  <c r="G1984" i="2"/>
  <c r="B1984" i="2"/>
  <c r="G1983" i="2"/>
  <c r="B1983" i="2" s="1"/>
  <c r="G1982" i="2"/>
  <c r="B1982" i="2" s="1"/>
  <c r="D1982" i="2" s="1"/>
  <c r="C1982" i="2"/>
  <c r="A1982" i="2"/>
  <c r="G1981" i="2"/>
  <c r="B1981" i="2"/>
  <c r="G1980" i="2"/>
  <c r="B1980" i="2" s="1"/>
  <c r="C1980" i="2"/>
  <c r="A1980" i="2"/>
  <c r="G1979" i="2"/>
  <c r="G1978" i="2"/>
  <c r="C1978" i="2"/>
  <c r="B1978" i="2"/>
  <c r="A1978" i="2"/>
  <c r="G1977" i="2"/>
  <c r="B1977" i="2"/>
  <c r="G1976" i="2"/>
  <c r="G1975" i="2"/>
  <c r="G1974" i="2"/>
  <c r="G1973" i="2"/>
  <c r="B1973" i="2"/>
  <c r="G1972" i="2"/>
  <c r="G1971" i="2"/>
  <c r="G1970" i="2"/>
  <c r="B1970" i="2"/>
  <c r="G1969" i="2"/>
  <c r="G1968" i="2"/>
  <c r="B1968" i="2"/>
  <c r="G1967" i="2"/>
  <c r="G1966" i="2"/>
  <c r="B1966" i="2" s="1"/>
  <c r="C1966" i="2"/>
  <c r="A1966" i="2"/>
  <c r="G1965" i="2"/>
  <c r="G1964" i="2"/>
  <c r="B1964" i="2"/>
  <c r="G1963" i="2"/>
  <c r="G1962" i="2"/>
  <c r="B1962" i="2"/>
  <c r="G1961" i="2"/>
  <c r="G1960" i="2"/>
  <c r="G1959" i="2"/>
  <c r="G1958" i="2"/>
  <c r="G1957" i="2"/>
  <c r="B1957" i="2"/>
  <c r="G1956" i="2"/>
  <c r="G1955" i="2"/>
  <c r="G1954" i="2"/>
  <c r="B1954" i="2" s="1"/>
  <c r="C1954" i="2"/>
  <c r="A1954" i="2"/>
  <c r="G1953" i="2"/>
  <c r="C1953" i="2" s="1"/>
  <c r="G1952" i="2"/>
  <c r="B1952" i="2"/>
  <c r="G1951" i="2"/>
  <c r="G1950" i="2"/>
  <c r="B1950" i="2" s="1"/>
  <c r="C1950" i="2"/>
  <c r="A1950" i="2"/>
  <c r="G1949" i="2"/>
  <c r="A1949" i="2"/>
  <c r="G1948" i="2"/>
  <c r="B1948" i="2" s="1"/>
  <c r="C1948" i="2"/>
  <c r="D1948" i="2" s="1"/>
  <c r="A1948" i="2"/>
  <c r="G1947" i="2"/>
  <c r="G1946" i="2"/>
  <c r="C1946" i="2"/>
  <c r="B1946" i="2"/>
  <c r="A1946" i="2"/>
  <c r="G1945" i="2"/>
  <c r="C1945" i="2" s="1"/>
  <c r="G1944" i="2"/>
  <c r="B1944" i="2"/>
  <c r="G1943" i="2"/>
  <c r="G1942" i="2"/>
  <c r="G1941" i="2"/>
  <c r="G1940" i="2"/>
  <c r="C1940" i="2"/>
  <c r="D1940" i="2" s="1"/>
  <c r="B1940" i="2"/>
  <c r="A1940" i="2"/>
  <c r="G1939" i="2"/>
  <c r="G1938" i="2"/>
  <c r="B1938" i="2" s="1"/>
  <c r="C1938" i="2"/>
  <c r="A1938" i="2"/>
  <c r="G1937" i="2"/>
  <c r="C1937" i="2" s="1"/>
  <c r="G1936" i="2"/>
  <c r="G1935" i="2"/>
  <c r="G1934" i="2"/>
  <c r="B1934" i="2" s="1"/>
  <c r="C1934" i="2"/>
  <c r="A1934" i="2"/>
  <c r="G1933" i="2"/>
  <c r="A1933" i="2"/>
  <c r="G1932" i="2"/>
  <c r="B1932" i="2" s="1"/>
  <c r="C1932" i="2"/>
  <c r="A1932" i="2"/>
  <c r="G1931" i="2"/>
  <c r="G1930" i="2"/>
  <c r="G1929" i="2"/>
  <c r="C1929" i="2" s="1"/>
  <c r="G1928" i="2"/>
  <c r="C1928" i="2"/>
  <c r="B1928" i="2"/>
  <c r="A1928" i="2"/>
  <c r="G1927" i="2"/>
  <c r="C1927" i="2" s="1"/>
  <c r="B1927" i="2"/>
  <c r="G1926" i="2"/>
  <c r="C1926" i="2" s="1"/>
  <c r="B1926" i="2"/>
  <c r="A1926" i="2"/>
  <c r="G1925" i="2"/>
  <c r="C1925" i="2" s="1"/>
  <c r="B1925" i="2"/>
  <c r="D1925" i="2" s="1"/>
  <c r="A1925" i="2"/>
  <c r="G1924" i="2"/>
  <c r="G1923" i="2"/>
  <c r="G1922" i="2"/>
  <c r="C1922" i="2"/>
  <c r="B1922" i="2"/>
  <c r="A1922" i="2"/>
  <c r="G1921" i="2"/>
  <c r="C1921" i="2" s="1"/>
  <c r="G1920" i="2"/>
  <c r="A1920" i="2" s="1"/>
  <c r="C1920" i="2"/>
  <c r="B1920" i="2"/>
  <c r="D1920" i="2" s="1"/>
  <c r="G1919" i="2"/>
  <c r="G1918" i="2"/>
  <c r="B1918" i="2" s="1"/>
  <c r="D1918" i="2"/>
  <c r="C1918" i="2"/>
  <c r="A1918" i="2"/>
  <c r="G1917" i="2"/>
  <c r="G1916" i="2"/>
  <c r="G1915" i="2"/>
  <c r="G1914" i="2"/>
  <c r="C1914" i="2"/>
  <c r="B1914" i="2"/>
  <c r="D1914" i="2" s="1"/>
  <c r="A1914" i="2"/>
  <c r="G1913" i="2"/>
  <c r="C1913" i="2" s="1"/>
  <c r="G1912" i="2"/>
  <c r="A1912" i="2" s="1"/>
  <c r="C1912" i="2"/>
  <c r="B1912" i="2"/>
  <c r="D1912" i="2" s="1"/>
  <c r="G1911" i="2"/>
  <c r="C1911" i="2" s="1"/>
  <c r="B1911" i="2"/>
  <c r="G1910" i="2"/>
  <c r="C1910" i="2" s="1"/>
  <c r="B1910" i="2"/>
  <c r="A1910" i="2"/>
  <c r="G1909" i="2"/>
  <c r="C1909" i="2" s="1"/>
  <c r="B1909" i="2"/>
  <c r="A1909" i="2"/>
  <c r="G1908" i="2"/>
  <c r="C1908" i="2"/>
  <c r="B1908" i="2"/>
  <c r="A1908" i="2"/>
  <c r="G1907" i="2"/>
  <c r="G1906" i="2"/>
  <c r="C1906" i="2"/>
  <c r="G1905" i="2"/>
  <c r="C1905" i="2" s="1"/>
  <c r="G1904" i="2"/>
  <c r="G1903" i="2"/>
  <c r="G1902" i="2"/>
  <c r="B1902" i="2" s="1"/>
  <c r="D1902" i="2"/>
  <c r="C1902" i="2"/>
  <c r="A1902" i="2"/>
  <c r="G1901" i="2"/>
  <c r="G1900" i="2"/>
  <c r="C1900" i="2"/>
  <c r="G1899" i="2"/>
  <c r="G1898" i="2"/>
  <c r="G1897" i="2"/>
  <c r="G1896" i="2"/>
  <c r="C1896" i="2"/>
  <c r="B1896" i="2"/>
  <c r="A1896" i="2"/>
  <c r="G1895" i="2"/>
  <c r="C1895" i="2" s="1"/>
  <c r="B1895" i="2"/>
  <c r="G1894" i="2"/>
  <c r="A1894" i="2"/>
  <c r="G1893" i="2"/>
  <c r="G1892" i="2"/>
  <c r="C1892" i="2"/>
  <c r="G1891" i="2"/>
  <c r="G1890" i="2"/>
  <c r="G1889" i="2"/>
  <c r="G1888" i="2"/>
  <c r="C1888" i="2"/>
  <c r="B1888" i="2"/>
  <c r="A1888" i="2"/>
  <c r="G1887" i="2"/>
  <c r="C1887" i="2" s="1"/>
  <c r="B1887" i="2"/>
  <c r="G1886" i="2"/>
  <c r="A1886" i="2"/>
  <c r="G1885" i="2"/>
  <c r="G1884" i="2"/>
  <c r="C1884" i="2"/>
  <c r="G1883" i="2"/>
  <c r="G1882" i="2"/>
  <c r="G1881" i="2"/>
  <c r="G1880" i="2"/>
  <c r="C1880" i="2"/>
  <c r="B1880" i="2"/>
  <c r="A1880" i="2"/>
  <c r="G1879" i="2"/>
  <c r="C1879" i="2" s="1"/>
  <c r="B1879" i="2"/>
  <c r="G1878" i="2"/>
  <c r="A1878" i="2"/>
  <c r="G1877" i="2"/>
  <c r="G1876" i="2"/>
  <c r="C1876" i="2"/>
  <c r="G1875" i="2"/>
  <c r="G1874" i="2"/>
  <c r="G1873" i="2"/>
  <c r="G1872" i="2"/>
  <c r="C1872" i="2"/>
  <c r="B1872" i="2"/>
  <c r="A1872" i="2"/>
  <c r="G1871" i="2"/>
  <c r="C1871" i="2" s="1"/>
  <c r="B1871" i="2"/>
  <c r="G1870" i="2"/>
  <c r="A1870" i="2"/>
  <c r="G1869" i="2"/>
  <c r="G1868" i="2"/>
  <c r="C1868" i="2"/>
  <c r="G1867" i="2"/>
  <c r="G1866" i="2"/>
  <c r="G1865" i="2"/>
  <c r="G1864" i="2"/>
  <c r="C1864" i="2"/>
  <c r="B1864" i="2"/>
  <c r="A1864" i="2"/>
  <c r="G1863" i="2"/>
  <c r="C1863" i="2" s="1"/>
  <c r="B1863" i="2"/>
  <c r="G1862" i="2"/>
  <c r="A1862" i="2"/>
  <c r="G1861" i="2"/>
  <c r="G1860" i="2"/>
  <c r="C1860" i="2"/>
  <c r="G1859" i="2"/>
  <c r="G1858" i="2"/>
  <c r="G1857" i="2"/>
  <c r="G1856" i="2"/>
  <c r="C1856" i="2"/>
  <c r="B1856" i="2"/>
  <c r="A1856" i="2"/>
  <c r="G1855" i="2"/>
  <c r="C1855" i="2" s="1"/>
  <c r="B1855" i="2"/>
  <c r="G1854" i="2"/>
  <c r="A1854" i="2"/>
  <c r="G1853" i="2"/>
  <c r="G1852" i="2"/>
  <c r="C1852" i="2"/>
  <c r="G1851" i="2"/>
  <c r="G1850" i="2"/>
  <c r="G1849" i="2"/>
  <c r="G1848" i="2"/>
  <c r="C1848" i="2"/>
  <c r="B1848" i="2"/>
  <c r="A1848" i="2"/>
  <c r="G1847" i="2"/>
  <c r="C1847" i="2" s="1"/>
  <c r="B1847" i="2"/>
  <c r="G1846" i="2"/>
  <c r="A1846" i="2"/>
  <c r="G1845" i="2"/>
  <c r="G1844" i="2"/>
  <c r="C1844" i="2"/>
  <c r="G1843" i="2"/>
  <c r="G1842" i="2"/>
  <c r="G1841" i="2"/>
  <c r="G1840" i="2"/>
  <c r="C1840" i="2"/>
  <c r="B1840" i="2"/>
  <c r="A1840" i="2"/>
  <c r="G1839" i="2"/>
  <c r="C1839" i="2" s="1"/>
  <c r="B1839" i="2"/>
  <c r="G1838" i="2"/>
  <c r="A1838" i="2"/>
  <c r="G1837" i="2"/>
  <c r="G1836" i="2"/>
  <c r="C1836" i="2"/>
  <c r="G1835" i="2"/>
  <c r="G1834" i="2"/>
  <c r="G1833" i="2"/>
  <c r="G1832" i="2"/>
  <c r="C1832" i="2"/>
  <c r="B1832" i="2"/>
  <c r="A1832" i="2"/>
  <c r="G1831" i="2"/>
  <c r="C1831" i="2" s="1"/>
  <c r="B1831" i="2"/>
  <c r="G1830" i="2"/>
  <c r="A1830" i="2"/>
  <c r="G1829" i="2"/>
  <c r="G1828" i="2"/>
  <c r="C1828" i="2"/>
  <c r="G1827" i="2"/>
  <c r="G1826" i="2"/>
  <c r="G1825" i="2"/>
  <c r="G1824" i="2"/>
  <c r="C1824" i="2" s="1"/>
  <c r="B1824" i="2"/>
  <c r="D1824" i="2" s="1"/>
  <c r="A1824" i="2"/>
  <c r="G1823" i="2"/>
  <c r="G1822" i="2"/>
  <c r="B1822" i="2"/>
  <c r="G1821" i="2"/>
  <c r="B1821" i="2" s="1"/>
  <c r="C1821" i="2"/>
  <c r="A1821" i="2"/>
  <c r="G1820" i="2"/>
  <c r="C1820" i="2" s="1"/>
  <c r="B1820" i="2"/>
  <c r="D1820" i="2" s="1"/>
  <c r="A1820" i="2"/>
  <c r="G1819" i="2"/>
  <c r="G1818" i="2"/>
  <c r="G1817" i="2"/>
  <c r="B1817" i="2" s="1"/>
  <c r="C1817" i="2"/>
  <c r="A1817" i="2"/>
  <c r="G1816" i="2"/>
  <c r="C1816" i="2" s="1"/>
  <c r="B1816" i="2"/>
  <c r="D1816" i="2" s="1"/>
  <c r="A1816" i="2"/>
  <c r="G1815" i="2"/>
  <c r="G1814" i="2"/>
  <c r="B1814" i="2"/>
  <c r="G1813" i="2"/>
  <c r="B1813" i="2" s="1"/>
  <c r="C1813" i="2"/>
  <c r="A1813" i="2"/>
  <c r="G1812" i="2"/>
  <c r="C1812" i="2" s="1"/>
  <c r="B1812" i="2"/>
  <c r="D1812" i="2" s="1"/>
  <c r="A1812" i="2"/>
  <c r="G1811" i="2"/>
  <c r="G1810" i="2"/>
  <c r="B1810" i="2"/>
  <c r="G1809" i="2"/>
  <c r="B1809" i="2" s="1"/>
  <c r="C1809" i="2"/>
  <c r="A1809" i="2"/>
  <c r="G1808" i="2"/>
  <c r="C1808" i="2" s="1"/>
  <c r="B1808" i="2"/>
  <c r="D1808" i="2" s="1"/>
  <c r="A1808" i="2"/>
  <c r="G1807" i="2"/>
  <c r="G1806" i="2"/>
  <c r="B1806" i="2"/>
  <c r="G1805" i="2"/>
  <c r="B1805" i="2" s="1"/>
  <c r="C1805" i="2"/>
  <c r="A1805" i="2"/>
  <c r="G1804" i="2"/>
  <c r="C1804" i="2" s="1"/>
  <c r="B1804" i="2"/>
  <c r="D1804" i="2" s="1"/>
  <c r="A1804" i="2"/>
  <c r="G1803" i="2"/>
  <c r="G1802" i="2"/>
  <c r="G1801" i="2"/>
  <c r="B1801" i="2" s="1"/>
  <c r="C1801" i="2"/>
  <c r="A1801" i="2"/>
  <c r="G1800" i="2"/>
  <c r="C1800" i="2" s="1"/>
  <c r="B1800" i="2"/>
  <c r="D1800" i="2" s="1"/>
  <c r="A1800" i="2"/>
  <c r="G1799" i="2"/>
  <c r="G1798" i="2"/>
  <c r="B1798" i="2"/>
  <c r="G1797" i="2"/>
  <c r="B1797" i="2" s="1"/>
  <c r="C1797" i="2"/>
  <c r="A1797" i="2"/>
  <c r="G1796" i="2"/>
  <c r="C1796" i="2" s="1"/>
  <c r="B1796" i="2"/>
  <c r="D1796" i="2" s="1"/>
  <c r="A1796" i="2"/>
  <c r="G1795" i="2"/>
  <c r="G1794" i="2"/>
  <c r="B1794" i="2"/>
  <c r="G1793" i="2"/>
  <c r="B1793" i="2" s="1"/>
  <c r="C1793" i="2"/>
  <c r="A1793" i="2"/>
  <c r="G1792" i="2"/>
  <c r="C1792" i="2" s="1"/>
  <c r="B1792" i="2"/>
  <c r="D1792" i="2" s="1"/>
  <c r="A1792" i="2"/>
  <c r="G1791" i="2"/>
  <c r="G1790" i="2"/>
  <c r="G1789" i="2"/>
  <c r="G1788" i="2"/>
  <c r="C1788" i="2"/>
  <c r="G1787" i="2"/>
  <c r="G1786" i="2"/>
  <c r="G1785" i="2"/>
  <c r="A1785" i="2"/>
  <c r="G1784" i="2"/>
  <c r="C1784" i="2" s="1"/>
  <c r="B1784" i="2"/>
  <c r="A1784" i="2"/>
  <c r="G1783" i="2"/>
  <c r="B1783" i="2" s="1"/>
  <c r="C1783" i="2"/>
  <c r="A1783" i="2"/>
  <c r="G1782" i="2"/>
  <c r="A1782" i="2"/>
  <c r="G1781" i="2"/>
  <c r="A1781" i="2"/>
  <c r="G1780" i="2"/>
  <c r="C1780" i="2" s="1"/>
  <c r="G1779" i="2"/>
  <c r="G1778" i="2"/>
  <c r="G1777" i="2"/>
  <c r="A1777" i="2" s="1"/>
  <c r="G1776" i="2"/>
  <c r="B1776" i="2"/>
  <c r="G1775" i="2"/>
  <c r="B1775" i="2" s="1"/>
  <c r="C1775" i="2"/>
  <c r="A1775" i="2"/>
  <c r="G1774" i="2"/>
  <c r="C1774" i="2"/>
  <c r="B1774" i="2"/>
  <c r="A1774" i="2"/>
  <c r="G1773" i="2"/>
  <c r="B1773" i="2" s="1"/>
  <c r="C1773" i="2"/>
  <c r="D1773" i="2" s="1"/>
  <c r="A1773" i="2"/>
  <c r="G1772" i="2"/>
  <c r="C1772" i="2"/>
  <c r="G1771" i="2"/>
  <c r="G1770" i="2"/>
  <c r="G1769" i="2"/>
  <c r="A1769" i="2"/>
  <c r="G1768" i="2"/>
  <c r="G1767" i="2"/>
  <c r="C1767" i="2"/>
  <c r="G1766" i="2"/>
  <c r="A1766" i="2" s="1"/>
  <c r="C1766" i="2"/>
  <c r="B1766" i="2"/>
  <c r="G1765" i="2"/>
  <c r="B1765" i="2" s="1"/>
  <c r="C1765" i="2"/>
  <c r="D1765" i="2" s="1"/>
  <c r="G1764" i="2"/>
  <c r="C1764" i="2"/>
  <c r="G1763" i="2"/>
  <c r="G1762" i="2"/>
  <c r="G1761" i="2"/>
  <c r="A1761" i="2"/>
  <c r="G1760" i="2"/>
  <c r="C1760" i="2" s="1"/>
  <c r="B1760" i="2"/>
  <c r="A1760" i="2"/>
  <c r="G1759" i="2"/>
  <c r="G1758" i="2"/>
  <c r="C1758" i="2"/>
  <c r="G1757" i="2"/>
  <c r="G1756" i="2"/>
  <c r="C1756" i="2"/>
  <c r="G1755" i="2"/>
  <c r="G1754" i="2"/>
  <c r="G1753" i="2"/>
  <c r="A1753" i="2"/>
  <c r="G1752" i="2"/>
  <c r="C1752" i="2" s="1"/>
  <c r="B1752" i="2"/>
  <c r="A1752" i="2"/>
  <c r="G1751" i="2"/>
  <c r="B1751" i="2" s="1"/>
  <c r="C1751" i="2"/>
  <c r="A1751" i="2"/>
  <c r="G1750" i="2"/>
  <c r="A1750" i="2"/>
  <c r="G1749" i="2"/>
  <c r="G1748" i="2"/>
  <c r="C1748" i="2" s="1"/>
  <c r="G1747" i="2"/>
  <c r="G1746" i="2"/>
  <c r="G1745" i="2"/>
  <c r="A1745" i="2" s="1"/>
  <c r="G1744" i="2"/>
  <c r="B1744" i="2"/>
  <c r="G1743" i="2"/>
  <c r="G1742" i="2"/>
  <c r="C1742" i="2"/>
  <c r="B1742" i="2"/>
  <c r="A1742" i="2"/>
  <c r="G1741" i="2"/>
  <c r="B1741" i="2" s="1"/>
  <c r="D1741" i="2"/>
  <c r="C1741" i="2"/>
  <c r="A1741" i="2"/>
  <c r="G1740" i="2"/>
  <c r="C1740" i="2"/>
  <c r="G1739" i="2"/>
  <c r="G1738" i="2"/>
  <c r="G1737" i="2"/>
  <c r="A1737" i="2"/>
  <c r="G1736" i="2"/>
  <c r="A1736" i="2"/>
  <c r="G1735" i="2"/>
  <c r="G1734" i="2"/>
  <c r="A1734" i="2" s="1"/>
  <c r="C1734" i="2"/>
  <c r="B1734" i="2"/>
  <c r="G1733" i="2"/>
  <c r="C1733" i="2"/>
  <c r="G1732" i="2"/>
  <c r="C1732" i="2" s="1"/>
  <c r="G1731" i="2"/>
  <c r="G1730" i="2"/>
  <c r="G1729" i="2"/>
  <c r="A1729" i="2" s="1"/>
  <c r="G1728" i="2"/>
  <c r="C1728" i="2" s="1"/>
  <c r="B1728" i="2"/>
  <c r="A1728" i="2"/>
  <c r="G1727" i="2"/>
  <c r="A1727" i="2"/>
  <c r="G1726" i="2"/>
  <c r="G1725" i="2"/>
  <c r="G1724" i="2"/>
  <c r="C1724" i="2"/>
  <c r="G1723" i="2"/>
  <c r="G1722" i="2"/>
  <c r="G1721" i="2"/>
  <c r="A1721" i="2"/>
  <c r="G1720" i="2"/>
  <c r="G1719" i="2"/>
  <c r="B1719" i="2" s="1"/>
  <c r="C1719" i="2"/>
  <c r="A1719" i="2"/>
  <c r="G1718" i="2"/>
  <c r="C1718" i="2" s="1"/>
  <c r="B1718" i="2"/>
  <c r="A1718" i="2"/>
  <c r="G1717" i="2"/>
  <c r="B1717" i="2" s="1"/>
  <c r="C1717" i="2"/>
  <c r="A1717" i="2"/>
  <c r="G1716" i="2"/>
  <c r="C1716" i="2" s="1"/>
  <c r="G1715" i="2"/>
  <c r="G1714" i="2"/>
  <c r="G1713" i="2"/>
  <c r="A1713" i="2" s="1"/>
  <c r="G1712" i="2"/>
  <c r="B1712" i="2"/>
  <c r="G1711" i="2"/>
  <c r="C1711" i="2"/>
  <c r="G1710" i="2"/>
  <c r="C1710" i="2"/>
  <c r="B1710" i="2"/>
  <c r="A1710" i="2"/>
  <c r="G1709" i="2"/>
  <c r="B1709" i="2" s="1"/>
  <c r="C1709" i="2"/>
  <c r="D1709" i="2" s="1"/>
  <c r="A1709" i="2"/>
  <c r="G1708" i="2"/>
  <c r="C1708" i="2"/>
  <c r="G1707" i="2"/>
  <c r="G1706" i="2"/>
  <c r="G1705" i="2"/>
  <c r="A1705" i="2"/>
  <c r="G1704" i="2"/>
  <c r="A1704" i="2"/>
  <c r="G1703" i="2"/>
  <c r="C1703" i="2"/>
  <c r="G1702" i="2"/>
  <c r="A1702" i="2" s="1"/>
  <c r="C1702" i="2"/>
  <c r="B1702" i="2"/>
  <c r="G1701" i="2"/>
  <c r="G1700" i="2"/>
  <c r="C1700" i="2" s="1"/>
  <c r="G1699" i="2"/>
  <c r="G1698" i="2"/>
  <c r="G1697" i="2"/>
  <c r="A1697" i="2" s="1"/>
  <c r="G1696" i="2"/>
  <c r="C1696" i="2" s="1"/>
  <c r="B1696" i="2"/>
  <c r="A1696" i="2"/>
  <c r="G1695" i="2"/>
  <c r="A1695" i="2"/>
  <c r="G1694" i="2"/>
  <c r="C1694" i="2"/>
  <c r="G1693" i="2"/>
  <c r="A1693" i="2"/>
  <c r="G1692" i="2"/>
  <c r="C1692" i="2"/>
  <c r="G1691" i="2"/>
  <c r="G1690" i="2"/>
  <c r="G1689" i="2"/>
  <c r="A1689" i="2" s="1"/>
  <c r="G1688" i="2"/>
  <c r="C1688" i="2" s="1"/>
  <c r="B1688" i="2"/>
  <c r="A1688" i="2"/>
  <c r="G1687" i="2"/>
  <c r="A1687" i="2" s="1"/>
  <c r="C1687" i="2"/>
  <c r="B1687" i="2"/>
  <c r="G1686" i="2"/>
  <c r="C1686" i="2" s="1"/>
  <c r="A1686" i="2"/>
  <c r="G1685" i="2"/>
  <c r="G1684" i="2"/>
  <c r="G1683" i="2"/>
  <c r="B1683" i="2" s="1"/>
  <c r="C1683" i="2"/>
  <c r="D1683" i="2" s="1"/>
  <c r="A1683" i="2"/>
  <c r="G1682" i="2"/>
  <c r="B1682" i="2"/>
  <c r="G1681" i="2"/>
  <c r="C1681" i="2"/>
  <c r="D1681" i="2" s="1"/>
  <c r="B1681" i="2"/>
  <c r="A1681" i="2"/>
  <c r="G1680" i="2"/>
  <c r="G1679" i="2"/>
  <c r="A1679" i="2"/>
  <c r="G1678" i="2"/>
  <c r="G1677" i="2"/>
  <c r="C1677" i="2"/>
  <c r="D1677" i="2" s="1"/>
  <c r="B1677" i="2"/>
  <c r="A1677" i="2"/>
  <c r="G1676" i="2"/>
  <c r="B1676" i="2"/>
  <c r="G1675" i="2"/>
  <c r="C1675" i="2"/>
  <c r="D1675" i="2" s="1"/>
  <c r="B1675" i="2"/>
  <c r="A1675" i="2"/>
  <c r="G1674" i="2"/>
  <c r="G1673" i="2"/>
  <c r="G1672" i="2"/>
  <c r="G1671" i="2"/>
  <c r="G1670" i="2"/>
  <c r="G1669" i="2"/>
  <c r="C1669" i="2"/>
  <c r="B1669" i="2"/>
  <c r="A1669" i="2"/>
  <c r="G1668" i="2"/>
  <c r="C1668" i="2" s="1"/>
  <c r="B1668" i="2"/>
  <c r="A1668" i="2"/>
  <c r="G1667" i="2"/>
  <c r="C1667" i="2"/>
  <c r="G1666" i="2"/>
  <c r="G1665" i="2"/>
  <c r="C1665" i="2"/>
  <c r="D1665" i="2" s="1"/>
  <c r="B1665" i="2"/>
  <c r="A1665" i="2"/>
  <c r="G1664" i="2"/>
  <c r="A1664" i="2" s="1"/>
  <c r="G1663" i="2"/>
  <c r="C1663" i="2" s="1"/>
  <c r="B1663" i="2"/>
  <c r="A1663" i="2"/>
  <c r="G1662" i="2"/>
  <c r="G1661" i="2"/>
  <c r="C1661" i="2"/>
  <c r="B1661" i="2"/>
  <c r="D1661" i="2" s="1"/>
  <c r="A1661" i="2"/>
  <c r="G1660" i="2"/>
  <c r="C1660" i="2" s="1"/>
  <c r="B1660" i="2"/>
  <c r="A1660" i="2"/>
  <c r="G1659" i="2"/>
  <c r="C1659" i="2"/>
  <c r="B1659" i="2"/>
  <c r="A1659" i="2"/>
  <c r="G1658" i="2"/>
  <c r="G1657" i="2"/>
  <c r="A1657" i="2" s="1"/>
  <c r="C1657" i="2"/>
  <c r="B1657" i="2"/>
  <c r="G1656" i="2"/>
  <c r="G1655" i="2"/>
  <c r="B1655" i="2" s="1"/>
  <c r="C1655" i="2"/>
  <c r="A1655" i="2"/>
  <c r="G1654" i="2"/>
  <c r="G1653" i="2"/>
  <c r="C1653" i="2"/>
  <c r="B1653" i="2"/>
  <c r="A1653" i="2"/>
  <c r="G1652" i="2"/>
  <c r="C1652" i="2" s="1"/>
  <c r="B1652" i="2"/>
  <c r="A1652" i="2"/>
  <c r="G1651" i="2"/>
  <c r="C1651" i="2"/>
  <c r="B1651" i="2"/>
  <c r="A1651" i="2"/>
  <c r="G1650" i="2"/>
  <c r="C1650" i="2" s="1"/>
  <c r="B1650" i="2"/>
  <c r="G1649" i="2"/>
  <c r="C1649" i="2" s="1"/>
  <c r="D1649" i="2"/>
  <c r="B1649" i="2"/>
  <c r="G1648" i="2"/>
  <c r="A1648" i="2" s="1"/>
  <c r="G1647" i="2"/>
  <c r="G1646" i="2"/>
  <c r="B1646" i="2" s="1"/>
  <c r="G1645" i="2"/>
  <c r="A1645" i="2" s="1"/>
  <c r="C1645" i="2"/>
  <c r="B1645" i="2"/>
  <c r="G1644" i="2"/>
  <c r="G1643" i="2"/>
  <c r="G1642" i="2"/>
  <c r="G1641" i="2"/>
  <c r="C1641" i="2"/>
  <c r="B1641" i="2"/>
  <c r="A1641" i="2"/>
  <c r="G1640" i="2"/>
  <c r="G1639" i="2"/>
  <c r="A1639" i="2" s="1"/>
  <c r="C1639" i="2"/>
  <c r="B1639" i="2"/>
  <c r="G1638" i="2"/>
  <c r="G1637" i="2"/>
  <c r="G1636" i="2"/>
  <c r="C1636" i="2" s="1"/>
  <c r="B1636" i="2"/>
  <c r="D1636" i="2" s="1"/>
  <c r="A1636" i="2"/>
  <c r="G1635" i="2"/>
  <c r="A1635" i="2"/>
  <c r="G1634" i="2"/>
  <c r="G1633" i="2"/>
  <c r="B1633" i="2" s="1"/>
  <c r="C1633" i="2"/>
  <c r="D1633" i="2" s="1"/>
  <c r="A1633" i="2"/>
  <c r="G1632" i="2"/>
  <c r="A1632" i="2"/>
  <c r="G1631" i="2"/>
  <c r="C1631" i="2" s="1"/>
  <c r="B1631" i="2"/>
  <c r="A1631" i="2"/>
  <c r="G1630" i="2"/>
  <c r="B1630" i="2" s="1"/>
  <c r="C1630" i="2"/>
  <c r="A1630" i="2"/>
  <c r="G1629" i="2"/>
  <c r="A1629" i="2"/>
  <c r="G1628" i="2"/>
  <c r="G1627" i="2"/>
  <c r="G1626" i="2"/>
  <c r="B1626" i="2" s="1"/>
  <c r="G1625" i="2"/>
  <c r="G1624" i="2"/>
  <c r="G1623" i="2"/>
  <c r="C1623" i="2" s="1"/>
  <c r="B1623" i="2"/>
  <c r="A1623" i="2"/>
  <c r="G1622" i="2"/>
  <c r="G1621" i="2"/>
  <c r="C1621" i="2"/>
  <c r="G1620" i="2"/>
  <c r="G1619" i="2"/>
  <c r="B1619" i="2" s="1"/>
  <c r="C1619" i="2"/>
  <c r="G1618" i="2"/>
  <c r="A1618" i="2" s="1"/>
  <c r="G1617" i="2"/>
  <c r="C1617" i="2"/>
  <c r="B1617" i="2"/>
  <c r="A1617" i="2"/>
  <c r="G1616" i="2"/>
  <c r="A1616" i="2"/>
  <c r="G1615" i="2"/>
  <c r="G1614" i="2"/>
  <c r="A1614" i="2" s="1"/>
  <c r="G1613" i="2"/>
  <c r="A1613" i="2"/>
  <c r="G1612" i="2"/>
  <c r="A1612" i="2" s="1"/>
  <c r="G1611" i="2"/>
  <c r="A1611" i="2" s="1"/>
  <c r="C1611" i="2"/>
  <c r="B1611" i="2"/>
  <c r="G1610" i="2"/>
  <c r="A1610" i="2" s="1"/>
  <c r="G1609" i="2"/>
  <c r="C1609" i="2"/>
  <c r="G1608" i="2"/>
  <c r="A1608" i="2" s="1"/>
  <c r="G1607" i="2"/>
  <c r="C1607" i="2"/>
  <c r="B1607" i="2"/>
  <c r="A1607" i="2"/>
  <c r="G1606" i="2"/>
  <c r="A1606" i="2" s="1"/>
  <c r="G1605" i="2"/>
  <c r="A1605" i="2" s="1"/>
  <c r="C1605" i="2"/>
  <c r="D1605" i="2" s="1"/>
  <c r="B1605" i="2"/>
  <c r="G1604" i="2"/>
  <c r="A1604" i="2"/>
  <c r="G1603" i="2"/>
  <c r="G1602" i="2"/>
  <c r="A1602" i="2" s="1"/>
  <c r="G1601" i="2"/>
  <c r="C1601" i="2"/>
  <c r="B1601" i="2"/>
  <c r="A1601" i="2"/>
  <c r="G1600" i="2"/>
  <c r="A1600" i="2"/>
  <c r="G1599" i="2"/>
  <c r="G1598" i="2"/>
  <c r="A1598" i="2" s="1"/>
  <c r="G1597" i="2"/>
  <c r="A1597" i="2"/>
  <c r="G1596" i="2"/>
  <c r="A1596" i="2" s="1"/>
  <c r="G1595" i="2"/>
  <c r="A1595" i="2" s="1"/>
  <c r="C1595" i="2"/>
  <c r="B1595" i="2"/>
  <c r="G1594" i="2"/>
  <c r="A1594" i="2" s="1"/>
  <c r="G1593" i="2"/>
  <c r="C1593" i="2"/>
  <c r="G1592" i="2"/>
  <c r="A1592" i="2" s="1"/>
  <c r="G1591" i="2"/>
  <c r="C1591" i="2"/>
  <c r="B1591" i="2"/>
  <c r="A1591" i="2"/>
  <c r="G1590" i="2"/>
  <c r="A1590" i="2" s="1"/>
  <c r="G1589" i="2"/>
  <c r="A1589" i="2" s="1"/>
  <c r="C1589" i="2"/>
  <c r="D1589" i="2" s="1"/>
  <c r="B1589" i="2"/>
  <c r="G1588" i="2"/>
  <c r="A1588" i="2"/>
  <c r="G1587" i="2"/>
  <c r="G1586" i="2"/>
  <c r="A1586" i="2" s="1"/>
  <c r="G1585" i="2"/>
  <c r="C1585" i="2"/>
  <c r="B1585" i="2"/>
  <c r="A1585" i="2"/>
  <c r="G1584" i="2"/>
  <c r="A1584" i="2"/>
  <c r="G1583" i="2"/>
  <c r="C1583" i="2"/>
  <c r="G1582" i="2"/>
  <c r="A1582" i="2" s="1"/>
  <c r="G1581" i="2"/>
  <c r="G1580" i="2"/>
  <c r="A1580" i="2" s="1"/>
  <c r="G1579" i="2"/>
  <c r="A1579" i="2" s="1"/>
  <c r="C1579" i="2"/>
  <c r="D1579" i="2" s="1"/>
  <c r="B1579" i="2"/>
  <c r="G1578" i="2"/>
  <c r="A1578" i="2" s="1"/>
  <c r="G1577" i="2"/>
  <c r="G1576" i="2"/>
  <c r="A1576" i="2"/>
  <c r="G1575" i="2"/>
  <c r="C1575" i="2"/>
  <c r="B1575" i="2"/>
  <c r="A1575" i="2"/>
  <c r="G1574" i="2"/>
  <c r="A1574" i="2" s="1"/>
  <c r="G1573" i="2"/>
  <c r="A1573" i="2" s="1"/>
  <c r="C1573" i="2"/>
  <c r="B1573" i="2"/>
  <c r="G1572" i="2"/>
  <c r="A1572" i="2"/>
  <c r="G1571" i="2"/>
  <c r="A1571" i="2"/>
  <c r="G1570" i="2"/>
  <c r="A1570" i="2" s="1"/>
  <c r="G1569" i="2"/>
  <c r="C1569" i="2"/>
  <c r="B1569" i="2"/>
  <c r="A1569" i="2"/>
  <c r="G1568" i="2"/>
  <c r="A1568" i="2"/>
  <c r="G1567" i="2"/>
  <c r="C1567" i="2"/>
  <c r="G1566" i="2"/>
  <c r="A1566" i="2" s="1"/>
  <c r="G1565" i="2"/>
  <c r="A1565" i="2"/>
  <c r="G1564" i="2"/>
  <c r="A1564" i="2" s="1"/>
  <c r="G1563" i="2"/>
  <c r="A1563" i="2" s="1"/>
  <c r="C1563" i="2"/>
  <c r="B1563" i="2"/>
  <c r="G1562" i="2"/>
  <c r="A1562" i="2" s="1"/>
  <c r="G1561" i="2"/>
  <c r="G1560" i="2"/>
  <c r="A1560" i="2"/>
  <c r="G1559" i="2"/>
  <c r="C1559" i="2"/>
  <c r="B1559" i="2"/>
  <c r="A1559" i="2"/>
  <c r="G1558" i="2"/>
  <c r="A1558" i="2" s="1"/>
  <c r="G1557" i="2"/>
  <c r="A1557" i="2" s="1"/>
  <c r="C1557" i="2"/>
  <c r="B1557" i="2"/>
  <c r="G1556" i="2"/>
  <c r="A1556" i="2"/>
  <c r="G1555" i="2"/>
  <c r="A1555" i="2"/>
  <c r="G1554" i="2"/>
  <c r="A1554" i="2" s="1"/>
  <c r="G1553" i="2"/>
  <c r="C1553" i="2"/>
  <c r="B1553" i="2"/>
  <c r="A1553" i="2"/>
  <c r="G1552" i="2"/>
  <c r="A1552" i="2"/>
  <c r="G1551" i="2"/>
  <c r="C1551" i="2"/>
  <c r="G1550" i="2"/>
  <c r="A1550" i="2" s="1"/>
  <c r="G1549" i="2"/>
  <c r="A1549" i="2"/>
  <c r="G1548" i="2"/>
  <c r="A1548" i="2" s="1"/>
  <c r="G1547" i="2"/>
  <c r="A1547" i="2" s="1"/>
  <c r="C1547" i="2"/>
  <c r="B1547" i="2"/>
  <c r="G1546" i="2"/>
  <c r="A1546" i="2" s="1"/>
  <c r="G1545" i="2"/>
  <c r="C1545" i="2"/>
  <c r="G1544" i="2"/>
  <c r="A1544" i="2"/>
  <c r="G1543" i="2"/>
  <c r="C1543" i="2"/>
  <c r="B1543" i="2"/>
  <c r="A1543" i="2"/>
  <c r="G1542" i="2"/>
  <c r="A1542" i="2" s="1"/>
  <c r="G1541" i="2"/>
  <c r="A1541" i="2" s="1"/>
  <c r="C1541" i="2"/>
  <c r="B1541" i="2"/>
  <c r="G1540" i="2"/>
  <c r="A1540" i="2"/>
  <c r="G1539" i="2"/>
  <c r="A1539" i="2"/>
  <c r="G1538" i="2"/>
  <c r="A1538" i="2" s="1"/>
  <c r="G1537" i="2"/>
  <c r="C1537" i="2"/>
  <c r="B1537" i="2"/>
  <c r="A1537" i="2"/>
  <c r="G1536" i="2"/>
  <c r="A1536" i="2"/>
  <c r="G1535" i="2"/>
  <c r="G1534" i="2"/>
  <c r="A1534" i="2" s="1"/>
  <c r="G1533" i="2"/>
  <c r="A1533" i="2"/>
  <c r="G1532" i="2"/>
  <c r="A1532" i="2" s="1"/>
  <c r="G1531" i="2"/>
  <c r="A1531" i="2" s="1"/>
  <c r="C1531" i="2"/>
  <c r="B1531" i="2"/>
  <c r="G1530" i="2"/>
  <c r="A1530" i="2"/>
  <c r="G1529" i="2"/>
  <c r="A1529" i="2"/>
  <c r="G1528" i="2"/>
  <c r="A1528" i="2" s="1"/>
  <c r="G1527" i="2"/>
  <c r="A1527" i="2" s="1"/>
  <c r="C1527" i="2"/>
  <c r="B1527" i="2"/>
  <c r="G1526" i="2"/>
  <c r="A1526" i="2"/>
  <c r="G1525" i="2"/>
  <c r="A1525" i="2"/>
  <c r="G1524" i="2"/>
  <c r="A1524" i="2" s="1"/>
  <c r="G1523" i="2"/>
  <c r="A1523" i="2" s="1"/>
  <c r="C1523" i="2"/>
  <c r="B1523" i="2"/>
  <c r="G1522" i="2"/>
  <c r="A1522" i="2"/>
  <c r="G1521" i="2"/>
  <c r="A1521" i="2"/>
  <c r="G1520" i="2"/>
  <c r="A1520" i="2" s="1"/>
  <c r="G1519" i="2"/>
  <c r="A1519" i="2" s="1"/>
  <c r="C1519" i="2"/>
  <c r="B1519" i="2"/>
  <c r="G1518" i="2"/>
  <c r="A1518" i="2"/>
  <c r="G1517" i="2"/>
  <c r="A1517" i="2"/>
  <c r="G1516" i="2"/>
  <c r="C1516" i="2" s="1"/>
  <c r="A1516" i="2"/>
  <c r="G1515" i="2"/>
  <c r="C1515" i="2" s="1"/>
  <c r="B1515" i="2"/>
  <c r="A1515" i="2"/>
  <c r="G1514" i="2"/>
  <c r="B1514" i="2"/>
  <c r="G1513" i="2"/>
  <c r="C1513" i="2" s="1"/>
  <c r="B1513" i="2"/>
  <c r="A1513" i="2"/>
  <c r="G1512" i="2"/>
  <c r="C1512" i="2" s="1"/>
  <c r="A1512" i="2"/>
  <c r="G1511" i="2"/>
  <c r="C1511" i="2" s="1"/>
  <c r="B1511" i="2"/>
  <c r="A1511" i="2"/>
  <c r="G1510" i="2"/>
  <c r="C1510" i="2"/>
  <c r="B1510" i="2"/>
  <c r="A1510" i="2"/>
  <c r="G1509" i="2"/>
  <c r="B1509" i="2"/>
  <c r="G1508" i="2"/>
  <c r="B1508" i="2" s="1"/>
  <c r="C1508" i="2"/>
  <c r="A1508" i="2"/>
  <c r="G1507" i="2"/>
  <c r="B1507" i="2" s="1"/>
  <c r="G1506" i="2"/>
  <c r="B1506" i="2" s="1"/>
  <c r="D1506" i="2"/>
  <c r="C1506" i="2"/>
  <c r="A1506" i="2"/>
  <c r="G1505" i="2"/>
  <c r="B1505" i="2" s="1"/>
  <c r="G1504" i="2"/>
  <c r="B1504" i="2" s="1"/>
  <c r="C1504" i="2"/>
  <c r="A1504" i="2"/>
  <c r="G1503" i="2"/>
  <c r="G1502" i="2"/>
  <c r="G1501" i="2"/>
  <c r="C1501" i="2" s="1"/>
  <c r="B1501" i="2"/>
  <c r="D1501" i="2" s="1"/>
  <c r="A1501" i="2"/>
  <c r="G1500" i="2"/>
  <c r="C1500" i="2" s="1"/>
  <c r="B1500" i="2"/>
  <c r="A1500" i="2"/>
  <c r="G1499" i="2"/>
  <c r="C1499" i="2" s="1"/>
  <c r="B1499" i="2"/>
  <c r="A1499" i="2"/>
  <c r="G1498" i="2"/>
  <c r="A1498" i="2"/>
  <c r="G1497" i="2"/>
  <c r="G1496" i="2"/>
  <c r="C1496" i="2" s="1"/>
  <c r="B1496" i="2"/>
  <c r="A1496" i="2"/>
  <c r="G1495" i="2"/>
  <c r="C1495" i="2" s="1"/>
  <c r="B1495" i="2"/>
  <c r="A1495" i="2"/>
  <c r="G1494" i="2"/>
  <c r="C1494" i="2"/>
  <c r="B1494" i="2"/>
  <c r="A1494" i="2"/>
  <c r="G1493" i="2"/>
  <c r="C1493" i="2" s="1"/>
  <c r="B1493" i="2"/>
  <c r="A1493" i="2"/>
  <c r="G1492" i="2"/>
  <c r="C1492" i="2"/>
  <c r="B1492" i="2"/>
  <c r="A1492" i="2"/>
  <c r="G1491" i="2"/>
  <c r="C1491" i="2" s="1"/>
  <c r="B1491" i="2"/>
  <c r="A1491" i="2"/>
  <c r="G1490" i="2"/>
  <c r="C1490" i="2"/>
  <c r="B1490" i="2"/>
  <c r="A1490" i="2"/>
  <c r="G1489" i="2"/>
  <c r="C1489" i="2" s="1"/>
  <c r="B1489" i="2"/>
  <c r="A1489" i="2"/>
  <c r="G1488" i="2"/>
  <c r="C1488" i="2"/>
  <c r="B1488" i="2"/>
  <c r="A1488" i="2"/>
  <c r="G1487" i="2"/>
  <c r="B1487" i="2"/>
  <c r="G1486" i="2"/>
  <c r="B1486" i="2" s="1"/>
  <c r="C1486" i="2"/>
  <c r="A1486" i="2"/>
  <c r="G1485" i="2"/>
  <c r="A1485" i="2"/>
  <c r="G1484" i="2"/>
  <c r="A1484" i="2" s="1"/>
  <c r="G1483" i="2"/>
  <c r="G1482" i="2"/>
  <c r="C1482" i="2" s="1"/>
  <c r="B1482" i="2"/>
  <c r="A1482" i="2"/>
  <c r="G1481" i="2"/>
  <c r="A1481" i="2"/>
  <c r="G1480" i="2"/>
  <c r="A1480" i="2"/>
  <c r="G1479" i="2"/>
  <c r="C1479" i="2" s="1"/>
  <c r="B1479" i="2"/>
  <c r="A1479" i="2"/>
  <c r="G1478" i="2"/>
  <c r="G1477" i="2"/>
  <c r="G1476" i="2"/>
  <c r="D1476" i="2"/>
  <c r="C1476" i="2"/>
  <c r="B1476" i="2"/>
  <c r="A1476" i="2"/>
  <c r="G1475" i="2"/>
  <c r="G1474" i="2"/>
  <c r="D1474" i="2"/>
  <c r="C1474" i="2"/>
  <c r="B1474" i="2"/>
  <c r="A1474" i="2"/>
  <c r="G1473" i="2"/>
  <c r="G1472" i="2"/>
  <c r="D1472" i="2"/>
  <c r="C1472" i="2"/>
  <c r="B1472" i="2"/>
  <c r="A1472" i="2"/>
  <c r="G1471" i="2"/>
  <c r="B1471" i="2" s="1"/>
  <c r="G1470" i="2"/>
  <c r="G1469" i="2"/>
  <c r="G1468" i="2"/>
  <c r="C1468" i="2" s="1"/>
  <c r="B1468" i="2"/>
  <c r="A1468" i="2"/>
  <c r="G1467" i="2"/>
  <c r="A1467" i="2"/>
  <c r="G1466" i="2"/>
  <c r="G1465" i="2"/>
  <c r="G1464" i="2"/>
  <c r="C1464" i="2" s="1"/>
  <c r="D1464" i="2"/>
  <c r="B1464" i="2"/>
  <c r="A1464" i="2"/>
  <c r="G1463" i="2"/>
  <c r="C1463" i="2" s="1"/>
  <c r="B1463" i="2"/>
  <c r="A1463" i="2"/>
  <c r="G1462" i="2"/>
  <c r="C1462" i="2"/>
  <c r="B1462" i="2"/>
  <c r="A1462" i="2"/>
  <c r="G1461" i="2"/>
  <c r="C1461" i="2" s="1"/>
  <c r="B1461" i="2"/>
  <c r="A1461" i="2"/>
  <c r="G1460" i="2"/>
  <c r="C1460" i="2"/>
  <c r="B1460" i="2"/>
  <c r="A1460" i="2"/>
  <c r="G1459" i="2"/>
  <c r="C1459" i="2" s="1"/>
  <c r="B1459" i="2"/>
  <c r="A1459" i="2"/>
  <c r="G1458" i="2"/>
  <c r="C1458" i="2"/>
  <c r="B1458" i="2"/>
  <c r="A1458" i="2"/>
  <c r="G1457" i="2"/>
  <c r="G1456" i="2"/>
  <c r="B1456" i="2" s="1"/>
  <c r="C1456" i="2"/>
  <c r="D1456" i="2" s="1"/>
  <c r="A1456" i="2"/>
  <c r="G1455" i="2"/>
  <c r="C1455" i="2" s="1"/>
  <c r="G1454" i="2"/>
  <c r="C1454" i="2"/>
  <c r="G1453" i="2"/>
  <c r="C1453" i="2" s="1"/>
  <c r="A1453" i="2"/>
  <c r="G1452" i="2"/>
  <c r="C1452" i="2" s="1"/>
  <c r="B1452" i="2"/>
  <c r="A1452" i="2"/>
  <c r="G1451" i="2"/>
  <c r="A1451" i="2" s="1"/>
  <c r="G1450" i="2"/>
  <c r="C1450" i="2"/>
  <c r="G1449" i="2"/>
  <c r="G1448" i="2"/>
  <c r="C1448" i="2"/>
  <c r="G1447" i="2"/>
  <c r="C1447" i="2" s="1"/>
  <c r="G1446" i="2"/>
  <c r="G1445" i="2"/>
  <c r="G1444" i="2"/>
  <c r="D1444" i="2"/>
  <c r="C1444" i="2"/>
  <c r="B1444" i="2"/>
  <c r="A1444" i="2"/>
  <c r="G1443" i="2"/>
  <c r="G1442" i="2"/>
  <c r="C1442" i="2"/>
  <c r="B1442" i="2"/>
  <c r="A1442" i="2"/>
  <c r="G1441" i="2"/>
  <c r="G1440" i="2"/>
  <c r="G1439" i="2"/>
  <c r="C1439" i="2" s="1"/>
  <c r="G1438" i="2"/>
  <c r="A1438" i="2"/>
  <c r="G1437" i="2"/>
  <c r="C1437" i="2" s="1"/>
  <c r="A1437" i="2"/>
  <c r="G1436" i="2"/>
  <c r="C1436" i="2" s="1"/>
  <c r="B1436" i="2"/>
  <c r="A1436" i="2"/>
  <c r="G1435" i="2"/>
  <c r="A1435" i="2"/>
  <c r="G1434" i="2"/>
  <c r="G1433" i="2"/>
  <c r="G1432" i="2"/>
  <c r="A1432" i="2"/>
  <c r="G1431" i="2"/>
  <c r="C1431" i="2" s="1"/>
  <c r="G1430" i="2"/>
  <c r="B1430" i="2" s="1"/>
  <c r="C1430" i="2"/>
  <c r="A1430" i="2"/>
  <c r="G1429" i="2"/>
  <c r="C1429" i="2" s="1"/>
  <c r="G1428" i="2"/>
  <c r="C1428" i="2"/>
  <c r="D1428" i="2" s="1"/>
  <c r="B1428" i="2"/>
  <c r="A1428" i="2"/>
  <c r="G1427" i="2"/>
  <c r="C1427" i="2" s="1"/>
  <c r="B1427" i="2"/>
  <c r="A1427" i="2"/>
  <c r="G1426" i="2"/>
  <c r="C1426" i="2" s="1"/>
  <c r="B1426" i="2"/>
  <c r="A1426" i="2"/>
  <c r="G1425" i="2"/>
  <c r="G1424" i="2"/>
  <c r="C1424" i="2"/>
  <c r="D1424" i="2" s="1"/>
  <c r="B1424" i="2"/>
  <c r="A1424" i="2"/>
  <c r="G1423" i="2"/>
  <c r="C1423" i="2" s="1"/>
  <c r="G1422" i="2"/>
  <c r="A1422" i="2"/>
  <c r="G1421" i="2"/>
  <c r="C1421" i="2" s="1"/>
  <c r="B1421" i="2"/>
  <c r="D1421" i="2" s="1"/>
  <c r="A1421" i="2"/>
  <c r="G1420" i="2"/>
  <c r="G1419" i="2"/>
  <c r="A1419" i="2" s="1"/>
  <c r="G1418" i="2"/>
  <c r="B1418" i="2" s="1"/>
  <c r="A1418" i="2"/>
  <c r="G1417" i="2"/>
  <c r="G1416" i="2"/>
  <c r="C1416" i="2" s="1"/>
  <c r="B1416" i="2"/>
  <c r="A1416" i="2"/>
  <c r="G1415" i="2"/>
  <c r="C1415" i="2" s="1"/>
  <c r="G1414" i="2"/>
  <c r="B1414" i="2" s="1"/>
  <c r="D1414" i="2"/>
  <c r="C1414" i="2"/>
  <c r="A1414" i="2"/>
  <c r="G1413" i="2"/>
  <c r="A1413" i="2"/>
  <c r="G1412" i="2"/>
  <c r="B1412" i="2" s="1"/>
  <c r="A1412" i="2"/>
  <c r="G1411" i="2"/>
  <c r="G1410" i="2"/>
  <c r="A1410" i="2" s="1"/>
  <c r="C1410" i="2"/>
  <c r="D1410" i="2" s="1"/>
  <c r="B1410" i="2"/>
  <c r="G1409" i="2"/>
  <c r="G1408" i="2"/>
  <c r="C1408" i="2" s="1"/>
  <c r="D1408" i="2"/>
  <c r="B1408" i="2"/>
  <c r="A1408" i="2"/>
  <c r="G1407" i="2"/>
  <c r="C1407" i="2" s="1"/>
  <c r="G1406" i="2"/>
  <c r="D1406" i="2"/>
  <c r="C1406" i="2"/>
  <c r="B1406" i="2"/>
  <c r="A1406" i="2"/>
  <c r="G1405" i="2"/>
  <c r="B1405" i="2" s="1"/>
  <c r="G1404" i="2"/>
  <c r="G1403" i="2"/>
  <c r="C1403" i="2" s="1"/>
  <c r="B1403" i="2"/>
  <c r="A1403" i="2"/>
  <c r="G1402" i="2"/>
  <c r="C1402" i="2"/>
  <c r="B1402" i="2"/>
  <c r="A1402" i="2"/>
  <c r="G1401" i="2"/>
  <c r="G1400" i="2"/>
  <c r="B1400" i="2" s="1"/>
  <c r="C1400" i="2"/>
  <c r="D1400" i="2" s="1"/>
  <c r="A1400" i="2"/>
  <c r="G1399" i="2"/>
  <c r="C1399" i="2" s="1"/>
  <c r="G1398" i="2"/>
  <c r="C1398" i="2"/>
  <c r="G1397" i="2"/>
  <c r="G1396" i="2"/>
  <c r="C1396" i="2"/>
  <c r="B1396" i="2"/>
  <c r="A1396" i="2"/>
  <c r="G1395" i="2"/>
  <c r="C1395" i="2" s="1"/>
  <c r="B1395" i="2"/>
  <c r="A1395" i="2"/>
  <c r="G1394" i="2"/>
  <c r="C1394" i="2" s="1"/>
  <c r="B1394" i="2"/>
  <c r="A1394" i="2"/>
  <c r="G1393" i="2"/>
  <c r="G1392" i="2"/>
  <c r="C1392" i="2"/>
  <c r="B1392" i="2"/>
  <c r="A1392" i="2"/>
  <c r="G1391" i="2"/>
  <c r="C1391" i="2" s="1"/>
  <c r="G1390" i="2"/>
  <c r="G1389" i="2"/>
  <c r="C1389" i="2" s="1"/>
  <c r="B1389" i="2"/>
  <c r="D1389" i="2" s="1"/>
  <c r="A1389" i="2"/>
  <c r="G1388" i="2"/>
  <c r="G1387" i="2"/>
  <c r="A1387" i="2"/>
  <c r="G1386" i="2"/>
  <c r="G1385" i="2"/>
  <c r="G1384" i="2"/>
  <c r="A1384" i="2"/>
  <c r="G1383" i="2"/>
  <c r="C1383" i="2" s="1"/>
  <c r="G1382" i="2"/>
  <c r="B1382" i="2" s="1"/>
  <c r="C1382" i="2"/>
  <c r="D1382" i="2" s="1"/>
  <c r="A1382" i="2"/>
  <c r="G1381" i="2"/>
  <c r="A1381" i="2"/>
  <c r="G1380" i="2"/>
  <c r="G1379" i="2"/>
  <c r="B1379" i="2"/>
  <c r="G1378" i="2"/>
  <c r="A1378" i="2" s="1"/>
  <c r="C1378" i="2"/>
  <c r="B1378" i="2"/>
  <c r="G1377" i="2"/>
  <c r="G1376" i="2"/>
  <c r="C1376" i="2" s="1"/>
  <c r="B1376" i="2"/>
  <c r="A1376" i="2"/>
  <c r="G1375" i="2"/>
  <c r="C1375" i="2" s="1"/>
  <c r="G1374" i="2"/>
  <c r="C1374" i="2"/>
  <c r="D1374" i="2" s="1"/>
  <c r="B1374" i="2"/>
  <c r="A1374" i="2"/>
  <c r="G1373" i="2"/>
  <c r="G1372" i="2"/>
  <c r="A1372" i="2" s="1"/>
  <c r="C1372" i="2"/>
  <c r="B1372" i="2"/>
  <c r="G1371" i="2"/>
  <c r="C1371" i="2" s="1"/>
  <c r="B1371" i="2"/>
  <c r="A1371" i="2"/>
  <c r="G1370" i="2"/>
  <c r="C1370" i="2"/>
  <c r="B1370" i="2"/>
  <c r="A1370" i="2"/>
  <c r="G1369" i="2"/>
  <c r="G1368" i="2"/>
  <c r="B1368" i="2" s="1"/>
  <c r="C1368" i="2"/>
  <c r="D1368" i="2" s="1"/>
  <c r="A1368" i="2"/>
  <c r="G1367" i="2"/>
  <c r="C1367" i="2" s="1"/>
  <c r="G1366" i="2"/>
  <c r="B1366" i="2" s="1"/>
  <c r="D1366" i="2"/>
  <c r="C1366" i="2"/>
  <c r="A1366" i="2"/>
  <c r="G1365" i="2"/>
  <c r="G1364" i="2"/>
  <c r="C1364" i="2"/>
  <c r="G1363" i="2"/>
  <c r="B1363" i="2"/>
  <c r="G1362" i="2"/>
  <c r="A1362" i="2" s="1"/>
  <c r="C1362" i="2"/>
  <c r="B1362" i="2"/>
  <c r="G1361" i="2"/>
  <c r="G1360" i="2"/>
  <c r="A1360" i="2"/>
  <c r="G1359" i="2"/>
  <c r="C1359" i="2" s="1"/>
  <c r="G1358" i="2"/>
  <c r="C1358" i="2"/>
  <c r="B1358" i="2"/>
  <c r="A1358" i="2"/>
  <c r="G1357" i="2"/>
  <c r="B1357" i="2"/>
  <c r="G1356" i="2"/>
  <c r="A1356" i="2" s="1"/>
  <c r="C1356" i="2"/>
  <c r="D1356" i="2" s="1"/>
  <c r="B1356" i="2"/>
  <c r="G1355" i="2"/>
  <c r="C1355" i="2" s="1"/>
  <c r="B1355" i="2"/>
  <c r="A1355" i="2"/>
  <c r="G1354" i="2"/>
  <c r="C1354" i="2"/>
  <c r="B1354" i="2"/>
  <c r="A1354" i="2"/>
  <c r="G1353" i="2"/>
  <c r="G1352" i="2"/>
  <c r="B1352" i="2" s="1"/>
  <c r="C1352" i="2"/>
  <c r="D1352" i="2" s="1"/>
  <c r="A1352" i="2"/>
  <c r="G1351" i="2"/>
  <c r="C1351" i="2" s="1"/>
  <c r="G1350" i="2"/>
  <c r="B1350" i="2"/>
  <c r="G1349" i="2"/>
  <c r="C1349" i="2" s="1"/>
  <c r="B1349" i="2"/>
  <c r="A1349" i="2"/>
  <c r="G1348" i="2"/>
  <c r="C1348" i="2"/>
  <c r="B1348" i="2"/>
  <c r="A1348" i="2"/>
  <c r="G1347" i="2"/>
  <c r="C1347" i="2" s="1"/>
  <c r="B1347" i="2"/>
  <c r="A1347" i="2"/>
  <c r="G1346" i="2"/>
  <c r="G1345" i="2"/>
  <c r="G1344" i="2"/>
  <c r="C1344" i="2"/>
  <c r="B1344" i="2"/>
  <c r="A1344" i="2"/>
  <c r="G1343" i="2"/>
  <c r="C1343" i="2" s="1"/>
  <c r="G1342" i="2"/>
  <c r="G1341" i="2"/>
  <c r="C1341" i="2" s="1"/>
  <c r="B1341" i="2"/>
  <c r="D1341" i="2" s="1"/>
  <c r="A1341" i="2"/>
  <c r="G1340" i="2"/>
  <c r="A1340" i="2"/>
  <c r="G1339" i="2"/>
  <c r="G1338" i="2"/>
  <c r="C1338" i="2"/>
  <c r="G1337" i="2"/>
  <c r="G1336" i="2"/>
  <c r="C1336" i="2" s="1"/>
  <c r="B1336" i="2"/>
  <c r="A1336" i="2"/>
  <c r="G1335" i="2"/>
  <c r="C1335" i="2" s="1"/>
  <c r="G1334" i="2"/>
  <c r="B1334" i="2" s="1"/>
  <c r="C1334" i="2"/>
  <c r="D1334" i="2" s="1"/>
  <c r="A1334" i="2"/>
  <c r="G1333" i="2"/>
  <c r="A1333" i="2"/>
  <c r="G1332" i="2"/>
  <c r="G1331" i="2"/>
  <c r="B1331" i="2"/>
  <c r="G1330" i="2"/>
  <c r="A1330" i="2" s="1"/>
  <c r="C1330" i="2"/>
  <c r="B1330" i="2"/>
  <c r="G1329" i="2"/>
  <c r="G1328" i="2"/>
  <c r="C1328" i="2" s="1"/>
  <c r="B1328" i="2"/>
  <c r="A1328" i="2"/>
  <c r="G1327" i="2"/>
  <c r="C1327" i="2" s="1"/>
  <c r="G1326" i="2"/>
  <c r="C1326" i="2"/>
  <c r="D1326" i="2" s="1"/>
  <c r="B1326" i="2"/>
  <c r="A1326" i="2"/>
  <c r="G1325" i="2"/>
  <c r="G1324" i="2"/>
  <c r="A1324" i="2" s="1"/>
  <c r="C1324" i="2"/>
  <c r="D1324" i="2" s="1"/>
  <c r="B1324" i="2"/>
  <c r="G1323" i="2"/>
  <c r="C1323" i="2" s="1"/>
  <c r="B1323" i="2"/>
  <c r="A1323" i="2"/>
  <c r="G1322" i="2"/>
  <c r="C1322" i="2"/>
  <c r="D1322" i="2" s="1"/>
  <c r="B1322" i="2"/>
  <c r="A1322" i="2"/>
  <c r="G1321" i="2"/>
  <c r="G1320" i="2"/>
  <c r="B1320" i="2" s="1"/>
  <c r="C1320" i="2"/>
  <c r="A1320" i="2"/>
  <c r="G1319" i="2"/>
  <c r="C1319" i="2" s="1"/>
  <c r="G1318" i="2"/>
  <c r="C1318" i="2"/>
  <c r="B1318" i="2"/>
  <c r="A1318" i="2"/>
  <c r="G1317" i="2"/>
  <c r="C1317" i="2" s="1"/>
  <c r="B1317" i="2"/>
  <c r="A1317" i="2"/>
  <c r="G1316" i="2"/>
  <c r="C1316" i="2"/>
  <c r="B1316" i="2"/>
  <c r="A1316" i="2"/>
  <c r="G1315" i="2"/>
  <c r="C1315" i="2" s="1"/>
  <c r="B1315" i="2"/>
  <c r="A1315" i="2"/>
  <c r="G1314" i="2"/>
  <c r="G1313" i="2"/>
  <c r="G1312" i="2"/>
  <c r="C1312" i="2"/>
  <c r="B1312" i="2"/>
  <c r="A1312" i="2"/>
  <c r="G1311" i="2"/>
  <c r="C1311" i="2" s="1"/>
  <c r="G1310" i="2"/>
  <c r="C1310" i="2" s="1"/>
  <c r="D1310" i="2"/>
  <c r="B1310" i="2"/>
  <c r="G1309" i="2"/>
  <c r="C1309" i="2" s="1"/>
  <c r="B1309" i="2"/>
  <c r="A1309" i="2"/>
  <c r="G1308" i="2"/>
  <c r="C1308" i="2" s="1"/>
  <c r="B1308" i="2"/>
  <c r="A1308" i="2"/>
  <c r="G1307" i="2"/>
  <c r="A1307" i="2"/>
  <c r="G1306" i="2"/>
  <c r="C1306" i="2"/>
  <c r="G1305" i="2"/>
  <c r="G1304" i="2"/>
  <c r="C1304" i="2"/>
  <c r="G1303" i="2"/>
  <c r="C1303" i="2" s="1"/>
  <c r="G1302" i="2"/>
  <c r="G1301" i="2"/>
  <c r="A1301" i="2"/>
  <c r="G1300" i="2"/>
  <c r="C1300" i="2"/>
  <c r="G1299" i="2"/>
  <c r="B1299" i="2"/>
  <c r="G1298" i="2"/>
  <c r="G1297" i="2"/>
  <c r="G1296" i="2"/>
  <c r="A1296" i="2" s="1"/>
  <c r="G1295" i="2"/>
  <c r="C1295" i="2" s="1"/>
  <c r="G1294" i="2"/>
  <c r="C1294" i="2"/>
  <c r="B1294" i="2"/>
  <c r="A1294" i="2"/>
  <c r="G1293" i="2"/>
  <c r="B1293" i="2"/>
  <c r="G1292" i="2"/>
  <c r="A1292" i="2" s="1"/>
  <c r="C1292" i="2"/>
  <c r="B1292" i="2"/>
  <c r="G1291" i="2"/>
  <c r="G1290" i="2"/>
  <c r="C1290" i="2"/>
  <c r="D1290" i="2" s="1"/>
  <c r="B1290" i="2"/>
  <c r="A1290" i="2"/>
  <c r="G1289" i="2"/>
  <c r="G1288" i="2"/>
  <c r="A1288" i="2"/>
  <c r="G1287" i="2"/>
  <c r="C1287" i="2" s="1"/>
  <c r="G1286" i="2"/>
  <c r="C1286" i="2" s="1"/>
  <c r="B1286" i="2"/>
  <c r="A1286" i="2"/>
  <c r="G1285" i="2"/>
  <c r="C1285" i="2" s="1"/>
  <c r="A1285" i="2"/>
  <c r="G1284" i="2"/>
  <c r="C1284" i="2"/>
  <c r="B1284" i="2"/>
  <c r="A1284" i="2"/>
  <c r="G1283" i="2"/>
  <c r="C1283" i="2" s="1"/>
  <c r="B1283" i="2"/>
  <c r="A1283" i="2"/>
  <c r="G1282" i="2"/>
  <c r="G1281" i="2"/>
  <c r="G1280" i="2"/>
  <c r="D1280" i="2"/>
  <c r="C1280" i="2"/>
  <c r="B1280" i="2"/>
  <c r="A1280" i="2"/>
  <c r="G1279" i="2"/>
  <c r="C1279" i="2" s="1"/>
  <c r="G1278" i="2"/>
  <c r="C1278" i="2" s="1"/>
  <c r="B1278" i="2"/>
  <c r="A1278" i="2"/>
  <c r="G1277" i="2"/>
  <c r="C1277" i="2" s="1"/>
  <c r="B1277" i="2"/>
  <c r="A1277" i="2"/>
  <c r="G1276" i="2"/>
  <c r="C1276" i="2" s="1"/>
  <c r="B1276" i="2"/>
  <c r="A1276" i="2"/>
  <c r="G1275" i="2"/>
  <c r="G1274" i="2"/>
  <c r="B1274" i="2" s="1"/>
  <c r="C1274" i="2"/>
  <c r="D1274" i="2" s="1"/>
  <c r="A1274" i="2"/>
  <c r="G1273" i="2"/>
  <c r="G1272" i="2"/>
  <c r="A1272" i="2" s="1"/>
  <c r="C1272" i="2"/>
  <c r="B1272" i="2"/>
  <c r="G1271" i="2"/>
  <c r="C1271" i="2" s="1"/>
  <c r="G1270" i="2"/>
  <c r="G1269" i="2"/>
  <c r="G1268" i="2"/>
  <c r="B1268" i="2" s="1"/>
  <c r="C1268" i="2"/>
  <c r="D1268" i="2" s="1"/>
  <c r="A1268" i="2"/>
  <c r="G1267" i="2"/>
  <c r="B1267" i="2"/>
  <c r="G1266" i="2"/>
  <c r="G1265" i="2"/>
  <c r="G1264" i="2"/>
  <c r="G1263" i="2"/>
  <c r="C1263" i="2" s="1"/>
  <c r="G1262" i="2"/>
  <c r="C1262" i="2"/>
  <c r="B1262" i="2"/>
  <c r="A1262" i="2"/>
  <c r="G1261" i="2"/>
  <c r="B1261" i="2"/>
  <c r="G1260" i="2"/>
  <c r="G1259" i="2"/>
  <c r="B1259" i="2"/>
  <c r="G1258" i="2"/>
  <c r="C1258" i="2"/>
  <c r="D1258" i="2" s="1"/>
  <c r="B1258" i="2"/>
  <c r="A1258" i="2"/>
  <c r="G1257" i="2"/>
  <c r="G1256" i="2"/>
  <c r="G1255" i="2"/>
  <c r="C1255" i="2" s="1"/>
  <c r="G1254" i="2"/>
  <c r="A1254" i="2" s="1"/>
  <c r="G1253" i="2"/>
  <c r="G1252" i="2"/>
  <c r="C1252" i="2"/>
  <c r="D1252" i="2" s="1"/>
  <c r="B1252" i="2"/>
  <c r="A1252" i="2"/>
  <c r="G1251" i="2"/>
  <c r="C1251" i="2" s="1"/>
  <c r="B1251" i="2"/>
  <c r="A1251" i="2"/>
  <c r="G1250" i="2"/>
  <c r="C1250" i="2" s="1"/>
  <c r="B1250" i="2"/>
  <c r="A1250" i="2"/>
  <c r="G1249" i="2"/>
  <c r="G1248" i="2"/>
  <c r="C1248" i="2"/>
  <c r="D1248" i="2" s="1"/>
  <c r="B1248" i="2"/>
  <c r="A1248" i="2"/>
  <c r="G1247" i="2"/>
  <c r="C1247" i="2" s="1"/>
  <c r="G1246" i="2"/>
  <c r="G1245" i="2"/>
  <c r="C1245" i="2" s="1"/>
  <c r="B1245" i="2"/>
  <c r="D1245" i="2" s="1"/>
  <c r="A1245" i="2"/>
  <c r="G1244" i="2"/>
  <c r="G1243" i="2"/>
  <c r="A1243" i="2"/>
  <c r="G1242" i="2"/>
  <c r="B1242" i="2" s="1"/>
  <c r="C1242" i="2"/>
  <c r="D1242" i="2" s="1"/>
  <c r="A1242" i="2"/>
  <c r="G1241" i="2"/>
  <c r="G1240" i="2"/>
  <c r="C1240" i="2"/>
  <c r="B1240" i="2"/>
  <c r="A1240" i="2"/>
  <c r="G1239" i="2"/>
  <c r="C1239" i="2" s="1"/>
  <c r="G1238" i="2"/>
  <c r="B1238" i="2" s="1"/>
  <c r="C1238" i="2"/>
  <c r="D1238" i="2" s="1"/>
  <c r="G1237" i="2"/>
  <c r="G1236" i="2"/>
  <c r="B1236" i="2" s="1"/>
  <c r="C1236" i="2"/>
  <c r="D1236" i="2" s="1"/>
  <c r="A1236" i="2"/>
  <c r="G1235" i="2"/>
  <c r="G1234" i="2"/>
  <c r="A1234" i="2" s="1"/>
  <c r="C1234" i="2"/>
  <c r="B1234" i="2"/>
  <c r="G1233" i="2"/>
  <c r="B1233" i="2"/>
  <c r="G1232" i="2"/>
  <c r="B1232" i="2"/>
  <c r="G1231" i="2"/>
  <c r="G1230" i="2"/>
  <c r="D1230" i="2"/>
  <c r="C1230" i="2"/>
  <c r="B1230" i="2"/>
  <c r="A1230" i="2"/>
  <c r="G1229" i="2"/>
  <c r="B1229" i="2"/>
  <c r="G1228" i="2"/>
  <c r="C1228" i="2"/>
  <c r="G1227" i="2"/>
  <c r="C1227" i="2" s="1"/>
  <c r="B1227" i="2"/>
  <c r="A1227" i="2"/>
  <c r="G1226" i="2"/>
  <c r="C1226" i="2"/>
  <c r="B1226" i="2"/>
  <c r="A1226" i="2"/>
  <c r="G1225" i="2"/>
  <c r="G1224" i="2"/>
  <c r="A1224" i="2" s="1"/>
  <c r="C1224" i="2"/>
  <c r="B1224" i="2"/>
  <c r="G1223" i="2"/>
  <c r="G1222" i="2"/>
  <c r="C1222" i="2" s="1"/>
  <c r="B1222" i="2"/>
  <c r="G1221" i="2"/>
  <c r="C1221" i="2" s="1"/>
  <c r="B1221" i="2"/>
  <c r="A1221" i="2"/>
  <c r="G1220" i="2"/>
  <c r="C1220" i="2" s="1"/>
  <c r="B1220" i="2"/>
  <c r="A1220" i="2"/>
  <c r="G1219" i="2"/>
  <c r="A1219" i="2"/>
  <c r="G1218" i="2"/>
  <c r="C1218" i="2" s="1"/>
  <c r="G1217" i="2"/>
  <c r="B1217" i="2" s="1"/>
  <c r="G1216" i="2"/>
  <c r="C1216" i="2"/>
  <c r="G1215" i="2"/>
  <c r="G1214" i="2"/>
  <c r="A1214" i="2"/>
  <c r="G1213" i="2"/>
  <c r="A1213" i="2"/>
  <c r="G1212" i="2"/>
  <c r="C1212" i="2"/>
  <c r="G1211" i="2"/>
  <c r="B1211" i="2"/>
  <c r="G1210" i="2"/>
  <c r="G1209" i="2"/>
  <c r="G1208" i="2"/>
  <c r="G1207" i="2"/>
  <c r="G1206" i="2"/>
  <c r="G1205" i="2"/>
  <c r="G1204" i="2"/>
  <c r="G1203" i="2"/>
  <c r="G1202" i="2"/>
  <c r="A1202" i="2" s="1"/>
  <c r="C1202" i="2"/>
  <c r="D1202" i="2" s="1"/>
  <c r="B1202" i="2"/>
  <c r="G1201" i="2"/>
  <c r="G1200" i="2"/>
  <c r="A1200" i="2" s="1"/>
  <c r="C1200" i="2"/>
  <c r="B1200" i="2"/>
  <c r="G1199" i="2"/>
  <c r="G1198" i="2"/>
  <c r="G1197" i="2"/>
  <c r="C1197" i="2" s="1"/>
  <c r="B1197" i="2"/>
  <c r="G1196" i="2"/>
  <c r="C1196" i="2"/>
  <c r="B1196" i="2"/>
  <c r="A1196" i="2"/>
  <c r="G1195" i="2"/>
  <c r="C1195" i="2" s="1"/>
  <c r="B1195" i="2"/>
  <c r="A1195" i="2"/>
  <c r="G1194" i="2"/>
  <c r="C1194" i="2"/>
  <c r="B1194" i="2"/>
  <c r="A1194" i="2"/>
  <c r="G1193" i="2"/>
  <c r="G1192" i="2"/>
  <c r="A1192" i="2" s="1"/>
  <c r="C1192" i="2"/>
  <c r="B1192" i="2"/>
  <c r="G1191" i="2"/>
  <c r="G1190" i="2"/>
  <c r="G1189" i="2"/>
  <c r="C1189" i="2" s="1"/>
  <c r="B1189" i="2"/>
  <c r="G1188" i="2"/>
  <c r="C1188" i="2"/>
  <c r="B1188" i="2"/>
  <c r="A1188" i="2"/>
  <c r="G1187" i="2"/>
  <c r="C1187" i="2" s="1"/>
  <c r="B1187" i="2"/>
  <c r="A1187" i="2"/>
  <c r="G1186" i="2"/>
  <c r="C1186" i="2"/>
  <c r="B1186" i="2"/>
  <c r="A1186" i="2"/>
  <c r="G1185" i="2"/>
  <c r="G1184" i="2"/>
  <c r="A1184" i="2" s="1"/>
  <c r="C1184" i="2"/>
  <c r="B1184" i="2"/>
  <c r="G1183" i="2"/>
  <c r="G1182" i="2"/>
  <c r="G1181" i="2"/>
  <c r="C1181" i="2" s="1"/>
  <c r="B1181" i="2"/>
  <c r="G1180" i="2"/>
  <c r="C1180" i="2"/>
  <c r="B1180" i="2"/>
  <c r="A1180" i="2"/>
  <c r="G1179" i="2"/>
  <c r="C1179" i="2" s="1"/>
  <c r="B1179" i="2"/>
  <c r="A1179" i="2"/>
  <c r="G1178" i="2"/>
  <c r="C1178" i="2"/>
  <c r="B1178" i="2"/>
  <c r="A1178" i="2"/>
  <c r="G1177" i="2"/>
  <c r="G1176" i="2"/>
  <c r="A1176" i="2" s="1"/>
  <c r="C1176" i="2"/>
  <c r="B1176" i="2"/>
  <c r="G1175" i="2"/>
  <c r="G1174" i="2"/>
  <c r="G1173" i="2"/>
  <c r="C1173" i="2" s="1"/>
  <c r="B1173" i="2"/>
  <c r="G1172" i="2"/>
  <c r="C1172" i="2"/>
  <c r="B1172" i="2"/>
  <c r="A1172" i="2"/>
  <c r="G1171" i="2"/>
  <c r="C1171" i="2" s="1"/>
  <c r="B1171" i="2"/>
  <c r="A1171" i="2"/>
  <c r="G1170" i="2"/>
  <c r="C1170" i="2"/>
  <c r="B1170" i="2"/>
  <c r="A1170" i="2"/>
  <c r="G1169" i="2"/>
  <c r="G1168" i="2"/>
  <c r="A1168" i="2" s="1"/>
  <c r="C1168" i="2"/>
  <c r="B1168" i="2"/>
  <c r="G1167" i="2"/>
  <c r="G1166" i="2"/>
  <c r="G1165" i="2"/>
  <c r="C1165" i="2" s="1"/>
  <c r="B1165" i="2"/>
  <c r="G1164" i="2"/>
  <c r="C1164" i="2"/>
  <c r="B1164" i="2"/>
  <c r="A1164" i="2"/>
  <c r="G1163" i="2"/>
  <c r="C1163" i="2" s="1"/>
  <c r="B1163" i="2"/>
  <c r="A1163" i="2"/>
  <c r="G1162" i="2"/>
  <c r="C1162" i="2"/>
  <c r="B1162" i="2"/>
  <c r="A1162" i="2"/>
  <c r="G1161" i="2"/>
  <c r="G1160" i="2"/>
  <c r="A1160" i="2" s="1"/>
  <c r="C1160" i="2"/>
  <c r="B1160" i="2"/>
  <c r="G1159" i="2"/>
  <c r="G1158" i="2"/>
  <c r="G1157" i="2"/>
  <c r="C1157" i="2" s="1"/>
  <c r="B1157" i="2"/>
  <c r="G1156" i="2"/>
  <c r="C1156" i="2"/>
  <c r="B1156" i="2"/>
  <c r="A1156" i="2"/>
  <c r="G1155" i="2"/>
  <c r="C1155" i="2" s="1"/>
  <c r="B1155" i="2"/>
  <c r="A1155" i="2"/>
  <c r="G1154" i="2"/>
  <c r="C1154" i="2"/>
  <c r="B1154" i="2"/>
  <c r="A1154" i="2"/>
  <c r="G1153" i="2"/>
  <c r="G1152" i="2"/>
  <c r="A1152" i="2" s="1"/>
  <c r="C1152" i="2"/>
  <c r="B1152" i="2"/>
  <c r="G1151" i="2"/>
  <c r="G1150" i="2"/>
  <c r="G1149" i="2"/>
  <c r="C1149" i="2" s="1"/>
  <c r="B1149" i="2"/>
  <c r="G1148" i="2"/>
  <c r="C1148" i="2"/>
  <c r="B1148" i="2"/>
  <c r="A1148" i="2"/>
  <c r="G1147" i="2"/>
  <c r="C1147" i="2" s="1"/>
  <c r="B1147" i="2"/>
  <c r="A1147" i="2"/>
  <c r="G1146" i="2"/>
  <c r="C1146" i="2"/>
  <c r="B1146" i="2"/>
  <c r="A1146" i="2"/>
  <c r="G1145" i="2"/>
  <c r="G1144" i="2"/>
  <c r="A1144" i="2" s="1"/>
  <c r="C1144" i="2"/>
  <c r="B1144" i="2"/>
  <c r="G1143" i="2"/>
  <c r="G1142" i="2"/>
  <c r="G1141" i="2"/>
  <c r="C1141" i="2" s="1"/>
  <c r="B1141" i="2"/>
  <c r="G1140" i="2"/>
  <c r="C1140" i="2"/>
  <c r="B1140" i="2"/>
  <c r="A1140" i="2"/>
  <c r="G1139" i="2"/>
  <c r="C1139" i="2" s="1"/>
  <c r="B1139" i="2"/>
  <c r="A1139" i="2"/>
  <c r="G1138" i="2"/>
  <c r="C1138" i="2"/>
  <c r="B1138" i="2"/>
  <c r="A1138" i="2"/>
  <c r="G1137" i="2"/>
  <c r="G1136" i="2"/>
  <c r="A1136" i="2" s="1"/>
  <c r="C1136" i="2"/>
  <c r="B1136" i="2"/>
  <c r="G1135" i="2"/>
  <c r="G1134" i="2"/>
  <c r="G1133" i="2"/>
  <c r="C1133" i="2"/>
  <c r="G1132" i="2"/>
  <c r="C1132" i="2" s="1"/>
  <c r="B1132" i="2"/>
  <c r="A1132" i="2"/>
  <c r="G1131" i="2"/>
  <c r="B1131" i="2" s="1"/>
  <c r="C1131" i="2"/>
  <c r="D1131" i="2" s="1"/>
  <c r="A1131" i="2"/>
  <c r="G1130" i="2"/>
  <c r="G1129" i="2"/>
  <c r="C1129" i="2"/>
  <c r="G1128" i="2"/>
  <c r="C1128" i="2" s="1"/>
  <c r="B1128" i="2"/>
  <c r="A1128" i="2"/>
  <c r="G1127" i="2"/>
  <c r="B1127" i="2" s="1"/>
  <c r="C1127" i="2"/>
  <c r="D1127" i="2" s="1"/>
  <c r="A1127" i="2"/>
  <c r="G1126" i="2"/>
  <c r="G1125" i="2"/>
  <c r="G1124" i="2"/>
  <c r="C1124" i="2" s="1"/>
  <c r="B1124" i="2"/>
  <c r="A1124" i="2"/>
  <c r="G1123" i="2"/>
  <c r="B1123" i="2" s="1"/>
  <c r="C1123" i="2"/>
  <c r="D1123" i="2" s="1"/>
  <c r="A1123" i="2"/>
  <c r="G1122" i="2"/>
  <c r="G1121" i="2"/>
  <c r="G1120" i="2"/>
  <c r="C1120" i="2" s="1"/>
  <c r="B1120" i="2"/>
  <c r="A1120" i="2"/>
  <c r="G1119" i="2"/>
  <c r="B1119" i="2" s="1"/>
  <c r="C1119" i="2"/>
  <c r="D1119" i="2" s="1"/>
  <c r="A1119" i="2"/>
  <c r="G1118" i="2"/>
  <c r="G1117" i="2"/>
  <c r="C1117" i="2"/>
  <c r="G1116" i="2"/>
  <c r="C1116" i="2" s="1"/>
  <c r="B1116" i="2"/>
  <c r="A1116" i="2"/>
  <c r="G1115" i="2"/>
  <c r="B1115" i="2" s="1"/>
  <c r="C1115" i="2"/>
  <c r="D1115" i="2" s="1"/>
  <c r="A1115" i="2"/>
  <c r="G1114" i="2"/>
  <c r="G1113" i="2"/>
  <c r="C1113" i="2"/>
  <c r="G1112" i="2"/>
  <c r="C1112" i="2" s="1"/>
  <c r="B1112" i="2"/>
  <c r="A1112" i="2"/>
  <c r="G1111" i="2"/>
  <c r="B1111" i="2" s="1"/>
  <c r="C1111" i="2"/>
  <c r="D1111" i="2" s="1"/>
  <c r="A1111" i="2"/>
  <c r="G1110" i="2"/>
  <c r="G1109" i="2"/>
  <c r="G1108" i="2"/>
  <c r="C1108" i="2" s="1"/>
  <c r="B1108" i="2"/>
  <c r="A1108" i="2"/>
  <c r="G1107" i="2"/>
  <c r="B1107" i="2" s="1"/>
  <c r="C1107" i="2"/>
  <c r="D1107" i="2" s="1"/>
  <c r="A1107" i="2"/>
  <c r="G1106" i="2"/>
  <c r="G1105" i="2"/>
  <c r="G1104" i="2"/>
  <c r="C1104" i="2" s="1"/>
  <c r="B1104" i="2"/>
  <c r="A1104" i="2"/>
  <c r="G1103" i="2"/>
  <c r="B1103" i="2" s="1"/>
  <c r="C1103" i="2"/>
  <c r="D1103" i="2" s="1"/>
  <c r="A1103" i="2"/>
  <c r="G1102" i="2"/>
  <c r="G1101" i="2"/>
  <c r="C1101" i="2"/>
  <c r="G1100" i="2"/>
  <c r="C1100" i="2" s="1"/>
  <c r="B1100" i="2"/>
  <c r="A1100" i="2"/>
  <c r="G1099" i="2"/>
  <c r="B1099" i="2" s="1"/>
  <c r="C1099" i="2"/>
  <c r="D1099" i="2" s="1"/>
  <c r="A1099" i="2"/>
  <c r="G1098" i="2"/>
  <c r="G1097" i="2"/>
  <c r="C1097" i="2"/>
  <c r="G1096" i="2"/>
  <c r="C1096" i="2" s="1"/>
  <c r="B1096" i="2"/>
  <c r="A1096" i="2"/>
  <c r="G1095" i="2"/>
  <c r="B1095" i="2" s="1"/>
  <c r="C1095" i="2"/>
  <c r="D1095" i="2" s="1"/>
  <c r="A1095" i="2"/>
  <c r="G1094" i="2"/>
  <c r="G1093" i="2"/>
  <c r="C1093" i="2"/>
  <c r="G1092" i="2"/>
  <c r="C1092" i="2" s="1"/>
  <c r="B1092" i="2"/>
  <c r="A1092" i="2"/>
  <c r="G1091" i="2"/>
  <c r="B1091" i="2" s="1"/>
  <c r="C1091" i="2"/>
  <c r="D1091" i="2" s="1"/>
  <c r="A1091" i="2"/>
  <c r="G1090" i="2"/>
  <c r="G1089" i="2"/>
  <c r="G1088" i="2"/>
  <c r="C1088" i="2" s="1"/>
  <c r="B1088" i="2"/>
  <c r="A1088" i="2"/>
  <c r="G1087" i="2"/>
  <c r="B1087" i="2" s="1"/>
  <c r="C1087" i="2"/>
  <c r="D1087" i="2" s="1"/>
  <c r="A1087" i="2"/>
  <c r="G1086" i="2"/>
  <c r="G1085" i="2"/>
  <c r="B1085" i="2" s="1"/>
  <c r="C1085" i="2"/>
  <c r="D1085" i="2" s="1"/>
  <c r="A1085" i="2"/>
  <c r="G1084" i="2"/>
  <c r="C1084" i="2" s="1"/>
  <c r="B1084" i="2"/>
  <c r="G1083" i="2"/>
  <c r="C1083" i="2"/>
  <c r="G1082" i="2"/>
  <c r="C1082" i="2" s="1"/>
  <c r="B1082" i="2"/>
  <c r="G1081" i="2"/>
  <c r="G1080" i="2"/>
  <c r="C1080" i="2" s="1"/>
  <c r="G1079" i="2"/>
  <c r="B1079" i="2" s="1"/>
  <c r="C1079" i="2"/>
  <c r="D1079" i="2" s="1"/>
  <c r="A1079" i="2"/>
  <c r="G1078" i="2"/>
  <c r="G1077" i="2"/>
  <c r="B1077" i="2" s="1"/>
  <c r="C1077" i="2"/>
  <c r="D1077" i="2" s="1"/>
  <c r="A1077" i="2"/>
  <c r="G1076" i="2"/>
  <c r="C1076" i="2" s="1"/>
  <c r="B1076" i="2"/>
  <c r="G1075" i="2"/>
  <c r="C1075" i="2"/>
  <c r="G1074" i="2"/>
  <c r="C1074" i="2" s="1"/>
  <c r="B1074" i="2"/>
  <c r="G1073" i="2"/>
  <c r="G1072" i="2"/>
  <c r="C1072" i="2" s="1"/>
  <c r="G1071" i="2"/>
  <c r="B1071" i="2" s="1"/>
  <c r="C1071" i="2"/>
  <c r="D1071" i="2" s="1"/>
  <c r="A1071" i="2"/>
  <c r="G1070" i="2"/>
  <c r="G1069" i="2"/>
  <c r="B1069" i="2" s="1"/>
  <c r="C1069" i="2"/>
  <c r="D1069" i="2" s="1"/>
  <c r="A1069" i="2"/>
  <c r="G1068" i="2"/>
  <c r="C1068" i="2" s="1"/>
  <c r="B1068" i="2"/>
  <c r="G1067" i="2"/>
  <c r="C1067" i="2"/>
  <c r="G1066" i="2"/>
  <c r="C1066" i="2" s="1"/>
  <c r="B1066" i="2"/>
  <c r="G1065" i="2"/>
  <c r="G1064" i="2"/>
  <c r="C1064" i="2" s="1"/>
  <c r="G1063" i="2"/>
  <c r="B1063" i="2" s="1"/>
  <c r="C1063" i="2"/>
  <c r="D1063" i="2" s="1"/>
  <c r="A1063" i="2"/>
  <c r="G1062" i="2"/>
  <c r="G1061" i="2"/>
  <c r="B1061" i="2" s="1"/>
  <c r="C1061" i="2"/>
  <c r="D1061" i="2" s="1"/>
  <c r="A1061" i="2"/>
  <c r="G1060" i="2"/>
  <c r="C1060" i="2" s="1"/>
  <c r="B1060" i="2"/>
  <c r="G1059" i="2"/>
  <c r="C1059" i="2"/>
  <c r="G1058" i="2"/>
  <c r="C1058" i="2" s="1"/>
  <c r="B1058" i="2"/>
  <c r="G1057" i="2"/>
  <c r="G1056" i="2"/>
  <c r="C1056" i="2" s="1"/>
  <c r="G1055" i="2"/>
  <c r="B1055" i="2" s="1"/>
  <c r="C1055" i="2"/>
  <c r="D1055" i="2" s="1"/>
  <c r="A1055" i="2"/>
  <c r="G1054" i="2"/>
  <c r="G1053" i="2"/>
  <c r="B1053" i="2" s="1"/>
  <c r="C1053" i="2"/>
  <c r="D1053" i="2" s="1"/>
  <c r="A1053" i="2"/>
  <c r="G1052" i="2"/>
  <c r="C1052" i="2" s="1"/>
  <c r="B1052" i="2"/>
  <c r="G1051" i="2"/>
  <c r="C1051" i="2"/>
  <c r="G1050" i="2"/>
  <c r="C1050" i="2" s="1"/>
  <c r="B1050" i="2"/>
  <c r="G1049" i="2"/>
  <c r="G1048" i="2"/>
  <c r="C1048" i="2" s="1"/>
  <c r="G1047" i="2"/>
  <c r="B1047" i="2" s="1"/>
  <c r="C1047" i="2"/>
  <c r="D1047" i="2" s="1"/>
  <c r="A1047" i="2"/>
  <c r="G1046" i="2"/>
  <c r="G1045" i="2"/>
  <c r="B1045" i="2" s="1"/>
  <c r="C1045" i="2"/>
  <c r="D1045" i="2" s="1"/>
  <c r="A1045" i="2"/>
  <c r="G1044" i="2"/>
  <c r="C1044" i="2" s="1"/>
  <c r="B1044" i="2"/>
  <c r="G1043" i="2"/>
  <c r="C1043" i="2"/>
  <c r="G1042" i="2"/>
  <c r="C1042" i="2" s="1"/>
  <c r="B1042" i="2"/>
  <c r="G1041" i="2"/>
  <c r="G1040" i="2"/>
  <c r="C1040" i="2" s="1"/>
  <c r="G1039" i="2"/>
  <c r="B1039" i="2" s="1"/>
  <c r="C1039" i="2"/>
  <c r="D1039" i="2" s="1"/>
  <c r="A1039" i="2"/>
  <c r="G1038" i="2"/>
  <c r="G1037" i="2"/>
  <c r="B1037" i="2" s="1"/>
  <c r="C1037" i="2"/>
  <c r="D1037" i="2" s="1"/>
  <c r="A1037" i="2"/>
  <c r="G1036" i="2"/>
  <c r="C1036" i="2" s="1"/>
  <c r="B1036" i="2"/>
  <c r="G1035" i="2"/>
  <c r="C1035" i="2"/>
  <c r="G1034" i="2"/>
  <c r="C1034" i="2" s="1"/>
  <c r="B1034" i="2"/>
  <c r="G1033" i="2"/>
  <c r="G1032" i="2"/>
  <c r="C1032" i="2" s="1"/>
  <c r="G1031" i="2"/>
  <c r="B1031" i="2" s="1"/>
  <c r="C1031" i="2"/>
  <c r="D1031" i="2" s="1"/>
  <c r="A1031" i="2"/>
  <c r="G1030" i="2"/>
  <c r="G1029" i="2"/>
  <c r="B1029" i="2" s="1"/>
  <c r="C1029" i="2"/>
  <c r="D1029" i="2" s="1"/>
  <c r="A1029" i="2"/>
  <c r="G1028" i="2"/>
  <c r="C1028" i="2" s="1"/>
  <c r="B1028" i="2"/>
  <c r="G1027" i="2"/>
  <c r="C1027" i="2"/>
  <c r="G1026" i="2"/>
  <c r="C1026" i="2" s="1"/>
  <c r="B1026" i="2"/>
  <c r="G1025" i="2"/>
  <c r="G1024" i="2"/>
  <c r="C1024" i="2" s="1"/>
  <c r="G1023" i="2"/>
  <c r="B1023" i="2" s="1"/>
  <c r="C1023" i="2"/>
  <c r="D1023" i="2" s="1"/>
  <c r="A1023" i="2"/>
  <c r="G1022" i="2"/>
  <c r="G1021" i="2"/>
  <c r="B1021" i="2" s="1"/>
  <c r="C1021" i="2"/>
  <c r="D1021" i="2" s="1"/>
  <c r="A1021" i="2"/>
  <c r="G1020" i="2"/>
  <c r="C1020" i="2" s="1"/>
  <c r="B1020" i="2"/>
  <c r="G1019" i="2"/>
  <c r="C1019" i="2"/>
  <c r="G1018" i="2"/>
  <c r="B1018" i="2" s="1"/>
  <c r="C1018" i="2"/>
  <c r="G1017" i="2"/>
  <c r="B1017" i="2" s="1"/>
  <c r="G1016" i="2"/>
  <c r="G1015" i="2"/>
  <c r="G1014" i="2"/>
  <c r="A1014" i="2"/>
  <c r="G1013" i="2"/>
  <c r="G1012" i="2"/>
  <c r="C1012" i="2"/>
  <c r="G1011" i="2"/>
  <c r="B1011" i="2" s="1"/>
  <c r="C1011" i="2"/>
  <c r="D1011" i="2" s="1"/>
  <c r="G1010" i="2"/>
  <c r="G1009" i="2"/>
  <c r="B1009" i="2" s="1"/>
  <c r="G1008" i="2"/>
  <c r="G1007" i="2"/>
  <c r="G1006" i="2"/>
  <c r="A1006" i="2" s="1"/>
  <c r="C1006" i="2"/>
  <c r="B1006" i="2"/>
  <c r="G1005" i="2"/>
  <c r="B1005" i="2" s="1"/>
  <c r="C1005" i="2"/>
  <c r="D1005" i="2" s="1"/>
  <c r="A1005" i="2"/>
  <c r="G1004" i="2"/>
  <c r="A1004" i="2" s="1"/>
  <c r="C1004" i="2"/>
  <c r="B1004" i="2"/>
  <c r="G1003" i="2"/>
  <c r="G1002" i="2"/>
  <c r="B1002" i="2" s="1"/>
  <c r="C1002" i="2"/>
  <c r="G1001" i="2"/>
  <c r="B1001" i="2" s="1"/>
  <c r="G1000" i="2"/>
  <c r="G999" i="2"/>
  <c r="G998" i="2"/>
  <c r="A998" i="2"/>
  <c r="G997" i="2"/>
  <c r="G996" i="2"/>
  <c r="G995" i="2"/>
  <c r="B995" i="2" s="1"/>
  <c r="C995" i="2"/>
  <c r="D995" i="2" s="1"/>
  <c r="G994" i="2"/>
  <c r="G993" i="2"/>
  <c r="B993" i="2" s="1"/>
  <c r="G992" i="2"/>
  <c r="G991" i="2"/>
  <c r="G990" i="2"/>
  <c r="A990" i="2" s="1"/>
  <c r="C990" i="2"/>
  <c r="B990" i="2"/>
  <c r="G989" i="2"/>
  <c r="B989" i="2" s="1"/>
  <c r="C989" i="2"/>
  <c r="D989" i="2" s="1"/>
  <c r="A989" i="2"/>
  <c r="G988" i="2"/>
  <c r="A988" i="2" s="1"/>
  <c r="C988" i="2"/>
  <c r="B988" i="2"/>
  <c r="G987" i="2"/>
  <c r="G986" i="2"/>
  <c r="B986" i="2" s="1"/>
  <c r="C986" i="2"/>
  <c r="G985" i="2"/>
  <c r="B985" i="2" s="1"/>
  <c r="G984" i="2"/>
  <c r="G983" i="2"/>
  <c r="G982" i="2"/>
  <c r="G981" i="2"/>
  <c r="G980" i="2"/>
  <c r="C980" i="2"/>
  <c r="G979" i="2"/>
  <c r="B979" i="2" s="1"/>
  <c r="C979" i="2"/>
  <c r="D979" i="2" s="1"/>
  <c r="G978" i="2"/>
  <c r="G977" i="2"/>
  <c r="B977" i="2" s="1"/>
  <c r="G976" i="2"/>
  <c r="G975" i="2"/>
  <c r="G974" i="2"/>
  <c r="A974" i="2" s="1"/>
  <c r="C974" i="2"/>
  <c r="B974" i="2"/>
  <c r="G973" i="2"/>
  <c r="B973" i="2" s="1"/>
  <c r="C973" i="2"/>
  <c r="D973" i="2" s="1"/>
  <c r="A973" i="2"/>
  <c r="G972" i="2"/>
  <c r="A972" i="2" s="1"/>
  <c r="C972" i="2"/>
  <c r="B972" i="2"/>
  <c r="G971" i="2"/>
  <c r="G970" i="2"/>
  <c r="B970" i="2" s="1"/>
  <c r="C970" i="2"/>
  <c r="G969" i="2"/>
  <c r="B969" i="2" s="1"/>
  <c r="G968" i="2"/>
  <c r="G967" i="2"/>
  <c r="G966" i="2"/>
  <c r="A966" i="2" s="1"/>
  <c r="G965" i="2"/>
  <c r="G964" i="2"/>
  <c r="C964" i="2"/>
  <c r="G963" i="2"/>
  <c r="B963" i="2" s="1"/>
  <c r="C963" i="2"/>
  <c r="D963" i="2" s="1"/>
  <c r="G962" i="2"/>
  <c r="G961" i="2"/>
  <c r="B961" i="2" s="1"/>
  <c r="G960" i="2"/>
  <c r="G959" i="2"/>
  <c r="G958" i="2"/>
  <c r="A958" i="2" s="1"/>
  <c r="C958" i="2"/>
  <c r="B958" i="2"/>
  <c r="G957" i="2"/>
  <c r="B957" i="2" s="1"/>
  <c r="C957" i="2"/>
  <c r="D957" i="2" s="1"/>
  <c r="A957" i="2"/>
  <c r="G956" i="2"/>
  <c r="A956" i="2" s="1"/>
  <c r="C956" i="2"/>
  <c r="B956" i="2"/>
  <c r="G955" i="2"/>
  <c r="G954" i="2"/>
  <c r="B954" i="2" s="1"/>
  <c r="C954" i="2"/>
  <c r="G953" i="2"/>
  <c r="B953" i="2" s="1"/>
  <c r="G952" i="2"/>
  <c r="G951" i="2"/>
  <c r="G950" i="2"/>
  <c r="A950" i="2"/>
  <c r="G949" i="2"/>
  <c r="G948" i="2"/>
  <c r="C948" i="2"/>
  <c r="G947" i="2"/>
  <c r="B947" i="2" s="1"/>
  <c r="C947" i="2"/>
  <c r="D947" i="2" s="1"/>
  <c r="G946" i="2"/>
  <c r="G945" i="2"/>
  <c r="B945" i="2" s="1"/>
  <c r="G944" i="2"/>
  <c r="G943" i="2"/>
  <c r="G942" i="2"/>
  <c r="A942" i="2" s="1"/>
  <c r="C942" i="2"/>
  <c r="B942" i="2"/>
  <c r="G941" i="2"/>
  <c r="B941" i="2" s="1"/>
  <c r="C941" i="2"/>
  <c r="D941" i="2" s="1"/>
  <c r="A941" i="2"/>
  <c r="G940" i="2"/>
  <c r="A940" i="2" s="1"/>
  <c r="C940" i="2"/>
  <c r="B940" i="2"/>
  <c r="G939" i="2"/>
  <c r="G938" i="2"/>
  <c r="B938" i="2" s="1"/>
  <c r="C938" i="2"/>
  <c r="G937" i="2"/>
  <c r="B937" i="2" s="1"/>
  <c r="G936" i="2"/>
  <c r="G935" i="2"/>
  <c r="G934" i="2"/>
  <c r="A934" i="2"/>
  <c r="G933" i="2"/>
  <c r="G932" i="2"/>
  <c r="G931" i="2"/>
  <c r="B931" i="2" s="1"/>
  <c r="C931" i="2"/>
  <c r="D931" i="2" s="1"/>
  <c r="G930" i="2"/>
  <c r="G929" i="2"/>
  <c r="B929" i="2" s="1"/>
  <c r="G928" i="2"/>
  <c r="G927" i="2"/>
  <c r="G926" i="2"/>
  <c r="A926" i="2" s="1"/>
  <c r="C926" i="2"/>
  <c r="B926" i="2"/>
  <c r="G925" i="2"/>
  <c r="B925" i="2" s="1"/>
  <c r="C925" i="2"/>
  <c r="D925" i="2" s="1"/>
  <c r="A925" i="2"/>
  <c r="G924" i="2"/>
  <c r="A924" i="2" s="1"/>
  <c r="C924" i="2"/>
  <c r="B924" i="2"/>
  <c r="G923" i="2"/>
  <c r="G922" i="2"/>
  <c r="B922" i="2" s="1"/>
  <c r="C922" i="2"/>
  <c r="G921" i="2"/>
  <c r="B921" i="2" s="1"/>
  <c r="G920" i="2"/>
  <c r="G919" i="2"/>
  <c r="G918" i="2"/>
  <c r="G917" i="2"/>
  <c r="G916" i="2"/>
  <c r="C916" i="2"/>
  <c r="G915" i="2"/>
  <c r="B915" i="2" s="1"/>
  <c r="C915" i="2"/>
  <c r="D915" i="2" s="1"/>
  <c r="G914" i="2"/>
  <c r="G913" i="2"/>
  <c r="B913" i="2" s="1"/>
  <c r="G912" i="2"/>
  <c r="G911" i="2"/>
  <c r="G910" i="2"/>
  <c r="A910" i="2" s="1"/>
  <c r="C910" i="2"/>
  <c r="B910" i="2"/>
  <c r="G909" i="2"/>
  <c r="B909" i="2" s="1"/>
  <c r="C909" i="2"/>
  <c r="D909" i="2" s="1"/>
  <c r="A909" i="2"/>
  <c r="G908" i="2"/>
  <c r="A908" i="2" s="1"/>
  <c r="C908" i="2"/>
  <c r="B908" i="2"/>
  <c r="G907" i="2"/>
  <c r="G906" i="2"/>
  <c r="B906" i="2" s="1"/>
  <c r="C906" i="2"/>
  <c r="G905" i="2"/>
  <c r="B905" i="2" s="1"/>
  <c r="G904" i="2"/>
  <c r="G903" i="2"/>
  <c r="G902" i="2"/>
  <c r="A902" i="2" s="1"/>
  <c r="G901" i="2"/>
  <c r="G900" i="2"/>
  <c r="C900" i="2"/>
  <c r="G899" i="2"/>
  <c r="B899" i="2" s="1"/>
  <c r="C899" i="2"/>
  <c r="D899" i="2" s="1"/>
  <c r="G898" i="2"/>
  <c r="G897" i="2"/>
  <c r="B897" i="2" s="1"/>
  <c r="G896" i="2"/>
  <c r="G895" i="2"/>
  <c r="G894" i="2"/>
  <c r="A894" i="2" s="1"/>
  <c r="C894" i="2"/>
  <c r="B894" i="2"/>
  <c r="G893" i="2"/>
  <c r="B893" i="2" s="1"/>
  <c r="C893" i="2"/>
  <c r="D893" i="2" s="1"/>
  <c r="A893" i="2"/>
  <c r="G892" i="2"/>
  <c r="A892" i="2" s="1"/>
  <c r="C892" i="2"/>
  <c r="B892" i="2"/>
  <c r="G891" i="2"/>
  <c r="G890" i="2"/>
  <c r="B890" i="2" s="1"/>
  <c r="C890" i="2"/>
  <c r="G889" i="2"/>
  <c r="B889" i="2" s="1"/>
  <c r="G888" i="2"/>
  <c r="G887" i="2"/>
  <c r="G886" i="2"/>
  <c r="A886" i="2"/>
  <c r="G885" i="2"/>
  <c r="G884" i="2"/>
  <c r="C884" i="2"/>
  <c r="G883" i="2"/>
  <c r="G882" i="2"/>
  <c r="G881" i="2"/>
  <c r="B881" i="2" s="1"/>
  <c r="G880" i="2"/>
  <c r="G879" i="2"/>
  <c r="G878" i="2"/>
  <c r="A878" i="2" s="1"/>
  <c r="C878" i="2"/>
  <c r="B878" i="2"/>
  <c r="G877" i="2"/>
  <c r="G876" i="2"/>
  <c r="A876" i="2" s="1"/>
  <c r="C876" i="2"/>
  <c r="B876" i="2"/>
  <c r="G875" i="2"/>
  <c r="G874" i="2"/>
  <c r="B874" i="2" s="1"/>
  <c r="C874" i="2"/>
  <c r="G873" i="2"/>
  <c r="B873" i="2" s="1"/>
  <c r="G872" i="2"/>
  <c r="G871" i="2"/>
  <c r="G870" i="2"/>
  <c r="C870" i="2" s="1"/>
  <c r="B870" i="2"/>
  <c r="D870" i="2" s="1"/>
  <c r="A870" i="2"/>
  <c r="G869" i="2"/>
  <c r="G868" i="2"/>
  <c r="C868" i="2"/>
  <c r="G867" i="2"/>
  <c r="G866" i="2"/>
  <c r="G865" i="2"/>
  <c r="B865" i="2" s="1"/>
  <c r="G864" i="2"/>
  <c r="G863" i="2"/>
  <c r="G862" i="2"/>
  <c r="A862" i="2" s="1"/>
  <c r="C862" i="2"/>
  <c r="B862" i="2"/>
  <c r="G861" i="2"/>
  <c r="B861" i="2" s="1"/>
  <c r="C861" i="2"/>
  <c r="D861" i="2" s="1"/>
  <c r="A861" i="2"/>
  <c r="G860" i="2"/>
  <c r="A860" i="2" s="1"/>
  <c r="C860" i="2"/>
  <c r="B860" i="2"/>
  <c r="G859" i="2"/>
  <c r="G858" i="2"/>
  <c r="G857" i="2"/>
  <c r="B857" i="2" s="1"/>
  <c r="G856" i="2"/>
  <c r="G855" i="2"/>
  <c r="G854" i="2"/>
  <c r="C854" i="2" s="1"/>
  <c r="B854" i="2"/>
  <c r="A854" i="2"/>
  <c r="G853" i="2"/>
  <c r="A853" i="2"/>
  <c r="G852" i="2"/>
  <c r="C852" i="2"/>
  <c r="G851" i="2"/>
  <c r="B851" i="2" s="1"/>
  <c r="C851" i="2"/>
  <c r="D851" i="2" s="1"/>
  <c r="G850" i="2"/>
  <c r="G849" i="2"/>
  <c r="B849" i="2" s="1"/>
  <c r="G848" i="2"/>
  <c r="G847" i="2"/>
  <c r="G846" i="2"/>
  <c r="C846" i="2"/>
  <c r="G845" i="2"/>
  <c r="B845" i="2" s="1"/>
  <c r="C845" i="2"/>
  <c r="D845" i="2" s="1"/>
  <c r="A845" i="2"/>
  <c r="G844" i="2"/>
  <c r="A844" i="2" s="1"/>
  <c r="C844" i="2"/>
  <c r="B844" i="2"/>
  <c r="G843" i="2"/>
  <c r="G842" i="2"/>
  <c r="B842" i="2" s="1"/>
  <c r="C842" i="2"/>
  <c r="G841" i="2"/>
  <c r="B841" i="2" s="1"/>
  <c r="G840" i="2"/>
  <c r="G839" i="2"/>
  <c r="G838" i="2"/>
  <c r="G837" i="2"/>
  <c r="A837" i="2"/>
  <c r="G836" i="2"/>
  <c r="G835" i="2"/>
  <c r="B835" i="2" s="1"/>
  <c r="C835" i="2"/>
  <c r="D835" i="2" s="1"/>
  <c r="G834" i="2"/>
  <c r="G833" i="2"/>
  <c r="B833" i="2" s="1"/>
  <c r="G832" i="2"/>
  <c r="G831" i="2"/>
  <c r="G830" i="2"/>
  <c r="G829" i="2"/>
  <c r="G828" i="2"/>
  <c r="A828" i="2" s="1"/>
  <c r="C828" i="2"/>
  <c r="B828" i="2"/>
  <c r="G827" i="2"/>
  <c r="G826" i="2"/>
  <c r="B826" i="2" s="1"/>
  <c r="C826" i="2"/>
  <c r="G825" i="2"/>
  <c r="B825" i="2" s="1"/>
  <c r="G824" i="2"/>
  <c r="G823" i="2"/>
  <c r="G822" i="2"/>
  <c r="G821" i="2"/>
  <c r="A821" i="2" s="1"/>
  <c r="G820" i="2"/>
  <c r="C820" i="2"/>
  <c r="G819" i="2"/>
  <c r="B819" i="2" s="1"/>
  <c r="G818" i="2"/>
  <c r="G817" i="2"/>
  <c r="B817" i="2" s="1"/>
  <c r="G816" i="2"/>
  <c r="G815" i="2"/>
  <c r="G814" i="2"/>
  <c r="A814" i="2" s="1"/>
  <c r="C814" i="2"/>
  <c r="B814" i="2"/>
  <c r="G813" i="2"/>
  <c r="G812" i="2"/>
  <c r="A812" i="2" s="1"/>
  <c r="C812" i="2"/>
  <c r="B812" i="2"/>
  <c r="G811" i="2"/>
  <c r="G810" i="2"/>
  <c r="C810" i="2" s="1"/>
  <c r="A810" i="2"/>
  <c r="G809" i="2"/>
  <c r="C809" i="2"/>
  <c r="B809" i="2"/>
  <c r="A809" i="2"/>
  <c r="G808" i="2"/>
  <c r="C808" i="2" s="1"/>
  <c r="A808" i="2"/>
  <c r="G807" i="2"/>
  <c r="C807" i="2" s="1"/>
  <c r="B807" i="2"/>
  <c r="D807" i="2" s="1"/>
  <c r="A807" i="2"/>
  <c r="G806" i="2"/>
  <c r="G805" i="2"/>
  <c r="B805" i="2" s="1"/>
  <c r="C805" i="2"/>
  <c r="A805" i="2"/>
  <c r="G804" i="2"/>
  <c r="C804" i="2" s="1"/>
  <c r="A804" i="2"/>
  <c r="G803" i="2"/>
  <c r="C803" i="2" s="1"/>
  <c r="G802" i="2"/>
  <c r="C802" i="2" s="1"/>
  <c r="A802" i="2"/>
  <c r="G801" i="2"/>
  <c r="C801" i="2"/>
  <c r="B801" i="2"/>
  <c r="A801" i="2"/>
  <c r="G800" i="2"/>
  <c r="C800" i="2" s="1"/>
  <c r="A800" i="2"/>
  <c r="G799" i="2"/>
  <c r="G798" i="2"/>
  <c r="G797" i="2"/>
  <c r="B797" i="2" s="1"/>
  <c r="C797" i="2"/>
  <c r="A797" i="2"/>
  <c r="G796" i="2"/>
  <c r="G795" i="2"/>
  <c r="A795" i="2" s="1"/>
  <c r="C795" i="2"/>
  <c r="B795" i="2"/>
  <c r="G794" i="2"/>
  <c r="C794" i="2" s="1"/>
  <c r="A794" i="2"/>
  <c r="G793" i="2"/>
  <c r="C793" i="2"/>
  <c r="B793" i="2"/>
  <c r="D793" i="2" s="1"/>
  <c r="A793" i="2"/>
  <c r="G792" i="2"/>
  <c r="C792" i="2" s="1"/>
  <c r="A792" i="2"/>
  <c r="G791" i="2"/>
  <c r="G790" i="2"/>
  <c r="G789" i="2"/>
  <c r="G788" i="2"/>
  <c r="C788" i="2" s="1"/>
  <c r="G787" i="2"/>
  <c r="A787" i="2" s="1"/>
  <c r="C787" i="2"/>
  <c r="B787" i="2"/>
  <c r="G786" i="2"/>
  <c r="G785" i="2"/>
  <c r="C785" i="2"/>
  <c r="B785" i="2"/>
  <c r="A785" i="2"/>
  <c r="G784" i="2"/>
  <c r="C784" i="2" s="1"/>
  <c r="A784" i="2"/>
  <c r="G783" i="2"/>
  <c r="B783" i="2" s="1"/>
  <c r="C783" i="2"/>
  <c r="A783" i="2"/>
  <c r="G782" i="2"/>
  <c r="G781" i="2"/>
  <c r="C781" i="2"/>
  <c r="B781" i="2"/>
  <c r="D781" i="2" s="1"/>
  <c r="A781" i="2"/>
  <c r="G780" i="2"/>
  <c r="C780" i="2" s="1"/>
  <c r="A780" i="2"/>
  <c r="G779" i="2"/>
  <c r="G778" i="2"/>
  <c r="C778" i="2" s="1"/>
  <c r="G777" i="2"/>
  <c r="C777" i="2"/>
  <c r="B777" i="2"/>
  <c r="D777" i="2" s="1"/>
  <c r="A777" i="2"/>
  <c r="G776" i="2"/>
  <c r="C776" i="2" s="1"/>
  <c r="A776" i="2"/>
  <c r="G775" i="2"/>
  <c r="C775" i="2" s="1"/>
  <c r="G774" i="2"/>
  <c r="C774" i="2" s="1"/>
  <c r="A774" i="2"/>
  <c r="G773" i="2"/>
  <c r="C773" i="2"/>
  <c r="B773" i="2"/>
  <c r="D773" i="2" s="1"/>
  <c r="A773" i="2"/>
  <c r="G772" i="2"/>
  <c r="C772" i="2" s="1"/>
  <c r="A772" i="2"/>
  <c r="G771" i="2"/>
  <c r="B771" i="2" s="1"/>
  <c r="C771" i="2"/>
  <c r="A771" i="2"/>
  <c r="G770" i="2"/>
  <c r="C770" i="2" s="1"/>
  <c r="A770" i="2"/>
  <c r="G769" i="2"/>
  <c r="C769" i="2"/>
  <c r="B769" i="2"/>
  <c r="A769" i="2"/>
  <c r="G768" i="2"/>
  <c r="C768" i="2" s="1"/>
  <c r="A768" i="2"/>
  <c r="G767" i="2"/>
  <c r="B767" i="2" s="1"/>
  <c r="C767" i="2"/>
  <c r="A767" i="2"/>
  <c r="G766" i="2"/>
  <c r="G765" i="2"/>
  <c r="C765" i="2"/>
  <c r="B765" i="2"/>
  <c r="A765" i="2"/>
  <c r="G764" i="2"/>
  <c r="C764" i="2" s="1"/>
  <c r="A764" i="2"/>
  <c r="G763" i="2"/>
  <c r="G762" i="2"/>
  <c r="C762" i="2" s="1"/>
  <c r="G761" i="2"/>
  <c r="C761" i="2"/>
  <c r="B761" i="2"/>
  <c r="D761" i="2" s="1"/>
  <c r="A761" i="2"/>
  <c r="G760" i="2"/>
  <c r="G759" i="2"/>
  <c r="A759" i="2" s="1"/>
  <c r="C759" i="2"/>
  <c r="B759" i="2"/>
  <c r="G758" i="2"/>
  <c r="G757" i="2"/>
  <c r="B757" i="2" s="1"/>
  <c r="C757" i="2"/>
  <c r="A757" i="2"/>
  <c r="G756" i="2"/>
  <c r="G755" i="2"/>
  <c r="C755" i="2" s="1"/>
  <c r="B755" i="2"/>
  <c r="D755" i="2" s="1"/>
  <c r="A755" i="2"/>
  <c r="G754" i="2"/>
  <c r="G753" i="2"/>
  <c r="C753" i="2"/>
  <c r="B753" i="2"/>
  <c r="A753" i="2"/>
  <c r="G752" i="2"/>
  <c r="G751" i="2"/>
  <c r="C751" i="2" s="1"/>
  <c r="G750" i="2"/>
  <c r="G749" i="2"/>
  <c r="G748" i="2"/>
  <c r="G747" i="2"/>
  <c r="B747" i="2"/>
  <c r="G746" i="2"/>
  <c r="G745" i="2"/>
  <c r="C745" i="2"/>
  <c r="B745" i="2"/>
  <c r="A745" i="2"/>
  <c r="G744" i="2"/>
  <c r="G743" i="2"/>
  <c r="G742" i="2"/>
  <c r="G741" i="2"/>
  <c r="G740" i="2"/>
  <c r="G739" i="2"/>
  <c r="G738" i="2"/>
  <c r="G737" i="2"/>
  <c r="C737" i="2"/>
  <c r="B737" i="2"/>
  <c r="D737" i="2" s="1"/>
  <c r="A737" i="2"/>
  <c r="G736" i="2"/>
  <c r="G735" i="2"/>
  <c r="A735" i="2" s="1"/>
  <c r="C735" i="2"/>
  <c r="B735" i="2"/>
  <c r="D735" i="2" s="1"/>
  <c r="G734" i="2"/>
  <c r="G733" i="2"/>
  <c r="B733" i="2" s="1"/>
  <c r="C733" i="2"/>
  <c r="A733" i="2"/>
  <c r="G732" i="2"/>
  <c r="G731" i="2"/>
  <c r="C731" i="2" s="1"/>
  <c r="B731" i="2"/>
  <c r="D731" i="2" s="1"/>
  <c r="A731" i="2"/>
  <c r="G730" i="2"/>
  <c r="G729" i="2"/>
  <c r="C729" i="2"/>
  <c r="B729" i="2"/>
  <c r="D729" i="2" s="1"/>
  <c r="A729" i="2"/>
  <c r="G728" i="2"/>
  <c r="G727" i="2"/>
  <c r="A727" i="2" s="1"/>
  <c r="C727" i="2"/>
  <c r="B727" i="2"/>
  <c r="G726" i="2"/>
  <c r="G725" i="2"/>
  <c r="B725" i="2" s="1"/>
  <c r="C725" i="2"/>
  <c r="A725" i="2"/>
  <c r="G724" i="2"/>
  <c r="G723" i="2"/>
  <c r="C723" i="2" s="1"/>
  <c r="B723" i="2"/>
  <c r="D723" i="2" s="1"/>
  <c r="A723" i="2"/>
  <c r="G722" i="2"/>
  <c r="G721" i="2"/>
  <c r="C721" i="2"/>
  <c r="B721" i="2"/>
  <c r="A721" i="2"/>
  <c r="G720" i="2"/>
  <c r="G719" i="2"/>
  <c r="G718" i="2"/>
  <c r="G717" i="2"/>
  <c r="C717" i="2" s="1"/>
  <c r="G716" i="2"/>
  <c r="G715" i="2"/>
  <c r="B715" i="2"/>
  <c r="G714" i="2"/>
  <c r="G713" i="2"/>
  <c r="C713" i="2"/>
  <c r="B713" i="2"/>
  <c r="A713" i="2"/>
  <c r="G712" i="2"/>
  <c r="G711" i="2"/>
  <c r="G710" i="2"/>
  <c r="G709" i="2"/>
  <c r="G708" i="2"/>
  <c r="G707" i="2"/>
  <c r="G706" i="2"/>
  <c r="G705" i="2"/>
  <c r="C705" i="2"/>
  <c r="B705" i="2"/>
  <c r="D705" i="2" s="1"/>
  <c r="A705" i="2"/>
  <c r="G704" i="2"/>
  <c r="G703" i="2"/>
  <c r="A703" i="2" s="1"/>
  <c r="C703" i="2"/>
  <c r="B703" i="2"/>
  <c r="D703" i="2" s="1"/>
  <c r="G702" i="2"/>
  <c r="G701" i="2"/>
  <c r="B701" i="2" s="1"/>
  <c r="C701" i="2"/>
  <c r="A701" i="2"/>
  <c r="G700" i="2"/>
  <c r="G699" i="2"/>
  <c r="C699" i="2" s="1"/>
  <c r="B699" i="2"/>
  <c r="D699" i="2" s="1"/>
  <c r="A699" i="2"/>
  <c r="G698" i="2"/>
  <c r="G697" i="2"/>
  <c r="C697" i="2"/>
  <c r="B697" i="2"/>
  <c r="D697" i="2" s="1"/>
  <c r="A697" i="2"/>
  <c r="G696" i="2"/>
  <c r="G695" i="2"/>
  <c r="A695" i="2" s="1"/>
  <c r="C695" i="2"/>
  <c r="B695" i="2"/>
  <c r="G694" i="2"/>
  <c r="G693" i="2"/>
  <c r="B693" i="2" s="1"/>
  <c r="C693" i="2"/>
  <c r="A693" i="2"/>
  <c r="G692" i="2"/>
  <c r="G691" i="2"/>
  <c r="C691" i="2" s="1"/>
  <c r="B691" i="2"/>
  <c r="D691" i="2" s="1"/>
  <c r="A691" i="2"/>
  <c r="G690" i="2"/>
  <c r="G689" i="2"/>
  <c r="C689" i="2"/>
  <c r="B689" i="2"/>
  <c r="A689" i="2"/>
  <c r="G688" i="2"/>
  <c r="G687" i="2"/>
  <c r="C687" i="2" s="1"/>
  <c r="G686" i="2"/>
  <c r="G685" i="2"/>
  <c r="C685" i="2"/>
  <c r="G684" i="2"/>
  <c r="G683" i="2"/>
  <c r="B683" i="2" s="1"/>
  <c r="G682" i="2"/>
  <c r="G681" i="2"/>
  <c r="C681" i="2"/>
  <c r="B681" i="2"/>
  <c r="A681" i="2"/>
  <c r="G680" i="2"/>
  <c r="G679" i="2"/>
  <c r="G678" i="2"/>
  <c r="G677" i="2"/>
  <c r="G676" i="2"/>
  <c r="G675" i="2"/>
  <c r="G674" i="2"/>
  <c r="G673" i="2"/>
  <c r="C673" i="2"/>
  <c r="B673" i="2"/>
  <c r="D673" i="2" s="1"/>
  <c r="A673" i="2"/>
  <c r="G672" i="2"/>
  <c r="G671" i="2"/>
  <c r="A671" i="2" s="1"/>
  <c r="C671" i="2"/>
  <c r="B671" i="2"/>
  <c r="D671" i="2" s="1"/>
  <c r="G670" i="2"/>
  <c r="G669" i="2"/>
  <c r="B669" i="2" s="1"/>
  <c r="C669" i="2"/>
  <c r="A669" i="2"/>
  <c r="G668" i="2"/>
  <c r="G667" i="2"/>
  <c r="C667" i="2" s="1"/>
  <c r="B667" i="2"/>
  <c r="D667" i="2" s="1"/>
  <c r="A667" i="2"/>
  <c r="G666" i="2"/>
  <c r="G665" i="2"/>
  <c r="C665" i="2"/>
  <c r="B665" i="2"/>
  <c r="D665" i="2" s="1"/>
  <c r="A665" i="2"/>
  <c r="G664" i="2"/>
  <c r="G663" i="2"/>
  <c r="A663" i="2" s="1"/>
  <c r="C663" i="2"/>
  <c r="B663" i="2"/>
  <c r="D663" i="2" s="1"/>
  <c r="G662" i="2"/>
  <c r="G661" i="2"/>
  <c r="B661" i="2" s="1"/>
  <c r="C661" i="2"/>
  <c r="A661" i="2"/>
  <c r="G660" i="2"/>
  <c r="G659" i="2"/>
  <c r="C659" i="2" s="1"/>
  <c r="B659" i="2"/>
  <c r="D659" i="2" s="1"/>
  <c r="A659" i="2"/>
  <c r="G658" i="2"/>
  <c r="G657" i="2"/>
  <c r="C657" i="2"/>
  <c r="B657" i="2"/>
  <c r="D657" i="2" s="1"/>
  <c r="A657" i="2"/>
  <c r="G656" i="2"/>
  <c r="G655" i="2"/>
  <c r="C655" i="2"/>
  <c r="G654" i="2"/>
  <c r="G653" i="2"/>
  <c r="C653" i="2" s="1"/>
  <c r="G652" i="2"/>
  <c r="G651" i="2"/>
  <c r="G650" i="2"/>
  <c r="G649" i="2"/>
  <c r="C649" i="2"/>
  <c r="B649" i="2"/>
  <c r="A649" i="2"/>
  <c r="G648" i="2"/>
  <c r="G647" i="2"/>
  <c r="G646" i="2"/>
  <c r="G645" i="2"/>
  <c r="G644" i="2"/>
  <c r="G643" i="2"/>
  <c r="G642" i="2"/>
  <c r="G641" i="2"/>
  <c r="C641" i="2"/>
  <c r="B641" i="2"/>
  <c r="D641" i="2" s="1"/>
  <c r="A641" i="2"/>
  <c r="G640" i="2"/>
  <c r="G639" i="2"/>
  <c r="A639" i="2" s="1"/>
  <c r="C639" i="2"/>
  <c r="B639" i="2"/>
  <c r="D639" i="2" s="1"/>
  <c r="G638" i="2"/>
  <c r="G637" i="2"/>
  <c r="B637" i="2" s="1"/>
  <c r="C637" i="2"/>
  <c r="A637" i="2"/>
  <c r="G636" i="2"/>
  <c r="G635" i="2"/>
  <c r="C635" i="2" s="1"/>
  <c r="B635" i="2"/>
  <c r="D635" i="2" s="1"/>
  <c r="A635" i="2"/>
  <c r="G634" i="2"/>
  <c r="G633" i="2"/>
  <c r="C633" i="2"/>
  <c r="B633" i="2"/>
  <c r="D633" i="2" s="1"/>
  <c r="A633" i="2"/>
  <c r="G632" i="2"/>
  <c r="G631" i="2"/>
  <c r="A631" i="2" s="1"/>
  <c r="C631" i="2"/>
  <c r="B631" i="2"/>
  <c r="G630" i="2"/>
  <c r="G629" i="2"/>
  <c r="B629" i="2" s="1"/>
  <c r="C629" i="2"/>
  <c r="A629" i="2"/>
  <c r="G628" i="2"/>
  <c r="G627" i="2"/>
  <c r="C627" i="2" s="1"/>
  <c r="B627" i="2"/>
  <c r="D627" i="2" s="1"/>
  <c r="A627" i="2"/>
  <c r="G626" i="2"/>
  <c r="G625" i="2"/>
  <c r="C625" i="2"/>
  <c r="B625" i="2"/>
  <c r="A625" i="2"/>
  <c r="G624" i="2"/>
  <c r="G623" i="2"/>
  <c r="C623" i="2" s="1"/>
  <c r="G622" i="2"/>
  <c r="G621" i="2"/>
  <c r="G620" i="2"/>
  <c r="G619" i="2"/>
  <c r="G618" i="2"/>
  <c r="G617" i="2"/>
  <c r="C617" i="2"/>
  <c r="B617" i="2"/>
  <c r="A617" i="2"/>
  <c r="G616" i="2"/>
  <c r="G615" i="2"/>
  <c r="G614" i="2"/>
  <c r="G613" i="2"/>
  <c r="G612" i="2"/>
  <c r="G611" i="2"/>
  <c r="G610" i="2"/>
  <c r="G609" i="2"/>
  <c r="C609" i="2"/>
  <c r="B609" i="2"/>
  <c r="D609" i="2" s="1"/>
  <c r="A609" i="2"/>
  <c r="G608" i="2"/>
  <c r="G607" i="2"/>
  <c r="A607" i="2" s="1"/>
  <c r="C607" i="2"/>
  <c r="B607" i="2"/>
  <c r="D607" i="2" s="1"/>
  <c r="G606" i="2"/>
  <c r="G605" i="2"/>
  <c r="B605" i="2" s="1"/>
  <c r="C605" i="2"/>
  <c r="A605" i="2"/>
  <c r="G604" i="2"/>
  <c r="G603" i="2"/>
  <c r="C603" i="2" s="1"/>
  <c r="B603" i="2"/>
  <c r="D603" i="2" s="1"/>
  <c r="A603" i="2"/>
  <c r="G602" i="2"/>
  <c r="G601" i="2"/>
  <c r="C601" i="2"/>
  <c r="B601" i="2"/>
  <c r="D601" i="2" s="1"/>
  <c r="A601" i="2"/>
  <c r="G600" i="2"/>
  <c r="G599" i="2"/>
  <c r="A599" i="2" s="1"/>
  <c r="C599" i="2"/>
  <c r="B599" i="2"/>
  <c r="G598" i="2"/>
  <c r="G597" i="2"/>
  <c r="B597" i="2" s="1"/>
  <c r="C597" i="2"/>
  <c r="A597" i="2"/>
  <c r="G596" i="2"/>
  <c r="G595" i="2"/>
  <c r="C595" i="2" s="1"/>
  <c r="B595" i="2"/>
  <c r="D595" i="2" s="1"/>
  <c r="A595" i="2"/>
  <c r="G594" i="2"/>
  <c r="G593" i="2"/>
  <c r="C593" i="2"/>
  <c r="B593" i="2"/>
  <c r="A593" i="2"/>
  <c r="G592" i="2"/>
  <c r="G591" i="2"/>
  <c r="G590" i="2"/>
  <c r="G589" i="2"/>
  <c r="C589" i="2"/>
  <c r="G588" i="2"/>
  <c r="G587" i="2"/>
  <c r="B587" i="2"/>
  <c r="G586" i="2"/>
  <c r="G585" i="2"/>
  <c r="C585" i="2"/>
  <c r="B585" i="2"/>
  <c r="A585" i="2"/>
  <c r="G584" i="2"/>
  <c r="A584" i="2"/>
  <c r="G583" i="2"/>
  <c r="B583" i="2" s="1"/>
  <c r="C583" i="2"/>
  <c r="A583" i="2"/>
  <c r="G582" i="2"/>
  <c r="A582" i="2" s="1"/>
  <c r="G581" i="2"/>
  <c r="C581" i="2" s="1"/>
  <c r="B581" i="2"/>
  <c r="A581" i="2"/>
  <c r="G580" i="2"/>
  <c r="A580" i="2" s="1"/>
  <c r="G579" i="2"/>
  <c r="A579" i="2" s="1"/>
  <c r="C579" i="2"/>
  <c r="B579" i="2"/>
  <c r="G578" i="2"/>
  <c r="A578" i="2" s="1"/>
  <c r="G577" i="2"/>
  <c r="B577" i="2" s="1"/>
  <c r="C577" i="2"/>
  <c r="A577" i="2"/>
  <c r="G576" i="2"/>
  <c r="A576" i="2" s="1"/>
  <c r="G575" i="2"/>
  <c r="C575" i="2"/>
  <c r="B575" i="2"/>
  <c r="A575" i="2"/>
  <c r="G574" i="2"/>
  <c r="A574" i="2" s="1"/>
  <c r="G573" i="2"/>
  <c r="G572" i="2"/>
  <c r="A572" i="2"/>
  <c r="G571" i="2"/>
  <c r="G570" i="2"/>
  <c r="A570" i="2" s="1"/>
  <c r="G569" i="2"/>
  <c r="C569" i="2"/>
  <c r="B569" i="2"/>
  <c r="A569" i="2"/>
  <c r="G568" i="2"/>
  <c r="A568" i="2"/>
  <c r="G567" i="2"/>
  <c r="B567" i="2" s="1"/>
  <c r="C567" i="2"/>
  <c r="A567" i="2"/>
  <c r="G566" i="2"/>
  <c r="A566" i="2" s="1"/>
  <c r="G565" i="2"/>
  <c r="C565" i="2" s="1"/>
  <c r="B565" i="2"/>
  <c r="A565" i="2"/>
  <c r="G564" i="2"/>
  <c r="A564" i="2" s="1"/>
  <c r="G563" i="2"/>
  <c r="A563" i="2" s="1"/>
  <c r="C563" i="2"/>
  <c r="B563" i="2"/>
  <c r="G562" i="2"/>
  <c r="A562" i="2"/>
  <c r="G561" i="2"/>
  <c r="B561" i="2" s="1"/>
  <c r="G560" i="2"/>
  <c r="A560" i="2" s="1"/>
  <c r="G559" i="2"/>
  <c r="C559" i="2"/>
  <c r="B559" i="2"/>
  <c r="A559" i="2"/>
  <c r="G558" i="2"/>
  <c r="G557" i="2"/>
  <c r="G556" i="2"/>
  <c r="A556" i="2"/>
  <c r="G555" i="2"/>
  <c r="C555" i="2" s="1"/>
  <c r="B555" i="2"/>
  <c r="A555" i="2"/>
  <c r="G554" i="2"/>
  <c r="A554" i="2" s="1"/>
  <c r="G553" i="2"/>
  <c r="C553" i="2"/>
  <c r="B553" i="2"/>
  <c r="A553" i="2"/>
  <c r="G552" i="2"/>
  <c r="A552" i="2" s="1"/>
  <c r="G551" i="2"/>
  <c r="A551" i="2" s="1"/>
  <c r="C551" i="2"/>
  <c r="B551" i="2"/>
  <c r="G550" i="2"/>
  <c r="G549" i="2"/>
  <c r="C549" i="2" s="1"/>
  <c r="G548" i="2"/>
  <c r="A548" i="2" s="1"/>
  <c r="G547" i="2"/>
  <c r="C547" i="2"/>
  <c r="B547" i="2"/>
  <c r="A547" i="2"/>
  <c r="G546" i="2"/>
  <c r="A546" i="2"/>
  <c r="G545" i="2"/>
  <c r="G544" i="2"/>
  <c r="A544" i="2" s="1"/>
  <c r="G543" i="2"/>
  <c r="A543" i="2"/>
  <c r="G542" i="2"/>
  <c r="G541" i="2"/>
  <c r="C541" i="2"/>
  <c r="B541" i="2"/>
  <c r="A541" i="2"/>
  <c r="G540" i="2"/>
  <c r="A540" i="2"/>
  <c r="G539" i="2"/>
  <c r="G538" i="2"/>
  <c r="A538" i="2" s="1"/>
  <c r="G537" i="2"/>
  <c r="C537" i="2"/>
  <c r="B537" i="2"/>
  <c r="A537" i="2"/>
  <c r="G536" i="2"/>
  <c r="A536" i="2" s="1"/>
  <c r="G535" i="2"/>
  <c r="A535" i="2" s="1"/>
  <c r="C535" i="2"/>
  <c r="B535" i="2"/>
  <c r="G534" i="2"/>
  <c r="G533" i="2"/>
  <c r="G532" i="2"/>
  <c r="A532" i="2"/>
  <c r="G531" i="2"/>
  <c r="C531" i="2"/>
  <c r="B531" i="2"/>
  <c r="A531" i="2"/>
  <c r="G530" i="2"/>
  <c r="C530" i="2"/>
  <c r="G529" i="2"/>
  <c r="G528" i="2"/>
  <c r="A528" i="2" s="1"/>
  <c r="G527" i="2"/>
  <c r="C527" i="2" s="1"/>
  <c r="G526" i="2"/>
  <c r="G525" i="2"/>
  <c r="C525" i="2" s="1"/>
  <c r="G524" i="2"/>
  <c r="G523" i="2"/>
  <c r="G522" i="2"/>
  <c r="C522" i="2" s="1"/>
  <c r="G521" i="2"/>
  <c r="B521" i="2" s="1"/>
  <c r="C521" i="2"/>
  <c r="A521" i="2"/>
  <c r="G520" i="2"/>
  <c r="A520" i="2"/>
  <c r="G519" i="2"/>
  <c r="G518" i="2"/>
  <c r="B518" i="2" s="1"/>
  <c r="G517" i="2"/>
  <c r="C517" i="2"/>
  <c r="B517" i="2"/>
  <c r="A517" i="2"/>
  <c r="G516" i="2"/>
  <c r="B516" i="2" s="1"/>
  <c r="C516" i="2"/>
  <c r="D516" i="2" s="1"/>
  <c r="A516" i="2"/>
  <c r="G515" i="2"/>
  <c r="A515" i="2" s="1"/>
  <c r="G514" i="2"/>
  <c r="G513" i="2"/>
  <c r="G512" i="2"/>
  <c r="A512" i="2" s="1"/>
  <c r="G511" i="2"/>
  <c r="C511" i="2" s="1"/>
  <c r="B511" i="2"/>
  <c r="A511" i="2"/>
  <c r="G510" i="2"/>
  <c r="G509" i="2"/>
  <c r="C509" i="2"/>
  <c r="G508" i="2"/>
  <c r="G507" i="2"/>
  <c r="A507" i="2" s="1"/>
  <c r="C507" i="2"/>
  <c r="B507" i="2"/>
  <c r="G506" i="2"/>
  <c r="C506" i="2" s="1"/>
  <c r="G505" i="2"/>
  <c r="B505" i="2" s="1"/>
  <c r="G504" i="2"/>
  <c r="G503" i="2"/>
  <c r="G502" i="2"/>
  <c r="B502" i="2" s="1"/>
  <c r="C502" i="2"/>
  <c r="A502" i="2"/>
  <c r="G501" i="2"/>
  <c r="C501" i="2"/>
  <c r="B501" i="2"/>
  <c r="A501" i="2"/>
  <c r="G500" i="2"/>
  <c r="B500" i="2" s="1"/>
  <c r="C500" i="2"/>
  <c r="D500" i="2" s="1"/>
  <c r="A500" i="2"/>
  <c r="G499" i="2"/>
  <c r="A499" i="2" s="1"/>
  <c r="C499" i="2"/>
  <c r="B499" i="2"/>
  <c r="G498" i="2"/>
  <c r="C498" i="2" s="1"/>
  <c r="G497" i="2"/>
  <c r="G496" i="2"/>
  <c r="A496" i="2" s="1"/>
  <c r="G495" i="2"/>
  <c r="C495" i="2" s="1"/>
  <c r="G494" i="2"/>
  <c r="G493" i="2"/>
  <c r="A493" i="2" s="1"/>
  <c r="C493" i="2"/>
  <c r="B493" i="2"/>
  <c r="G492" i="2"/>
  <c r="B492" i="2" s="1"/>
  <c r="D492" i="2"/>
  <c r="C492" i="2"/>
  <c r="G491" i="2"/>
  <c r="G490" i="2"/>
  <c r="C490" i="2" s="1"/>
  <c r="G489" i="2"/>
  <c r="B489" i="2" s="1"/>
  <c r="C489" i="2"/>
  <c r="A489" i="2"/>
  <c r="G488" i="2"/>
  <c r="A488" i="2" s="1"/>
  <c r="G487" i="2"/>
  <c r="B487" i="2" s="1"/>
  <c r="G486" i="2"/>
  <c r="B486" i="2" s="1"/>
  <c r="G485" i="2"/>
  <c r="A485" i="2" s="1"/>
  <c r="G484" i="2"/>
  <c r="G483" i="2"/>
  <c r="A483" i="2" s="1"/>
  <c r="G482" i="2"/>
  <c r="G481" i="2"/>
  <c r="G480" i="2"/>
  <c r="A480" i="2"/>
  <c r="G479" i="2"/>
  <c r="G478" i="2"/>
  <c r="C478" i="2"/>
  <c r="G477" i="2"/>
  <c r="A477" i="2" s="1"/>
  <c r="C477" i="2"/>
  <c r="B477" i="2"/>
  <c r="G476" i="2"/>
  <c r="B476" i="2" s="1"/>
  <c r="C476" i="2"/>
  <c r="D476" i="2" s="1"/>
  <c r="A476" i="2"/>
  <c r="G475" i="2"/>
  <c r="A475" i="2" s="1"/>
  <c r="C475" i="2"/>
  <c r="B475" i="2"/>
  <c r="G474" i="2"/>
  <c r="C474" i="2" s="1"/>
  <c r="G473" i="2"/>
  <c r="B473" i="2" s="1"/>
  <c r="G472" i="2"/>
  <c r="G471" i="2"/>
  <c r="G470" i="2"/>
  <c r="B470" i="2" s="1"/>
  <c r="C470" i="2"/>
  <c r="A470" i="2"/>
  <c r="G469" i="2"/>
  <c r="G468" i="2"/>
  <c r="A468" i="2"/>
  <c r="G467" i="2"/>
  <c r="G466" i="2"/>
  <c r="C466" i="2" s="1"/>
  <c r="G465" i="2"/>
  <c r="B465" i="2" s="1"/>
  <c r="C465" i="2"/>
  <c r="A465" i="2"/>
  <c r="G464" i="2"/>
  <c r="A464" i="2" s="1"/>
  <c r="G463" i="2"/>
  <c r="C463" i="2" s="1"/>
  <c r="G462" i="2"/>
  <c r="G461" i="2"/>
  <c r="C461" i="2"/>
  <c r="B461" i="2"/>
  <c r="A461" i="2"/>
  <c r="G460" i="2"/>
  <c r="B460" i="2" s="1"/>
  <c r="C460" i="2"/>
  <c r="D460" i="2" s="1"/>
  <c r="A460" i="2"/>
  <c r="G459" i="2"/>
  <c r="G458" i="2"/>
  <c r="C458" i="2"/>
  <c r="G457" i="2"/>
  <c r="G456" i="2"/>
  <c r="A456" i="2" s="1"/>
  <c r="G455" i="2"/>
  <c r="C455" i="2" s="1"/>
  <c r="B455" i="2"/>
  <c r="D455" i="2" s="1"/>
  <c r="A455" i="2"/>
  <c r="G454" i="2"/>
  <c r="G453" i="2"/>
  <c r="C453" i="2"/>
  <c r="G452" i="2"/>
  <c r="C452" i="2" s="1"/>
  <c r="G451" i="2"/>
  <c r="A451" i="2" s="1"/>
  <c r="B451" i="2"/>
  <c r="G450" i="2"/>
  <c r="G449" i="2"/>
  <c r="G448" i="2"/>
  <c r="G447" i="2"/>
  <c r="G446" i="2"/>
  <c r="B446" i="2" s="1"/>
  <c r="C446" i="2"/>
  <c r="A446" i="2"/>
  <c r="G445" i="2"/>
  <c r="A445" i="2" s="1"/>
  <c r="G444" i="2"/>
  <c r="G443" i="2"/>
  <c r="G442" i="2"/>
  <c r="C442" i="2"/>
  <c r="G441" i="2"/>
  <c r="B441" i="2" s="1"/>
  <c r="A441" i="2"/>
  <c r="G440" i="2"/>
  <c r="G439" i="2"/>
  <c r="G438" i="2"/>
  <c r="B438" i="2" s="1"/>
  <c r="C438" i="2"/>
  <c r="G437" i="2"/>
  <c r="C437" i="2"/>
  <c r="G436" i="2"/>
  <c r="G435" i="2"/>
  <c r="A435" i="2" s="1"/>
  <c r="G434" i="2"/>
  <c r="C434" i="2"/>
  <c r="G433" i="2"/>
  <c r="G432" i="2"/>
  <c r="A432" i="2" s="1"/>
  <c r="G431" i="2"/>
  <c r="C431" i="2" s="1"/>
  <c r="A431" i="2"/>
  <c r="G430" i="2"/>
  <c r="G429" i="2"/>
  <c r="C429" i="2"/>
  <c r="B429" i="2"/>
  <c r="A429" i="2"/>
  <c r="G428" i="2"/>
  <c r="B428" i="2" s="1"/>
  <c r="C428" i="2"/>
  <c r="D428" i="2" s="1"/>
  <c r="A428" i="2"/>
  <c r="G427" i="2"/>
  <c r="G426" i="2"/>
  <c r="G425" i="2"/>
  <c r="G424" i="2"/>
  <c r="A424" i="2"/>
  <c r="G423" i="2"/>
  <c r="G422" i="2"/>
  <c r="B422" i="2" s="1"/>
  <c r="A422" i="2"/>
  <c r="G421" i="2"/>
  <c r="C421" i="2"/>
  <c r="B421" i="2"/>
  <c r="D421" i="2" s="1"/>
  <c r="A421" i="2"/>
  <c r="G420" i="2"/>
  <c r="B420" i="2" s="1"/>
  <c r="C420" i="2"/>
  <c r="D420" i="2" s="1"/>
  <c r="A420" i="2"/>
  <c r="G419" i="2"/>
  <c r="G418" i="2"/>
  <c r="G417" i="2"/>
  <c r="G416" i="2"/>
  <c r="G415" i="2"/>
  <c r="C415" i="2" s="1"/>
  <c r="B415" i="2"/>
  <c r="G414" i="2"/>
  <c r="C414" i="2"/>
  <c r="G413" i="2"/>
  <c r="A413" i="2" s="1"/>
  <c r="C413" i="2"/>
  <c r="B413" i="2"/>
  <c r="G412" i="2"/>
  <c r="B412" i="2" s="1"/>
  <c r="C412" i="2"/>
  <c r="D412" i="2" s="1"/>
  <c r="A412" i="2"/>
  <c r="G411" i="2"/>
  <c r="A411" i="2" s="1"/>
  <c r="C411" i="2"/>
  <c r="B411" i="2"/>
  <c r="G410" i="2"/>
  <c r="C410" i="2" s="1"/>
  <c r="G409" i="2"/>
  <c r="B409" i="2" s="1"/>
  <c r="A409" i="2"/>
  <c r="G408" i="2"/>
  <c r="G407" i="2"/>
  <c r="G406" i="2"/>
  <c r="B406" i="2" s="1"/>
  <c r="C406" i="2"/>
  <c r="G405" i="2"/>
  <c r="C405" i="2"/>
  <c r="B405" i="2"/>
  <c r="A405" i="2"/>
  <c r="G404" i="2"/>
  <c r="B404" i="2" s="1"/>
  <c r="C404" i="2"/>
  <c r="D404" i="2" s="1"/>
  <c r="A404" i="2"/>
  <c r="G403" i="2"/>
  <c r="A403" i="2" s="1"/>
  <c r="C403" i="2"/>
  <c r="G402" i="2"/>
  <c r="C402" i="2" s="1"/>
  <c r="G401" i="2"/>
  <c r="B401" i="2" s="1"/>
  <c r="C401" i="2"/>
  <c r="A401" i="2"/>
  <c r="G400" i="2"/>
  <c r="A400" i="2"/>
  <c r="G399" i="2"/>
  <c r="G398" i="2"/>
  <c r="G397" i="2"/>
  <c r="C397" i="2"/>
  <c r="G396" i="2"/>
  <c r="G395" i="2"/>
  <c r="G394" i="2"/>
  <c r="G393" i="2"/>
  <c r="B393" i="2" s="1"/>
  <c r="C393" i="2"/>
  <c r="G392" i="2"/>
  <c r="A392" i="2"/>
  <c r="G391" i="2"/>
  <c r="C391" i="2" s="1"/>
  <c r="B391" i="2"/>
  <c r="D391" i="2" s="1"/>
  <c r="A391" i="2"/>
  <c r="G390" i="2"/>
  <c r="G389" i="2"/>
  <c r="C389" i="2" s="1"/>
  <c r="G388" i="2"/>
  <c r="C388" i="2" s="1"/>
  <c r="G387" i="2"/>
  <c r="A387" i="2" s="1"/>
  <c r="B387" i="2"/>
  <c r="G386" i="2"/>
  <c r="G385" i="2"/>
  <c r="G384" i="2"/>
  <c r="G383" i="2"/>
  <c r="C383" i="2" s="1"/>
  <c r="B383" i="2"/>
  <c r="G382" i="2"/>
  <c r="B382" i="2" s="1"/>
  <c r="C382" i="2"/>
  <c r="A382" i="2"/>
  <c r="G381" i="2"/>
  <c r="A381" i="2" s="1"/>
  <c r="G380" i="2"/>
  <c r="G379" i="2"/>
  <c r="C379" i="2"/>
  <c r="G378" i="2"/>
  <c r="C378" i="2"/>
  <c r="G377" i="2"/>
  <c r="B377" i="2" s="1"/>
  <c r="A377" i="2"/>
  <c r="G376" i="2"/>
  <c r="G375" i="2"/>
  <c r="G374" i="2"/>
  <c r="B374" i="2" s="1"/>
  <c r="C374" i="2"/>
  <c r="G373" i="2"/>
  <c r="C373" i="2" s="1"/>
  <c r="G372" i="2"/>
  <c r="G371" i="2"/>
  <c r="A371" i="2" s="1"/>
  <c r="G370" i="2"/>
  <c r="C370" i="2"/>
  <c r="G369" i="2"/>
  <c r="G368" i="2"/>
  <c r="A368" i="2"/>
  <c r="G367" i="2"/>
  <c r="C367" i="2" s="1"/>
  <c r="A367" i="2"/>
  <c r="G366" i="2"/>
  <c r="G365" i="2"/>
  <c r="C365" i="2"/>
  <c r="B365" i="2"/>
  <c r="A365" i="2"/>
  <c r="G364" i="2"/>
  <c r="B364" i="2" s="1"/>
  <c r="C364" i="2"/>
  <c r="D364" i="2" s="1"/>
  <c r="A364" i="2"/>
  <c r="G363" i="2"/>
  <c r="G362" i="2"/>
  <c r="G361" i="2"/>
  <c r="B361" i="2" s="1"/>
  <c r="C361" i="2"/>
  <c r="G360" i="2"/>
  <c r="A360" i="2"/>
  <c r="G359" i="2"/>
  <c r="B359" i="2"/>
  <c r="G358" i="2"/>
  <c r="B358" i="2" s="1"/>
  <c r="A358" i="2"/>
  <c r="G357" i="2"/>
  <c r="C357" i="2"/>
  <c r="B357" i="2"/>
  <c r="D357" i="2" s="1"/>
  <c r="A357" i="2"/>
  <c r="G356" i="2"/>
  <c r="B356" i="2" s="1"/>
  <c r="C356" i="2"/>
  <c r="D356" i="2" s="1"/>
  <c r="A356" i="2"/>
  <c r="G355" i="2"/>
  <c r="G354" i="2"/>
  <c r="G353" i="2"/>
  <c r="G352" i="2"/>
  <c r="G351" i="2"/>
  <c r="C351" i="2" s="1"/>
  <c r="B351" i="2"/>
  <c r="G350" i="2"/>
  <c r="G349" i="2"/>
  <c r="A349" i="2" s="1"/>
  <c r="C349" i="2"/>
  <c r="B349" i="2"/>
  <c r="G348" i="2"/>
  <c r="B348" i="2" s="1"/>
  <c r="C348" i="2"/>
  <c r="D348" i="2" s="1"/>
  <c r="A348" i="2"/>
  <c r="G347" i="2"/>
  <c r="A347" i="2" s="1"/>
  <c r="C347" i="2"/>
  <c r="B347" i="2"/>
  <c r="G346" i="2"/>
  <c r="C346" i="2" s="1"/>
  <c r="G345" i="2"/>
  <c r="G344" i="2"/>
  <c r="G343" i="2"/>
  <c r="G342" i="2"/>
  <c r="G341" i="2"/>
  <c r="C341" i="2"/>
  <c r="B341" i="2"/>
  <c r="A341" i="2"/>
  <c r="G340" i="2"/>
  <c r="B340" i="2" s="1"/>
  <c r="C340" i="2"/>
  <c r="D340" i="2" s="1"/>
  <c r="A340" i="2"/>
  <c r="G339" i="2"/>
  <c r="A339" i="2" s="1"/>
  <c r="C339" i="2"/>
  <c r="G338" i="2"/>
  <c r="C338" i="2"/>
  <c r="G337" i="2"/>
  <c r="B337" i="2" s="1"/>
  <c r="C337" i="2"/>
  <c r="A337" i="2"/>
  <c r="G336" i="2"/>
  <c r="A336" i="2"/>
  <c r="G335" i="2"/>
  <c r="C335" i="2" s="1"/>
  <c r="A335" i="2"/>
  <c r="G334" i="2"/>
  <c r="G333" i="2"/>
  <c r="C333" i="2" s="1"/>
  <c r="G332" i="2"/>
  <c r="G331" i="2"/>
  <c r="G330" i="2"/>
  <c r="G329" i="2"/>
  <c r="B329" i="2" s="1"/>
  <c r="C329" i="2"/>
  <c r="G328" i="2"/>
  <c r="A328" i="2" s="1"/>
  <c r="G327" i="2"/>
  <c r="C327" i="2" s="1"/>
  <c r="B327" i="2"/>
  <c r="D327" i="2" s="1"/>
  <c r="A327" i="2"/>
  <c r="G326" i="2"/>
  <c r="G325" i="2"/>
  <c r="G324" i="2"/>
  <c r="C324" i="2" s="1"/>
  <c r="G323" i="2"/>
  <c r="A323" i="2" s="1"/>
  <c r="B323" i="2"/>
  <c r="G322" i="2"/>
  <c r="G321" i="2"/>
  <c r="G320" i="2"/>
  <c r="G319" i="2"/>
  <c r="G318" i="2"/>
  <c r="B318" i="2" s="1"/>
  <c r="C318" i="2"/>
  <c r="A318" i="2"/>
  <c r="G317" i="2"/>
  <c r="A317" i="2" s="1"/>
  <c r="G316" i="2"/>
  <c r="G315" i="2"/>
  <c r="G314" i="2"/>
  <c r="B314" i="2" s="1"/>
  <c r="G313" i="2"/>
  <c r="G312" i="2"/>
  <c r="G311" i="2"/>
  <c r="C311" i="2" s="1"/>
  <c r="B311" i="2"/>
  <c r="A311" i="2"/>
  <c r="G310" i="2"/>
  <c r="G309" i="2"/>
  <c r="C309" i="2"/>
  <c r="G308" i="2"/>
  <c r="G307" i="2"/>
  <c r="B307" i="2" s="1"/>
  <c r="C307" i="2"/>
  <c r="G306" i="2"/>
  <c r="B306" i="2" s="1"/>
  <c r="G305" i="2"/>
  <c r="G304" i="2"/>
  <c r="G303" i="2"/>
  <c r="G302" i="2"/>
  <c r="C302" i="2" s="1"/>
  <c r="G301" i="2"/>
  <c r="A301" i="2" s="1"/>
  <c r="C301" i="2"/>
  <c r="B301" i="2"/>
  <c r="G300" i="2"/>
  <c r="B300" i="2" s="1"/>
  <c r="C300" i="2"/>
  <c r="D300" i="2" s="1"/>
  <c r="A300" i="2"/>
  <c r="G299" i="2"/>
  <c r="B299" i="2" s="1"/>
  <c r="C299" i="2"/>
  <c r="G298" i="2"/>
  <c r="B298" i="2" s="1"/>
  <c r="G297" i="2"/>
  <c r="G296" i="2"/>
  <c r="G295" i="2"/>
  <c r="B295" i="2"/>
  <c r="G294" i="2"/>
  <c r="B294" i="2" s="1"/>
  <c r="C294" i="2"/>
  <c r="A294" i="2"/>
  <c r="G293" i="2"/>
  <c r="C293" i="2"/>
  <c r="B293" i="2"/>
  <c r="A293" i="2"/>
  <c r="G292" i="2"/>
  <c r="B292" i="2" s="1"/>
  <c r="C292" i="2"/>
  <c r="D292" i="2" s="1"/>
  <c r="A292" i="2"/>
  <c r="G291" i="2"/>
  <c r="G290" i="2"/>
  <c r="B290" i="2" s="1"/>
  <c r="G289" i="2"/>
  <c r="G288" i="2"/>
  <c r="G287" i="2"/>
  <c r="C287" i="2" s="1"/>
  <c r="B287" i="2"/>
  <c r="A287" i="2"/>
  <c r="G286" i="2"/>
  <c r="B286" i="2" s="1"/>
  <c r="C286" i="2"/>
  <c r="A286" i="2"/>
  <c r="G285" i="2"/>
  <c r="G284" i="2"/>
  <c r="G283" i="2"/>
  <c r="B283" i="2" s="1"/>
  <c r="G282" i="2"/>
  <c r="B282" i="2" s="1"/>
  <c r="G281" i="2"/>
  <c r="G280" i="2"/>
  <c r="G279" i="2"/>
  <c r="C279" i="2" s="1"/>
  <c r="B279" i="2"/>
  <c r="A279" i="2"/>
  <c r="G278" i="2"/>
  <c r="G277" i="2"/>
  <c r="C277" i="2" s="1"/>
  <c r="G276" i="2"/>
  <c r="G275" i="2"/>
  <c r="B275" i="2" s="1"/>
  <c r="C275" i="2"/>
  <c r="G274" i="2"/>
  <c r="B274" i="2" s="1"/>
  <c r="G273" i="2"/>
  <c r="G272" i="2"/>
  <c r="G271" i="2"/>
  <c r="G270" i="2"/>
  <c r="G269" i="2"/>
  <c r="A269" i="2" s="1"/>
  <c r="C269" i="2"/>
  <c r="B269" i="2"/>
  <c r="G268" i="2"/>
  <c r="B268" i="2" s="1"/>
  <c r="C268" i="2"/>
  <c r="D268" i="2" s="1"/>
  <c r="A268" i="2"/>
  <c r="G267" i="2"/>
  <c r="B267" i="2" s="1"/>
  <c r="C267" i="2"/>
  <c r="G266" i="2"/>
  <c r="B266" i="2" s="1"/>
  <c r="G265" i="2"/>
  <c r="G264" i="2"/>
  <c r="G263" i="2"/>
  <c r="B263" i="2" s="1"/>
  <c r="G262" i="2"/>
  <c r="B262" i="2" s="1"/>
  <c r="C262" i="2"/>
  <c r="A262" i="2"/>
  <c r="G261" i="2"/>
  <c r="C261" i="2"/>
  <c r="B261" i="2"/>
  <c r="A261" i="2"/>
  <c r="G260" i="2"/>
  <c r="B260" i="2" s="1"/>
  <c r="C260" i="2"/>
  <c r="D260" i="2" s="1"/>
  <c r="A260" i="2"/>
  <c r="G259" i="2"/>
  <c r="G258" i="2"/>
  <c r="B258" i="2" s="1"/>
  <c r="G257" i="2"/>
  <c r="G256" i="2"/>
  <c r="G255" i="2"/>
  <c r="C255" i="2" s="1"/>
  <c r="B255" i="2"/>
  <c r="A255" i="2"/>
  <c r="G254" i="2"/>
  <c r="B254" i="2" s="1"/>
  <c r="C254" i="2"/>
  <c r="A254" i="2"/>
  <c r="G253" i="2"/>
  <c r="A253" i="2" s="1"/>
  <c r="G252" i="2"/>
  <c r="G251" i="2"/>
  <c r="B251" i="2" s="1"/>
  <c r="C251" i="2"/>
  <c r="G250" i="2"/>
  <c r="B250" i="2" s="1"/>
  <c r="G249" i="2"/>
  <c r="G248" i="2"/>
  <c r="G247" i="2"/>
  <c r="C247" i="2" s="1"/>
  <c r="B247" i="2"/>
  <c r="A247" i="2"/>
  <c r="G246" i="2"/>
  <c r="G245" i="2"/>
  <c r="G244" i="2"/>
  <c r="C244" i="2"/>
  <c r="G243" i="2"/>
  <c r="B243" i="2" s="1"/>
  <c r="C243" i="2"/>
  <c r="G242" i="2"/>
  <c r="B242" i="2" s="1"/>
  <c r="G241" i="2"/>
  <c r="G240" i="2"/>
  <c r="G239" i="2"/>
  <c r="G238" i="2"/>
  <c r="C238" i="2"/>
  <c r="G237" i="2"/>
  <c r="A237" i="2" s="1"/>
  <c r="C237" i="2"/>
  <c r="B237" i="2"/>
  <c r="G236" i="2"/>
  <c r="B236" i="2" s="1"/>
  <c r="C236" i="2"/>
  <c r="D236" i="2" s="1"/>
  <c r="A236" i="2"/>
  <c r="G235" i="2"/>
  <c r="B235" i="2" s="1"/>
  <c r="C235" i="2"/>
  <c r="G234" i="2"/>
  <c r="B234" i="2" s="1"/>
  <c r="G233" i="2"/>
  <c r="G232" i="2"/>
  <c r="G231" i="2"/>
  <c r="G230" i="2"/>
  <c r="B230" i="2" s="1"/>
  <c r="C230" i="2"/>
  <c r="A230" i="2"/>
  <c r="G229" i="2"/>
  <c r="C229" i="2"/>
  <c r="B229" i="2"/>
  <c r="A229" i="2"/>
  <c r="G228" i="2"/>
  <c r="B228" i="2" s="1"/>
  <c r="C228" i="2"/>
  <c r="D228" i="2" s="1"/>
  <c r="A228" i="2"/>
  <c r="G227" i="2"/>
  <c r="G226" i="2"/>
  <c r="B226" i="2" s="1"/>
  <c r="G225" i="2"/>
  <c r="G224" i="2"/>
  <c r="G223" i="2"/>
  <c r="C223" i="2" s="1"/>
  <c r="B223" i="2"/>
  <c r="A223" i="2"/>
  <c r="G222" i="2"/>
  <c r="B222" i="2" s="1"/>
  <c r="C222" i="2"/>
  <c r="A222" i="2"/>
  <c r="G221" i="2"/>
  <c r="A221" i="2"/>
  <c r="G220" i="2"/>
  <c r="G219" i="2"/>
  <c r="B219" i="2" s="1"/>
  <c r="G218" i="2"/>
  <c r="B218" i="2" s="1"/>
  <c r="G217" i="2"/>
  <c r="G216" i="2"/>
  <c r="G215" i="2"/>
  <c r="C215" i="2" s="1"/>
  <c r="B215" i="2"/>
  <c r="A215" i="2"/>
  <c r="G214" i="2"/>
  <c r="G213" i="2"/>
  <c r="C213" i="2" s="1"/>
  <c r="G212" i="2"/>
  <c r="C212" i="2" s="1"/>
  <c r="G211" i="2"/>
  <c r="B211" i="2" s="1"/>
  <c r="C211" i="2"/>
  <c r="G210" i="2"/>
  <c r="B210" i="2" s="1"/>
  <c r="G209" i="2"/>
  <c r="G208" i="2"/>
  <c r="G207" i="2"/>
  <c r="G206" i="2"/>
  <c r="C206" i="2"/>
  <c r="G205" i="2"/>
  <c r="A205" i="2" s="1"/>
  <c r="C205" i="2"/>
  <c r="B205" i="2"/>
  <c r="G204" i="2"/>
  <c r="B204" i="2" s="1"/>
  <c r="C204" i="2"/>
  <c r="D204" i="2" s="1"/>
  <c r="A204" i="2"/>
  <c r="G203" i="2"/>
  <c r="B203" i="2" s="1"/>
  <c r="C203" i="2"/>
  <c r="G202" i="2"/>
  <c r="B202" i="2" s="1"/>
  <c r="G201" i="2"/>
  <c r="G200" i="2"/>
  <c r="G199" i="2"/>
  <c r="G198" i="2"/>
  <c r="B198" i="2" s="1"/>
  <c r="C198" i="2"/>
  <c r="A198" i="2"/>
  <c r="G197" i="2"/>
  <c r="C197" i="2"/>
  <c r="B197" i="2"/>
  <c r="A197" i="2"/>
  <c r="G196" i="2"/>
  <c r="B196" i="2" s="1"/>
  <c r="C196" i="2"/>
  <c r="D196" i="2" s="1"/>
  <c r="A196" i="2"/>
  <c r="G195" i="2"/>
  <c r="G194" i="2"/>
  <c r="B194" i="2" s="1"/>
  <c r="G193" i="2"/>
  <c r="G192" i="2"/>
  <c r="G191" i="2"/>
  <c r="C191" i="2" s="1"/>
  <c r="B191" i="2"/>
  <c r="A191" i="2"/>
  <c r="G190" i="2"/>
  <c r="B190" i="2" s="1"/>
  <c r="C190" i="2"/>
  <c r="A190" i="2"/>
  <c r="G189" i="2"/>
  <c r="A189" i="2" s="1"/>
  <c r="G188" i="2"/>
  <c r="G187" i="2"/>
  <c r="G186" i="2"/>
  <c r="B186" i="2" s="1"/>
  <c r="G185" i="2"/>
  <c r="G184" i="2"/>
  <c r="G183" i="2"/>
  <c r="C183" i="2" s="1"/>
  <c r="B183" i="2"/>
  <c r="A183" i="2"/>
  <c r="G182" i="2"/>
  <c r="G181" i="2"/>
  <c r="C181" i="2"/>
  <c r="G180" i="2"/>
  <c r="G179" i="2"/>
  <c r="B179" i="2" s="1"/>
  <c r="C179" i="2"/>
  <c r="G178" i="2"/>
  <c r="B178" i="2" s="1"/>
  <c r="G177" i="2"/>
  <c r="G176" i="2"/>
  <c r="G175" i="2"/>
  <c r="G174" i="2"/>
  <c r="C174" i="2" s="1"/>
  <c r="G173" i="2"/>
  <c r="A173" i="2" s="1"/>
  <c r="C173" i="2"/>
  <c r="B173" i="2"/>
  <c r="G172" i="2"/>
  <c r="B172" i="2" s="1"/>
  <c r="C172" i="2"/>
  <c r="D172" i="2" s="1"/>
  <c r="A172" i="2"/>
  <c r="G171" i="2"/>
  <c r="B171" i="2" s="1"/>
  <c r="C171" i="2"/>
  <c r="G170" i="2"/>
  <c r="B170" i="2" s="1"/>
  <c r="G169" i="2"/>
  <c r="G168" i="2"/>
  <c r="G167" i="2"/>
  <c r="B167" i="2"/>
  <c r="G166" i="2"/>
  <c r="B166" i="2" s="1"/>
  <c r="C166" i="2"/>
  <c r="A166" i="2"/>
  <c r="G165" i="2"/>
  <c r="C165" i="2"/>
  <c r="B165" i="2"/>
  <c r="A165" i="2"/>
  <c r="G164" i="2"/>
  <c r="B164" i="2" s="1"/>
  <c r="C164" i="2"/>
  <c r="D164" i="2" s="1"/>
  <c r="A164" i="2"/>
  <c r="G163" i="2"/>
  <c r="G162" i="2"/>
  <c r="B162" i="2" s="1"/>
  <c r="G161" i="2"/>
  <c r="G160" i="2"/>
  <c r="G159" i="2"/>
  <c r="C159" i="2" s="1"/>
  <c r="B159" i="2"/>
  <c r="A159" i="2"/>
  <c r="G158" i="2"/>
  <c r="B158" i="2" s="1"/>
  <c r="C158" i="2"/>
  <c r="A158" i="2"/>
  <c r="G157" i="2"/>
  <c r="G156" i="2"/>
  <c r="G155" i="2"/>
  <c r="B155" i="2" s="1"/>
  <c r="C155" i="2"/>
  <c r="G154" i="2"/>
  <c r="B154" i="2" s="1"/>
  <c r="G153" i="2"/>
  <c r="G152" i="2"/>
  <c r="G151" i="2"/>
  <c r="C151" i="2" s="1"/>
  <c r="B151" i="2"/>
  <c r="A151" i="2"/>
  <c r="G150" i="2"/>
  <c r="G149" i="2"/>
  <c r="C149" i="2" s="1"/>
  <c r="G148" i="2"/>
  <c r="C148" i="2"/>
  <c r="G147" i="2"/>
  <c r="B147" i="2" s="1"/>
  <c r="C147" i="2"/>
  <c r="G146" i="2"/>
  <c r="B146" i="2" s="1"/>
  <c r="G145" i="2"/>
  <c r="G144" i="2"/>
  <c r="G143" i="2"/>
  <c r="G142" i="2"/>
  <c r="G141" i="2"/>
  <c r="A141" i="2" s="1"/>
  <c r="C141" i="2"/>
  <c r="B141" i="2"/>
  <c r="G140" i="2"/>
  <c r="B140" i="2" s="1"/>
  <c r="C140" i="2"/>
  <c r="D140" i="2" s="1"/>
  <c r="A140" i="2"/>
  <c r="G139" i="2"/>
  <c r="B139" i="2" s="1"/>
  <c r="C139" i="2"/>
  <c r="G138" i="2"/>
  <c r="B138" i="2" s="1"/>
  <c r="G137" i="2"/>
  <c r="G136" i="2"/>
  <c r="G135" i="2"/>
  <c r="B135" i="2" s="1"/>
  <c r="G134" i="2"/>
  <c r="B134" i="2" s="1"/>
  <c r="C134" i="2"/>
  <c r="A134" i="2"/>
  <c r="G133" i="2"/>
  <c r="C133" i="2"/>
  <c r="B133" i="2"/>
  <c r="A133" i="2"/>
  <c r="G132" i="2"/>
  <c r="B132" i="2" s="1"/>
  <c r="C132" i="2"/>
  <c r="D132" i="2" s="1"/>
  <c r="A132" i="2"/>
  <c r="G131" i="2"/>
  <c r="G130" i="2"/>
  <c r="B130" i="2" s="1"/>
  <c r="G129" i="2"/>
  <c r="G128" i="2"/>
  <c r="G127" i="2"/>
  <c r="C127" i="2" s="1"/>
  <c r="B127" i="2"/>
  <c r="A127" i="2"/>
  <c r="G126" i="2"/>
  <c r="B126" i="2" s="1"/>
  <c r="C126" i="2"/>
  <c r="A126" i="2"/>
  <c r="G125" i="2"/>
  <c r="A125" i="2"/>
  <c r="G124" i="2"/>
  <c r="G123" i="2"/>
  <c r="B123" i="2" s="1"/>
  <c r="C123" i="2"/>
  <c r="G122" i="2"/>
  <c r="B122" i="2" s="1"/>
  <c r="G121" i="2"/>
  <c r="G120" i="2"/>
  <c r="G119" i="2"/>
  <c r="C119" i="2" s="1"/>
  <c r="B119" i="2"/>
  <c r="A119" i="2"/>
  <c r="G118" i="2"/>
  <c r="G117" i="2"/>
  <c r="G116" i="2"/>
  <c r="C116" i="2"/>
  <c r="G115" i="2"/>
  <c r="B115" i="2" s="1"/>
  <c r="C115" i="2"/>
  <c r="G114" i="2"/>
  <c r="B114" i="2" s="1"/>
  <c r="G113" i="2"/>
  <c r="G112" i="2"/>
  <c r="G111" i="2"/>
  <c r="G110" i="2"/>
  <c r="C110" i="2" s="1"/>
  <c r="G109" i="2"/>
  <c r="A109" i="2" s="1"/>
  <c r="C109" i="2"/>
  <c r="B109" i="2"/>
  <c r="G108" i="2"/>
  <c r="B108" i="2" s="1"/>
  <c r="C108" i="2"/>
  <c r="D108" i="2" s="1"/>
  <c r="A108" i="2"/>
  <c r="G107" i="2"/>
  <c r="B107" i="2" s="1"/>
  <c r="C107" i="2"/>
  <c r="G106" i="2"/>
  <c r="B106" i="2" s="1"/>
  <c r="G105" i="2"/>
  <c r="G104" i="2"/>
  <c r="G103" i="2"/>
  <c r="G102" i="2"/>
  <c r="B102" i="2" s="1"/>
  <c r="C102" i="2"/>
  <c r="A102" i="2"/>
  <c r="G101" i="2"/>
  <c r="C101" i="2"/>
  <c r="B101" i="2"/>
  <c r="A101" i="2"/>
  <c r="G100" i="2"/>
  <c r="B100" i="2" s="1"/>
  <c r="C100" i="2"/>
  <c r="D100" i="2" s="1"/>
  <c r="A100" i="2"/>
  <c r="G99" i="2"/>
  <c r="G98" i="2"/>
  <c r="B98" i="2" s="1"/>
  <c r="G97" i="2"/>
  <c r="G96" i="2"/>
  <c r="G95" i="2"/>
  <c r="C95" i="2" s="1"/>
  <c r="B95" i="2"/>
  <c r="A95" i="2"/>
  <c r="G94" i="2"/>
  <c r="B94" i="2" s="1"/>
  <c r="C94" i="2"/>
  <c r="A94" i="2"/>
  <c r="G93" i="2"/>
  <c r="A93" i="2"/>
  <c r="G92" i="2"/>
  <c r="G91" i="2"/>
  <c r="B91" i="2" s="1"/>
  <c r="G90" i="2"/>
  <c r="B90" i="2" s="1"/>
  <c r="G89" i="2"/>
  <c r="G88" i="2"/>
  <c r="G87" i="2"/>
  <c r="C87" i="2" s="1"/>
  <c r="B87" i="2"/>
  <c r="A87" i="2"/>
  <c r="G86" i="2"/>
  <c r="G85" i="2"/>
  <c r="C85" i="2"/>
  <c r="G84" i="2"/>
  <c r="C84" i="2" s="1"/>
  <c r="G83" i="2"/>
  <c r="B83" i="2" s="1"/>
  <c r="C83" i="2"/>
  <c r="G82" i="2"/>
  <c r="B82" i="2" s="1"/>
  <c r="G81" i="2"/>
  <c r="G80" i="2"/>
  <c r="G79" i="2"/>
  <c r="G78" i="2"/>
  <c r="C78" i="2"/>
  <c r="G77" i="2"/>
  <c r="A77" i="2" s="1"/>
  <c r="C77" i="2"/>
  <c r="B77" i="2"/>
  <c r="G76" i="2"/>
  <c r="B76" i="2" s="1"/>
  <c r="C76" i="2"/>
  <c r="D76" i="2" s="1"/>
  <c r="A76" i="2"/>
  <c r="G75" i="2"/>
  <c r="B75" i="2" s="1"/>
  <c r="C75" i="2"/>
  <c r="G74" i="2"/>
  <c r="B74" i="2" s="1"/>
  <c r="G73" i="2"/>
  <c r="G72" i="2"/>
  <c r="G71" i="2"/>
  <c r="B71" i="2"/>
  <c r="G70" i="2"/>
  <c r="B70" i="2" s="1"/>
  <c r="C70" i="2"/>
  <c r="A70" i="2"/>
  <c r="G69" i="2"/>
  <c r="C69" i="2"/>
  <c r="B69" i="2"/>
  <c r="A69" i="2"/>
  <c r="G68" i="2"/>
  <c r="B68" i="2" s="1"/>
  <c r="C68" i="2"/>
  <c r="D68" i="2" s="1"/>
  <c r="A68" i="2"/>
  <c r="G67" i="2"/>
  <c r="G66" i="2"/>
  <c r="B66" i="2" s="1"/>
  <c r="G65" i="2"/>
  <c r="G64" i="2"/>
  <c r="G63" i="2"/>
  <c r="C63" i="2" s="1"/>
  <c r="B63" i="2"/>
  <c r="A63" i="2"/>
  <c r="G62" i="2"/>
  <c r="B62" i="2" s="1"/>
  <c r="C62" i="2"/>
  <c r="A62" i="2"/>
  <c r="G61" i="2"/>
  <c r="A61" i="2" s="1"/>
  <c r="G60" i="2"/>
  <c r="A60" i="2" s="1"/>
  <c r="G59" i="2"/>
  <c r="A59" i="2" s="1"/>
  <c r="G58" i="2"/>
  <c r="A58" i="2" s="1"/>
  <c r="C58" i="2"/>
  <c r="D58" i="2" s="1"/>
  <c r="B58" i="2"/>
  <c r="G57" i="2"/>
  <c r="A57" i="2" s="1"/>
  <c r="G56" i="2"/>
  <c r="C56" i="2"/>
  <c r="G55" i="2"/>
  <c r="A55" i="2" s="1"/>
  <c r="G54" i="2"/>
  <c r="C54" i="2"/>
  <c r="B54" i="2"/>
  <c r="A54" i="2"/>
  <c r="G53" i="2"/>
  <c r="A53" i="2" s="1"/>
  <c r="G52" i="2"/>
  <c r="A52" i="2" s="1"/>
  <c r="C52" i="2"/>
  <c r="D52" i="2" s="1"/>
  <c r="B52" i="2"/>
  <c r="G51" i="2"/>
  <c r="A51" i="2"/>
  <c r="G50" i="2"/>
  <c r="G49" i="2"/>
  <c r="A49" i="2" s="1"/>
  <c r="G48" i="2"/>
  <c r="C48" i="2"/>
  <c r="B48" i="2"/>
  <c r="A48" i="2"/>
  <c r="G47" i="2"/>
  <c r="A47" i="2"/>
  <c r="G46" i="2"/>
  <c r="C46" i="2" s="1"/>
  <c r="G45" i="2"/>
  <c r="A45" i="2" s="1"/>
  <c r="G44" i="2"/>
  <c r="G43" i="2"/>
  <c r="A43" i="2" s="1"/>
  <c r="G42" i="2"/>
  <c r="A42" i="2" s="1"/>
  <c r="C42" i="2"/>
  <c r="D42" i="2" s="1"/>
  <c r="B42" i="2"/>
  <c r="G41" i="2"/>
  <c r="A41" i="2" s="1"/>
  <c r="G40" i="2"/>
  <c r="C40" i="2" s="1"/>
  <c r="G39" i="2"/>
  <c r="A39" i="2" s="1"/>
  <c r="G38" i="2"/>
  <c r="C38" i="2"/>
  <c r="B38" i="2"/>
  <c r="A38" i="2"/>
  <c r="G37" i="2"/>
  <c r="A37" i="2" s="1"/>
  <c r="G36" i="2"/>
  <c r="A36" i="2" s="1"/>
  <c r="C36" i="2"/>
  <c r="D36" i="2" s="1"/>
  <c r="B36" i="2"/>
  <c r="G35" i="2"/>
  <c r="A35" i="2"/>
  <c r="G34" i="2"/>
  <c r="A34" i="2" s="1"/>
  <c r="G33" i="2"/>
  <c r="A33" i="2" s="1"/>
  <c r="G32" i="2"/>
  <c r="C32" i="2"/>
  <c r="B32" i="2"/>
  <c r="A32" i="2"/>
  <c r="G31" i="2"/>
  <c r="A31" i="2"/>
  <c r="G30" i="2"/>
  <c r="C30" i="2"/>
  <c r="G29" i="2"/>
  <c r="A29" i="2" s="1"/>
  <c r="G28" i="2"/>
  <c r="A28" i="2" s="1"/>
  <c r="G27" i="2"/>
  <c r="A27" i="2" s="1"/>
  <c r="G26" i="2"/>
  <c r="A26" i="2" s="1"/>
  <c r="C26" i="2"/>
  <c r="D26" i="2" s="1"/>
  <c r="B26" i="2"/>
  <c r="G25" i="2"/>
  <c r="A25" i="2" s="1"/>
  <c r="G24" i="2"/>
  <c r="G23" i="2"/>
  <c r="A23" i="2"/>
  <c r="G22" i="2"/>
  <c r="C22" i="2"/>
  <c r="B22" i="2"/>
  <c r="A22" i="2"/>
  <c r="G21" i="2"/>
  <c r="A21" i="2" s="1"/>
  <c r="G20" i="2"/>
  <c r="A20" i="2" s="1"/>
  <c r="C20" i="2"/>
  <c r="B20" i="2"/>
  <c r="G19" i="2"/>
  <c r="A19" i="2"/>
  <c r="G18" i="2"/>
  <c r="A18" i="2"/>
  <c r="G17" i="2"/>
  <c r="A17" i="2" s="1"/>
  <c r="G16" i="2"/>
  <c r="C16" i="2"/>
  <c r="B16" i="2"/>
  <c r="A16" i="2"/>
  <c r="G15" i="2"/>
  <c r="A15" i="2"/>
  <c r="G14" i="2"/>
  <c r="C14" i="2" s="1"/>
  <c r="G13" i="2"/>
  <c r="A13" i="2" s="1"/>
  <c r="G12" i="2"/>
  <c r="A12" i="2"/>
  <c r="G11" i="2"/>
  <c r="A11" i="2" s="1"/>
  <c r="G10" i="2"/>
  <c r="A10" i="2" s="1"/>
  <c r="C10" i="2"/>
  <c r="B10" i="2"/>
  <c r="G9" i="2"/>
  <c r="A9" i="2" s="1"/>
  <c r="G8" i="2"/>
  <c r="C8" i="2" s="1"/>
  <c r="G7" i="2"/>
  <c r="A7" i="2" s="1"/>
  <c r="G6" i="2"/>
  <c r="C6" i="2"/>
  <c r="B6" i="2"/>
  <c r="A6" i="2"/>
  <c r="G5" i="2"/>
  <c r="A5" i="2" s="1"/>
  <c r="G4" i="2"/>
  <c r="A4" i="2" s="1"/>
  <c r="C4" i="2"/>
  <c r="D4" i="2" s="1"/>
  <c r="B4" i="2"/>
  <c r="G3" i="2"/>
  <c r="A3" i="2"/>
  <c r="G2" i="2"/>
  <c r="J832" i="1" s="1"/>
  <c r="S1208" i="1"/>
  <c r="R1208" i="1"/>
  <c r="M1208" i="1"/>
  <c r="D1208" i="1"/>
  <c r="B1208" i="1"/>
  <c r="AD1207" i="1"/>
  <c r="R1207" i="1"/>
  <c r="M1207" i="1"/>
  <c r="D1207" i="1"/>
  <c r="B1207" i="1"/>
  <c r="AF1206" i="1"/>
  <c r="AE1206" i="1" s="1"/>
  <c r="AA1206" i="1"/>
  <c r="Z1206" i="1" s="1"/>
  <c r="S1206" i="1"/>
  <c r="R1206" i="1"/>
  <c r="M1206" i="1"/>
  <c r="D1206" i="1"/>
  <c r="B1206" i="1"/>
  <c r="AF1205" i="1"/>
  <c r="AE1205" i="1" s="1"/>
  <c r="AD1205" i="1" s="1"/>
  <c r="AC1205" i="1" s="1"/>
  <c r="AB1205" i="1" s="1"/>
  <c r="Z1205" i="1"/>
  <c r="S1205" i="1"/>
  <c r="R1205" i="1"/>
  <c r="M1205" i="1"/>
  <c r="D1205" i="1"/>
  <c r="B1205" i="1"/>
  <c r="AE1204" i="1"/>
  <c r="AD1204" i="1" s="1"/>
  <c r="R1204" i="1"/>
  <c r="M1204" i="1"/>
  <c r="D1204" i="1"/>
  <c r="B1204" i="1"/>
  <c r="AD1203" i="1"/>
  <c r="S1203" i="1"/>
  <c r="R1203" i="1"/>
  <c r="M1203" i="1"/>
  <c r="D1203" i="1"/>
  <c r="B1203" i="1"/>
  <c r="AF1202" i="1"/>
  <c r="AE1202" i="1" s="1"/>
  <c r="AD1202" i="1" s="1"/>
  <c r="AA1202" i="1"/>
  <c r="Z1202" i="1" s="1"/>
  <c r="R1202" i="1"/>
  <c r="M1202" i="1"/>
  <c r="D1202" i="1"/>
  <c r="B1202" i="1"/>
  <c r="AF1201" i="1"/>
  <c r="AE1201" i="1" s="1"/>
  <c r="AD1201" i="1" s="1"/>
  <c r="AC1201" i="1" s="1"/>
  <c r="AB1201" i="1" s="1"/>
  <c r="Z1201" i="1"/>
  <c r="S1201" i="1"/>
  <c r="R1201" i="1"/>
  <c r="M1201" i="1"/>
  <c r="D1201" i="1"/>
  <c r="B1201" i="1"/>
  <c r="AE1200" i="1"/>
  <c r="AD1200" i="1" s="1"/>
  <c r="R1200" i="1"/>
  <c r="M1200" i="1"/>
  <c r="D1200" i="1"/>
  <c r="B1200" i="1"/>
  <c r="AF1199" i="1"/>
  <c r="AE1199" i="1" s="1"/>
  <c r="AA1199" i="1"/>
  <c r="Z1199" i="1" s="1"/>
  <c r="S1199" i="1"/>
  <c r="R1199" i="1"/>
  <c r="M1199" i="1"/>
  <c r="D1199" i="1"/>
  <c r="B1199" i="1"/>
  <c r="AD1198" i="1"/>
  <c r="S1198" i="1"/>
  <c r="R1198" i="1"/>
  <c r="M1198" i="1"/>
  <c r="D1198" i="1"/>
  <c r="B1198" i="1"/>
  <c r="AF1197" i="1"/>
  <c r="R1197" i="1"/>
  <c r="M1197" i="1"/>
  <c r="D1197" i="1"/>
  <c r="B1197" i="1"/>
  <c r="AF1196" i="1"/>
  <c r="AE1196" i="1" s="1"/>
  <c r="AD1196" i="1" s="1"/>
  <c r="S1196" i="1"/>
  <c r="R1196" i="1"/>
  <c r="M1196" i="1"/>
  <c r="D1196" i="1"/>
  <c r="B1196" i="1"/>
  <c r="AE1195" i="1"/>
  <c r="AD1195" i="1" s="1"/>
  <c r="S1195" i="1"/>
  <c r="R1195" i="1"/>
  <c r="M1195" i="1"/>
  <c r="D1195" i="1"/>
  <c r="B1195" i="1"/>
  <c r="AD1194" i="1"/>
  <c r="S1194" i="1"/>
  <c r="R1194" i="1"/>
  <c r="M1194" i="1"/>
  <c r="D1194" i="1"/>
  <c r="B1194" i="1"/>
  <c r="AD1193" i="1"/>
  <c r="S1193" i="1"/>
  <c r="R1193" i="1"/>
  <c r="M1193" i="1"/>
  <c r="D1193" i="1"/>
  <c r="B1193" i="1"/>
  <c r="S1192" i="1"/>
  <c r="R1192" i="1"/>
  <c r="M1192" i="1"/>
  <c r="D1192" i="1"/>
  <c r="B1192" i="1"/>
  <c r="AE1191" i="1"/>
  <c r="AD1191" i="1" s="1"/>
  <c r="S1191" i="1"/>
  <c r="R1191" i="1"/>
  <c r="M1191" i="1"/>
  <c r="D1191" i="1"/>
  <c r="B1191" i="1"/>
  <c r="AF1190" i="1"/>
  <c r="AE1190" i="1" s="1"/>
  <c r="AA1190" i="1"/>
  <c r="Z1190" i="1" s="1"/>
  <c r="S1190" i="1"/>
  <c r="R1190" i="1"/>
  <c r="M1190" i="1"/>
  <c r="D1190" i="1"/>
  <c r="B1190" i="1"/>
  <c r="AD1189" i="1"/>
  <c r="S1189" i="1"/>
  <c r="R1189" i="1"/>
  <c r="M1189" i="1"/>
  <c r="D1189" i="1"/>
  <c r="B1189" i="1"/>
  <c r="AE1188" i="1"/>
  <c r="AD1188" i="1" s="1"/>
  <c r="S1188" i="1"/>
  <c r="R1188" i="1"/>
  <c r="M1188" i="1"/>
  <c r="D1188" i="1"/>
  <c r="B1188" i="1"/>
  <c r="AA1187" i="1"/>
  <c r="Z1187" i="1" s="1"/>
  <c r="S1187" i="1"/>
  <c r="R1187" i="1"/>
  <c r="M1187" i="1"/>
  <c r="D1187" i="1"/>
  <c r="B1187" i="1"/>
  <c r="AD1186" i="1"/>
  <c r="S1186" i="1"/>
  <c r="R1186" i="1"/>
  <c r="M1186" i="1"/>
  <c r="D1186" i="1"/>
  <c r="B1186" i="1"/>
  <c r="AF1185" i="1"/>
  <c r="AE1185" i="1" s="1"/>
  <c r="AD1185" i="1" s="1"/>
  <c r="AC1185" i="1" s="1"/>
  <c r="AB1185" i="1" s="1"/>
  <c r="Z1185" i="1"/>
  <c r="S1185" i="1"/>
  <c r="R1185" i="1"/>
  <c r="M1185" i="1"/>
  <c r="D1185" i="1"/>
  <c r="B1185" i="1"/>
  <c r="AF1184" i="1"/>
  <c r="AE1184" i="1" s="1"/>
  <c r="AD1184" i="1" s="1"/>
  <c r="AA1184" i="1"/>
  <c r="Z1184" i="1" s="1"/>
  <c r="S1184" i="1"/>
  <c r="R1184" i="1"/>
  <c r="M1184" i="1"/>
  <c r="D1184" i="1"/>
  <c r="B1184" i="1"/>
  <c r="AF1183" i="1"/>
  <c r="AE1183" i="1" s="1"/>
  <c r="AA1183" i="1"/>
  <c r="Z1183" i="1" s="1"/>
  <c r="S1183" i="1"/>
  <c r="R1183" i="1"/>
  <c r="M1183" i="1"/>
  <c r="D1183" i="1"/>
  <c r="B1183" i="1"/>
  <c r="AF1182" i="1"/>
  <c r="AE1182" i="1" s="1"/>
  <c r="AD1182" i="1" s="1"/>
  <c r="AC1182" i="1" s="1"/>
  <c r="AB1182" i="1" s="1"/>
  <c r="Z1182" i="1"/>
  <c r="S1182" i="1"/>
  <c r="R1182" i="1"/>
  <c r="M1182" i="1"/>
  <c r="D1182" i="1"/>
  <c r="B1182" i="1"/>
  <c r="AF1181" i="1"/>
  <c r="AE1181" i="1" s="1"/>
  <c r="AD1181" i="1" s="1"/>
  <c r="S1181" i="1"/>
  <c r="R1181" i="1"/>
  <c r="M1181" i="1"/>
  <c r="D1181" i="1"/>
  <c r="B1181" i="1"/>
  <c r="AF1180" i="1"/>
  <c r="AD1180" i="1"/>
  <c r="R1180" i="1"/>
  <c r="M1180" i="1"/>
  <c r="D1180" i="1"/>
  <c r="B1180" i="1"/>
  <c r="R1179" i="1"/>
  <c r="M1179" i="1"/>
  <c r="D1179" i="1"/>
  <c r="B1179" i="1"/>
  <c r="AE1178" i="1"/>
  <c r="AD1178" i="1" s="1"/>
  <c r="S1178" i="1"/>
  <c r="R1178" i="1"/>
  <c r="M1178" i="1"/>
  <c r="D1178" i="1"/>
  <c r="B1178" i="1"/>
  <c r="AF1177" i="1"/>
  <c r="AA1177" i="1"/>
  <c r="Z1177" i="1" s="1"/>
  <c r="S1177" i="1"/>
  <c r="R1177" i="1"/>
  <c r="M1177" i="1"/>
  <c r="D1177" i="1"/>
  <c r="B1177" i="1"/>
  <c r="AF1176" i="1"/>
  <c r="AD1176" i="1"/>
  <c r="R1176" i="1"/>
  <c r="M1176" i="1"/>
  <c r="D1176" i="1"/>
  <c r="B1176" i="1"/>
  <c r="AF1175" i="1"/>
  <c r="AE1175" i="1" s="1"/>
  <c r="AD1175" i="1" s="1"/>
  <c r="AA1175" i="1"/>
  <c r="Z1175" i="1" s="1"/>
  <c r="S1175" i="1"/>
  <c r="R1175" i="1"/>
  <c r="M1175" i="1"/>
  <c r="D1175" i="1"/>
  <c r="B1175" i="1"/>
  <c r="AF1174" i="1"/>
  <c r="AE1174" i="1" s="1"/>
  <c r="AD1174" i="1" s="1"/>
  <c r="AA1174" i="1"/>
  <c r="Z1174" i="1" s="1"/>
  <c r="S1174" i="1"/>
  <c r="R1174" i="1"/>
  <c r="M1174" i="1"/>
  <c r="D1174" i="1"/>
  <c r="B1174" i="1"/>
  <c r="S1173" i="1"/>
  <c r="R1173" i="1"/>
  <c r="M1173" i="1"/>
  <c r="D1173" i="1"/>
  <c r="B1173" i="1"/>
  <c r="S1172" i="1"/>
  <c r="R1172" i="1"/>
  <c r="M1172" i="1"/>
  <c r="D1172" i="1"/>
  <c r="B1172" i="1"/>
  <c r="AE1171" i="1"/>
  <c r="AD1171" i="1" s="1"/>
  <c r="S1171" i="1"/>
  <c r="R1171" i="1"/>
  <c r="M1171" i="1"/>
  <c r="D1171" i="1"/>
  <c r="B1171" i="1"/>
  <c r="AF1170" i="1"/>
  <c r="AE1170" i="1" s="1"/>
  <c r="AD1170" i="1" s="1"/>
  <c r="AA1170" i="1"/>
  <c r="Z1170" i="1" s="1"/>
  <c r="S1170" i="1"/>
  <c r="R1170" i="1"/>
  <c r="M1170" i="1"/>
  <c r="D1170" i="1"/>
  <c r="B1170" i="1"/>
  <c r="AA1169" i="1"/>
  <c r="Z1169" i="1" s="1"/>
  <c r="S1169" i="1"/>
  <c r="R1169" i="1"/>
  <c r="M1169" i="1"/>
  <c r="D1169" i="1"/>
  <c r="B1169" i="1"/>
  <c r="AF1168" i="1"/>
  <c r="AE1168" i="1" s="1"/>
  <c r="AA1168" i="1"/>
  <c r="Z1168" i="1" s="1"/>
  <c r="R1168" i="1"/>
  <c r="M1168" i="1"/>
  <c r="D1168" i="1"/>
  <c r="B1168" i="1"/>
  <c r="R1167" i="1"/>
  <c r="M1167" i="1"/>
  <c r="D1167" i="1"/>
  <c r="B1167" i="1"/>
  <c r="S1166" i="1"/>
  <c r="R1166" i="1"/>
  <c r="M1166" i="1"/>
  <c r="D1166" i="1"/>
  <c r="B1166" i="1"/>
  <c r="AD1165" i="1"/>
  <c r="S1165" i="1"/>
  <c r="R1165" i="1"/>
  <c r="M1165" i="1"/>
  <c r="D1165" i="1"/>
  <c r="B1165" i="1"/>
  <c r="AF1164" i="1"/>
  <c r="AE1164" i="1" s="1"/>
  <c r="AA1164" i="1"/>
  <c r="Z1164" i="1" s="1"/>
  <c r="S1164" i="1"/>
  <c r="R1164" i="1"/>
  <c r="M1164" i="1"/>
  <c r="G1164" i="1"/>
  <c r="D1164" i="1"/>
  <c r="B1164" i="1"/>
  <c r="AF1163" i="1"/>
  <c r="AE1163" i="1" s="1"/>
  <c r="AD1163" i="1" s="1"/>
  <c r="AC1163" i="1" s="1"/>
  <c r="AB1163" i="1" s="1"/>
  <c r="Z1163" i="1"/>
  <c r="S1163" i="1"/>
  <c r="R1163" i="1"/>
  <c r="M1163" i="1"/>
  <c r="D1163" i="1"/>
  <c r="B1163" i="1"/>
  <c r="AA1162" i="1"/>
  <c r="Z1162" i="1" s="1"/>
  <c r="S1162" i="1"/>
  <c r="R1162" i="1"/>
  <c r="M1162" i="1"/>
  <c r="D1162" i="1"/>
  <c r="B1162" i="1"/>
  <c r="AF1161" i="1"/>
  <c r="AE1161" i="1" s="1"/>
  <c r="AD1161" i="1" s="1"/>
  <c r="AA1161" i="1"/>
  <c r="Z1161" i="1" s="1"/>
  <c r="R1161" i="1"/>
  <c r="M1161" i="1"/>
  <c r="D1161" i="1"/>
  <c r="B1161" i="1"/>
  <c r="AF1160" i="1"/>
  <c r="AE1160" i="1" s="1"/>
  <c r="AD1160" i="1" s="1"/>
  <c r="Y1160" i="1"/>
  <c r="S1160" i="1"/>
  <c r="R1160" i="1"/>
  <c r="M1160" i="1"/>
  <c r="D1160" i="1"/>
  <c r="B1160" i="1"/>
  <c r="AD1159" i="1"/>
  <c r="S1159" i="1"/>
  <c r="R1159" i="1"/>
  <c r="M1159" i="1"/>
  <c r="D1159" i="1"/>
  <c r="B1159" i="1"/>
  <c r="AE1158" i="1"/>
  <c r="AD1158" i="1" s="1"/>
  <c r="R1158" i="1"/>
  <c r="M1158" i="1"/>
  <c r="D1158" i="1"/>
  <c r="B1158" i="1"/>
  <c r="AD1157" i="1"/>
  <c r="S1157" i="1"/>
  <c r="R1157" i="1"/>
  <c r="M1157" i="1"/>
  <c r="D1157" i="1"/>
  <c r="B1157" i="1"/>
  <c r="AF1156" i="1"/>
  <c r="AE1156" i="1" s="1"/>
  <c r="AA1156" i="1"/>
  <c r="Z1156" i="1" s="1"/>
  <c r="R1156" i="1"/>
  <c r="M1156" i="1"/>
  <c r="D1156" i="1"/>
  <c r="B1156" i="1"/>
  <c r="AA1155" i="1"/>
  <c r="Z1155" i="1" s="1"/>
  <c r="S1155" i="1"/>
  <c r="R1155" i="1"/>
  <c r="M1155" i="1"/>
  <c r="D1155" i="1"/>
  <c r="B1155" i="1"/>
  <c r="AF1154" i="1"/>
  <c r="AE1154" i="1" s="1"/>
  <c r="AD1154" i="1" s="1"/>
  <c r="AC1154" i="1" s="1"/>
  <c r="AB1154" i="1" s="1"/>
  <c r="S1154" i="1"/>
  <c r="R1154" i="1"/>
  <c r="M1154" i="1"/>
  <c r="D1154" i="1"/>
  <c r="B1154" i="1"/>
  <c r="AD1153" i="1"/>
  <c r="S1153" i="1"/>
  <c r="R1153" i="1"/>
  <c r="M1153" i="1"/>
  <c r="D1153" i="1"/>
  <c r="B1153" i="1"/>
  <c r="AF1152" i="1"/>
  <c r="AE1152" i="1" s="1"/>
  <c r="AD1152" i="1" s="1"/>
  <c r="AC1152" i="1" s="1"/>
  <c r="AB1152" i="1" s="1"/>
  <c r="Z1152" i="1"/>
  <c r="S1152" i="1"/>
  <c r="R1152" i="1"/>
  <c r="M1152" i="1"/>
  <c r="D1152" i="1"/>
  <c r="B1152" i="1"/>
  <c r="AF1151" i="1"/>
  <c r="AE1151" i="1" s="1"/>
  <c r="AD1151" i="1" s="1"/>
  <c r="AC1151" i="1" s="1"/>
  <c r="AB1151" i="1" s="1"/>
  <c r="Z1151" i="1"/>
  <c r="R1151" i="1"/>
  <c r="M1151" i="1"/>
  <c r="D1151" i="1"/>
  <c r="B1151" i="1"/>
  <c r="S1150" i="1"/>
  <c r="R1150" i="1"/>
  <c r="M1150" i="1"/>
  <c r="D1150" i="1"/>
  <c r="B1150" i="1"/>
  <c r="AF1149" i="1"/>
  <c r="AD1149" i="1"/>
  <c r="R1149" i="1"/>
  <c r="M1149" i="1"/>
  <c r="D1149" i="1"/>
  <c r="B1149" i="1"/>
  <c r="S1148" i="1"/>
  <c r="R1148" i="1"/>
  <c r="M1148" i="1"/>
  <c r="D1148" i="1"/>
  <c r="B1148" i="1"/>
  <c r="R1147" i="1"/>
  <c r="M1147" i="1"/>
  <c r="D1147" i="1"/>
  <c r="B1147" i="1"/>
  <c r="AF1146" i="1"/>
  <c r="AE1146" i="1" s="1"/>
  <c r="AD1146" i="1" s="1"/>
  <c r="AA1146" i="1"/>
  <c r="Z1146" i="1" s="1"/>
  <c r="S1146" i="1"/>
  <c r="R1146" i="1"/>
  <c r="M1146" i="1"/>
  <c r="D1146" i="1"/>
  <c r="B1146" i="1"/>
  <c r="S1145" i="1"/>
  <c r="R1145" i="1"/>
  <c r="M1145" i="1"/>
  <c r="D1145" i="1"/>
  <c r="B1145" i="1"/>
  <c r="S1144" i="1"/>
  <c r="R1144" i="1"/>
  <c r="M1144" i="1"/>
  <c r="D1144" i="1"/>
  <c r="B1144" i="1"/>
  <c r="R1143" i="1"/>
  <c r="M1143" i="1"/>
  <c r="D1143" i="1"/>
  <c r="B1143" i="1"/>
  <c r="S1142" i="1"/>
  <c r="R1142" i="1"/>
  <c r="M1142" i="1"/>
  <c r="D1142" i="1"/>
  <c r="B1142" i="1"/>
  <c r="S1141" i="1"/>
  <c r="R1141" i="1"/>
  <c r="M1141" i="1"/>
  <c r="D1141" i="1"/>
  <c r="B1141" i="1"/>
  <c r="S1140" i="1"/>
  <c r="R1140" i="1"/>
  <c r="M1140" i="1"/>
  <c r="D1140" i="1"/>
  <c r="B1140" i="1"/>
  <c r="S1139" i="1"/>
  <c r="R1139" i="1"/>
  <c r="M1139" i="1"/>
  <c r="D1139" i="1"/>
  <c r="B1139" i="1"/>
  <c r="R1138" i="1"/>
  <c r="M1138" i="1"/>
  <c r="D1138" i="1"/>
  <c r="B1138" i="1"/>
  <c r="S1137" i="1"/>
  <c r="R1137" i="1"/>
  <c r="M1137" i="1"/>
  <c r="D1137" i="1"/>
  <c r="B1137" i="1"/>
  <c r="S1136" i="1"/>
  <c r="R1136" i="1"/>
  <c r="M1136" i="1"/>
  <c r="D1136" i="1"/>
  <c r="B1136" i="1"/>
  <c r="S1135" i="1"/>
  <c r="R1135" i="1"/>
  <c r="M1135" i="1"/>
  <c r="D1135" i="1"/>
  <c r="B1135" i="1"/>
  <c r="S1134" i="1"/>
  <c r="R1134" i="1"/>
  <c r="M1134" i="1"/>
  <c r="D1134" i="1"/>
  <c r="B1134" i="1"/>
  <c r="S1133" i="1"/>
  <c r="R1133" i="1"/>
  <c r="M1133" i="1"/>
  <c r="D1133" i="1"/>
  <c r="B1133" i="1"/>
  <c r="S1132" i="1"/>
  <c r="R1132" i="1"/>
  <c r="M1132" i="1"/>
  <c r="D1132" i="1"/>
  <c r="B1132" i="1"/>
  <c r="S1131" i="1"/>
  <c r="R1131" i="1"/>
  <c r="M1131" i="1"/>
  <c r="D1131" i="1"/>
  <c r="B1131" i="1"/>
  <c r="R1130" i="1"/>
  <c r="M1130" i="1"/>
  <c r="D1130" i="1"/>
  <c r="B1130" i="1"/>
  <c r="S1129" i="1"/>
  <c r="R1129" i="1"/>
  <c r="M1129" i="1"/>
  <c r="D1129" i="1"/>
  <c r="B1129" i="1"/>
  <c r="R1128" i="1"/>
  <c r="M1128" i="1"/>
  <c r="D1128" i="1"/>
  <c r="B1128" i="1"/>
  <c r="S1127" i="1"/>
  <c r="R1127" i="1"/>
  <c r="M1127" i="1"/>
  <c r="D1127" i="1"/>
  <c r="B1127" i="1"/>
  <c r="S1126" i="1"/>
  <c r="R1126" i="1"/>
  <c r="M1126" i="1"/>
  <c r="D1126" i="1"/>
  <c r="B1126" i="1"/>
  <c r="R1125" i="1"/>
  <c r="M1125" i="1"/>
  <c r="D1125" i="1"/>
  <c r="B1125" i="1"/>
  <c r="S1124" i="1"/>
  <c r="R1124" i="1"/>
  <c r="M1124" i="1"/>
  <c r="D1124" i="1"/>
  <c r="B1124" i="1"/>
  <c r="S1123" i="1"/>
  <c r="R1123" i="1"/>
  <c r="M1123" i="1"/>
  <c r="D1123" i="1"/>
  <c r="B1123" i="1"/>
  <c r="S1122" i="1"/>
  <c r="R1122" i="1"/>
  <c r="M1122" i="1"/>
  <c r="D1122" i="1"/>
  <c r="B1122" i="1"/>
  <c r="R1121" i="1"/>
  <c r="M1121" i="1"/>
  <c r="D1121" i="1"/>
  <c r="B1121" i="1"/>
  <c r="S1120" i="1"/>
  <c r="R1120" i="1"/>
  <c r="M1120" i="1"/>
  <c r="D1120" i="1"/>
  <c r="B1120" i="1"/>
  <c r="S1119" i="1"/>
  <c r="R1119" i="1"/>
  <c r="M1119" i="1"/>
  <c r="D1119" i="1"/>
  <c r="B1119" i="1"/>
  <c r="S1118" i="1"/>
  <c r="R1118" i="1"/>
  <c r="M1118" i="1"/>
  <c r="D1118" i="1"/>
  <c r="B1118" i="1"/>
  <c r="R1117" i="1"/>
  <c r="M1117" i="1"/>
  <c r="D1117" i="1"/>
  <c r="B1117" i="1"/>
  <c r="R1116" i="1"/>
  <c r="M1116" i="1"/>
  <c r="D1116" i="1"/>
  <c r="B1116" i="1"/>
  <c r="S1115" i="1"/>
  <c r="R1115" i="1"/>
  <c r="M1115" i="1"/>
  <c r="D1115" i="1"/>
  <c r="B1115" i="1"/>
  <c r="R1114" i="1"/>
  <c r="M1114" i="1"/>
  <c r="D1114" i="1"/>
  <c r="B1114" i="1"/>
  <c r="S1113" i="1"/>
  <c r="R1113" i="1"/>
  <c r="M1113" i="1"/>
  <c r="D1113" i="1"/>
  <c r="B1113" i="1"/>
  <c r="S1112" i="1"/>
  <c r="R1112" i="1"/>
  <c r="M1112" i="1"/>
  <c r="D1112" i="1"/>
  <c r="B1112" i="1"/>
  <c r="S1111" i="1"/>
  <c r="R1111" i="1"/>
  <c r="M1111" i="1"/>
  <c r="D1111" i="1"/>
  <c r="B1111" i="1"/>
  <c r="S1110" i="1"/>
  <c r="R1110" i="1"/>
  <c r="M1110" i="1"/>
  <c r="D1110" i="1"/>
  <c r="B1110" i="1"/>
  <c r="S1109" i="1"/>
  <c r="R1109" i="1"/>
  <c r="M1109" i="1"/>
  <c r="D1109" i="1"/>
  <c r="B1109" i="1"/>
  <c r="R1108" i="1"/>
  <c r="M1108" i="1"/>
  <c r="D1108" i="1"/>
  <c r="B1108" i="1"/>
  <c r="S1107" i="1"/>
  <c r="R1107" i="1"/>
  <c r="M1107" i="1"/>
  <c r="D1107" i="1"/>
  <c r="B1107" i="1"/>
  <c r="S1106" i="1"/>
  <c r="R1106" i="1"/>
  <c r="M1106" i="1"/>
  <c r="D1106" i="1"/>
  <c r="B1106" i="1"/>
  <c r="S1105" i="1"/>
  <c r="R1105" i="1"/>
  <c r="M1105" i="1"/>
  <c r="D1105" i="1"/>
  <c r="B1105" i="1"/>
  <c r="S1104" i="1"/>
  <c r="R1104" i="1"/>
  <c r="M1104" i="1"/>
  <c r="D1104" i="1"/>
  <c r="B1104" i="1"/>
  <c r="S1103" i="1"/>
  <c r="R1103" i="1"/>
  <c r="M1103" i="1"/>
  <c r="D1103" i="1"/>
  <c r="B1103" i="1"/>
  <c r="R1102" i="1"/>
  <c r="M1102" i="1"/>
  <c r="D1102" i="1"/>
  <c r="B1102" i="1"/>
  <c r="S1101" i="1"/>
  <c r="R1101" i="1"/>
  <c r="M1101" i="1"/>
  <c r="D1101" i="1"/>
  <c r="B1101" i="1"/>
  <c r="R1100" i="1"/>
  <c r="M1100" i="1"/>
  <c r="D1100" i="1"/>
  <c r="B1100" i="1"/>
  <c r="S1099" i="1"/>
  <c r="R1099" i="1"/>
  <c r="M1099" i="1"/>
  <c r="D1099" i="1"/>
  <c r="B1099" i="1"/>
  <c r="S1098" i="1"/>
  <c r="R1098" i="1"/>
  <c r="M1098" i="1"/>
  <c r="D1098" i="1"/>
  <c r="B1098" i="1"/>
  <c r="R1097" i="1"/>
  <c r="M1097" i="1"/>
  <c r="D1097" i="1"/>
  <c r="B1097" i="1"/>
  <c r="S1096" i="1"/>
  <c r="R1096" i="1"/>
  <c r="M1096" i="1"/>
  <c r="D1096" i="1"/>
  <c r="B1096" i="1"/>
  <c r="S1095" i="1"/>
  <c r="R1095" i="1"/>
  <c r="M1095" i="1"/>
  <c r="D1095" i="1"/>
  <c r="B1095" i="1"/>
  <c r="S1094" i="1"/>
  <c r="R1094" i="1"/>
  <c r="M1094" i="1"/>
  <c r="D1094" i="1"/>
  <c r="B1094" i="1"/>
  <c r="S1093" i="1"/>
  <c r="R1093" i="1"/>
  <c r="M1093" i="1"/>
  <c r="D1093" i="1"/>
  <c r="B1093" i="1"/>
  <c r="S1092" i="1"/>
  <c r="R1092" i="1"/>
  <c r="M1092" i="1"/>
  <c r="D1092" i="1"/>
  <c r="B1092" i="1"/>
  <c r="S1091" i="1"/>
  <c r="R1091" i="1"/>
  <c r="M1091" i="1"/>
  <c r="D1091" i="1"/>
  <c r="B1091" i="1"/>
  <c r="R1090" i="1"/>
  <c r="M1090" i="1"/>
  <c r="D1090" i="1"/>
  <c r="B1090" i="1"/>
  <c r="S1089" i="1"/>
  <c r="R1089" i="1"/>
  <c r="M1089" i="1"/>
  <c r="D1089" i="1"/>
  <c r="B1089" i="1"/>
  <c r="S1088" i="1"/>
  <c r="R1088" i="1"/>
  <c r="M1088" i="1"/>
  <c r="D1088" i="1"/>
  <c r="B1088" i="1"/>
  <c r="S1087" i="1"/>
  <c r="R1087" i="1"/>
  <c r="M1087" i="1"/>
  <c r="D1087" i="1"/>
  <c r="B1087" i="1"/>
  <c r="S1086" i="1"/>
  <c r="R1086" i="1"/>
  <c r="M1086" i="1"/>
  <c r="D1086" i="1"/>
  <c r="B1086" i="1"/>
  <c r="R1085" i="1"/>
  <c r="M1085" i="1"/>
  <c r="D1085" i="1"/>
  <c r="B1085" i="1"/>
  <c r="S1084" i="1"/>
  <c r="R1084" i="1"/>
  <c r="M1084" i="1"/>
  <c r="D1084" i="1"/>
  <c r="B1084" i="1"/>
  <c r="R1083" i="1"/>
  <c r="M1083" i="1"/>
  <c r="D1083" i="1"/>
  <c r="B1083" i="1"/>
  <c r="AF1082" i="1"/>
  <c r="AE1082" i="1" s="1"/>
  <c r="AD1082" i="1" s="1"/>
  <c r="AA1082" i="1"/>
  <c r="Z1082" i="1" s="1"/>
  <c r="R1082" i="1"/>
  <c r="M1082" i="1"/>
  <c r="D1082" i="1"/>
  <c r="B1082" i="1"/>
  <c r="AF1081" i="1"/>
  <c r="AE1081" i="1" s="1"/>
  <c r="AD1081" i="1" s="1"/>
  <c r="AC1081" i="1" s="1"/>
  <c r="AB1081" i="1" s="1"/>
  <c r="Z1081" i="1"/>
  <c r="S1081" i="1"/>
  <c r="R1081" i="1"/>
  <c r="M1081" i="1"/>
  <c r="D1081" i="1"/>
  <c r="B1081" i="1"/>
  <c r="S1080" i="1"/>
  <c r="R1080" i="1"/>
  <c r="M1080" i="1"/>
  <c r="D1080" i="1"/>
  <c r="B1080" i="1"/>
  <c r="AF1079" i="1"/>
  <c r="AE1079" i="1" s="1"/>
  <c r="AA1079" i="1"/>
  <c r="Z1079" i="1" s="1"/>
  <c r="S1079" i="1"/>
  <c r="R1079" i="1"/>
  <c r="M1079" i="1"/>
  <c r="D1079" i="1"/>
  <c r="B1079" i="1"/>
  <c r="AF1078" i="1"/>
  <c r="AE1078" i="1" s="1"/>
  <c r="AD1078" i="1" s="1"/>
  <c r="AC1078" i="1" s="1"/>
  <c r="AB1078" i="1" s="1"/>
  <c r="Z1078" i="1"/>
  <c r="S1078" i="1"/>
  <c r="R1078" i="1"/>
  <c r="M1078" i="1"/>
  <c r="D1078" i="1"/>
  <c r="B1078" i="1"/>
  <c r="R1077" i="1"/>
  <c r="M1077" i="1"/>
  <c r="D1077" i="1"/>
  <c r="B1077" i="1"/>
  <c r="R1076" i="1"/>
  <c r="M1076" i="1"/>
  <c r="D1076" i="1"/>
  <c r="B1076" i="1"/>
  <c r="S1075" i="1"/>
  <c r="R1075" i="1"/>
  <c r="M1075" i="1"/>
  <c r="D1075" i="1"/>
  <c r="B1075" i="1"/>
  <c r="AF1074" i="1"/>
  <c r="AE1074" i="1" s="1"/>
  <c r="AD1074" i="1" s="1"/>
  <c r="AC1074" i="1" s="1"/>
  <c r="AB1074" i="1" s="1"/>
  <c r="Z1074" i="1"/>
  <c r="R1074" i="1"/>
  <c r="M1074" i="1"/>
  <c r="D1074" i="1"/>
  <c r="B1074" i="1"/>
  <c r="S1073" i="1"/>
  <c r="R1073" i="1"/>
  <c r="M1073" i="1"/>
  <c r="D1073" i="1"/>
  <c r="B1073" i="1"/>
  <c r="S1072" i="1"/>
  <c r="R1072" i="1"/>
  <c r="M1072" i="1"/>
  <c r="D1072" i="1"/>
  <c r="B1072" i="1"/>
  <c r="AF1071" i="1"/>
  <c r="AE1071" i="1" s="1"/>
  <c r="AA1071" i="1"/>
  <c r="Z1071" i="1" s="1"/>
  <c r="S1071" i="1"/>
  <c r="R1071" i="1"/>
  <c r="M1071" i="1"/>
  <c r="D1071" i="1"/>
  <c r="B1071" i="1"/>
  <c r="AF1070" i="1"/>
  <c r="AE1070" i="1" s="1"/>
  <c r="AA1070" i="1"/>
  <c r="Z1070" i="1" s="1"/>
  <c r="S1070" i="1"/>
  <c r="R1070" i="1"/>
  <c r="M1070" i="1"/>
  <c r="D1070" i="1"/>
  <c r="B1070" i="1"/>
  <c r="AE1069" i="1"/>
  <c r="AD1069" i="1" s="1"/>
  <c r="R1069" i="1"/>
  <c r="M1069" i="1"/>
  <c r="D1069" i="1"/>
  <c r="B1069" i="1"/>
  <c r="R1068" i="1"/>
  <c r="M1068" i="1"/>
  <c r="D1068" i="1"/>
  <c r="B1068" i="1"/>
  <c r="AF1067" i="1"/>
  <c r="AE1067" i="1" s="1"/>
  <c r="AD1067" i="1" s="1"/>
  <c r="AA1067" i="1"/>
  <c r="Z1067" i="1" s="1"/>
  <c r="S1067" i="1"/>
  <c r="R1067" i="1"/>
  <c r="M1067" i="1"/>
  <c r="D1067" i="1"/>
  <c r="B1067" i="1"/>
  <c r="S1066" i="1"/>
  <c r="R1066" i="1"/>
  <c r="M1066" i="1"/>
  <c r="D1066" i="1"/>
  <c r="B1066" i="1"/>
  <c r="AF1065" i="1"/>
  <c r="AD1065" i="1"/>
  <c r="S1065" i="1"/>
  <c r="R1065" i="1"/>
  <c r="M1065" i="1"/>
  <c r="D1065" i="1"/>
  <c r="B1065" i="1"/>
  <c r="AF1064" i="1"/>
  <c r="AE1064" i="1" s="1"/>
  <c r="AD1064" i="1" s="1"/>
  <c r="AA1064" i="1"/>
  <c r="Z1064" i="1" s="1"/>
  <c r="S1064" i="1"/>
  <c r="R1064" i="1"/>
  <c r="M1064" i="1"/>
  <c r="D1064" i="1"/>
  <c r="B1064" i="1"/>
  <c r="AF1063" i="1"/>
  <c r="AE1063" i="1" s="1"/>
  <c r="AA1063" i="1"/>
  <c r="Z1063" i="1" s="1"/>
  <c r="R1063" i="1"/>
  <c r="M1063" i="1"/>
  <c r="D1063" i="1"/>
  <c r="B1063" i="1"/>
  <c r="S1062" i="1"/>
  <c r="R1062" i="1"/>
  <c r="M1062" i="1"/>
  <c r="D1062" i="1"/>
  <c r="B1062" i="1"/>
  <c r="S1061" i="1"/>
  <c r="R1061" i="1"/>
  <c r="M1061" i="1"/>
  <c r="D1061" i="1"/>
  <c r="B1061" i="1"/>
  <c r="AF1060" i="1"/>
  <c r="AE1060" i="1" s="1"/>
  <c r="AD1060" i="1" s="1"/>
  <c r="AC1060" i="1" s="1"/>
  <c r="AB1060" i="1" s="1"/>
  <c r="Z1060" i="1"/>
  <c r="R1060" i="1"/>
  <c r="M1060" i="1"/>
  <c r="D1060" i="1"/>
  <c r="B1060" i="1"/>
  <c r="AF1059" i="1"/>
  <c r="AE1059" i="1" s="1"/>
  <c r="AD1059" i="1" s="1"/>
  <c r="AC1059" i="1" s="1"/>
  <c r="AB1059" i="1" s="1"/>
  <c r="Z1059" i="1"/>
  <c r="S1059" i="1"/>
  <c r="R1059" i="1"/>
  <c r="M1059" i="1"/>
  <c r="D1059" i="1"/>
  <c r="B1059" i="1"/>
  <c r="R1058" i="1"/>
  <c r="M1058" i="1"/>
  <c r="D1058" i="1"/>
  <c r="B1058" i="1"/>
  <c r="AF1057" i="1"/>
  <c r="AE1057" i="1" s="1"/>
  <c r="AA1057" i="1"/>
  <c r="Z1057" i="1" s="1"/>
  <c r="S1057" i="1"/>
  <c r="R1057" i="1"/>
  <c r="M1057" i="1"/>
  <c r="D1057" i="1"/>
  <c r="B1057" i="1"/>
  <c r="R1056" i="1"/>
  <c r="M1056" i="1"/>
  <c r="D1056" i="1"/>
  <c r="B1056" i="1"/>
  <c r="R1055" i="1"/>
  <c r="M1055" i="1"/>
  <c r="D1055" i="1"/>
  <c r="B1055" i="1"/>
  <c r="AF1054" i="1"/>
  <c r="AE1054" i="1" s="1"/>
  <c r="AD1054" i="1" s="1"/>
  <c r="AC1054" i="1" s="1"/>
  <c r="AB1054" i="1" s="1"/>
  <c r="Z1054" i="1"/>
  <c r="S1054" i="1"/>
  <c r="R1054" i="1"/>
  <c r="M1054" i="1"/>
  <c r="D1054" i="1"/>
  <c r="B1054" i="1"/>
  <c r="AF1053" i="1"/>
  <c r="AE1053" i="1" s="1"/>
  <c r="AD1053" i="1" s="1"/>
  <c r="AC1053" i="1" s="1"/>
  <c r="AB1053" i="1" s="1"/>
  <c r="Z1053" i="1"/>
  <c r="S1053" i="1"/>
  <c r="R1053" i="1"/>
  <c r="M1053" i="1"/>
  <c r="D1053" i="1"/>
  <c r="B1053" i="1"/>
  <c r="AE1052" i="1"/>
  <c r="AD1052" i="1" s="1"/>
  <c r="S1052" i="1"/>
  <c r="R1052" i="1"/>
  <c r="M1052" i="1"/>
  <c r="D1052" i="1"/>
  <c r="B1052" i="1"/>
  <c r="AF1051" i="1"/>
  <c r="AE1051" i="1" s="1"/>
  <c r="AD1051" i="1" s="1"/>
  <c r="AA1051" i="1"/>
  <c r="Z1051" i="1" s="1"/>
  <c r="R1051" i="1"/>
  <c r="M1051" i="1"/>
  <c r="D1051" i="1"/>
  <c r="B1051" i="1"/>
  <c r="AF1050" i="1"/>
  <c r="AE1050" i="1" s="1"/>
  <c r="AD1050" i="1" s="1"/>
  <c r="AA1050" i="1"/>
  <c r="Z1050" i="1" s="1"/>
  <c r="R1050" i="1"/>
  <c r="M1050" i="1"/>
  <c r="D1050" i="1"/>
  <c r="B1050" i="1"/>
  <c r="AE1049" i="1"/>
  <c r="AD1049" i="1" s="1"/>
  <c r="R1049" i="1"/>
  <c r="M1049" i="1"/>
  <c r="D1049" i="1"/>
  <c r="B1049" i="1"/>
  <c r="R1048" i="1"/>
  <c r="M1048" i="1"/>
  <c r="D1048" i="1"/>
  <c r="B1048" i="1"/>
  <c r="AF1047" i="1"/>
  <c r="AE1047" i="1" s="1"/>
  <c r="AD1047" i="1" s="1"/>
  <c r="R1047" i="1"/>
  <c r="M1047" i="1"/>
  <c r="D1047" i="1"/>
  <c r="B1047" i="1"/>
  <c r="AA1046" i="1"/>
  <c r="Z1046" i="1" s="1"/>
  <c r="S1046" i="1"/>
  <c r="R1046" i="1"/>
  <c r="M1046" i="1"/>
  <c r="D1046" i="1"/>
  <c r="B1046" i="1"/>
  <c r="AF1045" i="1"/>
  <c r="AE1045" i="1" s="1"/>
  <c r="AD1045" i="1" s="1"/>
  <c r="AC1045" i="1" s="1"/>
  <c r="AB1045" i="1" s="1"/>
  <c r="Z1045" i="1"/>
  <c r="R1045" i="1"/>
  <c r="M1045" i="1"/>
  <c r="D1045" i="1"/>
  <c r="B1045" i="1"/>
  <c r="AF1044" i="1"/>
  <c r="AE1044" i="1" s="1"/>
  <c r="AD1044" i="1" s="1"/>
  <c r="AC1044" i="1" s="1"/>
  <c r="AB1044" i="1" s="1"/>
  <c r="S1044" i="1"/>
  <c r="R1044" i="1"/>
  <c r="M1044" i="1"/>
  <c r="D1044" i="1"/>
  <c r="B1044" i="1"/>
  <c r="S1043" i="1"/>
  <c r="R1043" i="1"/>
  <c r="M1043" i="1"/>
  <c r="D1043" i="1"/>
  <c r="B1043" i="1"/>
  <c r="AF1042" i="1"/>
  <c r="AE1042" i="1" s="1"/>
  <c r="AD1042" i="1" s="1"/>
  <c r="AC1042" i="1" s="1"/>
  <c r="AB1042" i="1" s="1"/>
  <c r="Z1042" i="1"/>
  <c r="S1042" i="1"/>
  <c r="R1042" i="1"/>
  <c r="M1042" i="1"/>
  <c r="D1042" i="1"/>
  <c r="B1042" i="1"/>
  <c r="AF1041" i="1"/>
  <c r="AE1041" i="1" s="1"/>
  <c r="AD1041" i="1" s="1"/>
  <c r="AC1041" i="1" s="1"/>
  <c r="AB1041" i="1" s="1"/>
  <c r="Z1041" i="1"/>
  <c r="S1041" i="1"/>
  <c r="R1041" i="1"/>
  <c r="M1041" i="1"/>
  <c r="D1041" i="1"/>
  <c r="B1041" i="1"/>
  <c r="AF1040" i="1"/>
  <c r="AE1040" i="1" s="1"/>
  <c r="AD1040" i="1" s="1"/>
  <c r="AA1040" i="1"/>
  <c r="Z1040" i="1" s="1"/>
  <c r="R1040" i="1"/>
  <c r="M1040" i="1"/>
  <c r="D1040" i="1"/>
  <c r="B1040" i="1"/>
  <c r="AF1039" i="1"/>
  <c r="AE1039" i="1" s="1"/>
  <c r="AD1039" i="1" s="1"/>
  <c r="AC1039" i="1" s="1"/>
  <c r="AB1039" i="1" s="1"/>
  <c r="Z1039" i="1"/>
  <c r="S1039" i="1"/>
  <c r="R1039" i="1"/>
  <c r="M1039" i="1"/>
  <c r="D1039" i="1"/>
  <c r="B1039" i="1"/>
  <c r="AF1038" i="1"/>
  <c r="AE1038" i="1" s="1"/>
  <c r="AD1038" i="1" s="1"/>
  <c r="AC1038" i="1" s="1"/>
  <c r="AB1038" i="1" s="1"/>
  <c r="Z1038" i="1"/>
  <c r="S1038" i="1"/>
  <c r="R1038" i="1"/>
  <c r="M1038" i="1"/>
  <c r="D1038" i="1"/>
  <c r="B1038" i="1"/>
  <c r="AF1037" i="1"/>
  <c r="AE1037" i="1" s="1"/>
  <c r="AD1037" i="1" s="1"/>
  <c r="S1037" i="1"/>
  <c r="R1037" i="1"/>
  <c r="M1037" i="1"/>
  <c r="D1037" i="1"/>
  <c r="B1037" i="1"/>
  <c r="AF1036" i="1"/>
  <c r="AE1036" i="1" s="1"/>
  <c r="AD1036" i="1" s="1"/>
  <c r="AC1036" i="1" s="1"/>
  <c r="AB1036" i="1" s="1"/>
  <c r="Z1036" i="1"/>
  <c r="R1036" i="1"/>
  <c r="M1036" i="1"/>
  <c r="D1036" i="1"/>
  <c r="B1036" i="1"/>
  <c r="R1035" i="1"/>
  <c r="M1035" i="1"/>
  <c r="D1035" i="1"/>
  <c r="B1035" i="1"/>
  <c r="AF1034" i="1"/>
  <c r="AE1034" i="1" s="1"/>
  <c r="AD1034" i="1" s="1"/>
  <c r="AC1034" i="1" s="1"/>
  <c r="AB1034" i="1" s="1"/>
  <c r="Z1034" i="1"/>
  <c r="R1034" i="1"/>
  <c r="M1034" i="1"/>
  <c r="D1034" i="1"/>
  <c r="B1034" i="1"/>
  <c r="R1033" i="1"/>
  <c r="M1033" i="1"/>
  <c r="D1033" i="1"/>
  <c r="B1033" i="1"/>
  <c r="S1032" i="1"/>
  <c r="R1032" i="1"/>
  <c r="M1032" i="1"/>
  <c r="D1032" i="1"/>
  <c r="B1032" i="1"/>
  <c r="AF1031" i="1"/>
  <c r="AE1031" i="1" s="1"/>
  <c r="AD1031" i="1" s="1"/>
  <c r="AA1031" i="1"/>
  <c r="Z1031" i="1" s="1"/>
  <c r="S1031" i="1"/>
  <c r="R1031" i="1"/>
  <c r="M1031" i="1"/>
  <c r="D1031" i="1"/>
  <c r="B1031" i="1"/>
  <c r="S1030" i="1"/>
  <c r="R1030" i="1"/>
  <c r="M1030" i="1"/>
  <c r="D1030" i="1"/>
  <c r="B1030" i="1"/>
  <c r="AF1029" i="1"/>
  <c r="AE1029" i="1" s="1"/>
  <c r="AD1029" i="1" s="1"/>
  <c r="AC1029" i="1" s="1"/>
  <c r="AB1029" i="1" s="1"/>
  <c r="Z1029" i="1"/>
  <c r="S1029" i="1"/>
  <c r="R1029" i="1"/>
  <c r="M1029" i="1"/>
  <c r="D1029" i="1"/>
  <c r="B1029" i="1"/>
  <c r="R1028" i="1"/>
  <c r="M1028" i="1"/>
  <c r="D1028" i="1"/>
  <c r="B1028" i="1"/>
  <c r="S1027" i="1"/>
  <c r="R1027" i="1"/>
  <c r="M1027" i="1"/>
  <c r="D1027" i="1"/>
  <c r="B1027" i="1"/>
  <c r="AF1026" i="1"/>
  <c r="AE1026" i="1" s="1"/>
  <c r="AD1026" i="1" s="1"/>
  <c r="AC1026" i="1" s="1"/>
  <c r="AB1026" i="1" s="1"/>
  <c r="Z1026" i="1"/>
  <c r="R1026" i="1"/>
  <c r="M1026" i="1"/>
  <c r="D1026" i="1"/>
  <c r="B1026" i="1"/>
  <c r="AF1025" i="1"/>
  <c r="AE1025" i="1" s="1"/>
  <c r="AD1025" i="1" s="1"/>
  <c r="AC1025" i="1" s="1"/>
  <c r="AB1025" i="1" s="1"/>
  <c r="Z1025" i="1"/>
  <c r="S1025" i="1"/>
  <c r="R1025" i="1"/>
  <c r="M1025" i="1"/>
  <c r="D1025" i="1"/>
  <c r="B1025" i="1"/>
  <c r="AF1024" i="1"/>
  <c r="AE1024" i="1" s="1"/>
  <c r="AD1024" i="1" s="1"/>
  <c r="AC1024" i="1" s="1"/>
  <c r="AB1024" i="1" s="1"/>
  <c r="Z1024" i="1"/>
  <c r="R1024" i="1"/>
  <c r="M1024" i="1"/>
  <c r="D1024" i="1"/>
  <c r="B1024" i="1"/>
  <c r="AF1023" i="1"/>
  <c r="AE1023" i="1" s="1"/>
  <c r="AD1023" i="1" s="1"/>
  <c r="AC1023" i="1" s="1"/>
  <c r="AB1023" i="1" s="1"/>
  <c r="Z1023" i="1"/>
  <c r="R1023" i="1"/>
  <c r="M1023" i="1"/>
  <c r="D1023" i="1"/>
  <c r="B1023" i="1"/>
  <c r="AF1022" i="1"/>
  <c r="AE1022" i="1" s="1"/>
  <c r="AD1022" i="1" s="1"/>
  <c r="AC1022" i="1" s="1"/>
  <c r="AB1022" i="1" s="1"/>
  <c r="Z1022" i="1"/>
  <c r="R1022" i="1"/>
  <c r="M1022" i="1"/>
  <c r="D1022" i="1"/>
  <c r="B1022" i="1"/>
  <c r="AF1021" i="1"/>
  <c r="AE1021" i="1" s="1"/>
  <c r="AD1021" i="1" s="1"/>
  <c r="AA1021" i="1"/>
  <c r="Z1021" i="1" s="1"/>
  <c r="R1021" i="1"/>
  <c r="M1021" i="1"/>
  <c r="D1021" i="1"/>
  <c r="B1021" i="1"/>
  <c r="AF1020" i="1"/>
  <c r="AE1020" i="1" s="1"/>
  <c r="AD1020" i="1" s="1"/>
  <c r="AC1020" i="1" s="1"/>
  <c r="AB1020" i="1" s="1"/>
  <c r="Z1020" i="1"/>
  <c r="R1020" i="1"/>
  <c r="M1020" i="1"/>
  <c r="D1020" i="1"/>
  <c r="B1020" i="1"/>
  <c r="AF1019" i="1"/>
  <c r="AE1019" i="1" s="1"/>
  <c r="AD1019" i="1" s="1"/>
  <c r="AA1019" i="1"/>
  <c r="Z1019" i="1" s="1"/>
  <c r="R1019" i="1"/>
  <c r="M1019" i="1"/>
  <c r="D1019" i="1"/>
  <c r="B1019" i="1"/>
  <c r="AF1018" i="1"/>
  <c r="AE1018" i="1" s="1"/>
  <c r="AD1018" i="1" s="1"/>
  <c r="AC1018" i="1" s="1"/>
  <c r="AB1018" i="1" s="1"/>
  <c r="Z1018" i="1"/>
  <c r="R1018" i="1"/>
  <c r="M1018" i="1"/>
  <c r="D1018" i="1"/>
  <c r="B1018" i="1"/>
  <c r="S1017" i="1"/>
  <c r="R1017" i="1"/>
  <c r="M1017" i="1"/>
  <c r="D1017" i="1"/>
  <c r="B1017" i="1"/>
  <c r="S1016" i="1"/>
  <c r="R1016" i="1"/>
  <c r="M1016" i="1"/>
  <c r="D1016" i="1"/>
  <c r="B1016" i="1"/>
  <c r="S1015" i="1"/>
  <c r="R1015" i="1"/>
  <c r="M1015" i="1"/>
  <c r="D1015" i="1"/>
  <c r="B1015" i="1"/>
  <c r="AF1014" i="1"/>
  <c r="AE1014" i="1" s="1"/>
  <c r="AD1014" i="1" s="1"/>
  <c r="AA1014" i="1"/>
  <c r="Z1014" i="1" s="1"/>
  <c r="S1014" i="1"/>
  <c r="R1014" i="1"/>
  <c r="M1014" i="1"/>
  <c r="D1014" i="1"/>
  <c r="B1014" i="1"/>
  <c r="AF1013" i="1"/>
  <c r="AE1013" i="1" s="1"/>
  <c r="AD1013" i="1" s="1"/>
  <c r="AC1013" i="1" s="1"/>
  <c r="AB1013" i="1" s="1"/>
  <c r="Z1013" i="1"/>
  <c r="R1013" i="1"/>
  <c r="M1013" i="1"/>
  <c r="D1013" i="1"/>
  <c r="B1013" i="1"/>
  <c r="R1012" i="1"/>
  <c r="M1012" i="1"/>
  <c r="D1012" i="1"/>
  <c r="B1012" i="1"/>
  <c r="AF1011" i="1"/>
  <c r="AE1011" i="1" s="1"/>
  <c r="AD1011" i="1" s="1"/>
  <c r="AC1011" i="1" s="1"/>
  <c r="AB1011" i="1" s="1"/>
  <c r="Z1011" i="1"/>
  <c r="R1011" i="1"/>
  <c r="M1011" i="1"/>
  <c r="D1011" i="1"/>
  <c r="B1011" i="1"/>
  <c r="AF1010" i="1"/>
  <c r="AE1010" i="1" s="1"/>
  <c r="AD1010" i="1" s="1"/>
  <c r="AA1010" i="1"/>
  <c r="Z1010" i="1" s="1"/>
  <c r="R1010" i="1"/>
  <c r="M1010" i="1"/>
  <c r="D1010" i="1"/>
  <c r="B1010" i="1"/>
  <c r="AD1009" i="1"/>
  <c r="R1009" i="1"/>
  <c r="M1009" i="1"/>
  <c r="D1009" i="1"/>
  <c r="B1009" i="1"/>
  <c r="AF1008" i="1"/>
  <c r="AE1008" i="1" s="1"/>
  <c r="AD1008" i="1" s="1"/>
  <c r="AC1008" i="1" s="1"/>
  <c r="AB1008" i="1" s="1"/>
  <c r="Z1008" i="1"/>
  <c r="R1008" i="1"/>
  <c r="M1008" i="1"/>
  <c r="D1008" i="1"/>
  <c r="B1008" i="1"/>
  <c r="AF1007" i="1"/>
  <c r="AE1007" i="1" s="1"/>
  <c r="AD1007" i="1" s="1"/>
  <c r="AC1007" i="1" s="1"/>
  <c r="AB1007" i="1" s="1"/>
  <c r="Z1007" i="1"/>
  <c r="R1007" i="1"/>
  <c r="M1007" i="1"/>
  <c r="D1007" i="1"/>
  <c r="B1007" i="1"/>
  <c r="AF1006" i="1"/>
  <c r="AE1006" i="1" s="1"/>
  <c r="AD1006" i="1" s="1"/>
  <c r="AA1006" i="1"/>
  <c r="Z1006" i="1" s="1"/>
  <c r="S1006" i="1"/>
  <c r="R1006" i="1"/>
  <c r="M1006" i="1"/>
  <c r="D1006" i="1"/>
  <c r="B1006" i="1"/>
  <c r="S1005" i="1"/>
  <c r="R1005" i="1"/>
  <c r="M1005" i="1"/>
  <c r="D1005" i="1"/>
  <c r="B1005" i="1"/>
  <c r="S1004" i="1"/>
  <c r="R1004" i="1"/>
  <c r="M1004" i="1"/>
  <c r="D1004" i="1"/>
  <c r="B1004" i="1"/>
  <c r="AF1003" i="1"/>
  <c r="AE1003" i="1" s="1"/>
  <c r="AD1003" i="1" s="1"/>
  <c r="S1003" i="1"/>
  <c r="R1003" i="1"/>
  <c r="M1003" i="1"/>
  <c r="D1003" i="1"/>
  <c r="B1003" i="1"/>
  <c r="AF1002" i="1"/>
  <c r="AE1002" i="1" s="1"/>
  <c r="AD1002" i="1" s="1"/>
  <c r="AA1002" i="1"/>
  <c r="Z1002" i="1" s="1"/>
  <c r="S1002" i="1"/>
  <c r="R1002" i="1"/>
  <c r="M1002" i="1"/>
  <c r="D1002" i="1"/>
  <c r="B1002" i="1"/>
  <c r="AF1001" i="1"/>
  <c r="AE1001" i="1" s="1"/>
  <c r="AD1001" i="1" s="1"/>
  <c r="AC1001" i="1" s="1"/>
  <c r="AB1001" i="1" s="1"/>
  <c r="Z1001" i="1"/>
  <c r="S1001" i="1"/>
  <c r="R1001" i="1"/>
  <c r="M1001" i="1"/>
  <c r="D1001" i="1"/>
  <c r="B1001" i="1"/>
  <c r="AF1000" i="1"/>
  <c r="AE1000" i="1" s="1"/>
  <c r="AD1000" i="1" s="1"/>
  <c r="S1000" i="1"/>
  <c r="R1000" i="1"/>
  <c r="M1000" i="1"/>
  <c r="D1000" i="1"/>
  <c r="B1000" i="1"/>
  <c r="AF999" i="1"/>
  <c r="AE999" i="1" s="1"/>
  <c r="AD999" i="1" s="1"/>
  <c r="AA999" i="1"/>
  <c r="Z999" i="1" s="1"/>
  <c r="S999" i="1"/>
  <c r="R999" i="1"/>
  <c r="M999" i="1"/>
  <c r="D999" i="1"/>
  <c r="B999" i="1"/>
  <c r="AF998" i="1"/>
  <c r="AE998" i="1" s="1"/>
  <c r="AD998" i="1" s="1"/>
  <c r="AC998" i="1" s="1"/>
  <c r="AB998" i="1" s="1"/>
  <c r="Z998" i="1"/>
  <c r="S998" i="1"/>
  <c r="R998" i="1"/>
  <c r="M998" i="1"/>
  <c r="D998" i="1"/>
  <c r="B998" i="1"/>
  <c r="AF997" i="1"/>
  <c r="AE997" i="1" s="1"/>
  <c r="AD997" i="1" s="1"/>
  <c r="S997" i="1"/>
  <c r="R997" i="1"/>
  <c r="M997" i="1"/>
  <c r="D997" i="1"/>
  <c r="B997" i="1"/>
  <c r="AF996" i="1"/>
  <c r="AE996" i="1" s="1"/>
  <c r="Z996" i="1"/>
  <c r="S996" i="1"/>
  <c r="R996" i="1"/>
  <c r="M996" i="1"/>
  <c r="D996" i="1"/>
  <c r="B996" i="1"/>
  <c r="AF995" i="1"/>
  <c r="AE995" i="1" s="1"/>
  <c r="AD995" i="1" s="1"/>
  <c r="R995" i="1"/>
  <c r="M995" i="1"/>
  <c r="D995" i="1"/>
  <c r="B995" i="1"/>
  <c r="AF994" i="1"/>
  <c r="AE994" i="1" s="1"/>
  <c r="AD994" i="1" s="1"/>
  <c r="S994" i="1"/>
  <c r="R994" i="1"/>
  <c r="M994" i="1"/>
  <c r="D994" i="1"/>
  <c r="B994" i="1"/>
  <c r="S993" i="1"/>
  <c r="R993" i="1"/>
  <c r="M993" i="1"/>
  <c r="D993" i="1"/>
  <c r="B993" i="1"/>
  <c r="AF992" i="1"/>
  <c r="AE992" i="1" s="1"/>
  <c r="AD992" i="1" s="1"/>
  <c r="AC992" i="1" s="1"/>
  <c r="AB992" i="1" s="1"/>
  <c r="Z992" i="1"/>
  <c r="S992" i="1"/>
  <c r="R992" i="1"/>
  <c r="M992" i="1"/>
  <c r="D992" i="1"/>
  <c r="B992" i="1"/>
  <c r="AF991" i="1"/>
  <c r="AE991" i="1" s="1"/>
  <c r="AD991" i="1" s="1"/>
  <c r="AA991" i="1"/>
  <c r="Z991" i="1" s="1"/>
  <c r="S991" i="1"/>
  <c r="R991" i="1"/>
  <c r="M991" i="1"/>
  <c r="D991" i="1"/>
  <c r="B991" i="1"/>
  <c r="AF990" i="1"/>
  <c r="AE990" i="1" s="1"/>
  <c r="AD990" i="1" s="1"/>
  <c r="S990" i="1"/>
  <c r="R990" i="1"/>
  <c r="M990" i="1"/>
  <c r="D990" i="1"/>
  <c r="B990" i="1"/>
  <c r="AF989" i="1"/>
  <c r="AE989" i="1" s="1"/>
  <c r="AD989" i="1" s="1"/>
  <c r="S989" i="1"/>
  <c r="R989" i="1"/>
  <c r="M989" i="1"/>
  <c r="D989" i="1"/>
  <c r="B989" i="1"/>
  <c r="AF988" i="1"/>
  <c r="AE988" i="1" s="1"/>
  <c r="AD988" i="1" s="1"/>
  <c r="AA988" i="1"/>
  <c r="Z988" i="1" s="1"/>
  <c r="S988" i="1"/>
  <c r="R988" i="1"/>
  <c r="M988" i="1"/>
  <c r="D988" i="1"/>
  <c r="B988" i="1"/>
  <c r="AF987" i="1"/>
  <c r="AE987" i="1" s="1"/>
  <c r="AD987" i="1" s="1"/>
  <c r="AC987" i="1" s="1"/>
  <c r="AB987" i="1" s="1"/>
  <c r="Z987" i="1"/>
  <c r="S987" i="1"/>
  <c r="R987" i="1"/>
  <c r="M987" i="1"/>
  <c r="D987" i="1"/>
  <c r="B987" i="1"/>
  <c r="R986" i="1"/>
  <c r="M986" i="1"/>
  <c r="D986" i="1"/>
  <c r="B986" i="1"/>
  <c r="AE985" i="1"/>
  <c r="AD985" i="1" s="1"/>
  <c r="AC985" i="1" s="1"/>
  <c r="S985" i="1"/>
  <c r="R985" i="1"/>
  <c r="M985" i="1"/>
  <c r="D985" i="1"/>
  <c r="B985" i="1"/>
  <c r="S984" i="1"/>
  <c r="R984" i="1"/>
  <c r="M984" i="1"/>
  <c r="D984" i="1"/>
  <c r="B984" i="1"/>
  <c r="AE983" i="1"/>
  <c r="AD983" i="1" s="1"/>
  <c r="R983" i="1"/>
  <c r="M983" i="1"/>
  <c r="D983" i="1"/>
  <c r="B983" i="1"/>
  <c r="AF982" i="1"/>
  <c r="AE982" i="1" s="1"/>
  <c r="AD982" i="1" s="1"/>
  <c r="AC982" i="1" s="1"/>
  <c r="AB982" i="1" s="1"/>
  <c r="Z982" i="1"/>
  <c r="S982" i="1"/>
  <c r="R982" i="1"/>
  <c r="M982" i="1"/>
  <c r="D982" i="1"/>
  <c r="B982" i="1"/>
  <c r="AF981" i="1"/>
  <c r="AE981" i="1" s="1"/>
  <c r="AD981" i="1" s="1"/>
  <c r="AA981" i="1"/>
  <c r="Z981" i="1" s="1"/>
  <c r="S981" i="1"/>
  <c r="R981" i="1"/>
  <c r="M981" i="1"/>
  <c r="D981" i="1"/>
  <c r="B981" i="1"/>
  <c r="S980" i="1"/>
  <c r="R980" i="1"/>
  <c r="M980" i="1"/>
  <c r="G980" i="1"/>
  <c r="D980" i="1"/>
  <c r="B980" i="1"/>
  <c r="S979" i="1"/>
  <c r="R979" i="1"/>
  <c r="M979" i="1"/>
  <c r="D979" i="1"/>
  <c r="B979" i="1"/>
  <c r="AF978" i="1"/>
  <c r="AE978" i="1" s="1"/>
  <c r="AD978" i="1" s="1"/>
  <c r="AA978" i="1"/>
  <c r="Z978" i="1" s="1"/>
  <c r="R978" i="1"/>
  <c r="M978" i="1"/>
  <c r="G978" i="1"/>
  <c r="D978" i="1"/>
  <c r="B978" i="1"/>
  <c r="S977" i="1"/>
  <c r="R977" i="1"/>
  <c r="M977" i="1"/>
  <c r="D977" i="1"/>
  <c r="B977" i="1"/>
  <c r="AF976" i="1"/>
  <c r="AE976" i="1" s="1"/>
  <c r="AD976" i="1" s="1"/>
  <c r="AA976" i="1"/>
  <c r="Z976" i="1" s="1"/>
  <c r="S976" i="1"/>
  <c r="R976" i="1"/>
  <c r="M976" i="1"/>
  <c r="D976" i="1"/>
  <c r="B976" i="1"/>
  <c r="AF975" i="1"/>
  <c r="AE975" i="1" s="1"/>
  <c r="AD975" i="1" s="1"/>
  <c r="AC975" i="1" s="1"/>
  <c r="AB975" i="1" s="1"/>
  <c r="Z975" i="1"/>
  <c r="S975" i="1"/>
  <c r="R975" i="1"/>
  <c r="M975" i="1"/>
  <c r="D975" i="1"/>
  <c r="B975" i="1"/>
  <c r="AF974" i="1"/>
  <c r="AE974" i="1" s="1"/>
  <c r="AD974" i="1" s="1"/>
  <c r="R974" i="1"/>
  <c r="M974" i="1"/>
  <c r="D974" i="1"/>
  <c r="B974" i="1"/>
  <c r="S973" i="1"/>
  <c r="R973" i="1"/>
  <c r="M973" i="1"/>
  <c r="D973" i="1"/>
  <c r="B973" i="1"/>
  <c r="AF972" i="1"/>
  <c r="AE972" i="1" s="1"/>
  <c r="AD972" i="1" s="1"/>
  <c r="AC972" i="1" s="1"/>
  <c r="AB972" i="1" s="1"/>
  <c r="Z972" i="1"/>
  <c r="S972" i="1"/>
  <c r="R972" i="1"/>
  <c r="M972" i="1"/>
  <c r="D972" i="1"/>
  <c r="B972" i="1"/>
  <c r="AE971" i="1"/>
  <c r="AD971" i="1" s="1"/>
  <c r="R971" i="1"/>
  <c r="M971" i="1"/>
  <c r="D971" i="1"/>
  <c r="B971" i="1"/>
  <c r="R970" i="1"/>
  <c r="M970" i="1"/>
  <c r="D970" i="1"/>
  <c r="B970" i="1"/>
  <c r="AF969" i="1"/>
  <c r="AE969" i="1" s="1"/>
  <c r="AD969" i="1" s="1"/>
  <c r="AA969" i="1"/>
  <c r="Z969" i="1" s="1"/>
  <c r="S969" i="1"/>
  <c r="R969" i="1"/>
  <c r="M969" i="1"/>
  <c r="D969" i="1"/>
  <c r="B969" i="1"/>
  <c r="AF968" i="1"/>
  <c r="AE968" i="1" s="1"/>
  <c r="AD968" i="1" s="1"/>
  <c r="AC968" i="1" s="1"/>
  <c r="AB968" i="1" s="1"/>
  <c r="Z968" i="1"/>
  <c r="R968" i="1"/>
  <c r="M968" i="1"/>
  <c r="G968" i="1"/>
  <c r="D968" i="1"/>
  <c r="B968" i="1"/>
  <c r="AF967" i="1"/>
  <c r="AE967" i="1" s="1"/>
  <c r="AD967" i="1" s="1"/>
  <c r="R967" i="1"/>
  <c r="M967" i="1"/>
  <c r="D967" i="1"/>
  <c r="B967" i="1"/>
  <c r="AF966" i="1"/>
  <c r="AE966" i="1" s="1"/>
  <c r="AD966" i="1" s="1"/>
  <c r="AC966" i="1" s="1"/>
  <c r="AB966" i="1" s="1"/>
  <c r="Z966" i="1"/>
  <c r="R966" i="1"/>
  <c r="M966" i="1"/>
  <c r="G966" i="1"/>
  <c r="D966" i="1"/>
  <c r="B966" i="1"/>
  <c r="R965" i="1"/>
  <c r="M965" i="1"/>
  <c r="D965" i="1"/>
  <c r="B965" i="1"/>
  <c r="S964" i="1"/>
  <c r="R964" i="1"/>
  <c r="M964" i="1"/>
  <c r="D964" i="1"/>
  <c r="B964" i="1"/>
  <c r="S963" i="1"/>
  <c r="R963" i="1"/>
  <c r="M963" i="1"/>
  <c r="D963" i="1"/>
  <c r="B963" i="1"/>
  <c r="S962" i="1"/>
  <c r="R962" i="1"/>
  <c r="M962" i="1"/>
  <c r="G962" i="1"/>
  <c r="D962" i="1"/>
  <c r="B962" i="1"/>
  <c r="S961" i="1"/>
  <c r="R961" i="1"/>
  <c r="M961" i="1"/>
  <c r="D961" i="1"/>
  <c r="B961" i="1"/>
  <c r="AF960" i="1"/>
  <c r="AE960" i="1" s="1"/>
  <c r="AD960" i="1" s="1"/>
  <c r="AA960" i="1"/>
  <c r="Z960" i="1" s="1"/>
  <c r="R960" i="1"/>
  <c r="M960" i="1"/>
  <c r="G960" i="1"/>
  <c r="D960" i="1"/>
  <c r="B960" i="1"/>
  <c r="AF959" i="1"/>
  <c r="AE959" i="1" s="1"/>
  <c r="AD959" i="1" s="1"/>
  <c r="S959" i="1"/>
  <c r="R959" i="1"/>
  <c r="M959" i="1"/>
  <c r="D959" i="1"/>
  <c r="B959" i="1"/>
  <c r="AF958" i="1"/>
  <c r="AE958" i="1" s="1"/>
  <c r="AD958" i="1" s="1"/>
  <c r="AC958" i="1" s="1"/>
  <c r="AB958" i="1" s="1"/>
  <c r="Z958" i="1"/>
  <c r="R958" i="1"/>
  <c r="M958" i="1"/>
  <c r="D958" i="1"/>
  <c r="B958" i="1"/>
  <c r="R957" i="1"/>
  <c r="M957" i="1"/>
  <c r="D957" i="1"/>
  <c r="B957" i="1"/>
  <c r="AF956" i="1"/>
  <c r="AE956" i="1" s="1"/>
  <c r="AD956" i="1" s="1"/>
  <c r="AA956" i="1"/>
  <c r="Z956" i="1" s="1"/>
  <c r="S956" i="1"/>
  <c r="R956" i="1"/>
  <c r="M956" i="1"/>
  <c r="D956" i="1"/>
  <c r="B956" i="1"/>
  <c r="S955" i="1"/>
  <c r="R955" i="1"/>
  <c r="M955" i="1"/>
  <c r="D955" i="1"/>
  <c r="B955" i="1"/>
  <c r="AF954" i="1"/>
  <c r="AE954" i="1" s="1"/>
  <c r="AD954" i="1" s="1"/>
  <c r="AC954" i="1" s="1"/>
  <c r="AB954" i="1" s="1"/>
  <c r="Z954" i="1"/>
  <c r="S954" i="1"/>
  <c r="R954" i="1"/>
  <c r="M954" i="1"/>
  <c r="D954" i="1"/>
  <c r="B954" i="1"/>
  <c r="S953" i="1"/>
  <c r="R953" i="1"/>
  <c r="M953" i="1"/>
  <c r="D953" i="1"/>
  <c r="B953" i="1"/>
  <c r="AF952" i="1"/>
  <c r="AE952" i="1" s="1"/>
  <c r="AD952" i="1" s="1"/>
  <c r="AC952" i="1" s="1"/>
  <c r="AB952" i="1" s="1"/>
  <c r="Z952" i="1"/>
  <c r="R952" i="1"/>
  <c r="M952" i="1"/>
  <c r="D952" i="1"/>
  <c r="B952" i="1"/>
  <c r="R951" i="1"/>
  <c r="M951" i="1"/>
  <c r="D951" i="1"/>
  <c r="B951" i="1"/>
  <c r="AF950" i="1"/>
  <c r="AE950" i="1" s="1"/>
  <c r="AD950" i="1" s="1"/>
  <c r="AC950" i="1" s="1"/>
  <c r="AB950" i="1" s="1"/>
  <c r="Z950" i="1"/>
  <c r="R950" i="1"/>
  <c r="M950" i="1"/>
  <c r="D950" i="1"/>
  <c r="B950" i="1"/>
  <c r="AF949" i="1"/>
  <c r="AE949" i="1" s="1"/>
  <c r="AD949" i="1" s="1"/>
  <c r="AC949" i="1" s="1"/>
  <c r="AB949" i="1" s="1"/>
  <c r="Z949" i="1"/>
  <c r="S949" i="1"/>
  <c r="R949" i="1"/>
  <c r="M949" i="1"/>
  <c r="D949" i="1"/>
  <c r="B949" i="1"/>
  <c r="AF948" i="1"/>
  <c r="AE948" i="1" s="1"/>
  <c r="AD948" i="1" s="1"/>
  <c r="AC948" i="1" s="1"/>
  <c r="AB948" i="1" s="1"/>
  <c r="Z948" i="1"/>
  <c r="R948" i="1"/>
  <c r="M948" i="1"/>
  <c r="D948" i="1"/>
  <c r="B948" i="1"/>
  <c r="AF947" i="1"/>
  <c r="AE947" i="1" s="1"/>
  <c r="AD947" i="1" s="1"/>
  <c r="Z947" i="1"/>
  <c r="S947" i="1"/>
  <c r="R947" i="1"/>
  <c r="M947" i="1"/>
  <c r="D947" i="1"/>
  <c r="B947" i="1"/>
  <c r="AF946" i="1"/>
  <c r="AE946" i="1" s="1"/>
  <c r="AD946" i="1" s="1"/>
  <c r="AC946" i="1" s="1"/>
  <c r="AB946" i="1" s="1"/>
  <c r="Z946" i="1"/>
  <c r="S946" i="1"/>
  <c r="R946" i="1"/>
  <c r="M946" i="1"/>
  <c r="D946" i="1"/>
  <c r="B946" i="1"/>
  <c r="AF945" i="1"/>
  <c r="AD945" i="1"/>
  <c r="R945" i="1"/>
  <c r="M945" i="1"/>
  <c r="D945" i="1"/>
  <c r="B945" i="1"/>
  <c r="S944" i="1"/>
  <c r="R944" i="1"/>
  <c r="M944" i="1"/>
  <c r="D944" i="1"/>
  <c r="B944" i="1"/>
  <c r="S943" i="1"/>
  <c r="R943" i="1"/>
  <c r="M943" i="1"/>
  <c r="D943" i="1"/>
  <c r="B943" i="1"/>
  <c r="AF942" i="1"/>
  <c r="AE942" i="1" s="1"/>
  <c r="AD942" i="1" s="1"/>
  <c r="AC942" i="1" s="1"/>
  <c r="AB942" i="1" s="1"/>
  <c r="Z942" i="1"/>
  <c r="S942" i="1"/>
  <c r="R942" i="1"/>
  <c r="M942" i="1"/>
  <c r="D942" i="1"/>
  <c r="B942" i="1"/>
  <c r="S941" i="1"/>
  <c r="R941" i="1"/>
  <c r="M941" i="1"/>
  <c r="D941" i="1"/>
  <c r="B941" i="1"/>
  <c r="AF940" i="1"/>
  <c r="AE940" i="1" s="1"/>
  <c r="AD940" i="1" s="1"/>
  <c r="AA940" i="1"/>
  <c r="Z940" i="1" s="1"/>
  <c r="S940" i="1"/>
  <c r="R940" i="1"/>
  <c r="M940" i="1"/>
  <c r="D940" i="1"/>
  <c r="B940" i="1"/>
  <c r="AF939" i="1"/>
  <c r="AE939" i="1" s="1"/>
  <c r="AD939" i="1" s="1"/>
  <c r="AA939" i="1"/>
  <c r="Z939" i="1" s="1"/>
  <c r="S939" i="1"/>
  <c r="R939" i="1"/>
  <c r="M939" i="1"/>
  <c r="D939" i="1"/>
  <c r="B939" i="1"/>
  <c r="AE938" i="1"/>
  <c r="AD938" i="1" s="1"/>
  <c r="AC938" i="1" s="1"/>
  <c r="AB938" i="1" s="1"/>
  <c r="Z938" i="1"/>
  <c r="S938" i="1"/>
  <c r="R938" i="1"/>
  <c r="M938" i="1"/>
  <c r="D938" i="1"/>
  <c r="B938" i="1"/>
  <c r="AF937" i="1"/>
  <c r="AE937" i="1" s="1"/>
  <c r="AD937" i="1" s="1"/>
  <c r="AC937" i="1" s="1"/>
  <c r="AB937" i="1" s="1"/>
  <c r="Z937" i="1"/>
  <c r="R937" i="1"/>
  <c r="M937" i="1"/>
  <c r="D937" i="1"/>
  <c r="B937" i="1"/>
  <c r="AF936" i="1"/>
  <c r="AE936" i="1" s="1"/>
  <c r="AD936" i="1" s="1"/>
  <c r="AA936" i="1"/>
  <c r="Z936" i="1" s="1"/>
  <c r="S936" i="1"/>
  <c r="R936" i="1"/>
  <c r="M936" i="1"/>
  <c r="D936" i="1"/>
  <c r="B936" i="1"/>
  <c r="AF935" i="1"/>
  <c r="AE935" i="1" s="1"/>
  <c r="AD935" i="1" s="1"/>
  <c r="AC935" i="1" s="1"/>
  <c r="AB935" i="1" s="1"/>
  <c r="Z935" i="1"/>
  <c r="S935" i="1"/>
  <c r="R935" i="1"/>
  <c r="M935" i="1"/>
  <c r="D935" i="1"/>
  <c r="B935" i="1"/>
  <c r="S934" i="1"/>
  <c r="R934" i="1"/>
  <c r="M934" i="1"/>
  <c r="D934" i="1"/>
  <c r="B934" i="1"/>
  <c r="AF933" i="1"/>
  <c r="AE933" i="1" s="1"/>
  <c r="AD933" i="1" s="1"/>
  <c r="AC933" i="1" s="1"/>
  <c r="AB933" i="1" s="1"/>
  <c r="Z933" i="1"/>
  <c r="R933" i="1"/>
  <c r="M933" i="1"/>
  <c r="D933" i="1"/>
  <c r="B933" i="1"/>
  <c r="AE932" i="1"/>
  <c r="AD932" i="1" s="1"/>
  <c r="S932" i="1"/>
  <c r="R932" i="1"/>
  <c r="M932" i="1"/>
  <c r="D932" i="1"/>
  <c r="B932" i="1"/>
  <c r="S931" i="1"/>
  <c r="R931" i="1"/>
  <c r="M931" i="1"/>
  <c r="D931" i="1"/>
  <c r="B931" i="1"/>
  <c r="AF930" i="1"/>
  <c r="AE930" i="1" s="1"/>
  <c r="AD930" i="1" s="1"/>
  <c r="AC930" i="1" s="1"/>
  <c r="AB930" i="1" s="1"/>
  <c r="Z930" i="1"/>
  <c r="S930" i="1"/>
  <c r="R930" i="1"/>
  <c r="M930" i="1"/>
  <c r="D930" i="1"/>
  <c r="B930" i="1"/>
  <c r="AF929" i="1"/>
  <c r="AE929" i="1" s="1"/>
  <c r="AD929" i="1" s="1"/>
  <c r="AA929" i="1"/>
  <c r="Z929" i="1" s="1"/>
  <c r="S929" i="1"/>
  <c r="R929" i="1"/>
  <c r="M929" i="1"/>
  <c r="D929" i="1"/>
  <c r="B929" i="1"/>
  <c r="S928" i="1"/>
  <c r="R928" i="1"/>
  <c r="M928" i="1"/>
  <c r="D928" i="1"/>
  <c r="B928" i="1"/>
  <c r="AE927" i="1"/>
  <c r="AD927" i="1" s="1"/>
  <c r="S927" i="1"/>
  <c r="R927" i="1"/>
  <c r="M927" i="1"/>
  <c r="D927" i="1"/>
  <c r="B927" i="1"/>
  <c r="S926" i="1"/>
  <c r="R926" i="1"/>
  <c r="M926" i="1"/>
  <c r="D926" i="1"/>
  <c r="B926" i="1"/>
  <c r="AF925" i="1"/>
  <c r="AE925" i="1" s="1"/>
  <c r="AD925" i="1" s="1"/>
  <c r="AC925" i="1" s="1"/>
  <c r="AB925" i="1" s="1"/>
  <c r="Z925" i="1"/>
  <c r="S925" i="1"/>
  <c r="R925" i="1"/>
  <c r="M925" i="1"/>
  <c r="D925" i="1"/>
  <c r="B925" i="1"/>
  <c r="AF924" i="1"/>
  <c r="AA924" i="1"/>
  <c r="Z924" i="1" s="1"/>
  <c r="R924" i="1"/>
  <c r="M924" i="1"/>
  <c r="D924" i="1"/>
  <c r="B924" i="1"/>
  <c r="S923" i="1"/>
  <c r="R923" i="1"/>
  <c r="M923" i="1"/>
  <c r="D923" i="1"/>
  <c r="B923" i="1"/>
  <c r="S922" i="1"/>
  <c r="R922" i="1"/>
  <c r="M922" i="1"/>
  <c r="D922" i="1"/>
  <c r="B922" i="1"/>
  <c r="S921" i="1"/>
  <c r="R921" i="1"/>
  <c r="M921" i="1"/>
  <c r="D921" i="1"/>
  <c r="B921" i="1"/>
  <c r="AF920" i="1"/>
  <c r="AE920" i="1" s="1"/>
  <c r="AD920" i="1" s="1"/>
  <c r="AA920" i="1"/>
  <c r="Z920" i="1" s="1"/>
  <c r="S920" i="1"/>
  <c r="R920" i="1"/>
  <c r="M920" i="1"/>
  <c r="D920" i="1"/>
  <c r="B920" i="1"/>
  <c r="S919" i="1"/>
  <c r="R919" i="1"/>
  <c r="M919" i="1"/>
  <c r="D919" i="1"/>
  <c r="B919" i="1"/>
  <c r="AF918" i="1"/>
  <c r="AE918" i="1" s="1"/>
  <c r="AD918" i="1" s="1"/>
  <c r="AC918" i="1" s="1"/>
  <c r="AB918" i="1" s="1"/>
  <c r="Z918" i="1"/>
  <c r="S918" i="1"/>
  <c r="R918" i="1"/>
  <c r="M918" i="1"/>
  <c r="D918" i="1"/>
  <c r="B918" i="1"/>
  <c r="AE917" i="1"/>
  <c r="AD917" i="1" s="1"/>
  <c r="S917" i="1"/>
  <c r="R917" i="1"/>
  <c r="M917" i="1"/>
  <c r="D917" i="1"/>
  <c r="B917" i="1"/>
  <c r="S916" i="1"/>
  <c r="R916" i="1"/>
  <c r="M916" i="1"/>
  <c r="D916" i="1"/>
  <c r="B916" i="1"/>
  <c r="AF915" i="1"/>
  <c r="AD915" i="1"/>
  <c r="S915" i="1"/>
  <c r="R915" i="1"/>
  <c r="M915" i="1"/>
  <c r="D915" i="1"/>
  <c r="B915" i="1"/>
  <c r="R914" i="1"/>
  <c r="M914" i="1"/>
  <c r="D914" i="1"/>
  <c r="B914" i="1"/>
  <c r="S913" i="1"/>
  <c r="R913" i="1"/>
  <c r="M913" i="1"/>
  <c r="D913" i="1"/>
  <c r="B913" i="1"/>
  <c r="AF912" i="1"/>
  <c r="AE912" i="1" s="1"/>
  <c r="AD912" i="1" s="1"/>
  <c r="AC912" i="1" s="1"/>
  <c r="AB912" i="1" s="1"/>
  <c r="Z912" i="1"/>
  <c r="S912" i="1"/>
  <c r="R912" i="1"/>
  <c r="M912" i="1"/>
  <c r="D912" i="1"/>
  <c r="B912" i="1"/>
  <c r="AF911" i="1"/>
  <c r="AE911" i="1" s="1"/>
  <c r="AD911" i="1" s="1"/>
  <c r="AC911" i="1" s="1"/>
  <c r="AB911" i="1" s="1"/>
  <c r="Z911" i="1"/>
  <c r="S911" i="1"/>
  <c r="R911" i="1"/>
  <c r="M911" i="1"/>
  <c r="D911" i="1"/>
  <c r="B911" i="1"/>
  <c r="S910" i="1"/>
  <c r="R910" i="1"/>
  <c r="M910" i="1"/>
  <c r="D910" i="1"/>
  <c r="B910" i="1"/>
  <c r="S909" i="1"/>
  <c r="R909" i="1"/>
  <c r="M909" i="1"/>
  <c r="D909" i="1"/>
  <c r="B909" i="1"/>
  <c r="R908" i="1"/>
  <c r="M908" i="1"/>
  <c r="D908" i="1"/>
  <c r="B908" i="1"/>
  <c r="AF907" i="1"/>
  <c r="AE907" i="1" s="1"/>
  <c r="AD907" i="1" s="1"/>
  <c r="AC907" i="1" s="1"/>
  <c r="AB907" i="1" s="1"/>
  <c r="Z907" i="1"/>
  <c r="S907" i="1"/>
  <c r="R907" i="1"/>
  <c r="M907" i="1"/>
  <c r="D907" i="1"/>
  <c r="B907" i="1"/>
  <c r="AF906" i="1"/>
  <c r="AE906" i="1" s="1"/>
  <c r="AD906" i="1" s="1"/>
  <c r="AC906" i="1" s="1"/>
  <c r="AB906" i="1" s="1"/>
  <c r="Z906" i="1"/>
  <c r="R906" i="1"/>
  <c r="M906" i="1"/>
  <c r="D906" i="1"/>
  <c r="B906" i="1"/>
  <c r="AE905" i="1"/>
  <c r="AD905" i="1" s="1"/>
  <c r="S905" i="1"/>
  <c r="R905" i="1"/>
  <c r="M905" i="1"/>
  <c r="D905" i="1"/>
  <c r="B905" i="1"/>
  <c r="S904" i="1"/>
  <c r="R904" i="1"/>
  <c r="M904" i="1"/>
  <c r="D904" i="1"/>
  <c r="B904" i="1"/>
  <c r="AF903" i="1"/>
  <c r="AE903" i="1" s="1"/>
  <c r="AD903" i="1" s="1"/>
  <c r="AC903" i="1" s="1"/>
  <c r="AB903" i="1" s="1"/>
  <c r="Z903" i="1"/>
  <c r="S903" i="1"/>
  <c r="R903" i="1"/>
  <c r="M903" i="1"/>
  <c r="D903" i="1"/>
  <c r="B903" i="1"/>
  <c r="AE902" i="1"/>
  <c r="AD902" i="1" s="1"/>
  <c r="S902" i="1"/>
  <c r="R902" i="1"/>
  <c r="M902" i="1"/>
  <c r="D902" i="1"/>
  <c r="B902" i="1"/>
  <c r="S901" i="1"/>
  <c r="R901" i="1"/>
  <c r="M901" i="1"/>
  <c r="D901" i="1"/>
  <c r="B901" i="1"/>
  <c r="AF900" i="1"/>
  <c r="AE900" i="1" s="1"/>
  <c r="AD900" i="1" s="1"/>
  <c r="AC900" i="1" s="1"/>
  <c r="AB900" i="1" s="1"/>
  <c r="Z900" i="1"/>
  <c r="S900" i="1"/>
  <c r="R900" i="1"/>
  <c r="M900" i="1"/>
  <c r="D900" i="1"/>
  <c r="B900" i="1"/>
  <c r="AF899" i="1"/>
  <c r="AE899" i="1" s="1"/>
  <c r="AA899" i="1"/>
  <c r="Z899" i="1" s="1"/>
  <c r="S899" i="1"/>
  <c r="R899" i="1"/>
  <c r="M899" i="1"/>
  <c r="D899" i="1"/>
  <c r="B899" i="1"/>
  <c r="AF898" i="1"/>
  <c r="AE898" i="1" s="1"/>
  <c r="AD898" i="1" s="1"/>
  <c r="AC898" i="1" s="1"/>
  <c r="AB898" i="1" s="1"/>
  <c r="Z898" i="1"/>
  <c r="S898" i="1"/>
  <c r="R898" i="1"/>
  <c r="M898" i="1"/>
  <c r="D898" i="1"/>
  <c r="B898" i="1"/>
  <c r="AF897" i="1"/>
  <c r="AD897" i="1"/>
  <c r="S897" i="1"/>
  <c r="R897" i="1"/>
  <c r="M897" i="1"/>
  <c r="D897" i="1"/>
  <c r="B897" i="1"/>
  <c r="AD896" i="1"/>
  <c r="R896" i="1"/>
  <c r="M896" i="1"/>
  <c r="D896" i="1"/>
  <c r="B896" i="1"/>
  <c r="AF895" i="1"/>
  <c r="AE895" i="1" s="1"/>
  <c r="AD895" i="1" s="1"/>
  <c r="AA895" i="1"/>
  <c r="Z895" i="1" s="1"/>
  <c r="S895" i="1"/>
  <c r="R895" i="1"/>
  <c r="M895" i="1"/>
  <c r="D895" i="1"/>
  <c r="B895" i="1"/>
  <c r="AF894" i="1"/>
  <c r="AE894" i="1" s="1"/>
  <c r="AD894" i="1" s="1"/>
  <c r="AC894" i="1" s="1"/>
  <c r="AB894" i="1" s="1"/>
  <c r="S894" i="1"/>
  <c r="R894" i="1"/>
  <c r="M894" i="1"/>
  <c r="D894" i="1"/>
  <c r="B894" i="1"/>
  <c r="AF893" i="1"/>
  <c r="AA893" i="1"/>
  <c r="Z893" i="1" s="1"/>
  <c r="S893" i="1"/>
  <c r="R893" i="1"/>
  <c r="M893" i="1"/>
  <c r="D893" i="1"/>
  <c r="B893" i="1"/>
  <c r="AF892" i="1"/>
  <c r="AE892" i="1" s="1"/>
  <c r="AD892" i="1" s="1"/>
  <c r="AA892" i="1"/>
  <c r="Z892" i="1" s="1"/>
  <c r="S892" i="1"/>
  <c r="R892" i="1"/>
  <c r="M892" i="1"/>
  <c r="D892" i="1"/>
  <c r="B892" i="1"/>
  <c r="AF891" i="1"/>
  <c r="AE891" i="1" s="1"/>
  <c r="AD891" i="1" s="1"/>
  <c r="S891" i="1"/>
  <c r="R891" i="1"/>
  <c r="M891" i="1"/>
  <c r="D891" i="1"/>
  <c r="B891" i="1"/>
  <c r="AE890" i="1"/>
  <c r="AD890" i="1" s="1"/>
  <c r="R890" i="1"/>
  <c r="M890" i="1"/>
  <c r="D890" i="1"/>
  <c r="B890" i="1"/>
  <c r="AF889" i="1"/>
  <c r="AE889" i="1" s="1"/>
  <c r="AD889" i="1" s="1"/>
  <c r="AC889" i="1" s="1"/>
  <c r="AB889" i="1" s="1"/>
  <c r="Z889" i="1"/>
  <c r="S889" i="1"/>
  <c r="R889" i="1"/>
  <c r="M889" i="1"/>
  <c r="D889" i="1"/>
  <c r="B889" i="1"/>
  <c r="AF888" i="1"/>
  <c r="AE888" i="1" s="1"/>
  <c r="AD888" i="1" s="1"/>
  <c r="AC888" i="1" s="1"/>
  <c r="AB888" i="1" s="1"/>
  <c r="Z888" i="1"/>
  <c r="S888" i="1"/>
  <c r="R888" i="1"/>
  <c r="M888" i="1"/>
  <c r="D888" i="1"/>
  <c r="B888" i="1"/>
  <c r="AF887" i="1"/>
  <c r="AE887" i="1" s="1"/>
  <c r="AD887" i="1" s="1"/>
  <c r="AC887" i="1" s="1"/>
  <c r="AB887" i="1" s="1"/>
  <c r="S887" i="1"/>
  <c r="R887" i="1"/>
  <c r="M887" i="1"/>
  <c r="D887" i="1"/>
  <c r="B887" i="1"/>
  <c r="AF886" i="1"/>
  <c r="AE886" i="1" s="1"/>
  <c r="AD886" i="1" s="1"/>
  <c r="AC886" i="1" s="1"/>
  <c r="AB886" i="1" s="1"/>
  <c r="Z886" i="1"/>
  <c r="S886" i="1"/>
  <c r="R886" i="1"/>
  <c r="M886" i="1"/>
  <c r="D886" i="1"/>
  <c r="B886" i="1"/>
  <c r="S885" i="1"/>
  <c r="R885" i="1"/>
  <c r="M885" i="1"/>
  <c r="D885" i="1"/>
  <c r="B885" i="1"/>
  <c r="AF884" i="1"/>
  <c r="AE884" i="1" s="1"/>
  <c r="AD884" i="1" s="1"/>
  <c r="AA884" i="1"/>
  <c r="Z884" i="1" s="1"/>
  <c r="S884" i="1"/>
  <c r="R884" i="1"/>
  <c r="M884" i="1"/>
  <c r="D884" i="1"/>
  <c r="B884" i="1"/>
  <c r="AE883" i="1"/>
  <c r="AD883" i="1" s="1"/>
  <c r="S883" i="1"/>
  <c r="R883" i="1"/>
  <c r="M883" i="1"/>
  <c r="D883" i="1"/>
  <c r="B883" i="1"/>
  <c r="AF882" i="1"/>
  <c r="AE882" i="1" s="1"/>
  <c r="AD882" i="1" s="1"/>
  <c r="AA882" i="1"/>
  <c r="Z882" i="1" s="1"/>
  <c r="S882" i="1"/>
  <c r="R882" i="1"/>
  <c r="M882" i="1"/>
  <c r="D882" i="1"/>
  <c r="B882" i="1"/>
  <c r="AF881" i="1"/>
  <c r="AE881" i="1" s="1"/>
  <c r="AD881" i="1" s="1"/>
  <c r="AC881" i="1" s="1"/>
  <c r="AB881" i="1" s="1"/>
  <c r="Z881" i="1"/>
  <c r="R881" i="1"/>
  <c r="M881" i="1"/>
  <c r="D881" i="1"/>
  <c r="B881" i="1"/>
  <c r="AF880" i="1"/>
  <c r="AE880" i="1" s="1"/>
  <c r="AD880" i="1" s="1"/>
  <c r="AC880" i="1" s="1"/>
  <c r="AB880" i="1" s="1"/>
  <c r="Z880" i="1"/>
  <c r="R880" i="1"/>
  <c r="M880" i="1"/>
  <c r="D880" i="1"/>
  <c r="B880" i="1"/>
  <c r="AF879" i="1"/>
  <c r="AE879" i="1" s="1"/>
  <c r="AD879" i="1" s="1"/>
  <c r="AC879" i="1" s="1"/>
  <c r="AB879" i="1" s="1"/>
  <c r="Z879" i="1"/>
  <c r="R879" i="1"/>
  <c r="M879" i="1"/>
  <c r="D879" i="1"/>
  <c r="B879" i="1"/>
  <c r="AE878" i="1"/>
  <c r="AD878" i="1" s="1"/>
  <c r="S878" i="1"/>
  <c r="R878" i="1"/>
  <c r="M878" i="1"/>
  <c r="D878" i="1"/>
  <c r="B878" i="1"/>
  <c r="S877" i="1"/>
  <c r="R877" i="1"/>
  <c r="M877" i="1"/>
  <c r="D877" i="1"/>
  <c r="B877" i="1"/>
  <c r="AF876" i="1"/>
  <c r="AE876" i="1" s="1"/>
  <c r="AD876" i="1" s="1"/>
  <c r="AC876" i="1" s="1"/>
  <c r="AB876" i="1" s="1"/>
  <c r="Z876" i="1"/>
  <c r="S876" i="1"/>
  <c r="R876" i="1"/>
  <c r="M876" i="1"/>
  <c r="D876" i="1"/>
  <c r="B876" i="1"/>
  <c r="AF875" i="1"/>
  <c r="AE875" i="1" s="1"/>
  <c r="AD875" i="1" s="1"/>
  <c r="AC875" i="1" s="1"/>
  <c r="AB875" i="1" s="1"/>
  <c r="Z875" i="1"/>
  <c r="R875" i="1"/>
  <c r="M875" i="1"/>
  <c r="D875" i="1"/>
  <c r="B875" i="1"/>
  <c r="R874" i="1"/>
  <c r="M874" i="1"/>
  <c r="D874" i="1"/>
  <c r="B874" i="1"/>
  <c r="AE873" i="1"/>
  <c r="AD873" i="1" s="1"/>
  <c r="S873" i="1"/>
  <c r="R873" i="1"/>
  <c r="M873" i="1"/>
  <c r="D873" i="1"/>
  <c r="B873" i="1"/>
  <c r="S872" i="1"/>
  <c r="R872" i="1"/>
  <c r="M872" i="1"/>
  <c r="D872" i="1"/>
  <c r="B872" i="1"/>
  <c r="AF871" i="1"/>
  <c r="AE871" i="1" s="1"/>
  <c r="AD871" i="1" s="1"/>
  <c r="AC871" i="1" s="1"/>
  <c r="AB871" i="1" s="1"/>
  <c r="Z871" i="1"/>
  <c r="R871" i="1"/>
  <c r="M871" i="1"/>
  <c r="D871" i="1"/>
  <c r="B871" i="1"/>
  <c r="AF870" i="1"/>
  <c r="AE870" i="1" s="1"/>
  <c r="AA870" i="1"/>
  <c r="Z870" i="1" s="1"/>
  <c r="S870" i="1"/>
  <c r="R870" i="1"/>
  <c r="M870" i="1"/>
  <c r="D870" i="1"/>
  <c r="B870" i="1"/>
  <c r="AF869" i="1"/>
  <c r="AE869" i="1" s="1"/>
  <c r="AD869" i="1" s="1"/>
  <c r="AA869" i="1"/>
  <c r="Z869" i="1" s="1"/>
  <c r="R869" i="1"/>
  <c r="M869" i="1"/>
  <c r="D869" i="1"/>
  <c r="B869" i="1"/>
  <c r="AE868" i="1"/>
  <c r="AD868" i="1" s="1"/>
  <c r="S868" i="1"/>
  <c r="R868" i="1"/>
  <c r="M868" i="1"/>
  <c r="D868" i="1"/>
  <c r="B868" i="1"/>
  <c r="AF867" i="1"/>
  <c r="AE867" i="1" s="1"/>
  <c r="AD867" i="1" s="1"/>
  <c r="AC867" i="1" s="1"/>
  <c r="AB867" i="1" s="1"/>
  <c r="Z867" i="1"/>
  <c r="R867" i="1"/>
  <c r="M867" i="1"/>
  <c r="D867" i="1"/>
  <c r="B867" i="1"/>
  <c r="AE866" i="1"/>
  <c r="AD866" i="1" s="1"/>
  <c r="S866" i="1"/>
  <c r="R866" i="1"/>
  <c r="M866" i="1"/>
  <c r="D866" i="1"/>
  <c r="B866" i="1"/>
  <c r="AF865" i="1"/>
  <c r="AE865" i="1" s="1"/>
  <c r="AD865" i="1" s="1"/>
  <c r="AC865" i="1" s="1"/>
  <c r="AB865" i="1" s="1"/>
  <c r="Z865" i="1"/>
  <c r="S865" i="1"/>
  <c r="R865" i="1"/>
  <c r="M865" i="1"/>
  <c r="D865" i="1"/>
  <c r="B865" i="1"/>
  <c r="AF864" i="1"/>
  <c r="AE864" i="1" s="1"/>
  <c r="AD864" i="1" s="1"/>
  <c r="AC864" i="1" s="1"/>
  <c r="AB864" i="1" s="1"/>
  <c r="Z864" i="1"/>
  <c r="R864" i="1"/>
  <c r="M864" i="1"/>
  <c r="D864" i="1"/>
  <c r="B864" i="1"/>
  <c r="AF863" i="1"/>
  <c r="AE863" i="1" s="1"/>
  <c r="AD863" i="1" s="1"/>
  <c r="AA863" i="1"/>
  <c r="Z863" i="1" s="1"/>
  <c r="S863" i="1"/>
  <c r="R863" i="1"/>
  <c r="M863" i="1"/>
  <c r="D863" i="1"/>
  <c r="B863" i="1"/>
  <c r="R862" i="1"/>
  <c r="M862" i="1"/>
  <c r="D862" i="1"/>
  <c r="B862" i="1"/>
  <c r="AE861" i="1"/>
  <c r="AD861" i="1" s="1"/>
  <c r="S861" i="1"/>
  <c r="R861" i="1"/>
  <c r="M861" i="1"/>
  <c r="D861" i="1"/>
  <c r="B861" i="1"/>
  <c r="S860" i="1"/>
  <c r="R860" i="1"/>
  <c r="M860" i="1"/>
  <c r="D860" i="1"/>
  <c r="B860" i="1"/>
  <c r="S859" i="1"/>
  <c r="R859" i="1"/>
  <c r="M859" i="1"/>
  <c r="D859" i="1"/>
  <c r="B859" i="1"/>
  <c r="AF858" i="1"/>
  <c r="AE858" i="1" s="1"/>
  <c r="AD858" i="1" s="1"/>
  <c r="AC858" i="1" s="1"/>
  <c r="AB858" i="1" s="1"/>
  <c r="Z858" i="1"/>
  <c r="S858" i="1"/>
  <c r="R858" i="1"/>
  <c r="M858" i="1"/>
  <c r="D858" i="1"/>
  <c r="B858" i="1"/>
  <c r="AF857" i="1"/>
  <c r="AE857" i="1" s="1"/>
  <c r="AD857" i="1" s="1"/>
  <c r="AC857" i="1" s="1"/>
  <c r="AB857" i="1" s="1"/>
  <c r="Z857" i="1"/>
  <c r="R857" i="1"/>
  <c r="M857" i="1"/>
  <c r="D857" i="1"/>
  <c r="B857" i="1"/>
  <c r="S856" i="1"/>
  <c r="R856" i="1"/>
  <c r="M856" i="1"/>
  <c r="D856" i="1"/>
  <c r="B856" i="1"/>
  <c r="AF855" i="1"/>
  <c r="AD855" i="1"/>
  <c r="S855" i="1"/>
  <c r="R855" i="1"/>
  <c r="M855" i="1"/>
  <c r="D855" i="1"/>
  <c r="B855" i="1"/>
  <c r="S854" i="1"/>
  <c r="R854" i="1"/>
  <c r="M854" i="1"/>
  <c r="D854" i="1"/>
  <c r="B854" i="1"/>
  <c r="S853" i="1"/>
  <c r="R853" i="1"/>
  <c r="M853" i="1"/>
  <c r="D853" i="1"/>
  <c r="B853" i="1"/>
  <c r="R852" i="1"/>
  <c r="M852" i="1"/>
  <c r="D852" i="1"/>
  <c r="B852" i="1"/>
  <c r="AF851" i="1"/>
  <c r="AE851" i="1" s="1"/>
  <c r="AD851" i="1" s="1"/>
  <c r="AA851" i="1"/>
  <c r="Z851" i="1" s="1"/>
  <c r="S851" i="1"/>
  <c r="R851" i="1"/>
  <c r="M851" i="1"/>
  <c r="D851" i="1"/>
  <c r="B851" i="1"/>
  <c r="AF850" i="1"/>
  <c r="AE850" i="1" s="1"/>
  <c r="AD850" i="1" s="1"/>
  <c r="AA850" i="1"/>
  <c r="Z850" i="1" s="1"/>
  <c r="S850" i="1"/>
  <c r="R850" i="1"/>
  <c r="M850" i="1"/>
  <c r="D850" i="1"/>
  <c r="B850" i="1"/>
  <c r="AF849" i="1"/>
  <c r="AD849" i="1"/>
  <c r="R849" i="1"/>
  <c r="M849" i="1"/>
  <c r="D849" i="1"/>
  <c r="B849" i="1"/>
  <c r="S848" i="1"/>
  <c r="R848" i="1"/>
  <c r="M848" i="1"/>
  <c r="D848" i="1"/>
  <c r="B848" i="1"/>
  <c r="S847" i="1"/>
  <c r="R847" i="1"/>
  <c r="M847" i="1"/>
  <c r="D847" i="1"/>
  <c r="B847" i="1"/>
  <c r="S846" i="1"/>
  <c r="R846" i="1"/>
  <c r="M846" i="1"/>
  <c r="D846" i="1"/>
  <c r="B846" i="1"/>
  <c r="AE845" i="1"/>
  <c r="AD845" i="1" s="1"/>
  <c r="S845" i="1"/>
  <c r="R845" i="1"/>
  <c r="M845" i="1"/>
  <c r="D845" i="1"/>
  <c r="B845" i="1"/>
  <c r="AF844" i="1"/>
  <c r="AE844" i="1" s="1"/>
  <c r="AA844" i="1"/>
  <c r="Z844" i="1" s="1"/>
  <c r="R844" i="1"/>
  <c r="M844" i="1"/>
  <c r="D844" i="1"/>
  <c r="B844" i="1"/>
  <c r="AF843" i="1"/>
  <c r="AE843" i="1" s="1"/>
  <c r="AA843" i="1"/>
  <c r="Z843" i="1" s="1"/>
  <c r="R843" i="1"/>
  <c r="M843" i="1"/>
  <c r="D843" i="1"/>
  <c r="B843" i="1"/>
  <c r="AF842" i="1"/>
  <c r="AD842" i="1"/>
  <c r="S842" i="1"/>
  <c r="R842" i="1"/>
  <c r="M842" i="1"/>
  <c r="D842" i="1"/>
  <c r="B842" i="1"/>
  <c r="AF841" i="1"/>
  <c r="AE841" i="1" s="1"/>
  <c r="AD841" i="1" s="1"/>
  <c r="AA841" i="1"/>
  <c r="Z841" i="1" s="1"/>
  <c r="S841" i="1"/>
  <c r="R841" i="1"/>
  <c r="M841" i="1"/>
  <c r="D841" i="1"/>
  <c r="B841" i="1"/>
  <c r="AF840" i="1"/>
  <c r="AD840" i="1"/>
  <c r="S840" i="1"/>
  <c r="R840" i="1"/>
  <c r="M840" i="1"/>
  <c r="D840" i="1"/>
  <c r="B840" i="1"/>
  <c r="AD839" i="1"/>
  <c r="S839" i="1"/>
  <c r="R839" i="1"/>
  <c r="M839" i="1"/>
  <c r="D839" i="1"/>
  <c r="B839" i="1"/>
  <c r="AE838" i="1"/>
  <c r="AA838" i="1"/>
  <c r="Z838" i="1" s="1"/>
  <c r="S838" i="1"/>
  <c r="R838" i="1"/>
  <c r="M838" i="1"/>
  <c r="D838" i="1"/>
  <c r="B838" i="1"/>
  <c r="AE837" i="1"/>
  <c r="AD837" i="1" s="1"/>
  <c r="S837" i="1"/>
  <c r="R837" i="1"/>
  <c r="M837" i="1"/>
  <c r="D837" i="1"/>
  <c r="B837" i="1"/>
  <c r="S836" i="1"/>
  <c r="R836" i="1"/>
  <c r="M836" i="1"/>
  <c r="D836" i="1"/>
  <c r="B836" i="1"/>
  <c r="S835" i="1"/>
  <c r="R835" i="1"/>
  <c r="M835" i="1"/>
  <c r="D835" i="1"/>
  <c r="B835" i="1"/>
  <c r="S834" i="1"/>
  <c r="R834" i="1"/>
  <c r="M834" i="1"/>
  <c r="D834" i="1"/>
  <c r="B834" i="1"/>
  <c r="S833" i="1"/>
  <c r="R833" i="1"/>
  <c r="M833" i="1"/>
  <c r="D833" i="1"/>
  <c r="B833" i="1"/>
  <c r="AE832" i="1"/>
  <c r="AD832" i="1" s="1"/>
  <c r="S832" i="1"/>
  <c r="R832" i="1"/>
  <c r="M832" i="1"/>
  <c r="D832" i="1"/>
  <c r="B832" i="1"/>
  <c r="AF831" i="1"/>
  <c r="AD831" i="1"/>
  <c r="S831" i="1"/>
  <c r="R831" i="1"/>
  <c r="M831" i="1"/>
  <c r="D831" i="1"/>
  <c r="B831" i="1"/>
  <c r="AE830" i="1"/>
  <c r="AD830" i="1" s="1"/>
  <c r="S830" i="1"/>
  <c r="R830" i="1"/>
  <c r="M830" i="1"/>
  <c r="D830" i="1"/>
  <c r="B830" i="1"/>
  <c r="S829" i="1"/>
  <c r="R829" i="1"/>
  <c r="M829" i="1"/>
  <c r="D829" i="1"/>
  <c r="B829" i="1"/>
  <c r="AF828" i="1"/>
  <c r="AD828" i="1"/>
  <c r="R828" i="1"/>
  <c r="M828" i="1"/>
  <c r="D828" i="1"/>
  <c r="B828" i="1"/>
  <c r="AF827" i="1"/>
  <c r="AD827" i="1"/>
  <c r="R827" i="1"/>
  <c r="M827" i="1"/>
  <c r="D827" i="1"/>
  <c r="B827" i="1"/>
  <c r="S826" i="1"/>
  <c r="R826" i="1"/>
  <c r="M826" i="1"/>
  <c r="D826" i="1"/>
  <c r="B826" i="1"/>
  <c r="AF825" i="1"/>
  <c r="AD825" i="1"/>
  <c r="R825" i="1"/>
  <c r="M825" i="1"/>
  <c r="D825" i="1"/>
  <c r="B825" i="1"/>
  <c r="AA824" i="1"/>
  <c r="Z824" i="1" s="1"/>
  <c r="S824" i="1"/>
  <c r="R824" i="1"/>
  <c r="M824" i="1"/>
  <c r="D824" i="1"/>
  <c r="B824" i="1"/>
  <c r="S823" i="1"/>
  <c r="R823" i="1"/>
  <c r="M823" i="1"/>
  <c r="D823" i="1"/>
  <c r="B823" i="1"/>
  <c r="S822" i="1"/>
  <c r="R822" i="1"/>
  <c r="M822" i="1"/>
  <c r="D822" i="1"/>
  <c r="B822" i="1"/>
  <c r="AF821" i="1"/>
  <c r="AE821" i="1" s="1"/>
  <c r="AD821" i="1" s="1"/>
  <c r="AA821" i="1"/>
  <c r="Z821" i="1" s="1"/>
  <c r="R821" i="1"/>
  <c r="M821" i="1"/>
  <c r="D821" i="1"/>
  <c r="B821" i="1"/>
  <c r="AE820" i="1"/>
  <c r="AD820" i="1" s="1"/>
  <c r="R820" i="1"/>
  <c r="M820" i="1"/>
  <c r="D820" i="1"/>
  <c r="B820" i="1"/>
  <c r="AF819" i="1"/>
  <c r="AD819" i="1"/>
  <c r="R819" i="1"/>
  <c r="M819" i="1"/>
  <c r="D819" i="1"/>
  <c r="B819" i="1"/>
  <c r="AA818" i="1"/>
  <c r="Z818" i="1" s="1"/>
  <c r="S818" i="1"/>
  <c r="R818" i="1"/>
  <c r="M818" i="1"/>
  <c r="D818" i="1"/>
  <c r="B818" i="1"/>
  <c r="AE817" i="1"/>
  <c r="AD817" i="1" s="1"/>
  <c r="S817" i="1"/>
  <c r="R817" i="1"/>
  <c r="M817" i="1"/>
  <c r="J817" i="1"/>
  <c r="D817" i="1"/>
  <c r="B817" i="1"/>
  <c r="AF816" i="1"/>
  <c r="AE816" i="1" s="1"/>
  <c r="AD816" i="1" s="1"/>
  <c r="AC816" i="1" s="1"/>
  <c r="AB816" i="1" s="1"/>
  <c r="Y816" i="1"/>
  <c r="S816" i="1"/>
  <c r="R816" i="1"/>
  <c r="M816" i="1"/>
  <c r="D816" i="1"/>
  <c r="B816" i="1"/>
  <c r="S815" i="1"/>
  <c r="R815" i="1"/>
  <c r="M815" i="1"/>
  <c r="D815" i="1"/>
  <c r="B815" i="1"/>
  <c r="AD814" i="1"/>
  <c r="S814" i="1"/>
  <c r="R814" i="1"/>
  <c r="M814" i="1"/>
  <c r="D814" i="1"/>
  <c r="B814" i="1"/>
  <c r="S813" i="1"/>
  <c r="R813" i="1"/>
  <c r="M813" i="1"/>
  <c r="D813" i="1"/>
  <c r="B813" i="1"/>
  <c r="S812" i="1"/>
  <c r="R812" i="1"/>
  <c r="M812" i="1"/>
  <c r="D812" i="1"/>
  <c r="B812" i="1"/>
  <c r="AF811" i="1"/>
  <c r="AE811" i="1" s="1"/>
  <c r="AD811" i="1" s="1"/>
  <c r="AA811" i="1"/>
  <c r="Z811" i="1" s="1"/>
  <c r="S811" i="1"/>
  <c r="R811" i="1"/>
  <c r="M811" i="1"/>
  <c r="D811" i="1"/>
  <c r="B811" i="1"/>
  <c r="AE810" i="1"/>
  <c r="AD810" i="1" s="1"/>
  <c r="S810" i="1"/>
  <c r="R810" i="1"/>
  <c r="M810" i="1"/>
  <c r="D810" i="1"/>
  <c r="B810" i="1"/>
  <c r="AF809" i="1"/>
  <c r="AE809" i="1" s="1"/>
  <c r="AD809" i="1" s="1"/>
  <c r="AC809" i="1" s="1"/>
  <c r="AB809" i="1" s="1"/>
  <c r="Z809" i="1"/>
  <c r="R809" i="1"/>
  <c r="M809" i="1"/>
  <c r="D809" i="1"/>
  <c r="B809" i="1"/>
  <c r="AF808" i="1"/>
  <c r="AE808" i="1" s="1"/>
  <c r="AD808" i="1" s="1"/>
  <c r="AC808" i="1" s="1"/>
  <c r="AB808" i="1" s="1"/>
  <c r="Z808" i="1"/>
  <c r="S808" i="1"/>
  <c r="R808" i="1"/>
  <c r="M808" i="1"/>
  <c r="D808" i="1"/>
  <c r="B808" i="1"/>
  <c r="AF807" i="1"/>
  <c r="AE807" i="1" s="1"/>
  <c r="AA807" i="1"/>
  <c r="Z807" i="1" s="1"/>
  <c r="S807" i="1"/>
  <c r="R807" i="1"/>
  <c r="M807" i="1"/>
  <c r="D807" i="1"/>
  <c r="B807" i="1"/>
  <c r="AF806" i="1"/>
  <c r="AE806" i="1" s="1"/>
  <c r="AA806" i="1"/>
  <c r="Z806" i="1" s="1"/>
  <c r="S806" i="1"/>
  <c r="R806" i="1"/>
  <c r="M806" i="1"/>
  <c r="D806" i="1"/>
  <c r="B806" i="1"/>
  <c r="AE805" i="1"/>
  <c r="AD805" i="1" s="1"/>
  <c r="S805" i="1"/>
  <c r="R805" i="1"/>
  <c r="M805" i="1"/>
  <c r="D805" i="1"/>
  <c r="B805" i="1"/>
  <c r="AE804" i="1"/>
  <c r="AD804" i="1" s="1"/>
  <c r="S804" i="1"/>
  <c r="R804" i="1"/>
  <c r="M804" i="1"/>
  <c r="D804" i="1"/>
  <c r="B804" i="1"/>
  <c r="AF803" i="1"/>
  <c r="AE803" i="1" s="1"/>
  <c r="AD803" i="1" s="1"/>
  <c r="AA803" i="1"/>
  <c r="Z803" i="1" s="1"/>
  <c r="S803" i="1"/>
  <c r="R803" i="1"/>
  <c r="M803" i="1"/>
  <c r="D803" i="1"/>
  <c r="B803" i="1"/>
  <c r="AF802" i="1"/>
  <c r="AE802" i="1" s="1"/>
  <c r="AD802" i="1" s="1"/>
  <c r="AC802" i="1" s="1"/>
  <c r="AB802" i="1" s="1"/>
  <c r="Z802" i="1"/>
  <c r="S802" i="1"/>
  <c r="R802" i="1"/>
  <c r="M802" i="1"/>
  <c r="D802" i="1"/>
  <c r="B802" i="1"/>
  <c r="AF801" i="1"/>
  <c r="AE801" i="1" s="1"/>
  <c r="AD801" i="1" s="1"/>
  <c r="AA801" i="1"/>
  <c r="Z801" i="1" s="1"/>
  <c r="S801" i="1"/>
  <c r="R801" i="1"/>
  <c r="M801" i="1"/>
  <c r="D801" i="1"/>
  <c r="B801" i="1"/>
  <c r="AF800" i="1"/>
  <c r="AE800" i="1" s="1"/>
  <c r="AD800" i="1" s="1"/>
  <c r="AA800" i="1"/>
  <c r="Z800" i="1" s="1"/>
  <c r="S800" i="1"/>
  <c r="R800" i="1"/>
  <c r="M800" i="1"/>
  <c r="D800" i="1"/>
  <c r="B800" i="1"/>
  <c r="AE799" i="1"/>
  <c r="AD799" i="1" s="1"/>
  <c r="R799" i="1"/>
  <c r="M799" i="1"/>
  <c r="D799" i="1"/>
  <c r="B799" i="1"/>
  <c r="AF798" i="1"/>
  <c r="AD798" i="1"/>
  <c r="S798" i="1"/>
  <c r="R798" i="1"/>
  <c r="M798" i="1"/>
  <c r="D798" i="1"/>
  <c r="B798" i="1"/>
  <c r="AE797" i="1"/>
  <c r="AD797" i="1" s="1"/>
  <c r="S797" i="1"/>
  <c r="R797" i="1"/>
  <c r="M797" i="1"/>
  <c r="D797" i="1"/>
  <c r="B797" i="1"/>
  <c r="AF796" i="1"/>
  <c r="AE796" i="1" s="1"/>
  <c r="AA796" i="1"/>
  <c r="Z796" i="1" s="1"/>
  <c r="S796" i="1"/>
  <c r="R796" i="1"/>
  <c r="M796" i="1"/>
  <c r="D796" i="1"/>
  <c r="B796" i="1"/>
  <c r="AF795" i="1"/>
  <c r="AE795" i="1" s="1"/>
  <c r="AD795" i="1" s="1"/>
  <c r="AC795" i="1" s="1"/>
  <c r="AB795" i="1" s="1"/>
  <c r="Z795" i="1"/>
  <c r="S795" i="1"/>
  <c r="R795" i="1"/>
  <c r="M795" i="1"/>
  <c r="D795" i="1"/>
  <c r="B795" i="1"/>
  <c r="AF794" i="1"/>
  <c r="AD794" i="1"/>
  <c r="R794" i="1"/>
  <c r="M794" i="1"/>
  <c r="D794" i="1"/>
  <c r="B794" i="1"/>
  <c r="AF793" i="1"/>
  <c r="AE793" i="1" s="1"/>
  <c r="AD793" i="1" s="1"/>
  <c r="AA793" i="1"/>
  <c r="Z793" i="1" s="1"/>
  <c r="S793" i="1"/>
  <c r="R793" i="1"/>
  <c r="M793" i="1"/>
  <c r="D793" i="1"/>
  <c r="B793" i="1"/>
  <c r="AE792" i="1"/>
  <c r="AD792" i="1" s="1"/>
  <c r="S792" i="1"/>
  <c r="R792" i="1"/>
  <c r="M792" i="1"/>
  <c r="D792" i="1"/>
  <c r="B792" i="1"/>
  <c r="AF791" i="1"/>
  <c r="AE791" i="1" s="1"/>
  <c r="AD791" i="1" s="1"/>
  <c r="AC791" i="1" s="1"/>
  <c r="AB791" i="1" s="1"/>
  <c r="Z791" i="1"/>
  <c r="S791" i="1"/>
  <c r="R791" i="1"/>
  <c r="M791" i="1"/>
  <c r="D791" i="1"/>
  <c r="B791" i="1"/>
  <c r="AE790" i="1"/>
  <c r="AD790" i="1" s="1"/>
  <c r="S790" i="1"/>
  <c r="R790" i="1"/>
  <c r="M790" i="1"/>
  <c r="D790" i="1"/>
  <c r="B790" i="1"/>
  <c r="AF789" i="1"/>
  <c r="AE789" i="1" s="1"/>
  <c r="AD789" i="1" s="1"/>
  <c r="S789" i="1"/>
  <c r="R789" i="1"/>
  <c r="M789" i="1"/>
  <c r="D789" i="1"/>
  <c r="B789" i="1"/>
  <c r="AE788" i="1"/>
  <c r="AD788" i="1" s="1"/>
  <c r="R788" i="1"/>
  <c r="M788" i="1"/>
  <c r="D788" i="1"/>
  <c r="B788" i="1"/>
  <c r="AE787" i="1"/>
  <c r="AD787" i="1" s="1"/>
  <c r="S787" i="1"/>
  <c r="R787" i="1"/>
  <c r="M787" i="1"/>
  <c r="G787" i="1"/>
  <c r="D787" i="1"/>
  <c r="B787" i="1"/>
  <c r="AF786" i="1"/>
  <c r="AE786" i="1" s="1"/>
  <c r="AA786" i="1"/>
  <c r="Z786" i="1" s="1"/>
  <c r="S786" i="1"/>
  <c r="R786" i="1"/>
  <c r="M786" i="1"/>
  <c r="G786" i="1"/>
  <c r="D786" i="1"/>
  <c r="B786" i="1"/>
  <c r="AF785" i="1"/>
  <c r="AE785" i="1" s="1"/>
  <c r="AD785" i="1" s="1"/>
  <c r="AA785" i="1"/>
  <c r="Z785" i="1" s="1"/>
  <c r="R785" i="1"/>
  <c r="M785" i="1"/>
  <c r="D785" i="1"/>
  <c r="B785" i="1"/>
  <c r="S784" i="1"/>
  <c r="R784" i="1"/>
  <c r="M784" i="1"/>
  <c r="J784" i="1"/>
  <c r="D784" i="1"/>
  <c r="B784" i="1"/>
  <c r="S783" i="1"/>
  <c r="R783" i="1"/>
  <c r="M783" i="1"/>
  <c r="D783" i="1"/>
  <c r="B783" i="1"/>
  <c r="AE782" i="1"/>
  <c r="AD782" i="1" s="1"/>
  <c r="R782" i="1"/>
  <c r="M782" i="1"/>
  <c r="D782" i="1"/>
  <c r="B782" i="1"/>
  <c r="AE781" i="1"/>
  <c r="AD781" i="1" s="1"/>
  <c r="S781" i="1"/>
  <c r="R781" i="1"/>
  <c r="M781" i="1"/>
  <c r="D781" i="1"/>
  <c r="B781" i="1"/>
  <c r="AF780" i="1"/>
  <c r="AD780" i="1"/>
  <c r="S780" i="1"/>
  <c r="R780" i="1"/>
  <c r="M780" i="1"/>
  <c r="D780" i="1"/>
  <c r="B780" i="1"/>
  <c r="AE779" i="1"/>
  <c r="AD779" i="1" s="1"/>
  <c r="S779" i="1"/>
  <c r="R779" i="1"/>
  <c r="M779" i="1"/>
  <c r="D779" i="1"/>
  <c r="B779" i="1"/>
  <c r="R778" i="1"/>
  <c r="M778" i="1"/>
  <c r="D778" i="1"/>
  <c r="B778" i="1"/>
  <c r="S777" i="1"/>
  <c r="R777" i="1"/>
  <c r="M777" i="1"/>
  <c r="D777" i="1"/>
  <c r="B777" i="1"/>
  <c r="AF776" i="1"/>
  <c r="AE776" i="1" s="1"/>
  <c r="AD776" i="1" s="1"/>
  <c r="AC776" i="1" s="1"/>
  <c r="AB776" i="1" s="1"/>
  <c r="Z776" i="1"/>
  <c r="S776" i="1"/>
  <c r="R776" i="1"/>
  <c r="M776" i="1"/>
  <c r="D776" i="1"/>
  <c r="B776" i="1"/>
  <c r="AE775" i="1"/>
  <c r="AD775" i="1" s="1"/>
  <c r="S775" i="1"/>
  <c r="R775" i="1"/>
  <c r="M775" i="1"/>
  <c r="D775" i="1"/>
  <c r="B775" i="1"/>
  <c r="AF774" i="1"/>
  <c r="AE774" i="1" s="1"/>
  <c r="AD774" i="1" s="1"/>
  <c r="AC774" i="1" s="1"/>
  <c r="AB774" i="1" s="1"/>
  <c r="Z774" i="1"/>
  <c r="S774" i="1"/>
  <c r="R774" i="1"/>
  <c r="M774" i="1"/>
  <c r="D774" i="1"/>
  <c r="B774" i="1"/>
  <c r="AF773" i="1"/>
  <c r="AE773" i="1" s="1"/>
  <c r="Z773" i="1"/>
  <c r="S773" i="1"/>
  <c r="R773" i="1"/>
  <c r="M773" i="1"/>
  <c r="D773" i="1"/>
  <c r="B773" i="1"/>
  <c r="AF772" i="1"/>
  <c r="AE772" i="1" s="1"/>
  <c r="AD772" i="1" s="1"/>
  <c r="AC772" i="1" s="1"/>
  <c r="AB772" i="1" s="1"/>
  <c r="Z772" i="1"/>
  <c r="S772" i="1"/>
  <c r="R772" i="1"/>
  <c r="M772" i="1"/>
  <c r="D772" i="1"/>
  <c r="B772" i="1"/>
  <c r="AF771" i="1"/>
  <c r="AE771" i="1" s="1"/>
  <c r="AA771" i="1"/>
  <c r="Z771" i="1" s="1"/>
  <c r="S771" i="1"/>
  <c r="R771" i="1"/>
  <c r="M771" i="1"/>
  <c r="D771" i="1"/>
  <c r="B771" i="1"/>
  <c r="AE770" i="1"/>
  <c r="AD770" i="1" s="1"/>
  <c r="S770" i="1"/>
  <c r="R770" i="1"/>
  <c r="M770" i="1"/>
  <c r="D770" i="1"/>
  <c r="B770" i="1"/>
  <c r="AF769" i="1"/>
  <c r="AE769" i="1" s="1"/>
  <c r="AD769" i="1" s="1"/>
  <c r="AC769" i="1" s="1"/>
  <c r="AB769" i="1" s="1"/>
  <c r="Z769" i="1"/>
  <c r="S769" i="1"/>
  <c r="R769" i="1"/>
  <c r="M769" i="1"/>
  <c r="D769" i="1"/>
  <c r="B769" i="1"/>
  <c r="AF768" i="1"/>
  <c r="AE768" i="1" s="1"/>
  <c r="AD768" i="1" s="1"/>
  <c r="AA768" i="1"/>
  <c r="Z768" i="1" s="1"/>
  <c r="S768" i="1"/>
  <c r="R768" i="1"/>
  <c r="M768" i="1"/>
  <c r="D768" i="1"/>
  <c r="B768" i="1"/>
  <c r="AF767" i="1"/>
  <c r="AE767" i="1" s="1"/>
  <c r="AD767" i="1" s="1"/>
  <c r="AC767" i="1" s="1"/>
  <c r="AB767" i="1" s="1"/>
  <c r="Z767" i="1"/>
  <c r="S767" i="1"/>
  <c r="R767" i="1"/>
  <c r="M767" i="1"/>
  <c r="D767" i="1"/>
  <c r="B767" i="1"/>
  <c r="AF766" i="1"/>
  <c r="AE766" i="1" s="1"/>
  <c r="AD766" i="1" s="1"/>
  <c r="R766" i="1"/>
  <c r="M766" i="1"/>
  <c r="D766" i="1"/>
  <c r="B766" i="1"/>
  <c r="AF765" i="1"/>
  <c r="AE765" i="1" s="1"/>
  <c r="AD765" i="1" s="1"/>
  <c r="AC765" i="1" s="1"/>
  <c r="AB765" i="1" s="1"/>
  <c r="Z765" i="1"/>
  <c r="R765" i="1"/>
  <c r="M765" i="1"/>
  <c r="D765" i="1"/>
  <c r="B765" i="1"/>
  <c r="AF764" i="1"/>
  <c r="AE764" i="1" s="1"/>
  <c r="AD764" i="1" s="1"/>
  <c r="AC764" i="1" s="1"/>
  <c r="AB764" i="1" s="1"/>
  <c r="Z764" i="1"/>
  <c r="R764" i="1"/>
  <c r="M764" i="1"/>
  <c r="G764" i="1"/>
  <c r="D764" i="1"/>
  <c r="B764" i="1"/>
  <c r="AF763" i="1"/>
  <c r="AE763" i="1" s="1"/>
  <c r="AD763" i="1" s="1"/>
  <c r="AC763" i="1" s="1"/>
  <c r="AB763" i="1" s="1"/>
  <c r="Z763" i="1"/>
  <c r="S763" i="1"/>
  <c r="R763" i="1"/>
  <c r="M763" i="1"/>
  <c r="D763" i="1"/>
  <c r="B763" i="1"/>
  <c r="AF762" i="1"/>
  <c r="AE762" i="1" s="1"/>
  <c r="AD762" i="1" s="1"/>
  <c r="AC762" i="1" s="1"/>
  <c r="AB762" i="1" s="1"/>
  <c r="S762" i="1"/>
  <c r="R762" i="1"/>
  <c r="M762" i="1"/>
  <c r="D762" i="1"/>
  <c r="B762" i="1"/>
  <c r="AF761" i="1"/>
  <c r="AE761" i="1" s="1"/>
  <c r="AD761" i="1" s="1"/>
  <c r="AC761" i="1" s="1"/>
  <c r="AB761" i="1" s="1"/>
  <c r="Z761" i="1"/>
  <c r="R761" i="1"/>
  <c r="M761" i="1"/>
  <c r="D761" i="1"/>
  <c r="B761" i="1"/>
  <c r="AF760" i="1"/>
  <c r="AE760" i="1" s="1"/>
  <c r="Z760" i="1"/>
  <c r="R760" i="1"/>
  <c r="M760" i="1"/>
  <c r="D760" i="1"/>
  <c r="B760" i="1"/>
  <c r="AF759" i="1"/>
  <c r="AE759" i="1" s="1"/>
  <c r="AD759" i="1" s="1"/>
  <c r="AC759" i="1" s="1"/>
  <c r="AB759" i="1" s="1"/>
  <c r="Z759" i="1"/>
  <c r="R759" i="1"/>
  <c r="M759" i="1"/>
  <c r="D759" i="1"/>
  <c r="B759" i="1"/>
  <c r="AF758" i="1"/>
  <c r="AE758" i="1" s="1"/>
  <c r="AD758" i="1" s="1"/>
  <c r="AC758" i="1" s="1"/>
  <c r="AB758" i="1" s="1"/>
  <c r="Z758" i="1"/>
  <c r="S758" i="1"/>
  <c r="R758" i="1"/>
  <c r="M758" i="1"/>
  <c r="D758" i="1"/>
  <c r="B758" i="1"/>
  <c r="AF757" i="1"/>
  <c r="AE757" i="1" s="1"/>
  <c r="AD757" i="1" s="1"/>
  <c r="AC757" i="1" s="1"/>
  <c r="AB757" i="1" s="1"/>
  <c r="Z757" i="1"/>
  <c r="S757" i="1"/>
  <c r="R757" i="1"/>
  <c r="M757" i="1"/>
  <c r="D757" i="1"/>
  <c r="B757" i="1"/>
  <c r="AF756" i="1"/>
  <c r="AE756" i="1" s="1"/>
  <c r="AD756" i="1" s="1"/>
  <c r="AC756" i="1" s="1"/>
  <c r="AB756" i="1" s="1"/>
  <c r="Z756" i="1"/>
  <c r="S756" i="1"/>
  <c r="R756" i="1"/>
  <c r="M756" i="1"/>
  <c r="D756" i="1"/>
  <c r="B756" i="1"/>
  <c r="S755" i="1"/>
  <c r="R755" i="1"/>
  <c r="M755" i="1"/>
  <c r="D755" i="1"/>
  <c r="B755" i="1"/>
  <c r="AF754" i="1"/>
  <c r="AE754" i="1" s="1"/>
  <c r="AD754" i="1" s="1"/>
  <c r="AC754" i="1" s="1"/>
  <c r="AB754" i="1" s="1"/>
  <c r="Z754" i="1"/>
  <c r="S754" i="1"/>
  <c r="R754" i="1"/>
  <c r="M754" i="1"/>
  <c r="D754" i="1"/>
  <c r="B754" i="1"/>
  <c r="AF753" i="1"/>
  <c r="AE753" i="1" s="1"/>
  <c r="AD753" i="1" s="1"/>
  <c r="AA753" i="1"/>
  <c r="Z753" i="1" s="1"/>
  <c r="R753" i="1"/>
  <c r="M753" i="1"/>
  <c r="D753" i="1"/>
  <c r="B753" i="1"/>
  <c r="AF752" i="1"/>
  <c r="AE752" i="1" s="1"/>
  <c r="AD752" i="1" s="1"/>
  <c r="AC752" i="1" s="1"/>
  <c r="AB752" i="1" s="1"/>
  <c r="Z752" i="1"/>
  <c r="S752" i="1"/>
  <c r="R752" i="1"/>
  <c r="M752" i="1"/>
  <c r="D752" i="1"/>
  <c r="B752" i="1"/>
  <c r="R751" i="1"/>
  <c r="M751" i="1"/>
  <c r="D751" i="1"/>
  <c r="B751" i="1"/>
  <c r="AF750" i="1"/>
  <c r="AD750" i="1"/>
  <c r="R750" i="1"/>
  <c r="M750" i="1"/>
  <c r="D750" i="1"/>
  <c r="B750" i="1"/>
  <c r="R749" i="1"/>
  <c r="M749" i="1"/>
  <c r="D749" i="1"/>
  <c r="B749" i="1"/>
  <c r="AE748" i="1"/>
  <c r="AD748" i="1" s="1"/>
  <c r="R748" i="1"/>
  <c r="M748" i="1"/>
  <c r="D748" i="1"/>
  <c r="B748" i="1"/>
  <c r="AF747" i="1"/>
  <c r="AE747" i="1" s="1"/>
  <c r="AD747" i="1" s="1"/>
  <c r="AC747" i="1" s="1"/>
  <c r="AB747" i="1" s="1"/>
  <c r="Z747" i="1"/>
  <c r="R747" i="1"/>
  <c r="M747" i="1"/>
  <c r="D747" i="1"/>
  <c r="B747" i="1"/>
  <c r="AF746" i="1"/>
  <c r="AE746" i="1" s="1"/>
  <c r="AD746" i="1" s="1"/>
  <c r="AC746" i="1" s="1"/>
  <c r="AB746" i="1" s="1"/>
  <c r="Z746" i="1"/>
  <c r="S746" i="1"/>
  <c r="R746" i="1"/>
  <c r="M746" i="1"/>
  <c r="D746" i="1"/>
  <c r="B746" i="1"/>
  <c r="AF745" i="1"/>
  <c r="AE745" i="1" s="1"/>
  <c r="AD745" i="1" s="1"/>
  <c r="AC745" i="1" s="1"/>
  <c r="AB745" i="1" s="1"/>
  <c r="Z745" i="1"/>
  <c r="R745" i="1"/>
  <c r="M745" i="1"/>
  <c r="D745" i="1"/>
  <c r="B745" i="1"/>
  <c r="AE744" i="1"/>
  <c r="AD744" i="1" s="1"/>
  <c r="S744" i="1"/>
  <c r="R744" i="1"/>
  <c r="M744" i="1"/>
  <c r="D744" i="1"/>
  <c r="B744" i="1"/>
  <c r="S743" i="1"/>
  <c r="R743" i="1"/>
  <c r="M743" i="1"/>
  <c r="D743" i="1"/>
  <c r="B743" i="1"/>
  <c r="AE742" i="1"/>
  <c r="AD742" i="1" s="1"/>
  <c r="S742" i="1"/>
  <c r="R742" i="1"/>
  <c r="M742" i="1"/>
  <c r="G742" i="1"/>
  <c r="D742" i="1"/>
  <c r="B742" i="1"/>
  <c r="AE741" i="1"/>
  <c r="AD741" i="1" s="1"/>
  <c r="S741" i="1"/>
  <c r="R741" i="1"/>
  <c r="M741" i="1"/>
  <c r="D741" i="1"/>
  <c r="B741" i="1"/>
  <c r="AE740" i="1"/>
  <c r="AD740" i="1" s="1"/>
  <c r="S740" i="1"/>
  <c r="R740" i="1"/>
  <c r="M740" i="1"/>
  <c r="D740" i="1"/>
  <c r="B740" i="1"/>
  <c r="AF739" i="1"/>
  <c r="AE739" i="1" s="1"/>
  <c r="AD739" i="1" s="1"/>
  <c r="Y739" i="1"/>
  <c r="S739" i="1"/>
  <c r="R739" i="1"/>
  <c r="M739" i="1"/>
  <c r="D739" i="1"/>
  <c r="B739" i="1"/>
  <c r="AE738" i="1"/>
  <c r="AD738" i="1" s="1"/>
  <c r="S738" i="1"/>
  <c r="R738" i="1"/>
  <c r="M738" i="1"/>
  <c r="D738" i="1"/>
  <c r="B738" i="1"/>
  <c r="S737" i="1"/>
  <c r="R737" i="1"/>
  <c r="M737" i="1"/>
  <c r="D737" i="1"/>
  <c r="B737" i="1"/>
  <c r="AF736" i="1"/>
  <c r="AE736" i="1" s="1"/>
  <c r="AD736" i="1" s="1"/>
  <c r="AC736" i="1" s="1"/>
  <c r="AB736" i="1" s="1"/>
  <c r="Z736" i="1"/>
  <c r="S736" i="1"/>
  <c r="R736" i="1"/>
  <c r="M736" i="1"/>
  <c r="D736" i="1"/>
  <c r="B736" i="1"/>
  <c r="AF735" i="1"/>
  <c r="AE735" i="1" s="1"/>
  <c r="AD735" i="1" s="1"/>
  <c r="AA735" i="1"/>
  <c r="Z735" i="1" s="1"/>
  <c r="R735" i="1"/>
  <c r="M735" i="1"/>
  <c r="D735" i="1"/>
  <c r="B735" i="1"/>
  <c r="AF734" i="1"/>
  <c r="AE734" i="1" s="1"/>
  <c r="AD734" i="1" s="1"/>
  <c r="AC734" i="1" s="1"/>
  <c r="AB734" i="1" s="1"/>
  <c r="Z734" i="1"/>
  <c r="S734" i="1"/>
  <c r="R734" i="1"/>
  <c r="M734" i="1"/>
  <c r="G734" i="1"/>
  <c r="D734" i="1"/>
  <c r="B734" i="1"/>
  <c r="AF733" i="1"/>
  <c r="AE733" i="1" s="1"/>
  <c r="AD733" i="1" s="1"/>
  <c r="AC733" i="1" s="1"/>
  <c r="AB733" i="1" s="1"/>
  <c r="Z733" i="1"/>
  <c r="S733" i="1"/>
  <c r="R733" i="1"/>
  <c r="M733" i="1"/>
  <c r="J733" i="1"/>
  <c r="D733" i="1"/>
  <c r="B733" i="1"/>
  <c r="R732" i="1"/>
  <c r="M732" i="1"/>
  <c r="D732" i="1"/>
  <c r="B732" i="1"/>
  <c r="AF731" i="1"/>
  <c r="AE731" i="1" s="1"/>
  <c r="AD731" i="1" s="1"/>
  <c r="AC731" i="1" s="1"/>
  <c r="AB731" i="1" s="1"/>
  <c r="Z731" i="1"/>
  <c r="S731" i="1"/>
  <c r="R731" i="1"/>
  <c r="M731" i="1"/>
  <c r="D731" i="1"/>
  <c r="B731" i="1"/>
  <c r="S730" i="1"/>
  <c r="R730" i="1"/>
  <c r="M730" i="1"/>
  <c r="D730" i="1"/>
  <c r="B730" i="1"/>
  <c r="AF729" i="1"/>
  <c r="AE729" i="1" s="1"/>
  <c r="AD729" i="1" s="1"/>
  <c r="AA729" i="1"/>
  <c r="Z729" i="1" s="1"/>
  <c r="S729" i="1"/>
  <c r="R729" i="1"/>
  <c r="M729" i="1"/>
  <c r="D729" i="1"/>
  <c r="B729" i="1"/>
  <c r="AF728" i="1"/>
  <c r="AE728" i="1" s="1"/>
  <c r="AD728" i="1" s="1"/>
  <c r="AC728" i="1" s="1"/>
  <c r="AB728" i="1" s="1"/>
  <c r="Z728" i="1"/>
  <c r="R728" i="1"/>
  <c r="M728" i="1"/>
  <c r="G728" i="1"/>
  <c r="D728" i="1"/>
  <c r="B728" i="1"/>
  <c r="AF727" i="1"/>
  <c r="AE727" i="1" s="1"/>
  <c r="AD727" i="1" s="1"/>
  <c r="AC727" i="1" s="1"/>
  <c r="AB727" i="1" s="1"/>
  <c r="Z727" i="1"/>
  <c r="S727" i="1"/>
  <c r="R727" i="1"/>
  <c r="M727" i="1"/>
  <c r="J727" i="1"/>
  <c r="D727" i="1"/>
  <c r="B727" i="1"/>
  <c r="AE726" i="1"/>
  <c r="AD726" i="1" s="1"/>
  <c r="R726" i="1"/>
  <c r="M726" i="1"/>
  <c r="D726" i="1"/>
  <c r="B726" i="1"/>
  <c r="AF725" i="1"/>
  <c r="AE725" i="1" s="1"/>
  <c r="AD725" i="1" s="1"/>
  <c r="AA725" i="1"/>
  <c r="Z725" i="1" s="1"/>
  <c r="R725" i="1"/>
  <c r="M725" i="1"/>
  <c r="D725" i="1"/>
  <c r="B725" i="1"/>
  <c r="AF724" i="1"/>
  <c r="AE724" i="1" s="1"/>
  <c r="AD724" i="1" s="1"/>
  <c r="AC724" i="1" s="1"/>
  <c r="AB724" i="1" s="1"/>
  <c r="Z724" i="1"/>
  <c r="S724" i="1"/>
  <c r="R724" i="1"/>
  <c r="M724" i="1"/>
  <c r="G724" i="1"/>
  <c r="D724" i="1"/>
  <c r="B724" i="1"/>
  <c r="AF723" i="1"/>
  <c r="AE723" i="1" s="1"/>
  <c r="Z723" i="1"/>
  <c r="S723" i="1"/>
  <c r="R723" i="1"/>
  <c r="M723" i="1"/>
  <c r="J723" i="1"/>
  <c r="D723" i="1"/>
  <c r="B723" i="1"/>
  <c r="AF722" i="1"/>
  <c r="AE722" i="1" s="1"/>
  <c r="AD722" i="1" s="1"/>
  <c r="AA722" i="1"/>
  <c r="Z722" i="1" s="1"/>
  <c r="R722" i="1"/>
  <c r="M722" i="1"/>
  <c r="D722" i="1"/>
  <c r="B722" i="1"/>
  <c r="AF721" i="1"/>
  <c r="AE721" i="1" s="1"/>
  <c r="AD721" i="1" s="1"/>
  <c r="AC721" i="1" s="1"/>
  <c r="AB721" i="1" s="1"/>
  <c r="Z721" i="1"/>
  <c r="S721" i="1"/>
  <c r="R721" i="1"/>
  <c r="M721" i="1"/>
  <c r="D721" i="1"/>
  <c r="B721" i="1"/>
  <c r="AF720" i="1"/>
  <c r="AE720" i="1" s="1"/>
  <c r="AD720" i="1" s="1"/>
  <c r="AC720" i="1" s="1"/>
  <c r="AB720" i="1" s="1"/>
  <c r="Z720" i="1"/>
  <c r="R720" i="1"/>
  <c r="M720" i="1"/>
  <c r="D720" i="1"/>
  <c r="B720" i="1"/>
  <c r="R719" i="1"/>
  <c r="M719" i="1"/>
  <c r="J719" i="1"/>
  <c r="D719" i="1"/>
  <c r="B719" i="1"/>
  <c r="AF718" i="1"/>
  <c r="AE718" i="1" s="1"/>
  <c r="AD718" i="1" s="1"/>
  <c r="AC718" i="1" s="1"/>
  <c r="AB718" i="1" s="1"/>
  <c r="Z718" i="1"/>
  <c r="R718" i="1"/>
  <c r="M718" i="1"/>
  <c r="D718" i="1"/>
  <c r="B718" i="1"/>
  <c r="AF717" i="1"/>
  <c r="AE717" i="1" s="1"/>
  <c r="AD717" i="1" s="1"/>
  <c r="AC717" i="1" s="1"/>
  <c r="AB717" i="1" s="1"/>
  <c r="Z717" i="1"/>
  <c r="R717" i="1"/>
  <c r="M717" i="1"/>
  <c r="D717" i="1"/>
  <c r="B717" i="1"/>
  <c r="AF716" i="1"/>
  <c r="AE716" i="1" s="1"/>
  <c r="AD716" i="1" s="1"/>
  <c r="AC716" i="1" s="1"/>
  <c r="AB716" i="1" s="1"/>
  <c r="Z716" i="1"/>
  <c r="R716" i="1"/>
  <c r="M716" i="1"/>
  <c r="D716" i="1"/>
  <c r="B716" i="1"/>
  <c r="AF715" i="1"/>
  <c r="AE715" i="1" s="1"/>
  <c r="AD715" i="1" s="1"/>
  <c r="AC715" i="1" s="1"/>
  <c r="AB715" i="1" s="1"/>
  <c r="Z715" i="1"/>
  <c r="R715" i="1"/>
  <c r="M715" i="1"/>
  <c r="J715" i="1"/>
  <c r="D715" i="1"/>
  <c r="B715" i="1"/>
  <c r="R714" i="1"/>
  <c r="M714" i="1"/>
  <c r="D714" i="1"/>
  <c r="B714" i="1"/>
  <c r="AF713" i="1"/>
  <c r="AE713" i="1" s="1"/>
  <c r="AD713" i="1" s="1"/>
  <c r="AA713" i="1"/>
  <c r="Z713" i="1" s="1"/>
  <c r="R713" i="1"/>
  <c r="M713" i="1"/>
  <c r="D713" i="1"/>
  <c r="B713" i="1"/>
  <c r="AF712" i="1"/>
  <c r="AE712" i="1" s="1"/>
  <c r="AD712" i="1" s="1"/>
  <c r="AC712" i="1" s="1"/>
  <c r="AB712" i="1" s="1"/>
  <c r="Z712" i="1"/>
  <c r="R712" i="1"/>
  <c r="M712" i="1"/>
  <c r="D712" i="1"/>
  <c r="B712" i="1"/>
  <c r="AF711" i="1"/>
  <c r="AE711" i="1" s="1"/>
  <c r="AD711" i="1" s="1"/>
  <c r="AC711" i="1" s="1"/>
  <c r="AB711" i="1" s="1"/>
  <c r="Z711" i="1"/>
  <c r="S711" i="1"/>
  <c r="R711" i="1"/>
  <c r="M711" i="1"/>
  <c r="D711" i="1"/>
  <c r="B711" i="1"/>
  <c r="AF710" i="1"/>
  <c r="AE710" i="1" s="1"/>
  <c r="AD710" i="1" s="1"/>
  <c r="AC710" i="1" s="1"/>
  <c r="AB710" i="1" s="1"/>
  <c r="Z710" i="1"/>
  <c r="R710" i="1"/>
  <c r="M710" i="1"/>
  <c r="D710" i="1"/>
  <c r="B710" i="1"/>
  <c r="AF709" i="1"/>
  <c r="AE709" i="1" s="1"/>
  <c r="AD709" i="1" s="1"/>
  <c r="AA709" i="1"/>
  <c r="Z709" i="1" s="1"/>
  <c r="S709" i="1"/>
  <c r="R709" i="1"/>
  <c r="M709" i="1"/>
  <c r="D709" i="1"/>
  <c r="B709" i="1"/>
  <c r="AE708" i="1"/>
  <c r="AD708" i="1" s="1"/>
  <c r="S708" i="1"/>
  <c r="R708" i="1"/>
  <c r="M708" i="1"/>
  <c r="D708" i="1"/>
  <c r="B708" i="1"/>
  <c r="AF707" i="1"/>
  <c r="AE707" i="1" s="1"/>
  <c r="AD707" i="1" s="1"/>
  <c r="AC707" i="1" s="1"/>
  <c r="AB707" i="1" s="1"/>
  <c r="Z707" i="1"/>
  <c r="R707" i="1"/>
  <c r="M707" i="1"/>
  <c r="J707" i="1"/>
  <c r="D707" i="1"/>
  <c r="B707" i="1"/>
  <c r="AF706" i="1"/>
  <c r="AE706" i="1" s="1"/>
  <c r="AA706" i="1"/>
  <c r="Z706" i="1" s="1"/>
  <c r="S706" i="1"/>
  <c r="R706" i="1"/>
  <c r="M706" i="1"/>
  <c r="D706" i="1"/>
  <c r="B706" i="1"/>
  <c r="AF705" i="1"/>
  <c r="AE705" i="1" s="1"/>
  <c r="AD705" i="1" s="1"/>
  <c r="AC705" i="1" s="1"/>
  <c r="AB705" i="1" s="1"/>
  <c r="Z705" i="1"/>
  <c r="S705" i="1"/>
  <c r="R705" i="1"/>
  <c r="M705" i="1"/>
  <c r="D705" i="1"/>
  <c r="B705" i="1"/>
  <c r="AE704" i="1"/>
  <c r="AD704" i="1" s="1"/>
  <c r="S704" i="1"/>
  <c r="R704" i="1"/>
  <c r="M704" i="1"/>
  <c r="D704" i="1"/>
  <c r="B704" i="1"/>
  <c r="AF703" i="1"/>
  <c r="AE703" i="1" s="1"/>
  <c r="AD703" i="1" s="1"/>
  <c r="AA703" i="1"/>
  <c r="Z703" i="1" s="1"/>
  <c r="S703" i="1"/>
  <c r="R703" i="1"/>
  <c r="M703" i="1"/>
  <c r="D703" i="1"/>
  <c r="B703" i="1"/>
  <c r="AE702" i="1"/>
  <c r="AD702" i="1" s="1"/>
  <c r="S702" i="1"/>
  <c r="R702" i="1"/>
  <c r="M702" i="1"/>
  <c r="D702" i="1"/>
  <c r="B702" i="1"/>
  <c r="AE701" i="1"/>
  <c r="AD701" i="1" s="1"/>
  <c r="S701" i="1"/>
  <c r="R701" i="1"/>
  <c r="M701" i="1"/>
  <c r="D701" i="1"/>
  <c r="B701" i="1"/>
  <c r="AF700" i="1"/>
  <c r="AE700" i="1" s="1"/>
  <c r="AD700" i="1" s="1"/>
  <c r="AA700" i="1"/>
  <c r="Z700" i="1" s="1"/>
  <c r="R700" i="1"/>
  <c r="M700" i="1"/>
  <c r="G700" i="1"/>
  <c r="D700" i="1"/>
  <c r="B700" i="1"/>
  <c r="AE699" i="1"/>
  <c r="AD699" i="1" s="1"/>
  <c r="S699" i="1"/>
  <c r="R699" i="1"/>
  <c r="M699" i="1"/>
  <c r="D699" i="1"/>
  <c r="B699" i="1"/>
  <c r="AF698" i="1"/>
  <c r="AE698" i="1" s="1"/>
  <c r="AA698" i="1"/>
  <c r="Z698" i="1" s="1"/>
  <c r="S698" i="1"/>
  <c r="R698" i="1"/>
  <c r="M698" i="1"/>
  <c r="D698" i="1"/>
  <c r="B698" i="1"/>
  <c r="S697" i="1"/>
  <c r="R697" i="1"/>
  <c r="M697" i="1"/>
  <c r="G697" i="1"/>
  <c r="D697" i="1"/>
  <c r="B697" i="1"/>
  <c r="AE696" i="1"/>
  <c r="AD696" i="1" s="1"/>
  <c r="AC696" i="1" s="1"/>
  <c r="AB696" i="1" s="1"/>
  <c r="S696" i="1"/>
  <c r="R696" i="1"/>
  <c r="M696" i="1"/>
  <c r="D696" i="1"/>
  <c r="B696" i="1"/>
  <c r="AE695" i="1"/>
  <c r="AD695" i="1" s="1"/>
  <c r="S695" i="1"/>
  <c r="R695" i="1"/>
  <c r="M695" i="1"/>
  <c r="D695" i="1"/>
  <c r="B695" i="1"/>
  <c r="AF694" i="1"/>
  <c r="AE694" i="1" s="1"/>
  <c r="AD694" i="1" s="1"/>
  <c r="AA694" i="1"/>
  <c r="Z694" i="1" s="1"/>
  <c r="S694" i="1"/>
  <c r="R694" i="1"/>
  <c r="M694" i="1"/>
  <c r="D694" i="1"/>
  <c r="B694" i="1"/>
  <c r="AE693" i="1"/>
  <c r="AD693" i="1" s="1"/>
  <c r="R693" i="1"/>
  <c r="M693" i="1"/>
  <c r="D693" i="1"/>
  <c r="B693" i="1"/>
  <c r="AF692" i="1"/>
  <c r="AE692" i="1" s="1"/>
  <c r="AD692" i="1" s="1"/>
  <c r="AC692" i="1" s="1"/>
  <c r="AB692" i="1" s="1"/>
  <c r="Z692" i="1"/>
  <c r="R692" i="1"/>
  <c r="M692" i="1"/>
  <c r="D692" i="1"/>
  <c r="B692" i="1"/>
  <c r="AE691" i="1"/>
  <c r="AD691" i="1" s="1"/>
  <c r="S691" i="1"/>
  <c r="R691" i="1"/>
  <c r="M691" i="1"/>
  <c r="D691" i="1"/>
  <c r="B691" i="1"/>
  <c r="AF690" i="1"/>
  <c r="AE690" i="1" s="1"/>
  <c r="AD690" i="1" s="1"/>
  <c r="AC690" i="1" s="1"/>
  <c r="AB690" i="1" s="1"/>
  <c r="Z690" i="1"/>
  <c r="S690" i="1"/>
  <c r="R690" i="1"/>
  <c r="M690" i="1"/>
  <c r="D690" i="1"/>
  <c r="B690" i="1"/>
  <c r="AE689" i="1"/>
  <c r="AD689" i="1" s="1"/>
  <c r="S689" i="1"/>
  <c r="R689" i="1"/>
  <c r="M689" i="1"/>
  <c r="D689" i="1"/>
  <c r="B689" i="1"/>
  <c r="AE688" i="1"/>
  <c r="AD688" i="1" s="1"/>
  <c r="S688" i="1"/>
  <c r="R688" i="1"/>
  <c r="M688" i="1"/>
  <c r="D688" i="1"/>
  <c r="B688" i="1"/>
  <c r="AF687" i="1"/>
  <c r="AE687" i="1" s="1"/>
  <c r="AD687" i="1" s="1"/>
  <c r="AC687" i="1" s="1"/>
  <c r="AB687" i="1" s="1"/>
  <c r="Z687" i="1"/>
  <c r="R687" i="1"/>
  <c r="M687" i="1"/>
  <c r="D687" i="1"/>
  <c r="B687" i="1"/>
  <c r="AE686" i="1"/>
  <c r="AD686" i="1" s="1"/>
  <c r="R686" i="1"/>
  <c r="M686" i="1"/>
  <c r="D686" i="1"/>
  <c r="B686" i="1"/>
  <c r="AE685" i="1"/>
  <c r="AD685" i="1" s="1"/>
  <c r="S685" i="1"/>
  <c r="R685" i="1"/>
  <c r="M685" i="1"/>
  <c r="D685" i="1"/>
  <c r="B685" i="1"/>
  <c r="AF684" i="1"/>
  <c r="AE684" i="1" s="1"/>
  <c r="AD684" i="1" s="1"/>
  <c r="AA684" i="1"/>
  <c r="Z684" i="1" s="1"/>
  <c r="S684" i="1"/>
  <c r="R684" i="1"/>
  <c r="M684" i="1"/>
  <c r="D684" i="1"/>
  <c r="B684" i="1"/>
  <c r="S683" i="1"/>
  <c r="R683" i="1"/>
  <c r="M683" i="1"/>
  <c r="D683" i="1"/>
  <c r="B683" i="1"/>
  <c r="AE682" i="1"/>
  <c r="AD682" i="1" s="1"/>
  <c r="S682" i="1"/>
  <c r="R682" i="1"/>
  <c r="M682" i="1"/>
  <c r="G682" i="1"/>
  <c r="D682" i="1"/>
  <c r="B682" i="1"/>
  <c r="AE681" i="1"/>
  <c r="AD681" i="1" s="1"/>
  <c r="S681" i="1"/>
  <c r="R681" i="1"/>
  <c r="M681" i="1"/>
  <c r="D681" i="1"/>
  <c r="B681" i="1"/>
  <c r="S680" i="1"/>
  <c r="R680" i="1"/>
  <c r="M680" i="1"/>
  <c r="D680" i="1"/>
  <c r="B680" i="1"/>
  <c r="AE679" i="1"/>
  <c r="AD679" i="1" s="1"/>
  <c r="R679" i="1"/>
  <c r="M679" i="1"/>
  <c r="D679" i="1"/>
  <c r="B679" i="1"/>
  <c r="AF678" i="1"/>
  <c r="AE678" i="1" s="1"/>
  <c r="AA678" i="1"/>
  <c r="Z678" i="1" s="1"/>
  <c r="S678" i="1"/>
  <c r="R678" i="1"/>
  <c r="M678" i="1"/>
  <c r="D678" i="1"/>
  <c r="B678" i="1"/>
  <c r="AE677" i="1"/>
  <c r="AD677" i="1" s="1"/>
  <c r="S677" i="1"/>
  <c r="R677" i="1"/>
  <c r="M677" i="1"/>
  <c r="D677" i="1"/>
  <c r="B677" i="1"/>
  <c r="AF676" i="1"/>
  <c r="AE676" i="1" s="1"/>
  <c r="AD676" i="1" s="1"/>
  <c r="AC676" i="1" s="1"/>
  <c r="AB676" i="1" s="1"/>
  <c r="Z676" i="1"/>
  <c r="S676" i="1"/>
  <c r="R676" i="1"/>
  <c r="M676" i="1"/>
  <c r="D676" i="1"/>
  <c r="B676" i="1"/>
  <c r="AF675" i="1"/>
  <c r="AE675" i="1" s="1"/>
  <c r="AD675" i="1" s="1"/>
  <c r="AA675" i="1"/>
  <c r="Z675" i="1" s="1"/>
  <c r="S675" i="1"/>
  <c r="R675" i="1"/>
  <c r="M675" i="1"/>
  <c r="D675" i="1"/>
  <c r="B675" i="1"/>
  <c r="AF674" i="1"/>
  <c r="AE674" i="1" s="1"/>
  <c r="AD674" i="1" s="1"/>
  <c r="AC674" i="1" s="1"/>
  <c r="AB674" i="1" s="1"/>
  <c r="Z674" i="1"/>
  <c r="R674" i="1"/>
  <c r="M674" i="1"/>
  <c r="D674" i="1"/>
  <c r="B674" i="1"/>
  <c r="AF673" i="1"/>
  <c r="AE673" i="1" s="1"/>
  <c r="AD673" i="1" s="1"/>
  <c r="AA673" i="1"/>
  <c r="Z673" i="1" s="1"/>
  <c r="S673" i="1"/>
  <c r="R673" i="1"/>
  <c r="M673" i="1"/>
  <c r="D673" i="1"/>
  <c r="B673" i="1"/>
  <c r="AF672" i="1"/>
  <c r="AE672" i="1" s="1"/>
  <c r="AD672" i="1" s="1"/>
  <c r="AA672" i="1"/>
  <c r="Z672" i="1" s="1"/>
  <c r="S672" i="1"/>
  <c r="R672" i="1"/>
  <c r="M672" i="1"/>
  <c r="D672" i="1"/>
  <c r="B672" i="1"/>
  <c r="R671" i="1"/>
  <c r="M671" i="1"/>
  <c r="G671" i="1"/>
  <c r="D671" i="1"/>
  <c r="B671" i="1"/>
  <c r="AF670" i="1"/>
  <c r="AE670" i="1" s="1"/>
  <c r="AD670" i="1" s="1"/>
  <c r="AC670" i="1" s="1"/>
  <c r="AB670" i="1" s="1"/>
  <c r="Z670" i="1"/>
  <c r="S670" i="1"/>
  <c r="R670" i="1"/>
  <c r="M670" i="1"/>
  <c r="J670" i="1"/>
  <c r="D670" i="1"/>
  <c r="B670" i="1"/>
  <c r="AF669" i="1"/>
  <c r="AE669" i="1" s="1"/>
  <c r="AD669" i="1" s="1"/>
  <c r="AC669" i="1" s="1"/>
  <c r="AB669" i="1" s="1"/>
  <c r="Z669" i="1"/>
  <c r="S669" i="1"/>
  <c r="R669" i="1"/>
  <c r="M669" i="1"/>
  <c r="D669" i="1"/>
  <c r="B669" i="1"/>
  <c r="AF668" i="1"/>
  <c r="AE668" i="1" s="1"/>
  <c r="AD668" i="1" s="1"/>
  <c r="AA668" i="1"/>
  <c r="Z668" i="1" s="1"/>
  <c r="S668" i="1"/>
  <c r="R668" i="1"/>
  <c r="M668" i="1"/>
  <c r="D668" i="1"/>
  <c r="B668" i="1"/>
  <c r="S667" i="1"/>
  <c r="R667" i="1"/>
  <c r="M667" i="1"/>
  <c r="D667" i="1"/>
  <c r="B667" i="1"/>
  <c r="AF666" i="1"/>
  <c r="AE666" i="1" s="1"/>
  <c r="AD666" i="1" s="1"/>
  <c r="AC666" i="1" s="1"/>
  <c r="AB666" i="1" s="1"/>
  <c r="Z666" i="1"/>
  <c r="R666" i="1"/>
  <c r="M666" i="1"/>
  <c r="D666" i="1"/>
  <c r="B666" i="1"/>
  <c r="AF665" i="1"/>
  <c r="AE665" i="1" s="1"/>
  <c r="AD665" i="1" s="1"/>
  <c r="AC665" i="1" s="1"/>
  <c r="AB665" i="1" s="1"/>
  <c r="Z665" i="1"/>
  <c r="R665" i="1"/>
  <c r="M665" i="1"/>
  <c r="D665" i="1"/>
  <c r="B665" i="1"/>
  <c r="AF664" i="1"/>
  <c r="AE664" i="1" s="1"/>
  <c r="AD664" i="1" s="1"/>
  <c r="AC664" i="1" s="1"/>
  <c r="AB664" i="1" s="1"/>
  <c r="Z664" i="1"/>
  <c r="R664" i="1"/>
  <c r="M664" i="1"/>
  <c r="D664" i="1"/>
  <c r="B664" i="1"/>
  <c r="AE663" i="1"/>
  <c r="AD663" i="1" s="1"/>
  <c r="S663" i="1"/>
  <c r="R663" i="1"/>
  <c r="M663" i="1"/>
  <c r="D663" i="1"/>
  <c r="B663" i="1"/>
  <c r="AF662" i="1"/>
  <c r="AE662" i="1" s="1"/>
  <c r="AD662" i="1" s="1"/>
  <c r="AA662" i="1"/>
  <c r="Z662" i="1" s="1"/>
  <c r="S662" i="1"/>
  <c r="R662" i="1"/>
  <c r="M662" i="1"/>
  <c r="G662" i="1"/>
  <c r="D662" i="1"/>
  <c r="B662" i="1"/>
  <c r="AF661" i="1"/>
  <c r="AE661" i="1" s="1"/>
  <c r="AD661" i="1" s="1"/>
  <c r="AA661" i="1"/>
  <c r="Z661" i="1" s="1"/>
  <c r="S661" i="1"/>
  <c r="R661" i="1"/>
  <c r="M661" i="1"/>
  <c r="J661" i="1"/>
  <c r="D661" i="1"/>
  <c r="B661" i="1"/>
  <c r="AF660" i="1"/>
  <c r="AE660" i="1" s="1"/>
  <c r="AD660" i="1" s="1"/>
  <c r="AC660" i="1" s="1"/>
  <c r="AB660" i="1" s="1"/>
  <c r="Z660" i="1"/>
  <c r="S660" i="1"/>
  <c r="R660" i="1"/>
  <c r="M660" i="1"/>
  <c r="D660" i="1"/>
  <c r="B660" i="1"/>
  <c r="AF659" i="1"/>
  <c r="AE659" i="1" s="1"/>
  <c r="AD659" i="1" s="1"/>
  <c r="AC659" i="1" s="1"/>
  <c r="AB659" i="1" s="1"/>
  <c r="Z659" i="1"/>
  <c r="S659" i="1"/>
  <c r="R659" i="1"/>
  <c r="M659" i="1"/>
  <c r="D659" i="1"/>
  <c r="B659" i="1"/>
  <c r="S658" i="1"/>
  <c r="R658" i="1"/>
  <c r="M658" i="1"/>
  <c r="J658" i="1"/>
  <c r="D658" i="1"/>
  <c r="B658" i="1"/>
  <c r="AF657" i="1"/>
  <c r="AE657" i="1" s="1"/>
  <c r="AD657" i="1" s="1"/>
  <c r="AC657" i="1" s="1"/>
  <c r="AB657" i="1" s="1"/>
  <c r="Z657" i="1"/>
  <c r="S657" i="1"/>
  <c r="R657" i="1"/>
  <c r="M657" i="1"/>
  <c r="D657" i="1"/>
  <c r="B657" i="1"/>
  <c r="AF656" i="1"/>
  <c r="AE656" i="1" s="1"/>
  <c r="AD656" i="1" s="1"/>
  <c r="AC656" i="1" s="1"/>
  <c r="AB656" i="1" s="1"/>
  <c r="Z656" i="1"/>
  <c r="R656" i="1"/>
  <c r="M656" i="1"/>
  <c r="D656" i="1"/>
  <c r="B656" i="1"/>
  <c r="AF655" i="1"/>
  <c r="AE655" i="1" s="1"/>
  <c r="AD655" i="1" s="1"/>
  <c r="AC655" i="1" s="1"/>
  <c r="AB655" i="1" s="1"/>
  <c r="Z655" i="1"/>
  <c r="S655" i="1"/>
  <c r="R655" i="1"/>
  <c r="M655" i="1"/>
  <c r="D655" i="1"/>
  <c r="B655" i="1"/>
  <c r="S654" i="1"/>
  <c r="R654" i="1"/>
  <c r="M654" i="1"/>
  <c r="D654" i="1"/>
  <c r="B654" i="1"/>
  <c r="AF653" i="1"/>
  <c r="AE653" i="1" s="1"/>
  <c r="AD653" i="1" s="1"/>
  <c r="AA653" i="1"/>
  <c r="Z653" i="1" s="1"/>
  <c r="S653" i="1"/>
  <c r="R653" i="1"/>
  <c r="M653" i="1"/>
  <c r="D653" i="1"/>
  <c r="B653" i="1"/>
  <c r="S652" i="1"/>
  <c r="R652" i="1"/>
  <c r="M652" i="1"/>
  <c r="D652" i="1"/>
  <c r="B652" i="1"/>
  <c r="AE651" i="1"/>
  <c r="AD651" i="1" s="1"/>
  <c r="S651" i="1"/>
  <c r="R651" i="1"/>
  <c r="M651" i="1"/>
  <c r="D651" i="1"/>
  <c r="B651" i="1"/>
  <c r="S650" i="1"/>
  <c r="R650" i="1"/>
  <c r="M650" i="1"/>
  <c r="D650" i="1"/>
  <c r="B650" i="1"/>
  <c r="AF649" i="1"/>
  <c r="AE649" i="1" s="1"/>
  <c r="AD649" i="1" s="1"/>
  <c r="AC649" i="1" s="1"/>
  <c r="AB649" i="1" s="1"/>
  <c r="Z649" i="1"/>
  <c r="R649" i="1"/>
  <c r="M649" i="1"/>
  <c r="D649" i="1"/>
  <c r="B649" i="1"/>
  <c r="AF648" i="1"/>
  <c r="AE648" i="1" s="1"/>
  <c r="AD648" i="1" s="1"/>
  <c r="AC648" i="1" s="1"/>
  <c r="AB648" i="1" s="1"/>
  <c r="Z648" i="1"/>
  <c r="S648" i="1"/>
  <c r="R648" i="1"/>
  <c r="M648" i="1"/>
  <c r="D648" i="1"/>
  <c r="B648" i="1"/>
  <c r="AF647" i="1"/>
  <c r="AE647" i="1" s="1"/>
  <c r="AD647" i="1" s="1"/>
  <c r="AC647" i="1" s="1"/>
  <c r="AB647" i="1" s="1"/>
  <c r="Z647" i="1"/>
  <c r="S647" i="1"/>
  <c r="R647" i="1"/>
  <c r="M647" i="1"/>
  <c r="G647" i="1"/>
  <c r="D647" i="1"/>
  <c r="B647" i="1"/>
  <c r="R646" i="1"/>
  <c r="M646" i="1"/>
  <c r="D646" i="1"/>
  <c r="B646" i="1"/>
  <c r="AF645" i="1"/>
  <c r="AE645" i="1" s="1"/>
  <c r="AD645" i="1" s="1"/>
  <c r="AA645" i="1"/>
  <c r="Z645" i="1" s="1"/>
  <c r="S645" i="1"/>
  <c r="R645" i="1"/>
  <c r="M645" i="1"/>
  <c r="D645" i="1"/>
  <c r="B645" i="1"/>
  <c r="AF644" i="1"/>
  <c r="AE644" i="1" s="1"/>
  <c r="AD644" i="1" s="1"/>
  <c r="AC644" i="1" s="1"/>
  <c r="AB644" i="1" s="1"/>
  <c r="Z644" i="1"/>
  <c r="R644" i="1"/>
  <c r="M644" i="1"/>
  <c r="D644" i="1"/>
  <c r="B644" i="1"/>
  <c r="AF643" i="1"/>
  <c r="AE643" i="1" s="1"/>
  <c r="AD643" i="1" s="1"/>
  <c r="AC643" i="1" s="1"/>
  <c r="AB643" i="1" s="1"/>
  <c r="Z643" i="1"/>
  <c r="R643" i="1"/>
  <c r="M643" i="1"/>
  <c r="D643" i="1"/>
  <c r="B643" i="1"/>
  <c r="AF642" i="1"/>
  <c r="AE642" i="1" s="1"/>
  <c r="AD642" i="1" s="1"/>
  <c r="AC642" i="1" s="1"/>
  <c r="AB642" i="1" s="1"/>
  <c r="Z642" i="1"/>
  <c r="S642" i="1"/>
  <c r="R642" i="1"/>
  <c r="M642" i="1"/>
  <c r="G642" i="1"/>
  <c r="D642" i="1"/>
  <c r="B642" i="1"/>
  <c r="AF641" i="1"/>
  <c r="AE641" i="1" s="1"/>
  <c r="AD641" i="1" s="1"/>
  <c r="AC641" i="1" s="1"/>
  <c r="AB641" i="1" s="1"/>
  <c r="Z641" i="1"/>
  <c r="R641" i="1"/>
  <c r="M641" i="1"/>
  <c r="D641" i="1"/>
  <c r="B641" i="1"/>
  <c r="AF640" i="1"/>
  <c r="AE640" i="1" s="1"/>
  <c r="AD640" i="1" s="1"/>
  <c r="AC640" i="1" s="1"/>
  <c r="AB640" i="1" s="1"/>
  <c r="Z640" i="1"/>
  <c r="S640" i="1"/>
  <c r="R640" i="1"/>
  <c r="M640" i="1"/>
  <c r="G640" i="1"/>
  <c r="D640" i="1"/>
  <c r="B640" i="1"/>
  <c r="AF639" i="1"/>
  <c r="AE639" i="1" s="1"/>
  <c r="AD639" i="1" s="1"/>
  <c r="AC639" i="1" s="1"/>
  <c r="AB639" i="1" s="1"/>
  <c r="Z639" i="1"/>
  <c r="S639" i="1"/>
  <c r="R639" i="1"/>
  <c r="M639" i="1"/>
  <c r="J639" i="1"/>
  <c r="D639" i="1"/>
  <c r="B639" i="1"/>
  <c r="AF638" i="1"/>
  <c r="AE638" i="1" s="1"/>
  <c r="AD638" i="1" s="1"/>
  <c r="AA638" i="1"/>
  <c r="Z638" i="1" s="1"/>
  <c r="S638" i="1"/>
  <c r="R638" i="1"/>
  <c r="M638" i="1"/>
  <c r="D638" i="1"/>
  <c r="B638" i="1"/>
  <c r="S637" i="1"/>
  <c r="R637" i="1"/>
  <c r="M637" i="1"/>
  <c r="D637" i="1"/>
  <c r="B637" i="1"/>
  <c r="AE636" i="1"/>
  <c r="AD636" i="1" s="1"/>
  <c r="S636" i="1"/>
  <c r="R636" i="1"/>
  <c r="M636" i="1"/>
  <c r="J636" i="1"/>
  <c r="D636" i="1"/>
  <c r="B636" i="1"/>
  <c r="AF635" i="1"/>
  <c r="AE635" i="1" s="1"/>
  <c r="AD635" i="1" s="1"/>
  <c r="AC635" i="1" s="1"/>
  <c r="AB635" i="1" s="1"/>
  <c r="Z635" i="1"/>
  <c r="S635" i="1"/>
  <c r="R635" i="1"/>
  <c r="M635" i="1"/>
  <c r="D635" i="1"/>
  <c r="B635" i="1"/>
  <c r="R634" i="1"/>
  <c r="M634" i="1"/>
  <c r="J634" i="1"/>
  <c r="D634" i="1"/>
  <c r="B634" i="1"/>
  <c r="AF633" i="1"/>
  <c r="AE633" i="1" s="1"/>
  <c r="AD633" i="1" s="1"/>
  <c r="AA633" i="1"/>
  <c r="Z633" i="1" s="1"/>
  <c r="S633" i="1"/>
  <c r="R633" i="1"/>
  <c r="M633" i="1"/>
  <c r="D633" i="1"/>
  <c r="B633" i="1"/>
  <c r="AE632" i="1"/>
  <c r="AD632" i="1" s="1"/>
  <c r="S632" i="1"/>
  <c r="R632" i="1"/>
  <c r="M632" i="1"/>
  <c r="J632" i="1"/>
  <c r="D632" i="1"/>
  <c r="B632" i="1"/>
  <c r="AF631" i="1"/>
  <c r="AE631" i="1" s="1"/>
  <c r="AD631" i="1" s="1"/>
  <c r="AC631" i="1" s="1"/>
  <c r="AB631" i="1" s="1"/>
  <c r="Z631" i="1"/>
  <c r="S631" i="1"/>
  <c r="R631" i="1"/>
  <c r="M631" i="1"/>
  <c r="D631" i="1"/>
  <c r="B631" i="1"/>
  <c r="AF630" i="1"/>
  <c r="AE630" i="1" s="1"/>
  <c r="AD630" i="1" s="1"/>
  <c r="AA630" i="1"/>
  <c r="Z630" i="1" s="1"/>
  <c r="S630" i="1"/>
  <c r="R630" i="1"/>
  <c r="M630" i="1"/>
  <c r="D630" i="1"/>
  <c r="B630" i="1"/>
  <c r="S629" i="1"/>
  <c r="R629" i="1"/>
  <c r="M629" i="1"/>
  <c r="D629" i="1"/>
  <c r="B629" i="1"/>
  <c r="S628" i="1"/>
  <c r="R628" i="1"/>
  <c r="M628" i="1"/>
  <c r="D628" i="1"/>
  <c r="B628" i="1"/>
  <c r="R627" i="1"/>
  <c r="M627" i="1"/>
  <c r="D627" i="1"/>
  <c r="B627" i="1"/>
  <c r="AE626" i="1"/>
  <c r="AD626" i="1" s="1"/>
  <c r="S626" i="1"/>
  <c r="R626" i="1"/>
  <c r="M626" i="1"/>
  <c r="D626" i="1"/>
  <c r="B626" i="1"/>
  <c r="AF625" i="1"/>
  <c r="AE625" i="1" s="1"/>
  <c r="AD625" i="1" s="1"/>
  <c r="AC625" i="1" s="1"/>
  <c r="AB625" i="1" s="1"/>
  <c r="Z625" i="1"/>
  <c r="R625" i="1"/>
  <c r="M625" i="1"/>
  <c r="D625" i="1"/>
  <c r="B625" i="1"/>
  <c r="AE624" i="1"/>
  <c r="AD624" i="1" s="1"/>
  <c r="S624" i="1"/>
  <c r="R624" i="1"/>
  <c r="M624" i="1"/>
  <c r="D624" i="1"/>
  <c r="B624" i="1"/>
  <c r="AE623" i="1"/>
  <c r="AD623" i="1" s="1"/>
  <c r="S623" i="1"/>
  <c r="R623" i="1"/>
  <c r="M623" i="1"/>
  <c r="D623" i="1"/>
  <c r="B623" i="1"/>
  <c r="AF622" i="1"/>
  <c r="AE622" i="1" s="1"/>
  <c r="AD622" i="1" s="1"/>
  <c r="AA622" i="1"/>
  <c r="Z622" i="1" s="1"/>
  <c r="R622" i="1"/>
  <c r="M622" i="1"/>
  <c r="D622" i="1"/>
  <c r="B622" i="1"/>
  <c r="AE621" i="1"/>
  <c r="AD621" i="1" s="1"/>
  <c r="S621" i="1"/>
  <c r="R621" i="1"/>
  <c r="M621" i="1"/>
  <c r="D621" i="1"/>
  <c r="B621" i="1"/>
  <c r="AF620" i="1"/>
  <c r="AE620" i="1" s="1"/>
  <c r="AD620" i="1" s="1"/>
  <c r="AA620" i="1"/>
  <c r="Z620" i="1" s="1"/>
  <c r="S620" i="1"/>
  <c r="R620" i="1"/>
  <c r="M620" i="1"/>
  <c r="D620" i="1"/>
  <c r="B620" i="1"/>
  <c r="AF619" i="1"/>
  <c r="AE619" i="1" s="1"/>
  <c r="AD619" i="1" s="1"/>
  <c r="AC619" i="1" s="1"/>
  <c r="AB619" i="1" s="1"/>
  <c r="Z619" i="1"/>
  <c r="S619" i="1"/>
  <c r="R619" i="1"/>
  <c r="M619" i="1"/>
  <c r="D619" i="1"/>
  <c r="B619" i="1"/>
  <c r="AF618" i="1"/>
  <c r="AE618" i="1" s="1"/>
  <c r="AD618" i="1" s="1"/>
  <c r="AA618" i="1"/>
  <c r="Z618" i="1" s="1"/>
  <c r="S618" i="1"/>
  <c r="R618" i="1"/>
  <c r="M618" i="1"/>
  <c r="D618" i="1"/>
  <c r="B618" i="1"/>
  <c r="AF617" i="1"/>
  <c r="AE617" i="1" s="1"/>
  <c r="AD617" i="1" s="1"/>
  <c r="AC617" i="1" s="1"/>
  <c r="AB617" i="1" s="1"/>
  <c r="Z617" i="1"/>
  <c r="R617" i="1"/>
  <c r="M617" i="1"/>
  <c r="D617" i="1"/>
  <c r="B617" i="1"/>
  <c r="S616" i="1"/>
  <c r="R616" i="1"/>
  <c r="M616" i="1"/>
  <c r="J616" i="1"/>
  <c r="D616" i="1"/>
  <c r="B616" i="1"/>
  <c r="AF615" i="1"/>
  <c r="AE615" i="1" s="1"/>
  <c r="AD615" i="1" s="1"/>
  <c r="AA615" i="1"/>
  <c r="Z615" i="1" s="1"/>
  <c r="S615" i="1"/>
  <c r="R615" i="1"/>
  <c r="M615" i="1"/>
  <c r="D615" i="1"/>
  <c r="B615" i="1"/>
  <c r="AF614" i="1"/>
  <c r="AE614" i="1" s="1"/>
  <c r="AD614" i="1" s="1"/>
  <c r="AA614" i="1"/>
  <c r="Z614" i="1" s="1"/>
  <c r="S614" i="1"/>
  <c r="R614" i="1"/>
  <c r="M614" i="1"/>
  <c r="D614" i="1"/>
  <c r="B614" i="1"/>
  <c r="AE613" i="1"/>
  <c r="AD613" i="1" s="1"/>
  <c r="S613" i="1"/>
  <c r="R613" i="1"/>
  <c r="M613" i="1"/>
  <c r="D613" i="1"/>
  <c r="B613" i="1"/>
  <c r="AF612" i="1"/>
  <c r="AE612" i="1" s="1"/>
  <c r="AD612" i="1" s="1"/>
  <c r="AC612" i="1" s="1"/>
  <c r="AB612" i="1" s="1"/>
  <c r="Z612" i="1"/>
  <c r="S612" i="1"/>
  <c r="R612" i="1"/>
  <c r="M612" i="1"/>
  <c r="D612" i="1"/>
  <c r="B612" i="1"/>
  <c r="AF611" i="1"/>
  <c r="AE611" i="1" s="1"/>
  <c r="AD611" i="1" s="1"/>
  <c r="AA611" i="1"/>
  <c r="Z611" i="1" s="1"/>
  <c r="S611" i="1"/>
  <c r="R611" i="1"/>
  <c r="M611" i="1"/>
  <c r="D611" i="1"/>
  <c r="B611" i="1"/>
  <c r="AF610" i="1"/>
  <c r="AE610" i="1" s="1"/>
  <c r="AD610" i="1" s="1"/>
  <c r="AC610" i="1" s="1"/>
  <c r="AB610" i="1" s="1"/>
  <c r="Z610" i="1"/>
  <c r="R610" i="1"/>
  <c r="M610" i="1"/>
  <c r="D610" i="1"/>
  <c r="B610" i="1"/>
  <c r="AF609" i="1"/>
  <c r="AE609" i="1" s="1"/>
  <c r="AD609" i="1" s="1"/>
  <c r="AC609" i="1" s="1"/>
  <c r="AB609" i="1" s="1"/>
  <c r="Z609" i="1"/>
  <c r="S609" i="1"/>
  <c r="R609" i="1"/>
  <c r="M609" i="1"/>
  <c r="D609" i="1"/>
  <c r="B609" i="1"/>
  <c r="S608" i="1"/>
  <c r="R608" i="1"/>
  <c r="M608" i="1"/>
  <c r="D608" i="1"/>
  <c r="B608" i="1"/>
  <c r="AF607" i="1"/>
  <c r="AE607" i="1" s="1"/>
  <c r="AD607" i="1" s="1"/>
  <c r="AC607" i="1" s="1"/>
  <c r="AB607" i="1" s="1"/>
  <c r="Z607" i="1"/>
  <c r="S607" i="1"/>
  <c r="R607" i="1"/>
  <c r="M607" i="1"/>
  <c r="D607" i="1"/>
  <c r="B607" i="1"/>
  <c r="AF606" i="1"/>
  <c r="AE606" i="1" s="1"/>
  <c r="AD606" i="1" s="1"/>
  <c r="AC606" i="1" s="1"/>
  <c r="AB606" i="1" s="1"/>
  <c r="Z606" i="1"/>
  <c r="S606" i="1"/>
  <c r="R606" i="1"/>
  <c r="M606" i="1"/>
  <c r="D606" i="1"/>
  <c r="B606" i="1"/>
  <c r="AF605" i="1"/>
  <c r="AE605" i="1" s="1"/>
  <c r="AD605" i="1" s="1"/>
  <c r="AA605" i="1"/>
  <c r="Z605" i="1" s="1"/>
  <c r="S605" i="1"/>
  <c r="R605" i="1"/>
  <c r="M605" i="1"/>
  <c r="D605" i="1"/>
  <c r="B605" i="1"/>
  <c r="AF604" i="1"/>
  <c r="AE604" i="1" s="1"/>
  <c r="AD604" i="1" s="1"/>
  <c r="AC604" i="1" s="1"/>
  <c r="AB604" i="1" s="1"/>
  <c r="Z604" i="1"/>
  <c r="S604" i="1"/>
  <c r="R604" i="1"/>
  <c r="M604" i="1"/>
  <c r="D604" i="1"/>
  <c r="B604" i="1"/>
  <c r="AF603" i="1"/>
  <c r="AE603" i="1" s="1"/>
  <c r="AD603" i="1" s="1"/>
  <c r="AC603" i="1" s="1"/>
  <c r="AB603" i="1" s="1"/>
  <c r="Z603" i="1"/>
  <c r="S603" i="1"/>
  <c r="R603" i="1"/>
  <c r="M603" i="1"/>
  <c r="D603" i="1"/>
  <c r="B603" i="1"/>
  <c r="AF602" i="1"/>
  <c r="AE602" i="1" s="1"/>
  <c r="AD602" i="1" s="1"/>
  <c r="AC602" i="1" s="1"/>
  <c r="AB602" i="1" s="1"/>
  <c r="Z602" i="1"/>
  <c r="S602" i="1"/>
  <c r="R602" i="1"/>
  <c r="M602" i="1"/>
  <c r="D602" i="1"/>
  <c r="B602" i="1"/>
  <c r="AF601" i="1"/>
  <c r="AE601" i="1" s="1"/>
  <c r="AD601" i="1" s="1"/>
  <c r="AA601" i="1"/>
  <c r="Z601" i="1" s="1"/>
  <c r="R601" i="1"/>
  <c r="M601" i="1"/>
  <c r="D601" i="1"/>
  <c r="B601" i="1"/>
  <c r="AF600" i="1"/>
  <c r="AE600" i="1" s="1"/>
  <c r="AD600" i="1" s="1"/>
  <c r="AA600" i="1"/>
  <c r="Z600" i="1" s="1"/>
  <c r="S600" i="1"/>
  <c r="R600" i="1"/>
  <c r="M600" i="1"/>
  <c r="G600" i="1"/>
  <c r="D600" i="1"/>
  <c r="B600" i="1"/>
  <c r="AF599" i="1"/>
  <c r="AE599" i="1" s="1"/>
  <c r="AD599" i="1" s="1"/>
  <c r="AC599" i="1" s="1"/>
  <c r="AB599" i="1" s="1"/>
  <c r="Z599" i="1"/>
  <c r="R599" i="1"/>
  <c r="M599" i="1"/>
  <c r="D599" i="1"/>
  <c r="B599" i="1"/>
  <c r="AF598" i="1"/>
  <c r="AE598" i="1" s="1"/>
  <c r="AD598" i="1" s="1"/>
  <c r="AC598" i="1" s="1"/>
  <c r="AB598" i="1" s="1"/>
  <c r="Z598" i="1"/>
  <c r="R598" i="1"/>
  <c r="M598" i="1"/>
  <c r="D598" i="1"/>
  <c r="B598" i="1"/>
  <c r="AF597" i="1"/>
  <c r="AE597" i="1" s="1"/>
  <c r="AD597" i="1" s="1"/>
  <c r="AC597" i="1" s="1"/>
  <c r="AB597" i="1" s="1"/>
  <c r="Z597" i="1"/>
  <c r="R597" i="1"/>
  <c r="M597" i="1"/>
  <c r="D597" i="1"/>
  <c r="B597" i="1"/>
  <c r="AF596" i="1"/>
  <c r="AD596" i="1"/>
  <c r="R596" i="1"/>
  <c r="M596" i="1"/>
  <c r="G596" i="1"/>
  <c r="D596" i="1"/>
  <c r="B596" i="1"/>
  <c r="AE595" i="1"/>
  <c r="AD595" i="1" s="1"/>
  <c r="S595" i="1"/>
  <c r="R595" i="1"/>
  <c r="M595" i="1"/>
  <c r="D595" i="1"/>
  <c r="B595" i="1"/>
  <c r="AE594" i="1"/>
  <c r="AD594" i="1" s="1"/>
  <c r="S594" i="1"/>
  <c r="R594" i="1"/>
  <c r="M594" i="1"/>
  <c r="D594" i="1"/>
  <c r="B594" i="1"/>
  <c r="AF593" i="1"/>
  <c r="AD593" i="1"/>
  <c r="S593" i="1"/>
  <c r="R593" i="1"/>
  <c r="M593" i="1"/>
  <c r="D593" i="1"/>
  <c r="B593" i="1"/>
  <c r="AF592" i="1"/>
  <c r="AE592" i="1" s="1"/>
  <c r="AD592" i="1" s="1"/>
  <c r="AA592" i="1"/>
  <c r="Z592" i="1" s="1"/>
  <c r="S592" i="1"/>
  <c r="R592" i="1"/>
  <c r="M592" i="1"/>
  <c r="D592" i="1"/>
  <c r="B592" i="1"/>
  <c r="AF591" i="1"/>
  <c r="AE591" i="1" s="1"/>
  <c r="AD591" i="1" s="1"/>
  <c r="AA591" i="1"/>
  <c r="Z591" i="1" s="1"/>
  <c r="S591" i="1"/>
  <c r="R591" i="1"/>
  <c r="M591" i="1"/>
  <c r="D591" i="1"/>
  <c r="B591" i="1"/>
  <c r="AF590" i="1"/>
  <c r="AE590" i="1" s="1"/>
  <c r="AD590" i="1" s="1"/>
  <c r="AA590" i="1"/>
  <c r="Z590" i="1" s="1"/>
  <c r="S590" i="1"/>
  <c r="R590" i="1"/>
  <c r="M590" i="1"/>
  <c r="G590" i="1"/>
  <c r="D590" i="1"/>
  <c r="B590" i="1"/>
  <c r="AF589" i="1"/>
  <c r="AE589" i="1" s="1"/>
  <c r="AD589" i="1" s="1"/>
  <c r="AA589" i="1"/>
  <c r="Z589" i="1" s="1"/>
  <c r="S589" i="1"/>
  <c r="R589" i="1"/>
  <c r="M589" i="1"/>
  <c r="J589" i="1"/>
  <c r="D589" i="1"/>
  <c r="B589" i="1"/>
  <c r="AF588" i="1"/>
  <c r="AE588" i="1" s="1"/>
  <c r="AA588" i="1"/>
  <c r="Z588" i="1" s="1"/>
  <c r="S588" i="1"/>
  <c r="R588" i="1"/>
  <c r="M588" i="1"/>
  <c r="D588" i="1"/>
  <c r="B588" i="1"/>
  <c r="AF587" i="1"/>
  <c r="AE587" i="1" s="1"/>
  <c r="AD587" i="1" s="1"/>
  <c r="AC587" i="1" s="1"/>
  <c r="AB587" i="1" s="1"/>
  <c r="Z587" i="1"/>
  <c r="S587" i="1"/>
  <c r="R587" i="1"/>
  <c r="M587" i="1"/>
  <c r="D587" i="1"/>
  <c r="B587" i="1"/>
  <c r="AF586" i="1"/>
  <c r="AE586" i="1" s="1"/>
  <c r="AD586" i="1" s="1"/>
  <c r="Z586" i="1"/>
  <c r="S586" i="1"/>
  <c r="R586" i="1"/>
  <c r="M586" i="1"/>
  <c r="D586" i="1"/>
  <c r="B586" i="1"/>
  <c r="AF585" i="1"/>
  <c r="AE585" i="1" s="1"/>
  <c r="AD585" i="1" s="1"/>
  <c r="AC585" i="1" s="1"/>
  <c r="AB585" i="1" s="1"/>
  <c r="Z585" i="1"/>
  <c r="R585" i="1"/>
  <c r="M585" i="1"/>
  <c r="D585" i="1"/>
  <c r="B585" i="1"/>
  <c r="AE584" i="1"/>
  <c r="AD584" i="1" s="1"/>
  <c r="R584" i="1"/>
  <c r="M584" i="1"/>
  <c r="D584" i="1"/>
  <c r="B584" i="1"/>
  <c r="AE583" i="1"/>
  <c r="AD583" i="1" s="1"/>
  <c r="S583" i="1"/>
  <c r="R583" i="1"/>
  <c r="M583" i="1"/>
  <c r="D583" i="1"/>
  <c r="B583" i="1"/>
  <c r="R582" i="1"/>
  <c r="M582" i="1"/>
  <c r="D582" i="1"/>
  <c r="B582" i="1"/>
  <c r="AF581" i="1"/>
  <c r="AE581" i="1" s="1"/>
  <c r="AD581" i="1" s="1"/>
  <c r="AA581" i="1"/>
  <c r="Z581" i="1" s="1"/>
  <c r="S581" i="1"/>
  <c r="R581" i="1"/>
  <c r="M581" i="1"/>
  <c r="D581" i="1"/>
  <c r="B581" i="1"/>
  <c r="AE580" i="1"/>
  <c r="AD580" i="1" s="1"/>
  <c r="R580" i="1"/>
  <c r="M580" i="1"/>
  <c r="J580" i="1"/>
  <c r="D580" i="1"/>
  <c r="B580" i="1"/>
  <c r="AF579" i="1"/>
  <c r="AE579" i="1" s="1"/>
  <c r="AD579" i="1" s="1"/>
  <c r="AC579" i="1" s="1"/>
  <c r="AB579" i="1" s="1"/>
  <c r="Y579" i="1"/>
  <c r="R579" i="1"/>
  <c r="M579" i="1"/>
  <c r="D579" i="1"/>
  <c r="B579" i="1"/>
  <c r="S578" i="1"/>
  <c r="R578" i="1"/>
  <c r="M578" i="1"/>
  <c r="D578" i="1"/>
  <c r="B578" i="1"/>
  <c r="AE577" i="1"/>
  <c r="AD577" i="1" s="1"/>
  <c r="S577" i="1"/>
  <c r="R577" i="1"/>
  <c r="M577" i="1"/>
  <c r="J577" i="1"/>
  <c r="D577" i="1"/>
  <c r="B577" i="1"/>
  <c r="AF576" i="1"/>
  <c r="AE576" i="1" s="1"/>
  <c r="AA576" i="1"/>
  <c r="Z576" i="1" s="1"/>
  <c r="R576" i="1"/>
  <c r="M576" i="1"/>
  <c r="D576" i="1"/>
  <c r="B576" i="1"/>
  <c r="AF575" i="1"/>
  <c r="AE575" i="1" s="1"/>
  <c r="AD575" i="1" s="1"/>
  <c r="AC575" i="1" s="1"/>
  <c r="AB575" i="1" s="1"/>
  <c r="Z575" i="1"/>
  <c r="S575" i="1"/>
  <c r="R575" i="1"/>
  <c r="M575" i="1"/>
  <c r="D575" i="1"/>
  <c r="B575" i="1"/>
  <c r="AF574" i="1"/>
  <c r="AE574" i="1" s="1"/>
  <c r="AD574" i="1" s="1"/>
  <c r="AA574" i="1"/>
  <c r="Z574" i="1" s="1"/>
  <c r="S574" i="1"/>
  <c r="R574" i="1"/>
  <c r="M574" i="1"/>
  <c r="D574" i="1"/>
  <c r="B574" i="1"/>
  <c r="AE573" i="1"/>
  <c r="AD573" i="1" s="1"/>
  <c r="S573" i="1"/>
  <c r="R573" i="1"/>
  <c r="M573" i="1"/>
  <c r="G573" i="1"/>
  <c r="D573" i="1"/>
  <c r="B573" i="1"/>
  <c r="AF572" i="1"/>
  <c r="AE572" i="1" s="1"/>
  <c r="AD572" i="1" s="1"/>
  <c r="AC572" i="1" s="1"/>
  <c r="AB572" i="1" s="1"/>
  <c r="Z572" i="1"/>
  <c r="R572" i="1"/>
  <c r="M572" i="1"/>
  <c r="D572" i="1"/>
  <c r="B572" i="1"/>
  <c r="AF571" i="1"/>
  <c r="AE571" i="1" s="1"/>
  <c r="AD571" i="1" s="1"/>
  <c r="AC571" i="1" s="1"/>
  <c r="AB571" i="1" s="1"/>
  <c r="Z571" i="1"/>
  <c r="S571" i="1"/>
  <c r="R571" i="1"/>
  <c r="M571" i="1"/>
  <c r="G571" i="1"/>
  <c r="D571" i="1"/>
  <c r="B571" i="1"/>
  <c r="S570" i="1"/>
  <c r="R570" i="1"/>
  <c r="M570" i="1"/>
  <c r="D570" i="1"/>
  <c r="B570" i="1"/>
  <c r="AF569" i="1"/>
  <c r="AE569" i="1" s="1"/>
  <c r="AD569" i="1" s="1"/>
  <c r="AA569" i="1"/>
  <c r="Z569" i="1" s="1"/>
  <c r="S569" i="1"/>
  <c r="R569" i="1"/>
  <c r="M569" i="1"/>
  <c r="D569" i="1"/>
  <c r="B569" i="1"/>
  <c r="R568" i="1"/>
  <c r="M568" i="1"/>
  <c r="J568" i="1"/>
  <c r="D568" i="1"/>
  <c r="B568" i="1"/>
  <c r="AE567" i="1"/>
  <c r="AD567" i="1" s="1"/>
  <c r="S567" i="1"/>
  <c r="R567" i="1"/>
  <c r="M567" i="1"/>
  <c r="D567" i="1"/>
  <c r="B567" i="1"/>
  <c r="AF566" i="1"/>
  <c r="AE566" i="1" s="1"/>
  <c r="AA566" i="1"/>
  <c r="Z566" i="1" s="1"/>
  <c r="S566" i="1"/>
  <c r="R566" i="1"/>
  <c r="M566" i="1"/>
  <c r="D566" i="1"/>
  <c r="B566" i="1"/>
  <c r="AF565" i="1"/>
  <c r="AE565" i="1" s="1"/>
  <c r="AD565" i="1" s="1"/>
  <c r="AA565" i="1"/>
  <c r="Z565" i="1" s="1"/>
  <c r="S565" i="1"/>
  <c r="R565" i="1"/>
  <c r="M565" i="1"/>
  <c r="G565" i="1"/>
  <c r="D565" i="1"/>
  <c r="B565" i="1"/>
  <c r="AF564" i="1"/>
  <c r="AE564" i="1" s="1"/>
  <c r="AD564" i="1" s="1"/>
  <c r="AC564" i="1" s="1"/>
  <c r="AB564" i="1" s="1"/>
  <c r="Z564" i="1"/>
  <c r="S564" i="1"/>
  <c r="R564" i="1"/>
  <c r="M564" i="1"/>
  <c r="J564" i="1"/>
  <c r="D564" i="1"/>
  <c r="B564" i="1"/>
  <c r="S563" i="1"/>
  <c r="R563" i="1"/>
  <c r="M563" i="1"/>
  <c r="D563" i="1"/>
  <c r="B563" i="1"/>
  <c r="AF562" i="1"/>
  <c r="AE562" i="1" s="1"/>
  <c r="AD562" i="1" s="1"/>
  <c r="AA562" i="1"/>
  <c r="Z562" i="1" s="1"/>
  <c r="S562" i="1"/>
  <c r="R562" i="1"/>
  <c r="M562" i="1"/>
  <c r="D562" i="1"/>
  <c r="B562" i="1"/>
  <c r="AF561" i="1"/>
  <c r="AE561" i="1" s="1"/>
  <c r="AD561" i="1" s="1"/>
  <c r="AC561" i="1" s="1"/>
  <c r="AB561" i="1" s="1"/>
  <c r="Z561" i="1"/>
  <c r="S561" i="1"/>
  <c r="R561" i="1"/>
  <c r="M561" i="1"/>
  <c r="D561" i="1"/>
  <c r="B561" i="1"/>
  <c r="AF560" i="1"/>
  <c r="AE560" i="1" s="1"/>
  <c r="AD560" i="1" s="1"/>
  <c r="AA560" i="1"/>
  <c r="Z560" i="1" s="1"/>
  <c r="S560" i="1"/>
  <c r="R560" i="1"/>
  <c r="M560" i="1"/>
  <c r="D560" i="1"/>
  <c r="B560" i="1"/>
  <c r="AE559" i="1"/>
  <c r="AD559" i="1" s="1"/>
  <c r="S559" i="1"/>
  <c r="R559" i="1"/>
  <c r="M559" i="1"/>
  <c r="G559" i="1"/>
  <c r="D559" i="1"/>
  <c r="B559" i="1"/>
  <c r="AF558" i="1"/>
  <c r="AE558" i="1" s="1"/>
  <c r="AD558" i="1" s="1"/>
  <c r="AC558" i="1" s="1"/>
  <c r="AB558" i="1" s="1"/>
  <c r="Z558" i="1"/>
  <c r="R558" i="1"/>
  <c r="M558" i="1"/>
  <c r="D558" i="1"/>
  <c r="B558" i="1"/>
  <c r="AE557" i="1"/>
  <c r="AD557" i="1" s="1"/>
  <c r="R557" i="1"/>
  <c r="M557" i="1"/>
  <c r="D557" i="1"/>
  <c r="B557" i="1"/>
  <c r="AF556" i="1"/>
  <c r="AE556" i="1" s="1"/>
  <c r="AD556" i="1" s="1"/>
  <c r="AA556" i="1"/>
  <c r="Z556" i="1" s="1"/>
  <c r="S556" i="1"/>
  <c r="R556" i="1"/>
  <c r="M556" i="1"/>
  <c r="D556" i="1"/>
  <c r="B556" i="1"/>
  <c r="AF555" i="1"/>
  <c r="AE555" i="1" s="1"/>
  <c r="AD555" i="1" s="1"/>
  <c r="AA555" i="1"/>
  <c r="Z555" i="1" s="1"/>
  <c r="R555" i="1"/>
  <c r="M555" i="1"/>
  <c r="D555" i="1"/>
  <c r="B555" i="1"/>
  <c r="AF554" i="1"/>
  <c r="AE554" i="1" s="1"/>
  <c r="AD554" i="1" s="1"/>
  <c r="AC554" i="1" s="1"/>
  <c r="AB554" i="1" s="1"/>
  <c r="Z554" i="1"/>
  <c r="S554" i="1"/>
  <c r="R554" i="1"/>
  <c r="M554" i="1"/>
  <c r="D554" i="1"/>
  <c r="B554" i="1"/>
  <c r="AE553" i="1"/>
  <c r="AD553" i="1" s="1"/>
  <c r="R553" i="1"/>
  <c r="M553" i="1"/>
  <c r="G553" i="1"/>
  <c r="D553" i="1"/>
  <c r="B553" i="1"/>
  <c r="AE552" i="1"/>
  <c r="AD552" i="1" s="1"/>
  <c r="R552" i="1"/>
  <c r="M552" i="1"/>
  <c r="D552" i="1"/>
  <c r="B552" i="1"/>
  <c r="AF551" i="1"/>
  <c r="AE551" i="1" s="1"/>
  <c r="AD551" i="1" s="1"/>
  <c r="AA551" i="1"/>
  <c r="Z551" i="1" s="1"/>
  <c r="S551" i="1"/>
  <c r="R551" i="1"/>
  <c r="M551" i="1"/>
  <c r="D551" i="1"/>
  <c r="B551" i="1"/>
  <c r="AE550" i="1"/>
  <c r="AD550" i="1" s="1"/>
  <c r="S550" i="1"/>
  <c r="R550" i="1"/>
  <c r="M550" i="1"/>
  <c r="D550" i="1"/>
  <c r="B550" i="1"/>
  <c r="AF549" i="1"/>
  <c r="AE549" i="1" s="1"/>
  <c r="AD549" i="1" s="1"/>
  <c r="AA549" i="1"/>
  <c r="Z549" i="1" s="1"/>
  <c r="S549" i="1"/>
  <c r="R549" i="1"/>
  <c r="M549" i="1"/>
  <c r="D549" i="1"/>
  <c r="B549" i="1"/>
  <c r="S548" i="1"/>
  <c r="R548" i="1"/>
  <c r="M548" i="1"/>
  <c r="D548" i="1"/>
  <c r="B548" i="1"/>
  <c r="AF547" i="1"/>
  <c r="AE547" i="1" s="1"/>
  <c r="AD547" i="1" s="1"/>
  <c r="AA547" i="1"/>
  <c r="Z547" i="1" s="1"/>
  <c r="R547" i="1"/>
  <c r="M547" i="1"/>
  <c r="G547" i="1"/>
  <c r="D547" i="1"/>
  <c r="B547" i="1"/>
  <c r="AE546" i="1"/>
  <c r="AD546" i="1" s="1"/>
  <c r="S546" i="1"/>
  <c r="R546" i="1"/>
  <c r="M546" i="1"/>
  <c r="D546" i="1"/>
  <c r="B546" i="1"/>
  <c r="AE545" i="1"/>
  <c r="AD545" i="1" s="1"/>
  <c r="S545" i="1"/>
  <c r="R545" i="1"/>
  <c r="M545" i="1"/>
  <c r="D545" i="1"/>
  <c r="B545" i="1"/>
  <c r="AF544" i="1"/>
  <c r="AE544" i="1" s="1"/>
  <c r="AA544" i="1"/>
  <c r="Z544" i="1" s="1"/>
  <c r="S544" i="1"/>
  <c r="R544" i="1"/>
  <c r="M544" i="1"/>
  <c r="D544" i="1"/>
  <c r="B544" i="1"/>
  <c r="AF543" i="1"/>
  <c r="AE543" i="1" s="1"/>
  <c r="AD543" i="1" s="1"/>
  <c r="AA543" i="1"/>
  <c r="Z543" i="1" s="1"/>
  <c r="R543" i="1"/>
  <c r="M543" i="1"/>
  <c r="J543" i="1"/>
  <c r="D543" i="1"/>
  <c r="B543" i="1"/>
  <c r="S542" i="1"/>
  <c r="R542" i="1"/>
  <c r="M542" i="1"/>
  <c r="D542" i="1"/>
  <c r="B542" i="1"/>
  <c r="AF541" i="1"/>
  <c r="AE541" i="1" s="1"/>
  <c r="AD541" i="1" s="1"/>
  <c r="AA541" i="1"/>
  <c r="Z541" i="1" s="1"/>
  <c r="S541" i="1"/>
  <c r="R541" i="1"/>
  <c r="M541" i="1"/>
  <c r="D541" i="1"/>
  <c r="B541" i="1"/>
  <c r="AF540" i="1"/>
  <c r="AE540" i="1" s="1"/>
  <c r="AD540" i="1" s="1"/>
  <c r="AA540" i="1"/>
  <c r="Z540" i="1" s="1"/>
  <c r="S540" i="1"/>
  <c r="R540" i="1"/>
  <c r="M540" i="1"/>
  <c r="D540" i="1"/>
  <c r="B540" i="1"/>
  <c r="S539" i="1"/>
  <c r="R539" i="1"/>
  <c r="M539" i="1"/>
  <c r="D539" i="1"/>
  <c r="B539" i="1"/>
  <c r="AF538" i="1"/>
  <c r="AE538" i="1" s="1"/>
  <c r="AD538" i="1" s="1"/>
  <c r="AA538" i="1"/>
  <c r="Z538" i="1" s="1"/>
  <c r="R538" i="1"/>
  <c r="M538" i="1"/>
  <c r="D538" i="1"/>
  <c r="B538" i="1"/>
  <c r="AE537" i="1"/>
  <c r="AD537" i="1" s="1"/>
  <c r="S537" i="1"/>
  <c r="R537" i="1"/>
  <c r="M537" i="1"/>
  <c r="D537" i="1"/>
  <c r="B537" i="1"/>
  <c r="AF536" i="1"/>
  <c r="AE536" i="1" s="1"/>
  <c r="AD536" i="1" s="1"/>
  <c r="AA536" i="1"/>
  <c r="Z536" i="1" s="1"/>
  <c r="S536" i="1"/>
  <c r="R536" i="1"/>
  <c r="M536" i="1"/>
  <c r="D536" i="1"/>
  <c r="B536" i="1"/>
  <c r="S535" i="1"/>
  <c r="R535" i="1"/>
  <c r="M535" i="1"/>
  <c r="J535" i="1"/>
  <c r="D535" i="1"/>
  <c r="B535" i="1"/>
  <c r="AF534" i="1"/>
  <c r="AE534" i="1" s="1"/>
  <c r="AD534" i="1" s="1"/>
  <c r="AA534" i="1"/>
  <c r="Z534" i="1" s="1"/>
  <c r="S534" i="1"/>
  <c r="R534" i="1"/>
  <c r="M534" i="1"/>
  <c r="D534" i="1"/>
  <c r="B534" i="1"/>
  <c r="AF533" i="1"/>
  <c r="AE533" i="1" s="1"/>
  <c r="AD533" i="1" s="1"/>
  <c r="AA533" i="1"/>
  <c r="Z533" i="1" s="1"/>
  <c r="S533" i="1"/>
  <c r="R533" i="1"/>
  <c r="M533" i="1"/>
  <c r="D533" i="1"/>
  <c r="B533" i="1"/>
  <c r="AF532" i="1"/>
  <c r="AE532" i="1" s="1"/>
  <c r="AD532" i="1" s="1"/>
  <c r="AA532" i="1"/>
  <c r="Z532" i="1" s="1"/>
  <c r="S532" i="1"/>
  <c r="R532" i="1"/>
  <c r="M532" i="1"/>
  <c r="D532" i="1"/>
  <c r="B532" i="1"/>
  <c r="AF531" i="1"/>
  <c r="AE531" i="1" s="1"/>
  <c r="AD531" i="1" s="1"/>
  <c r="AA531" i="1"/>
  <c r="Z531" i="1" s="1"/>
  <c r="S531" i="1"/>
  <c r="R531" i="1"/>
  <c r="M531" i="1"/>
  <c r="D531" i="1"/>
  <c r="B531" i="1"/>
  <c r="AG530" i="1"/>
  <c r="AF530" i="1" s="1"/>
  <c r="AE530" i="1" s="1"/>
  <c r="AD530" i="1" s="1"/>
  <c r="AC530" i="1" s="1"/>
  <c r="AB530" i="1" s="1"/>
  <c r="Z530" i="1"/>
  <c r="S530" i="1"/>
  <c r="R530" i="1"/>
  <c r="M530" i="1"/>
  <c r="G530" i="1"/>
  <c r="D530" i="1"/>
  <c r="B530" i="1"/>
  <c r="AG529" i="1"/>
  <c r="AF529" i="1" s="1"/>
  <c r="AE529" i="1" s="1"/>
  <c r="AD529" i="1" s="1"/>
  <c r="AC529" i="1" s="1"/>
  <c r="AB529" i="1" s="1"/>
  <c r="Z529" i="1"/>
  <c r="R529" i="1"/>
  <c r="M529" i="1"/>
  <c r="G529" i="1"/>
  <c r="D529" i="1"/>
  <c r="B529" i="1"/>
  <c r="AG528" i="1"/>
  <c r="AE528" i="1"/>
  <c r="AD528" i="1" s="1"/>
  <c r="R528" i="1"/>
  <c r="M528" i="1"/>
  <c r="G528" i="1"/>
  <c r="D528" i="1"/>
  <c r="B528" i="1"/>
  <c r="AG527" i="1"/>
  <c r="AF527" i="1" s="1"/>
  <c r="AE527" i="1" s="1"/>
  <c r="AD527" i="1" s="1"/>
  <c r="AC527" i="1" s="1"/>
  <c r="AB527" i="1" s="1"/>
  <c r="Z527" i="1"/>
  <c r="S527" i="1"/>
  <c r="R527" i="1"/>
  <c r="M527" i="1"/>
  <c r="J527" i="1"/>
  <c r="D527" i="1"/>
  <c r="B527" i="1"/>
  <c r="AG526" i="1"/>
  <c r="AF526" i="1" s="1"/>
  <c r="AE526" i="1" s="1"/>
  <c r="AD526" i="1" s="1"/>
  <c r="AC526" i="1" s="1"/>
  <c r="AB526" i="1" s="1"/>
  <c r="Z526" i="1"/>
  <c r="S526" i="1"/>
  <c r="R526" i="1"/>
  <c r="M526" i="1"/>
  <c r="G526" i="1"/>
  <c r="D526" i="1"/>
  <c r="B526" i="1"/>
  <c r="AG525" i="1"/>
  <c r="S525" i="1"/>
  <c r="R525" i="1"/>
  <c r="M525" i="1"/>
  <c r="D525" i="1"/>
  <c r="B525" i="1"/>
  <c r="AG524" i="1"/>
  <c r="AF524" i="1" s="1"/>
  <c r="AE524" i="1" s="1"/>
  <c r="AD524" i="1" s="1"/>
  <c r="AC524" i="1" s="1"/>
  <c r="AB524" i="1" s="1"/>
  <c r="Z524" i="1"/>
  <c r="S524" i="1"/>
  <c r="R524" i="1"/>
  <c r="M524" i="1"/>
  <c r="G524" i="1"/>
  <c r="D524" i="1"/>
  <c r="B524" i="1"/>
  <c r="AG523" i="1"/>
  <c r="S523" i="1"/>
  <c r="R523" i="1"/>
  <c r="M523" i="1"/>
  <c r="G523" i="1"/>
  <c r="D523" i="1"/>
  <c r="B523" i="1"/>
  <c r="AG522" i="1"/>
  <c r="S522" i="1"/>
  <c r="R522" i="1"/>
  <c r="M522" i="1"/>
  <c r="G522" i="1"/>
  <c r="D522" i="1"/>
  <c r="B522" i="1"/>
  <c r="AG521" i="1"/>
  <c r="AF521" i="1" s="1"/>
  <c r="AE521" i="1" s="1"/>
  <c r="AD521" i="1" s="1"/>
  <c r="AC521" i="1" s="1"/>
  <c r="AB521" i="1" s="1"/>
  <c r="Z521" i="1"/>
  <c r="S521" i="1"/>
  <c r="R521" i="1"/>
  <c r="M521" i="1"/>
  <c r="J521" i="1"/>
  <c r="D521" i="1"/>
  <c r="B521" i="1"/>
  <c r="AG520" i="1"/>
  <c r="AF520" i="1" s="1"/>
  <c r="AE520" i="1" s="1"/>
  <c r="AD520" i="1" s="1"/>
  <c r="AA520" i="1"/>
  <c r="Z520" i="1" s="1"/>
  <c r="S520" i="1"/>
  <c r="R520" i="1"/>
  <c r="M520" i="1"/>
  <c r="D520" i="1"/>
  <c r="B520" i="1"/>
  <c r="AG519" i="1"/>
  <c r="AE519" i="1"/>
  <c r="AD519" i="1" s="1"/>
  <c r="R519" i="1"/>
  <c r="M519" i="1"/>
  <c r="J519" i="1"/>
  <c r="D519" i="1"/>
  <c r="B519" i="1"/>
  <c r="AG518" i="1"/>
  <c r="AF518" i="1" s="1"/>
  <c r="AE518" i="1" s="1"/>
  <c r="AD518" i="1" s="1"/>
  <c r="AC518" i="1" s="1"/>
  <c r="AB518" i="1" s="1"/>
  <c r="Z518" i="1"/>
  <c r="S518" i="1"/>
  <c r="R518" i="1"/>
  <c r="M518" i="1"/>
  <c r="G518" i="1"/>
  <c r="D518" i="1"/>
  <c r="B518" i="1"/>
  <c r="AG517" i="1"/>
  <c r="AF517" i="1" s="1"/>
  <c r="AE517" i="1" s="1"/>
  <c r="AD517" i="1" s="1"/>
  <c r="AC517" i="1" s="1"/>
  <c r="AB517" i="1" s="1"/>
  <c r="Z517" i="1"/>
  <c r="R517" i="1"/>
  <c r="M517" i="1"/>
  <c r="D517" i="1"/>
  <c r="B517" i="1"/>
  <c r="AG516" i="1"/>
  <c r="AF516" i="1" s="1"/>
  <c r="AE516" i="1" s="1"/>
  <c r="AD516" i="1" s="1"/>
  <c r="AC516" i="1" s="1"/>
  <c r="AB516" i="1" s="1"/>
  <c r="Z516" i="1"/>
  <c r="S516" i="1"/>
  <c r="R516" i="1"/>
  <c r="M516" i="1"/>
  <c r="G516" i="1"/>
  <c r="D516" i="1"/>
  <c r="B516" i="1"/>
  <c r="AG515" i="1"/>
  <c r="AF515" i="1" s="1"/>
  <c r="AE515" i="1" s="1"/>
  <c r="AD515" i="1" s="1"/>
  <c r="AC515" i="1" s="1"/>
  <c r="AB515" i="1" s="1"/>
  <c r="Z515" i="1"/>
  <c r="S515" i="1"/>
  <c r="R515" i="1"/>
  <c r="M515" i="1"/>
  <c r="J515" i="1"/>
  <c r="D515" i="1"/>
  <c r="B515" i="1"/>
  <c r="AG514" i="1"/>
  <c r="AF514" i="1" s="1"/>
  <c r="AE514" i="1" s="1"/>
  <c r="AD514" i="1" s="1"/>
  <c r="AC514" i="1" s="1"/>
  <c r="AB514" i="1" s="1"/>
  <c r="Z514" i="1"/>
  <c r="R514" i="1"/>
  <c r="M514" i="1"/>
  <c r="J514" i="1"/>
  <c r="D514" i="1"/>
  <c r="B514" i="1"/>
  <c r="AG513" i="1"/>
  <c r="AF513" i="1" s="1"/>
  <c r="AE513" i="1" s="1"/>
  <c r="AD513" i="1" s="1"/>
  <c r="AC513" i="1" s="1"/>
  <c r="AB513" i="1" s="1"/>
  <c r="Z513" i="1"/>
  <c r="S513" i="1"/>
  <c r="R513" i="1"/>
  <c r="M513" i="1"/>
  <c r="D513" i="1"/>
  <c r="B513" i="1"/>
  <c r="AG512" i="1"/>
  <c r="AF512" i="1" s="1"/>
  <c r="AE512" i="1" s="1"/>
  <c r="AD512" i="1" s="1"/>
  <c r="AC512" i="1" s="1"/>
  <c r="AB512" i="1" s="1"/>
  <c r="Z512" i="1"/>
  <c r="S512" i="1"/>
  <c r="R512" i="1"/>
  <c r="M512" i="1"/>
  <c r="D512" i="1"/>
  <c r="B512" i="1"/>
  <c r="AG511" i="1"/>
  <c r="AF511" i="1" s="1"/>
  <c r="AE511" i="1" s="1"/>
  <c r="AD511" i="1" s="1"/>
  <c r="AC511" i="1" s="1"/>
  <c r="AB511" i="1" s="1"/>
  <c r="Z511" i="1"/>
  <c r="R511" i="1"/>
  <c r="M511" i="1"/>
  <c r="G511" i="1"/>
  <c r="D511" i="1"/>
  <c r="B511" i="1"/>
  <c r="AG510" i="1"/>
  <c r="AF510" i="1" s="1"/>
  <c r="AE510" i="1" s="1"/>
  <c r="AD510" i="1" s="1"/>
  <c r="AC510" i="1" s="1"/>
  <c r="AB510" i="1" s="1"/>
  <c r="Z510" i="1"/>
  <c r="R510" i="1"/>
  <c r="M510" i="1"/>
  <c r="D510" i="1"/>
  <c r="B510" i="1"/>
  <c r="AG509" i="1"/>
  <c r="AF509" i="1" s="1"/>
  <c r="AE509" i="1" s="1"/>
  <c r="AD509" i="1" s="1"/>
  <c r="AC509" i="1" s="1"/>
  <c r="AB509" i="1" s="1"/>
  <c r="Z509" i="1"/>
  <c r="S509" i="1"/>
  <c r="R509" i="1"/>
  <c r="M509" i="1"/>
  <c r="G509" i="1"/>
  <c r="D509" i="1"/>
  <c r="B509" i="1"/>
  <c r="AG508" i="1"/>
  <c r="AF508" i="1" s="1"/>
  <c r="AE508" i="1" s="1"/>
  <c r="AD508" i="1" s="1"/>
  <c r="AC508" i="1" s="1"/>
  <c r="AB508" i="1" s="1"/>
  <c r="Z508" i="1"/>
  <c r="S508" i="1"/>
  <c r="R508" i="1"/>
  <c r="M508" i="1"/>
  <c r="J508" i="1"/>
  <c r="D508" i="1"/>
  <c r="B508" i="1"/>
  <c r="AG507" i="1"/>
  <c r="AF507" i="1" s="1"/>
  <c r="AE507" i="1" s="1"/>
  <c r="AD507" i="1" s="1"/>
  <c r="AC507" i="1" s="1"/>
  <c r="AB507" i="1" s="1"/>
  <c r="Z507" i="1"/>
  <c r="S507" i="1"/>
  <c r="R507" i="1"/>
  <c r="M507" i="1"/>
  <c r="D507" i="1"/>
  <c r="B507" i="1"/>
  <c r="AG506" i="1"/>
  <c r="AF506" i="1" s="1"/>
  <c r="AE506" i="1" s="1"/>
  <c r="AD506" i="1" s="1"/>
  <c r="AC506" i="1" s="1"/>
  <c r="AB506" i="1" s="1"/>
  <c r="Z506" i="1"/>
  <c r="R506" i="1"/>
  <c r="M506" i="1"/>
  <c r="J506" i="1"/>
  <c r="D506" i="1"/>
  <c r="B506" i="1"/>
  <c r="AG505" i="1"/>
  <c r="AF505" i="1" s="1"/>
  <c r="AE505" i="1" s="1"/>
  <c r="AD505" i="1" s="1"/>
  <c r="AC505" i="1" s="1"/>
  <c r="AB505" i="1" s="1"/>
  <c r="Z505" i="1"/>
  <c r="S505" i="1"/>
  <c r="R505" i="1"/>
  <c r="M505" i="1"/>
  <c r="G505" i="1"/>
  <c r="D505" i="1"/>
  <c r="B505" i="1"/>
  <c r="AG504" i="1"/>
  <c r="AF504" i="1" s="1"/>
  <c r="AE504" i="1" s="1"/>
  <c r="AD504" i="1" s="1"/>
  <c r="AC504" i="1" s="1"/>
  <c r="AB504" i="1" s="1"/>
  <c r="Z504" i="1"/>
  <c r="S504" i="1"/>
  <c r="R504" i="1"/>
  <c r="M504" i="1"/>
  <c r="J504" i="1"/>
  <c r="D504" i="1"/>
  <c r="B504" i="1"/>
  <c r="AG503" i="1"/>
  <c r="AF503" i="1" s="1"/>
  <c r="AE503" i="1" s="1"/>
  <c r="AD503" i="1" s="1"/>
  <c r="AA503" i="1"/>
  <c r="Z503" i="1" s="1"/>
  <c r="S503" i="1"/>
  <c r="R503" i="1"/>
  <c r="M503" i="1"/>
  <c r="D503" i="1"/>
  <c r="B503" i="1"/>
  <c r="AG502" i="1"/>
  <c r="AF502" i="1" s="1"/>
  <c r="AE502" i="1" s="1"/>
  <c r="AD502" i="1" s="1"/>
  <c r="AC502" i="1" s="1"/>
  <c r="AB502" i="1" s="1"/>
  <c r="Z502" i="1"/>
  <c r="S502" i="1"/>
  <c r="R502" i="1"/>
  <c r="M502" i="1"/>
  <c r="D502" i="1"/>
  <c r="B502" i="1"/>
  <c r="AG501" i="1"/>
  <c r="AF501" i="1" s="1"/>
  <c r="AE501" i="1" s="1"/>
  <c r="AD501" i="1" s="1"/>
  <c r="AC501" i="1" s="1"/>
  <c r="AB501" i="1" s="1"/>
  <c r="Z501" i="1"/>
  <c r="R501" i="1"/>
  <c r="M501" i="1"/>
  <c r="D501" i="1"/>
  <c r="B501" i="1"/>
  <c r="AG500" i="1"/>
  <c r="AF500" i="1" s="1"/>
  <c r="AE500" i="1" s="1"/>
  <c r="AD500" i="1" s="1"/>
  <c r="AC500" i="1" s="1"/>
  <c r="AB500" i="1" s="1"/>
  <c r="Z500" i="1"/>
  <c r="R500" i="1"/>
  <c r="M500" i="1"/>
  <c r="D500" i="1"/>
  <c r="B500" i="1"/>
  <c r="AG499" i="1"/>
  <c r="AF499" i="1" s="1"/>
  <c r="AE499" i="1" s="1"/>
  <c r="AD499" i="1" s="1"/>
  <c r="AC499" i="1" s="1"/>
  <c r="AB499" i="1" s="1"/>
  <c r="Z499" i="1"/>
  <c r="S499" i="1"/>
  <c r="R499" i="1"/>
  <c r="M499" i="1"/>
  <c r="D499" i="1"/>
  <c r="B499" i="1"/>
  <c r="AG498" i="1"/>
  <c r="AE498" i="1"/>
  <c r="AD498" i="1" s="1"/>
  <c r="AC498" i="1" s="1"/>
  <c r="AB498" i="1" s="1"/>
  <c r="S498" i="1"/>
  <c r="R498" i="1"/>
  <c r="M498" i="1"/>
  <c r="D498" i="1"/>
  <c r="B498" i="1"/>
  <c r="AG497" i="1"/>
  <c r="AF497" i="1" s="1"/>
  <c r="AE497" i="1" s="1"/>
  <c r="AD497" i="1" s="1"/>
  <c r="AC497" i="1" s="1"/>
  <c r="AB497" i="1" s="1"/>
  <c r="Z497" i="1"/>
  <c r="S497" i="1"/>
  <c r="R497" i="1"/>
  <c r="M497" i="1"/>
  <c r="D497" i="1"/>
  <c r="B497" i="1"/>
  <c r="AG496" i="1"/>
  <c r="AF496" i="1" s="1"/>
  <c r="AE496" i="1" s="1"/>
  <c r="AD496" i="1" s="1"/>
  <c r="AC496" i="1" s="1"/>
  <c r="AB496" i="1" s="1"/>
  <c r="Z496" i="1"/>
  <c r="S496" i="1"/>
  <c r="R496" i="1"/>
  <c r="M496" i="1"/>
  <c r="D496" i="1"/>
  <c r="B496" i="1"/>
  <c r="AG495" i="1"/>
  <c r="AF495" i="1" s="1"/>
  <c r="AE495" i="1" s="1"/>
  <c r="AD495" i="1" s="1"/>
  <c r="AC495" i="1" s="1"/>
  <c r="AB495" i="1" s="1"/>
  <c r="Z495" i="1"/>
  <c r="S495" i="1"/>
  <c r="R495" i="1"/>
  <c r="M495" i="1"/>
  <c r="D495" i="1"/>
  <c r="B495" i="1"/>
  <c r="AG494" i="1"/>
  <c r="AE494" i="1"/>
  <c r="AD494" i="1" s="1"/>
  <c r="AC494" i="1" s="1"/>
  <c r="AB494" i="1" s="1"/>
  <c r="S494" i="1"/>
  <c r="R494" i="1"/>
  <c r="M494" i="1"/>
  <c r="D494" i="1"/>
  <c r="B494" i="1"/>
  <c r="AG493" i="1"/>
  <c r="AE493" i="1"/>
  <c r="AD493" i="1" s="1"/>
  <c r="R493" i="1"/>
  <c r="M493" i="1"/>
  <c r="G493" i="1"/>
  <c r="D493" i="1"/>
  <c r="B493" i="1"/>
  <c r="AG492" i="1"/>
  <c r="AE492" i="1"/>
  <c r="AD492" i="1" s="1"/>
  <c r="S492" i="1"/>
  <c r="R492" i="1"/>
  <c r="M492" i="1"/>
  <c r="J492" i="1"/>
  <c r="D492" i="1"/>
  <c r="B492" i="1"/>
  <c r="AG491" i="1"/>
  <c r="AF491" i="1" s="1"/>
  <c r="AE491" i="1" s="1"/>
  <c r="AD491" i="1" s="1"/>
  <c r="AC491" i="1" s="1"/>
  <c r="AB491" i="1" s="1"/>
  <c r="Z491" i="1"/>
  <c r="R491" i="1"/>
  <c r="M491" i="1"/>
  <c r="J491" i="1"/>
  <c r="D491" i="1"/>
  <c r="B491" i="1"/>
  <c r="AG490" i="1"/>
  <c r="AE490" i="1"/>
  <c r="AD490" i="1" s="1"/>
  <c r="AC490" i="1" s="1"/>
  <c r="AB490" i="1" s="1"/>
  <c r="R490" i="1"/>
  <c r="M490" i="1"/>
  <c r="J490" i="1"/>
  <c r="D490" i="1"/>
  <c r="B490" i="1"/>
  <c r="AG489" i="1"/>
  <c r="AF489" i="1" s="1"/>
  <c r="AE489" i="1" s="1"/>
  <c r="AD489" i="1" s="1"/>
  <c r="AC489" i="1" s="1"/>
  <c r="AB489" i="1" s="1"/>
  <c r="Z489" i="1"/>
  <c r="R489" i="1"/>
  <c r="M489" i="1"/>
  <c r="J489" i="1"/>
  <c r="D489" i="1"/>
  <c r="B489" i="1"/>
  <c r="AG488" i="1"/>
  <c r="AF488" i="1" s="1"/>
  <c r="AE488" i="1" s="1"/>
  <c r="AD488" i="1" s="1"/>
  <c r="AC488" i="1" s="1"/>
  <c r="AB488" i="1" s="1"/>
  <c r="Z488" i="1"/>
  <c r="S488" i="1"/>
  <c r="R488" i="1"/>
  <c r="M488" i="1"/>
  <c r="D488" i="1"/>
  <c r="B488" i="1"/>
  <c r="AG487" i="1"/>
  <c r="AE487" i="1"/>
  <c r="AD487" i="1" s="1"/>
  <c r="AC487" i="1" s="1"/>
  <c r="AB487" i="1" s="1"/>
  <c r="S487" i="1"/>
  <c r="R487" i="1"/>
  <c r="M487" i="1"/>
  <c r="D487" i="1"/>
  <c r="B487" i="1"/>
  <c r="AG486" i="1"/>
  <c r="AF486" i="1" s="1"/>
  <c r="AE486" i="1" s="1"/>
  <c r="AD486" i="1" s="1"/>
  <c r="AA486" i="1" s="1"/>
  <c r="Z486" i="1" s="1"/>
  <c r="R486" i="1"/>
  <c r="M486" i="1"/>
  <c r="D486" i="1"/>
  <c r="B486" i="1"/>
  <c r="AF485" i="1"/>
  <c r="AE485" i="1" s="1"/>
  <c r="AD485" i="1" s="1"/>
  <c r="AC485" i="1" s="1"/>
  <c r="AB485" i="1" s="1"/>
  <c r="Z485" i="1"/>
  <c r="S485" i="1"/>
  <c r="R485" i="1"/>
  <c r="M485" i="1"/>
  <c r="D485" i="1"/>
  <c r="B485" i="1"/>
  <c r="AF484" i="1"/>
  <c r="AE484" i="1" s="1"/>
  <c r="AD484" i="1" s="1"/>
  <c r="AC484" i="1" s="1"/>
  <c r="AB484" i="1" s="1"/>
  <c r="Z484" i="1"/>
  <c r="S484" i="1"/>
  <c r="R484" i="1"/>
  <c r="M484" i="1"/>
  <c r="D484" i="1"/>
  <c r="B484" i="1"/>
  <c r="AF483" i="1"/>
  <c r="AE483" i="1" s="1"/>
  <c r="AD483" i="1" s="1"/>
  <c r="AC483" i="1" s="1"/>
  <c r="AB483" i="1" s="1"/>
  <c r="Z483" i="1"/>
  <c r="R483" i="1"/>
  <c r="M483" i="1"/>
  <c r="G483" i="1"/>
  <c r="D483" i="1"/>
  <c r="B483" i="1"/>
  <c r="AF482" i="1"/>
  <c r="AE482" i="1" s="1"/>
  <c r="AD482" i="1" s="1"/>
  <c r="S482" i="1"/>
  <c r="R482" i="1"/>
  <c r="M482" i="1"/>
  <c r="D482" i="1"/>
  <c r="B482" i="1"/>
  <c r="AF481" i="1"/>
  <c r="AE481" i="1" s="1"/>
  <c r="AD481" i="1" s="1"/>
  <c r="S481" i="1"/>
  <c r="R481" i="1"/>
  <c r="M481" i="1"/>
  <c r="D481" i="1"/>
  <c r="B481" i="1"/>
  <c r="AF480" i="1"/>
  <c r="AE480" i="1" s="1"/>
  <c r="AD480" i="1" s="1"/>
  <c r="S480" i="1"/>
  <c r="R480" i="1"/>
  <c r="M480" i="1"/>
  <c r="D480" i="1"/>
  <c r="B480" i="1"/>
  <c r="AF479" i="1"/>
  <c r="AE479" i="1" s="1"/>
  <c r="AD479" i="1" s="1"/>
  <c r="AC479" i="1" s="1"/>
  <c r="AB479" i="1" s="1"/>
  <c r="Z479" i="1"/>
  <c r="S479" i="1"/>
  <c r="R479" i="1"/>
  <c r="M479" i="1"/>
  <c r="D479" i="1"/>
  <c r="B479" i="1"/>
  <c r="AF478" i="1"/>
  <c r="AE478" i="1" s="1"/>
  <c r="AD478" i="1" s="1"/>
  <c r="AC478" i="1" s="1"/>
  <c r="AB478" i="1" s="1"/>
  <c r="Z478" i="1"/>
  <c r="S478" i="1"/>
  <c r="R478" i="1"/>
  <c r="M478" i="1"/>
  <c r="D478" i="1"/>
  <c r="B478" i="1"/>
  <c r="AE477" i="1"/>
  <c r="AD477" i="1" s="1"/>
  <c r="Y477" i="1"/>
  <c r="S477" i="1"/>
  <c r="R477" i="1"/>
  <c r="M477" i="1"/>
  <c r="D477" i="1"/>
  <c r="B477" i="1"/>
  <c r="AF476" i="1"/>
  <c r="AE476" i="1" s="1"/>
  <c r="AD476" i="1" s="1"/>
  <c r="S476" i="1"/>
  <c r="R476" i="1"/>
  <c r="M476" i="1"/>
  <c r="D476" i="1"/>
  <c r="B476" i="1"/>
  <c r="AE475" i="1"/>
  <c r="AD475" i="1" s="1"/>
  <c r="R475" i="1"/>
  <c r="M475" i="1"/>
  <c r="D475" i="1"/>
  <c r="B475" i="1"/>
  <c r="AE474" i="1"/>
  <c r="AD474" i="1" s="1"/>
  <c r="AC474" i="1" s="1"/>
  <c r="AB474" i="1" s="1"/>
  <c r="S474" i="1"/>
  <c r="R474" i="1"/>
  <c r="M474" i="1"/>
  <c r="D474" i="1"/>
  <c r="B474" i="1"/>
  <c r="AF473" i="1"/>
  <c r="AE473" i="1" s="1"/>
  <c r="AD473" i="1" s="1"/>
  <c r="S473" i="1"/>
  <c r="R473" i="1"/>
  <c r="M473" i="1"/>
  <c r="D473" i="1"/>
  <c r="B473" i="1"/>
  <c r="AF472" i="1"/>
  <c r="AE472" i="1" s="1"/>
  <c r="AD472" i="1" s="1"/>
  <c r="S472" i="1"/>
  <c r="R472" i="1"/>
  <c r="M472" i="1"/>
  <c r="D472" i="1"/>
  <c r="B472" i="1"/>
  <c r="AF471" i="1"/>
  <c r="AE471" i="1" s="1"/>
  <c r="AD471" i="1" s="1"/>
  <c r="S471" i="1"/>
  <c r="R471" i="1"/>
  <c r="M471" i="1"/>
  <c r="D471" i="1"/>
  <c r="B471" i="1"/>
  <c r="AE470" i="1"/>
  <c r="AD470" i="1" s="1"/>
  <c r="AC470" i="1" s="1"/>
  <c r="AB470" i="1" s="1"/>
  <c r="R470" i="1"/>
  <c r="M470" i="1"/>
  <c r="J470" i="1"/>
  <c r="D470" i="1"/>
  <c r="B470" i="1"/>
  <c r="AF469" i="1"/>
  <c r="AE469" i="1" s="1"/>
  <c r="AD469" i="1" s="1"/>
  <c r="AC469" i="1" s="1"/>
  <c r="AB469" i="1" s="1"/>
  <c r="Z469" i="1"/>
  <c r="S469" i="1"/>
  <c r="R469" i="1"/>
  <c r="M469" i="1"/>
  <c r="D469" i="1"/>
  <c r="B469" i="1"/>
  <c r="AF468" i="1"/>
  <c r="AE468" i="1" s="1"/>
  <c r="AD468" i="1" s="1"/>
  <c r="AC468" i="1" s="1"/>
  <c r="AB468" i="1" s="1"/>
  <c r="Z468" i="1"/>
  <c r="S468" i="1"/>
  <c r="R468" i="1"/>
  <c r="M468" i="1"/>
  <c r="D468" i="1"/>
  <c r="B468" i="1"/>
  <c r="AE467" i="1"/>
  <c r="AD467" i="1" s="1"/>
  <c r="S467" i="1"/>
  <c r="R467" i="1"/>
  <c r="M467" i="1"/>
  <c r="G467" i="1"/>
  <c r="D467" i="1"/>
  <c r="B467" i="1"/>
  <c r="AF466" i="1"/>
  <c r="AE466" i="1" s="1"/>
  <c r="AD466" i="1" s="1"/>
  <c r="AC466" i="1" s="1"/>
  <c r="AB466" i="1" s="1"/>
  <c r="Z466" i="1"/>
  <c r="S466" i="1"/>
  <c r="R466" i="1"/>
  <c r="M466" i="1"/>
  <c r="J466" i="1"/>
  <c r="D466" i="1"/>
  <c r="B466" i="1"/>
  <c r="AF465" i="1"/>
  <c r="AE465" i="1" s="1"/>
  <c r="AD465" i="1" s="1"/>
  <c r="S465" i="1"/>
  <c r="R465" i="1"/>
  <c r="M465" i="1"/>
  <c r="J465" i="1"/>
  <c r="D465" i="1"/>
  <c r="B465" i="1"/>
  <c r="AE464" i="1"/>
  <c r="AD464" i="1" s="1"/>
  <c r="S464" i="1"/>
  <c r="R464" i="1"/>
  <c r="M464" i="1"/>
  <c r="J464" i="1"/>
  <c r="D464" i="1"/>
  <c r="B464" i="1"/>
  <c r="AF463" i="1"/>
  <c r="AE463" i="1" s="1"/>
  <c r="AD463" i="1" s="1"/>
  <c r="AC463" i="1" s="1"/>
  <c r="AB463" i="1" s="1"/>
  <c r="Z463" i="1"/>
  <c r="S463" i="1"/>
  <c r="R463" i="1"/>
  <c r="M463" i="1"/>
  <c r="D463" i="1"/>
  <c r="B463" i="1"/>
  <c r="AF462" i="1"/>
  <c r="AE462" i="1" s="1"/>
  <c r="AD462" i="1" s="1"/>
  <c r="S462" i="1"/>
  <c r="R462" i="1"/>
  <c r="M462" i="1"/>
  <c r="D462" i="1"/>
  <c r="B462" i="1"/>
  <c r="AF461" i="1"/>
  <c r="AE461" i="1" s="1"/>
  <c r="AD461" i="1" s="1"/>
  <c r="S461" i="1"/>
  <c r="R461" i="1"/>
  <c r="M461" i="1"/>
  <c r="D461" i="1"/>
  <c r="B461" i="1"/>
  <c r="AE460" i="1"/>
  <c r="AD460" i="1" s="1"/>
  <c r="AC460" i="1" s="1"/>
  <c r="AB460" i="1" s="1"/>
  <c r="R460" i="1"/>
  <c r="M460" i="1"/>
  <c r="J460" i="1"/>
  <c r="D460" i="1"/>
  <c r="B460" i="1"/>
  <c r="AF459" i="1"/>
  <c r="AE459" i="1" s="1"/>
  <c r="AD459" i="1" s="1"/>
  <c r="AC459" i="1" s="1"/>
  <c r="AB459" i="1" s="1"/>
  <c r="Z459" i="1"/>
  <c r="S459" i="1"/>
  <c r="R459" i="1"/>
  <c r="M459" i="1"/>
  <c r="D459" i="1"/>
  <c r="B459" i="1"/>
  <c r="AF458" i="1"/>
  <c r="AE458" i="1" s="1"/>
  <c r="AD458" i="1" s="1"/>
  <c r="AC458" i="1" s="1"/>
  <c r="AB458" i="1" s="1"/>
  <c r="Z458" i="1"/>
  <c r="S458" i="1"/>
  <c r="R458" i="1"/>
  <c r="M458" i="1"/>
  <c r="D458" i="1"/>
  <c r="B458" i="1"/>
  <c r="AE457" i="1"/>
  <c r="AD457" i="1" s="1"/>
  <c r="AC457" i="1" s="1"/>
  <c r="AB457" i="1" s="1"/>
  <c r="S457" i="1"/>
  <c r="R457" i="1"/>
  <c r="M457" i="1"/>
  <c r="D457" i="1"/>
  <c r="B457" i="1"/>
  <c r="AF456" i="1"/>
  <c r="AE456" i="1" s="1"/>
  <c r="AD456" i="1" s="1"/>
  <c r="AC456" i="1" s="1"/>
  <c r="AB456" i="1" s="1"/>
  <c r="Z456" i="1"/>
  <c r="S456" i="1"/>
  <c r="R456" i="1"/>
  <c r="M456" i="1"/>
  <c r="D456" i="1"/>
  <c r="B456" i="1"/>
  <c r="AF455" i="1"/>
  <c r="AE455" i="1" s="1"/>
  <c r="AD455" i="1" s="1"/>
  <c r="S455" i="1"/>
  <c r="R455" i="1"/>
  <c r="M455" i="1"/>
  <c r="G455" i="1"/>
  <c r="D455" i="1"/>
  <c r="B455" i="1"/>
  <c r="AE454" i="1"/>
  <c r="AD454" i="1" s="1"/>
  <c r="AC454" i="1" s="1"/>
  <c r="AB454" i="1" s="1"/>
  <c r="S454" i="1"/>
  <c r="R454" i="1"/>
  <c r="M454" i="1"/>
  <c r="D454" i="1"/>
  <c r="B454" i="1"/>
  <c r="AF453" i="1"/>
  <c r="AE453" i="1" s="1"/>
  <c r="AD453" i="1" s="1"/>
  <c r="S453" i="1"/>
  <c r="R453" i="1"/>
  <c r="M453" i="1"/>
  <c r="D453" i="1"/>
  <c r="B453" i="1"/>
  <c r="AF452" i="1"/>
  <c r="AE452" i="1" s="1"/>
  <c r="AD452" i="1" s="1"/>
  <c r="S452" i="1"/>
  <c r="R452" i="1"/>
  <c r="M452" i="1"/>
  <c r="G452" i="1"/>
  <c r="D452" i="1"/>
  <c r="B452" i="1"/>
  <c r="AE451" i="1"/>
  <c r="AD451" i="1" s="1"/>
  <c r="AC451" i="1" s="1"/>
  <c r="AB451" i="1" s="1"/>
  <c r="S451" i="1"/>
  <c r="R451" i="1"/>
  <c r="M451" i="1"/>
  <c r="D451" i="1"/>
  <c r="B451" i="1"/>
  <c r="AF450" i="1"/>
  <c r="AE450" i="1" s="1"/>
  <c r="AD450" i="1" s="1"/>
  <c r="AC450" i="1" s="1"/>
  <c r="AB450" i="1" s="1"/>
  <c r="Z450" i="1"/>
  <c r="S450" i="1"/>
  <c r="R450" i="1"/>
  <c r="M450" i="1"/>
  <c r="G450" i="1"/>
  <c r="D450" i="1"/>
  <c r="B450" i="1"/>
  <c r="AF449" i="1"/>
  <c r="AE449" i="1" s="1"/>
  <c r="AD449" i="1" s="1"/>
  <c r="AC449" i="1" s="1"/>
  <c r="AB449" i="1" s="1"/>
  <c r="Z449" i="1"/>
  <c r="S449" i="1"/>
  <c r="R449" i="1"/>
  <c r="M449" i="1"/>
  <c r="J449" i="1"/>
  <c r="D449" i="1"/>
  <c r="B449" i="1"/>
  <c r="AE448" i="1"/>
  <c r="AD448" i="1" s="1"/>
  <c r="AC448" i="1" s="1"/>
  <c r="AB448" i="1" s="1"/>
  <c r="S448" i="1"/>
  <c r="R448" i="1"/>
  <c r="M448" i="1"/>
  <c r="J448" i="1"/>
  <c r="D448" i="1"/>
  <c r="B448" i="1"/>
  <c r="AF447" i="1"/>
  <c r="AE447" i="1" s="1"/>
  <c r="AD447" i="1" s="1"/>
  <c r="AA447" i="1"/>
  <c r="Z447" i="1" s="1"/>
  <c r="S447" i="1"/>
  <c r="R447" i="1"/>
  <c r="M447" i="1"/>
  <c r="D447" i="1"/>
  <c r="B447" i="1"/>
  <c r="AE446" i="1"/>
  <c r="AD446" i="1" s="1"/>
  <c r="AC446" i="1" s="1"/>
  <c r="AB446" i="1" s="1"/>
  <c r="S446" i="1"/>
  <c r="R446" i="1"/>
  <c r="M446" i="1"/>
  <c r="J446" i="1"/>
  <c r="D446" i="1"/>
  <c r="B446" i="1"/>
  <c r="AE445" i="1"/>
  <c r="AD445" i="1" s="1"/>
  <c r="AC445" i="1" s="1"/>
  <c r="AB445" i="1" s="1"/>
  <c r="S445" i="1"/>
  <c r="R445" i="1"/>
  <c r="M445" i="1"/>
  <c r="D445" i="1"/>
  <c r="B445" i="1"/>
  <c r="AE444" i="1"/>
  <c r="AD444" i="1" s="1"/>
  <c r="AC444" i="1" s="1"/>
  <c r="AB444" i="1" s="1"/>
  <c r="S444" i="1"/>
  <c r="R444" i="1"/>
  <c r="M444" i="1"/>
  <c r="D444" i="1"/>
  <c r="B444" i="1"/>
  <c r="AE443" i="1"/>
  <c r="AD443" i="1" s="1"/>
  <c r="AC443" i="1" s="1"/>
  <c r="AB443" i="1" s="1"/>
  <c r="S443" i="1"/>
  <c r="R443" i="1"/>
  <c r="M443" i="1"/>
  <c r="J443" i="1"/>
  <c r="D443" i="1"/>
  <c r="B443" i="1"/>
  <c r="AF442" i="1"/>
  <c r="AE442" i="1" s="1"/>
  <c r="AD442" i="1" s="1"/>
  <c r="AC442" i="1" s="1"/>
  <c r="AB442" i="1" s="1"/>
  <c r="Z442" i="1"/>
  <c r="S442" i="1"/>
  <c r="R442" i="1"/>
  <c r="M442" i="1"/>
  <c r="G442" i="1"/>
  <c r="D442" i="1"/>
  <c r="B442" i="1"/>
  <c r="AF441" i="1"/>
  <c r="AE441" i="1" s="1"/>
  <c r="AD441" i="1" s="1"/>
  <c r="AA441" i="1"/>
  <c r="Z441" i="1" s="1"/>
  <c r="S441" i="1"/>
  <c r="R441" i="1"/>
  <c r="M441" i="1"/>
  <c r="J441" i="1"/>
  <c r="D441" i="1"/>
  <c r="B441" i="1"/>
  <c r="AF440" i="1"/>
  <c r="AE440" i="1" s="1"/>
  <c r="AD440" i="1" s="1"/>
  <c r="S440" i="1"/>
  <c r="R440" i="1"/>
  <c r="M440" i="1"/>
  <c r="D440" i="1"/>
  <c r="B440" i="1"/>
  <c r="AF439" i="1"/>
  <c r="AE439" i="1" s="1"/>
  <c r="AD439" i="1" s="1"/>
  <c r="S439" i="1"/>
  <c r="R439" i="1"/>
  <c r="M439" i="1"/>
  <c r="D439" i="1"/>
  <c r="B439" i="1"/>
  <c r="AF438" i="1"/>
  <c r="AE438" i="1" s="1"/>
  <c r="AD438" i="1" s="1"/>
  <c r="AC438" i="1" s="1"/>
  <c r="AB438" i="1" s="1"/>
  <c r="Z438" i="1"/>
  <c r="S438" i="1"/>
  <c r="R438" i="1"/>
  <c r="M438" i="1"/>
  <c r="D438" i="1"/>
  <c r="B438" i="1"/>
  <c r="AF437" i="1"/>
  <c r="AE437" i="1" s="1"/>
  <c r="AD437" i="1" s="1"/>
  <c r="S437" i="1"/>
  <c r="R437" i="1"/>
  <c r="M437" i="1"/>
  <c r="D437" i="1"/>
  <c r="B437" i="1"/>
  <c r="AF436" i="1"/>
  <c r="AE436" i="1" s="1"/>
  <c r="AD436" i="1" s="1"/>
  <c r="S436" i="1"/>
  <c r="R436" i="1"/>
  <c r="M436" i="1"/>
  <c r="G436" i="1"/>
  <c r="D436" i="1"/>
  <c r="B436" i="1"/>
  <c r="AF435" i="1"/>
  <c r="AE435" i="1" s="1"/>
  <c r="AD435" i="1" s="1"/>
  <c r="AC435" i="1" s="1"/>
  <c r="AB435" i="1" s="1"/>
  <c r="Z435" i="1"/>
  <c r="S435" i="1"/>
  <c r="R435" i="1"/>
  <c r="M435" i="1"/>
  <c r="J435" i="1"/>
  <c r="D435" i="1"/>
  <c r="B435" i="1"/>
  <c r="AE434" i="1"/>
  <c r="AD434" i="1" s="1"/>
  <c r="AC434" i="1" s="1"/>
  <c r="AB434" i="1" s="1"/>
  <c r="S434" i="1"/>
  <c r="R434" i="1"/>
  <c r="M434" i="1"/>
  <c r="D434" i="1"/>
  <c r="B434" i="1"/>
  <c r="AE433" i="1"/>
  <c r="AD433" i="1" s="1"/>
  <c r="AC433" i="1" s="1"/>
  <c r="AB433" i="1" s="1"/>
  <c r="S433" i="1"/>
  <c r="R433" i="1"/>
  <c r="M433" i="1"/>
  <c r="D433" i="1"/>
  <c r="B433" i="1"/>
  <c r="AE432" i="1"/>
  <c r="AD432" i="1" s="1"/>
  <c r="AC432" i="1" s="1"/>
  <c r="AB432" i="1" s="1"/>
  <c r="S432" i="1"/>
  <c r="R432" i="1"/>
  <c r="M432" i="1"/>
  <c r="J432" i="1"/>
  <c r="D432" i="1"/>
  <c r="B432" i="1"/>
  <c r="AF431" i="1"/>
  <c r="AE431" i="1" s="1"/>
  <c r="AD431" i="1" s="1"/>
  <c r="S431" i="1"/>
  <c r="R431" i="1"/>
  <c r="M431" i="1"/>
  <c r="D431" i="1"/>
  <c r="B431" i="1"/>
  <c r="AE430" i="1"/>
  <c r="AD430" i="1" s="1"/>
  <c r="AC430" i="1" s="1"/>
  <c r="AB430" i="1" s="1"/>
  <c r="S430" i="1"/>
  <c r="R430" i="1"/>
  <c r="M430" i="1"/>
  <c r="D430" i="1"/>
  <c r="B430" i="1"/>
  <c r="AE429" i="1"/>
  <c r="AD429" i="1" s="1"/>
  <c r="AC429" i="1" s="1"/>
  <c r="AB429" i="1" s="1"/>
  <c r="S429" i="1"/>
  <c r="R429" i="1"/>
  <c r="M429" i="1"/>
  <c r="J429" i="1"/>
  <c r="D429" i="1"/>
  <c r="B429" i="1"/>
  <c r="AF428" i="1"/>
  <c r="AE428" i="1" s="1"/>
  <c r="AD428" i="1" s="1"/>
  <c r="S428" i="1"/>
  <c r="R428" i="1"/>
  <c r="M428" i="1"/>
  <c r="D428" i="1"/>
  <c r="B428" i="1"/>
  <c r="AE427" i="1"/>
  <c r="AD427" i="1" s="1"/>
  <c r="AC427" i="1" s="1"/>
  <c r="AB427" i="1" s="1"/>
  <c r="S427" i="1"/>
  <c r="R427" i="1"/>
  <c r="M427" i="1"/>
  <c r="D427" i="1"/>
  <c r="B427" i="1"/>
  <c r="AE426" i="1"/>
  <c r="AD426" i="1" s="1"/>
  <c r="AC426" i="1" s="1"/>
  <c r="AB426" i="1" s="1"/>
  <c r="S426" i="1"/>
  <c r="R426" i="1"/>
  <c r="M426" i="1"/>
  <c r="D426" i="1"/>
  <c r="B426" i="1"/>
  <c r="AE425" i="1"/>
  <c r="AD425" i="1" s="1"/>
  <c r="AC425" i="1" s="1"/>
  <c r="AB425" i="1" s="1"/>
  <c r="S425" i="1"/>
  <c r="R425" i="1"/>
  <c r="M425" i="1"/>
  <c r="D425" i="1"/>
  <c r="B425" i="1"/>
  <c r="AE424" i="1"/>
  <c r="AD424" i="1" s="1"/>
  <c r="AC424" i="1" s="1"/>
  <c r="AB424" i="1" s="1"/>
  <c r="S424" i="1"/>
  <c r="R424" i="1"/>
  <c r="M424" i="1"/>
  <c r="D424" i="1"/>
  <c r="B424" i="1"/>
  <c r="AF423" i="1"/>
  <c r="AE423" i="1" s="1"/>
  <c r="AD423" i="1" s="1"/>
  <c r="AC423" i="1" s="1"/>
  <c r="AB423" i="1" s="1"/>
  <c r="Z423" i="1"/>
  <c r="S423" i="1"/>
  <c r="R423" i="1"/>
  <c r="M423" i="1"/>
  <c r="D423" i="1"/>
  <c r="B423" i="1"/>
  <c r="AE422" i="1"/>
  <c r="AD422" i="1" s="1"/>
  <c r="AC422" i="1" s="1"/>
  <c r="AB422" i="1" s="1"/>
  <c r="S422" i="1"/>
  <c r="R422" i="1"/>
  <c r="M422" i="1"/>
  <c r="D422" i="1"/>
  <c r="B422" i="1"/>
  <c r="AF421" i="1"/>
  <c r="AE421" i="1" s="1"/>
  <c r="AD421" i="1" s="1"/>
  <c r="S421" i="1"/>
  <c r="R421" i="1"/>
  <c r="M421" i="1"/>
  <c r="D421" i="1"/>
  <c r="B421" i="1"/>
  <c r="AF420" i="1"/>
  <c r="AE420" i="1" s="1"/>
  <c r="AD420" i="1" s="1"/>
  <c r="R420" i="1"/>
  <c r="M420" i="1"/>
  <c r="J420" i="1"/>
  <c r="D420" i="1"/>
  <c r="B420" i="1"/>
  <c r="AE419" i="1"/>
  <c r="AD419" i="1" s="1"/>
  <c r="AC419" i="1" s="1"/>
  <c r="AB419" i="1" s="1"/>
  <c r="S419" i="1"/>
  <c r="R419" i="1"/>
  <c r="M419" i="1"/>
  <c r="D419" i="1"/>
  <c r="B419" i="1"/>
  <c r="AE418" i="1"/>
  <c r="AD418" i="1" s="1"/>
  <c r="AC418" i="1" s="1"/>
  <c r="AB418" i="1" s="1"/>
  <c r="S418" i="1"/>
  <c r="R418" i="1"/>
  <c r="M418" i="1"/>
  <c r="D418" i="1"/>
  <c r="B418" i="1"/>
  <c r="AF417" i="1"/>
  <c r="AE417" i="1" s="1"/>
  <c r="AD417" i="1" s="1"/>
  <c r="S417" i="1"/>
  <c r="R417" i="1"/>
  <c r="M417" i="1"/>
  <c r="J417" i="1"/>
  <c r="D417" i="1"/>
  <c r="B417" i="1"/>
  <c r="AF416" i="1"/>
  <c r="AE416" i="1" s="1"/>
  <c r="AD416" i="1" s="1"/>
  <c r="AA416" i="1"/>
  <c r="Z416" i="1" s="1"/>
  <c r="S416" i="1"/>
  <c r="R416" i="1"/>
  <c r="M416" i="1"/>
  <c r="G416" i="1"/>
  <c r="D416" i="1"/>
  <c r="B416" i="1"/>
  <c r="AF415" i="1"/>
  <c r="AE415" i="1" s="1"/>
  <c r="AD415" i="1" s="1"/>
  <c r="AA415" i="1"/>
  <c r="Z415" i="1" s="1"/>
  <c r="S415" i="1"/>
  <c r="R415" i="1"/>
  <c r="M415" i="1"/>
  <c r="J415" i="1"/>
  <c r="D415" i="1"/>
  <c r="B415" i="1"/>
  <c r="AF414" i="1"/>
  <c r="AE414" i="1" s="1"/>
  <c r="AD414" i="1" s="1"/>
  <c r="AA414" i="1"/>
  <c r="Z414" i="1" s="1"/>
  <c r="S414" i="1"/>
  <c r="R414" i="1"/>
  <c r="M414" i="1"/>
  <c r="D414" i="1"/>
  <c r="B414" i="1"/>
  <c r="AF413" i="1"/>
  <c r="AE413" i="1" s="1"/>
  <c r="AD413" i="1" s="1"/>
  <c r="AA413" i="1"/>
  <c r="Z413" i="1" s="1"/>
  <c r="S413" i="1"/>
  <c r="R413" i="1"/>
  <c r="M413" i="1"/>
  <c r="D413" i="1"/>
  <c r="B413" i="1"/>
  <c r="AF412" i="1"/>
  <c r="AE412" i="1" s="1"/>
  <c r="AD412" i="1" s="1"/>
  <c r="AC412" i="1" s="1"/>
  <c r="AB412" i="1" s="1"/>
  <c r="Z412" i="1"/>
  <c r="S412" i="1"/>
  <c r="R412" i="1"/>
  <c r="M412" i="1"/>
  <c r="D412" i="1"/>
  <c r="B412" i="1"/>
  <c r="AF411" i="1"/>
  <c r="AE411" i="1" s="1"/>
  <c r="AD411" i="1" s="1"/>
  <c r="S411" i="1"/>
  <c r="R411" i="1"/>
  <c r="M411" i="1"/>
  <c r="D411" i="1"/>
  <c r="B411" i="1"/>
  <c r="AF410" i="1"/>
  <c r="AE410" i="1" s="1"/>
  <c r="AD410" i="1" s="1"/>
  <c r="S410" i="1"/>
  <c r="R410" i="1"/>
  <c r="M410" i="1"/>
  <c r="D410" i="1"/>
  <c r="B410" i="1"/>
  <c r="AF409" i="1"/>
  <c r="AE409" i="1" s="1"/>
  <c r="AD409" i="1" s="1"/>
  <c r="AC409" i="1" s="1"/>
  <c r="AB409" i="1" s="1"/>
  <c r="Z409" i="1"/>
  <c r="S409" i="1"/>
  <c r="R409" i="1"/>
  <c r="M409" i="1"/>
  <c r="D409" i="1"/>
  <c r="B409" i="1"/>
  <c r="AE408" i="1"/>
  <c r="AD408" i="1" s="1"/>
  <c r="S408" i="1"/>
  <c r="R408" i="1"/>
  <c r="M408" i="1"/>
  <c r="D408" i="1"/>
  <c r="B408" i="1"/>
  <c r="AF407" i="1"/>
  <c r="AE407" i="1" s="1"/>
  <c r="AD407" i="1" s="1"/>
  <c r="S407" i="1"/>
  <c r="R407" i="1"/>
  <c r="M407" i="1"/>
  <c r="D407" i="1"/>
  <c r="B407" i="1"/>
  <c r="AE406" i="1"/>
  <c r="AD406" i="1" s="1"/>
  <c r="AC406" i="1" s="1"/>
  <c r="AB406" i="1" s="1"/>
  <c r="S406" i="1"/>
  <c r="R406" i="1"/>
  <c r="M406" i="1"/>
  <c r="D406" i="1"/>
  <c r="B406" i="1"/>
  <c r="AF405" i="1"/>
  <c r="AE405" i="1" s="1"/>
  <c r="AD405" i="1" s="1"/>
  <c r="AC405" i="1" s="1"/>
  <c r="AB405" i="1" s="1"/>
  <c r="Z405" i="1"/>
  <c r="S405" i="1"/>
  <c r="R405" i="1"/>
  <c r="M405" i="1"/>
  <c r="D405" i="1"/>
  <c r="B405" i="1"/>
  <c r="AF404" i="1"/>
  <c r="AE404" i="1" s="1"/>
  <c r="AD404" i="1" s="1"/>
  <c r="AC404" i="1" s="1"/>
  <c r="AB404" i="1" s="1"/>
  <c r="Z404" i="1"/>
  <c r="S404" i="1"/>
  <c r="R404" i="1"/>
  <c r="M404" i="1"/>
  <c r="D404" i="1"/>
  <c r="B404" i="1"/>
  <c r="AF403" i="1"/>
  <c r="AE403" i="1" s="1"/>
  <c r="AD403" i="1" s="1"/>
  <c r="S403" i="1"/>
  <c r="R403" i="1"/>
  <c r="M403" i="1"/>
  <c r="J403" i="1"/>
  <c r="D403" i="1"/>
  <c r="B403" i="1"/>
  <c r="AF402" i="1"/>
  <c r="AE402" i="1" s="1"/>
  <c r="AD402" i="1" s="1"/>
  <c r="S402" i="1"/>
  <c r="R402" i="1"/>
  <c r="M402" i="1"/>
  <c r="D402" i="1"/>
  <c r="B402" i="1"/>
  <c r="AF401" i="1"/>
  <c r="AE401" i="1" s="1"/>
  <c r="AD401" i="1" s="1"/>
  <c r="AC401" i="1" s="1"/>
  <c r="AB401" i="1" s="1"/>
  <c r="Z401" i="1"/>
  <c r="S401" i="1"/>
  <c r="R401" i="1"/>
  <c r="M401" i="1"/>
  <c r="D401" i="1"/>
  <c r="B401" i="1"/>
  <c r="AE400" i="1"/>
  <c r="AD400" i="1" s="1"/>
  <c r="AC400" i="1" s="1"/>
  <c r="AB400" i="1" s="1"/>
  <c r="S400" i="1"/>
  <c r="R400" i="1"/>
  <c r="M400" i="1"/>
  <c r="D400" i="1"/>
  <c r="B400" i="1"/>
  <c r="AF399" i="1"/>
  <c r="AE399" i="1" s="1"/>
  <c r="AD399" i="1" s="1"/>
  <c r="AC399" i="1" s="1"/>
  <c r="AB399" i="1" s="1"/>
  <c r="Z399" i="1"/>
  <c r="S399" i="1"/>
  <c r="R399" i="1"/>
  <c r="M399" i="1"/>
  <c r="D399" i="1"/>
  <c r="B399" i="1"/>
  <c r="AF398" i="1"/>
  <c r="AE398" i="1" s="1"/>
  <c r="AD398" i="1" s="1"/>
  <c r="AC398" i="1" s="1"/>
  <c r="AB398" i="1" s="1"/>
  <c r="Z398" i="1"/>
  <c r="S398" i="1"/>
  <c r="R398" i="1"/>
  <c r="M398" i="1"/>
  <c r="G398" i="1"/>
  <c r="D398" i="1"/>
  <c r="B398" i="1"/>
  <c r="AF397" i="1"/>
  <c r="AE397" i="1" s="1"/>
  <c r="AD397" i="1" s="1"/>
  <c r="AA397" i="1"/>
  <c r="Z397" i="1" s="1"/>
  <c r="R397" i="1"/>
  <c r="M397" i="1"/>
  <c r="G397" i="1"/>
  <c r="D397" i="1"/>
  <c r="B397" i="1"/>
  <c r="AF396" i="1"/>
  <c r="AE396" i="1" s="1"/>
  <c r="AD396" i="1" s="1"/>
  <c r="S396" i="1"/>
  <c r="R396" i="1"/>
  <c r="M396" i="1"/>
  <c r="G396" i="1"/>
  <c r="D396" i="1"/>
  <c r="B396" i="1"/>
  <c r="AF395" i="1"/>
  <c r="AE395" i="1" s="1"/>
  <c r="AD395" i="1" s="1"/>
  <c r="AC395" i="1" s="1"/>
  <c r="AB395" i="1" s="1"/>
  <c r="Z395" i="1"/>
  <c r="S395" i="1"/>
  <c r="R395" i="1"/>
  <c r="M395" i="1"/>
  <c r="J395" i="1"/>
  <c r="D395" i="1"/>
  <c r="B395" i="1"/>
  <c r="AF394" i="1"/>
  <c r="AE394" i="1" s="1"/>
  <c r="AD394" i="1" s="1"/>
  <c r="AC394" i="1" s="1"/>
  <c r="AB394" i="1" s="1"/>
  <c r="Z394" i="1"/>
  <c r="S394" i="1"/>
  <c r="R394" i="1"/>
  <c r="M394" i="1"/>
  <c r="G394" i="1"/>
  <c r="D394" i="1"/>
  <c r="B394" i="1"/>
  <c r="AF393" i="1"/>
  <c r="AE393" i="1" s="1"/>
  <c r="AD393" i="1" s="1"/>
  <c r="AA393" i="1"/>
  <c r="Z393" i="1" s="1"/>
  <c r="S393" i="1"/>
  <c r="R393" i="1"/>
  <c r="M393" i="1"/>
  <c r="J393" i="1"/>
  <c r="D393" i="1"/>
  <c r="B393" i="1"/>
  <c r="AF392" i="1"/>
  <c r="AE392" i="1" s="1"/>
  <c r="AD392" i="1" s="1"/>
  <c r="AC392" i="1" s="1"/>
  <c r="AB392" i="1" s="1"/>
  <c r="Z392" i="1"/>
  <c r="S392" i="1"/>
  <c r="R392" i="1"/>
  <c r="M392" i="1"/>
  <c r="G392" i="1"/>
  <c r="D392" i="1"/>
  <c r="B392" i="1"/>
  <c r="AF391" i="1"/>
  <c r="AE391" i="1" s="1"/>
  <c r="AD391" i="1" s="1"/>
  <c r="AA391" i="1"/>
  <c r="Z391" i="1" s="1"/>
  <c r="S391" i="1"/>
  <c r="R391" i="1"/>
  <c r="M391" i="1"/>
  <c r="J391" i="1"/>
  <c r="D391" i="1"/>
  <c r="B391" i="1"/>
  <c r="AF390" i="1"/>
  <c r="AE390" i="1" s="1"/>
  <c r="AD390" i="1" s="1"/>
  <c r="AA390" i="1"/>
  <c r="Z390" i="1" s="1"/>
  <c r="S390" i="1"/>
  <c r="R390" i="1"/>
  <c r="M390" i="1"/>
  <c r="G390" i="1"/>
  <c r="D390" i="1"/>
  <c r="B390" i="1"/>
  <c r="AF389" i="1"/>
  <c r="AE389" i="1" s="1"/>
  <c r="AD389" i="1" s="1"/>
  <c r="S389" i="1"/>
  <c r="R389" i="1"/>
  <c r="M389" i="1"/>
  <c r="D389" i="1"/>
  <c r="B389" i="1"/>
  <c r="AE388" i="1"/>
  <c r="AD388" i="1" s="1"/>
  <c r="AC388" i="1" s="1"/>
  <c r="AB388" i="1" s="1"/>
  <c r="S388" i="1"/>
  <c r="R388" i="1"/>
  <c r="M388" i="1"/>
  <c r="D388" i="1"/>
  <c r="B388" i="1"/>
  <c r="AE387" i="1"/>
  <c r="AD387" i="1" s="1"/>
  <c r="AC387" i="1" s="1"/>
  <c r="AB387" i="1" s="1"/>
  <c r="S387" i="1"/>
  <c r="R387" i="1"/>
  <c r="M387" i="1"/>
  <c r="G387" i="1"/>
  <c r="D387" i="1"/>
  <c r="B387" i="1"/>
  <c r="AF386" i="1"/>
  <c r="AE386" i="1" s="1"/>
  <c r="AD386" i="1" s="1"/>
  <c r="S386" i="1"/>
  <c r="R386" i="1"/>
  <c r="M386" i="1"/>
  <c r="D386" i="1"/>
  <c r="B386" i="1"/>
  <c r="AF385" i="1"/>
  <c r="AE385" i="1" s="1"/>
  <c r="AD385" i="1" s="1"/>
  <c r="AA385" i="1"/>
  <c r="Z385" i="1" s="1"/>
  <c r="S385" i="1"/>
  <c r="R385" i="1"/>
  <c r="M385" i="1"/>
  <c r="G385" i="1"/>
  <c r="D385" i="1"/>
  <c r="B385" i="1"/>
  <c r="AE384" i="1"/>
  <c r="AD384" i="1" s="1"/>
  <c r="AC384" i="1" s="1"/>
  <c r="AB384" i="1" s="1"/>
  <c r="S384" i="1"/>
  <c r="R384" i="1"/>
  <c r="M384" i="1"/>
  <c r="G384" i="1"/>
  <c r="D384" i="1"/>
  <c r="B384" i="1"/>
  <c r="AE383" i="1"/>
  <c r="AD383" i="1" s="1"/>
  <c r="AC383" i="1" s="1"/>
  <c r="AB383" i="1" s="1"/>
  <c r="S383" i="1"/>
  <c r="R383" i="1"/>
  <c r="M383" i="1"/>
  <c r="G383" i="1"/>
  <c r="D383" i="1"/>
  <c r="B383" i="1"/>
  <c r="AF382" i="1"/>
  <c r="AE382" i="1" s="1"/>
  <c r="AD382" i="1" s="1"/>
  <c r="S382" i="1"/>
  <c r="R382" i="1"/>
  <c r="M382" i="1"/>
  <c r="G382" i="1"/>
  <c r="D382" i="1"/>
  <c r="B382" i="1"/>
  <c r="AF381" i="1"/>
  <c r="AE381" i="1" s="1"/>
  <c r="AD381" i="1" s="1"/>
  <c r="AA381" i="1"/>
  <c r="Z381" i="1" s="1"/>
  <c r="S381" i="1"/>
  <c r="R381" i="1"/>
  <c r="M381" i="1"/>
  <c r="J381" i="1"/>
  <c r="D381" i="1"/>
  <c r="B381" i="1"/>
  <c r="AF380" i="1"/>
  <c r="AE380" i="1" s="1"/>
  <c r="AD380" i="1" s="1"/>
  <c r="S380" i="1"/>
  <c r="R380" i="1"/>
  <c r="M380" i="1"/>
  <c r="J380" i="1"/>
  <c r="D380" i="1"/>
  <c r="B380" i="1"/>
  <c r="AF379" i="1"/>
  <c r="AE379" i="1" s="1"/>
  <c r="AD379" i="1" s="1"/>
  <c r="S379" i="1"/>
  <c r="R379" i="1"/>
  <c r="M379" i="1"/>
  <c r="J379" i="1"/>
  <c r="D379" i="1"/>
  <c r="B379" i="1"/>
  <c r="AE378" i="1"/>
  <c r="AD378" i="1" s="1"/>
  <c r="AC378" i="1" s="1"/>
  <c r="AB378" i="1" s="1"/>
  <c r="S378" i="1"/>
  <c r="R378" i="1"/>
  <c r="M378" i="1"/>
  <c r="J378" i="1"/>
  <c r="D378" i="1"/>
  <c r="B378" i="1"/>
  <c r="AF377" i="1"/>
  <c r="AE377" i="1" s="1"/>
  <c r="AD377" i="1" s="1"/>
  <c r="AA377" i="1"/>
  <c r="Z377" i="1" s="1"/>
  <c r="S377" i="1"/>
  <c r="R377" i="1"/>
  <c r="M377" i="1"/>
  <c r="D377" i="1"/>
  <c r="B377" i="1"/>
  <c r="AF376" i="1"/>
  <c r="AE376" i="1" s="1"/>
  <c r="AD376" i="1" s="1"/>
  <c r="AC376" i="1" s="1"/>
  <c r="AB376" i="1" s="1"/>
  <c r="Z376" i="1"/>
  <c r="S376" i="1"/>
  <c r="R376" i="1"/>
  <c r="M376" i="1"/>
  <c r="D376" i="1"/>
  <c r="B376" i="1"/>
  <c r="AF375" i="1"/>
  <c r="AE375" i="1" s="1"/>
  <c r="AD375" i="1" s="1"/>
  <c r="AC375" i="1" s="1"/>
  <c r="AB375" i="1" s="1"/>
  <c r="Z375" i="1"/>
  <c r="S375" i="1"/>
  <c r="R375" i="1"/>
  <c r="M375" i="1"/>
  <c r="D375" i="1"/>
  <c r="B375" i="1"/>
  <c r="AF374" i="1"/>
  <c r="AE374" i="1" s="1"/>
  <c r="AD374" i="1" s="1"/>
  <c r="AC374" i="1" s="1"/>
  <c r="AB374" i="1" s="1"/>
  <c r="Z374" i="1"/>
  <c r="S374" i="1"/>
  <c r="R374" i="1"/>
  <c r="M374" i="1"/>
  <c r="D374" i="1"/>
  <c r="B374" i="1"/>
  <c r="AF373" i="1"/>
  <c r="AE373" i="1" s="1"/>
  <c r="AD373" i="1" s="1"/>
  <c r="AC373" i="1" s="1"/>
  <c r="AB373" i="1" s="1"/>
  <c r="Z373" i="1"/>
  <c r="S373" i="1"/>
  <c r="R373" i="1"/>
  <c r="M373" i="1"/>
  <c r="D373" i="1"/>
  <c r="B373" i="1"/>
  <c r="AE372" i="1"/>
  <c r="AD372" i="1" s="1"/>
  <c r="AC372" i="1" s="1"/>
  <c r="AB372" i="1" s="1"/>
  <c r="S372" i="1"/>
  <c r="R372" i="1"/>
  <c r="M372" i="1"/>
  <c r="D372" i="1"/>
  <c r="B372" i="1"/>
  <c r="AF371" i="1"/>
  <c r="AE371" i="1" s="1"/>
  <c r="AD371" i="1" s="1"/>
  <c r="AC371" i="1" s="1"/>
  <c r="AB371" i="1" s="1"/>
  <c r="Z371" i="1"/>
  <c r="S371" i="1"/>
  <c r="R371" i="1"/>
  <c r="M371" i="1"/>
  <c r="D371" i="1"/>
  <c r="B371" i="1"/>
  <c r="AF370" i="1"/>
  <c r="AE370" i="1" s="1"/>
  <c r="AD370" i="1" s="1"/>
  <c r="AC370" i="1" s="1"/>
  <c r="AB370" i="1" s="1"/>
  <c r="Z370" i="1"/>
  <c r="S370" i="1"/>
  <c r="R370" i="1"/>
  <c r="M370" i="1"/>
  <c r="D370" i="1"/>
  <c r="B370" i="1"/>
  <c r="AF369" i="1"/>
  <c r="AE369" i="1" s="1"/>
  <c r="AD369" i="1" s="1"/>
  <c r="AC369" i="1" s="1"/>
  <c r="AB369" i="1" s="1"/>
  <c r="Z369" i="1"/>
  <c r="S369" i="1"/>
  <c r="R369" i="1"/>
  <c r="M369" i="1"/>
  <c r="D369" i="1"/>
  <c r="B369" i="1"/>
  <c r="AE368" i="1"/>
  <c r="AD368" i="1" s="1"/>
  <c r="AC368" i="1" s="1"/>
  <c r="AB368" i="1" s="1"/>
  <c r="S368" i="1"/>
  <c r="R368" i="1"/>
  <c r="M368" i="1"/>
  <c r="D368" i="1"/>
  <c r="B368" i="1"/>
  <c r="AF367" i="1"/>
  <c r="AE367" i="1" s="1"/>
  <c r="AD367" i="1" s="1"/>
  <c r="AC367" i="1" s="1"/>
  <c r="AB367" i="1" s="1"/>
  <c r="Z367" i="1"/>
  <c r="S367" i="1"/>
  <c r="R367" i="1"/>
  <c r="M367" i="1"/>
  <c r="D367" i="1"/>
  <c r="B367" i="1"/>
  <c r="AF366" i="1"/>
  <c r="AE366" i="1" s="1"/>
  <c r="AD366" i="1" s="1"/>
  <c r="AC366" i="1" s="1"/>
  <c r="AB366" i="1" s="1"/>
  <c r="Z366" i="1"/>
  <c r="S366" i="1"/>
  <c r="R366" i="1"/>
  <c r="M366" i="1"/>
  <c r="D366" i="1"/>
  <c r="B366" i="1"/>
  <c r="AF365" i="1"/>
  <c r="AE365" i="1" s="1"/>
  <c r="AD365" i="1" s="1"/>
  <c r="AC365" i="1" s="1"/>
  <c r="AB365" i="1" s="1"/>
  <c r="Z365" i="1"/>
  <c r="S365" i="1"/>
  <c r="R365" i="1"/>
  <c r="M365" i="1"/>
  <c r="D365" i="1"/>
  <c r="B365" i="1"/>
  <c r="AE364" i="1"/>
  <c r="AD364" i="1" s="1"/>
  <c r="AC364" i="1" s="1"/>
  <c r="AB364" i="1" s="1"/>
  <c r="S364" i="1"/>
  <c r="R364" i="1"/>
  <c r="M364" i="1"/>
  <c r="D364" i="1"/>
  <c r="B364" i="1"/>
  <c r="AF363" i="1"/>
  <c r="AE363" i="1" s="1"/>
  <c r="AD363" i="1" s="1"/>
  <c r="AC363" i="1" s="1"/>
  <c r="AB363" i="1" s="1"/>
  <c r="Z363" i="1"/>
  <c r="S363" i="1"/>
  <c r="R363" i="1"/>
  <c r="M363" i="1"/>
  <c r="D363" i="1"/>
  <c r="B363" i="1"/>
  <c r="AE362" i="1"/>
  <c r="AD362" i="1" s="1"/>
  <c r="AC362" i="1" s="1"/>
  <c r="AB362" i="1" s="1"/>
  <c r="S362" i="1"/>
  <c r="R362" i="1"/>
  <c r="M362" i="1"/>
  <c r="D362" i="1"/>
  <c r="B362" i="1"/>
  <c r="AE361" i="1"/>
  <c r="AD361" i="1" s="1"/>
  <c r="S361" i="1"/>
  <c r="R361" i="1"/>
  <c r="M361" i="1"/>
  <c r="D361" i="1"/>
  <c r="B361" i="1"/>
  <c r="AF360" i="1"/>
  <c r="AE360" i="1" s="1"/>
  <c r="AD360" i="1" s="1"/>
  <c r="AC360" i="1" s="1"/>
  <c r="AB360" i="1" s="1"/>
  <c r="Z360" i="1"/>
  <c r="S360" i="1"/>
  <c r="R360" i="1"/>
  <c r="M360" i="1"/>
  <c r="D360" i="1"/>
  <c r="B360" i="1"/>
  <c r="AF359" i="1"/>
  <c r="AE359" i="1" s="1"/>
  <c r="AD359" i="1" s="1"/>
  <c r="AA359" i="1"/>
  <c r="Z359" i="1" s="1"/>
  <c r="S359" i="1"/>
  <c r="R359" i="1"/>
  <c r="M359" i="1"/>
  <c r="D359" i="1"/>
  <c r="B359" i="1"/>
  <c r="AF358" i="1"/>
  <c r="AE358" i="1" s="1"/>
  <c r="AD358" i="1" s="1"/>
  <c r="S358" i="1"/>
  <c r="R358" i="1"/>
  <c r="M358" i="1"/>
  <c r="D358" i="1"/>
  <c r="B358" i="1"/>
  <c r="AF357" i="1"/>
  <c r="AE357" i="1" s="1"/>
  <c r="AD357" i="1" s="1"/>
  <c r="S357" i="1"/>
  <c r="R357" i="1"/>
  <c r="M357" i="1"/>
  <c r="D357" i="1"/>
  <c r="B357" i="1"/>
  <c r="AF356" i="1"/>
  <c r="AE356" i="1" s="1"/>
  <c r="AD356" i="1" s="1"/>
  <c r="S356" i="1"/>
  <c r="R356" i="1"/>
  <c r="M356" i="1"/>
  <c r="D356" i="1"/>
  <c r="B356" i="1"/>
  <c r="AF355" i="1"/>
  <c r="AE355" i="1" s="1"/>
  <c r="AD355" i="1" s="1"/>
  <c r="AC355" i="1" s="1"/>
  <c r="AB355" i="1" s="1"/>
  <c r="Z355" i="1"/>
  <c r="S355" i="1"/>
  <c r="R355" i="1"/>
  <c r="M355" i="1"/>
  <c r="D355" i="1"/>
  <c r="B355" i="1"/>
  <c r="AE354" i="1"/>
  <c r="AD354" i="1" s="1"/>
  <c r="AC354" i="1" s="1"/>
  <c r="AB354" i="1" s="1"/>
  <c r="S354" i="1"/>
  <c r="R354" i="1"/>
  <c r="M354" i="1"/>
  <c r="D354" i="1"/>
  <c r="B354" i="1"/>
  <c r="AE353" i="1"/>
  <c r="AD353" i="1" s="1"/>
  <c r="AC353" i="1" s="1"/>
  <c r="AB353" i="1" s="1"/>
  <c r="R353" i="1"/>
  <c r="M353" i="1"/>
  <c r="D353" i="1"/>
  <c r="B353" i="1"/>
  <c r="AF352" i="1"/>
  <c r="AE352" i="1" s="1"/>
  <c r="AD352" i="1" s="1"/>
  <c r="AC352" i="1" s="1"/>
  <c r="AB352" i="1" s="1"/>
  <c r="Z352" i="1"/>
  <c r="S352" i="1"/>
  <c r="R352" i="1"/>
  <c r="M352" i="1"/>
  <c r="G352" i="1"/>
  <c r="D352" i="1"/>
  <c r="B352" i="1"/>
  <c r="AF351" i="1"/>
  <c r="AE351" i="1" s="1"/>
  <c r="AD351" i="1" s="1"/>
  <c r="S351" i="1"/>
  <c r="R351" i="1"/>
  <c r="M351" i="1"/>
  <c r="G351" i="1"/>
  <c r="D351" i="1"/>
  <c r="B351" i="1"/>
  <c r="AF350" i="1"/>
  <c r="AE350" i="1" s="1"/>
  <c r="AD350" i="1" s="1"/>
  <c r="AC350" i="1" s="1"/>
  <c r="AB350" i="1" s="1"/>
  <c r="Z350" i="1"/>
  <c r="S350" i="1"/>
  <c r="R350" i="1"/>
  <c r="M350" i="1"/>
  <c r="J350" i="1"/>
  <c r="D350" i="1"/>
  <c r="B350" i="1"/>
  <c r="AE349" i="1"/>
  <c r="AD349" i="1" s="1"/>
  <c r="AC349" i="1" s="1"/>
  <c r="AB349" i="1" s="1"/>
  <c r="S349" i="1"/>
  <c r="R349" i="1"/>
  <c r="M349" i="1"/>
  <c r="D349" i="1"/>
  <c r="B349" i="1"/>
  <c r="AF348" i="1"/>
  <c r="AE348" i="1" s="1"/>
  <c r="AD348" i="1" s="1"/>
  <c r="AC348" i="1" s="1"/>
  <c r="AB348" i="1" s="1"/>
  <c r="Z348" i="1"/>
  <c r="S348" i="1"/>
  <c r="R348" i="1"/>
  <c r="M348" i="1"/>
  <c r="D348" i="1"/>
  <c r="B348" i="1"/>
  <c r="AF347" i="1"/>
  <c r="AE347" i="1" s="1"/>
  <c r="AD347" i="1" s="1"/>
  <c r="AC347" i="1" s="1"/>
  <c r="AB347" i="1" s="1"/>
  <c r="Z347" i="1"/>
  <c r="S347" i="1"/>
  <c r="R347" i="1"/>
  <c r="M347" i="1"/>
  <c r="D347" i="1"/>
  <c r="B347" i="1"/>
  <c r="AF346" i="1"/>
  <c r="AE346" i="1" s="1"/>
  <c r="AD346" i="1" s="1"/>
  <c r="AC346" i="1" s="1"/>
  <c r="AB346" i="1" s="1"/>
  <c r="Z346" i="1"/>
  <c r="S346" i="1"/>
  <c r="R346" i="1"/>
  <c r="M346" i="1"/>
  <c r="D346" i="1"/>
  <c r="B346" i="1"/>
  <c r="AF345" i="1"/>
  <c r="AE345" i="1" s="1"/>
  <c r="AD345" i="1" s="1"/>
  <c r="S345" i="1"/>
  <c r="R345" i="1"/>
  <c r="M345" i="1"/>
  <c r="G345" i="1"/>
  <c r="D345" i="1"/>
  <c r="B345" i="1"/>
  <c r="AE344" i="1"/>
  <c r="AD344" i="1" s="1"/>
  <c r="AC344" i="1" s="1"/>
  <c r="AB344" i="1" s="1"/>
  <c r="S344" i="1"/>
  <c r="R344" i="1"/>
  <c r="M344" i="1"/>
  <c r="D344" i="1"/>
  <c r="B344" i="1"/>
  <c r="AF343" i="1"/>
  <c r="AE343" i="1" s="1"/>
  <c r="AD343" i="1" s="1"/>
  <c r="AA343" i="1"/>
  <c r="Z343" i="1" s="1"/>
  <c r="S343" i="1"/>
  <c r="R343" i="1"/>
  <c r="M343" i="1"/>
  <c r="G343" i="1"/>
  <c r="D343" i="1"/>
  <c r="B343" i="1"/>
  <c r="AF342" i="1"/>
  <c r="AE342" i="1" s="1"/>
  <c r="AD342" i="1" s="1"/>
  <c r="AA342" i="1"/>
  <c r="Z342" i="1" s="1"/>
  <c r="S342" i="1"/>
  <c r="R342" i="1"/>
  <c r="M342" i="1"/>
  <c r="J342" i="1"/>
  <c r="D342" i="1"/>
  <c r="B342" i="1"/>
  <c r="AF341" i="1"/>
  <c r="AE341" i="1" s="1"/>
  <c r="AD341" i="1" s="1"/>
  <c r="S341" i="1"/>
  <c r="R341" i="1"/>
  <c r="M341" i="1"/>
  <c r="D341" i="1"/>
  <c r="B341" i="1"/>
  <c r="AE340" i="1"/>
  <c r="AD340" i="1" s="1"/>
  <c r="AC340" i="1" s="1"/>
  <c r="AB340" i="1" s="1"/>
  <c r="S340" i="1"/>
  <c r="R340" i="1"/>
  <c r="M340" i="1"/>
  <c r="D340" i="1"/>
  <c r="B340" i="1"/>
  <c r="AF339" i="1"/>
  <c r="AE339" i="1" s="1"/>
  <c r="AD339" i="1" s="1"/>
  <c r="S339" i="1"/>
  <c r="R339" i="1"/>
  <c r="M339" i="1"/>
  <c r="J339" i="1"/>
  <c r="D339" i="1"/>
  <c r="B339" i="1"/>
  <c r="AE338" i="1"/>
  <c r="AD338" i="1" s="1"/>
  <c r="AC338" i="1" s="1"/>
  <c r="AB338" i="1" s="1"/>
  <c r="S338" i="1"/>
  <c r="R338" i="1"/>
  <c r="M338" i="1"/>
  <c r="D338" i="1"/>
  <c r="B338" i="1"/>
  <c r="AF337" i="1"/>
  <c r="AE337" i="1" s="1"/>
  <c r="AD337" i="1" s="1"/>
  <c r="AC337" i="1" s="1"/>
  <c r="AB337" i="1" s="1"/>
  <c r="Z337" i="1"/>
  <c r="S337" i="1"/>
  <c r="R337" i="1"/>
  <c r="M337" i="1"/>
  <c r="D337" i="1"/>
  <c r="B337" i="1"/>
  <c r="AF336" i="1"/>
  <c r="AE336" i="1" s="1"/>
  <c r="AD336" i="1" s="1"/>
  <c r="AC336" i="1" s="1"/>
  <c r="S336" i="1"/>
  <c r="R336" i="1"/>
  <c r="M336" i="1"/>
  <c r="D336" i="1"/>
  <c r="B336" i="1"/>
  <c r="AF335" i="1"/>
  <c r="AE335" i="1" s="1"/>
  <c r="AD335" i="1" s="1"/>
  <c r="AC335" i="1" s="1"/>
  <c r="Z335" i="1" s="1"/>
  <c r="S335" i="1"/>
  <c r="R335" i="1"/>
  <c r="M335" i="1"/>
  <c r="D335" i="1"/>
  <c r="B335" i="1"/>
  <c r="AF334" i="1"/>
  <c r="AE334" i="1" s="1"/>
  <c r="AD334" i="1" s="1"/>
  <c r="AA334" i="1"/>
  <c r="Z334" i="1" s="1"/>
  <c r="S334" i="1"/>
  <c r="R334" i="1"/>
  <c r="M334" i="1"/>
  <c r="G334" i="1"/>
  <c r="D334" i="1"/>
  <c r="B334" i="1"/>
  <c r="AF333" i="1"/>
  <c r="AE333" i="1" s="1"/>
  <c r="AD333" i="1" s="1"/>
  <c r="AC333" i="1" s="1"/>
  <c r="S333" i="1"/>
  <c r="R333" i="1"/>
  <c r="M333" i="1"/>
  <c r="D333" i="1"/>
  <c r="B333" i="1"/>
  <c r="AF332" i="1"/>
  <c r="AE332" i="1" s="1"/>
  <c r="AD332" i="1" s="1"/>
  <c r="AC332" i="1" s="1"/>
  <c r="S332" i="1"/>
  <c r="R332" i="1"/>
  <c r="M332" i="1"/>
  <c r="D332" i="1"/>
  <c r="B332" i="1"/>
  <c r="AF331" i="1"/>
  <c r="AE331" i="1" s="1"/>
  <c r="AD331" i="1" s="1"/>
  <c r="AC331" i="1" s="1"/>
  <c r="S331" i="1"/>
  <c r="R331" i="1"/>
  <c r="M331" i="1"/>
  <c r="D331" i="1"/>
  <c r="B331" i="1"/>
  <c r="AE330" i="1"/>
  <c r="AD330" i="1" s="1"/>
  <c r="AC330" i="1" s="1"/>
  <c r="AB330" i="1" s="1"/>
  <c r="S330" i="1"/>
  <c r="R330" i="1"/>
  <c r="M330" i="1"/>
  <c r="G330" i="1"/>
  <c r="D330" i="1"/>
  <c r="B330" i="1"/>
  <c r="AF329" i="1"/>
  <c r="AE329" i="1" s="1"/>
  <c r="AD329" i="1" s="1"/>
  <c r="AC329" i="1" s="1"/>
  <c r="S329" i="1"/>
  <c r="R329" i="1"/>
  <c r="M329" i="1"/>
  <c r="D329" i="1"/>
  <c r="B329" i="1"/>
  <c r="AF328" i="1"/>
  <c r="AE328" i="1" s="1"/>
  <c r="AD328" i="1" s="1"/>
  <c r="AA328" i="1"/>
  <c r="Z328" i="1" s="1"/>
  <c r="S328" i="1"/>
  <c r="R328" i="1"/>
  <c r="M328" i="1"/>
  <c r="G328" i="1"/>
  <c r="D328" i="1"/>
  <c r="B328" i="1"/>
  <c r="AF327" i="1"/>
  <c r="AE327" i="1" s="1"/>
  <c r="AD327" i="1" s="1"/>
  <c r="AA327" i="1"/>
  <c r="Z327" i="1" s="1"/>
  <c r="S327" i="1"/>
  <c r="R327" i="1"/>
  <c r="M327" i="1"/>
  <c r="J327" i="1"/>
  <c r="D327" i="1"/>
  <c r="B327" i="1"/>
  <c r="AE326" i="1"/>
  <c r="AD326" i="1" s="1"/>
  <c r="AC326" i="1" s="1"/>
  <c r="AB326" i="1" s="1"/>
  <c r="S326" i="1"/>
  <c r="R326" i="1"/>
  <c r="M326" i="1"/>
  <c r="D326" i="1"/>
  <c r="B326" i="1"/>
  <c r="AF325" i="1"/>
  <c r="AE325" i="1" s="1"/>
  <c r="AD325" i="1" s="1"/>
  <c r="AA325" i="1"/>
  <c r="Z325" i="1" s="1"/>
  <c r="S325" i="1"/>
  <c r="R325" i="1"/>
  <c r="M325" i="1"/>
  <c r="D325" i="1"/>
  <c r="B325" i="1"/>
  <c r="AF324" i="1"/>
  <c r="AE324" i="1" s="1"/>
  <c r="AD324" i="1" s="1"/>
  <c r="AA324" i="1"/>
  <c r="Z324" i="1" s="1"/>
  <c r="S324" i="1"/>
  <c r="R324" i="1"/>
  <c r="M324" i="1"/>
  <c r="G324" i="1"/>
  <c r="D324" i="1"/>
  <c r="B324" i="1"/>
  <c r="AE323" i="1"/>
  <c r="AD323" i="1" s="1"/>
  <c r="AC323" i="1" s="1"/>
  <c r="AB323" i="1" s="1"/>
  <c r="S323" i="1"/>
  <c r="R323" i="1"/>
  <c r="M323" i="1"/>
  <c r="G323" i="1"/>
  <c r="D323" i="1"/>
  <c r="B323" i="1"/>
  <c r="AE322" i="1"/>
  <c r="AD322" i="1" s="1"/>
  <c r="AC322" i="1" s="1"/>
  <c r="AB322" i="1" s="1"/>
  <c r="S322" i="1"/>
  <c r="R322" i="1"/>
  <c r="M322" i="1"/>
  <c r="G322" i="1"/>
  <c r="D322" i="1"/>
  <c r="B322" i="1"/>
  <c r="AF321" i="1"/>
  <c r="AE321" i="1" s="1"/>
  <c r="AD321" i="1" s="1"/>
  <c r="AC321" i="1" s="1"/>
  <c r="S321" i="1"/>
  <c r="R321" i="1"/>
  <c r="M321" i="1"/>
  <c r="G321" i="1"/>
  <c r="D321" i="1"/>
  <c r="B321" i="1"/>
  <c r="AE320" i="1"/>
  <c r="AD320" i="1" s="1"/>
  <c r="AC320" i="1" s="1"/>
  <c r="R320" i="1"/>
  <c r="M320" i="1"/>
  <c r="D320" i="1"/>
  <c r="B320" i="1"/>
  <c r="AF319" i="1"/>
  <c r="AE319" i="1" s="1"/>
  <c r="AD319" i="1" s="1"/>
  <c r="AA319" i="1"/>
  <c r="Z319" i="1" s="1"/>
  <c r="R319" i="1"/>
  <c r="M319" i="1"/>
  <c r="G319" i="1"/>
  <c r="D319" i="1"/>
  <c r="B319" i="1"/>
  <c r="AE318" i="1"/>
  <c r="AD318" i="1" s="1"/>
  <c r="AC318" i="1" s="1"/>
  <c r="AB318" i="1" s="1"/>
  <c r="S318" i="1"/>
  <c r="R318" i="1"/>
  <c r="M318" i="1"/>
  <c r="D318" i="1"/>
  <c r="B318" i="1"/>
  <c r="AF317" i="1"/>
  <c r="AE317" i="1" s="1"/>
  <c r="AD317" i="1" s="1"/>
  <c r="AC317" i="1" s="1"/>
  <c r="AB317" i="1" s="1"/>
  <c r="Z317" i="1"/>
  <c r="S317" i="1"/>
  <c r="R317" i="1"/>
  <c r="M317" i="1"/>
  <c r="G317" i="1"/>
  <c r="D317" i="1"/>
  <c r="B317" i="1"/>
  <c r="AF316" i="1"/>
  <c r="AE316" i="1" s="1"/>
  <c r="AD316" i="1" s="1"/>
  <c r="AA316" i="1"/>
  <c r="Z316" i="1" s="1"/>
  <c r="S316" i="1"/>
  <c r="R316" i="1"/>
  <c r="M316" i="1"/>
  <c r="J316" i="1"/>
  <c r="D316" i="1"/>
  <c r="B316" i="1"/>
  <c r="AF315" i="1"/>
  <c r="AE315" i="1" s="1"/>
  <c r="AD315" i="1" s="1"/>
  <c r="AC315" i="1" s="1"/>
  <c r="AB315" i="1" s="1"/>
  <c r="Z315" i="1"/>
  <c r="S315" i="1"/>
  <c r="R315" i="1"/>
  <c r="M315" i="1"/>
  <c r="D315" i="1"/>
  <c r="B315" i="1"/>
  <c r="AE314" i="1"/>
  <c r="AD314" i="1" s="1"/>
  <c r="AC314" i="1" s="1"/>
  <c r="S314" i="1"/>
  <c r="R314" i="1"/>
  <c r="M314" i="1"/>
  <c r="D314" i="1"/>
  <c r="B314" i="1"/>
  <c r="AE313" i="1"/>
  <c r="AD313" i="1" s="1"/>
  <c r="AC313" i="1" s="1"/>
  <c r="AB313" i="1" s="1"/>
  <c r="S313" i="1"/>
  <c r="R313" i="1"/>
  <c r="M313" i="1"/>
  <c r="D313" i="1"/>
  <c r="B313" i="1"/>
  <c r="AF312" i="1"/>
  <c r="AE312" i="1" s="1"/>
  <c r="AD312" i="1" s="1"/>
  <c r="AC312" i="1" s="1"/>
  <c r="AB312" i="1" s="1"/>
  <c r="Z312" i="1"/>
  <c r="S312" i="1"/>
  <c r="R312" i="1"/>
  <c r="J312" i="1"/>
  <c r="D312" i="1"/>
  <c r="B312" i="1"/>
  <c r="AE311" i="1"/>
  <c r="AD311" i="1" s="1"/>
  <c r="AC311" i="1" s="1"/>
  <c r="AB311" i="1" s="1"/>
  <c r="S311" i="1"/>
  <c r="R311" i="1"/>
  <c r="M311" i="1"/>
  <c r="D311" i="1"/>
  <c r="B311" i="1"/>
  <c r="AF310" i="1"/>
  <c r="AE310" i="1" s="1"/>
  <c r="AD310" i="1" s="1"/>
  <c r="AC310" i="1" s="1"/>
  <c r="S310" i="1"/>
  <c r="R310" i="1"/>
  <c r="M310" i="1"/>
  <c r="D310" i="1"/>
  <c r="B310" i="1"/>
  <c r="AF309" i="1"/>
  <c r="AE309" i="1" s="1"/>
  <c r="AD309" i="1" s="1"/>
  <c r="AA309" i="1"/>
  <c r="Z309" i="1" s="1"/>
  <c r="S309" i="1"/>
  <c r="R309" i="1"/>
  <c r="M309" i="1"/>
  <c r="D309" i="1"/>
  <c r="B309" i="1"/>
  <c r="AE308" i="1"/>
  <c r="AD308" i="1" s="1"/>
  <c r="AC308" i="1" s="1"/>
  <c r="AB308" i="1" s="1"/>
  <c r="S308" i="1"/>
  <c r="R308" i="1"/>
  <c r="M308" i="1"/>
  <c r="G308" i="1"/>
  <c r="D308" i="1"/>
  <c r="B308" i="1"/>
  <c r="AE307" i="1"/>
  <c r="AD307" i="1" s="1"/>
  <c r="AC307" i="1" s="1"/>
  <c r="AB307" i="1" s="1"/>
  <c r="S307" i="1"/>
  <c r="R307" i="1"/>
  <c r="M307" i="1"/>
  <c r="D307" i="1"/>
  <c r="B307" i="1"/>
  <c r="AF306" i="1"/>
  <c r="AE306" i="1" s="1"/>
  <c r="AD306" i="1" s="1"/>
  <c r="AA306" i="1"/>
  <c r="Z306" i="1" s="1"/>
  <c r="S306" i="1"/>
  <c r="R306" i="1"/>
  <c r="M306" i="1"/>
  <c r="G306" i="1"/>
  <c r="D306" i="1"/>
  <c r="B306" i="1"/>
  <c r="AE305" i="1"/>
  <c r="AD305" i="1" s="1"/>
  <c r="AC305" i="1" s="1"/>
  <c r="AB305" i="1" s="1"/>
  <c r="S305" i="1"/>
  <c r="R305" i="1"/>
  <c r="M305" i="1"/>
  <c r="G305" i="1"/>
  <c r="D305" i="1"/>
  <c r="B305" i="1"/>
  <c r="AE304" i="1"/>
  <c r="AD304" i="1" s="1"/>
  <c r="AC304" i="1" s="1"/>
  <c r="AB304" i="1" s="1"/>
  <c r="S304" i="1"/>
  <c r="R304" i="1"/>
  <c r="M304" i="1"/>
  <c r="G304" i="1"/>
  <c r="D304" i="1"/>
  <c r="B304" i="1"/>
  <c r="AE303" i="1"/>
  <c r="AD303" i="1" s="1"/>
  <c r="AC303" i="1" s="1"/>
  <c r="R303" i="1"/>
  <c r="M303" i="1"/>
  <c r="D303" i="1"/>
  <c r="B303" i="1"/>
  <c r="AE302" i="1"/>
  <c r="AD302" i="1" s="1"/>
  <c r="AC302" i="1" s="1"/>
  <c r="S302" i="1"/>
  <c r="R302" i="1"/>
  <c r="M302" i="1"/>
  <c r="G302" i="1"/>
  <c r="D302" i="1"/>
  <c r="B302" i="1"/>
  <c r="AF301" i="1"/>
  <c r="AE301" i="1" s="1"/>
  <c r="AD301" i="1" s="1"/>
  <c r="AA301" i="1"/>
  <c r="Z301" i="1" s="1"/>
  <c r="R301" i="1"/>
  <c r="M301" i="1"/>
  <c r="D301" i="1"/>
  <c r="B301" i="1"/>
  <c r="AF300" i="1"/>
  <c r="AE300" i="1" s="1"/>
  <c r="AD300" i="1" s="1"/>
  <c r="AA300" i="1"/>
  <c r="Z300" i="1" s="1"/>
  <c r="S300" i="1"/>
  <c r="R300" i="1"/>
  <c r="M300" i="1"/>
  <c r="G300" i="1"/>
  <c r="D300" i="1"/>
  <c r="B300" i="1"/>
  <c r="AE299" i="1"/>
  <c r="AD299" i="1" s="1"/>
  <c r="AC299" i="1" s="1"/>
  <c r="AB299" i="1" s="1"/>
  <c r="N299" i="5" s="1"/>
  <c r="S299" i="1"/>
  <c r="R299" i="1"/>
  <c r="M299" i="1"/>
  <c r="G299" i="1"/>
  <c r="D299" i="1"/>
  <c r="B299" i="1"/>
  <c r="AF298" i="1"/>
  <c r="AE298" i="1" s="1"/>
  <c r="AD298" i="1" s="1"/>
  <c r="AC298" i="1" s="1"/>
  <c r="AB298" i="1" s="1"/>
  <c r="N298" i="5" s="1"/>
  <c r="Z298" i="1"/>
  <c r="S298" i="1"/>
  <c r="R298" i="1"/>
  <c r="M298" i="1"/>
  <c r="J298" i="1"/>
  <c r="D298" i="1"/>
  <c r="B298" i="1"/>
  <c r="AE297" i="1"/>
  <c r="AD297" i="1" s="1"/>
  <c r="AC297" i="1" s="1"/>
  <c r="AB297" i="1" s="1"/>
  <c r="N297" i="5" s="1"/>
  <c r="S297" i="1"/>
  <c r="R297" i="1"/>
  <c r="M297" i="1"/>
  <c r="D297" i="1"/>
  <c r="B297" i="1"/>
  <c r="AF296" i="1"/>
  <c r="AE296" i="1" s="1"/>
  <c r="AD296" i="1" s="1"/>
  <c r="AA296" i="1"/>
  <c r="Z296" i="1" s="1"/>
  <c r="S296" i="1"/>
  <c r="R296" i="1"/>
  <c r="M296" i="1"/>
  <c r="D296" i="1"/>
  <c r="B296" i="1"/>
  <c r="AE295" i="1"/>
  <c r="AD295" i="1" s="1"/>
  <c r="AC295" i="1" s="1"/>
  <c r="S295" i="1"/>
  <c r="R295" i="1"/>
  <c r="M295" i="1"/>
  <c r="D295" i="1"/>
  <c r="B295" i="1"/>
  <c r="AE294" i="1"/>
  <c r="AD294" i="1" s="1"/>
  <c r="AC294" i="1" s="1"/>
  <c r="AB294" i="1" s="1"/>
  <c r="N294" i="5" s="1"/>
  <c r="S294" i="1"/>
  <c r="R294" i="1"/>
  <c r="M294" i="1"/>
  <c r="J294" i="1"/>
  <c r="D294" i="1"/>
  <c r="B294" i="1"/>
  <c r="AF293" i="1"/>
  <c r="AE293" i="1" s="1"/>
  <c r="AD293" i="1" s="1"/>
  <c r="AC293" i="1" s="1"/>
  <c r="AB293" i="1" s="1"/>
  <c r="N293" i="5" s="1"/>
  <c r="Z293" i="1"/>
  <c r="S293" i="1"/>
  <c r="R293" i="1"/>
  <c r="M293" i="1"/>
  <c r="G293" i="1"/>
  <c r="D293" i="1"/>
  <c r="B293" i="1"/>
  <c r="AF292" i="1"/>
  <c r="AE292" i="1" s="1"/>
  <c r="AD292" i="1" s="1"/>
  <c r="AA292" i="1"/>
  <c r="Z292" i="1" s="1"/>
  <c r="S292" i="1"/>
  <c r="R292" i="1"/>
  <c r="M292" i="1"/>
  <c r="J292" i="1"/>
  <c r="D292" i="1"/>
  <c r="B292" i="1"/>
  <c r="AF291" i="1"/>
  <c r="AE291" i="1" s="1"/>
  <c r="AD291" i="1" s="1"/>
  <c r="AA291" i="1"/>
  <c r="Z291" i="1" s="1"/>
  <c r="S291" i="1"/>
  <c r="R291" i="1"/>
  <c r="M291" i="1"/>
  <c r="D291" i="1"/>
  <c r="B291" i="1"/>
  <c r="AF290" i="1"/>
  <c r="AE290" i="1" s="1"/>
  <c r="AD290" i="1" s="1"/>
  <c r="AC290" i="1" s="1"/>
  <c r="AB290" i="1" s="1"/>
  <c r="N290" i="5" s="1"/>
  <c r="Z290" i="1"/>
  <c r="S290" i="1"/>
  <c r="R290" i="1"/>
  <c r="M290" i="1"/>
  <c r="D290" i="1"/>
  <c r="B290" i="1"/>
  <c r="AF289" i="1"/>
  <c r="AE289" i="1" s="1"/>
  <c r="AD289" i="1" s="1"/>
  <c r="AC289" i="1" s="1"/>
  <c r="AB289" i="1" s="1"/>
  <c r="N289" i="5" s="1"/>
  <c r="Y289" i="1"/>
  <c r="S289" i="1"/>
  <c r="R289" i="1"/>
  <c r="M289" i="1"/>
  <c r="D289" i="1"/>
  <c r="B289" i="1"/>
  <c r="AE288" i="1"/>
  <c r="AD288" i="1" s="1"/>
  <c r="AC288" i="1" s="1"/>
  <c r="S288" i="1"/>
  <c r="R288" i="1"/>
  <c r="M288" i="1"/>
  <c r="D288" i="1"/>
  <c r="B288" i="1"/>
  <c r="AE287" i="1"/>
  <c r="AD287" i="1" s="1"/>
  <c r="AC287" i="1" s="1"/>
  <c r="AB287" i="1" s="1"/>
  <c r="N287" i="5" s="1"/>
  <c r="S287" i="1"/>
  <c r="R287" i="1"/>
  <c r="M287" i="1"/>
  <c r="D287" i="1"/>
  <c r="B287" i="1"/>
  <c r="AF286" i="1"/>
  <c r="AD286" i="1"/>
  <c r="AC286" i="1" s="1"/>
  <c r="S286" i="1"/>
  <c r="R286" i="1"/>
  <c r="M286" i="1"/>
  <c r="D286" i="1"/>
  <c r="B286" i="1"/>
  <c r="AF285" i="1"/>
  <c r="AE285" i="1" s="1"/>
  <c r="AD285" i="1" s="1"/>
  <c r="AA285" i="1"/>
  <c r="Z285" i="1" s="1"/>
  <c r="S285" i="1"/>
  <c r="R285" i="1"/>
  <c r="M285" i="1"/>
  <c r="D285" i="1"/>
  <c r="B285" i="1"/>
  <c r="AF284" i="1"/>
  <c r="AE284" i="1" s="1"/>
  <c r="AD284" i="1" s="1"/>
  <c r="AA284" i="1"/>
  <c r="Z284" i="1" s="1"/>
  <c r="S284" i="1"/>
  <c r="R284" i="1"/>
  <c r="M284" i="1"/>
  <c r="D284" i="1"/>
  <c r="B284" i="1"/>
  <c r="AE283" i="1"/>
  <c r="AD283" i="1" s="1"/>
  <c r="AC283" i="1" s="1"/>
  <c r="AB283" i="1" s="1"/>
  <c r="N283" i="5" s="1"/>
  <c r="S283" i="1"/>
  <c r="R283" i="1"/>
  <c r="M283" i="1"/>
  <c r="J283" i="1"/>
  <c r="D283" i="1"/>
  <c r="B283" i="1"/>
  <c r="AF282" i="1"/>
  <c r="AE282" i="1" s="1"/>
  <c r="AD282" i="1" s="1"/>
  <c r="AA282" i="1"/>
  <c r="Z282" i="1" s="1"/>
  <c r="S282" i="1"/>
  <c r="R282" i="1"/>
  <c r="M282" i="1"/>
  <c r="G282" i="1"/>
  <c r="D282" i="1"/>
  <c r="B282" i="1"/>
  <c r="AF281" i="1"/>
  <c r="AE281" i="1" s="1"/>
  <c r="AD281" i="1" s="1"/>
  <c r="AC281" i="1" s="1"/>
  <c r="AB281" i="1" s="1"/>
  <c r="N281" i="5" s="1"/>
  <c r="Z281" i="1"/>
  <c r="R281" i="1"/>
  <c r="M281" i="1"/>
  <c r="D281" i="1"/>
  <c r="B281" i="1"/>
  <c r="AF280" i="1"/>
  <c r="AE280" i="1" s="1"/>
  <c r="AD280" i="1" s="1"/>
  <c r="AA280" i="1"/>
  <c r="Z280" i="1" s="1"/>
  <c r="S280" i="1"/>
  <c r="R280" i="1"/>
  <c r="M280" i="1"/>
  <c r="G280" i="1"/>
  <c r="D280" i="1"/>
  <c r="B280" i="1"/>
  <c r="AF279" i="1"/>
  <c r="AE279" i="1" s="1"/>
  <c r="AD279" i="1" s="1"/>
  <c r="AC279" i="1" s="1"/>
  <c r="AB279" i="1" s="1"/>
  <c r="N279" i="5" s="1"/>
  <c r="Z279" i="1"/>
  <c r="S279" i="1"/>
  <c r="R279" i="1"/>
  <c r="M279" i="1"/>
  <c r="J279" i="1"/>
  <c r="D279" i="1"/>
  <c r="B279" i="1"/>
  <c r="AE278" i="1"/>
  <c r="AD278" i="1" s="1"/>
  <c r="AC278" i="1" s="1"/>
  <c r="AB278" i="1" s="1"/>
  <c r="N278" i="5" s="1"/>
  <c r="S278" i="1"/>
  <c r="R278" i="1"/>
  <c r="M278" i="1"/>
  <c r="D278" i="1"/>
  <c r="B278" i="1"/>
  <c r="AF277" i="1"/>
  <c r="AE277" i="1" s="1"/>
  <c r="AD277" i="1" s="1"/>
  <c r="AA277" i="1"/>
  <c r="Z277" i="1" s="1"/>
  <c r="S277" i="1"/>
  <c r="R277" i="1"/>
  <c r="M277" i="1"/>
  <c r="D277" i="1"/>
  <c r="B277" i="1"/>
  <c r="AE276" i="1"/>
  <c r="AD276" i="1" s="1"/>
  <c r="AC276" i="1" s="1"/>
  <c r="AB276" i="1" s="1"/>
  <c r="N276" i="5" s="1"/>
  <c r="S276" i="1"/>
  <c r="R276" i="1"/>
  <c r="M276" i="1"/>
  <c r="D276" i="1"/>
  <c r="B276" i="1"/>
  <c r="AE275" i="1"/>
  <c r="AD275" i="1" s="1"/>
  <c r="AC275" i="1" s="1"/>
  <c r="AB275" i="1" s="1"/>
  <c r="N275" i="5" s="1"/>
  <c r="S275" i="1"/>
  <c r="R275" i="1"/>
  <c r="M275" i="1"/>
  <c r="J275" i="1"/>
  <c r="D275" i="1"/>
  <c r="B275" i="1"/>
  <c r="AE274" i="1"/>
  <c r="AD274" i="1" s="1"/>
  <c r="AC274" i="1" s="1"/>
  <c r="AB274" i="1" s="1"/>
  <c r="N274" i="5" s="1"/>
  <c r="S274" i="1"/>
  <c r="R274" i="1"/>
  <c r="M274" i="1"/>
  <c r="D274" i="1"/>
  <c r="B274" i="1"/>
  <c r="AF273" i="1"/>
  <c r="AE273" i="1" s="1"/>
  <c r="AD273" i="1" s="1"/>
  <c r="Y273" i="1"/>
  <c r="S273" i="1"/>
  <c r="R273" i="1"/>
  <c r="M273" i="1"/>
  <c r="D273" i="1"/>
  <c r="B273" i="1"/>
  <c r="AE272" i="1"/>
  <c r="AD272" i="1" s="1"/>
  <c r="AC272" i="1" s="1"/>
  <c r="S272" i="1"/>
  <c r="R272" i="1"/>
  <c r="M272" i="1"/>
  <c r="D272" i="1"/>
  <c r="B272" i="1"/>
  <c r="AE271" i="1"/>
  <c r="AD271" i="1" s="1"/>
  <c r="AC271" i="1" s="1"/>
  <c r="S271" i="1"/>
  <c r="R271" i="1"/>
  <c r="M271" i="1"/>
  <c r="G271" i="1"/>
  <c r="D271" i="1"/>
  <c r="B271" i="1"/>
  <c r="AF270" i="1"/>
  <c r="AE270" i="1" s="1"/>
  <c r="AD270" i="1" s="1"/>
  <c r="AA270" i="1"/>
  <c r="Z270" i="1" s="1"/>
  <c r="S270" i="1"/>
  <c r="R270" i="1"/>
  <c r="M270" i="1"/>
  <c r="J270" i="1"/>
  <c r="D270" i="1"/>
  <c r="B270" i="1"/>
  <c r="AE269" i="1"/>
  <c r="AD269" i="1" s="1"/>
  <c r="AC269" i="1" s="1"/>
  <c r="AB269" i="1" s="1"/>
  <c r="N269" i="5" s="1"/>
  <c r="S269" i="1"/>
  <c r="R269" i="1"/>
  <c r="M269" i="1"/>
  <c r="D269" i="1"/>
  <c r="B269" i="1"/>
  <c r="AE268" i="1"/>
  <c r="AD268" i="1" s="1"/>
  <c r="AC268" i="1" s="1"/>
  <c r="AB268" i="1" s="1"/>
  <c r="N268" i="5" s="1"/>
  <c r="S268" i="1"/>
  <c r="R268" i="1"/>
  <c r="M268" i="1"/>
  <c r="D268" i="1"/>
  <c r="B268" i="1"/>
  <c r="AE267" i="1"/>
  <c r="AD267" i="1" s="1"/>
  <c r="AC267" i="1" s="1"/>
  <c r="AB267" i="1" s="1"/>
  <c r="N267" i="5" s="1"/>
  <c r="S267" i="1"/>
  <c r="R267" i="1"/>
  <c r="M267" i="1"/>
  <c r="D267" i="1"/>
  <c r="B267" i="1"/>
  <c r="AF266" i="1"/>
  <c r="AE266" i="1" s="1"/>
  <c r="AD266" i="1" s="1"/>
  <c r="AC266" i="1" s="1"/>
  <c r="AB266" i="1" s="1"/>
  <c r="N266" i="5" s="1"/>
  <c r="Z266" i="1"/>
  <c r="S266" i="1"/>
  <c r="R266" i="1"/>
  <c r="M266" i="1"/>
  <c r="D266" i="1"/>
  <c r="B266" i="1"/>
  <c r="AF265" i="1"/>
  <c r="AE265" i="1" s="1"/>
  <c r="AD265" i="1" s="1"/>
  <c r="AC265" i="1" s="1"/>
  <c r="AB265" i="1" s="1"/>
  <c r="N265" i="5" s="1"/>
  <c r="Y265" i="1"/>
  <c r="S265" i="1"/>
  <c r="R265" i="1"/>
  <c r="M265" i="1"/>
  <c r="D265" i="1"/>
  <c r="B265" i="1"/>
  <c r="AE264" i="1"/>
  <c r="AD264" i="1" s="1"/>
  <c r="AC264" i="1" s="1"/>
  <c r="AB264" i="1" s="1"/>
  <c r="N264" i="5" s="1"/>
  <c r="S264" i="1"/>
  <c r="R264" i="1"/>
  <c r="M264" i="1"/>
  <c r="D264" i="1"/>
  <c r="B264" i="1"/>
  <c r="AF263" i="1"/>
  <c r="AE263" i="1" s="1"/>
  <c r="AD263" i="1" s="1"/>
  <c r="AA263" i="1"/>
  <c r="Z263" i="1" s="1"/>
  <c r="S263" i="1"/>
  <c r="R263" i="1"/>
  <c r="M263" i="1"/>
  <c r="D263" i="1"/>
  <c r="B263" i="1"/>
  <c r="AF262" i="1"/>
  <c r="AE262" i="1" s="1"/>
  <c r="AD262" i="1" s="1"/>
  <c r="AC262" i="1" s="1"/>
  <c r="S262" i="1"/>
  <c r="R262" i="1"/>
  <c r="M262" i="1"/>
  <c r="D262" i="1"/>
  <c r="B262" i="1"/>
  <c r="AE261" i="1"/>
  <c r="AD261" i="1" s="1"/>
  <c r="AC261" i="1" s="1"/>
  <c r="AB261" i="1" s="1"/>
  <c r="N261" i="5" s="1"/>
  <c r="S261" i="1"/>
  <c r="R261" i="1"/>
  <c r="M261" i="1"/>
  <c r="G261" i="1"/>
  <c r="D261" i="1"/>
  <c r="B261" i="1"/>
  <c r="AF260" i="1"/>
  <c r="AE260" i="1" s="1"/>
  <c r="AD260" i="1" s="1"/>
  <c r="AC260" i="1" s="1"/>
  <c r="AB260" i="1" s="1"/>
  <c r="N260" i="5" s="1"/>
  <c r="Z260" i="1"/>
  <c r="S260" i="1"/>
  <c r="R260" i="1"/>
  <c r="M260" i="1"/>
  <c r="J260" i="1"/>
  <c r="D260" i="1"/>
  <c r="B260" i="1"/>
  <c r="AF259" i="1"/>
  <c r="AE259" i="1" s="1"/>
  <c r="AD259" i="1" s="1"/>
  <c r="AC259" i="1" s="1"/>
  <c r="S259" i="1"/>
  <c r="R259" i="1"/>
  <c r="M259" i="1"/>
  <c r="J259" i="1"/>
  <c r="D259" i="1"/>
  <c r="B259" i="1"/>
  <c r="AE258" i="1"/>
  <c r="AD258" i="1" s="1"/>
  <c r="AC258" i="1" s="1"/>
  <c r="AB258" i="1" s="1"/>
  <c r="N258" i="5" s="1"/>
  <c r="R258" i="1"/>
  <c r="M258" i="1"/>
  <c r="D258" i="1"/>
  <c r="B258" i="1"/>
  <c r="AF257" i="1"/>
  <c r="AE257" i="1" s="1"/>
  <c r="AD257" i="1" s="1"/>
  <c r="AA257" i="1"/>
  <c r="Z257" i="1" s="1"/>
  <c r="S257" i="1"/>
  <c r="R257" i="1"/>
  <c r="M257" i="1"/>
  <c r="G257" i="1"/>
  <c r="D257" i="1"/>
  <c r="B257" i="1"/>
  <c r="AF256" i="1"/>
  <c r="AE256" i="1" s="1"/>
  <c r="AD256" i="1" s="1"/>
  <c r="AC256" i="1" s="1"/>
  <c r="AB256" i="1" s="1"/>
  <c r="N256" i="5" s="1"/>
  <c r="Z256" i="1"/>
  <c r="R256" i="1"/>
  <c r="M256" i="1"/>
  <c r="G256" i="1"/>
  <c r="D256" i="1"/>
  <c r="B256" i="1"/>
  <c r="AF255" i="1"/>
  <c r="AE255" i="1" s="1"/>
  <c r="AD255" i="1" s="1"/>
  <c r="AC255" i="1" s="1"/>
  <c r="AB255" i="1" s="1"/>
  <c r="N255" i="5" s="1"/>
  <c r="Z255" i="1"/>
  <c r="S255" i="1"/>
  <c r="R255" i="1"/>
  <c r="M255" i="1"/>
  <c r="J255" i="1"/>
  <c r="D255" i="1"/>
  <c r="B255" i="1"/>
  <c r="AF254" i="1"/>
  <c r="AE254" i="1" s="1"/>
  <c r="AD254" i="1" s="1"/>
  <c r="AA254" i="1"/>
  <c r="Z254" i="1" s="1"/>
  <c r="S254" i="1"/>
  <c r="R254" i="1"/>
  <c r="M254" i="1"/>
  <c r="D254" i="1"/>
  <c r="B254" i="1"/>
  <c r="AE253" i="1"/>
  <c r="AD253" i="1" s="1"/>
  <c r="AC253" i="1" s="1"/>
  <c r="AB253" i="1" s="1"/>
  <c r="N253" i="5" s="1"/>
  <c r="R253" i="1"/>
  <c r="M253" i="1"/>
  <c r="G253" i="1"/>
  <c r="D253" i="1"/>
  <c r="B253" i="1"/>
  <c r="AE252" i="1"/>
  <c r="AD252" i="1" s="1"/>
  <c r="AC252" i="1" s="1"/>
  <c r="AB252" i="1" s="1"/>
  <c r="N252" i="5" s="1"/>
  <c r="S252" i="1"/>
  <c r="R252" i="1"/>
  <c r="M252" i="1"/>
  <c r="G252" i="1"/>
  <c r="D252" i="1"/>
  <c r="B252" i="1"/>
  <c r="AE251" i="1"/>
  <c r="AD251" i="1" s="1"/>
  <c r="AC251" i="1" s="1"/>
  <c r="AB251" i="1" s="1"/>
  <c r="N251" i="5" s="1"/>
  <c r="S251" i="1"/>
  <c r="R251" i="1"/>
  <c r="M251" i="1"/>
  <c r="G251" i="1"/>
  <c r="D251" i="1"/>
  <c r="B251" i="1"/>
  <c r="AE250" i="1"/>
  <c r="AD250" i="1" s="1"/>
  <c r="AC250" i="1" s="1"/>
  <c r="S250" i="1"/>
  <c r="R250" i="1"/>
  <c r="M250" i="1"/>
  <c r="G250" i="1"/>
  <c r="D250" i="1"/>
  <c r="B250" i="1"/>
  <c r="AF249" i="1"/>
  <c r="AE249" i="1" s="1"/>
  <c r="AD249" i="1" s="1"/>
  <c r="AC249" i="1" s="1"/>
  <c r="S249" i="1"/>
  <c r="R249" i="1"/>
  <c r="M249" i="1"/>
  <c r="G249" i="1"/>
  <c r="D249" i="1"/>
  <c r="B249" i="1"/>
  <c r="AE248" i="1"/>
  <c r="AD248" i="1" s="1"/>
  <c r="AC248" i="1" s="1"/>
  <c r="AB248" i="1" s="1"/>
  <c r="N248" i="5" s="1"/>
  <c r="S248" i="1"/>
  <c r="R248" i="1"/>
  <c r="M248" i="1"/>
  <c r="G248" i="1"/>
  <c r="D248" i="1"/>
  <c r="B248" i="1"/>
  <c r="AE247" i="1"/>
  <c r="AD247" i="1" s="1"/>
  <c r="AC247" i="1" s="1"/>
  <c r="AB247" i="1" s="1"/>
  <c r="N247" i="5" s="1"/>
  <c r="S247" i="1"/>
  <c r="R247" i="1"/>
  <c r="M247" i="1"/>
  <c r="G247" i="1"/>
  <c r="D247" i="1"/>
  <c r="B247" i="1"/>
  <c r="AF246" i="1"/>
  <c r="AE246" i="1" s="1"/>
  <c r="AD246" i="1" s="1"/>
  <c r="AC246" i="1" s="1"/>
  <c r="AB246" i="1" s="1"/>
  <c r="N246" i="5" s="1"/>
  <c r="Z246" i="1"/>
  <c r="S246" i="1"/>
  <c r="R246" i="1"/>
  <c r="M246" i="1"/>
  <c r="J246" i="1"/>
  <c r="D246" i="1"/>
  <c r="B246" i="1"/>
  <c r="AE245" i="1"/>
  <c r="AD245" i="1" s="1"/>
  <c r="AC245" i="1" s="1"/>
  <c r="AB245" i="1" s="1"/>
  <c r="N245" i="5" s="1"/>
  <c r="S245" i="1"/>
  <c r="R245" i="1"/>
  <c r="M245" i="1"/>
  <c r="D245" i="1"/>
  <c r="B245" i="1"/>
  <c r="AE244" i="1"/>
  <c r="AD244" i="1" s="1"/>
  <c r="AC244" i="1" s="1"/>
  <c r="AB244" i="1" s="1"/>
  <c r="N244" i="5" s="1"/>
  <c r="S244" i="1"/>
  <c r="R244" i="1"/>
  <c r="M244" i="1"/>
  <c r="D244" i="1"/>
  <c r="B244" i="1"/>
  <c r="AF243" i="1"/>
  <c r="AE243" i="1" s="1"/>
  <c r="AD243" i="1" s="1"/>
  <c r="AA243" i="1"/>
  <c r="Z243" i="1" s="1"/>
  <c r="S243" i="1"/>
  <c r="R243" i="1"/>
  <c r="M243" i="1"/>
  <c r="D243" i="1"/>
  <c r="B243" i="1"/>
  <c r="AF242" i="1"/>
  <c r="AE242" i="1" s="1"/>
  <c r="AD242" i="1" s="1"/>
  <c r="AC242" i="1" s="1"/>
  <c r="AB242" i="1" s="1"/>
  <c r="N242" i="5" s="1"/>
  <c r="Z242" i="1"/>
  <c r="S242" i="1"/>
  <c r="R242" i="1"/>
  <c r="M242" i="1"/>
  <c r="G242" i="1"/>
  <c r="D242" i="1"/>
  <c r="B242" i="1"/>
  <c r="AF241" i="1"/>
  <c r="AE241" i="1" s="1"/>
  <c r="AD241" i="1" s="1"/>
  <c r="AC241" i="1" s="1"/>
  <c r="R241" i="1"/>
  <c r="M241" i="1"/>
  <c r="D241" i="1"/>
  <c r="B241" i="1"/>
  <c r="AE240" i="1"/>
  <c r="AD240" i="1" s="1"/>
  <c r="AC240" i="1" s="1"/>
  <c r="AB240" i="1" s="1"/>
  <c r="N240" i="5" s="1"/>
  <c r="S240" i="1"/>
  <c r="R240" i="1"/>
  <c r="M240" i="1"/>
  <c r="D240" i="1"/>
  <c r="B240" i="1"/>
  <c r="AE239" i="1"/>
  <c r="AD239" i="1" s="1"/>
  <c r="AC239" i="1" s="1"/>
  <c r="AB239" i="1" s="1"/>
  <c r="N239" i="5" s="1"/>
  <c r="S239" i="1"/>
  <c r="R239" i="1"/>
  <c r="M239" i="1"/>
  <c r="G239" i="1"/>
  <c r="D239" i="1"/>
  <c r="B239" i="1"/>
  <c r="AF238" i="1"/>
  <c r="AE238" i="1" s="1"/>
  <c r="AD238" i="1" s="1"/>
  <c r="AC238" i="1" s="1"/>
  <c r="AB238" i="1" s="1"/>
  <c r="N238" i="5" s="1"/>
  <c r="Z238" i="1"/>
  <c r="S238" i="1"/>
  <c r="R238" i="1"/>
  <c r="M238" i="1"/>
  <c r="J238" i="1"/>
  <c r="D238" i="1"/>
  <c r="B238" i="1"/>
  <c r="AE237" i="1"/>
  <c r="AD237" i="1" s="1"/>
  <c r="AC237" i="1" s="1"/>
  <c r="AB237" i="1" s="1"/>
  <c r="N237" i="5" s="1"/>
  <c r="S237" i="1"/>
  <c r="R237" i="1"/>
  <c r="M237" i="1"/>
  <c r="J237" i="1"/>
  <c r="D237" i="1"/>
  <c r="B237" i="1"/>
  <c r="AE236" i="1"/>
  <c r="AD236" i="1" s="1"/>
  <c r="AC236" i="1" s="1"/>
  <c r="AB236" i="1" s="1"/>
  <c r="N236" i="5" s="1"/>
  <c r="S236" i="1"/>
  <c r="R236" i="1"/>
  <c r="M236" i="1"/>
  <c r="J236" i="1"/>
  <c r="D236" i="1"/>
  <c r="B236" i="1"/>
  <c r="AF235" i="1"/>
  <c r="AE235" i="1" s="1"/>
  <c r="AD235" i="1" s="1"/>
  <c r="AA235" i="1"/>
  <c r="Z235" i="1" s="1"/>
  <c r="R235" i="1"/>
  <c r="M235" i="1"/>
  <c r="J235" i="1"/>
  <c r="D235" i="1"/>
  <c r="B235" i="1"/>
  <c r="AF234" i="1"/>
  <c r="AE234" i="1" s="1"/>
  <c r="AD234" i="1" s="1"/>
  <c r="AC234" i="1" s="1"/>
  <c r="AB234" i="1" s="1"/>
  <c r="N234" i="5" s="1"/>
  <c r="Z234" i="1"/>
  <c r="S234" i="1"/>
  <c r="R234" i="1"/>
  <c r="M234" i="1"/>
  <c r="D234" i="1"/>
  <c r="B234" i="1"/>
  <c r="AE233" i="1"/>
  <c r="AD233" i="1" s="1"/>
  <c r="AC233" i="1" s="1"/>
  <c r="S233" i="1"/>
  <c r="R233" i="1"/>
  <c r="M233" i="1"/>
  <c r="D233" i="1"/>
  <c r="B233" i="1"/>
  <c r="AF232" i="1"/>
  <c r="AE232" i="1" s="1"/>
  <c r="AD232" i="1" s="1"/>
  <c r="AC232" i="1" s="1"/>
  <c r="S232" i="1"/>
  <c r="R232" i="1"/>
  <c r="M232" i="1"/>
  <c r="D232" i="1"/>
  <c r="B232" i="1"/>
  <c r="AF231" i="1"/>
  <c r="AE231" i="1" s="1"/>
  <c r="AA231" i="1"/>
  <c r="Z231" i="1" s="1"/>
  <c r="S231" i="1"/>
  <c r="R231" i="1"/>
  <c r="M231" i="1"/>
  <c r="D231" i="1"/>
  <c r="B231" i="1"/>
  <c r="AF230" i="1"/>
  <c r="AE230" i="1" s="1"/>
  <c r="AD230" i="1" s="1"/>
  <c r="AC230" i="1" s="1"/>
  <c r="AB230" i="1" s="1"/>
  <c r="N230" i="5" s="1"/>
  <c r="Z230" i="1"/>
  <c r="S230" i="1"/>
  <c r="R230" i="1"/>
  <c r="M230" i="1"/>
  <c r="D230" i="1"/>
  <c r="B230" i="1"/>
  <c r="AF229" i="1"/>
  <c r="AE229" i="1" s="1"/>
  <c r="AD229" i="1" s="1"/>
  <c r="AA229" i="1"/>
  <c r="Z229" i="1" s="1"/>
  <c r="S229" i="1"/>
  <c r="R229" i="1"/>
  <c r="M229" i="1"/>
  <c r="D229" i="1"/>
  <c r="B229" i="1"/>
  <c r="AF228" i="1"/>
  <c r="AE228" i="1" s="1"/>
  <c r="AD228" i="1" s="1"/>
  <c r="AC228" i="1" s="1"/>
  <c r="AB228" i="1" s="1"/>
  <c r="N228" i="5" s="1"/>
  <c r="Z228" i="1"/>
  <c r="R228" i="1"/>
  <c r="M228" i="1"/>
  <c r="D228" i="1"/>
  <c r="B228" i="1"/>
  <c r="AF227" i="1"/>
  <c r="AE227" i="1" s="1"/>
  <c r="AD227" i="1" s="1"/>
  <c r="AA227" i="1"/>
  <c r="Z227" i="1" s="1"/>
  <c r="S227" i="1"/>
  <c r="R227" i="1"/>
  <c r="M227" i="1"/>
  <c r="D227" i="1"/>
  <c r="B227" i="1"/>
  <c r="AF226" i="1"/>
  <c r="AE226" i="1" s="1"/>
  <c r="AD226" i="1" s="1"/>
  <c r="AA226" i="1"/>
  <c r="Z226" i="1" s="1"/>
  <c r="S226" i="1"/>
  <c r="R226" i="1"/>
  <c r="M226" i="1"/>
  <c r="D226" i="1"/>
  <c r="B226" i="1"/>
  <c r="AE225" i="1"/>
  <c r="AD225" i="1" s="1"/>
  <c r="AC225" i="1" s="1"/>
  <c r="AB225" i="1" s="1"/>
  <c r="N225" i="5" s="1"/>
  <c r="S225" i="1"/>
  <c r="R225" i="1"/>
  <c r="M225" i="1"/>
  <c r="D225" i="1"/>
  <c r="B225" i="1"/>
  <c r="AE224" i="1"/>
  <c r="AD224" i="1" s="1"/>
  <c r="AC224" i="1" s="1"/>
  <c r="AB224" i="1" s="1"/>
  <c r="N224" i="5" s="1"/>
  <c r="S224" i="1"/>
  <c r="R224" i="1"/>
  <c r="M224" i="1"/>
  <c r="D224" i="1"/>
  <c r="B224" i="1"/>
  <c r="AE223" i="1"/>
  <c r="AD223" i="1" s="1"/>
  <c r="AC223" i="1" s="1"/>
  <c r="AB223" i="1" s="1"/>
  <c r="N223" i="5" s="1"/>
  <c r="S223" i="1"/>
  <c r="R223" i="1"/>
  <c r="M223" i="1"/>
  <c r="D223" i="1"/>
  <c r="B223" i="1"/>
  <c r="AF222" i="1"/>
  <c r="AE222" i="1" s="1"/>
  <c r="AD222" i="1" s="1"/>
  <c r="AC222" i="1" s="1"/>
  <c r="S222" i="1"/>
  <c r="R222" i="1"/>
  <c r="M222" i="1"/>
  <c r="J222" i="1"/>
  <c r="D222" i="1"/>
  <c r="B222" i="1"/>
  <c r="AF221" i="1"/>
  <c r="AE221" i="1" s="1"/>
  <c r="AD221" i="1" s="1"/>
  <c r="AC221" i="1" s="1"/>
  <c r="AB221" i="1" s="1"/>
  <c r="N221" i="5" s="1"/>
  <c r="Z221" i="1"/>
  <c r="S221" i="1"/>
  <c r="R221" i="1"/>
  <c r="M221" i="1"/>
  <c r="G221" i="1"/>
  <c r="D221" i="1"/>
  <c r="B221" i="1"/>
  <c r="AE220" i="1"/>
  <c r="AD220" i="1" s="1"/>
  <c r="AC220" i="1" s="1"/>
  <c r="AB220" i="1" s="1"/>
  <c r="N220" i="5" s="1"/>
  <c r="S220" i="1"/>
  <c r="R220" i="1"/>
  <c r="M220" i="1"/>
  <c r="D220" i="1"/>
  <c r="B220" i="1"/>
  <c r="AF219" i="1"/>
  <c r="AE219" i="1" s="1"/>
  <c r="AD219" i="1" s="1"/>
  <c r="AC219" i="1" s="1"/>
  <c r="AB219" i="1" s="1"/>
  <c r="N219" i="5" s="1"/>
  <c r="Z219" i="1"/>
  <c r="S219" i="1"/>
  <c r="R219" i="1"/>
  <c r="M219" i="1"/>
  <c r="D219" i="1"/>
  <c r="B219" i="1"/>
  <c r="AF218" i="1"/>
  <c r="AE218" i="1" s="1"/>
  <c r="AD218" i="1" s="1"/>
  <c r="AA218" i="1"/>
  <c r="Z218" i="1" s="1"/>
  <c r="S218" i="1"/>
  <c r="R218" i="1"/>
  <c r="M218" i="1"/>
  <c r="D218" i="1"/>
  <c r="B218" i="1"/>
  <c r="AE217" i="1"/>
  <c r="AD217" i="1" s="1"/>
  <c r="AC217" i="1" s="1"/>
  <c r="S217" i="1"/>
  <c r="R217" i="1"/>
  <c r="M217" i="1"/>
  <c r="D217" i="1"/>
  <c r="B217" i="1"/>
  <c r="AF216" i="1"/>
  <c r="AE216" i="1" s="1"/>
  <c r="AD216" i="1" s="1"/>
  <c r="AC216" i="1" s="1"/>
  <c r="S216" i="1"/>
  <c r="R216" i="1"/>
  <c r="M216" i="1"/>
  <c r="D216" i="1"/>
  <c r="B216" i="1"/>
  <c r="AF215" i="1"/>
  <c r="AE215" i="1" s="1"/>
  <c r="AD215" i="1" s="1"/>
  <c r="AC215" i="1" s="1"/>
  <c r="S215" i="1"/>
  <c r="R215" i="1"/>
  <c r="M215" i="1"/>
  <c r="D215" i="1"/>
  <c r="B215" i="1"/>
  <c r="AF214" i="1"/>
  <c r="AE214" i="1" s="1"/>
  <c r="AD214" i="1" s="1"/>
  <c r="AC214" i="1" s="1"/>
  <c r="S214" i="1"/>
  <c r="R214" i="1"/>
  <c r="M214" i="1"/>
  <c r="D214" i="1"/>
  <c r="B214" i="1"/>
  <c r="AF213" i="1"/>
  <c r="AE213" i="1" s="1"/>
  <c r="AD213" i="1" s="1"/>
  <c r="AC213" i="1" s="1"/>
  <c r="S213" i="1"/>
  <c r="R213" i="1"/>
  <c r="M213" i="1"/>
  <c r="D213" i="1"/>
  <c r="B213" i="1"/>
  <c r="AF212" i="1"/>
  <c r="AE212" i="1" s="1"/>
  <c r="AD212" i="1" s="1"/>
  <c r="AC212" i="1" s="1"/>
  <c r="AB212" i="1" s="1"/>
  <c r="N212" i="5" s="1"/>
  <c r="Z212" i="1"/>
  <c r="S212" i="1"/>
  <c r="R212" i="1"/>
  <c r="M212" i="1"/>
  <c r="D212" i="1"/>
  <c r="B212" i="1"/>
  <c r="AE211" i="1"/>
  <c r="AD211" i="1" s="1"/>
  <c r="AC211" i="1" s="1"/>
  <c r="AB211" i="1" s="1"/>
  <c r="N211" i="5" s="1"/>
  <c r="S211" i="1"/>
  <c r="R211" i="1"/>
  <c r="M211" i="1"/>
  <c r="D211" i="1"/>
  <c r="B211" i="1"/>
  <c r="AF210" i="1"/>
  <c r="AE210" i="1" s="1"/>
  <c r="AD210" i="1" s="1"/>
  <c r="AC210" i="1" s="1"/>
  <c r="S210" i="1"/>
  <c r="R210" i="1"/>
  <c r="M210" i="1"/>
  <c r="D210" i="1"/>
  <c r="B210" i="1"/>
  <c r="AE209" i="1"/>
  <c r="AD209" i="1" s="1"/>
  <c r="AC209" i="1" s="1"/>
  <c r="AB209" i="1" s="1"/>
  <c r="N209" i="5" s="1"/>
  <c r="S209" i="1"/>
  <c r="R209" i="1"/>
  <c r="M209" i="1"/>
  <c r="D209" i="1"/>
  <c r="B209" i="1"/>
  <c r="AF208" i="1"/>
  <c r="AE208" i="1" s="1"/>
  <c r="AD208" i="1" s="1"/>
  <c r="AC208" i="1" s="1"/>
  <c r="S208" i="1"/>
  <c r="R208" i="1"/>
  <c r="M208" i="1"/>
  <c r="D208" i="1"/>
  <c r="B208" i="1"/>
  <c r="AF207" i="1"/>
  <c r="AE207" i="1" s="1"/>
  <c r="AD207" i="1" s="1"/>
  <c r="AC207" i="1" s="1"/>
  <c r="AB207" i="1" s="1"/>
  <c r="N207" i="5" s="1"/>
  <c r="Z207" i="1"/>
  <c r="R207" i="1"/>
  <c r="M207" i="1"/>
  <c r="D207" i="1"/>
  <c r="B207" i="1"/>
  <c r="AF206" i="1"/>
  <c r="W206" i="1"/>
  <c r="R206" i="1"/>
  <c r="M206" i="1"/>
  <c r="D206" i="1"/>
  <c r="B206" i="1"/>
  <c r="AE205" i="1"/>
  <c r="AD205" i="1" s="1"/>
  <c r="AC205" i="1" s="1"/>
  <c r="AB205" i="1" s="1"/>
  <c r="N205" i="5" s="1"/>
  <c r="S205" i="1"/>
  <c r="R205" i="1"/>
  <c r="M205" i="1"/>
  <c r="D205" i="1"/>
  <c r="B205" i="1"/>
  <c r="AF204" i="1"/>
  <c r="AE204" i="1" s="1"/>
  <c r="AD204" i="1" s="1"/>
  <c r="AA204" i="1"/>
  <c r="Z204" i="1" s="1"/>
  <c r="S204" i="1"/>
  <c r="R204" i="1"/>
  <c r="M204" i="1"/>
  <c r="D204" i="1"/>
  <c r="B204" i="1"/>
  <c r="AE203" i="1"/>
  <c r="AD203" i="1" s="1"/>
  <c r="AC203" i="1" s="1"/>
  <c r="S203" i="1"/>
  <c r="R203" i="1"/>
  <c r="M203" i="1"/>
  <c r="D203" i="1"/>
  <c r="B203" i="1"/>
  <c r="AF202" i="1"/>
  <c r="AE202" i="1" s="1"/>
  <c r="AD202" i="1" s="1"/>
  <c r="AC202" i="1" s="1"/>
  <c r="AB202" i="1" s="1"/>
  <c r="N202" i="5" s="1"/>
  <c r="Z202" i="1"/>
  <c r="S202" i="1"/>
  <c r="R202" i="1"/>
  <c r="M202" i="1"/>
  <c r="D202" i="1"/>
  <c r="B202" i="1"/>
  <c r="AE201" i="1"/>
  <c r="AD201" i="1" s="1"/>
  <c r="AC201" i="1" s="1"/>
  <c r="AB201" i="1" s="1"/>
  <c r="N201" i="5" s="1"/>
  <c r="R201" i="1"/>
  <c r="M201" i="1"/>
  <c r="G201" i="1"/>
  <c r="D201" i="1"/>
  <c r="B201" i="1"/>
  <c r="AE200" i="1"/>
  <c r="AD200" i="1" s="1"/>
  <c r="AC200" i="1" s="1"/>
  <c r="AB200" i="1" s="1"/>
  <c r="N200" i="5" s="1"/>
  <c r="S200" i="1"/>
  <c r="R200" i="1"/>
  <c r="M200" i="1"/>
  <c r="D200" i="1"/>
  <c r="B200" i="1"/>
  <c r="AE199" i="1"/>
  <c r="AD199" i="1" s="1"/>
  <c r="AC199" i="1" s="1"/>
  <c r="AB199" i="1" s="1"/>
  <c r="N199" i="5" s="1"/>
  <c r="R199" i="1"/>
  <c r="M199" i="1"/>
  <c r="J199" i="1"/>
  <c r="D199" i="1"/>
  <c r="B199" i="1"/>
  <c r="AF198" i="1"/>
  <c r="AE198" i="1" s="1"/>
  <c r="AD198" i="1" s="1"/>
  <c r="W198" i="1"/>
  <c r="S198" i="1"/>
  <c r="R198" i="1"/>
  <c r="M198" i="1"/>
  <c r="G198" i="1"/>
  <c r="D198" i="1"/>
  <c r="B198" i="1"/>
  <c r="AF197" i="1"/>
  <c r="AE197" i="1" s="1"/>
  <c r="AA197" i="1"/>
  <c r="Z197" i="1" s="1"/>
  <c r="S197" i="1"/>
  <c r="R197" i="1"/>
  <c r="M197" i="1"/>
  <c r="J197" i="1"/>
  <c r="D197" i="1"/>
  <c r="B197" i="1"/>
  <c r="AF196" i="1"/>
  <c r="AE196" i="1" s="1"/>
  <c r="AD196" i="1" s="1"/>
  <c r="W196" i="1"/>
  <c r="S196" i="1"/>
  <c r="R196" i="1"/>
  <c r="M196" i="1"/>
  <c r="D196" i="1"/>
  <c r="B196" i="1"/>
  <c r="W195" i="1"/>
  <c r="S195" i="1"/>
  <c r="R195" i="1"/>
  <c r="M195" i="1"/>
  <c r="J195" i="1"/>
  <c r="D195" i="1"/>
  <c r="B195" i="1"/>
  <c r="AF194" i="1"/>
  <c r="AE194" i="1" s="1"/>
  <c r="AD194" i="1" s="1"/>
  <c r="AC194" i="1" s="1"/>
  <c r="AB194" i="1" s="1"/>
  <c r="N194" i="5" s="1"/>
  <c r="Z194" i="1"/>
  <c r="R194" i="1"/>
  <c r="M194" i="1"/>
  <c r="D194" i="1"/>
  <c r="B194" i="1"/>
  <c r="AF193" i="1"/>
  <c r="AD193" i="1"/>
  <c r="AC193" i="1" s="1"/>
  <c r="S193" i="1"/>
  <c r="R193" i="1"/>
  <c r="M193" i="1"/>
  <c r="D193" i="1"/>
  <c r="B193" i="1"/>
  <c r="AE192" i="1"/>
  <c r="AD192" i="1" s="1"/>
  <c r="AC192" i="1" s="1"/>
  <c r="AB192" i="1" s="1"/>
  <c r="N192" i="5" s="1"/>
  <c r="S192" i="1"/>
  <c r="R192" i="1"/>
  <c r="M192" i="1"/>
  <c r="D192" i="1"/>
  <c r="B192" i="1"/>
  <c r="AF191" i="1"/>
  <c r="AE191" i="1" s="1"/>
  <c r="AD191" i="1" s="1"/>
  <c r="W191" i="1"/>
  <c r="R191" i="1"/>
  <c r="M191" i="1"/>
  <c r="J191" i="1"/>
  <c r="D191" i="1"/>
  <c r="B191" i="1"/>
  <c r="AE190" i="1"/>
  <c r="AD190" i="1" s="1"/>
  <c r="AC190" i="1" s="1"/>
  <c r="AB190" i="1" s="1"/>
  <c r="N190" i="5" s="1"/>
  <c r="S190" i="1"/>
  <c r="R190" i="1"/>
  <c r="M190" i="1"/>
  <c r="D190" i="1"/>
  <c r="B190" i="1"/>
  <c r="AD189" i="1"/>
  <c r="AC189" i="1" s="1"/>
  <c r="S189" i="1"/>
  <c r="R189" i="1"/>
  <c r="M189" i="1"/>
  <c r="D189" i="1"/>
  <c r="B189" i="1"/>
  <c r="AF188" i="1"/>
  <c r="W188" i="1"/>
  <c r="R188" i="1"/>
  <c r="M188" i="1"/>
  <c r="J188" i="1"/>
  <c r="D188" i="1"/>
  <c r="B188" i="1"/>
  <c r="AE187" i="1"/>
  <c r="AD187" i="1" s="1"/>
  <c r="AC187" i="1" s="1"/>
  <c r="AB187" i="1" s="1"/>
  <c r="N187" i="5" s="1"/>
  <c r="S187" i="1"/>
  <c r="R187" i="1"/>
  <c r="M187" i="1"/>
  <c r="D187" i="1"/>
  <c r="B187" i="1"/>
  <c r="AE186" i="1"/>
  <c r="AD186" i="1" s="1"/>
  <c r="AC186" i="1" s="1"/>
  <c r="AB186" i="1" s="1"/>
  <c r="N186" i="5" s="1"/>
  <c r="S186" i="1"/>
  <c r="R186" i="1"/>
  <c r="M186" i="1"/>
  <c r="D186" i="1"/>
  <c r="B186" i="1"/>
  <c r="AE185" i="1"/>
  <c r="AD185" i="1" s="1"/>
  <c r="AC185" i="1" s="1"/>
  <c r="AB185" i="1" s="1"/>
  <c r="N185" i="5" s="1"/>
  <c r="S185" i="1"/>
  <c r="R185" i="1"/>
  <c r="M185" i="1"/>
  <c r="D185" i="1"/>
  <c r="B185" i="1"/>
  <c r="AF184" i="1"/>
  <c r="AE184" i="1" s="1"/>
  <c r="AD184" i="1" s="1"/>
  <c r="AA184" i="1"/>
  <c r="Z184" i="1" s="1"/>
  <c r="S184" i="1"/>
  <c r="R184" i="1"/>
  <c r="M184" i="1"/>
  <c r="D184" i="1"/>
  <c r="B184" i="1"/>
  <c r="AF183" i="1"/>
  <c r="AD183" i="1"/>
  <c r="AC183" i="1" s="1"/>
  <c r="S183" i="1"/>
  <c r="R183" i="1"/>
  <c r="M183" i="1"/>
  <c r="D183" i="1"/>
  <c r="B183" i="1"/>
  <c r="AF182" i="1"/>
  <c r="AE182" i="1" s="1"/>
  <c r="AD182" i="1" s="1"/>
  <c r="AC182" i="1" s="1"/>
  <c r="S182" i="1"/>
  <c r="R182" i="1"/>
  <c r="M182" i="1"/>
  <c r="D182" i="1"/>
  <c r="B182" i="1"/>
  <c r="AE181" i="1"/>
  <c r="AD181" i="1" s="1"/>
  <c r="AC181" i="1" s="1"/>
  <c r="AB181" i="1" s="1"/>
  <c r="N181" i="5" s="1"/>
  <c r="S181" i="1"/>
  <c r="R181" i="1"/>
  <c r="M181" i="1"/>
  <c r="D181" i="1"/>
  <c r="B181" i="1"/>
  <c r="AF180" i="1"/>
  <c r="AE180" i="1" s="1"/>
  <c r="AD180" i="1" s="1"/>
  <c r="AA180" i="1"/>
  <c r="Z180" i="1" s="1"/>
  <c r="S180" i="1"/>
  <c r="R180" i="1"/>
  <c r="M180" i="1"/>
  <c r="D180" i="1"/>
  <c r="B180" i="1"/>
  <c r="AF179" i="1"/>
  <c r="AE179" i="1" s="1"/>
  <c r="AD179" i="1" s="1"/>
  <c r="AC179" i="1" s="1"/>
  <c r="S179" i="1"/>
  <c r="R179" i="1"/>
  <c r="M179" i="1"/>
  <c r="D179" i="1"/>
  <c r="B179" i="1"/>
  <c r="AF178" i="1"/>
  <c r="AE178" i="1" s="1"/>
  <c r="AD178" i="1" s="1"/>
  <c r="AC178" i="1" s="1"/>
  <c r="S178" i="1"/>
  <c r="R178" i="1"/>
  <c r="M178" i="1"/>
  <c r="D178" i="1"/>
  <c r="B178" i="1"/>
  <c r="AF177" i="1"/>
  <c r="AE177" i="1" s="1"/>
  <c r="AD177" i="1" s="1"/>
  <c r="AC177" i="1" s="1"/>
  <c r="S177" i="1"/>
  <c r="R177" i="1"/>
  <c r="M177" i="1"/>
  <c r="D177" i="1"/>
  <c r="B177" i="1"/>
  <c r="AE176" i="1"/>
  <c r="AD176" i="1" s="1"/>
  <c r="AC176" i="1" s="1"/>
  <c r="AB176" i="1" s="1"/>
  <c r="N176" i="5" s="1"/>
  <c r="S176" i="1"/>
  <c r="R176" i="1"/>
  <c r="M176" i="1"/>
  <c r="D176" i="1"/>
  <c r="B176" i="1"/>
  <c r="AF175" i="1"/>
  <c r="AE175" i="1" s="1"/>
  <c r="AD175" i="1" s="1"/>
  <c r="AC175" i="1" s="1"/>
  <c r="AB175" i="1" s="1"/>
  <c r="N175" i="5" s="1"/>
  <c r="Z175" i="1"/>
  <c r="S175" i="1"/>
  <c r="R175" i="1"/>
  <c r="M175" i="1"/>
  <c r="D175" i="1"/>
  <c r="B175" i="1"/>
  <c r="AE174" i="1"/>
  <c r="AD174" i="1" s="1"/>
  <c r="AC174" i="1" s="1"/>
  <c r="AB174" i="1" s="1"/>
  <c r="N174" i="5" s="1"/>
  <c r="S174" i="1"/>
  <c r="R174" i="1"/>
  <c r="M174" i="1"/>
  <c r="D174" i="1"/>
  <c r="B174" i="1"/>
  <c r="AF173" i="1"/>
  <c r="AE173" i="1" s="1"/>
  <c r="AD173" i="1" s="1"/>
  <c r="AC173" i="1" s="1"/>
  <c r="AB173" i="1" s="1"/>
  <c r="N173" i="5" s="1"/>
  <c r="Z173" i="1"/>
  <c r="S173" i="1"/>
  <c r="R173" i="1"/>
  <c r="M173" i="1"/>
  <c r="D173" i="1"/>
  <c r="B173" i="1"/>
  <c r="AE172" i="1"/>
  <c r="AD172" i="1" s="1"/>
  <c r="AC172" i="1" s="1"/>
  <c r="AB172" i="1" s="1"/>
  <c r="N172" i="5" s="1"/>
  <c r="R172" i="1"/>
  <c r="M172" i="1"/>
  <c r="D172" i="1"/>
  <c r="B172" i="1"/>
  <c r="AF171" i="1"/>
  <c r="AE171" i="1" s="1"/>
  <c r="AD171" i="1" s="1"/>
  <c r="AC171" i="1" s="1"/>
  <c r="AB171" i="1" s="1"/>
  <c r="N171" i="5" s="1"/>
  <c r="Z171" i="1"/>
  <c r="R171" i="1"/>
  <c r="M171" i="1"/>
  <c r="D171" i="1"/>
  <c r="B171" i="1"/>
  <c r="AF170" i="1"/>
  <c r="AE170" i="1" s="1"/>
  <c r="AD170" i="1" s="1"/>
  <c r="AC170" i="1" s="1"/>
  <c r="AB170" i="1" s="1"/>
  <c r="N170" i="5" s="1"/>
  <c r="Z170" i="1"/>
  <c r="S170" i="1"/>
  <c r="R170" i="1"/>
  <c r="M170" i="1"/>
  <c r="D170" i="1"/>
  <c r="B170" i="1"/>
  <c r="AF169" i="1"/>
  <c r="AE169" i="1" s="1"/>
  <c r="AD169" i="1" s="1"/>
  <c r="AC169" i="1" s="1"/>
  <c r="S169" i="1"/>
  <c r="R169" i="1"/>
  <c r="M169" i="1"/>
  <c r="D169" i="1"/>
  <c r="B169" i="1"/>
  <c r="AE168" i="1"/>
  <c r="AD168" i="1" s="1"/>
  <c r="AC168" i="1" s="1"/>
  <c r="AB168" i="1" s="1"/>
  <c r="N168" i="5" s="1"/>
  <c r="S168" i="1"/>
  <c r="R168" i="1"/>
  <c r="M168" i="1"/>
  <c r="D168" i="1"/>
  <c r="B168" i="1"/>
  <c r="AF167" i="1"/>
  <c r="AE167" i="1" s="1"/>
  <c r="AD167" i="1" s="1"/>
  <c r="AA167" i="1"/>
  <c r="Z167" i="1" s="1"/>
  <c r="S167" i="1"/>
  <c r="R167" i="1"/>
  <c r="M167" i="1"/>
  <c r="D167" i="1"/>
  <c r="B167" i="1"/>
  <c r="AF166" i="1"/>
  <c r="AE166" i="1" s="1"/>
  <c r="AD166" i="1" s="1"/>
  <c r="AC166" i="1" s="1"/>
  <c r="S166" i="1"/>
  <c r="R166" i="1"/>
  <c r="M166" i="1"/>
  <c r="D166" i="1"/>
  <c r="B166" i="1"/>
  <c r="AE165" i="1"/>
  <c r="AD165" i="1" s="1"/>
  <c r="AC165" i="1" s="1"/>
  <c r="S165" i="1"/>
  <c r="R165" i="1"/>
  <c r="M165" i="1"/>
  <c r="D165" i="1"/>
  <c r="B165" i="1"/>
  <c r="AE164" i="1"/>
  <c r="AD164" i="1" s="1"/>
  <c r="AC164" i="1" s="1"/>
  <c r="AB164" i="1" s="1"/>
  <c r="N164" i="5" s="1"/>
  <c r="S164" i="1"/>
  <c r="R164" i="1"/>
  <c r="M164" i="1"/>
  <c r="G164" i="1"/>
  <c r="D164" i="1"/>
  <c r="B164" i="1"/>
  <c r="AE163" i="1"/>
  <c r="AD163" i="1" s="1"/>
  <c r="AC163" i="1" s="1"/>
  <c r="AB163" i="1" s="1"/>
  <c r="N163" i="5" s="1"/>
  <c r="S163" i="1"/>
  <c r="R163" i="1"/>
  <c r="M163" i="1"/>
  <c r="D163" i="1"/>
  <c r="B163" i="1"/>
  <c r="AF162" i="1"/>
  <c r="AE162" i="1" s="1"/>
  <c r="AD162" i="1" s="1"/>
  <c r="AC162" i="1" s="1"/>
  <c r="S162" i="1"/>
  <c r="R162" i="1"/>
  <c r="M162" i="1"/>
  <c r="D162" i="1"/>
  <c r="B162" i="1"/>
  <c r="AF161" i="1"/>
  <c r="AE161" i="1" s="1"/>
  <c r="AD161" i="1" s="1"/>
  <c r="AC161" i="1" s="1"/>
  <c r="S161" i="1"/>
  <c r="R161" i="1"/>
  <c r="M161" i="1"/>
  <c r="D161" i="1"/>
  <c r="B161" i="1"/>
  <c r="AF160" i="1"/>
  <c r="AE160" i="1" s="1"/>
  <c r="AD160" i="1" s="1"/>
  <c r="AC160" i="1" s="1"/>
  <c r="AB160" i="1" s="1"/>
  <c r="N160" i="5" s="1"/>
  <c r="Z160" i="1"/>
  <c r="S160" i="1"/>
  <c r="R160" i="1"/>
  <c r="M160" i="1"/>
  <c r="D160" i="1"/>
  <c r="B160" i="1"/>
  <c r="AF159" i="1"/>
  <c r="AE159" i="1" s="1"/>
  <c r="AD159" i="1" s="1"/>
  <c r="AC159" i="1" s="1"/>
  <c r="S159" i="1"/>
  <c r="R159" i="1"/>
  <c r="M159" i="1"/>
  <c r="D159" i="1"/>
  <c r="B159" i="1"/>
  <c r="AE158" i="1"/>
  <c r="AD158" i="1" s="1"/>
  <c r="AC158" i="1" s="1"/>
  <c r="AB158" i="1" s="1"/>
  <c r="N158" i="5" s="1"/>
  <c r="S158" i="1"/>
  <c r="R158" i="1"/>
  <c r="M158" i="1"/>
  <c r="D158" i="1"/>
  <c r="B158" i="1"/>
  <c r="AE157" i="1"/>
  <c r="AD157" i="1" s="1"/>
  <c r="AC157" i="1" s="1"/>
  <c r="AB157" i="1" s="1"/>
  <c r="N157" i="5" s="1"/>
  <c r="S157" i="1"/>
  <c r="R157" i="1"/>
  <c r="M157" i="1"/>
  <c r="D157" i="1"/>
  <c r="B157" i="1"/>
  <c r="AE156" i="1"/>
  <c r="AD156" i="1" s="1"/>
  <c r="AC156" i="1" s="1"/>
  <c r="AB156" i="1" s="1"/>
  <c r="N156" i="5" s="1"/>
  <c r="S156" i="1"/>
  <c r="R156" i="1"/>
  <c r="M156" i="1"/>
  <c r="D156" i="1"/>
  <c r="B156" i="1"/>
  <c r="AE155" i="1"/>
  <c r="AD155" i="1" s="1"/>
  <c r="AC155" i="1" s="1"/>
  <c r="AB155" i="1" s="1"/>
  <c r="N155" i="5" s="1"/>
  <c r="S155" i="1"/>
  <c r="R155" i="1"/>
  <c r="M155" i="1"/>
  <c r="D155" i="1"/>
  <c r="B155" i="1"/>
  <c r="AF154" i="1"/>
  <c r="AE154" i="1" s="1"/>
  <c r="AD154" i="1" s="1"/>
  <c r="AA154" i="1"/>
  <c r="Z154" i="1" s="1"/>
  <c r="S154" i="1"/>
  <c r="R154" i="1"/>
  <c r="M154" i="1"/>
  <c r="D154" i="1"/>
  <c r="B154" i="1"/>
  <c r="AE153" i="1"/>
  <c r="AD153" i="1" s="1"/>
  <c r="AC153" i="1" s="1"/>
  <c r="AB153" i="1" s="1"/>
  <c r="N153" i="5" s="1"/>
  <c r="S153" i="1"/>
  <c r="R153" i="1"/>
  <c r="M153" i="1"/>
  <c r="D153" i="1"/>
  <c r="B153" i="1"/>
  <c r="AE152" i="1"/>
  <c r="AD152" i="1" s="1"/>
  <c r="AC152" i="1" s="1"/>
  <c r="AB152" i="1" s="1"/>
  <c r="N152" i="5" s="1"/>
  <c r="S152" i="1"/>
  <c r="R152" i="1"/>
  <c r="M152" i="1"/>
  <c r="D152" i="1"/>
  <c r="B152" i="1"/>
  <c r="AF151" i="1"/>
  <c r="AE151" i="1" s="1"/>
  <c r="AD151" i="1" s="1"/>
  <c r="AC151" i="1" s="1"/>
  <c r="R151" i="1"/>
  <c r="M151" i="1"/>
  <c r="G151" i="1"/>
  <c r="D151" i="1"/>
  <c r="B151" i="1"/>
  <c r="AE150" i="1"/>
  <c r="AD150" i="1" s="1"/>
  <c r="AC150" i="1" s="1"/>
  <c r="AB150" i="1" s="1"/>
  <c r="N150" i="5" s="1"/>
  <c r="S150" i="1"/>
  <c r="R150" i="1"/>
  <c r="M150" i="1"/>
  <c r="D150" i="1"/>
  <c r="B150" i="1"/>
  <c r="AF149" i="1"/>
  <c r="AE149" i="1" s="1"/>
  <c r="AD149" i="1" s="1"/>
  <c r="AA149" i="1"/>
  <c r="Z149" i="1" s="1"/>
  <c r="S149" i="1"/>
  <c r="R149" i="1"/>
  <c r="M149" i="1"/>
  <c r="G149" i="1"/>
  <c r="D149" i="1"/>
  <c r="B149" i="1"/>
  <c r="AF148" i="1"/>
  <c r="AE148" i="1" s="1"/>
  <c r="AD148" i="1" s="1"/>
  <c r="AA148" i="1"/>
  <c r="Z148" i="1" s="1"/>
  <c r="S148" i="1"/>
  <c r="R148" i="1"/>
  <c r="M148" i="1"/>
  <c r="J148" i="1"/>
  <c r="D148" i="1"/>
  <c r="B148" i="1"/>
  <c r="AF147" i="1"/>
  <c r="AE147" i="1" s="1"/>
  <c r="AD147" i="1" s="1"/>
  <c r="AA147" i="1"/>
  <c r="Z147" i="1" s="1"/>
  <c r="R147" i="1"/>
  <c r="M147" i="1"/>
  <c r="J147" i="1"/>
  <c r="D147" i="1"/>
  <c r="B147" i="1"/>
  <c r="AF146" i="1"/>
  <c r="AE146" i="1" s="1"/>
  <c r="AD146" i="1" s="1"/>
  <c r="AA146" i="1"/>
  <c r="Z146" i="1" s="1"/>
  <c r="R146" i="1"/>
  <c r="M146" i="1"/>
  <c r="J146" i="1"/>
  <c r="D146" i="1"/>
  <c r="B146" i="1"/>
  <c r="AE145" i="1"/>
  <c r="AD145" i="1" s="1"/>
  <c r="AC145" i="1" s="1"/>
  <c r="AB145" i="1" s="1"/>
  <c r="N145" i="5" s="1"/>
  <c r="S145" i="1"/>
  <c r="R145" i="1"/>
  <c r="M145" i="1"/>
  <c r="J145" i="1"/>
  <c r="D145" i="1"/>
  <c r="B145" i="1"/>
  <c r="AE144" i="1"/>
  <c r="AD144" i="1" s="1"/>
  <c r="AC144" i="1" s="1"/>
  <c r="AB144" i="1" s="1"/>
  <c r="N144" i="5" s="1"/>
  <c r="R144" i="1"/>
  <c r="M144" i="1"/>
  <c r="G144" i="1"/>
  <c r="D144" i="1"/>
  <c r="B144" i="1"/>
  <c r="AE143" i="1"/>
  <c r="AD143" i="1" s="1"/>
  <c r="AC143" i="1" s="1"/>
  <c r="AB143" i="1" s="1"/>
  <c r="N143" i="5" s="1"/>
  <c r="S143" i="1"/>
  <c r="R143" i="1"/>
  <c r="M143" i="1"/>
  <c r="G143" i="1"/>
  <c r="D143" i="1"/>
  <c r="B143" i="1"/>
  <c r="AE142" i="1"/>
  <c r="AD142" i="1" s="1"/>
  <c r="AC142" i="1" s="1"/>
  <c r="AB142" i="1" s="1"/>
  <c r="N142" i="5" s="1"/>
  <c r="S142" i="1"/>
  <c r="R142" i="1"/>
  <c r="M142" i="1"/>
  <c r="G142" i="1"/>
  <c r="D142" i="1"/>
  <c r="B142" i="1"/>
  <c r="AF141" i="1"/>
  <c r="AE141" i="1" s="1"/>
  <c r="AD141" i="1" s="1"/>
  <c r="AC141" i="1" s="1"/>
  <c r="AB141" i="1" s="1"/>
  <c r="N141" i="5" s="1"/>
  <c r="Z141" i="1"/>
  <c r="S141" i="1"/>
  <c r="R141" i="1"/>
  <c r="M141" i="1"/>
  <c r="J141" i="1"/>
  <c r="D141" i="1"/>
  <c r="B141" i="1"/>
  <c r="AF140" i="1"/>
  <c r="AE140" i="1" s="1"/>
  <c r="AD140" i="1" s="1"/>
  <c r="AA140" i="1"/>
  <c r="Z140" i="1" s="1"/>
  <c r="R140" i="1"/>
  <c r="M140" i="1"/>
  <c r="J140" i="1"/>
  <c r="D140" i="1"/>
  <c r="B140" i="1"/>
  <c r="AF139" i="1"/>
  <c r="AE139" i="1" s="1"/>
  <c r="AD139" i="1" s="1"/>
  <c r="AC139" i="1" s="1"/>
  <c r="S139" i="1"/>
  <c r="R139" i="1"/>
  <c r="M139" i="1"/>
  <c r="J139" i="1"/>
  <c r="D139" i="1"/>
  <c r="B139" i="1"/>
  <c r="AF138" i="1"/>
  <c r="AE138" i="1" s="1"/>
  <c r="AD138" i="1" s="1"/>
  <c r="AA138" i="1"/>
  <c r="Z138" i="1" s="1"/>
  <c r="S138" i="1"/>
  <c r="R138" i="1"/>
  <c r="M138" i="1"/>
  <c r="D138" i="1"/>
  <c r="B138" i="1"/>
  <c r="AF137" i="1"/>
  <c r="AE137" i="1" s="1"/>
  <c r="AD137" i="1" s="1"/>
  <c r="AC137" i="1" s="1"/>
  <c r="S137" i="1"/>
  <c r="R137" i="1"/>
  <c r="M137" i="1"/>
  <c r="J137" i="1"/>
  <c r="D137" i="1"/>
  <c r="B137" i="1"/>
  <c r="AF136" i="1"/>
  <c r="AE136" i="1" s="1"/>
  <c r="AD136" i="1" s="1"/>
  <c r="AC136" i="1" s="1"/>
  <c r="AB136" i="1" s="1"/>
  <c r="N136" i="5" s="1"/>
  <c r="Z136" i="1"/>
  <c r="S136" i="1"/>
  <c r="R136" i="1"/>
  <c r="M136" i="1"/>
  <c r="G136" i="1"/>
  <c r="D136" i="1"/>
  <c r="B136" i="1"/>
  <c r="AE135" i="1"/>
  <c r="AD135" i="1" s="1"/>
  <c r="AC135" i="1" s="1"/>
  <c r="AB135" i="1" s="1"/>
  <c r="N135" i="5" s="1"/>
  <c r="S135" i="1"/>
  <c r="R135" i="1"/>
  <c r="M135" i="1"/>
  <c r="D135" i="1"/>
  <c r="B135" i="1"/>
  <c r="AE134" i="1"/>
  <c r="AD134" i="1" s="1"/>
  <c r="AC134" i="1" s="1"/>
  <c r="AB134" i="1" s="1"/>
  <c r="N134" i="5" s="1"/>
  <c r="S134" i="1"/>
  <c r="R134" i="1"/>
  <c r="M134" i="1"/>
  <c r="D134" i="1"/>
  <c r="B134" i="1"/>
  <c r="AF133" i="1"/>
  <c r="AE133" i="1" s="1"/>
  <c r="AD133" i="1" s="1"/>
  <c r="AC133" i="1" s="1"/>
  <c r="S133" i="1"/>
  <c r="R133" i="1"/>
  <c r="M133" i="1"/>
  <c r="D133" i="1"/>
  <c r="B133" i="1"/>
  <c r="AE132" i="1"/>
  <c r="AD132" i="1" s="1"/>
  <c r="AC132" i="1" s="1"/>
  <c r="AB132" i="1" s="1"/>
  <c r="N132" i="5" s="1"/>
  <c r="S132" i="1"/>
  <c r="R132" i="1"/>
  <c r="M132" i="1"/>
  <c r="G132" i="1"/>
  <c r="D132" i="1"/>
  <c r="B132" i="1"/>
  <c r="AE131" i="1"/>
  <c r="AD131" i="1" s="1"/>
  <c r="AC131" i="1" s="1"/>
  <c r="AB131" i="1" s="1"/>
  <c r="N131" i="5" s="1"/>
  <c r="S131" i="1"/>
  <c r="R131" i="1"/>
  <c r="M131" i="1"/>
  <c r="D131" i="1"/>
  <c r="B131" i="1"/>
  <c r="AF130" i="1"/>
  <c r="AE130" i="1" s="1"/>
  <c r="AD130" i="1" s="1"/>
  <c r="AC130" i="1" s="1"/>
  <c r="AB130" i="1" s="1"/>
  <c r="N130" i="5" s="1"/>
  <c r="Z130" i="1"/>
  <c r="S130" i="1"/>
  <c r="R130" i="1"/>
  <c r="M130" i="1"/>
  <c r="G130" i="1"/>
  <c r="D130" i="1"/>
  <c r="B130" i="1"/>
  <c r="AF129" i="1"/>
  <c r="AE129" i="1" s="1"/>
  <c r="AD129" i="1" s="1"/>
  <c r="AC129" i="1" s="1"/>
  <c r="S129" i="1"/>
  <c r="R129" i="1"/>
  <c r="M129" i="1"/>
  <c r="G129" i="1"/>
  <c r="D129" i="1"/>
  <c r="B129" i="1"/>
  <c r="AE128" i="1"/>
  <c r="AD128" i="1" s="1"/>
  <c r="AC128" i="1" s="1"/>
  <c r="AB128" i="1" s="1"/>
  <c r="N128" i="5" s="1"/>
  <c r="S128" i="1"/>
  <c r="R128" i="1"/>
  <c r="M128" i="1"/>
  <c r="G128" i="1"/>
  <c r="D128" i="1"/>
  <c r="B128" i="1"/>
  <c r="AF127" i="1"/>
  <c r="AE127" i="1" s="1"/>
  <c r="AD127" i="1" s="1"/>
  <c r="AA127" i="1"/>
  <c r="Z127" i="1" s="1"/>
  <c r="S127" i="1"/>
  <c r="R127" i="1"/>
  <c r="M127" i="1"/>
  <c r="J127" i="1"/>
  <c r="D127" i="1"/>
  <c r="B127" i="1"/>
  <c r="AE126" i="1"/>
  <c r="AD126" i="1" s="1"/>
  <c r="AC126" i="1" s="1"/>
  <c r="AB126" i="1" s="1"/>
  <c r="N126" i="5" s="1"/>
  <c r="S126" i="1"/>
  <c r="R126" i="1"/>
  <c r="M126" i="1"/>
  <c r="J126" i="1"/>
  <c r="D126" i="1"/>
  <c r="B126" i="1"/>
  <c r="AE125" i="1"/>
  <c r="AD125" i="1" s="1"/>
  <c r="AC125" i="1" s="1"/>
  <c r="AB125" i="1" s="1"/>
  <c r="N125" i="5" s="1"/>
  <c r="S125" i="1"/>
  <c r="R125" i="1"/>
  <c r="M125" i="1"/>
  <c r="J125" i="1"/>
  <c r="D125" i="1"/>
  <c r="B125" i="1"/>
  <c r="AE124" i="1"/>
  <c r="AD124" i="1" s="1"/>
  <c r="AC124" i="1" s="1"/>
  <c r="AB124" i="1" s="1"/>
  <c r="N124" i="5" s="1"/>
  <c r="S124" i="1"/>
  <c r="R124" i="1"/>
  <c r="M124" i="1"/>
  <c r="J124" i="1"/>
  <c r="D124" i="1"/>
  <c r="B124" i="1"/>
  <c r="AE123" i="1"/>
  <c r="AD123" i="1" s="1"/>
  <c r="AC123" i="1" s="1"/>
  <c r="AB123" i="1" s="1"/>
  <c r="N123" i="5" s="1"/>
  <c r="S123" i="1"/>
  <c r="R123" i="1"/>
  <c r="M123" i="1"/>
  <c r="J123" i="1"/>
  <c r="D123" i="1"/>
  <c r="B123" i="1"/>
  <c r="AF122" i="1"/>
  <c r="AE122" i="1" s="1"/>
  <c r="AD122" i="1" s="1"/>
  <c r="AA122" i="1"/>
  <c r="Z122" i="1" s="1"/>
  <c r="S122" i="1"/>
  <c r="R122" i="1"/>
  <c r="M122" i="1"/>
  <c r="D122" i="1"/>
  <c r="B122" i="1"/>
  <c r="AF121" i="1"/>
  <c r="AE121" i="1" s="1"/>
  <c r="AD121" i="1" s="1"/>
  <c r="AA121" i="1"/>
  <c r="Z121" i="1" s="1"/>
  <c r="S121" i="1"/>
  <c r="R121" i="1"/>
  <c r="M121" i="1"/>
  <c r="D121" i="1"/>
  <c r="B121" i="1"/>
  <c r="AE120" i="1"/>
  <c r="AD120" i="1" s="1"/>
  <c r="AC120" i="1" s="1"/>
  <c r="AB120" i="1" s="1"/>
  <c r="N120" i="5" s="1"/>
  <c r="S120" i="1"/>
  <c r="R120" i="1"/>
  <c r="M120" i="1"/>
  <c r="G120" i="1"/>
  <c r="D120" i="1"/>
  <c r="B120" i="1"/>
  <c r="AF119" i="1"/>
  <c r="AE119" i="1" s="1"/>
  <c r="AD119" i="1" s="1"/>
  <c r="AA119" i="1"/>
  <c r="Z119" i="1" s="1"/>
  <c r="S119" i="1"/>
  <c r="R119" i="1"/>
  <c r="M119" i="1"/>
  <c r="J119" i="1"/>
  <c r="D119" i="1"/>
  <c r="B119" i="1"/>
  <c r="AF118" i="1"/>
  <c r="AE118" i="1" s="1"/>
  <c r="AD118" i="1" s="1"/>
  <c r="AA118" i="1"/>
  <c r="Z118" i="1" s="1"/>
  <c r="S118" i="1"/>
  <c r="R118" i="1"/>
  <c r="M118" i="1"/>
  <c r="D118" i="1"/>
  <c r="B118" i="1"/>
  <c r="AF117" i="1"/>
  <c r="AE117" i="1" s="1"/>
  <c r="AD117" i="1" s="1"/>
  <c r="AC117" i="1" s="1"/>
  <c r="AB117" i="1" s="1"/>
  <c r="N117" i="5" s="1"/>
  <c r="Z117" i="1"/>
  <c r="S117" i="1"/>
  <c r="R117" i="1"/>
  <c r="M117" i="1"/>
  <c r="D117" i="1"/>
  <c r="B117" i="1"/>
  <c r="AE116" i="1"/>
  <c r="AD116" i="1" s="1"/>
  <c r="AC116" i="1" s="1"/>
  <c r="AB116" i="1" s="1"/>
  <c r="N116" i="5" s="1"/>
  <c r="S116" i="1"/>
  <c r="R116" i="1"/>
  <c r="M116" i="1"/>
  <c r="D116" i="1"/>
  <c r="B116" i="1"/>
  <c r="AF115" i="1"/>
  <c r="AE115" i="1" s="1"/>
  <c r="AD115" i="1" s="1"/>
  <c r="AA115" i="1"/>
  <c r="Z115" i="1" s="1"/>
  <c r="S115" i="1"/>
  <c r="R115" i="1"/>
  <c r="M115" i="1"/>
  <c r="D115" i="1"/>
  <c r="B115" i="1"/>
  <c r="AE114" i="1"/>
  <c r="AD114" i="1" s="1"/>
  <c r="AC114" i="1" s="1"/>
  <c r="AB114" i="1" s="1"/>
  <c r="N114" i="5" s="1"/>
  <c r="S114" i="1"/>
  <c r="R114" i="1"/>
  <c r="M114" i="1"/>
  <c r="G114" i="1"/>
  <c r="D114" i="1"/>
  <c r="B114" i="1"/>
  <c r="AF113" i="1"/>
  <c r="AE113" i="1" s="1"/>
  <c r="AD113" i="1" s="1"/>
  <c r="AC113" i="1" s="1"/>
  <c r="S113" i="1"/>
  <c r="R113" i="1"/>
  <c r="M113" i="1"/>
  <c r="D113" i="1"/>
  <c r="B113" i="1"/>
  <c r="AF112" i="1"/>
  <c r="AE112" i="1" s="1"/>
  <c r="AD112" i="1" s="1"/>
  <c r="AC112" i="1" s="1"/>
  <c r="S112" i="1"/>
  <c r="R112" i="1"/>
  <c r="M112" i="1"/>
  <c r="D112" i="1"/>
  <c r="B112" i="1"/>
  <c r="AF111" i="1"/>
  <c r="AE111" i="1" s="1"/>
  <c r="AD111" i="1" s="1"/>
  <c r="AC111" i="1" s="1"/>
  <c r="AB111" i="1" s="1"/>
  <c r="N111" i="5" s="1"/>
  <c r="Z111" i="1"/>
  <c r="S111" i="1"/>
  <c r="R111" i="1"/>
  <c r="M111" i="1"/>
  <c r="D111" i="1"/>
  <c r="B111" i="1"/>
  <c r="AF110" i="1"/>
  <c r="AE110" i="1" s="1"/>
  <c r="AD110" i="1" s="1"/>
  <c r="AC110" i="1" s="1"/>
  <c r="AB110" i="1" s="1"/>
  <c r="N110" i="5" s="1"/>
  <c r="Z110" i="1"/>
  <c r="S110" i="1"/>
  <c r="R110" i="1"/>
  <c r="M110" i="1"/>
  <c r="G110" i="1"/>
  <c r="D110" i="1"/>
  <c r="B110" i="1"/>
  <c r="AE109" i="1"/>
  <c r="AD109" i="1" s="1"/>
  <c r="AC109" i="1" s="1"/>
  <c r="AB109" i="1" s="1"/>
  <c r="N109" i="5" s="1"/>
  <c r="S109" i="1"/>
  <c r="R109" i="1"/>
  <c r="M109" i="1"/>
  <c r="G109" i="1"/>
  <c r="D109" i="1"/>
  <c r="B109" i="1"/>
  <c r="AF108" i="1"/>
  <c r="AE108" i="1" s="1"/>
  <c r="AD108" i="1" s="1"/>
  <c r="AC108" i="1" s="1"/>
  <c r="S108" i="1"/>
  <c r="R108" i="1"/>
  <c r="M108" i="1"/>
  <c r="G108" i="1"/>
  <c r="D108" i="1"/>
  <c r="B108" i="1"/>
  <c r="AF107" i="1"/>
  <c r="AD107" i="1"/>
  <c r="AC107" i="1" s="1"/>
  <c r="S107" i="1"/>
  <c r="R107" i="1"/>
  <c r="M107" i="1"/>
  <c r="J107" i="1"/>
  <c r="D107" i="1"/>
  <c r="B107" i="1"/>
  <c r="AE106" i="1"/>
  <c r="AD106" i="1" s="1"/>
  <c r="AC106" i="1" s="1"/>
  <c r="AB106" i="1" s="1"/>
  <c r="N106" i="5" s="1"/>
  <c r="S106" i="1"/>
  <c r="R106" i="1"/>
  <c r="M106" i="1"/>
  <c r="D106" i="1"/>
  <c r="B106" i="1"/>
  <c r="AF105" i="1"/>
  <c r="AE105" i="1" s="1"/>
  <c r="AD105" i="1" s="1"/>
  <c r="AC105" i="1" s="1"/>
  <c r="AB105" i="1" s="1"/>
  <c r="N105" i="5" s="1"/>
  <c r="Z105" i="1"/>
  <c r="S105" i="1"/>
  <c r="R105" i="1"/>
  <c r="M105" i="1"/>
  <c r="D105" i="1"/>
  <c r="B105" i="1"/>
  <c r="AE104" i="1"/>
  <c r="AD104" i="1" s="1"/>
  <c r="AC104" i="1" s="1"/>
  <c r="AB104" i="1" s="1"/>
  <c r="N104" i="5" s="1"/>
  <c r="S104" i="1"/>
  <c r="R104" i="1"/>
  <c r="M104" i="1"/>
  <c r="D104" i="1"/>
  <c r="B104" i="1"/>
  <c r="AE103" i="1"/>
  <c r="AD103" i="1" s="1"/>
  <c r="AC103" i="1" s="1"/>
  <c r="AB103" i="1" s="1"/>
  <c r="N103" i="5" s="1"/>
  <c r="S103" i="1"/>
  <c r="R103" i="1"/>
  <c r="M103" i="1"/>
  <c r="D103" i="1"/>
  <c r="B103" i="1"/>
  <c r="AE102" i="1"/>
  <c r="AD102" i="1" s="1"/>
  <c r="AC102" i="1" s="1"/>
  <c r="AB102" i="1" s="1"/>
  <c r="N102" i="5" s="1"/>
  <c r="S102" i="1"/>
  <c r="R102" i="1"/>
  <c r="M102" i="1"/>
  <c r="G102" i="1"/>
  <c r="D102" i="1"/>
  <c r="B102" i="1"/>
  <c r="AE101" i="1"/>
  <c r="AD101" i="1" s="1"/>
  <c r="AC101" i="1" s="1"/>
  <c r="AB101" i="1" s="1"/>
  <c r="N101" i="5" s="1"/>
  <c r="S101" i="1"/>
  <c r="R101" i="1"/>
  <c r="M101" i="1"/>
  <c r="D101" i="1"/>
  <c r="B101" i="1"/>
  <c r="AF100" i="1"/>
  <c r="AE100" i="1" s="1"/>
  <c r="AD100" i="1" s="1"/>
  <c r="AC100" i="1" s="1"/>
  <c r="S100" i="1"/>
  <c r="R100" i="1"/>
  <c r="M100" i="1"/>
  <c r="D100" i="1"/>
  <c r="B100" i="1"/>
  <c r="AF99" i="1"/>
  <c r="AE99" i="1" s="1"/>
  <c r="AD99" i="1" s="1"/>
  <c r="AC99" i="1" s="1"/>
  <c r="S99" i="1"/>
  <c r="R99" i="1"/>
  <c r="M99" i="1"/>
  <c r="D99" i="1"/>
  <c r="B99" i="1"/>
  <c r="AF98" i="1"/>
  <c r="AE98" i="1" s="1"/>
  <c r="AD98" i="1" s="1"/>
  <c r="AC98" i="1" s="1"/>
  <c r="S98" i="1"/>
  <c r="R98" i="1"/>
  <c r="M98" i="1"/>
  <c r="G98" i="1"/>
  <c r="D98" i="1"/>
  <c r="B98" i="1"/>
  <c r="AE97" i="1"/>
  <c r="AD97" i="1" s="1"/>
  <c r="AC97" i="1" s="1"/>
  <c r="AB97" i="1" s="1"/>
  <c r="N97" i="5" s="1"/>
  <c r="S97" i="1"/>
  <c r="R97" i="1"/>
  <c r="M97" i="1"/>
  <c r="D97" i="1"/>
  <c r="B97" i="1"/>
  <c r="AF96" i="1"/>
  <c r="AE96" i="1" s="1"/>
  <c r="AD96" i="1" s="1"/>
  <c r="AC96" i="1" s="1"/>
  <c r="AB96" i="1" s="1"/>
  <c r="N96" i="5" s="1"/>
  <c r="Z96" i="1"/>
  <c r="S96" i="1"/>
  <c r="R96" i="1"/>
  <c r="M96" i="1"/>
  <c r="G96" i="1"/>
  <c r="D96" i="1"/>
  <c r="B96" i="1"/>
  <c r="AF95" i="1"/>
  <c r="AE95" i="1" s="1"/>
  <c r="AD95" i="1" s="1"/>
  <c r="AA95" i="1"/>
  <c r="Z95" i="1" s="1"/>
  <c r="S95" i="1"/>
  <c r="R95" i="1"/>
  <c r="M95" i="1"/>
  <c r="J95" i="1"/>
  <c r="D95" i="1"/>
  <c r="B95" i="1"/>
  <c r="AF94" i="1"/>
  <c r="AE94" i="1" s="1"/>
  <c r="AD94" i="1" s="1"/>
  <c r="AC94" i="1" s="1"/>
  <c r="S94" i="1"/>
  <c r="R94" i="1"/>
  <c r="M94" i="1"/>
  <c r="J94" i="1"/>
  <c r="D94" i="1"/>
  <c r="B94" i="1"/>
  <c r="AF93" i="1"/>
  <c r="AE93" i="1" s="1"/>
  <c r="AD93" i="1" s="1"/>
  <c r="AC93" i="1" s="1"/>
  <c r="S93" i="1"/>
  <c r="R93" i="1"/>
  <c r="M93" i="1"/>
  <c r="J93" i="1"/>
  <c r="D93" i="1"/>
  <c r="B93" i="1"/>
  <c r="AF92" i="1"/>
  <c r="AE92" i="1" s="1"/>
  <c r="AD92" i="1" s="1"/>
  <c r="AC92" i="1" s="1"/>
  <c r="AB92" i="1" s="1"/>
  <c r="N92" i="5" s="1"/>
  <c r="Z92" i="1"/>
  <c r="S92" i="1"/>
  <c r="R92" i="1"/>
  <c r="M92" i="1"/>
  <c r="D92" i="1"/>
  <c r="B92" i="1"/>
  <c r="AE91" i="1"/>
  <c r="AD91" i="1" s="1"/>
  <c r="AC91" i="1" s="1"/>
  <c r="AB91" i="1" s="1"/>
  <c r="N91" i="5" s="1"/>
  <c r="S91" i="1"/>
  <c r="R91" i="1"/>
  <c r="M91" i="1"/>
  <c r="J91" i="1"/>
  <c r="D91" i="1"/>
  <c r="B91" i="1"/>
  <c r="AE90" i="1"/>
  <c r="AD90" i="1" s="1"/>
  <c r="AC90" i="1" s="1"/>
  <c r="AB90" i="1" s="1"/>
  <c r="N90" i="5" s="1"/>
  <c r="S90" i="1"/>
  <c r="R90" i="1"/>
  <c r="M90" i="1"/>
  <c r="D90" i="1"/>
  <c r="B90" i="1"/>
  <c r="AF89" i="1"/>
  <c r="AE89" i="1" s="1"/>
  <c r="AD89" i="1" s="1"/>
  <c r="AC89" i="1" s="1"/>
  <c r="AB89" i="1" s="1"/>
  <c r="N89" i="5" s="1"/>
  <c r="Z89" i="1"/>
  <c r="S89" i="1"/>
  <c r="R89" i="1"/>
  <c r="M89" i="1"/>
  <c r="D89" i="1"/>
  <c r="B89" i="1"/>
  <c r="AE88" i="1"/>
  <c r="AD88" i="1" s="1"/>
  <c r="AC88" i="1" s="1"/>
  <c r="AB88" i="1" s="1"/>
  <c r="N88" i="5" s="1"/>
  <c r="S88" i="1"/>
  <c r="R88" i="1"/>
  <c r="M88" i="1"/>
  <c r="D88" i="1"/>
  <c r="B88" i="1"/>
  <c r="AF87" i="1"/>
  <c r="AE87" i="1" s="1"/>
  <c r="AD87" i="1" s="1"/>
  <c r="AA87" i="1"/>
  <c r="Z87" i="1" s="1"/>
  <c r="S87" i="1"/>
  <c r="R87" i="1"/>
  <c r="M87" i="1"/>
  <c r="D87" i="1"/>
  <c r="B87" i="1"/>
  <c r="AE86" i="1"/>
  <c r="AD86" i="1" s="1"/>
  <c r="AC86" i="1" s="1"/>
  <c r="AB86" i="1" s="1"/>
  <c r="N86" i="5" s="1"/>
  <c r="S86" i="1"/>
  <c r="R86" i="1"/>
  <c r="M86" i="1"/>
  <c r="D86" i="1"/>
  <c r="B86" i="1"/>
  <c r="AF85" i="1"/>
  <c r="AE85" i="1" s="1"/>
  <c r="AD85" i="1" s="1"/>
  <c r="AA85" i="1"/>
  <c r="Z85" i="1" s="1"/>
  <c r="S85" i="1"/>
  <c r="R85" i="1"/>
  <c r="M85" i="1"/>
  <c r="G85" i="1"/>
  <c r="D85" i="1"/>
  <c r="B85" i="1"/>
  <c r="AF84" i="1"/>
  <c r="AE84" i="1" s="1"/>
  <c r="AD84" i="1" s="1"/>
  <c r="AC84" i="1" s="1"/>
  <c r="S84" i="1"/>
  <c r="R84" i="1"/>
  <c r="M84" i="1"/>
  <c r="G84" i="1"/>
  <c r="D84" i="1"/>
  <c r="B84" i="1"/>
  <c r="AE83" i="1"/>
  <c r="AD83" i="1" s="1"/>
  <c r="AC83" i="1" s="1"/>
  <c r="AB83" i="1" s="1"/>
  <c r="N83" i="5" s="1"/>
  <c r="S83" i="1"/>
  <c r="R83" i="1"/>
  <c r="M83" i="1"/>
  <c r="G83" i="1"/>
  <c r="D83" i="1"/>
  <c r="B83" i="1"/>
  <c r="AF82" i="1"/>
  <c r="AE82" i="1" s="1"/>
  <c r="AD82" i="1" s="1"/>
  <c r="AC82" i="1" s="1"/>
  <c r="R82" i="1"/>
  <c r="M82" i="1"/>
  <c r="D82" i="1"/>
  <c r="B82" i="1"/>
  <c r="AF81" i="1"/>
  <c r="AE81" i="1" s="1"/>
  <c r="AA81" i="1"/>
  <c r="Z81" i="1" s="1"/>
  <c r="S81" i="1"/>
  <c r="R81" i="1"/>
  <c r="M81" i="1"/>
  <c r="G81" i="1"/>
  <c r="D81" i="1"/>
  <c r="B81" i="1"/>
  <c r="AE80" i="1"/>
  <c r="AD80" i="1" s="1"/>
  <c r="AC80" i="1" s="1"/>
  <c r="AB80" i="1" s="1"/>
  <c r="N80" i="5" s="1"/>
  <c r="S80" i="1"/>
  <c r="R80" i="1"/>
  <c r="M80" i="1"/>
  <c r="G80" i="1"/>
  <c r="D80" i="1"/>
  <c r="B80" i="1"/>
  <c r="AF79" i="1"/>
  <c r="AE79" i="1" s="1"/>
  <c r="AD79" i="1" s="1"/>
  <c r="AC79" i="1" s="1"/>
  <c r="AB79" i="1" s="1"/>
  <c r="N79" i="5" s="1"/>
  <c r="Z79" i="1"/>
  <c r="R79" i="1"/>
  <c r="M79" i="1"/>
  <c r="G79" i="1"/>
  <c r="D79" i="1"/>
  <c r="B79" i="1"/>
  <c r="AE78" i="1"/>
  <c r="AD78" i="1" s="1"/>
  <c r="AC78" i="1" s="1"/>
  <c r="AB78" i="1" s="1"/>
  <c r="N78" i="5" s="1"/>
  <c r="S78" i="1"/>
  <c r="R78" i="1"/>
  <c r="M78" i="1"/>
  <c r="G78" i="1"/>
  <c r="D78" i="1"/>
  <c r="B78" i="1"/>
  <c r="AF77" i="1"/>
  <c r="AE77" i="1" s="1"/>
  <c r="AD77" i="1" s="1"/>
  <c r="AC77" i="1" s="1"/>
  <c r="AB77" i="1" s="1"/>
  <c r="N77" i="5" s="1"/>
  <c r="Z77" i="1"/>
  <c r="S77" i="1"/>
  <c r="R77" i="1"/>
  <c r="M77" i="1"/>
  <c r="J77" i="1"/>
  <c r="D77" i="1"/>
  <c r="B77" i="1"/>
  <c r="AF76" i="1"/>
  <c r="AE76" i="1" s="1"/>
  <c r="AD76" i="1" s="1"/>
  <c r="AC76" i="1" s="1"/>
  <c r="AB76" i="1" s="1"/>
  <c r="N76" i="5" s="1"/>
  <c r="Z76" i="1"/>
  <c r="S76" i="1"/>
  <c r="R76" i="1"/>
  <c r="M76" i="1"/>
  <c r="G76" i="1"/>
  <c r="D76" i="1"/>
  <c r="B76" i="1"/>
  <c r="AF75" i="1"/>
  <c r="AE75" i="1" s="1"/>
  <c r="AD75" i="1" s="1"/>
  <c r="AC75" i="1" s="1"/>
  <c r="AB75" i="1" s="1"/>
  <c r="N75" i="5" s="1"/>
  <c r="Z75" i="1"/>
  <c r="R75" i="1"/>
  <c r="M75" i="1"/>
  <c r="D75" i="1"/>
  <c r="B75" i="1"/>
  <c r="AF74" i="1"/>
  <c r="AE74" i="1" s="1"/>
  <c r="AD74" i="1" s="1"/>
  <c r="AC74" i="1" s="1"/>
  <c r="AB74" i="1" s="1"/>
  <c r="N74" i="5" s="1"/>
  <c r="S74" i="1"/>
  <c r="R74" i="1"/>
  <c r="M74" i="1"/>
  <c r="D74" i="1"/>
  <c r="B74" i="1"/>
  <c r="AF73" i="1"/>
  <c r="AE73" i="1" s="1"/>
  <c r="AD73" i="1" s="1"/>
  <c r="AA73" i="1"/>
  <c r="Z73" i="1" s="1"/>
  <c r="S73" i="1"/>
  <c r="R73" i="1"/>
  <c r="M73" i="1"/>
  <c r="D73" i="1"/>
  <c r="B73" i="1"/>
  <c r="AF72" i="1"/>
  <c r="AE72" i="1" s="1"/>
  <c r="AD72" i="1" s="1"/>
  <c r="AC72" i="1" s="1"/>
  <c r="S72" i="1"/>
  <c r="R72" i="1"/>
  <c r="M72" i="1"/>
  <c r="D72" i="1"/>
  <c r="B72" i="1"/>
  <c r="AF71" i="1"/>
  <c r="AE71" i="1" s="1"/>
  <c r="AD71" i="1" s="1"/>
  <c r="AC71" i="1" s="1"/>
  <c r="AB71" i="1" s="1"/>
  <c r="N71" i="5" s="1"/>
  <c r="Z71" i="1"/>
  <c r="S71" i="1"/>
  <c r="R71" i="1"/>
  <c r="M71" i="1"/>
  <c r="G71" i="1"/>
  <c r="D71" i="1"/>
  <c r="B71" i="1"/>
  <c r="AF70" i="1"/>
  <c r="AE70" i="1" s="1"/>
  <c r="AD70" i="1" s="1"/>
  <c r="AC70" i="1" s="1"/>
  <c r="S70" i="1"/>
  <c r="R70" i="1"/>
  <c r="M70" i="1"/>
  <c r="G70" i="1"/>
  <c r="D70" i="1"/>
  <c r="B70" i="1"/>
  <c r="AF69" i="1"/>
  <c r="AE69" i="1" s="1"/>
  <c r="AD69" i="1" s="1"/>
  <c r="AC69" i="1" s="1"/>
  <c r="AB69" i="1" s="1"/>
  <c r="N69" i="5" s="1"/>
  <c r="Z69" i="1"/>
  <c r="S69" i="1"/>
  <c r="R69" i="1"/>
  <c r="M69" i="1"/>
  <c r="J69" i="1"/>
  <c r="D69" i="1"/>
  <c r="B69" i="1"/>
  <c r="AE68" i="1"/>
  <c r="AD68" i="1" s="1"/>
  <c r="AC68" i="1" s="1"/>
  <c r="AB68" i="1" s="1"/>
  <c r="N68" i="5" s="1"/>
  <c r="S68" i="1"/>
  <c r="R68" i="1"/>
  <c r="M68" i="1"/>
  <c r="D68" i="1"/>
  <c r="B68" i="1"/>
  <c r="AE67" i="1"/>
  <c r="AD67" i="1" s="1"/>
  <c r="AC67" i="1" s="1"/>
  <c r="S67" i="1"/>
  <c r="R67" i="1"/>
  <c r="M67" i="1"/>
  <c r="D67" i="1"/>
  <c r="B67" i="1"/>
  <c r="AF66" i="1"/>
  <c r="AE66" i="1" s="1"/>
  <c r="AD66" i="1" s="1"/>
  <c r="AC66" i="1" s="1"/>
  <c r="AB66" i="1" s="1"/>
  <c r="N66" i="5" s="1"/>
  <c r="Z66" i="1"/>
  <c r="S66" i="1"/>
  <c r="R66" i="1"/>
  <c r="M66" i="1"/>
  <c r="D66" i="1"/>
  <c r="B66" i="1"/>
  <c r="AF65" i="1"/>
  <c r="AE65" i="1" s="1"/>
  <c r="AD65" i="1" s="1"/>
  <c r="AA65" i="1"/>
  <c r="Z65" i="1" s="1"/>
  <c r="S65" i="1"/>
  <c r="R65" i="1"/>
  <c r="M65" i="1"/>
  <c r="G65" i="1"/>
  <c r="D65" i="1"/>
  <c r="B65" i="1"/>
  <c r="AF64" i="1"/>
  <c r="AE64" i="1" s="1"/>
  <c r="AD64" i="1" s="1"/>
  <c r="AC64" i="1" s="1"/>
  <c r="S64" i="1"/>
  <c r="R64" i="1"/>
  <c r="M64" i="1"/>
  <c r="G64" i="1"/>
  <c r="D64" i="1"/>
  <c r="B64" i="1"/>
  <c r="AF63" i="1"/>
  <c r="AE63" i="1" s="1"/>
  <c r="AD63" i="1" s="1"/>
  <c r="AA63" i="1"/>
  <c r="Z63" i="1" s="1"/>
  <c r="S63" i="1"/>
  <c r="R63" i="1"/>
  <c r="M63" i="1"/>
  <c r="J63" i="1"/>
  <c r="D63" i="1"/>
  <c r="B63" i="1"/>
  <c r="AF62" i="1"/>
  <c r="AE62" i="1" s="1"/>
  <c r="AD62" i="1" s="1"/>
  <c r="AC62" i="1" s="1"/>
  <c r="S62" i="1"/>
  <c r="R62" i="1"/>
  <c r="M62" i="1"/>
  <c r="J62" i="1"/>
  <c r="D62" i="1"/>
  <c r="B62" i="1"/>
  <c r="AF61" i="1"/>
  <c r="AE61" i="1" s="1"/>
  <c r="AD61" i="1" s="1"/>
  <c r="AC61" i="1" s="1"/>
  <c r="S61" i="1"/>
  <c r="R61" i="1"/>
  <c r="M61" i="1"/>
  <c r="J61" i="1"/>
  <c r="D61" i="1"/>
  <c r="B61" i="1"/>
  <c r="AE60" i="1"/>
  <c r="AD60" i="1" s="1"/>
  <c r="AC60" i="1" s="1"/>
  <c r="AB60" i="1" s="1"/>
  <c r="N60" i="5" s="1"/>
  <c r="S60" i="1"/>
  <c r="R60" i="1"/>
  <c r="M60" i="1"/>
  <c r="J60" i="1"/>
  <c r="D60" i="1"/>
  <c r="B60" i="1"/>
  <c r="AE59" i="1"/>
  <c r="AD59" i="1" s="1"/>
  <c r="AC59" i="1" s="1"/>
  <c r="AB59" i="1" s="1"/>
  <c r="N59" i="5" s="1"/>
  <c r="S59" i="1"/>
  <c r="R59" i="1"/>
  <c r="M59" i="1"/>
  <c r="J59" i="1"/>
  <c r="D59" i="1"/>
  <c r="B59" i="1"/>
  <c r="AF58" i="1"/>
  <c r="AE58" i="1" s="1"/>
  <c r="AD58" i="1" s="1"/>
  <c r="AC58" i="1" s="1"/>
  <c r="S58" i="1"/>
  <c r="R58" i="1"/>
  <c r="M58" i="1"/>
  <c r="J58" i="1"/>
  <c r="D58" i="1"/>
  <c r="B58" i="1"/>
  <c r="AE57" i="1"/>
  <c r="AD57" i="1" s="1"/>
  <c r="AC57" i="1" s="1"/>
  <c r="AB57" i="1" s="1"/>
  <c r="N57" i="5" s="1"/>
  <c r="S57" i="1"/>
  <c r="R57" i="1"/>
  <c r="M57" i="1"/>
  <c r="J57" i="1"/>
  <c r="D57" i="1"/>
  <c r="B57" i="1"/>
  <c r="AE56" i="1"/>
  <c r="AD56" i="1" s="1"/>
  <c r="AC56" i="1" s="1"/>
  <c r="AB56" i="1" s="1"/>
  <c r="N56" i="5" s="1"/>
  <c r="S56" i="1"/>
  <c r="R56" i="1"/>
  <c r="M56" i="1"/>
  <c r="J56" i="1"/>
  <c r="D56" i="1"/>
  <c r="B56" i="1"/>
  <c r="AF55" i="1"/>
  <c r="AE55" i="1" s="1"/>
  <c r="AD55" i="1" s="1"/>
  <c r="AA55" i="1"/>
  <c r="Z55" i="1" s="1"/>
  <c r="S55" i="1"/>
  <c r="R55" i="1"/>
  <c r="M55" i="1"/>
  <c r="D55" i="1"/>
  <c r="B55" i="1"/>
  <c r="AE54" i="1"/>
  <c r="AD54" i="1" s="1"/>
  <c r="AC54" i="1" s="1"/>
  <c r="AB54" i="1" s="1"/>
  <c r="N54" i="5" s="1"/>
  <c r="S54" i="1"/>
  <c r="R54" i="1"/>
  <c r="M54" i="1"/>
  <c r="D54" i="1"/>
  <c r="B54" i="1"/>
  <c r="AE53" i="1"/>
  <c r="AD53" i="1" s="1"/>
  <c r="AC53" i="1" s="1"/>
  <c r="AB53" i="1" s="1"/>
  <c r="N53" i="5" s="1"/>
  <c r="S53" i="1"/>
  <c r="R53" i="1"/>
  <c r="M53" i="1"/>
  <c r="D53" i="1"/>
  <c r="B53" i="1"/>
  <c r="AF52" i="1"/>
  <c r="AE52" i="1" s="1"/>
  <c r="AD52" i="1" s="1"/>
  <c r="AA52" i="1"/>
  <c r="Z52" i="1" s="1"/>
  <c r="S52" i="1"/>
  <c r="R52" i="1"/>
  <c r="M52" i="1"/>
  <c r="D52" i="1"/>
  <c r="B52" i="1"/>
  <c r="AF51" i="1"/>
  <c r="AE51" i="1" s="1"/>
  <c r="AD51" i="1" s="1"/>
  <c r="S51" i="1"/>
  <c r="R51" i="1"/>
  <c r="M51" i="1"/>
  <c r="D51" i="1"/>
  <c r="B51" i="1"/>
  <c r="AF50" i="1"/>
  <c r="AE50" i="1" s="1"/>
  <c r="AD50" i="1" s="1"/>
  <c r="AA50" i="1"/>
  <c r="Z50" i="1" s="1"/>
  <c r="S50" i="1"/>
  <c r="R50" i="1"/>
  <c r="M50" i="1"/>
  <c r="G50" i="1"/>
  <c r="D50" i="1"/>
  <c r="B50" i="1"/>
  <c r="AE49" i="1"/>
  <c r="AD49" i="1" s="1"/>
  <c r="AC49" i="1" s="1"/>
  <c r="AB49" i="1" s="1"/>
  <c r="N49" i="5" s="1"/>
  <c r="S49" i="1"/>
  <c r="R49" i="1"/>
  <c r="M49" i="1"/>
  <c r="G49" i="1"/>
  <c r="D49" i="1"/>
  <c r="B49" i="1"/>
  <c r="AF48" i="1"/>
  <c r="AE48" i="1" s="1"/>
  <c r="AD48" i="1" s="1"/>
  <c r="AA48" i="1"/>
  <c r="Z48" i="1" s="1"/>
  <c r="S48" i="1"/>
  <c r="R48" i="1"/>
  <c r="M48" i="1"/>
  <c r="J48" i="1"/>
  <c r="D48" i="1"/>
  <c r="B48" i="1"/>
  <c r="AF47" i="1"/>
  <c r="AE47" i="1" s="1"/>
  <c r="AD47" i="1" s="1"/>
  <c r="AC47" i="1" s="1"/>
  <c r="AB47" i="1" s="1"/>
  <c r="N47" i="5" s="1"/>
  <c r="Z47" i="1"/>
  <c r="S47" i="1"/>
  <c r="R47" i="1"/>
  <c r="M47" i="1"/>
  <c r="D47" i="1"/>
  <c r="B47" i="1"/>
  <c r="AE46" i="1"/>
  <c r="AD46" i="1" s="1"/>
  <c r="AC46" i="1" s="1"/>
  <c r="AB46" i="1" s="1"/>
  <c r="N46" i="5" s="1"/>
  <c r="S46" i="1"/>
  <c r="R46" i="1"/>
  <c r="M46" i="1"/>
  <c r="D46" i="1"/>
  <c r="B46" i="1"/>
  <c r="AF45" i="1"/>
  <c r="AE45" i="1" s="1"/>
  <c r="AD45" i="1" s="1"/>
  <c r="AC45" i="1" s="1"/>
  <c r="S45" i="1"/>
  <c r="R45" i="1"/>
  <c r="M45" i="1"/>
  <c r="D45" i="1"/>
  <c r="B45" i="1"/>
  <c r="AE44" i="1"/>
  <c r="AD44" i="1" s="1"/>
  <c r="AC44" i="1" s="1"/>
  <c r="AB44" i="1" s="1"/>
  <c r="N44" i="5" s="1"/>
  <c r="S44" i="1"/>
  <c r="R44" i="1"/>
  <c r="M44" i="1"/>
  <c r="D44" i="1"/>
  <c r="B44" i="1"/>
  <c r="AF43" i="1"/>
  <c r="AE43" i="1" s="1"/>
  <c r="AD43" i="1" s="1"/>
  <c r="AC43" i="1" s="1"/>
  <c r="AB43" i="1" s="1"/>
  <c r="N43" i="5" s="1"/>
  <c r="S43" i="1"/>
  <c r="R43" i="1"/>
  <c r="M43" i="1"/>
  <c r="D43" i="1"/>
  <c r="B43" i="1"/>
  <c r="AF42" i="1"/>
  <c r="AE42" i="1" s="1"/>
  <c r="AD42" i="1" s="1"/>
  <c r="AC42" i="1" s="1"/>
  <c r="AB42" i="1" s="1"/>
  <c r="N42" i="5" s="1"/>
  <c r="Z42" i="1"/>
  <c r="S42" i="1"/>
  <c r="R42" i="1"/>
  <c r="M42" i="1"/>
  <c r="D42" i="1"/>
  <c r="B42" i="1"/>
  <c r="AF41" i="1"/>
  <c r="AE41" i="1" s="1"/>
  <c r="AD41" i="1" s="1"/>
  <c r="AC41" i="1" s="1"/>
  <c r="AB41" i="1" s="1"/>
  <c r="N41" i="5" s="1"/>
  <c r="S41" i="1"/>
  <c r="R41" i="1"/>
  <c r="M41" i="1"/>
  <c r="D41" i="1"/>
  <c r="B41" i="1"/>
  <c r="AE40" i="1"/>
  <c r="AD40" i="1" s="1"/>
  <c r="AC40" i="1" s="1"/>
  <c r="AB40" i="1" s="1"/>
  <c r="N40" i="5" s="1"/>
  <c r="S40" i="1"/>
  <c r="R40" i="1"/>
  <c r="M40" i="1"/>
  <c r="D40" i="1"/>
  <c r="B40" i="1"/>
  <c r="AF39" i="1"/>
  <c r="AE39" i="1" s="1"/>
  <c r="AD39" i="1" s="1"/>
  <c r="AC39" i="1" s="1"/>
  <c r="AB39" i="1" s="1"/>
  <c r="N39" i="5" s="1"/>
  <c r="Z39" i="1"/>
  <c r="S39" i="1"/>
  <c r="R39" i="1"/>
  <c r="M39" i="1"/>
  <c r="G39" i="1"/>
  <c r="D39" i="1"/>
  <c r="B39" i="1"/>
  <c r="AF38" i="1"/>
  <c r="AE38" i="1" s="1"/>
  <c r="AD38" i="1" s="1"/>
  <c r="AC38" i="1" s="1"/>
  <c r="AB38" i="1" s="1"/>
  <c r="N38" i="5" s="1"/>
  <c r="Z38" i="1"/>
  <c r="S38" i="1"/>
  <c r="R38" i="1"/>
  <c r="M38" i="1"/>
  <c r="J38" i="1"/>
  <c r="D38" i="1"/>
  <c r="B38" i="1"/>
  <c r="AF37" i="1"/>
  <c r="AE37" i="1" s="1"/>
  <c r="AD37" i="1" s="1"/>
  <c r="AA37" i="1"/>
  <c r="Z37" i="1" s="1"/>
  <c r="R37" i="1"/>
  <c r="M37" i="1"/>
  <c r="J37" i="1"/>
  <c r="D37" i="1"/>
  <c r="B37" i="1"/>
  <c r="AF36" i="1"/>
  <c r="AE36" i="1" s="1"/>
  <c r="AD36" i="1" s="1"/>
  <c r="AA36" i="1"/>
  <c r="Z36" i="1" s="1"/>
  <c r="R36" i="1"/>
  <c r="M36" i="1"/>
  <c r="J36" i="1"/>
  <c r="D36" i="1"/>
  <c r="B36" i="1"/>
  <c r="AF35" i="1"/>
  <c r="AE35" i="1" s="1"/>
  <c r="AD35" i="1" s="1"/>
  <c r="AC35" i="1" s="1"/>
  <c r="AB35" i="1" s="1"/>
  <c r="N35" i="5" s="1"/>
  <c r="Z35" i="1"/>
  <c r="R35" i="1"/>
  <c r="M35" i="1"/>
  <c r="J35" i="1"/>
  <c r="D35" i="1"/>
  <c r="B35" i="1"/>
  <c r="AE34" i="1"/>
  <c r="AD34" i="1" s="1"/>
  <c r="AC34" i="1" s="1"/>
  <c r="AB34" i="1" s="1"/>
  <c r="N34" i="5" s="1"/>
  <c r="S34" i="1"/>
  <c r="R34" i="1"/>
  <c r="M34" i="1"/>
  <c r="J34" i="1"/>
  <c r="D34" i="1"/>
  <c r="B34" i="1"/>
  <c r="AE33" i="1"/>
  <c r="AD33" i="1" s="1"/>
  <c r="AC33" i="1" s="1"/>
  <c r="AB33" i="1" s="1"/>
  <c r="N33" i="5" s="1"/>
  <c r="S33" i="1"/>
  <c r="R33" i="1"/>
  <c r="M33" i="1"/>
  <c r="J33" i="1"/>
  <c r="D33" i="1"/>
  <c r="B33" i="1"/>
  <c r="AF32" i="1"/>
  <c r="AE32" i="1" s="1"/>
  <c r="AD32" i="1" s="1"/>
  <c r="S32" i="1"/>
  <c r="R32" i="1"/>
  <c r="M32" i="1"/>
  <c r="J32" i="1"/>
  <c r="D32" i="1"/>
  <c r="B32" i="1"/>
  <c r="AE31" i="1"/>
  <c r="AD31" i="1" s="1"/>
  <c r="AC31" i="1" s="1"/>
  <c r="AB31" i="1" s="1"/>
  <c r="N31" i="5" s="1"/>
  <c r="S31" i="1"/>
  <c r="R31" i="1"/>
  <c r="M31" i="1"/>
  <c r="J31" i="1"/>
  <c r="D31" i="1"/>
  <c r="B31" i="1"/>
  <c r="AE30" i="1"/>
  <c r="AD30" i="1" s="1"/>
  <c r="AC30" i="1" s="1"/>
  <c r="AB30" i="1" s="1"/>
  <c r="N30" i="5" s="1"/>
  <c r="S30" i="1"/>
  <c r="R30" i="1"/>
  <c r="M30" i="1"/>
  <c r="J30" i="1"/>
  <c r="D30" i="1"/>
  <c r="B30" i="1"/>
  <c r="AF29" i="1"/>
  <c r="AE29" i="1" s="1"/>
  <c r="AD29" i="1" s="1"/>
  <c r="S29" i="1"/>
  <c r="R29" i="1"/>
  <c r="M29" i="1"/>
  <c r="J29" i="1"/>
  <c r="D29" i="1"/>
  <c r="B29" i="1"/>
  <c r="AE28" i="1"/>
  <c r="AD28" i="1" s="1"/>
  <c r="AC28" i="1" s="1"/>
  <c r="AB28" i="1" s="1"/>
  <c r="N28" i="5" s="1"/>
  <c r="S28" i="1"/>
  <c r="R28" i="1"/>
  <c r="M28" i="1"/>
  <c r="J28" i="1"/>
  <c r="D28" i="1"/>
  <c r="B28" i="1"/>
  <c r="AE27" i="1"/>
  <c r="AD27" i="1" s="1"/>
  <c r="AC27" i="1" s="1"/>
  <c r="AB27" i="1" s="1"/>
  <c r="N27" i="5" s="1"/>
  <c r="S27" i="1"/>
  <c r="R27" i="1"/>
  <c r="M27" i="1"/>
  <c r="J27" i="1"/>
  <c r="D27" i="1"/>
  <c r="B27" i="1"/>
  <c r="AF26" i="1"/>
  <c r="AE26" i="1" s="1"/>
  <c r="AD26" i="1" s="1"/>
  <c r="AA26" i="1"/>
  <c r="Z26" i="1" s="1"/>
  <c r="R26" i="1"/>
  <c r="M26" i="1"/>
  <c r="J26" i="1"/>
  <c r="D26" i="1"/>
  <c r="B26" i="1"/>
  <c r="AE25" i="1"/>
  <c r="AD25" i="1" s="1"/>
  <c r="AC25" i="1" s="1"/>
  <c r="S25" i="1"/>
  <c r="R25" i="1"/>
  <c r="M25" i="1"/>
  <c r="J25" i="1"/>
  <c r="D25" i="1"/>
  <c r="B25" i="1"/>
  <c r="AE24" i="1"/>
  <c r="AD24" i="1" s="1"/>
  <c r="AC24" i="1" s="1"/>
  <c r="AB24" i="1" s="1"/>
  <c r="N24" i="5" s="1"/>
  <c r="S24" i="1"/>
  <c r="R24" i="1"/>
  <c r="M24" i="1"/>
  <c r="J24" i="1"/>
  <c r="D24" i="1"/>
  <c r="B24" i="1"/>
  <c r="AE23" i="1"/>
  <c r="AD23" i="1" s="1"/>
  <c r="AC23" i="1" s="1"/>
  <c r="AB23" i="1" s="1"/>
  <c r="N23" i="5" s="1"/>
  <c r="S23" i="1"/>
  <c r="R23" i="1"/>
  <c r="M23" i="1"/>
  <c r="J23" i="1"/>
  <c r="D23" i="1"/>
  <c r="B23" i="1"/>
  <c r="AE22" i="1"/>
  <c r="AD22" i="1" s="1"/>
  <c r="AC22" i="1" s="1"/>
  <c r="AB22" i="1" s="1"/>
  <c r="N22" i="5" s="1"/>
  <c r="S22" i="1"/>
  <c r="R22" i="1"/>
  <c r="M22" i="1"/>
  <c r="J22" i="1"/>
  <c r="D22" i="1"/>
  <c r="B22" i="1"/>
  <c r="AF21" i="1"/>
  <c r="AC21" i="1"/>
  <c r="S21" i="1"/>
  <c r="R21" i="1"/>
  <c r="M21" i="1"/>
  <c r="D21" i="1"/>
  <c r="B21" i="1"/>
  <c r="AF20" i="1"/>
  <c r="AE20" i="1" s="1"/>
  <c r="AD20" i="1" s="1"/>
  <c r="AC20" i="1" s="1"/>
  <c r="AB20" i="1" s="1"/>
  <c r="N20" i="5" s="1"/>
  <c r="Z20" i="1"/>
  <c r="S20" i="1"/>
  <c r="R20" i="1"/>
  <c r="M20" i="1"/>
  <c r="D20" i="1"/>
  <c r="B20" i="1"/>
  <c r="AE19" i="1"/>
  <c r="AD19" i="1" s="1"/>
  <c r="AC19" i="1" s="1"/>
  <c r="AB19" i="1" s="1"/>
  <c r="N19" i="5" s="1"/>
  <c r="S19" i="1"/>
  <c r="R19" i="1"/>
  <c r="M19" i="1"/>
  <c r="D19" i="1"/>
  <c r="B19" i="1"/>
  <c r="AE18" i="1"/>
  <c r="AD18" i="1" s="1"/>
  <c r="AC18" i="1" s="1"/>
  <c r="AB18" i="1" s="1"/>
  <c r="N18" i="5" s="1"/>
  <c r="S18" i="1"/>
  <c r="R18" i="1"/>
  <c r="M18" i="1"/>
  <c r="D18" i="1"/>
  <c r="B18" i="1"/>
  <c r="AE17" i="1"/>
  <c r="AD17" i="1" s="1"/>
  <c r="AC17" i="1" s="1"/>
  <c r="AB17" i="1" s="1"/>
  <c r="N17" i="5" s="1"/>
  <c r="S17" i="1"/>
  <c r="R17" i="1"/>
  <c r="M17" i="1"/>
  <c r="D17" i="1"/>
  <c r="B17" i="1"/>
  <c r="AE16" i="1"/>
  <c r="AD16" i="1" s="1"/>
  <c r="AC16" i="1" s="1"/>
  <c r="AB16" i="1" s="1"/>
  <c r="N16" i="5" s="1"/>
  <c r="S16" i="1"/>
  <c r="R16" i="1"/>
  <c r="M16" i="1"/>
  <c r="D16" i="1"/>
  <c r="B16" i="1"/>
  <c r="AE15" i="1"/>
  <c r="AD15" i="1" s="1"/>
  <c r="AC15" i="1" s="1"/>
  <c r="AB15" i="1" s="1"/>
  <c r="N15" i="5" s="1"/>
  <c r="S15" i="1"/>
  <c r="R15" i="1"/>
  <c r="M15" i="1"/>
  <c r="D15" i="1"/>
  <c r="B15" i="1"/>
  <c r="AE14" i="1"/>
  <c r="AD14" i="1" s="1"/>
  <c r="AC14" i="1" s="1"/>
  <c r="S14" i="1"/>
  <c r="R14" i="1"/>
  <c r="M14" i="1"/>
  <c r="D14" i="1"/>
  <c r="B14" i="1"/>
  <c r="AF13" i="1"/>
  <c r="AE13" i="1" s="1"/>
  <c r="AD13" i="1" s="1"/>
  <c r="AA13" i="1"/>
  <c r="Z13" i="1" s="1"/>
  <c r="R13" i="1"/>
  <c r="M13" i="1"/>
  <c r="D13" i="1"/>
  <c r="B13" i="1"/>
  <c r="AE12" i="1"/>
  <c r="AD12" i="1" s="1"/>
  <c r="AC12" i="1" s="1"/>
  <c r="S12" i="1"/>
  <c r="R12" i="1"/>
  <c r="M12" i="1"/>
  <c r="D12" i="1"/>
  <c r="B12" i="1"/>
  <c r="AE11" i="1"/>
  <c r="AD11" i="1" s="1"/>
  <c r="AC11" i="1" s="1"/>
  <c r="AB11" i="1" s="1"/>
  <c r="N11" i="5" s="1"/>
  <c r="S11" i="1"/>
  <c r="R11" i="1"/>
  <c r="M11" i="1"/>
  <c r="D11" i="1"/>
  <c r="B11" i="1"/>
  <c r="AE10" i="1"/>
  <c r="AD10" i="1" s="1"/>
  <c r="AC10" i="1" s="1"/>
  <c r="AB10" i="1" s="1"/>
  <c r="N10" i="5" s="1"/>
  <c r="S10" i="1"/>
  <c r="R10" i="1"/>
  <c r="M10" i="1"/>
  <c r="D10" i="1"/>
  <c r="B10" i="1"/>
  <c r="AE9" i="1"/>
  <c r="AD9" i="1" s="1"/>
  <c r="AC9" i="1" s="1"/>
  <c r="AB9" i="1" s="1"/>
  <c r="N9" i="5" s="1"/>
  <c r="S9" i="1"/>
  <c r="R9" i="1"/>
  <c r="M9" i="1"/>
  <c r="D9" i="1"/>
  <c r="B9" i="1"/>
  <c r="AF8" i="1"/>
  <c r="AE8" i="1" s="1"/>
  <c r="AD8" i="1" s="1"/>
  <c r="AC8" i="1" s="1"/>
  <c r="AB8" i="1" s="1"/>
  <c r="S8" i="1"/>
  <c r="R8" i="1"/>
  <c r="M8" i="1"/>
  <c r="D8" i="1"/>
  <c r="B8" i="1"/>
  <c r="S7" i="1"/>
  <c r="R7" i="1"/>
  <c r="M7" i="1"/>
  <c r="D7" i="1"/>
  <c r="B7" i="1"/>
  <c r="R6" i="1"/>
  <c r="M6" i="1"/>
  <c r="G6" i="1"/>
  <c r="D6" i="1"/>
  <c r="B6" i="1"/>
  <c r="S5" i="1"/>
  <c r="R5" i="1"/>
  <c r="M5" i="1"/>
  <c r="D5" i="1"/>
  <c r="B5" i="1"/>
  <c r="S4" i="1"/>
  <c r="R4" i="1"/>
  <c r="M4" i="1"/>
  <c r="D4" i="1"/>
  <c r="B4" i="1"/>
  <c r="S3" i="1"/>
  <c r="R3" i="1"/>
  <c r="M3" i="1"/>
  <c r="J3" i="1"/>
  <c r="D3" i="1"/>
  <c r="B3" i="1"/>
  <c r="AF2" i="1"/>
  <c r="AE2" i="1" s="1"/>
  <c r="AD2" i="1" s="1"/>
  <c r="R2" i="1"/>
  <c r="M2" i="1"/>
  <c r="G2" i="1"/>
  <c r="D2" i="1"/>
  <c r="B2" i="1"/>
  <c r="AH8" i="1" l="1" a="1"/>
  <c r="AH8" i="1" s="1"/>
  <c r="N8" i="5"/>
  <c r="B195" i="2"/>
  <c r="C195" i="2"/>
  <c r="C199" i="2"/>
  <c r="A199" i="2"/>
  <c r="C303" i="2"/>
  <c r="B303" i="2"/>
  <c r="A303" i="2"/>
  <c r="B425" i="2"/>
  <c r="C425" i="2"/>
  <c r="B533" i="2"/>
  <c r="A533" i="2"/>
  <c r="C533" i="2"/>
  <c r="B539" i="2"/>
  <c r="A539" i="2"/>
  <c r="C611" i="2"/>
  <c r="B611" i="2"/>
  <c r="D611" i="2" s="1"/>
  <c r="A611" i="2"/>
  <c r="C651" i="2"/>
  <c r="A651" i="2"/>
  <c r="B651" i="2"/>
  <c r="D651" i="2" s="1"/>
  <c r="C838" i="2"/>
  <c r="A838" i="2"/>
  <c r="B838" i="2"/>
  <c r="D878" i="2"/>
  <c r="B997" i="2"/>
  <c r="C997" i="2"/>
  <c r="A997" i="2"/>
  <c r="B1089" i="2"/>
  <c r="A1089" i="2"/>
  <c r="C1089" i="2"/>
  <c r="D1089" i="2" s="1"/>
  <c r="B1174" i="2"/>
  <c r="A1174" i="2"/>
  <c r="C1174" i="2"/>
  <c r="C1365" i="2"/>
  <c r="B1365" i="2"/>
  <c r="A1365" i="2"/>
  <c r="B1743" i="2"/>
  <c r="C1743" i="2"/>
  <c r="A1743" i="2"/>
  <c r="C1818" i="2"/>
  <c r="A1818" i="2"/>
  <c r="B1818" i="2"/>
  <c r="D1818" i="2" s="1"/>
  <c r="D1938" i="2"/>
  <c r="B1974" i="2"/>
  <c r="A1974" i="2"/>
  <c r="C1974" i="2"/>
  <c r="C2019" i="2"/>
  <c r="B2019" i="2"/>
  <c r="A2019" i="2"/>
  <c r="A2044" i="2"/>
  <c r="C2044" i="2"/>
  <c r="B2044" i="2"/>
  <c r="G9" i="1"/>
  <c r="J351" i="1"/>
  <c r="G353" i="1"/>
  <c r="G359" i="1"/>
  <c r="G362" i="1"/>
  <c r="J382" i="1"/>
  <c r="J385" i="1"/>
  <c r="J397" i="1"/>
  <c r="G401" i="1"/>
  <c r="J431" i="1"/>
  <c r="J445" i="1"/>
  <c r="J450" i="1"/>
  <c r="J475" i="1"/>
  <c r="G482" i="1"/>
  <c r="G498" i="1"/>
  <c r="J501" i="1"/>
  <c r="J509" i="1"/>
  <c r="J522" i="1"/>
  <c r="G525" i="1"/>
  <c r="G531" i="1"/>
  <c r="G558" i="1"/>
  <c r="J562" i="1"/>
  <c r="J565" i="1"/>
  <c r="G572" i="1"/>
  <c r="G599" i="1"/>
  <c r="J611" i="1"/>
  <c r="G630" i="1"/>
  <c r="J640" i="1"/>
  <c r="J671" i="1"/>
  <c r="G684" i="1"/>
  <c r="G690" i="1"/>
  <c r="G692" i="1"/>
  <c r="G741" i="1"/>
  <c r="G758" i="1"/>
  <c r="J769" i="1"/>
  <c r="B24" i="2"/>
  <c r="A24" i="2"/>
  <c r="C24" i="2"/>
  <c r="B118" i="2"/>
  <c r="C118" i="2"/>
  <c r="A118" i="2"/>
  <c r="C125" i="2"/>
  <c r="B125" i="2"/>
  <c r="B180" i="2"/>
  <c r="A180" i="2"/>
  <c r="C180" i="2"/>
  <c r="B220" i="2"/>
  <c r="C220" i="2"/>
  <c r="D220" i="2" s="1"/>
  <c r="A220" i="2"/>
  <c r="C285" i="2"/>
  <c r="B285" i="2"/>
  <c r="A285" i="2"/>
  <c r="C806" i="2"/>
  <c r="A806" i="2"/>
  <c r="D809" i="2"/>
  <c r="B829" i="2"/>
  <c r="A829" i="2"/>
  <c r="C829" i="2"/>
  <c r="D829" i="2" s="1"/>
  <c r="A836" i="2"/>
  <c r="B836" i="2"/>
  <c r="C836" i="2"/>
  <c r="B869" i="2"/>
  <c r="C869" i="2"/>
  <c r="D869" i="2" s="1"/>
  <c r="A869" i="2"/>
  <c r="D942" i="2"/>
  <c r="B971" i="2"/>
  <c r="C971" i="2"/>
  <c r="B1134" i="2"/>
  <c r="A1134" i="2"/>
  <c r="C1134" i="2"/>
  <c r="B1166" i="2"/>
  <c r="A1166" i="2"/>
  <c r="C1166" i="2"/>
  <c r="B1198" i="2"/>
  <c r="A1198" i="2"/>
  <c r="C1198" i="2"/>
  <c r="A1266" i="2"/>
  <c r="B1266" i="2"/>
  <c r="C1266" i="2"/>
  <c r="C1475" i="2"/>
  <c r="B1475" i="2"/>
  <c r="A1475" i="2"/>
  <c r="C1658" i="2"/>
  <c r="A1658" i="2"/>
  <c r="B1658" i="2"/>
  <c r="C1776" i="2"/>
  <c r="A1776" i="2"/>
  <c r="C1782" i="2"/>
  <c r="B1782" i="2"/>
  <c r="C1930" i="2"/>
  <c r="A1930" i="2"/>
  <c r="B1930" i="2"/>
  <c r="B1958" i="2"/>
  <c r="A1958" i="2"/>
  <c r="C1958" i="2"/>
  <c r="A1972" i="2"/>
  <c r="C1972" i="2"/>
  <c r="B1972" i="2"/>
  <c r="D1988" i="2"/>
  <c r="B2012" i="2"/>
  <c r="A2012" i="2"/>
  <c r="C2012" i="2"/>
  <c r="B2020" i="2"/>
  <c r="C2020" i="2"/>
  <c r="A2020" i="2"/>
  <c r="B2042" i="2"/>
  <c r="C2042" i="2"/>
  <c r="A2042" i="2"/>
  <c r="B2047" i="2"/>
  <c r="C2047" i="2"/>
  <c r="C2" i="2"/>
  <c r="G1166" i="1"/>
  <c r="J1158" i="1"/>
  <c r="G1151" i="1"/>
  <c r="J1060" i="1"/>
  <c r="G1058" i="1"/>
  <c r="J1056" i="1"/>
  <c r="J1045" i="1"/>
  <c r="J1036" i="1"/>
  <c r="G1019" i="1"/>
  <c r="J1017" i="1"/>
  <c r="J1007" i="1"/>
  <c r="G1006" i="1"/>
  <c r="G1001" i="1"/>
  <c r="G997" i="1"/>
  <c r="G996" i="1"/>
  <c r="G994" i="1"/>
  <c r="G976" i="1"/>
  <c r="G970" i="1"/>
  <c r="G964" i="1"/>
  <c r="G958" i="1"/>
  <c r="G956" i="1"/>
  <c r="G950" i="1"/>
  <c r="J945" i="1"/>
  <c r="J941" i="1"/>
  <c r="G935" i="1"/>
  <c r="G933" i="1"/>
  <c r="G931" i="1"/>
  <c r="J913" i="1"/>
  <c r="G912" i="1"/>
  <c r="J901" i="1"/>
  <c r="G900" i="1"/>
  <c r="G890" i="1"/>
  <c r="J883" i="1"/>
  <c r="G882" i="1"/>
  <c r="G873" i="1"/>
  <c r="J871" i="1"/>
  <c r="G870" i="1"/>
  <c r="J854" i="1"/>
  <c r="G846" i="1"/>
  <c r="J839" i="1"/>
  <c r="G828" i="1"/>
  <c r="J826" i="1"/>
  <c r="J811" i="1"/>
  <c r="J807" i="1"/>
  <c r="G806" i="1"/>
  <c r="J803" i="1"/>
  <c r="G802" i="1"/>
  <c r="G799" i="1"/>
  <c r="J790" i="1"/>
  <c r="G789" i="1"/>
  <c r="J783" i="1"/>
  <c r="J779" i="1"/>
  <c r="J777" i="1"/>
  <c r="J776" i="1"/>
  <c r="G775" i="1"/>
  <c r="G773" i="1"/>
  <c r="G772" i="1"/>
  <c r="J766" i="1"/>
  <c r="G765" i="1"/>
  <c r="J761" i="1"/>
  <c r="G760" i="1"/>
  <c r="J755" i="1"/>
  <c r="J754" i="1"/>
  <c r="G753" i="1"/>
  <c r="J751" i="1"/>
  <c r="J750" i="1"/>
  <c r="J748" i="1"/>
  <c r="G747" i="1"/>
  <c r="J746" i="1"/>
  <c r="G745" i="1"/>
  <c r="G744" i="1"/>
  <c r="G737" i="1"/>
  <c r="J736" i="1"/>
  <c r="J735" i="1"/>
  <c r="J732" i="1"/>
  <c r="J730" i="1"/>
  <c r="G723" i="1"/>
  <c r="G722" i="1"/>
  <c r="J721" i="1"/>
  <c r="J720" i="1"/>
  <c r="J714" i="1"/>
  <c r="J713" i="1"/>
  <c r="J712" i="1"/>
  <c r="G706" i="1"/>
  <c r="J705" i="1"/>
  <c r="J704" i="1"/>
  <c r="J680" i="1"/>
  <c r="G679" i="1"/>
  <c r="J678" i="1"/>
  <c r="J677" i="1"/>
  <c r="G673" i="1"/>
  <c r="J672" i="1"/>
  <c r="G670" i="1"/>
  <c r="J669" i="1"/>
  <c r="J667" i="1"/>
  <c r="J666" i="1"/>
  <c r="J665" i="1"/>
  <c r="J664" i="1"/>
  <c r="J663" i="1"/>
  <c r="G660" i="1"/>
  <c r="J659" i="1"/>
  <c r="G658" i="1"/>
  <c r="J657" i="1"/>
  <c r="J656" i="1"/>
  <c r="J654" i="1"/>
  <c r="J652" i="1"/>
  <c r="J651" i="1"/>
  <c r="G650" i="1"/>
  <c r="G649" i="1"/>
  <c r="J648" i="1"/>
  <c r="G646" i="1"/>
  <c r="J645" i="1"/>
  <c r="J644" i="1"/>
  <c r="J643" i="1"/>
  <c r="G639" i="1"/>
  <c r="J638" i="1"/>
  <c r="G637" i="1"/>
  <c r="G636" i="1"/>
  <c r="J635" i="1"/>
  <c r="G633" i="1"/>
  <c r="G632" i="1"/>
  <c r="J631" i="1"/>
  <c r="J629" i="1"/>
  <c r="G628" i="1"/>
  <c r="G619" i="1"/>
  <c r="J618" i="1"/>
  <c r="J617" i="1"/>
  <c r="G616" i="1"/>
  <c r="J615" i="1"/>
  <c r="G611" i="1"/>
  <c r="G610" i="1"/>
  <c r="J609" i="1"/>
  <c r="G608" i="1"/>
  <c r="J607" i="1"/>
  <c r="G604" i="1"/>
  <c r="J603" i="1"/>
  <c r="G593" i="1"/>
  <c r="J592" i="1"/>
  <c r="G589" i="1"/>
  <c r="J588" i="1"/>
  <c r="G582" i="1"/>
  <c r="J581" i="1"/>
  <c r="G580" i="1"/>
  <c r="G579" i="1"/>
  <c r="G575" i="1"/>
  <c r="J574" i="1"/>
  <c r="J573" i="1"/>
  <c r="J572" i="1"/>
  <c r="J570" i="1"/>
  <c r="G568" i="1"/>
  <c r="G567" i="1"/>
  <c r="J566" i="1"/>
  <c r="G561" i="1"/>
  <c r="J560" i="1"/>
  <c r="J559" i="1"/>
  <c r="J558" i="1"/>
  <c r="G557" i="1"/>
  <c r="J556" i="1"/>
  <c r="J555" i="1"/>
  <c r="J553" i="1"/>
  <c r="G552" i="1"/>
  <c r="J551" i="1"/>
  <c r="J550" i="1"/>
  <c r="J548" i="1"/>
  <c r="J547" i="1"/>
  <c r="J546" i="1"/>
  <c r="J545" i="1"/>
  <c r="J542" i="1"/>
  <c r="G533" i="1"/>
  <c r="J532" i="1"/>
  <c r="G527" i="1"/>
  <c r="J526" i="1"/>
  <c r="J525" i="1"/>
  <c r="G520" i="1"/>
  <c r="G519" i="1"/>
  <c r="J518" i="1"/>
  <c r="J517" i="1"/>
  <c r="G513" i="1"/>
  <c r="J512" i="1"/>
  <c r="J511" i="1"/>
  <c r="J510" i="1"/>
  <c r="G507" i="1"/>
  <c r="G506" i="1"/>
  <c r="J505" i="1"/>
  <c r="G502" i="1"/>
  <c r="G501" i="1"/>
  <c r="G500" i="1"/>
  <c r="J499" i="1"/>
  <c r="G496" i="1"/>
  <c r="J495" i="1"/>
  <c r="G488" i="1"/>
  <c r="J487" i="1"/>
  <c r="G486" i="1"/>
  <c r="J485" i="1"/>
  <c r="G478" i="1"/>
  <c r="J477" i="1"/>
  <c r="J476" i="1"/>
  <c r="G475" i="1"/>
  <c r="G474" i="1"/>
  <c r="G473" i="1"/>
  <c r="G472" i="1"/>
  <c r="G471" i="1"/>
  <c r="G469" i="1"/>
  <c r="J468" i="1"/>
  <c r="J467" i="1"/>
  <c r="G458" i="1"/>
  <c r="G457" i="1"/>
  <c r="J456" i="1"/>
  <c r="J455" i="1"/>
  <c r="J454" i="1"/>
  <c r="J453" i="1"/>
  <c r="J452" i="1"/>
  <c r="J451" i="1"/>
  <c r="G447" i="1"/>
  <c r="G446" i="1"/>
  <c r="G445" i="1"/>
  <c r="G444" i="1"/>
  <c r="G443" i="1"/>
  <c r="J442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J423" i="1"/>
  <c r="J422" i="1"/>
  <c r="J421" i="1"/>
  <c r="G420" i="1"/>
  <c r="G419" i="1"/>
  <c r="G418" i="1"/>
  <c r="G417" i="1"/>
  <c r="J416" i="1"/>
  <c r="G413" i="1"/>
  <c r="J412" i="1"/>
  <c r="J411" i="1"/>
  <c r="J410" i="1"/>
  <c r="G404" i="1"/>
  <c r="G403" i="1"/>
  <c r="G402" i="1"/>
  <c r="J401" i="1"/>
  <c r="J400" i="1"/>
  <c r="G395" i="1"/>
  <c r="J394" i="1"/>
  <c r="G391" i="1"/>
  <c r="J390" i="1"/>
  <c r="J389" i="1"/>
  <c r="J388" i="1"/>
  <c r="J387" i="1"/>
  <c r="J386" i="1"/>
  <c r="G377" i="1"/>
  <c r="J376" i="1"/>
  <c r="G373" i="1"/>
  <c r="G372" i="1"/>
  <c r="J371" i="1"/>
  <c r="G367" i="1"/>
  <c r="J366" i="1"/>
  <c r="G360" i="1"/>
  <c r="J359" i="1"/>
  <c r="J358" i="1"/>
  <c r="J357" i="1"/>
  <c r="J356" i="1"/>
  <c r="J353" i="1"/>
  <c r="G348" i="1"/>
  <c r="J347" i="1"/>
  <c r="G342" i="1"/>
  <c r="G341" i="1"/>
  <c r="G340" i="1"/>
  <c r="G339" i="1"/>
  <c r="G338" i="1"/>
  <c r="J337" i="1"/>
  <c r="J336" i="1"/>
  <c r="J335" i="1"/>
  <c r="G327" i="1"/>
  <c r="G326" i="1"/>
  <c r="J325" i="1"/>
  <c r="J320" i="1"/>
  <c r="J319" i="1"/>
  <c r="J318" i="1"/>
  <c r="G315" i="1"/>
  <c r="G314" i="1"/>
  <c r="G313" i="1"/>
  <c r="G312" i="1"/>
  <c r="G311" i="1"/>
  <c r="G310" i="1"/>
  <c r="J309" i="1"/>
  <c r="J308" i="1"/>
  <c r="J307" i="1"/>
  <c r="J303" i="1"/>
  <c r="J302" i="1"/>
  <c r="J301" i="1"/>
  <c r="G296" i="1"/>
  <c r="G295" i="1"/>
  <c r="G294" i="1"/>
  <c r="J293" i="1"/>
  <c r="G290" i="1"/>
  <c r="J289" i="1"/>
  <c r="J288" i="1"/>
  <c r="J287" i="1"/>
  <c r="G284" i="1"/>
  <c r="G283" i="1"/>
  <c r="J282" i="1"/>
  <c r="J281" i="1"/>
  <c r="G277" i="1"/>
  <c r="G276" i="1"/>
  <c r="G275" i="1"/>
  <c r="G274" i="1"/>
  <c r="J273" i="1"/>
  <c r="J272" i="1"/>
  <c r="J271" i="1"/>
  <c r="G265" i="1"/>
  <c r="G264" i="1"/>
  <c r="J263" i="1"/>
  <c r="J262" i="1"/>
  <c r="J261" i="1"/>
  <c r="J258" i="1"/>
  <c r="G254" i="1"/>
  <c r="G246" i="1"/>
  <c r="G245" i="1"/>
  <c r="G244" i="1"/>
  <c r="J243" i="1"/>
  <c r="J241" i="1"/>
  <c r="J240" i="1"/>
  <c r="J239" i="1"/>
  <c r="G231" i="1"/>
  <c r="J230" i="1"/>
  <c r="G226" i="1"/>
  <c r="G225" i="1"/>
  <c r="G224" i="1"/>
  <c r="G223" i="1"/>
  <c r="G222" i="1"/>
  <c r="J221" i="1"/>
  <c r="J220" i="1"/>
  <c r="G212" i="1"/>
  <c r="G211" i="1"/>
  <c r="G210" i="1"/>
  <c r="G209" i="1"/>
  <c r="G208" i="1"/>
  <c r="G207" i="1"/>
  <c r="G206" i="1"/>
  <c r="G205" i="1"/>
  <c r="J204" i="1"/>
  <c r="J203" i="1"/>
  <c r="J201" i="1"/>
  <c r="J200" i="1"/>
  <c r="G199" i="1"/>
  <c r="J198" i="1"/>
  <c r="G193" i="1"/>
  <c r="G192" i="1"/>
  <c r="G191" i="1"/>
  <c r="G190" i="1"/>
  <c r="G189" i="1"/>
  <c r="G188" i="1"/>
  <c r="G187" i="1"/>
  <c r="G186" i="1"/>
  <c r="G185" i="1"/>
  <c r="J184" i="1"/>
  <c r="G175" i="1"/>
  <c r="G174" i="1"/>
  <c r="J173" i="1"/>
  <c r="G172" i="1"/>
  <c r="G171" i="1"/>
  <c r="J170" i="1"/>
  <c r="J169" i="1"/>
  <c r="J168" i="1"/>
  <c r="G154" i="1"/>
  <c r="B2" i="2"/>
  <c r="G1148" i="1"/>
  <c r="J1074" i="1"/>
  <c r="G1037" i="1"/>
  <c r="G1020" i="1"/>
  <c r="G1013" i="1"/>
  <c r="G1003" i="1"/>
  <c r="G992" i="1"/>
  <c r="G988" i="1"/>
  <c r="G986" i="1"/>
  <c r="G984" i="1"/>
  <c r="G974" i="1"/>
  <c r="G954" i="1"/>
  <c r="G952" i="1"/>
  <c r="G937" i="1"/>
  <c r="J917" i="1"/>
  <c r="G904" i="1"/>
  <c r="J894" i="1"/>
  <c r="J887" i="1"/>
  <c r="G886" i="1"/>
  <c r="J874" i="1"/>
  <c r="J861" i="1"/>
  <c r="J850" i="1"/>
  <c r="J844" i="1"/>
  <c r="G835" i="1"/>
  <c r="J791" i="1"/>
  <c r="G790" i="1"/>
  <c r="J787" i="1"/>
  <c r="G783" i="1"/>
  <c r="J780" i="1"/>
  <c r="G779" i="1"/>
  <c r="G776" i="1"/>
  <c r="J762" i="1"/>
  <c r="G761" i="1"/>
  <c r="G754" i="1"/>
  <c r="G751" i="1"/>
  <c r="G750" i="1"/>
  <c r="G746" i="1"/>
  <c r="J741" i="1"/>
  <c r="J740" i="1"/>
  <c r="J738" i="1"/>
  <c r="G736" i="1"/>
  <c r="G735" i="1"/>
  <c r="J734" i="1"/>
  <c r="G732" i="1"/>
  <c r="J731" i="1"/>
  <c r="G730" i="1"/>
  <c r="J729" i="1"/>
  <c r="J728" i="1"/>
  <c r="J726" i="1"/>
  <c r="J725" i="1"/>
  <c r="G721" i="1"/>
  <c r="G720" i="1"/>
  <c r="G714" i="1"/>
  <c r="G713" i="1"/>
  <c r="G712" i="1"/>
  <c r="J711" i="1"/>
  <c r="J710" i="1"/>
  <c r="G705" i="1"/>
  <c r="G704" i="1"/>
  <c r="J703" i="1"/>
  <c r="J702" i="1"/>
  <c r="J701" i="1"/>
  <c r="J700" i="1"/>
  <c r="J699" i="1"/>
  <c r="J697" i="1"/>
  <c r="J696" i="1"/>
  <c r="J695" i="1"/>
  <c r="J693" i="1"/>
  <c r="J692" i="1"/>
  <c r="J691" i="1"/>
  <c r="J686" i="1"/>
  <c r="J685" i="1"/>
  <c r="J683" i="1"/>
  <c r="J682" i="1"/>
  <c r="J681" i="1"/>
  <c r="G680" i="1"/>
  <c r="G678" i="1"/>
  <c r="G677" i="1"/>
  <c r="J676" i="1"/>
  <c r="G672" i="1"/>
  <c r="G669" i="1"/>
  <c r="J668" i="1"/>
  <c r="G667" i="1"/>
  <c r="G666" i="1"/>
  <c r="G665" i="1"/>
  <c r="G664" i="1"/>
  <c r="G663" i="1"/>
  <c r="J662" i="1"/>
  <c r="G659" i="1"/>
  <c r="G657" i="1"/>
  <c r="G656" i="1"/>
  <c r="J655" i="1"/>
  <c r="G654" i="1"/>
  <c r="J653" i="1"/>
  <c r="G652" i="1"/>
  <c r="G651" i="1"/>
  <c r="G648" i="1"/>
  <c r="J647" i="1"/>
  <c r="G645" i="1"/>
  <c r="G644" i="1"/>
  <c r="G643" i="1"/>
  <c r="J642" i="1"/>
  <c r="J641" i="1"/>
  <c r="G638" i="1"/>
  <c r="G635" i="1"/>
  <c r="G631" i="1"/>
  <c r="J630" i="1"/>
  <c r="G629" i="1"/>
  <c r="J627" i="1"/>
  <c r="J626" i="1"/>
  <c r="J625" i="1"/>
  <c r="J624" i="1"/>
  <c r="J623" i="1"/>
  <c r="J622" i="1"/>
  <c r="J621" i="1"/>
  <c r="G618" i="1"/>
  <c r="G617" i="1"/>
  <c r="G615" i="1"/>
  <c r="J614" i="1"/>
  <c r="J613" i="1"/>
  <c r="G609" i="1"/>
  <c r="G607" i="1"/>
  <c r="J606" i="1"/>
  <c r="G603" i="1"/>
  <c r="J602" i="1"/>
  <c r="J601" i="1"/>
  <c r="G592" i="1"/>
  <c r="J591" i="1"/>
  <c r="G588" i="1"/>
  <c r="J587" i="1"/>
  <c r="J584" i="1"/>
  <c r="J1051" i="1"/>
  <c r="J1025" i="1"/>
  <c r="J1010" i="1"/>
  <c r="G999" i="1"/>
  <c r="G948" i="1"/>
  <c r="J947" i="1"/>
  <c r="J943" i="1"/>
  <c r="G908" i="1"/>
  <c r="J905" i="1"/>
  <c r="J897" i="1"/>
  <c r="G853" i="1"/>
  <c r="J794" i="1"/>
  <c r="G793" i="1"/>
  <c r="G769" i="1"/>
  <c r="G768" i="1"/>
  <c r="G743" i="1"/>
  <c r="G729" i="1"/>
  <c r="G727" i="1"/>
  <c r="G719" i="1"/>
  <c r="G718" i="1"/>
  <c r="G717" i="1"/>
  <c r="G716" i="1"/>
  <c r="G715" i="1"/>
  <c r="G711" i="1"/>
  <c r="G709" i="1"/>
  <c r="G708" i="1"/>
  <c r="G707" i="1"/>
  <c r="J706" i="1"/>
  <c r="J1034" i="1"/>
  <c r="J1014" i="1"/>
  <c r="G990" i="1"/>
  <c r="G982" i="1"/>
  <c r="G857" i="1"/>
  <c r="J841" i="1"/>
  <c r="J836" i="1"/>
  <c r="G821" i="1"/>
  <c r="J819" i="1"/>
  <c r="G814" i="1"/>
  <c r="G810" i="1"/>
  <c r="G782" i="1"/>
  <c r="G778" i="1"/>
  <c r="J758" i="1"/>
  <c r="G749" i="1"/>
  <c r="J747" i="1"/>
  <c r="J744" i="1"/>
  <c r="G740" i="1"/>
  <c r="G739" i="1"/>
  <c r="J737" i="1"/>
  <c r="G725" i="1"/>
  <c r="J724" i="1"/>
  <c r="J722" i="1"/>
  <c r="G703" i="1"/>
  <c r="G699" i="1"/>
  <c r="J698" i="1"/>
  <c r="G693" i="1"/>
  <c r="G685" i="1"/>
  <c r="J684" i="1"/>
  <c r="J679" i="1"/>
  <c r="G661" i="1"/>
  <c r="J660" i="1"/>
  <c r="J650" i="1"/>
  <c r="J628" i="1"/>
  <c r="G626" i="1"/>
  <c r="G622" i="1"/>
  <c r="G620" i="1"/>
  <c r="J619" i="1"/>
  <c r="G601" i="1"/>
  <c r="J600" i="1"/>
  <c r="J599" i="1"/>
  <c r="J598" i="1"/>
  <c r="J597" i="1"/>
  <c r="J596" i="1"/>
  <c r="J595" i="1"/>
  <c r="J594" i="1"/>
  <c r="G591" i="1"/>
  <c r="J590" i="1"/>
  <c r="G587" i="1"/>
  <c r="J586" i="1"/>
  <c r="J585" i="1"/>
  <c r="J582" i="1"/>
  <c r="G581" i="1"/>
  <c r="G578" i="1"/>
  <c r="G577" i="1"/>
  <c r="G576" i="1"/>
  <c r="J575" i="1"/>
  <c r="G574" i="1"/>
  <c r="G564" i="1"/>
  <c r="G562" i="1"/>
  <c r="J561" i="1"/>
  <c r="G560" i="1"/>
  <c r="J557" i="1"/>
  <c r="G556" i="1"/>
  <c r="G554" i="1"/>
  <c r="J552" i="1"/>
  <c r="G551" i="1"/>
  <c r="G549" i="1"/>
  <c r="G546" i="1"/>
  <c r="G544" i="1"/>
  <c r="G543" i="1"/>
  <c r="G540" i="1"/>
  <c r="G536" i="1"/>
  <c r="G534" i="1"/>
  <c r="J533" i="1"/>
  <c r="G532" i="1"/>
  <c r="J531" i="1"/>
  <c r="G503" i="1"/>
  <c r="J502" i="1"/>
  <c r="G497" i="1"/>
  <c r="J496" i="1"/>
  <c r="G495" i="1"/>
  <c r="J494" i="1"/>
  <c r="J493" i="1"/>
  <c r="J486" i="1"/>
  <c r="G485" i="1"/>
  <c r="J484" i="1"/>
  <c r="J483" i="1"/>
  <c r="J482" i="1"/>
  <c r="J481" i="1"/>
  <c r="J480" i="1"/>
  <c r="J472" i="1"/>
  <c r="G454" i="1"/>
  <c r="J444" i="1"/>
  <c r="G441" i="1"/>
  <c r="G440" i="1"/>
  <c r="G439" i="1"/>
  <c r="J438" i="1"/>
  <c r="J437" i="1"/>
  <c r="J436" i="1"/>
  <c r="J434" i="1"/>
  <c r="J430" i="1"/>
  <c r="G422" i="1"/>
  <c r="J419" i="1"/>
  <c r="G414" i="1"/>
  <c r="J413" i="1"/>
  <c r="G412" i="1"/>
  <c r="G405" i="1"/>
  <c r="J404" i="1"/>
  <c r="G393" i="1"/>
  <c r="J392" i="1"/>
  <c r="G389" i="1"/>
  <c r="G375" i="1"/>
  <c r="J374" i="1"/>
  <c r="G370" i="1"/>
  <c r="J369" i="1"/>
  <c r="J368" i="1"/>
  <c r="G357" i="1"/>
  <c r="G355" i="1"/>
  <c r="G354" i="1"/>
  <c r="G350" i="1"/>
  <c r="G349" i="1"/>
  <c r="J348" i="1"/>
  <c r="G347" i="1"/>
  <c r="J346" i="1"/>
  <c r="J345" i="1"/>
  <c r="J344" i="1"/>
  <c r="J340" i="1"/>
  <c r="G335" i="1"/>
  <c r="J334" i="1"/>
  <c r="J333" i="1"/>
  <c r="J332" i="1"/>
  <c r="J331" i="1"/>
  <c r="J330" i="1"/>
  <c r="J329" i="1"/>
  <c r="G320" i="1"/>
  <c r="G316" i="1"/>
  <c r="J315" i="1"/>
  <c r="J311" i="1"/>
  <c r="G303" i="1"/>
  <c r="G298" i="1"/>
  <c r="G297" i="1"/>
  <c r="J296" i="1"/>
  <c r="G291" i="1"/>
  <c r="J290" i="1"/>
  <c r="G289" i="1"/>
  <c r="G285" i="1"/>
  <c r="J284" i="1"/>
  <c r="G279" i="1"/>
  <c r="G278" i="1"/>
  <c r="J277" i="1"/>
  <c r="G272" i="1"/>
  <c r="G270" i="1"/>
  <c r="G269" i="1"/>
  <c r="G268" i="1"/>
  <c r="G267" i="1"/>
  <c r="J266" i="1"/>
  <c r="J264" i="1"/>
  <c r="G263" i="1"/>
  <c r="J244" i="1"/>
  <c r="G243" i="1"/>
  <c r="J242" i="1"/>
  <c r="G229" i="1"/>
  <c r="G228" i="1"/>
  <c r="J227" i="1"/>
  <c r="J225" i="1"/>
  <c r="G220" i="1"/>
  <c r="J219" i="1"/>
  <c r="J210" i="1"/>
  <c r="J206" i="1"/>
  <c r="G200" i="1"/>
  <c r="G196" i="1"/>
  <c r="G195" i="1"/>
  <c r="G194" i="1"/>
  <c r="J193" i="1"/>
  <c r="J189" i="1"/>
  <c r="J185" i="1"/>
  <c r="G184" i="1"/>
  <c r="J183" i="1"/>
  <c r="J182" i="1"/>
  <c r="J181" i="1"/>
  <c r="G168" i="1"/>
  <c r="J167" i="1"/>
  <c r="J166" i="1"/>
  <c r="J165" i="1"/>
  <c r="J164" i="1"/>
  <c r="J163" i="1"/>
  <c r="J162" i="1"/>
  <c r="J161" i="1"/>
  <c r="J151" i="1"/>
  <c r="J150" i="1"/>
  <c r="G138" i="1"/>
  <c r="G137" i="1"/>
  <c r="J136" i="1"/>
  <c r="J135" i="1"/>
  <c r="J134" i="1"/>
  <c r="J133" i="1"/>
  <c r="J132" i="1"/>
  <c r="J131" i="1"/>
  <c r="G122" i="1"/>
  <c r="J121" i="1"/>
  <c r="J120" i="1"/>
  <c r="G117" i="1"/>
  <c r="G116" i="1"/>
  <c r="J115" i="1"/>
  <c r="J114" i="1"/>
  <c r="J113" i="1"/>
  <c r="J112" i="1"/>
  <c r="G107" i="1"/>
  <c r="G106" i="1"/>
  <c r="J105" i="1"/>
  <c r="J104" i="1"/>
  <c r="J103" i="1"/>
  <c r="J102" i="1"/>
  <c r="J101" i="1"/>
  <c r="J100" i="1"/>
  <c r="J99" i="1"/>
  <c r="J98" i="1"/>
  <c r="J97" i="1"/>
  <c r="G92" i="1"/>
  <c r="G91" i="1"/>
  <c r="G90" i="1"/>
  <c r="J89" i="1"/>
  <c r="J88" i="1"/>
  <c r="G77" i="1"/>
  <c r="J76" i="1"/>
  <c r="J75" i="1"/>
  <c r="J74" i="1"/>
  <c r="G69" i="1"/>
  <c r="G68" i="1"/>
  <c r="G67" i="1"/>
  <c r="B117" i="2"/>
  <c r="D117" i="2" s="1"/>
  <c r="A117" i="2"/>
  <c r="C117" i="2"/>
  <c r="C319" i="2"/>
  <c r="B319" i="2"/>
  <c r="B325" i="2"/>
  <c r="A325" i="2"/>
  <c r="B342" i="2"/>
  <c r="C342" i="2"/>
  <c r="D342" i="2" s="1"/>
  <c r="A573" i="2"/>
  <c r="B573" i="2"/>
  <c r="C573" i="2"/>
  <c r="D573" i="2" s="1"/>
  <c r="B994" i="2"/>
  <c r="C994" i="2"/>
  <c r="C1106" i="2"/>
  <c r="B1106" i="2"/>
  <c r="D1106" i="2" s="1"/>
  <c r="A1106" i="2"/>
  <c r="B1142" i="2"/>
  <c r="A1142" i="2"/>
  <c r="C1142" i="2"/>
  <c r="B1270" i="2"/>
  <c r="C1270" i="2"/>
  <c r="A1270" i="2"/>
  <c r="D1309" i="2"/>
  <c r="D1317" i="2"/>
  <c r="C1478" i="2"/>
  <c r="B1478" i="2"/>
  <c r="A1478" i="2"/>
  <c r="C1936" i="2"/>
  <c r="A1936" i="2"/>
  <c r="B1936" i="2"/>
  <c r="J2" i="1"/>
  <c r="G8" i="1"/>
  <c r="G10" i="1"/>
  <c r="G11" i="1"/>
  <c r="G12" i="1"/>
  <c r="G13" i="1"/>
  <c r="G20" i="1"/>
  <c r="J39" i="1"/>
  <c r="G42" i="1"/>
  <c r="J49" i="1"/>
  <c r="G52" i="1"/>
  <c r="J64" i="1"/>
  <c r="G66" i="1"/>
  <c r="J68" i="1"/>
  <c r="J71" i="1"/>
  <c r="G75" i="1"/>
  <c r="J79" i="1"/>
  <c r="G82" i="1"/>
  <c r="J84" i="1"/>
  <c r="G86" i="1"/>
  <c r="G87" i="1"/>
  <c r="J90" i="1"/>
  <c r="J106" i="1"/>
  <c r="J109" i="1"/>
  <c r="J110" i="1"/>
  <c r="G113" i="1"/>
  <c r="J129" i="1"/>
  <c r="J130" i="1"/>
  <c r="J142" i="1"/>
  <c r="J143" i="1"/>
  <c r="G150" i="1"/>
  <c r="G167" i="1"/>
  <c r="G183" i="1"/>
  <c r="J190" i="1"/>
  <c r="J209" i="1"/>
  <c r="G213" i="1"/>
  <c r="G214" i="1"/>
  <c r="G216" i="1"/>
  <c r="G217" i="1"/>
  <c r="G218" i="1"/>
  <c r="J245" i="1"/>
  <c r="J248" i="1"/>
  <c r="J250" i="1"/>
  <c r="J252" i="1"/>
  <c r="J256" i="1"/>
  <c r="G258" i="1"/>
  <c r="J274" i="1"/>
  <c r="J280" i="1"/>
  <c r="J299" i="1"/>
  <c r="G301" i="1"/>
  <c r="J305" i="1"/>
  <c r="G307" i="1"/>
  <c r="J317" i="1"/>
  <c r="J322" i="1"/>
  <c r="J324" i="1"/>
  <c r="J326" i="1"/>
  <c r="G329" i="1"/>
  <c r="G333" i="1"/>
  <c r="G337" i="1"/>
  <c r="J341" i="1"/>
  <c r="G344" i="1"/>
  <c r="J349" i="1"/>
  <c r="G361" i="1"/>
  <c r="G363" i="1"/>
  <c r="J384" i="1"/>
  <c r="J398" i="1"/>
  <c r="J402" i="1"/>
  <c r="J440" i="1"/>
  <c r="G517" i="1"/>
  <c r="J523" i="1"/>
  <c r="J528" i="1"/>
  <c r="J530" i="1"/>
  <c r="G541" i="1"/>
  <c r="G550" i="1"/>
  <c r="J567" i="1"/>
  <c r="J579" i="1"/>
  <c r="G584" i="1"/>
  <c r="G625" i="1"/>
  <c r="G674" i="1"/>
  <c r="G687" i="1"/>
  <c r="G689" i="1"/>
  <c r="G696" i="1"/>
  <c r="G757" i="1"/>
  <c r="J797" i="1"/>
  <c r="G879" i="1"/>
  <c r="B188" i="2"/>
  <c r="C188" i="2"/>
  <c r="A188" i="2"/>
  <c r="B390" i="2"/>
  <c r="A390" i="2"/>
  <c r="C423" i="2"/>
  <c r="A423" i="2"/>
  <c r="B423" i="2"/>
  <c r="D423" i="2" s="1"/>
  <c r="B444" i="2"/>
  <c r="C444" i="2"/>
  <c r="A444" i="2"/>
  <c r="C469" i="2"/>
  <c r="D469" i="2" s="1"/>
  <c r="B469" i="2"/>
  <c r="A469" i="2"/>
  <c r="D517" i="2"/>
  <c r="C519" i="2"/>
  <c r="B519" i="2"/>
  <c r="A519" i="2"/>
  <c r="C571" i="2"/>
  <c r="D571" i="2" s="1"/>
  <c r="B571" i="2"/>
  <c r="A571" i="2"/>
  <c r="B589" i="2"/>
  <c r="D589" i="2" s="1"/>
  <c r="A589" i="2"/>
  <c r="C643" i="2"/>
  <c r="B643" i="2"/>
  <c r="A643" i="2"/>
  <c r="A647" i="2"/>
  <c r="C647" i="2"/>
  <c r="B647" i="2"/>
  <c r="A719" i="2"/>
  <c r="B719" i="2"/>
  <c r="D719" i="2" s="1"/>
  <c r="C719" i="2"/>
  <c r="G4" i="1"/>
  <c r="J5" i="1"/>
  <c r="G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G21" i="1"/>
  <c r="J40" i="1"/>
  <c r="J41" i="1"/>
  <c r="J42" i="1"/>
  <c r="G43" i="1"/>
  <c r="G44" i="1"/>
  <c r="G45" i="1"/>
  <c r="G46" i="1"/>
  <c r="G47" i="1"/>
  <c r="J51" i="1"/>
  <c r="J52" i="1"/>
  <c r="G53" i="1"/>
  <c r="G54" i="1"/>
  <c r="G55" i="1"/>
  <c r="J66" i="1"/>
  <c r="J67" i="1"/>
  <c r="J72" i="1"/>
  <c r="J73" i="1"/>
  <c r="G74" i="1"/>
  <c r="J82" i="1"/>
  <c r="J86" i="1"/>
  <c r="J87" i="1"/>
  <c r="G88" i="1"/>
  <c r="G100" i="1"/>
  <c r="G104" i="1"/>
  <c r="J111" i="1"/>
  <c r="G112" i="1"/>
  <c r="J117" i="1"/>
  <c r="G118" i="1"/>
  <c r="G134" i="1"/>
  <c r="G152" i="1"/>
  <c r="G153" i="1"/>
  <c r="J154" i="1"/>
  <c r="G155" i="1"/>
  <c r="G156" i="1"/>
  <c r="G157" i="1"/>
  <c r="G158" i="1"/>
  <c r="G159" i="1"/>
  <c r="G160" i="1"/>
  <c r="G162" i="1"/>
  <c r="G166" i="1"/>
  <c r="G170" i="1"/>
  <c r="J171" i="1"/>
  <c r="J175" i="1"/>
  <c r="G176" i="1"/>
  <c r="G177" i="1"/>
  <c r="G178" i="1"/>
  <c r="G179" i="1"/>
  <c r="G180" i="1"/>
  <c r="G182" i="1"/>
  <c r="J186" i="1"/>
  <c r="G202" i="1"/>
  <c r="G204" i="1"/>
  <c r="J205" i="1"/>
  <c r="J208" i="1"/>
  <c r="J211" i="1"/>
  <c r="J213" i="1"/>
  <c r="J214" i="1"/>
  <c r="J215" i="1"/>
  <c r="J216" i="1"/>
  <c r="J217" i="1"/>
  <c r="J218" i="1"/>
  <c r="G219" i="1"/>
  <c r="J224" i="1"/>
  <c r="J229" i="1"/>
  <c r="G230" i="1"/>
  <c r="J231" i="1"/>
  <c r="G232" i="1"/>
  <c r="G233" i="1"/>
  <c r="G234" i="1"/>
  <c r="G241" i="1"/>
  <c r="J268" i="1"/>
  <c r="J285" i="1"/>
  <c r="G286" i="1"/>
  <c r="G288" i="1"/>
  <c r="J314" i="1"/>
  <c r="G332" i="1"/>
  <c r="G336" i="1"/>
  <c r="J355" i="1"/>
  <c r="G356" i="1"/>
  <c r="J361" i="1"/>
  <c r="J362" i="1"/>
  <c r="J363" i="1"/>
  <c r="G364" i="1"/>
  <c r="G365" i="1"/>
  <c r="G369" i="1"/>
  <c r="J370" i="1"/>
  <c r="G371" i="1"/>
  <c r="J372" i="1"/>
  <c r="J399" i="1"/>
  <c r="G400" i="1"/>
  <c r="J405" i="1"/>
  <c r="G406" i="1"/>
  <c r="G407" i="1"/>
  <c r="G408" i="1"/>
  <c r="G409" i="1"/>
  <c r="G411" i="1"/>
  <c r="G421" i="1"/>
  <c r="J425" i="1"/>
  <c r="J427" i="1"/>
  <c r="G438" i="1"/>
  <c r="J439" i="1"/>
  <c r="J458" i="1"/>
  <c r="G459" i="1"/>
  <c r="G461" i="1"/>
  <c r="G462" i="1"/>
  <c r="G463" i="1"/>
  <c r="J471" i="1"/>
  <c r="J474" i="1"/>
  <c r="G477" i="1"/>
  <c r="J478" i="1"/>
  <c r="G479" i="1"/>
  <c r="G481" i="1"/>
  <c r="J498" i="1"/>
  <c r="G499" i="1"/>
  <c r="J500" i="1"/>
  <c r="J536" i="1"/>
  <c r="G537" i="1"/>
  <c r="G538" i="1"/>
  <c r="G539" i="1"/>
  <c r="J541" i="1"/>
  <c r="G542" i="1"/>
  <c r="J554" i="1"/>
  <c r="G555" i="1"/>
  <c r="J563" i="1"/>
  <c r="J569" i="1"/>
  <c r="G570" i="1"/>
  <c r="J583" i="1"/>
  <c r="G586" i="1"/>
  <c r="J593" i="1"/>
  <c r="G594" i="1"/>
  <c r="G598" i="1"/>
  <c r="G602" i="1"/>
  <c r="J605" i="1"/>
  <c r="G606" i="1"/>
  <c r="J610" i="1"/>
  <c r="J612" i="1"/>
  <c r="G613" i="1"/>
  <c r="J620" i="1"/>
  <c r="G621" i="1"/>
  <c r="G624" i="1"/>
  <c r="G627" i="1"/>
  <c r="G653" i="1"/>
  <c r="J674" i="1"/>
  <c r="J675" i="1"/>
  <c r="G676" i="1"/>
  <c r="J687" i="1"/>
  <c r="J688" i="1"/>
  <c r="J689" i="1"/>
  <c r="J690" i="1"/>
  <c r="G691" i="1"/>
  <c r="J694" i="1"/>
  <c r="G695" i="1"/>
  <c r="G698" i="1"/>
  <c r="G702" i="1"/>
  <c r="J709" i="1"/>
  <c r="G710" i="1"/>
  <c r="J717" i="1"/>
  <c r="G726" i="1"/>
  <c r="J773" i="1"/>
  <c r="J822" i="1"/>
  <c r="G860" i="1"/>
  <c r="G876" i="1"/>
  <c r="J909" i="1"/>
  <c r="G927" i="1"/>
  <c r="G929" i="1"/>
  <c r="J939" i="1"/>
  <c r="B67" i="2"/>
  <c r="C67" i="2"/>
  <c r="D67" i="2" s="1"/>
  <c r="C71" i="2"/>
  <c r="A71" i="2"/>
  <c r="C103" i="2"/>
  <c r="A103" i="2"/>
  <c r="B103" i="2"/>
  <c r="B142" i="2"/>
  <c r="A142" i="2"/>
  <c r="C142" i="2"/>
  <c r="B148" i="2"/>
  <c r="A148" i="2"/>
  <c r="C175" i="2"/>
  <c r="D175" i="2" s="1"/>
  <c r="B175" i="2"/>
  <c r="A175" i="2"/>
  <c r="B245" i="2"/>
  <c r="A245" i="2"/>
  <c r="C245" i="2"/>
  <c r="B278" i="2"/>
  <c r="C278" i="2"/>
  <c r="A278" i="2"/>
  <c r="C283" i="2"/>
  <c r="B315" i="2"/>
  <c r="C315" i="2"/>
  <c r="D324" i="2"/>
  <c r="B350" i="2"/>
  <c r="A350" i="2"/>
  <c r="C350" i="2"/>
  <c r="D359" i="2"/>
  <c r="A419" i="2"/>
  <c r="B419" i="2"/>
  <c r="B433" i="2"/>
  <c r="C433" i="2"/>
  <c r="A433" i="2"/>
  <c r="C435" i="2"/>
  <c r="B437" i="2"/>
  <c r="A437" i="2"/>
  <c r="C447" i="2"/>
  <c r="B447" i="2"/>
  <c r="B453" i="2"/>
  <c r="A453" i="2"/>
  <c r="A467" i="2"/>
  <c r="C467" i="2"/>
  <c r="B467" i="2"/>
  <c r="D467" i="2" s="1"/>
  <c r="B484" i="2"/>
  <c r="C484" i="2"/>
  <c r="A484" i="2"/>
  <c r="D487" i="2"/>
  <c r="B508" i="2"/>
  <c r="A508" i="2"/>
  <c r="C508" i="2"/>
  <c r="D508" i="2" s="1"/>
  <c r="B621" i="2"/>
  <c r="A621" i="2"/>
  <c r="C621" i="2"/>
  <c r="D689" i="2"/>
  <c r="D695" i="2"/>
  <c r="B709" i="2"/>
  <c r="C709" i="2"/>
  <c r="A709" i="2"/>
  <c r="C739" i="2"/>
  <c r="B739" i="2"/>
  <c r="A739" i="2"/>
  <c r="A743" i="2"/>
  <c r="C743" i="2"/>
  <c r="B743" i="2"/>
  <c r="C747" i="2"/>
  <c r="D747" i="2" s="1"/>
  <c r="A747" i="2"/>
  <c r="B763" i="2"/>
  <c r="D763" i="2" s="1"/>
  <c r="C763" i="2"/>
  <c r="A763" i="2"/>
  <c r="D765" i="2"/>
  <c r="C791" i="2"/>
  <c r="A791" i="2"/>
  <c r="B791" i="2"/>
  <c r="D801" i="2"/>
  <c r="C822" i="2"/>
  <c r="B822" i="2"/>
  <c r="A822" i="2"/>
  <c r="A830" i="2"/>
  <c r="C830" i="2"/>
  <c r="B830" i="2"/>
  <c r="B834" i="2"/>
  <c r="D834" i="2" s="1"/>
  <c r="C834" i="2"/>
  <c r="C918" i="2"/>
  <c r="B918" i="2"/>
  <c r="A918" i="2"/>
  <c r="B930" i="2"/>
  <c r="C930" i="2"/>
  <c r="B933" i="2"/>
  <c r="C933" i="2"/>
  <c r="D933" i="2" s="1"/>
  <c r="A933" i="2"/>
  <c r="B1125" i="2"/>
  <c r="A1125" i="2"/>
  <c r="C1125" i="2"/>
  <c r="D1125" i="2" s="1"/>
  <c r="B1158" i="2"/>
  <c r="A1158" i="2"/>
  <c r="C1158" i="2"/>
  <c r="D1158" i="2" s="1"/>
  <c r="B1190" i="2"/>
  <c r="A1190" i="2"/>
  <c r="C1190" i="2"/>
  <c r="D1218" i="2"/>
  <c r="C1246" i="2"/>
  <c r="B1246" i="2"/>
  <c r="A1246" i="2"/>
  <c r="B1256" i="2"/>
  <c r="C1256" i="2"/>
  <c r="A1256" i="2"/>
  <c r="A1260" i="2"/>
  <c r="C1260" i="2"/>
  <c r="D1260" i="2" s="1"/>
  <c r="B1260" i="2"/>
  <c r="D1262" i="2"/>
  <c r="C1397" i="2"/>
  <c r="A1397" i="2"/>
  <c r="B1397" i="2"/>
  <c r="B1434" i="2"/>
  <c r="C1434" i="2"/>
  <c r="D1434" i="2" s="1"/>
  <c r="A1434" i="2"/>
  <c r="D1436" i="2"/>
  <c r="B150" i="2"/>
  <c r="C150" i="2"/>
  <c r="A150" i="2"/>
  <c r="B187" i="2"/>
  <c r="C187" i="2"/>
  <c r="C231" i="2"/>
  <c r="A231" i="2"/>
  <c r="B231" i="2"/>
  <c r="B270" i="2"/>
  <c r="A270" i="2"/>
  <c r="C270" i="2"/>
  <c r="B276" i="2"/>
  <c r="A276" i="2"/>
  <c r="B372" i="2"/>
  <c r="C372" i="2"/>
  <c r="A372" i="2"/>
  <c r="A443" i="2"/>
  <c r="B443" i="2"/>
  <c r="C443" i="2"/>
  <c r="B457" i="2"/>
  <c r="C457" i="2"/>
  <c r="D457" i="2" s="1"/>
  <c r="A457" i="2"/>
  <c r="B497" i="2"/>
  <c r="A497" i="2"/>
  <c r="B545" i="2"/>
  <c r="D545" i="2" s="1"/>
  <c r="A545" i="2"/>
  <c r="A615" i="2"/>
  <c r="C615" i="2"/>
  <c r="B615" i="2"/>
  <c r="D615" i="2" s="1"/>
  <c r="C619" i="2"/>
  <c r="A619" i="2"/>
  <c r="B677" i="2"/>
  <c r="C677" i="2"/>
  <c r="A677" i="2"/>
  <c r="B749" i="2"/>
  <c r="A749" i="2"/>
  <c r="C749" i="2"/>
  <c r="B779" i="2"/>
  <c r="D779" i="2" s="1"/>
  <c r="C779" i="2"/>
  <c r="A779" i="2"/>
  <c r="B859" i="2"/>
  <c r="C859" i="2"/>
  <c r="C982" i="2"/>
  <c r="B982" i="2"/>
  <c r="A982" i="2"/>
  <c r="C1102" i="2"/>
  <c r="B1102" i="2"/>
  <c r="A1102" i="2"/>
  <c r="B1109" i="2"/>
  <c r="A1109" i="2"/>
  <c r="C1483" i="2"/>
  <c r="B1483" i="2"/>
  <c r="A1483" i="2"/>
  <c r="B1726" i="2"/>
  <c r="C1726" i="2"/>
  <c r="D1726" i="2" s="1"/>
  <c r="A1726" i="2"/>
  <c r="D1997" i="2"/>
  <c r="C2032" i="2"/>
  <c r="B2032" i="2"/>
  <c r="A2032" i="2"/>
  <c r="G5" i="1"/>
  <c r="J6" i="1"/>
  <c r="G14" i="1"/>
  <c r="G15" i="1"/>
  <c r="G16" i="1"/>
  <c r="G17" i="1"/>
  <c r="G18" i="1"/>
  <c r="G19" i="1"/>
  <c r="G40" i="1"/>
  <c r="G41" i="1"/>
  <c r="J50" i="1"/>
  <c r="G51" i="1"/>
  <c r="J65" i="1"/>
  <c r="J70" i="1"/>
  <c r="G72" i="1"/>
  <c r="G73" i="1"/>
  <c r="J78" i="1"/>
  <c r="J80" i="1"/>
  <c r="J81" i="1"/>
  <c r="J83" i="1"/>
  <c r="J85" i="1"/>
  <c r="G89" i="1"/>
  <c r="J96" i="1"/>
  <c r="G97" i="1"/>
  <c r="G101" i="1"/>
  <c r="G105" i="1"/>
  <c r="J108" i="1"/>
  <c r="G111" i="1"/>
  <c r="J128" i="1"/>
  <c r="G131" i="1"/>
  <c r="G135" i="1"/>
  <c r="J144" i="1"/>
  <c r="J149" i="1"/>
  <c r="G163" i="1"/>
  <c r="J172" i="1"/>
  <c r="J187" i="1"/>
  <c r="J194" i="1"/>
  <c r="J212" i="1"/>
  <c r="G215" i="1"/>
  <c r="J247" i="1"/>
  <c r="J249" i="1"/>
  <c r="J251" i="1"/>
  <c r="J253" i="1"/>
  <c r="J257" i="1"/>
  <c r="J269" i="1"/>
  <c r="G273" i="1"/>
  <c r="J278" i="1"/>
  <c r="G281" i="1"/>
  <c r="J297" i="1"/>
  <c r="J300" i="1"/>
  <c r="J304" i="1"/>
  <c r="J306" i="1"/>
  <c r="G318" i="1"/>
  <c r="J321" i="1"/>
  <c r="J323" i="1"/>
  <c r="G325" i="1"/>
  <c r="J328" i="1"/>
  <c r="J338" i="1"/>
  <c r="J343" i="1"/>
  <c r="J352" i="1"/>
  <c r="J360" i="1"/>
  <c r="J383" i="1"/>
  <c r="G386" i="1"/>
  <c r="J396" i="1"/>
  <c r="G399" i="1"/>
  <c r="J426" i="1"/>
  <c r="J428" i="1"/>
  <c r="G451" i="1"/>
  <c r="J497" i="1"/>
  <c r="G510" i="1"/>
  <c r="J516" i="1"/>
  <c r="J524" i="1"/>
  <c r="J529" i="1"/>
  <c r="J540" i="1"/>
  <c r="J549" i="1"/>
  <c r="G563" i="1"/>
  <c r="G566" i="1"/>
  <c r="G569" i="1"/>
  <c r="J571" i="1"/>
  <c r="J576" i="1"/>
  <c r="G583" i="1"/>
  <c r="G595" i="1"/>
  <c r="J604" i="1"/>
  <c r="G605" i="1"/>
  <c r="J608" i="1"/>
  <c r="G612" i="1"/>
  <c r="G614" i="1"/>
  <c r="G641" i="1"/>
  <c r="G668" i="1"/>
  <c r="J673" i="1"/>
  <c r="G675" i="1"/>
  <c r="G681" i="1"/>
  <c r="G688" i="1"/>
  <c r="G694" i="1"/>
  <c r="J718" i="1"/>
  <c r="J770" i="1"/>
  <c r="G831" i="1"/>
  <c r="G864" i="1"/>
  <c r="G867" i="1"/>
  <c r="J891" i="1"/>
  <c r="J1041" i="1"/>
  <c r="C44" i="2"/>
  <c r="B44" i="2"/>
  <c r="A44" i="2"/>
  <c r="B85" i="2"/>
  <c r="D85" i="2" s="1"/>
  <c r="A85" i="2"/>
  <c r="D148" i="2"/>
  <c r="D212" i="2"/>
  <c r="B227" i="2"/>
  <c r="D227" i="2" s="1"/>
  <c r="C227" i="2"/>
  <c r="B238" i="2"/>
  <c r="A238" i="2"/>
  <c r="C271" i="2"/>
  <c r="D271" i="2" s="1"/>
  <c r="B271" i="2"/>
  <c r="A271" i="2"/>
  <c r="B397" i="2"/>
  <c r="A397" i="2"/>
  <c r="G3" i="1"/>
  <c r="J4" i="1"/>
  <c r="J7" i="1"/>
  <c r="J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J43" i="1"/>
  <c r="J44" i="1"/>
  <c r="J45" i="1"/>
  <c r="J46" i="1"/>
  <c r="J47" i="1"/>
  <c r="G48" i="1"/>
  <c r="J53" i="1"/>
  <c r="J54" i="1"/>
  <c r="J55" i="1"/>
  <c r="G56" i="1"/>
  <c r="G57" i="1"/>
  <c r="G58" i="1"/>
  <c r="G59" i="1"/>
  <c r="G60" i="1"/>
  <c r="G61" i="1"/>
  <c r="G62" i="1"/>
  <c r="G63" i="1"/>
  <c r="J92" i="1"/>
  <c r="G93" i="1"/>
  <c r="G94" i="1"/>
  <c r="G95" i="1"/>
  <c r="G99" i="1"/>
  <c r="G103" i="1"/>
  <c r="G115" i="1"/>
  <c r="J116" i="1"/>
  <c r="J118" i="1"/>
  <c r="G119" i="1"/>
  <c r="G121" i="1"/>
  <c r="J122" i="1"/>
  <c r="G123" i="1"/>
  <c r="G124" i="1"/>
  <c r="G125" i="1"/>
  <c r="G126" i="1"/>
  <c r="G127" i="1"/>
  <c r="G133" i="1"/>
  <c r="J138" i="1"/>
  <c r="G139" i="1"/>
  <c r="G140" i="1"/>
  <c r="G141" i="1"/>
  <c r="G145" i="1"/>
  <c r="G146" i="1"/>
  <c r="G147" i="1"/>
  <c r="G148" i="1"/>
  <c r="J152" i="1"/>
  <c r="J153" i="1"/>
  <c r="J155" i="1"/>
  <c r="J156" i="1"/>
  <c r="J157" i="1"/>
  <c r="J158" i="1"/>
  <c r="J159" i="1"/>
  <c r="J160" i="1"/>
  <c r="G161" i="1"/>
  <c r="G165" i="1"/>
  <c r="G169" i="1"/>
  <c r="G173" i="1"/>
  <c r="J174" i="1"/>
  <c r="J176" i="1"/>
  <c r="J177" i="1"/>
  <c r="J178" i="1"/>
  <c r="J179" i="1"/>
  <c r="J180" i="1"/>
  <c r="G181" i="1"/>
  <c r="J192" i="1"/>
  <c r="J196" i="1"/>
  <c r="G197" i="1"/>
  <c r="J202" i="1"/>
  <c r="G203" i="1"/>
  <c r="J207" i="1"/>
  <c r="J223" i="1"/>
  <c r="J226" i="1"/>
  <c r="G227" i="1"/>
  <c r="J228" i="1"/>
  <c r="J232" i="1"/>
  <c r="J233" i="1"/>
  <c r="J234" i="1"/>
  <c r="G235" i="1"/>
  <c r="G236" i="1"/>
  <c r="G237" i="1"/>
  <c r="G238" i="1"/>
  <c r="G240" i="1"/>
  <c r="J254" i="1"/>
  <c r="G255" i="1"/>
  <c r="G259" i="1"/>
  <c r="G260" i="1"/>
  <c r="G262" i="1"/>
  <c r="J265" i="1"/>
  <c r="G266" i="1"/>
  <c r="J267" i="1"/>
  <c r="J276" i="1"/>
  <c r="J286" i="1"/>
  <c r="G287" i="1"/>
  <c r="J291" i="1"/>
  <c r="G292" i="1"/>
  <c r="J295" i="1"/>
  <c r="G309" i="1"/>
  <c r="J310" i="1"/>
  <c r="J313" i="1"/>
  <c r="G331" i="1"/>
  <c r="G346" i="1"/>
  <c r="J354" i="1"/>
  <c r="G358" i="1"/>
  <c r="J364" i="1"/>
  <c r="J365" i="1"/>
  <c r="G366" i="1"/>
  <c r="J367" i="1"/>
  <c r="G368" i="1"/>
  <c r="J373" i="1"/>
  <c r="G374" i="1"/>
  <c r="J375" i="1"/>
  <c r="G376" i="1"/>
  <c r="J377" i="1"/>
  <c r="G378" i="1"/>
  <c r="G379" i="1"/>
  <c r="G380" i="1"/>
  <c r="G381" i="1"/>
  <c r="G388" i="1"/>
  <c r="J406" i="1"/>
  <c r="J407" i="1"/>
  <c r="J408" i="1"/>
  <c r="J409" i="1"/>
  <c r="G410" i="1"/>
  <c r="J414" i="1"/>
  <c r="G415" i="1"/>
  <c r="J418" i="1"/>
  <c r="G423" i="1"/>
  <c r="J424" i="1"/>
  <c r="J433" i="1"/>
  <c r="G437" i="1"/>
  <c r="J447" i="1"/>
  <c r="G448" i="1"/>
  <c r="G449" i="1"/>
  <c r="G453" i="1"/>
  <c r="G456" i="1"/>
  <c r="J457" i="1"/>
  <c r="J459" i="1"/>
  <c r="G460" i="1"/>
  <c r="J461" i="1"/>
  <c r="J462" i="1"/>
  <c r="J463" i="1"/>
  <c r="G464" i="1"/>
  <c r="G465" i="1"/>
  <c r="G466" i="1"/>
  <c r="G468" i="1"/>
  <c r="J469" i="1"/>
  <c r="G470" i="1"/>
  <c r="J473" i="1"/>
  <c r="G476" i="1"/>
  <c r="J479" i="1"/>
  <c r="G480" i="1"/>
  <c r="G484" i="1"/>
  <c r="G487" i="1"/>
  <c r="J488" i="1"/>
  <c r="G489" i="1"/>
  <c r="G490" i="1"/>
  <c r="G491" i="1"/>
  <c r="G492" i="1"/>
  <c r="G494" i="1"/>
  <c r="J503" i="1"/>
  <c r="G504" i="1"/>
  <c r="J507" i="1"/>
  <c r="G508" i="1"/>
  <c r="G512" i="1"/>
  <c r="J513" i="1"/>
  <c r="G514" i="1"/>
  <c r="G515" i="1"/>
  <c r="J520" i="1"/>
  <c r="G521" i="1"/>
  <c r="J534" i="1"/>
  <c r="G535" i="1"/>
  <c r="J537" i="1"/>
  <c r="J538" i="1"/>
  <c r="J539" i="1"/>
  <c r="J544" i="1"/>
  <c r="G545" i="1"/>
  <c r="G548" i="1"/>
  <c r="J578" i="1"/>
  <c r="G585" i="1"/>
  <c r="G597" i="1"/>
  <c r="G623" i="1"/>
  <c r="J633" i="1"/>
  <c r="G634" i="1"/>
  <c r="J637" i="1"/>
  <c r="J646" i="1"/>
  <c r="J649" i="1"/>
  <c r="G655" i="1"/>
  <c r="G683" i="1"/>
  <c r="G686" i="1"/>
  <c r="G701" i="1"/>
  <c r="J708" i="1"/>
  <c r="J716" i="1"/>
  <c r="G731" i="1"/>
  <c r="G733" i="1"/>
  <c r="J743" i="1"/>
  <c r="J765" i="1"/>
  <c r="J788" i="1"/>
  <c r="J847" i="1"/>
  <c r="G916" i="1"/>
  <c r="G920" i="1"/>
  <c r="J921" i="1"/>
  <c r="G924" i="1"/>
  <c r="G972" i="1"/>
  <c r="G1066" i="1"/>
  <c r="G1081" i="1"/>
  <c r="J1082" i="1"/>
  <c r="J1179" i="1"/>
  <c r="A2" i="2"/>
  <c r="B14" i="2"/>
  <c r="A14" i="2"/>
  <c r="B40" i="2"/>
  <c r="A40" i="2"/>
  <c r="C50" i="2"/>
  <c r="B50" i="2"/>
  <c r="A50" i="2"/>
  <c r="C60" i="2"/>
  <c r="B60" i="2"/>
  <c r="B92" i="2"/>
  <c r="C92" i="2"/>
  <c r="D92" i="2" s="1"/>
  <c r="A92" i="2"/>
  <c r="B99" i="2"/>
  <c r="D99" i="2" s="1"/>
  <c r="C99" i="2"/>
  <c r="B110" i="2"/>
  <c r="A110" i="2"/>
  <c r="C143" i="2"/>
  <c r="D143" i="2" s="1"/>
  <c r="B143" i="2"/>
  <c r="A143" i="2"/>
  <c r="C157" i="2"/>
  <c r="B157" i="2"/>
  <c r="D157" i="2" s="1"/>
  <c r="A157" i="2"/>
  <c r="B199" i="2"/>
  <c r="B213" i="2"/>
  <c r="A213" i="2"/>
  <c r="B246" i="2"/>
  <c r="C246" i="2"/>
  <c r="A246" i="2"/>
  <c r="C253" i="2"/>
  <c r="D253" i="2" s="1"/>
  <c r="B253" i="2"/>
  <c r="C276" i="2"/>
  <c r="D276" i="2" s="1"/>
  <c r="B308" i="2"/>
  <c r="A308" i="2"/>
  <c r="C308" i="2"/>
  <c r="B316" i="2"/>
  <c r="C316" i="2"/>
  <c r="D316" i="2" s="1"/>
  <c r="A316" i="2"/>
  <c r="C325" i="2"/>
  <c r="B332" i="2"/>
  <c r="C332" i="2"/>
  <c r="A332" i="2"/>
  <c r="B345" i="2"/>
  <c r="A345" i="2"/>
  <c r="C381" i="2"/>
  <c r="B381" i="2"/>
  <c r="D381" i="2" s="1"/>
  <c r="B388" i="2"/>
  <c r="A388" i="2"/>
  <c r="C399" i="2"/>
  <c r="A399" i="2"/>
  <c r="C497" i="2"/>
  <c r="B525" i="2"/>
  <c r="A525" i="2"/>
  <c r="B529" i="2"/>
  <c r="C529" i="2"/>
  <c r="A529" i="2"/>
  <c r="C539" i="2"/>
  <c r="C545" i="2"/>
  <c r="A591" i="2"/>
  <c r="B591" i="2"/>
  <c r="C591" i="2"/>
  <c r="B619" i="2"/>
  <c r="D619" i="2" s="1"/>
  <c r="A687" i="2"/>
  <c r="B687" i="2"/>
  <c r="D687" i="2" s="1"/>
  <c r="D715" i="2"/>
  <c r="B717" i="2"/>
  <c r="D717" i="2" s="1"/>
  <c r="A717" i="2"/>
  <c r="B789" i="2"/>
  <c r="C789" i="2"/>
  <c r="A789" i="2"/>
  <c r="C796" i="2"/>
  <c r="A796" i="2"/>
  <c r="B883" i="2"/>
  <c r="C883" i="2"/>
  <c r="D883" i="2" s="1"/>
  <c r="B907" i="2"/>
  <c r="C907" i="2"/>
  <c r="D907" i="2" s="1"/>
  <c r="D1006" i="2"/>
  <c r="B1105" i="2"/>
  <c r="A1105" i="2"/>
  <c r="C1105" i="2"/>
  <c r="D1105" i="2" s="1"/>
  <c r="C1109" i="2"/>
  <c r="D1109" i="2" s="1"/>
  <c r="C1118" i="2"/>
  <c r="B1118" i="2"/>
  <c r="A1118" i="2"/>
  <c r="C1122" i="2"/>
  <c r="D1122" i="2" s="1"/>
  <c r="B1122" i="2"/>
  <c r="A1122" i="2"/>
  <c r="B1150" i="2"/>
  <c r="A1150" i="2"/>
  <c r="C1150" i="2"/>
  <c r="B1182" i="2"/>
  <c r="A1182" i="2"/>
  <c r="C1182" i="2"/>
  <c r="C1237" i="2"/>
  <c r="B1237" i="2"/>
  <c r="A1237" i="2"/>
  <c r="B1302" i="2"/>
  <c r="C1302" i="2"/>
  <c r="A1302" i="2"/>
  <c r="D1312" i="2"/>
  <c r="C1314" i="2"/>
  <c r="D1314" i="2" s="1"/>
  <c r="B1314" i="2"/>
  <c r="A1314" i="2"/>
  <c r="D1318" i="2"/>
  <c r="D10" i="2"/>
  <c r="C12" i="2"/>
  <c r="B12" i="2"/>
  <c r="C18" i="2"/>
  <c r="D18" i="2" s="1"/>
  <c r="B18" i="2"/>
  <c r="D20" i="2"/>
  <c r="B30" i="2"/>
  <c r="A30" i="2"/>
  <c r="B56" i="2"/>
  <c r="A56" i="2"/>
  <c r="B78" i="2"/>
  <c r="A78" i="2"/>
  <c r="B86" i="2"/>
  <c r="C86" i="2"/>
  <c r="A86" i="2"/>
  <c r="C91" i="2"/>
  <c r="C93" i="2"/>
  <c r="B93" i="2"/>
  <c r="C111" i="2"/>
  <c r="D111" i="2" s="1"/>
  <c r="B111" i="2"/>
  <c r="A111" i="2"/>
  <c r="B116" i="2"/>
  <c r="A116" i="2"/>
  <c r="B156" i="2"/>
  <c r="C156" i="2"/>
  <c r="D156" i="2" s="1"/>
  <c r="A156" i="2"/>
  <c r="B163" i="2"/>
  <c r="D163" i="2" s="1"/>
  <c r="C163" i="2"/>
  <c r="C167" i="2"/>
  <c r="A167" i="2"/>
  <c r="B181" i="2"/>
  <c r="D181" i="2" s="1"/>
  <c r="A181" i="2"/>
  <c r="B206" i="2"/>
  <c r="A206" i="2"/>
  <c r="B214" i="2"/>
  <c r="C214" i="2"/>
  <c r="A214" i="2"/>
  <c r="C219" i="2"/>
  <c r="C221" i="2"/>
  <c r="D221" i="2" s="1"/>
  <c r="B221" i="2"/>
  <c r="C239" i="2"/>
  <c r="B239" i="2"/>
  <c r="A239" i="2"/>
  <c r="B244" i="2"/>
  <c r="A244" i="2"/>
  <c r="B284" i="2"/>
  <c r="C284" i="2"/>
  <c r="D284" i="2" s="1"/>
  <c r="A284" i="2"/>
  <c r="B291" i="2"/>
  <c r="C291" i="2"/>
  <c r="C295" i="2"/>
  <c r="D295" i="2" s="1"/>
  <c r="A295" i="2"/>
  <c r="B309" i="2"/>
  <c r="A309" i="2"/>
  <c r="B326" i="2"/>
  <c r="D326" i="2" s="1"/>
  <c r="A326" i="2"/>
  <c r="A355" i="2"/>
  <c r="B355" i="2"/>
  <c r="C359" i="2"/>
  <c r="A359" i="2"/>
  <c r="B369" i="2"/>
  <c r="C369" i="2"/>
  <c r="D369" i="2" s="1"/>
  <c r="A369" i="2"/>
  <c r="C371" i="2"/>
  <c r="A379" i="2"/>
  <c r="B379" i="2"/>
  <c r="B414" i="2"/>
  <c r="A414" i="2"/>
  <c r="B454" i="2"/>
  <c r="A454" i="2"/>
  <c r="B468" i="2"/>
  <c r="C468" i="2"/>
  <c r="B478" i="2"/>
  <c r="A478" i="2"/>
  <c r="B509" i="2"/>
  <c r="A509" i="2"/>
  <c r="C543" i="2"/>
  <c r="B543" i="2"/>
  <c r="D543" i="2" s="1"/>
  <c r="C587" i="2"/>
  <c r="D587" i="2" s="1"/>
  <c r="A587" i="2"/>
  <c r="D625" i="2"/>
  <c r="D631" i="2"/>
  <c r="B645" i="2"/>
  <c r="D645" i="2" s="1"/>
  <c r="C645" i="2"/>
  <c r="A645" i="2"/>
  <c r="A655" i="2"/>
  <c r="B655" i="2"/>
  <c r="D655" i="2" s="1"/>
  <c r="B685" i="2"/>
  <c r="D685" i="2" s="1"/>
  <c r="A685" i="2"/>
  <c r="C707" i="2"/>
  <c r="B707" i="2"/>
  <c r="A707" i="2"/>
  <c r="A711" i="2"/>
  <c r="C711" i="2"/>
  <c r="B711" i="2"/>
  <c r="C715" i="2"/>
  <c r="A715" i="2"/>
  <c r="D753" i="2"/>
  <c r="D759" i="2"/>
  <c r="A762" i="2"/>
  <c r="A778" i="2"/>
  <c r="C786" i="2"/>
  <c r="A786" i="2"/>
  <c r="A788" i="2"/>
  <c r="D795" i="2"/>
  <c r="C798" i="2"/>
  <c r="A798" i="2"/>
  <c r="B813" i="2"/>
  <c r="C813" i="2"/>
  <c r="D813" i="2" s="1"/>
  <c r="A813" i="2"/>
  <c r="C819" i="2"/>
  <c r="D819" i="2" s="1"/>
  <c r="B843" i="2"/>
  <c r="C843" i="2"/>
  <c r="D843" i="2" s="1"/>
  <c r="A846" i="2"/>
  <c r="B846" i="2"/>
  <c r="B850" i="2"/>
  <c r="C850" i="2"/>
  <c r="D850" i="2" s="1"/>
  <c r="A852" i="2"/>
  <c r="B852" i="2"/>
  <c r="D854" i="2"/>
  <c r="B867" i="2"/>
  <c r="C867" i="2"/>
  <c r="D867" i="2" s="1"/>
  <c r="D894" i="2"/>
  <c r="B914" i="2"/>
  <c r="C914" i="2"/>
  <c r="A916" i="2"/>
  <c r="B916" i="2"/>
  <c r="D916" i="2" s="1"/>
  <c r="D958" i="2"/>
  <c r="B978" i="2"/>
  <c r="C978" i="2"/>
  <c r="D978" i="2" s="1"/>
  <c r="A980" i="2"/>
  <c r="B980" i="2"/>
  <c r="C1022" i="2"/>
  <c r="B1022" i="2"/>
  <c r="D1022" i="2" s="1"/>
  <c r="B1024" i="2"/>
  <c r="C1030" i="2"/>
  <c r="B1030" i="2"/>
  <c r="B1032" i="2"/>
  <c r="D1032" i="2" s="1"/>
  <c r="C1038" i="2"/>
  <c r="B1038" i="2"/>
  <c r="B1040" i="2"/>
  <c r="C1046" i="2"/>
  <c r="D1046" i="2" s="1"/>
  <c r="B1046" i="2"/>
  <c r="B1048" i="2"/>
  <c r="C1054" i="2"/>
  <c r="B1054" i="2"/>
  <c r="D1054" i="2" s="1"/>
  <c r="B1056" i="2"/>
  <c r="C1062" i="2"/>
  <c r="B1062" i="2"/>
  <c r="B1064" i="2"/>
  <c r="D1064" i="2" s="1"/>
  <c r="C1070" i="2"/>
  <c r="B1070" i="2"/>
  <c r="B1072" i="2"/>
  <c r="C1078" i="2"/>
  <c r="D1078" i="2" s="1"/>
  <c r="B1078" i="2"/>
  <c r="B1080" i="2"/>
  <c r="C1086" i="2"/>
  <c r="B1086" i="2"/>
  <c r="D1086" i="2" s="1"/>
  <c r="C1090" i="2"/>
  <c r="B1090" i="2"/>
  <c r="A1090" i="2"/>
  <c r="B1093" i="2"/>
  <c r="A1093" i="2"/>
  <c r="B1204" i="2"/>
  <c r="C1204" i="2"/>
  <c r="A1204" i="2"/>
  <c r="B1208" i="2"/>
  <c r="C1208" i="2"/>
  <c r="A1208" i="2"/>
  <c r="D1221" i="2"/>
  <c r="C1232" i="2"/>
  <c r="D1232" i="2" s="1"/>
  <c r="A1232" i="2"/>
  <c r="D1234" i="2"/>
  <c r="D1261" i="2"/>
  <c r="C1264" i="2"/>
  <c r="B1264" i="2"/>
  <c r="A1264" i="2"/>
  <c r="C1282" i="2"/>
  <c r="D1282" i="2" s="1"/>
  <c r="A1282" i="2"/>
  <c r="B1282" i="2"/>
  <c r="D1294" i="2"/>
  <c r="C1363" i="2"/>
  <c r="A1363" i="2"/>
  <c r="C1373" i="2"/>
  <c r="A1373" i="2"/>
  <c r="B1373" i="2"/>
  <c r="C1388" i="2"/>
  <c r="A1388" i="2"/>
  <c r="B1388" i="2"/>
  <c r="C1443" i="2"/>
  <c r="A1443" i="2"/>
  <c r="B1443" i="2"/>
  <c r="D1450" i="2"/>
  <c r="D1452" i="2"/>
  <c r="B1577" i="2"/>
  <c r="A1577" i="2"/>
  <c r="C1577" i="2"/>
  <c r="C1637" i="2"/>
  <c r="B1637" i="2"/>
  <c r="A1637" i="2"/>
  <c r="D1653" i="2"/>
  <c r="B8" i="2"/>
  <c r="A8" i="2"/>
  <c r="C28" i="2"/>
  <c r="D28" i="2" s="1"/>
  <c r="B28" i="2"/>
  <c r="C34" i="2"/>
  <c r="B34" i="2"/>
  <c r="B46" i="2"/>
  <c r="A46" i="2"/>
  <c r="C61" i="2"/>
  <c r="B61" i="2"/>
  <c r="D61" i="2" s="1"/>
  <c r="C79" i="2"/>
  <c r="B79" i="2"/>
  <c r="A79" i="2"/>
  <c r="B84" i="2"/>
  <c r="A84" i="2"/>
  <c r="B124" i="2"/>
  <c r="C124" i="2"/>
  <c r="D124" i="2" s="1"/>
  <c r="A124" i="2"/>
  <c r="B131" i="2"/>
  <c r="C131" i="2"/>
  <c r="C135" i="2"/>
  <c r="A135" i="2"/>
  <c r="B149" i="2"/>
  <c r="A149" i="2"/>
  <c r="B174" i="2"/>
  <c r="A174" i="2"/>
  <c r="B182" i="2"/>
  <c r="C182" i="2"/>
  <c r="A182" i="2"/>
  <c r="C189" i="2"/>
  <c r="D189" i="2" s="1"/>
  <c r="B189" i="2"/>
  <c r="C207" i="2"/>
  <c r="B207" i="2"/>
  <c r="A207" i="2"/>
  <c r="B212" i="2"/>
  <c r="A212" i="2"/>
  <c r="B252" i="2"/>
  <c r="C252" i="2"/>
  <c r="D252" i="2" s="1"/>
  <c r="A252" i="2"/>
  <c r="B259" i="2"/>
  <c r="C259" i="2"/>
  <c r="C263" i="2"/>
  <c r="D263" i="2" s="1"/>
  <c r="A263" i="2"/>
  <c r="B277" i="2"/>
  <c r="A277" i="2"/>
  <c r="B302" i="2"/>
  <c r="A302" i="2"/>
  <c r="B310" i="2"/>
  <c r="C310" i="2"/>
  <c r="A310" i="2"/>
  <c r="C317" i="2"/>
  <c r="B317" i="2"/>
  <c r="B324" i="2"/>
  <c r="A324" i="2"/>
  <c r="B333" i="2"/>
  <c r="A333" i="2"/>
  <c r="B373" i="2"/>
  <c r="A373" i="2"/>
  <c r="B380" i="2"/>
  <c r="C380" i="2"/>
  <c r="D380" i="2" s="1"/>
  <c r="A380" i="2"/>
  <c r="B389" i="2"/>
  <c r="A389" i="2"/>
  <c r="B396" i="2"/>
  <c r="C396" i="2"/>
  <c r="A396" i="2"/>
  <c r="B436" i="2"/>
  <c r="C436" i="2"/>
  <c r="A436" i="2"/>
  <c r="C445" i="2"/>
  <c r="D445" i="2" s="1"/>
  <c r="B445" i="2"/>
  <c r="B452" i="2"/>
  <c r="A452" i="2"/>
  <c r="C479" i="2"/>
  <c r="D479" i="2" s="1"/>
  <c r="B479" i="2"/>
  <c r="A479" i="2"/>
  <c r="C485" i="2"/>
  <c r="B485" i="2"/>
  <c r="C487" i="2"/>
  <c r="A487" i="2"/>
  <c r="B510" i="2"/>
  <c r="C510" i="2"/>
  <c r="D510" i="2" s="1"/>
  <c r="A510" i="2"/>
  <c r="B524" i="2"/>
  <c r="C524" i="2"/>
  <c r="A524" i="2"/>
  <c r="B549" i="2"/>
  <c r="A549" i="2"/>
  <c r="A557" i="2"/>
  <c r="C557" i="2"/>
  <c r="D557" i="2" s="1"/>
  <c r="B557" i="2"/>
  <c r="C561" i="2"/>
  <c r="A561" i="2"/>
  <c r="D593" i="2"/>
  <c r="D599" i="2"/>
  <c r="B613" i="2"/>
  <c r="C613" i="2"/>
  <c r="A613" i="2"/>
  <c r="A623" i="2"/>
  <c r="B623" i="2"/>
  <c r="D623" i="2" s="1"/>
  <c r="B653" i="2"/>
  <c r="D653" i="2" s="1"/>
  <c r="A653" i="2"/>
  <c r="C675" i="2"/>
  <c r="B675" i="2"/>
  <c r="D675" i="2" s="1"/>
  <c r="A675" i="2"/>
  <c r="A679" i="2"/>
  <c r="C679" i="2"/>
  <c r="B679" i="2"/>
  <c r="D679" i="2" s="1"/>
  <c r="C683" i="2"/>
  <c r="D683" i="2" s="1"/>
  <c r="A683" i="2"/>
  <c r="D721" i="2"/>
  <c r="D727" i="2"/>
  <c r="B741" i="2"/>
  <c r="C741" i="2"/>
  <c r="A741" i="2"/>
  <c r="A751" i="2"/>
  <c r="B751" i="2"/>
  <c r="D751" i="2" s="1"/>
  <c r="C766" i="2"/>
  <c r="A766" i="2"/>
  <c r="B775" i="2"/>
  <c r="D775" i="2" s="1"/>
  <c r="A775" i="2"/>
  <c r="C782" i="2"/>
  <c r="A782" i="2"/>
  <c r="D787" i="2"/>
  <c r="C799" i="2"/>
  <c r="B799" i="2"/>
  <c r="A799" i="2"/>
  <c r="A803" i="2"/>
  <c r="B803" i="2"/>
  <c r="D814" i="2"/>
  <c r="B821" i="2"/>
  <c r="C821" i="2"/>
  <c r="D821" i="2" s="1"/>
  <c r="B858" i="2"/>
  <c r="C858" i="2"/>
  <c r="D862" i="2"/>
  <c r="B877" i="2"/>
  <c r="C877" i="2"/>
  <c r="D877" i="2" s="1"/>
  <c r="A877" i="2"/>
  <c r="B885" i="2"/>
  <c r="C885" i="2"/>
  <c r="A885" i="2"/>
  <c r="B891" i="2"/>
  <c r="C891" i="2"/>
  <c r="D891" i="2" s="1"/>
  <c r="C902" i="2"/>
  <c r="B902" i="2"/>
  <c r="A932" i="2"/>
  <c r="B932" i="2"/>
  <c r="C932" i="2"/>
  <c r="B949" i="2"/>
  <c r="C949" i="2"/>
  <c r="D949" i="2" s="1"/>
  <c r="A949" i="2"/>
  <c r="B955" i="2"/>
  <c r="C955" i="2"/>
  <c r="D955" i="2" s="1"/>
  <c r="C966" i="2"/>
  <c r="B966" i="2"/>
  <c r="A996" i="2"/>
  <c r="B996" i="2"/>
  <c r="C996" i="2"/>
  <c r="B1013" i="2"/>
  <c r="C1013" i="2"/>
  <c r="A1013" i="2"/>
  <c r="D1019" i="2"/>
  <c r="D1027" i="2"/>
  <c r="D1051" i="2"/>
  <c r="D1059" i="2"/>
  <c r="D1083" i="2"/>
  <c r="B1121" i="2"/>
  <c r="A1121" i="2"/>
  <c r="C1121" i="2"/>
  <c r="C1205" i="2"/>
  <c r="B1205" i="2"/>
  <c r="D1205" i="2" s="1"/>
  <c r="B1218" i="2"/>
  <c r="A1218" i="2"/>
  <c r="C1254" i="2"/>
  <c r="B1254" i="2"/>
  <c r="C1291" i="2"/>
  <c r="B1291" i="2"/>
  <c r="A1291" i="2"/>
  <c r="C1296" i="2"/>
  <c r="B1296" i="2"/>
  <c r="A1404" i="2"/>
  <c r="B1404" i="2"/>
  <c r="C1404" i="2"/>
  <c r="D1416" i="2"/>
  <c r="C1466" i="2"/>
  <c r="B1466" i="2"/>
  <c r="A1466" i="2"/>
  <c r="D1468" i="2"/>
  <c r="B1535" i="2"/>
  <c r="A1535" i="2"/>
  <c r="C1535" i="2"/>
  <c r="C1587" i="2"/>
  <c r="B1587" i="2"/>
  <c r="A1587" i="2"/>
  <c r="D1595" i="2"/>
  <c r="C1597" i="2"/>
  <c r="D1597" i="2" s="1"/>
  <c r="B1597" i="2"/>
  <c r="B1615" i="2"/>
  <c r="A1615" i="2"/>
  <c r="C1615" i="2"/>
  <c r="D1615" i="2" s="1"/>
  <c r="C1634" i="2"/>
  <c r="B1634" i="2"/>
  <c r="D6" i="2"/>
  <c r="D16" i="2"/>
  <c r="D22" i="2"/>
  <c r="D32" i="2"/>
  <c r="D38" i="2"/>
  <c r="D48" i="2"/>
  <c r="D54" i="2"/>
  <c r="D597" i="2"/>
  <c r="D629" i="2"/>
  <c r="D661" i="2"/>
  <c r="D693" i="2"/>
  <c r="D725" i="2"/>
  <c r="D757" i="2"/>
  <c r="D771" i="2"/>
  <c r="C790" i="2"/>
  <c r="A790" i="2"/>
  <c r="D805" i="2"/>
  <c r="B811" i="2"/>
  <c r="C811" i="2"/>
  <c r="B837" i="2"/>
  <c r="C837" i="2"/>
  <c r="D837" i="2" s="1"/>
  <c r="B866" i="2"/>
  <c r="D866" i="2" s="1"/>
  <c r="C866" i="2"/>
  <c r="A868" i="2"/>
  <c r="B868" i="2"/>
  <c r="B875" i="2"/>
  <c r="C875" i="2"/>
  <c r="C886" i="2"/>
  <c r="B886" i="2"/>
  <c r="B898" i="2"/>
  <c r="D898" i="2" s="1"/>
  <c r="C898" i="2"/>
  <c r="A900" i="2"/>
  <c r="B900" i="2"/>
  <c r="B917" i="2"/>
  <c r="C917" i="2"/>
  <c r="A917" i="2"/>
  <c r="D926" i="2"/>
  <c r="B939" i="2"/>
  <c r="C939" i="2"/>
  <c r="C950" i="2"/>
  <c r="B950" i="2"/>
  <c r="B962" i="2"/>
  <c r="C962" i="2"/>
  <c r="A964" i="2"/>
  <c r="B964" i="2"/>
  <c r="D964" i="2" s="1"/>
  <c r="B981" i="2"/>
  <c r="C981" i="2"/>
  <c r="A981" i="2"/>
  <c r="D990" i="2"/>
  <c r="B1003" i="2"/>
  <c r="C1003" i="2"/>
  <c r="D1003" i="2" s="1"/>
  <c r="C1014" i="2"/>
  <c r="B1014" i="2"/>
  <c r="B1019" i="2"/>
  <c r="A1019" i="2"/>
  <c r="B1025" i="2"/>
  <c r="C1025" i="2"/>
  <c r="A1025" i="2"/>
  <c r="B1027" i="2"/>
  <c r="A1027" i="2"/>
  <c r="B1033" i="2"/>
  <c r="C1033" i="2"/>
  <c r="A1033" i="2"/>
  <c r="B1035" i="2"/>
  <c r="A1035" i="2"/>
  <c r="B1041" i="2"/>
  <c r="C1041" i="2"/>
  <c r="D1041" i="2" s="1"/>
  <c r="A1041" i="2"/>
  <c r="B1043" i="2"/>
  <c r="A1043" i="2"/>
  <c r="B1049" i="2"/>
  <c r="C1049" i="2"/>
  <c r="D1049" i="2" s="1"/>
  <c r="A1049" i="2"/>
  <c r="B1051" i="2"/>
  <c r="A1051" i="2"/>
  <c r="B1057" i="2"/>
  <c r="C1057" i="2"/>
  <c r="A1057" i="2"/>
  <c r="B1059" i="2"/>
  <c r="A1059" i="2"/>
  <c r="B1065" i="2"/>
  <c r="C1065" i="2"/>
  <c r="A1065" i="2"/>
  <c r="B1067" i="2"/>
  <c r="A1067" i="2"/>
  <c r="B1073" i="2"/>
  <c r="C1073" i="2"/>
  <c r="D1073" i="2" s="1"/>
  <c r="A1073" i="2"/>
  <c r="B1075" i="2"/>
  <c r="A1075" i="2"/>
  <c r="B1081" i="2"/>
  <c r="C1081" i="2"/>
  <c r="D1081" i="2" s="1"/>
  <c r="A1081" i="2"/>
  <c r="B1083" i="2"/>
  <c r="A1083" i="2"/>
  <c r="C1094" i="2"/>
  <c r="D1094" i="2" s="1"/>
  <c r="B1094" i="2"/>
  <c r="A1094" i="2"/>
  <c r="B1097" i="2"/>
  <c r="A1097" i="2"/>
  <c r="C1110" i="2"/>
  <c r="B1110" i="2"/>
  <c r="A1110" i="2"/>
  <c r="B1113" i="2"/>
  <c r="A1113" i="2"/>
  <c r="C1126" i="2"/>
  <c r="D1126" i="2" s="1"/>
  <c r="B1126" i="2"/>
  <c r="A1126" i="2"/>
  <c r="B1129" i="2"/>
  <c r="A1129" i="2"/>
  <c r="C1203" i="2"/>
  <c r="A1203" i="2"/>
  <c r="B1203" i="2"/>
  <c r="C1206" i="2"/>
  <c r="B1206" i="2"/>
  <c r="A1206" i="2"/>
  <c r="A1210" i="2"/>
  <c r="C1210" i="2"/>
  <c r="B1210" i="2"/>
  <c r="B1212" i="2"/>
  <c r="A1212" i="2"/>
  <c r="B1216" i="2"/>
  <c r="A1216" i="2"/>
  <c r="A1228" i="2"/>
  <c r="B1228" i="2"/>
  <c r="D1240" i="2"/>
  <c r="C1243" i="2"/>
  <c r="B1243" i="2"/>
  <c r="C1269" i="2"/>
  <c r="B1269" i="2"/>
  <c r="A1269" i="2"/>
  <c r="C1275" i="2"/>
  <c r="D1275" i="2" s="1"/>
  <c r="B1275" i="2"/>
  <c r="A1275" i="2"/>
  <c r="D1278" i="2"/>
  <c r="C1293" i="2"/>
  <c r="D1293" i="2" s="1"/>
  <c r="A1293" i="2"/>
  <c r="D1300" i="2"/>
  <c r="B1306" i="2"/>
  <c r="A1306" i="2"/>
  <c r="C1325" i="2"/>
  <c r="A1325" i="2"/>
  <c r="B1325" i="2"/>
  <c r="C1331" i="2"/>
  <c r="A1331" i="2"/>
  <c r="C1340" i="2"/>
  <c r="D1340" i="2" s="1"/>
  <c r="B1340" i="2"/>
  <c r="C1346" i="2"/>
  <c r="B1346" i="2"/>
  <c r="A1346" i="2"/>
  <c r="C1350" i="2"/>
  <c r="D1350" i="2" s="1"/>
  <c r="A1350" i="2"/>
  <c r="D1358" i="2"/>
  <c r="B1386" i="2"/>
  <c r="C1386" i="2"/>
  <c r="A1386" i="2"/>
  <c r="D1392" i="2"/>
  <c r="D1396" i="2"/>
  <c r="C1420" i="2"/>
  <c r="B1420" i="2"/>
  <c r="A1420" i="2"/>
  <c r="B1440" i="2"/>
  <c r="C1440" i="2"/>
  <c r="A1440" i="2"/>
  <c r="D1442" i="2"/>
  <c r="D1462" i="2"/>
  <c r="D1488" i="2"/>
  <c r="C1509" i="2"/>
  <c r="D1509" i="2" s="1"/>
  <c r="A1509" i="2"/>
  <c r="C1539" i="2"/>
  <c r="D1539" i="2" s="1"/>
  <c r="B1539" i="2"/>
  <c r="B1551" i="2"/>
  <c r="A1551" i="2"/>
  <c r="B1627" i="2"/>
  <c r="D1627" i="2" s="1"/>
  <c r="C1627" i="2"/>
  <c r="C1666" i="2"/>
  <c r="A1666" i="2"/>
  <c r="B1666" i="2"/>
  <c r="C1685" i="2"/>
  <c r="B1685" i="2"/>
  <c r="A1685" i="2"/>
  <c r="A492" i="2"/>
  <c r="D585" i="2"/>
  <c r="D605" i="2"/>
  <c r="D617" i="2"/>
  <c r="D637" i="2"/>
  <c r="D649" i="2"/>
  <c r="D669" i="2"/>
  <c r="D681" i="2"/>
  <c r="D701" i="2"/>
  <c r="D713" i="2"/>
  <c r="D733" i="2"/>
  <c r="D745" i="2"/>
  <c r="D767" i="2"/>
  <c r="D769" i="2"/>
  <c r="D783" i="2"/>
  <c r="D785" i="2"/>
  <c r="D797" i="2"/>
  <c r="B818" i="2"/>
  <c r="C818" i="2"/>
  <c r="A820" i="2"/>
  <c r="B820" i="2"/>
  <c r="B827" i="2"/>
  <c r="C827" i="2"/>
  <c r="D827" i="2" s="1"/>
  <c r="B853" i="2"/>
  <c r="C853" i="2"/>
  <c r="B882" i="2"/>
  <c r="C882" i="2"/>
  <c r="A884" i="2"/>
  <c r="B884" i="2"/>
  <c r="B901" i="2"/>
  <c r="C901" i="2"/>
  <c r="D901" i="2" s="1"/>
  <c r="A901" i="2"/>
  <c r="D910" i="2"/>
  <c r="B923" i="2"/>
  <c r="C923" i="2"/>
  <c r="D923" i="2" s="1"/>
  <c r="C934" i="2"/>
  <c r="B934" i="2"/>
  <c r="B946" i="2"/>
  <c r="C946" i="2"/>
  <c r="D946" i="2" s="1"/>
  <c r="A948" i="2"/>
  <c r="B948" i="2"/>
  <c r="B965" i="2"/>
  <c r="C965" i="2"/>
  <c r="D965" i="2" s="1"/>
  <c r="A965" i="2"/>
  <c r="D974" i="2"/>
  <c r="B987" i="2"/>
  <c r="C987" i="2"/>
  <c r="C998" i="2"/>
  <c r="B998" i="2"/>
  <c r="B1010" i="2"/>
  <c r="D1010" i="2" s="1"/>
  <c r="C1010" i="2"/>
  <c r="A1012" i="2"/>
  <c r="B1012" i="2"/>
  <c r="C1098" i="2"/>
  <c r="D1098" i="2" s="1"/>
  <c r="B1098" i="2"/>
  <c r="A1098" i="2"/>
  <c r="B1101" i="2"/>
  <c r="A1101" i="2"/>
  <c r="C1114" i="2"/>
  <c r="B1114" i="2"/>
  <c r="A1114" i="2"/>
  <c r="B1117" i="2"/>
  <c r="A1117" i="2"/>
  <c r="C1130" i="2"/>
  <c r="B1130" i="2"/>
  <c r="A1130" i="2"/>
  <c r="B1133" i="2"/>
  <c r="A1133" i="2"/>
  <c r="D1140" i="2"/>
  <c r="D1148" i="2"/>
  <c r="D1156" i="2"/>
  <c r="D1164" i="2"/>
  <c r="D1172" i="2"/>
  <c r="D1180" i="2"/>
  <c r="D1188" i="2"/>
  <c r="D1196" i="2"/>
  <c r="B1214" i="2"/>
  <c r="C1214" i="2"/>
  <c r="D1222" i="2"/>
  <c r="D1224" i="2"/>
  <c r="C1235" i="2"/>
  <c r="A1235" i="2"/>
  <c r="B1235" i="2"/>
  <c r="C1244" i="2"/>
  <c r="B1244" i="2"/>
  <c r="A1244" i="2"/>
  <c r="C1253" i="2"/>
  <c r="B1253" i="2"/>
  <c r="A1253" i="2"/>
  <c r="C1259" i="2"/>
  <c r="D1259" i="2" s="1"/>
  <c r="A1259" i="2"/>
  <c r="D1272" i="2"/>
  <c r="D1277" i="2"/>
  <c r="D1286" i="2"/>
  <c r="B1288" i="2"/>
  <c r="C1288" i="2"/>
  <c r="A1298" i="2"/>
  <c r="C1298" i="2"/>
  <c r="B1298" i="2"/>
  <c r="B1300" i="2"/>
  <c r="A1300" i="2"/>
  <c r="B1304" i="2"/>
  <c r="A1304" i="2"/>
  <c r="D1328" i="2"/>
  <c r="B1332" i="2"/>
  <c r="C1332" i="2"/>
  <c r="D1332" i="2" s="1"/>
  <c r="A1332" i="2"/>
  <c r="C1342" i="2"/>
  <c r="B1342" i="2"/>
  <c r="A1342" i="2"/>
  <c r="D1349" i="2"/>
  <c r="C1379" i="2"/>
  <c r="A1379" i="2"/>
  <c r="B1446" i="2"/>
  <c r="C1446" i="2"/>
  <c r="A1446" i="2"/>
  <c r="D1460" i="2"/>
  <c r="D1461" i="2"/>
  <c r="D1494" i="2"/>
  <c r="D1496" i="2"/>
  <c r="C1498" i="2"/>
  <c r="B1498" i="2"/>
  <c r="C1502" i="2"/>
  <c r="B1502" i="2"/>
  <c r="A1502" i="2"/>
  <c r="C1603" i="2"/>
  <c r="D1603" i="2" s="1"/>
  <c r="B1603" i="2"/>
  <c r="A1603" i="2"/>
  <c r="D1138" i="2"/>
  <c r="D1146" i="2"/>
  <c r="D1154" i="2"/>
  <c r="D1162" i="2"/>
  <c r="D1170" i="2"/>
  <c r="D1178" i="2"/>
  <c r="D1186" i="2"/>
  <c r="D1194" i="2"/>
  <c r="C1211" i="2"/>
  <c r="A1211" i="2"/>
  <c r="D1220" i="2"/>
  <c r="D1226" i="2"/>
  <c r="D1229" i="2"/>
  <c r="D1250" i="2"/>
  <c r="C1261" i="2"/>
  <c r="A1261" i="2"/>
  <c r="B1285" i="2"/>
  <c r="D1292" i="2"/>
  <c r="C1299" i="2"/>
  <c r="A1299" i="2"/>
  <c r="D1308" i="2"/>
  <c r="D1316" i="2"/>
  <c r="D1320" i="2"/>
  <c r="D1330" i="2"/>
  <c r="C1333" i="2"/>
  <c r="B1333" i="2"/>
  <c r="D1336" i="2"/>
  <c r="B1338" i="2"/>
  <c r="A1338" i="2"/>
  <c r="D1362" i="2"/>
  <c r="D1364" i="2"/>
  <c r="D1376" i="2"/>
  <c r="B1380" i="2"/>
  <c r="C1380" i="2"/>
  <c r="D1380" i="2" s="1"/>
  <c r="A1380" i="2"/>
  <c r="C1384" i="2"/>
  <c r="B1384" i="2"/>
  <c r="C1390" i="2"/>
  <c r="B1390" i="2"/>
  <c r="A1390" i="2"/>
  <c r="B1398" i="2"/>
  <c r="A1398" i="2"/>
  <c r="C1411" i="2"/>
  <c r="A1411" i="2"/>
  <c r="B1411" i="2"/>
  <c r="C1413" i="2"/>
  <c r="B1413" i="2"/>
  <c r="C1422" i="2"/>
  <c r="B1422" i="2"/>
  <c r="C1432" i="2"/>
  <c r="B1432" i="2"/>
  <c r="C1438" i="2"/>
  <c r="B1438" i="2"/>
  <c r="C1445" i="2"/>
  <c r="A1445" i="2"/>
  <c r="B1450" i="2"/>
  <c r="A1450" i="2"/>
  <c r="B1454" i="2"/>
  <c r="A1454" i="2"/>
  <c r="C1465" i="2"/>
  <c r="B1465" i="2"/>
  <c r="A1465" i="2"/>
  <c r="B1470" i="2"/>
  <c r="C1470" i="2"/>
  <c r="A1470" i="2"/>
  <c r="C1473" i="2"/>
  <c r="B1473" i="2"/>
  <c r="A1473" i="2"/>
  <c r="C1477" i="2"/>
  <c r="B1477" i="2"/>
  <c r="A1477" i="2"/>
  <c r="C1480" i="2"/>
  <c r="B1480" i="2"/>
  <c r="C1487" i="2"/>
  <c r="A1487" i="2"/>
  <c r="D1492" i="2"/>
  <c r="D1493" i="2"/>
  <c r="D1500" i="2"/>
  <c r="C1517" i="2"/>
  <c r="B1517" i="2"/>
  <c r="C1521" i="2"/>
  <c r="B1521" i="2"/>
  <c r="C1525" i="2"/>
  <c r="B1525" i="2"/>
  <c r="C1529" i="2"/>
  <c r="B1529" i="2"/>
  <c r="C1533" i="2"/>
  <c r="B1533" i="2"/>
  <c r="C1581" i="2"/>
  <c r="D1581" i="2" s="1"/>
  <c r="B1581" i="2"/>
  <c r="A1581" i="2"/>
  <c r="B1620" i="2"/>
  <c r="A1620" i="2"/>
  <c r="C1620" i="2"/>
  <c r="B1628" i="2"/>
  <c r="C1628" i="2"/>
  <c r="D1628" i="2" s="1"/>
  <c r="A1628" i="2"/>
  <c r="C1642" i="2"/>
  <c r="A1642" i="2"/>
  <c r="D1645" i="2"/>
  <c r="B1647" i="2"/>
  <c r="C1647" i="2"/>
  <c r="A1647" i="2"/>
  <c r="A1673" i="2"/>
  <c r="B1673" i="2"/>
  <c r="C1673" i="2"/>
  <c r="D1673" i="2" s="1"/>
  <c r="C1678" i="2"/>
  <c r="A1678" i="2"/>
  <c r="B1916" i="2"/>
  <c r="A1916" i="2"/>
  <c r="C1916" i="2"/>
  <c r="D1916" i="2" s="1"/>
  <c r="C1924" i="2"/>
  <c r="B1924" i="2"/>
  <c r="A1924" i="2"/>
  <c r="C1213" i="2"/>
  <c r="B1213" i="2"/>
  <c r="C1219" i="2"/>
  <c r="B1219" i="2"/>
  <c r="A1222" i="2"/>
  <c r="C1229" i="2"/>
  <c r="A1229" i="2"/>
  <c r="A1238" i="2"/>
  <c r="C1267" i="2"/>
  <c r="A1267" i="2"/>
  <c r="D1276" i="2"/>
  <c r="D1284" i="2"/>
  <c r="C1301" i="2"/>
  <c r="B1301" i="2"/>
  <c r="C1307" i="2"/>
  <c r="B1307" i="2"/>
  <c r="A1310" i="2"/>
  <c r="C1339" i="2"/>
  <c r="B1339" i="2"/>
  <c r="A1339" i="2"/>
  <c r="D1344" i="2"/>
  <c r="C1357" i="2"/>
  <c r="D1357" i="2" s="1"/>
  <c r="A1357" i="2"/>
  <c r="C1360" i="2"/>
  <c r="B1360" i="2"/>
  <c r="B1364" i="2"/>
  <c r="A1364" i="2"/>
  <c r="D1372" i="2"/>
  <c r="C1419" i="2"/>
  <c r="B1419" i="2"/>
  <c r="B1448" i="2"/>
  <c r="A1448" i="2"/>
  <c r="C1469" i="2"/>
  <c r="B1469" i="2"/>
  <c r="A1469" i="2"/>
  <c r="D1482" i="2"/>
  <c r="C1484" i="2"/>
  <c r="B1484" i="2"/>
  <c r="D1490" i="2"/>
  <c r="C1497" i="2"/>
  <c r="B1497" i="2"/>
  <c r="A1497" i="2"/>
  <c r="C1505" i="2"/>
  <c r="D1505" i="2" s="1"/>
  <c r="A1505" i="2"/>
  <c r="C1514" i="2"/>
  <c r="D1514" i="2" s="1"/>
  <c r="A1514" i="2"/>
  <c r="B1561" i="2"/>
  <c r="A1561" i="2"/>
  <c r="C1561" i="2"/>
  <c r="B1599" i="2"/>
  <c r="A1599" i="2"/>
  <c r="C1599" i="2"/>
  <c r="C1671" i="2"/>
  <c r="B1671" i="2"/>
  <c r="A1671" i="2"/>
  <c r="B1790" i="2"/>
  <c r="A1790" i="2"/>
  <c r="C1790" i="2"/>
  <c r="D1794" i="2"/>
  <c r="C1826" i="2"/>
  <c r="B1826" i="2"/>
  <c r="A1826" i="2"/>
  <c r="C1829" i="2"/>
  <c r="D1829" i="2" s="1"/>
  <c r="B1829" i="2"/>
  <c r="A1829" i="2"/>
  <c r="C1842" i="2"/>
  <c r="B1842" i="2"/>
  <c r="A1842" i="2"/>
  <c r="C1845" i="2"/>
  <c r="B1845" i="2"/>
  <c r="A1845" i="2"/>
  <c r="C1858" i="2"/>
  <c r="B1858" i="2"/>
  <c r="A1858" i="2"/>
  <c r="C1861" i="2"/>
  <c r="D1861" i="2" s="1"/>
  <c r="B1861" i="2"/>
  <c r="A1861" i="2"/>
  <c r="C1874" i="2"/>
  <c r="B1874" i="2"/>
  <c r="A1874" i="2"/>
  <c r="C1877" i="2"/>
  <c r="B1877" i="2"/>
  <c r="A1877" i="2"/>
  <c r="C1890" i="2"/>
  <c r="B1890" i="2"/>
  <c r="A1890" i="2"/>
  <c r="C1893" i="2"/>
  <c r="B1893" i="2"/>
  <c r="A1893" i="2"/>
  <c r="C1904" i="2"/>
  <c r="B1904" i="2"/>
  <c r="D1904" i="2" s="1"/>
  <c r="A1904" i="2"/>
  <c r="C1917" i="2"/>
  <c r="B1917" i="2"/>
  <c r="A1917" i="2"/>
  <c r="D1348" i="2"/>
  <c r="D1354" i="2"/>
  <c r="D1378" i="2"/>
  <c r="C1381" i="2"/>
  <c r="B1381" i="2"/>
  <c r="C1387" i="2"/>
  <c r="B1387" i="2"/>
  <c r="D1402" i="2"/>
  <c r="C1412" i="2"/>
  <c r="D1412" i="2" s="1"/>
  <c r="C1418" i="2"/>
  <c r="D1418" i="2" s="1"/>
  <c r="D1426" i="2"/>
  <c r="A1429" i="2"/>
  <c r="D1430" i="2"/>
  <c r="C1435" i="2"/>
  <c r="B1435" i="2"/>
  <c r="D1458" i="2"/>
  <c r="C1467" i="2"/>
  <c r="B1467" i="2"/>
  <c r="C1481" i="2"/>
  <c r="B1481" i="2"/>
  <c r="C1485" i="2"/>
  <c r="B1485" i="2"/>
  <c r="D1486" i="2"/>
  <c r="C1503" i="2"/>
  <c r="D1503" i="2" s="1"/>
  <c r="B1503" i="2"/>
  <c r="A1503" i="2"/>
  <c r="D1504" i="2"/>
  <c r="D1508" i="2"/>
  <c r="B1512" i="2"/>
  <c r="B1516" i="2"/>
  <c r="C1549" i="2"/>
  <c r="B1549" i="2"/>
  <c r="C1555" i="2"/>
  <c r="B1555" i="2"/>
  <c r="D1557" i="2"/>
  <c r="B1567" i="2"/>
  <c r="A1567" i="2"/>
  <c r="B1593" i="2"/>
  <c r="A1593" i="2"/>
  <c r="D1611" i="2"/>
  <c r="C1613" i="2"/>
  <c r="B1613" i="2"/>
  <c r="B1621" i="2"/>
  <c r="A1621" i="2"/>
  <c r="C1635" i="2"/>
  <c r="B1635" i="2"/>
  <c r="B1643" i="2"/>
  <c r="C1643" i="2"/>
  <c r="A1643" i="2"/>
  <c r="C1684" i="2"/>
  <c r="B1684" i="2"/>
  <c r="A1684" i="2"/>
  <c r="B1694" i="2"/>
  <c r="A1694" i="2"/>
  <c r="B1701" i="2"/>
  <c r="A1701" i="2"/>
  <c r="C1701" i="2"/>
  <c r="B1711" i="2"/>
  <c r="A1711" i="2"/>
  <c r="B1757" i="2"/>
  <c r="C1757" i="2"/>
  <c r="A1757" i="2"/>
  <c r="B1767" i="2"/>
  <c r="A1767" i="2"/>
  <c r="C1802" i="2"/>
  <c r="A1802" i="2"/>
  <c r="B1802" i="2"/>
  <c r="B1815" i="2"/>
  <c r="C1815" i="2"/>
  <c r="A1815" i="2"/>
  <c r="B1819" i="2"/>
  <c r="C1819" i="2"/>
  <c r="A1819" i="2"/>
  <c r="C1822" i="2"/>
  <c r="D1822" i="2" s="1"/>
  <c r="A1822" i="2"/>
  <c r="C1834" i="2"/>
  <c r="B1834" i="2"/>
  <c r="A1834" i="2"/>
  <c r="C1837" i="2"/>
  <c r="B1837" i="2"/>
  <c r="A1837" i="2"/>
  <c r="C1850" i="2"/>
  <c r="B1850" i="2"/>
  <c r="A1850" i="2"/>
  <c r="C1853" i="2"/>
  <c r="D1853" i="2" s="1"/>
  <c r="B1853" i="2"/>
  <c r="A1853" i="2"/>
  <c r="C1866" i="2"/>
  <c r="B1866" i="2"/>
  <c r="A1866" i="2"/>
  <c r="C1869" i="2"/>
  <c r="B1869" i="2"/>
  <c r="A1869" i="2"/>
  <c r="C1882" i="2"/>
  <c r="B1882" i="2"/>
  <c r="A1882" i="2"/>
  <c r="C1885" i="2"/>
  <c r="D1885" i="2" s="1"/>
  <c r="B1885" i="2"/>
  <c r="A1885" i="2"/>
  <c r="C1898" i="2"/>
  <c r="B1898" i="2"/>
  <c r="D1898" i="2" s="1"/>
  <c r="A1898" i="2"/>
  <c r="C1901" i="2"/>
  <c r="B1901" i="2"/>
  <c r="A1901" i="2"/>
  <c r="D1910" i="2"/>
  <c r="C1941" i="2"/>
  <c r="B1941" i="2"/>
  <c r="A1941" i="2"/>
  <c r="A1956" i="2"/>
  <c r="C1956" i="2"/>
  <c r="B1956" i="2"/>
  <c r="C1965" i="2"/>
  <c r="A1965" i="2"/>
  <c r="B1965" i="2"/>
  <c r="C1967" i="2"/>
  <c r="D1967" i="2" s="1"/>
  <c r="B1967" i="2"/>
  <c r="D1370" i="2"/>
  <c r="D1394" i="2"/>
  <c r="C1405" i="2"/>
  <c r="D1405" i="2" s="1"/>
  <c r="A1405" i="2"/>
  <c r="C1451" i="2"/>
  <c r="B1451" i="2"/>
  <c r="C1471" i="2"/>
  <c r="D1471" i="2" s="1"/>
  <c r="A1471" i="2"/>
  <c r="C1507" i="2"/>
  <c r="A1507" i="2"/>
  <c r="D1510" i="2"/>
  <c r="B1545" i="2"/>
  <c r="A1545" i="2"/>
  <c r="D1563" i="2"/>
  <c r="C1565" i="2"/>
  <c r="B1565" i="2"/>
  <c r="C1571" i="2"/>
  <c r="B1571" i="2"/>
  <c r="D1573" i="2"/>
  <c r="B1583" i="2"/>
  <c r="A1583" i="2"/>
  <c r="B1609" i="2"/>
  <c r="A1609" i="2"/>
  <c r="B1622" i="2"/>
  <c r="C1622" i="2"/>
  <c r="A1622" i="2"/>
  <c r="C1629" i="2"/>
  <c r="B1629" i="2"/>
  <c r="C1644" i="2"/>
  <c r="A1644" i="2"/>
  <c r="B1644" i="2"/>
  <c r="D1659" i="2"/>
  <c r="D1660" i="2"/>
  <c r="B1667" i="2"/>
  <c r="A1667" i="2"/>
  <c r="C1676" i="2"/>
  <c r="D1676" i="2" s="1"/>
  <c r="A1676" i="2"/>
  <c r="B1679" i="2"/>
  <c r="C1679" i="2"/>
  <c r="D1687" i="2"/>
  <c r="B1703" i="2"/>
  <c r="A1703" i="2"/>
  <c r="C1720" i="2"/>
  <c r="D1720" i="2" s="1"/>
  <c r="B1720" i="2"/>
  <c r="A1720" i="2"/>
  <c r="B1725" i="2"/>
  <c r="C1725" i="2"/>
  <c r="A1725" i="2"/>
  <c r="B1735" i="2"/>
  <c r="A1735" i="2"/>
  <c r="C1735" i="2"/>
  <c r="D1735" i="2" s="1"/>
  <c r="B1749" i="2"/>
  <c r="C1749" i="2"/>
  <c r="A1749" i="2"/>
  <c r="B1799" i="2"/>
  <c r="C1799" i="2"/>
  <c r="A1799" i="2"/>
  <c r="B1803" i="2"/>
  <c r="C1803" i="2"/>
  <c r="D1803" i="2" s="1"/>
  <c r="A1803" i="2"/>
  <c r="C1806" i="2"/>
  <c r="D1806" i="2" s="1"/>
  <c r="A1806" i="2"/>
  <c r="D1932" i="2"/>
  <c r="B1942" i="2"/>
  <c r="C1942" i="2"/>
  <c r="A1942" i="2"/>
  <c r="D1990" i="2"/>
  <c r="B1996" i="2"/>
  <c r="C1996" i="2"/>
  <c r="A1996" i="2"/>
  <c r="C2005" i="2"/>
  <c r="B2005" i="2"/>
  <c r="A2005" i="2"/>
  <c r="D1559" i="2"/>
  <c r="D1569" i="2"/>
  <c r="D1575" i="2"/>
  <c r="D1585" i="2"/>
  <c r="D1591" i="2"/>
  <c r="D1601" i="2"/>
  <c r="D1607" i="2"/>
  <c r="D1617" i="2"/>
  <c r="D1652" i="2"/>
  <c r="B1693" i="2"/>
  <c r="C1693" i="2"/>
  <c r="B1727" i="2"/>
  <c r="C1727" i="2"/>
  <c r="C1736" i="2"/>
  <c r="B1736" i="2"/>
  <c r="C1744" i="2"/>
  <c r="D1744" i="2" s="1"/>
  <c r="A1744" i="2"/>
  <c r="C1750" i="2"/>
  <c r="B1750" i="2"/>
  <c r="B1758" i="2"/>
  <c r="D1758" i="2" s="1"/>
  <c r="A1758" i="2"/>
  <c r="C1768" i="2"/>
  <c r="B1768" i="2"/>
  <c r="A1768" i="2"/>
  <c r="D1784" i="2"/>
  <c r="B1791" i="2"/>
  <c r="C1791" i="2"/>
  <c r="A1791" i="2"/>
  <c r="C1794" i="2"/>
  <c r="A1794" i="2"/>
  <c r="D1798" i="2"/>
  <c r="B1807" i="2"/>
  <c r="C1807" i="2"/>
  <c r="A1807" i="2"/>
  <c r="C1810" i="2"/>
  <c r="D1810" i="2" s="1"/>
  <c r="A1810" i="2"/>
  <c r="B1823" i="2"/>
  <c r="C1823" i="2"/>
  <c r="A1823" i="2"/>
  <c r="D1836" i="2"/>
  <c r="D1844" i="2"/>
  <c r="D1868" i="2"/>
  <c r="D1876" i="2"/>
  <c r="D1900" i="2"/>
  <c r="C1903" i="2"/>
  <c r="D1903" i="2" s="1"/>
  <c r="B1903" i="2"/>
  <c r="D1909" i="2"/>
  <c r="C1943" i="2"/>
  <c r="B1943" i="2"/>
  <c r="C1952" i="2"/>
  <c r="D1952" i="2" s="1"/>
  <c r="A1952" i="2"/>
  <c r="A1960" i="2"/>
  <c r="C1960" i="2"/>
  <c r="B1960" i="2"/>
  <c r="D1960" i="2" s="1"/>
  <c r="D1968" i="2"/>
  <c r="C1970" i="2"/>
  <c r="D1970" i="2" s="1"/>
  <c r="A1970" i="2"/>
  <c r="A1976" i="2"/>
  <c r="C1976" i="2"/>
  <c r="B1976" i="2"/>
  <c r="D1976" i="2" s="1"/>
  <c r="C1979" i="2"/>
  <c r="B1979" i="2"/>
  <c r="C1994" i="2"/>
  <c r="A1994" i="2"/>
  <c r="B1994" i="2"/>
  <c r="D1994" i="2" s="1"/>
  <c r="C2021" i="2"/>
  <c r="D2021" i="2" s="1"/>
  <c r="B2021" i="2"/>
  <c r="A2030" i="2"/>
  <c r="C2030" i="2"/>
  <c r="D2030" i="2" s="1"/>
  <c r="B2037" i="2"/>
  <c r="A2037" i="2"/>
  <c r="C2037" i="2"/>
  <c r="A1649" i="2"/>
  <c r="D1651" i="2"/>
  <c r="B1695" i="2"/>
  <c r="C1695" i="2"/>
  <c r="C1704" i="2"/>
  <c r="B1704" i="2"/>
  <c r="C1712" i="2"/>
  <c r="A1712" i="2"/>
  <c r="D1717" i="2"/>
  <c r="B1733" i="2"/>
  <c r="A1733" i="2"/>
  <c r="B1759" i="2"/>
  <c r="C1759" i="2"/>
  <c r="A1759" i="2"/>
  <c r="B1781" i="2"/>
  <c r="C1781" i="2"/>
  <c r="B1789" i="2"/>
  <c r="C1789" i="2"/>
  <c r="A1789" i="2"/>
  <c r="B1795" i="2"/>
  <c r="C1795" i="2"/>
  <c r="D1795" i="2" s="1"/>
  <c r="A1795" i="2"/>
  <c r="C1798" i="2"/>
  <c r="A1798" i="2"/>
  <c r="B1811" i="2"/>
  <c r="C1811" i="2"/>
  <c r="A1811" i="2"/>
  <c r="C1814" i="2"/>
  <c r="D1814" i="2" s="1"/>
  <c r="A1814" i="2"/>
  <c r="B1828" i="2"/>
  <c r="A1828" i="2"/>
  <c r="C1830" i="2"/>
  <c r="B1830" i="2"/>
  <c r="B1836" i="2"/>
  <c r="A1836" i="2"/>
  <c r="C1838" i="2"/>
  <c r="B1838" i="2"/>
  <c r="B1844" i="2"/>
  <c r="A1844" i="2"/>
  <c r="C1846" i="2"/>
  <c r="B1846" i="2"/>
  <c r="B1852" i="2"/>
  <c r="A1852" i="2"/>
  <c r="C1854" i="2"/>
  <c r="B1854" i="2"/>
  <c r="B1860" i="2"/>
  <c r="A1860" i="2"/>
  <c r="C1862" i="2"/>
  <c r="B1862" i="2"/>
  <c r="B1868" i="2"/>
  <c r="A1868" i="2"/>
  <c r="C1870" i="2"/>
  <c r="B1870" i="2"/>
  <c r="B1876" i="2"/>
  <c r="A1876" i="2"/>
  <c r="C1878" i="2"/>
  <c r="B1878" i="2"/>
  <c r="B1884" i="2"/>
  <c r="A1884" i="2"/>
  <c r="C1886" i="2"/>
  <c r="B1886" i="2"/>
  <c r="B1892" i="2"/>
  <c r="A1892" i="2"/>
  <c r="C1894" i="2"/>
  <c r="B1894" i="2"/>
  <c r="B1900" i="2"/>
  <c r="A1900" i="2"/>
  <c r="B1906" i="2"/>
  <c r="A1906" i="2"/>
  <c r="C1919" i="2"/>
  <c r="B1919" i="2"/>
  <c r="C1961" i="2"/>
  <c r="A1961" i="2"/>
  <c r="C1981" i="2"/>
  <c r="D1981" i="2" s="1"/>
  <c r="A1981" i="2"/>
  <c r="C1995" i="2"/>
  <c r="B1995" i="2"/>
  <c r="C1998" i="2"/>
  <c r="A1998" i="2"/>
  <c r="B1998" i="2"/>
  <c r="D2004" i="2"/>
  <c r="B2034" i="2"/>
  <c r="C2034" i="2"/>
  <c r="D2034" i="2" s="1"/>
  <c r="A2034" i="2"/>
  <c r="D1908" i="2"/>
  <c r="D1934" i="2"/>
  <c r="D1950" i="2"/>
  <c r="C1957" i="2"/>
  <c r="D1957" i="2" s="1"/>
  <c r="A1957" i="2"/>
  <c r="C1959" i="2"/>
  <c r="B1959" i="2"/>
  <c r="D1962" i="2"/>
  <c r="A1964" i="2"/>
  <c r="C1964" i="2"/>
  <c r="D1964" i="2" s="1"/>
  <c r="A1968" i="2"/>
  <c r="C1968" i="2"/>
  <c r="C1973" i="2"/>
  <c r="D1973" i="2" s="1"/>
  <c r="A1973" i="2"/>
  <c r="C1975" i="2"/>
  <c r="D1975" i="2" s="1"/>
  <c r="B1975" i="2"/>
  <c r="C1977" i="2"/>
  <c r="D1977" i="2" s="1"/>
  <c r="A1977" i="2"/>
  <c r="C1987" i="2"/>
  <c r="D1987" i="2" s="1"/>
  <c r="B1987" i="2"/>
  <c r="C1997" i="2"/>
  <c r="A1997" i="2"/>
  <c r="D2000" i="2"/>
  <c r="C2003" i="2"/>
  <c r="B2003" i="2"/>
  <c r="C2006" i="2"/>
  <c r="A2006" i="2"/>
  <c r="C2011" i="2"/>
  <c r="B2011" i="2"/>
  <c r="D2022" i="2"/>
  <c r="D2028" i="2"/>
  <c r="A2036" i="2"/>
  <c r="C2036" i="2"/>
  <c r="C2038" i="2"/>
  <c r="A2038" i="2"/>
  <c r="A2052" i="2"/>
  <c r="C2052" i="2"/>
  <c r="D2052" i="2" s="1"/>
  <c r="B2052" i="2"/>
  <c r="A1765" i="2"/>
  <c r="D1926" i="2"/>
  <c r="C1933" i="2"/>
  <c r="B1933" i="2"/>
  <c r="C1935" i="2"/>
  <c r="B1935" i="2"/>
  <c r="A1944" i="2"/>
  <c r="C1944" i="2"/>
  <c r="D1944" i="2" s="1"/>
  <c r="C1949" i="2"/>
  <c r="B1949" i="2"/>
  <c r="C1951" i="2"/>
  <c r="D1951" i="2" s="1"/>
  <c r="B1951" i="2"/>
  <c r="C1962" i="2"/>
  <c r="A1962" i="2"/>
  <c r="D1966" i="2"/>
  <c r="C1969" i="2"/>
  <c r="A1969" i="2"/>
  <c r="D1980" i="2"/>
  <c r="A1984" i="2"/>
  <c r="C1984" i="2"/>
  <c r="D1986" i="2"/>
  <c r="A2000" i="2"/>
  <c r="C2000" i="2"/>
  <c r="D2002" i="2"/>
  <c r="C2016" i="2"/>
  <c r="D2016" i="2" s="1"/>
  <c r="A2016" i="2"/>
  <c r="C2022" i="2"/>
  <c r="A2022" i="2"/>
  <c r="C2027" i="2"/>
  <c r="B2027" i="2"/>
  <c r="C2029" i="2"/>
  <c r="B2029" i="2"/>
  <c r="D1928" i="2"/>
  <c r="D1946" i="2"/>
  <c r="D1978" i="2"/>
  <c r="D2014" i="2"/>
  <c r="B2048" i="2"/>
  <c r="D2048" i="2" s="1"/>
  <c r="A2053" i="2"/>
  <c r="C2053" i="2"/>
  <c r="D2053" i="2" s="1"/>
  <c r="B1989" i="2"/>
  <c r="D2024" i="2"/>
  <c r="AJ1137" i="1"/>
  <c r="K13" i="3"/>
  <c r="J13" i="3" a="1"/>
  <c r="J13" i="3" s="1"/>
  <c r="K12" i="3"/>
  <c r="J12" i="3" a="1"/>
  <c r="J12" i="3" s="1"/>
  <c r="K16" i="3"/>
  <c r="J16" i="3" a="1"/>
  <c r="J16" i="3" s="1"/>
  <c r="K154" i="3"/>
  <c r="J154" i="3" a="1"/>
  <c r="J154" i="3" s="1"/>
  <c r="K125" i="3"/>
  <c r="J125" i="3" a="1"/>
  <c r="J125" i="3" s="1"/>
  <c r="K29" i="3"/>
  <c r="J29" i="3" a="1"/>
  <c r="J29" i="3" s="1"/>
  <c r="K144" i="3"/>
  <c r="J144" i="3" a="1"/>
  <c r="J144" i="3" s="1"/>
  <c r="K31" i="3"/>
  <c r="J31" i="3" a="1"/>
  <c r="J31" i="3" s="1"/>
  <c r="K15" i="3"/>
  <c r="J15" i="3" a="1"/>
  <c r="J15" i="3" s="1"/>
  <c r="K146" i="3"/>
  <c r="J146" i="3" a="1"/>
  <c r="J146" i="3" s="1"/>
  <c r="K130" i="3"/>
  <c r="J130" i="3" a="1"/>
  <c r="J130" i="3" s="1"/>
  <c r="K24" i="3"/>
  <c r="J24" i="3" a="1"/>
  <c r="J24" i="3" s="1"/>
  <c r="K21" i="3"/>
  <c r="J21" i="3" a="1"/>
  <c r="J21" i="3" s="1"/>
  <c r="K30" i="3"/>
  <c r="J30" i="3" a="1"/>
  <c r="J30" i="3" s="1"/>
  <c r="K141" i="3"/>
  <c r="J141" i="3" a="1"/>
  <c r="J141" i="3" s="1"/>
  <c r="K28" i="3"/>
  <c r="J28" i="3" a="1"/>
  <c r="J28" i="3" s="1"/>
  <c r="K155" i="3"/>
  <c r="J155" i="3" a="1"/>
  <c r="J155" i="3" s="1"/>
  <c r="K139" i="3"/>
  <c r="J139" i="3" a="1"/>
  <c r="J139" i="3" s="1"/>
  <c r="K149" i="3"/>
  <c r="J149" i="3" a="1"/>
  <c r="J149" i="3" s="1"/>
  <c r="K109" i="3"/>
  <c r="J109" i="3" a="1"/>
  <c r="J109" i="3" s="1"/>
  <c r="K25" i="3"/>
  <c r="J25" i="3" a="1"/>
  <c r="J25" i="3" s="1"/>
  <c r="K140" i="3"/>
  <c r="J140" i="3" a="1"/>
  <c r="J140" i="3" s="1"/>
  <c r="K124" i="3"/>
  <c r="J124" i="3" a="1"/>
  <c r="J124" i="3" s="1"/>
  <c r="K22" i="3"/>
  <c r="J22" i="3" a="1"/>
  <c r="J22" i="3" s="1"/>
  <c r="K133" i="3"/>
  <c r="J133" i="3" a="1"/>
  <c r="J133" i="3" s="1"/>
  <c r="K20" i="3"/>
  <c r="J20" i="3" a="1"/>
  <c r="J20" i="3" s="1"/>
  <c r="K151" i="3"/>
  <c r="J151" i="3" a="1"/>
  <c r="J151" i="3" s="1"/>
  <c r="K135" i="3"/>
  <c r="J135" i="3" a="1"/>
  <c r="J135" i="3" s="1"/>
  <c r="K11" i="3"/>
  <c r="J11" i="3" a="1"/>
  <c r="J11" i="3" s="1"/>
  <c r="K27" i="3"/>
  <c r="J27" i="3" a="1"/>
  <c r="J27" i="3" s="1"/>
  <c r="K142" i="3"/>
  <c r="J142" i="3" a="1"/>
  <c r="J142" i="3" s="1"/>
  <c r="K126" i="3"/>
  <c r="J126" i="3" a="1"/>
  <c r="J126" i="3" s="1"/>
  <c r="K147" i="3"/>
  <c r="J147" i="3" a="1"/>
  <c r="J147" i="3" s="1"/>
  <c r="K26" i="3"/>
  <c r="J26" i="3" a="1"/>
  <c r="J26" i="3" s="1"/>
  <c r="K10" i="3"/>
  <c r="J10" i="3" a="1"/>
  <c r="J10" i="3" s="1"/>
  <c r="K137" i="3"/>
  <c r="J137" i="3" a="1"/>
  <c r="J137" i="3" s="1"/>
  <c r="K152" i="3"/>
  <c r="J152" i="3" a="1"/>
  <c r="J152" i="3" s="1"/>
  <c r="K136" i="3"/>
  <c r="J136" i="3" a="1"/>
  <c r="J136" i="3" s="1"/>
  <c r="K117" i="3"/>
  <c r="J117" i="3" a="1"/>
  <c r="J117" i="3" s="1"/>
  <c r="K131" i="3"/>
  <c r="J131" i="3" a="1"/>
  <c r="J131" i="3" s="1"/>
  <c r="K23" i="3"/>
  <c r="J23" i="3" a="1"/>
  <c r="J23" i="3" s="1"/>
  <c r="K138" i="3"/>
  <c r="J138" i="3" a="1"/>
  <c r="J138" i="3" s="1"/>
  <c r="K18" i="3"/>
  <c r="J18" i="3" a="1"/>
  <c r="J18" i="3" s="1"/>
  <c r="K9" i="3"/>
  <c r="J9" i="3" a="1"/>
  <c r="J9" i="3" s="1"/>
  <c r="K17" i="3"/>
  <c r="J17" i="3" a="1"/>
  <c r="J17" i="3" s="1"/>
  <c r="K148" i="3"/>
  <c r="J148" i="3" a="1"/>
  <c r="J148" i="3" s="1"/>
  <c r="K132" i="3"/>
  <c r="J132" i="3" a="1"/>
  <c r="J132" i="3" s="1"/>
  <c r="K153" i="3"/>
  <c r="J153" i="3" a="1"/>
  <c r="J153" i="3" s="1"/>
  <c r="K32" i="3"/>
  <c r="J32" i="3" a="1"/>
  <c r="J32" i="3" s="1"/>
  <c r="K143" i="3"/>
  <c r="J143" i="3" a="1"/>
  <c r="J143" i="3" s="1"/>
  <c r="K127" i="3"/>
  <c r="J127" i="3" a="1"/>
  <c r="J127" i="3" s="1"/>
  <c r="K145" i="3"/>
  <c r="J145" i="3" a="1"/>
  <c r="J145" i="3" s="1"/>
  <c r="K19" i="3"/>
  <c r="J19" i="3" a="1"/>
  <c r="J19" i="3" s="1"/>
  <c r="K150" i="3"/>
  <c r="J150" i="3" a="1"/>
  <c r="J150" i="3" s="1"/>
  <c r="K134" i="3"/>
  <c r="J134" i="3" a="1"/>
  <c r="J134" i="3" s="1"/>
  <c r="K6" i="3"/>
  <c r="J6" i="3" a="1"/>
  <c r="J6" i="3" s="1"/>
  <c r="K88" i="3"/>
  <c r="J88" i="3" a="1"/>
  <c r="J88" i="3" s="1"/>
  <c r="AH289" i="1" a="1"/>
  <c r="AH289" i="1" s="1"/>
  <c r="AH265" i="1" a="1"/>
  <c r="AH265" i="1" s="1"/>
  <c r="AH816" i="1" a="1"/>
  <c r="AH816" i="1" s="1"/>
  <c r="AH77" i="1" a="1"/>
  <c r="AH77" i="1" s="1"/>
  <c r="Y999" i="1"/>
  <c r="AH999" i="1" s="1" a="1"/>
  <c r="AH999" i="1" s="1"/>
  <c r="Y1046" i="1"/>
  <c r="AH1046" i="1" s="1" a="1"/>
  <c r="AH1046" i="1" s="1"/>
  <c r="Y1002" i="1"/>
  <c r="AJ1002" i="1" s="1"/>
  <c r="Y1036" i="1"/>
  <c r="W1036" i="1" s="1"/>
  <c r="AB231" i="1"/>
  <c r="N231" i="5" s="1"/>
  <c r="K129" i="3"/>
  <c r="AB843" i="1"/>
  <c r="K14" i="3"/>
  <c r="AB1083" i="1"/>
  <c r="AH1083" i="1" s="1" a="1"/>
  <c r="AH1083" i="1" s="1"/>
  <c r="K40" i="3"/>
  <c r="AB818" i="1"/>
  <c r="K8" i="3"/>
  <c r="AB1144" i="1"/>
  <c r="AH1144" i="1" s="1" a="1"/>
  <c r="AH1144" i="1" s="1"/>
  <c r="K128" i="3"/>
  <c r="AB824" i="1"/>
  <c r="K123" i="3"/>
  <c r="AB796" i="1"/>
  <c r="K87" i="3"/>
  <c r="Y324" i="1"/>
  <c r="AH324" i="1" s="1" a="1"/>
  <c r="AH324" i="1" s="1"/>
  <c r="Y96" i="1"/>
  <c r="W96" i="1" s="1"/>
  <c r="Y20" i="1"/>
  <c r="AH20" i="1" s="1" a="1"/>
  <c r="AH20" i="1" s="1"/>
  <c r="Y260" i="1"/>
  <c r="AH260" i="1" s="1" a="1"/>
  <c r="AH260" i="1" s="1"/>
  <c r="Y458" i="1"/>
  <c r="AH458" i="1" s="1" a="1"/>
  <c r="AH458" i="1" s="1"/>
  <c r="Y518" i="1"/>
  <c r="AH518" i="1" s="1" a="1"/>
  <c r="AH518" i="1" s="1"/>
  <c r="Y642" i="1"/>
  <c r="AJ642" i="1" s="1"/>
  <c r="Y838" i="1"/>
  <c r="AH838" i="1" s="1" a="1"/>
  <c r="AH838" i="1" s="1"/>
  <c r="Y1018" i="1"/>
  <c r="AH1018" i="1" s="1" a="1"/>
  <c r="AH1018" i="1" s="1"/>
  <c r="Y1063" i="1"/>
  <c r="W1063" i="1" s="1"/>
  <c r="Y1071" i="1"/>
  <c r="AH1071" i="1" s="1" a="1"/>
  <c r="AH1071" i="1" s="1"/>
  <c r="Y1146" i="1"/>
  <c r="AJ1146" i="1" s="1"/>
  <c r="Y1162" i="1"/>
  <c r="AJ1162" i="1" s="1"/>
  <c r="Y558" i="1"/>
  <c r="AJ558" i="1" s="1"/>
  <c r="Y998" i="1"/>
  <c r="AJ998" i="1" s="1"/>
  <c r="Y1006" i="1"/>
  <c r="AJ1006" i="1" s="1"/>
  <c r="Y1026" i="1"/>
  <c r="AH1026" i="1" s="1" a="1"/>
  <c r="AH1026" i="1" s="1"/>
  <c r="Y1040" i="1"/>
  <c r="AH1040" i="1" s="1" a="1"/>
  <c r="AH1040" i="1" s="1"/>
  <c r="Y1051" i="1"/>
  <c r="W1051" i="1" s="1"/>
  <c r="Y1054" i="1"/>
  <c r="AH1054" i="1" s="1" a="1"/>
  <c r="AH1054" i="1" s="1"/>
  <c r="Y622" i="1"/>
  <c r="W622" i="1" s="1"/>
  <c r="Y666" i="1"/>
  <c r="AH666" i="1" s="1" a="1"/>
  <c r="AH666" i="1" s="1"/>
  <c r="Y906" i="1"/>
  <c r="W906" i="1" s="1"/>
  <c r="Y954" i="1"/>
  <c r="AJ954" i="1" s="1"/>
  <c r="Y1078" i="1"/>
  <c r="AJ1078" i="1" s="1"/>
  <c r="Y312" i="1"/>
  <c r="AH312" i="1" s="1" a="1"/>
  <c r="AH312" i="1" s="1"/>
  <c r="Y538" i="1"/>
  <c r="AJ538" i="1" s="1"/>
  <c r="Y734" i="1"/>
  <c r="W734" i="1" s="1"/>
  <c r="Y818" i="1"/>
  <c r="AJ818" i="1" s="1"/>
  <c r="Y938" i="1"/>
  <c r="AH938" i="1" s="1" a="1"/>
  <c r="AH938" i="1" s="1"/>
  <c r="Y1014" i="1"/>
  <c r="AH1014" i="1" s="1" a="1"/>
  <c r="AH1014" i="1" s="1"/>
  <c r="Y1019" i="1"/>
  <c r="W1019" i="1" s="1"/>
  <c r="Y1031" i="1"/>
  <c r="AJ1031" i="1" s="1"/>
  <c r="Y1038" i="1"/>
  <c r="AH1038" i="1" s="1" a="1"/>
  <c r="AH1038" i="1" s="1"/>
  <c r="Y1042" i="1"/>
  <c r="AH1042" i="1" s="1" a="1"/>
  <c r="AH1042" i="1" s="1"/>
  <c r="Y1059" i="1"/>
  <c r="W1059" i="1" s="1"/>
  <c r="Y1081" i="1"/>
  <c r="AJ1081" i="1" s="1"/>
  <c r="Y1170" i="1"/>
  <c r="AH1170" i="1" s="1" a="1"/>
  <c r="AH1170" i="1" s="1"/>
  <c r="Y1175" i="1"/>
  <c r="AH1175" i="1" s="1" a="1"/>
  <c r="AH1175" i="1" s="1"/>
  <c r="Y1182" i="1"/>
  <c r="AH1182" i="1" s="1" a="1"/>
  <c r="AH1182" i="1" s="1"/>
  <c r="Y1190" i="1"/>
  <c r="AH1190" i="1" s="1" a="1"/>
  <c r="AH1190" i="1" s="1"/>
  <c r="Y1174" i="1"/>
  <c r="W1174" i="1" s="1"/>
  <c r="Y1177" i="1"/>
  <c r="AH1177" i="1" s="1" a="1"/>
  <c r="AH1177" i="1" s="1"/>
  <c r="Y1202" i="1"/>
  <c r="AJ1202" i="1" s="1"/>
  <c r="Y76" i="1"/>
  <c r="AH76" i="1" s="1" a="1"/>
  <c r="AH76" i="1" s="1"/>
  <c r="Y363" i="1"/>
  <c r="AH363" i="1" s="1" a="1"/>
  <c r="AH363" i="1" s="1"/>
  <c r="Y534" i="1"/>
  <c r="AH534" i="1" s="1" a="1"/>
  <c r="AH534" i="1" s="1"/>
  <c r="Y602" i="1"/>
  <c r="AH602" i="1" s="1" a="1"/>
  <c r="AH602" i="1" s="1"/>
  <c r="Y706" i="1"/>
  <c r="AJ706" i="1" s="1"/>
  <c r="Y774" i="1"/>
  <c r="AJ774" i="1" s="1"/>
  <c r="Y882" i="1"/>
  <c r="W882" i="1" s="1"/>
  <c r="Y978" i="1"/>
  <c r="AH978" i="1" s="1" a="1"/>
  <c r="AH978" i="1" s="1"/>
  <c r="Y982" i="1"/>
  <c r="AJ982" i="1" s="1"/>
  <c r="Y1008" i="1"/>
  <c r="AH1008" i="1" s="1" a="1"/>
  <c r="AH1008" i="1" s="1"/>
  <c r="Y1010" i="1"/>
  <c r="AH1010" i="1" s="1" a="1"/>
  <c r="AH1010" i="1" s="1"/>
  <c r="Y1034" i="1"/>
  <c r="AH1034" i="1" s="1" a="1"/>
  <c r="AH1034" i="1" s="1"/>
  <c r="Y1050" i="1"/>
  <c r="W1050" i="1" s="1"/>
  <c r="Y1070" i="1"/>
  <c r="AH1070" i="1" s="1" a="1"/>
  <c r="AH1070" i="1" s="1"/>
  <c r="Y1079" i="1"/>
  <c r="AJ1079" i="1" s="1"/>
  <c r="Y1155" i="1"/>
  <c r="AH1155" i="1" s="1" a="1"/>
  <c r="AH1155" i="1" s="1"/>
  <c r="Y1161" i="1"/>
  <c r="AH1161" i="1" s="1" a="1"/>
  <c r="AH1161" i="1" s="1"/>
  <c r="Y1206" i="1"/>
  <c r="AH1206" i="1" s="1" a="1"/>
  <c r="AH1206" i="1" s="1"/>
  <c r="Y37" i="1"/>
  <c r="AJ37" i="1" s="1"/>
  <c r="Y89" i="1"/>
  <c r="AH89" i="1" s="1" a="1"/>
  <c r="AH89" i="1" s="1"/>
  <c r="Y115" i="1"/>
  <c r="W115" i="1" s="1"/>
  <c r="Y121" i="1"/>
  <c r="W121" i="1" s="1"/>
  <c r="Y160" i="1"/>
  <c r="AH160" i="1" s="1" a="1"/>
  <c r="AH160" i="1" s="1"/>
  <c r="Y180" i="1"/>
  <c r="AH180" i="1" s="1" a="1"/>
  <c r="AH180" i="1" s="1"/>
  <c r="Y218" i="1"/>
  <c r="AH218" i="1" s="1" a="1"/>
  <c r="AH218" i="1" s="1"/>
  <c r="Y235" i="1"/>
  <c r="AH235" i="1" s="1" a="1"/>
  <c r="AH235" i="1" s="1"/>
  <c r="Y255" i="1"/>
  <c r="AJ255" i="1" s="1"/>
  <c r="Y256" i="1"/>
  <c r="AJ256" i="1" s="1"/>
  <c r="Y266" i="1"/>
  <c r="AH266" i="1" s="1" a="1"/>
  <c r="AH266" i="1" s="1"/>
  <c r="Y279" i="1"/>
  <c r="AH279" i="1" s="1" a="1"/>
  <c r="AH279" i="1" s="1"/>
  <c r="Y291" i="1"/>
  <c r="AH291" i="1" s="1" a="1"/>
  <c r="AH291" i="1" s="1"/>
  <c r="Y414" i="1"/>
  <c r="AJ414" i="1" s="1"/>
  <c r="Y479" i="1"/>
  <c r="AJ479" i="1" s="1"/>
  <c r="Y496" i="1"/>
  <c r="AH496" i="1" s="1" a="1"/>
  <c r="AH496" i="1" s="1"/>
  <c r="Y530" i="1"/>
  <c r="AJ530" i="1" s="1"/>
  <c r="Y576" i="1"/>
  <c r="W576" i="1" s="1"/>
  <c r="Y587" i="1"/>
  <c r="W587" i="1" s="1"/>
  <c r="Y591" i="1"/>
  <c r="AJ591" i="1" s="1"/>
  <c r="Y606" i="1"/>
  <c r="AJ606" i="1" s="1"/>
  <c r="Y612" i="1"/>
  <c r="AJ612" i="1" s="1"/>
  <c r="Y619" i="1"/>
  <c r="AH619" i="1" s="1" a="1"/>
  <c r="AH619" i="1" s="1"/>
  <c r="Y638" i="1"/>
  <c r="W638" i="1" s="1"/>
  <c r="Y645" i="1"/>
  <c r="W645" i="1" s="1"/>
  <c r="Y647" i="1"/>
  <c r="W647" i="1" s="1"/>
  <c r="Y655" i="1"/>
  <c r="AJ655" i="1" s="1"/>
  <c r="Y656" i="1"/>
  <c r="AJ656" i="1" s="1"/>
  <c r="Y661" i="1"/>
  <c r="AH661" i="1" s="1" a="1"/>
  <c r="AH661" i="1" s="1"/>
  <c r="Y670" i="1"/>
  <c r="AH670" i="1" s="1" a="1"/>
  <c r="AH670" i="1" s="1"/>
  <c r="Y672" i="1"/>
  <c r="AJ672" i="1" s="1"/>
  <c r="Y678" i="1"/>
  <c r="W678" i="1" s="1"/>
  <c r="Y684" i="1"/>
  <c r="AH684" i="1" s="1" a="1"/>
  <c r="AH684" i="1" s="1"/>
  <c r="Y690" i="1"/>
  <c r="AJ690" i="1" s="1"/>
  <c r="Y692" i="1"/>
  <c r="AH692" i="1" s="1" a="1"/>
  <c r="AH692" i="1" s="1"/>
  <c r="Y694" i="1"/>
  <c r="AJ694" i="1" s="1"/>
  <c r="Y707" i="1"/>
  <c r="AJ707" i="1" s="1"/>
  <c r="Y720" i="1"/>
  <c r="AH720" i="1" s="1" a="1"/>
  <c r="AH720" i="1" s="1"/>
  <c r="Y729" i="1"/>
  <c r="AH729" i="1" s="1" a="1"/>
  <c r="AH729" i="1" s="1"/>
  <c r="Y745" i="1"/>
  <c r="W745" i="1" s="1"/>
  <c r="Y759" i="1"/>
  <c r="AJ759" i="1" s="1"/>
  <c r="Y764" i="1"/>
  <c r="AJ764" i="1" s="1"/>
  <c r="Y765" i="1"/>
  <c r="AJ765" i="1" s="1"/>
  <c r="Y771" i="1"/>
  <c r="AJ771" i="1" s="1"/>
  <c r="Y772" i="1"/>
  <c r="AJ772" i="1" s="1"/>
  <c r="Y776" i="1"/>
  <c r="AJ776" i="1" s="1"/>
  <c r="Y801" i="1"/>
  <c r="AH801" i="1" s="1" a="1"/>
  <c r="AH801" i="1" s="1"/>
  <c r="Y802" i="1"/>
  <c r="AH802" i="1" s="1" a="1"/>
  <c r="AH802" i="1" s="1"/>
  <c r="Y803" i="1"/>
  <c r="AJ803" i="1" s="1"/>
  <c r="Y806" i="1"/>
  <c r="W806" i="1" s="1"/>
  <c r="Y807" i="1"/>
  <c r="AJ807" i="1" s="1"/>
  <c r="Y811" i="1"/>
  <c r="AJ811" i="1" s="1"/>
  <c r="Y821" i="1"/>
  <c r="W821" i="1" s="1"/>
  <c r="Y824" i="1"/>
  <c r="Y851" i="1"/>
  <c r="AH851" i="1" s="1" a="1"/>
  <c r="AH851" i="1" s="1"/>
  <c r="Y865" i="1"/>
  <c r="AH865" i="1" s="1" a="1"/>
  <c r="AH865" i="1" s="1"/>
  <c r="Y871" i="1"/>
  <c r="AJ871" i="1" s="1"/>
  <c r="Y879" i="1"/>
  <c r="AH879" i="1" s="1" a="1"/>
  <c r="AH879" i="1" s="1"/>
  <c r="Y881" i="1"/>
  <c r="AH881" i="1" s="1" a="1"/>
  <c r="AH881" i="1" s="1"/>
  <c r="Y886" i="1"/>
  <c r="W886" i="1" s="1"/>
  <c r="Y893" i="1"/>
  <c r="AJ893" i="1" s="1"/>
  <c r="Y907" i="1"/>
  <c r="AJ907" i="1" s="1"/>
  <c r="Y920" i="1"/>
  <c r="AJ920" i="1" s="1"/>
  <c r="Y929" i="1"/>
  <c r="AJ929" i="1" s="1"/>
  <c r="Y936" i="1"/>
  <c r="AH936" i="1" s="1" a="1"/>
  <c r="AH936" i="1" s="1"/>
  <c r="Y949" i="1"/>
  <c r="AJ949" i="1" s="1"/>
  <c r="Y960" i="1"/>
  <c r="AH960" i="1" s="1" a="1"/>
  <c r="AH960" i="1" s="1"/>
  <c r="Y13" i="1"/>
  <c r="AH13" i="1" s="1" a="1"/>
  <c r="AH13" i="1" s="1"/>
  <c r="Y35" i="1"/>
  <c r="AJ35" i="1" s="1"/>
  <c r="Y47" i="1"/>
  <c r="AH47" i="1" s="1" a="1"/>
  <c r="AH47" i="1" s="1"/>
  <c r="Y55" i="1"/>
  <c r="AH55" i="1" s="1" a="1"/>
  <c r="AH55" i="1" s="1"/>
  <c r="Y105" i="1"/>
  <c r="AJ105" i="1" s="1"/>
  <c r="Y575" i="1"/>
  <c r="AH575" i="1" s="1" a="1"/>
  <c r="AH575" i="1" s="1"/>
  <c r="Y581" i="1"/>
  <c r="AH581" i="1" s="1" a="1"/>
  <c r="AH581" i="1" s="1"/>
  <c r="Y38" i="1"/>
  <c r="AH38" i="1" s="1" a="1"/>
  <c r="AH38" i="1" s="1"/>
  <c r="Y48" i="1"/>
  <c r="AJ48" i="1" s="1"/>
  <c r="Y69" i="1"/>
  <c r="AH69" i="1" s="1" a="1"/>
  <c r="AH69" i="1" s="1"/>
  <c r="Y79" i="1"/>
  <c r="AH79" i="1" s="1" a="1"/>
  <c r="AH79" i="1" s="1"/>
  <c r="Y92" i="1"/>
  <c r="AJ92" i="1" s="1"/>
  <c r="Y117" i="1"/>
  <c r="AH117" i="1" s="1" a="1"/>
  <c r="AH117" i="1" s="1"/>
  <c r="Y122" i="1"/>
  <c r="AJ122" i="1" s="1"/>
  <c r="Y138" i="1"/>
  <c r="AH138" i="1" s="1" a="1"/>
  <c r="AH138" i="1" s="1"/>
  <c r="Y140" i="1"/>
  <c r="W140" i="1" s="1"/>
  <c r="Y146" i="1"/>
  <c r="AH146" i="1" s="1" a="1"/>
  <c r="AH146" i="1" s="1"/>
  <c r="Y147" i="1"/>
  <c r="AH147" i="1" s="1" a="1"/>
  <c r="AH147" i="1" s="1"/>
  <c r="Y167" i="1"/>
  <c r="AH167" i="1" s="1" a="1"/>
  <c r="AH167" i="1" s="1"/>
  <c r="Y197" i="1"/>
  <c r="AJ197" i="1" s="1"/>
  <c r="Y202" i="1"/>
  <c r="AH202" i="1" s="1" a="1"/>
  <c r="AH202" i="1" s="1"/>
  <c r="Y219" i="1"/>
  <c r="AJ219" i="1" s="1"/>
  <c r="Y229" i="1"/>
  <c r="AH229" i="1" s="1" a="1"/>
  <c r="AH229" i="1" s="1"/>
  <c r="Y238" i="1"/>
  <c r="AH238" i="1" s="1" a="1"/>
  <c r="AH238" i="1" s="1"/>
  <c r="Y242" i="1"/>
  <c r="AH242" i="1" s="1" a="1"/>
  <c r="AH242" i="1" s="1"/>
  <c r="Y257" i="1"/>
  <c r="AH257" i="1" s="1" a="1"/>
  <c r="AH257" i="1" s="1"/>
  <c r="Y270" i="1"/>
  <c r="AH270" i="1" s="1" a="1"/>
  <c r="AH270" i="1" s="1"/>
  <c r="Y280" i="1"/>
  <c r="AH280" i="1" s="1" a="1"/>
  <c r="AH280" i="1" s="1"/>
  <c r="Y281" i="1"/>
  <c r="AH281" i="1" s="1" a="1"/>
  <c r="AH281" i="1" s="1"/>
  <c r="Y292" i="1"/>
  <c r="AH292" i="1" s="1" a="1"/>
  <c r="AH292" i="1" s="1"/>
  <c r="Y300" i="1"/>
  <c r="AJ300" i="1" s="1"/>
  <c r="Y301" i="1"/>
  <c r="AH301" i="1" s="1" a="1"/>
  <c r="AH301" i="1" s="1"/>
  <c r="Y306" i="1"/>
  <c r="AH306" i="1" s="1" a="1"/>
  <c r="AH306" i="1" s="1"/>
  <c r="Y317" i="1"/>
  <c r="AH317" i="1" s="1" a="1"/>
  <c r="AH317" i="1" s="1"/>
  <c r="Y319" i="1"/>
  <c r="AH319" i="1" s="1" a="1"/>
  <c r="AH319" i="1" s="1"/>
  <c r="Y334" i="1"/>
  <c r="AH334" i="1" s="1" a="1"/>
  <c r="AH334" i="1" s="1"/>
  <c r="Y346" i="1"/>
  <c r="AH346" i="1" s="1" a="1"/>
  <c r="AH346" i="1" s="1"/>
  <c r="Y352" i="1"/>
  <c r="AH352" i="1" s="1" a="1"/>
  <c r="AH352" i="1" s="1"/>
  <c r="Y355" i="1"/>
  <c r="AH355" i="1" s="1" a="1"/>
  <c r="AH355" i="1" s="1"/>
  <c r="Y365" i="1"/>
  <c r="AH365" i="1" s="1" a="1"/>
  <c r="AH365" i="1" s="1"/>
  <c r="Y370" i="1"/>
  <c r="AH370" i="1" s="1" a="1"/>
  <c r="AH370" i="1" s="1"/>
  <c r="Y375" i="1"/>
  <c r="AH375" i="1" s="1" a="1"/>
  <c r="AH375" i="1" s="1"/>
  <c r="Y385" i="1"/>
  <c r="AH385" i="1" s="1" a="1"/>
  <c r="AH385" i="1" s="1"/>
  <c r="Y393" i="1"/>
  <c r="AH393" i="1" s="1" a="1"/>
  <c r="AH393" i="1" s="1"/>
  <c r="Y399" i="1"/>
  <c r="AH399" i="1" s="1" a="1"/>
  <c r="AH399" i="1" s="1"/>
  <c r="Y409" i="1"/>
  <c r="AH409" i="1" s="1" a="1"/>
  <c r="AH409" i="1" s="1"/>
  <c r="Y415" i="1"/>
  <c r="AH415" i="1" s="1" a="1"/>
  <c r="AH415" i="1" s="1"/>
  <c r="Y441" i="1"/>
  <c r="AH441" i="1" s="1" a="1"/>
  <c r="AH441" i="1" s="1"/>
  <c r="Y450" i="1"/>
  <c r="AH450" i="1" s="1" a="1"/>
  <c r="AH450" i="1" s="1"/>
  <c r="Y466" i="1"/>
  <c r="AH466" i="1" s="1" a="1"/>
  <c r="AH466" i="1" s="1"/>
  <c r="Y484" i="1"/>
  <c r="AH484" i="1" s="1" a="1"/>
  <c r="AH484" i="1" s="1"/>
  <c r="Y497" i="1"/>
  <c r="AH497" i="1" s="1" a="1"/>
  <c r="AH497" i="1" s="1"/>
  <c r="Y503" i="1"/>
  <c r="AH503" i="1" s="1" a="1"/>
  <c r="AH503" i="1" s="1"/>
  <c r="Y508" i="1"/>
  <c r="AH508" i="1" s="1" a="1"/>
  <c r="AH508" i="1" s="1"/>
  <c r="Y515" i="1"/>
  <c r="AH515" i="1" s="1" a="1"/>
  <c r="AH515" i="1" s="1"/>
  <c r="Y521" i="1"/>
  <c r="AH521" i="1" s="1" a="1"/>
  <c r="AH521" i="1" s="1"/>
  <c r="Y531" i="1"/>
  <c r="AH531" i="1" s="1" a="1"/>
  <c r="AH531" i="1" s="1"/>
  <c r="Y543" i="1"/>
  <c r="AH543" i="1" s="1" a="1"/>
  <c r="AH543" i="1" s="1"/>
  <c r="Y561" i="1"/>
  <c r="AH561" i="1" s="1" a="1"/>
  <c r="AH561" i="1" s="1"/>
  <c r="Y566" i="1"/>
  <c r="AH566" i="1" s="1" a="1"/>
  <c r="AH566" i="1" s="1"/>
  <c r="Y569" i="1"/>
  <c r="AH569" i="1" s="1" a="1"/>
  <c r="AH569" i="1" s="1"/>
  <c r="Y588" i="1"/>
  <c r="W588" i="1" s="1"/>
  <c r="Y592" i="1"/>
  <c r="AJ592" i="1" s="1"/>
  <c r="Y603" i="1"/>
  <c r="AH603" i="1" s="1" a="1"/>
  <c r="AH603" i="1" s="1"/>
  <c r="Y607" i="1"/>
  <c r="AJ607" i="1" s="1"/>
  <c r="Y614" i="1"/>
  <c r="AH614" i="1" s="1" a="1"/>
  <c r="AH614" i="1" s="1"/>
  <c r="Y620" i="1"/>
  <c r="AH620" i="1" s="1" a="1"/>
  <c r="AH620" i="1" s="1"/>
  <c r="Y625" i="1"/>
  <c r="AH625" i="1" s="1" a="1"/>
  <c r="AH625" i="1" s="1"/>
  <c r="Y630" i="1"/>
  <c r="W630" i="1" s="1"/>
  <c r="Y639" i="1"/>
  <c r="AH639" i="1" s="1" a="1"/>
  <c r="AH639" i="1" s="1"/>
  <c r="Y648" i="1"/>
  <c r="AH648" i="1" s="1" a="1"/>
  <c r="AH648" i="1" s="1"/>
  <c r="Y649" i="1"/>
  <c r="AH649" i="1" s="1" a="1"/>
  <c r="AH649" i="1" s="1"/>
  <c r="Y657" i="1"/>
  <c r="AH657" i="1" s="1" a="1"/>
  <c r="AH657" i="1" s="1"/>
  <c r="Y662" i="1"/>
  <c r="AJ662" i="1" s="1"/>
  <c r="Y664" i="1"/>
  <c r="AH664" i="1" s="1" a="1"/>
  <c r="AH664" i="1" s="1"/>
  <c r="Y665" i="1"/>
  <c r="AJ665" i="1" s="1"/>
  <c r="Y673" i="1"/>
  <c r="AH673" i="1" s="1" a="1"/>
  <c r="AH673" i="1" s="1"/>
  <c r="Y674" i="1"/>
  <c r="AH674" i="1" s="1" a="1"/>
  <c r="AH674" i="1" s="1"/>
  <c r="Y698" i="1"/>
  <c r="AH698" i="1" s="1" a="1"/>
  <c r="AH698" i="1" s="1"/>
  <c r="Y700" i="1"/>
  <c r="AH700" i="1" s="1" a="1"/>
  <c r="AH700" i="1" s="1"/>
  <c r="Y709" i="1"/>
  <c r="W709" i="1" s="1"/>
  <c r="Y710" i="1"/>
  <c r="AH710" i="1" s="1" a="1"/>
  <c r="AH710" i="1" s="1"/>
  <c r="Y715" i="1"/>
  <c r="AH715" i="1" s="1" a="1"/>
  <c r="AH715" i="1" s="1"/>
  <c r="Y716" i="1"/>
  <c r="AH716" i="1" s="1" a="1"/>
  <c r="AH716" i="1" s="1"/>
  <c r="Y717" i="1"/>
  <c r="AH717" i="1" s="1" a="1"/>
  <c r="AH717" i="1" s="1"/>
  <c r="Y718" i="1"/>
  <c r="AH718" i="1" s="1" a="1"/>
  <c r="AH718" i="1" s="1"/>
  <c r="Y721" i="1"/>
  <c r="AJ721" i="1" s="1"/>
  <c r="Y722" i="1"/>
  <c r="AH722" i="1" s="1" a="1"/>
  <c r="AH722" i="1" s="1"/>
  <c r="Y731" i="1"/>
  <c r="AH731" i="1" s="1" a="1"/>
  <c r="AH731" i="1" s="1"/>
  <c r="Y733" i="1"/>
  <c r="AJ733" i="1" s="1"/>
  <c r="Y746" i="1"/>
  <c r="AH746" i="1" s="1" a="1"/>
  <c r="AH746" i="1" s="1"/>
  <c r="Y747" i="1"/>
  <c r="AH747" i="1" s="1" a="1"/>
  <c r="AH747" i="1" s="1"/>
  <c r="Y756" i="1"/>
  <c r="AH756" i="1" s="1" a="1"/>
  <c r="AH756" i="1" s="1"/>
  <c r="Y757" i="1"/>
  <c r="AH757" i="1" s="1" a="1"/>
  <c r="AH757" i="1" s="1"/>
  <c r="Y763" i="1"/>
  <c r="AH763" i="1" s="1" a="1"/>
  <c r="AH763" i="1" s="1"/>
  <c r="Y767" i="1"/>
  <c r="AH767" i="1" s="1" a="1"/>
  <c r="AH767" i="1" s="1"/>
  <c r="Y768" i="1"/>
  <c r="AH768" i="1" s="1" a="1"/>
  <c r="AH768" i="1" s="1"/>
  <c r="Y773" i="1"/>
  <c r="W773" i="1" s="1"/>
  <c r="Y793" i="1"/>
  <c r="AH793" i="1" s="1" a="1"/>
  <c r="AH793" i="1" s="1"/>
  <c r="Y800" i="1"/>
  <c r="AH800" i="1" s="1" a="1"/>
  <c r="AH800" i="1" s="1"/>
  <c r="Y809" i="1"/>
  <c r="AH809" i="1" s="1" a="1"/>
  <c r="AH809" i="1" s="1"/>
  <c r="Y841" i="1"/>
  <c r="AH841" i="1" s="1" a="1"/>
  <c r="AH841" i="1" s="1"/>
  <c r="Y844" i="1"/>
  <c r="Y850" i="1"/>
  <c r="W850" i="1" s="1"/>
  <c r="Y864" i="1"/>
  <c r="AJ864" i="1" s="1"/>
  <c r="Y867" i="1"/>
  <c r="AH867" i="1" s="1" a="1"/>
  <c r="AH867" i="1" s="1"/>
  <c r="Y869" i="1"/>
  <c r="AJ869" i="1" s="1"/>
  <c r="Y870" i="1"/>
  <c r="AH870" i="1" s="1" a="1"/>
  <c r="AH870" i="1" s="1"/>
  <c r="Y875" i="1"/>
  <c r="AH875" i="1" s="1" a="1"/>
  <c r="AH875" i="1" s="1"/>
  <c r="Y876" i="1"/>
  <c r="AJ876" i="1" s="1"/>
  <c r="Y889" i="1"/>
  <c r="AH889" i="1" s="1" a="1"/>
  <c r="AH889" i="1" s="1"/>
  <c r="Y892" i="1"/>
  <c r="AH892" i="1" s="1" a="1"/>
  <c r="AH892" i="1" s="1"/>
  <c r="Y899" i="1"/>
  <c r="W899" i="1" s="1"/>
  <c r="Y900" i="1"/>
  <c r="W900" i="1" s="1"/>
  <c r="Y903" i="1"/>
  <c r="AH903" i="1" s="1" a="1"/>
  <c r="AH903" i="1" s="1"/>
  <c r="Y925" i="1"/>
  <c r="AJ925" i="1" s="1"/>
  <c r="Y935" i="1"/>
  <c r="AH935" i="1" s="1" a="1"/>
  <c r="AH935" i="1" s="1"/>
  <c r="Y940" i="1"/>
  <c r="AJ940" i="1" s="1"/>
  <c r="Y948" i="1"/>
  <c r="AH948" i="1" s="1" a="1"/>
  <c r="AH948" i="1" s="1"/>
  <c r="Y969" i="1"/>
  <c r="AJ969" i="1" s="1"/>
  <c r="Y996" i="1"/>
  <c r="AJ996" i="1" s="1"/>
  <c r="Y1001" i="1"/>
  <c r="AH1001" i="1" s="1" a="1"/>
  <c r="AH1001" i="1" s="1"/>
  <c r="Y1020" i="1"/>
  <c r="AH1020" i="1" s="1" a="1"/>
  <c r="AH1020" i="1" s="1"/>
  <c r="Y1022" i="1"/>
  <c r="AH1022" i="1" s="1" a="1"/>
  <c r="AH1022" i="1" s="1"/>
  <c r="Y1024" i="1"/>
  <c r="AH1024" i="1" s="1" a="1"/>
  <c r="AH1024" i="1" s="1"/>
  <c r="Y1025" i="1"/>
  <c r="AH1025" i="1" s="1" a="1"/>
  <c r="AH1025" i="1" s="1"/>
  <c r="Y1029" i="1"/>
  <c r="AH1029" i="1" s="1" a="1"/>
  <c r="AH1029" i="1" s="1"/>
  <c r="Y1039" i="1"/>
  <c r="AJ1039" i="1" s="1"/>
  <c r="Y1045" i="1"/>
  <c r="AH1045" i="1" s="1" a="1"/>
  <c r="AH1045" i="1" s="1"/>
  <c r="Y1057" i="1"/>
  <c r="AH1057" i="1" s="1" a="1"/>
  <c r="AH1057" i="1" s="1"/>
  <c r="Y1060" i="1"/>
  <c r="AH1060" i="1" s="1" a="1"/>
  <c r="AH1060" i="1" s="1"/>
  <c r="Y1082" i="1"/>
  <c r="AH1082" i="1" s="1" a="1"/>
  <c r="AH1082" i="1" s="1"/>
  <c r="Y1152" i="1"/>
  <c r="AH1152" i="1" s="1" a="1"/>
  <c r="AH1152" i="1" s="1"/>
  <c r="Y1156" i="1"/>
  <c r="Y1163" i="1"/>
  <c r="AH1163" i="1" s="1" a="1"/>
  <c r="AH1163" i="1" s="1"/>
  <c r="Y1164" i="1"/>
  <c r="Y1168" i="1"/>
  <c r="Y1183" i="1"/>
  <c r="AH1183" i="1" s="1" a="1"/>
  <c r="AH1183" i="1" s="1"/>
  <c r="Y1199" i="1"/>
  <c r="AH1199" i="1" s="1" a="1"/>
  <c r="AH1199" i="1" s="1"/>
  <c r="Y1201" i="1"/>
  <c r="AH1201" i="1" s="1" a="1"/>
  <c r="AH1201" i="1" s="1"/>
  <c r="Y1205" i="1"/>
  <c r="AJ1205" i="1" s="1"/>
  <c r="Y66" i="1"/>
  <c r="AH66" i="1" s="1" a="1"/>
  <c r="AH66" i="1" s="1"/>
  <c r="Y234" i="1"/>
  <c r="AH234" i="1" s="1" a="1"/>
  <c r="AH234" i="1" s="1"/>
  <c r="Y285" i="1"/>
  <c r="AH285" i="1" s="1" a="1"/>
  <c r="AH285" i="1" s="1"/>
  <c r="Y298" i="1"/>
  <c r="AH298" i="1" s="1" a="1"/>
  <c r="AH298" i="1" s="1"/>
  <c r="Y316" i="1"/>
  <c r="AH316" i="1" s="1" a="1"/>
  <c r="AH316" i="1" s="1"/>
  <c r="Y328" i="1"/>
  <c r="AH328" i="1" s="1" a="1"/>
  <c r="AH328" i="1" s="1"/>
  <c r="Y350" i="1"/>
  <c r="AH350" i="1" s="1" a="1"/>
  <c r="AH350" i="1" s="1"/>
  <c r="Y374" i="1"/>
  <c r="AH374" i="1" s="1" a="1"/>
  <c r="AH374" i="1" s="1"/>
  <c r="Y381" i="1"/>
  <c r="AH381" i="1" s="1" a="1"/>
  <c r="AH381" i="1" s="1"/>
  <c r="Y392" i="1"/>
  <c r="AH392" i="1" s="1" a="1"/>
  <c r="AH392" i="1" s="1"/>
  <c r="Y438" i="1"/>
  <c r="AH438" i="1" s="1" a="1"/>
  <c r="AH438" i="1" s="1"/>
  <c r="Y449" i="1"/>
  <c r="AJ449" i="1" s="1"/>
  <c r="Y463" i="1"/>
  <c r="AH463" i="1" s="1" a="1"/>
  <c r="AH463" i="1" s="1"/>
  <c r="Y491" i="1"/>
  <c r="AH491" i="1" s="1" a="1"/>
  <c r="AH491" i="1" s="1"/>
  <c r="Y507" i="1"/>
  <c r="AH507" i="1" s="1" a="1"/>
  <c r="AH507" i="1" s="1"/>
  <c r="Y513" i="1"/>
  <c r="AH513" i="1" s="1" a="1"/>
  <c r="AH513" i="1" s="1"/>
  <c r="Y514" i="1"/>
  <c r="AH514" i="1" s="1" a="1"/>
  <c r="AH514" i="1" s="1"/>
  <c r="Y524" i="1"/>
  <c r="AH524" i="1" s="1" a="1"/>
  <c r="AH524" i="1" s="1"/>
  <c r="Y541" i="1"/>
  <c r="AH541" i="1" s="1" a="1"/>
  <c r="AH541" i="1" s="1"/>
  <c r="Y551" i="1"/>
  <c r="AH551" i="1" s="1" a="1"/>
  <c r="AH551" i="1" s="1"/>
  <c r="Y556" i="1"/>
  <c r="AH556" i="1" s="1" a="1"/>
  <c r="AH556" i="1" s="1"/>
  <c r="Y565" i="1"/>
  <c r="AH565" i="1" s="1" a="1"/>
  <c r="AH565" i="1" s="1"/>
  <c r="Y26" i="1"/>
  <c r="AH26" i="1" s="1" a="1"/>
  <c r="AH26" i="1" s="1"/>
  <c r="Y39" i="1"/>
  <c r="W39" i="1" s="1"/>
  <c r="Y50" i="1"/>
  <c r="AJ50" i="1" s="1"/>
  <c r="Y63" i="1"/>
  <c r="AH63" i="1" s="1" a="1"/>
  <c r="AH63" i="1" s="1"/>
  <c r="Y110" i="1"/>
  <c r="AH110" i="1" s="1" a="1"/>
  <c r="AH110" i="1" s="1"/>
  <c r="Y127" i="1"/>
  <c r="AH127" i="1" s="1" a="1"/>
  <c r="AH127" i="1" s="1"/>
  <c r="Y141" i="1"/>
  <c r="AH141" i="1" s="1" a="1"/>
  <c r="AH141" i="1" s="1"/>
  <c r="Y173" i="1"/>
  <c r="AH173" i="1" s="1" a="1"/>
  <c r="AH173" i="1" s="1"/>
  <c r="Y184" i="1"/>
  <c r="AJ184" i="1" s="1"/>
  <c r="Y204" i="1"/>
  <c r="AH204" i="1" s="1" a="1"/>
  <c r="AH204" i="1" s="1"/>
  <c r="Y221" i="1"/>
  <c r="AH221" i="1" s="1" a="1"/>
  <c r="AH221" i="1" s="1"/>
  <c r="Y230" i="1"/>
  <c r="AH230" i="1" s="1" a="1"/>
  <c r="AH230" i="1" s="1"/>
  <c r="Y243" i="1"/>
  <c r="AH243" i="1" s="1" a="1"/>
  <c r="AH243" i="1" s="1"/>
  <c r="Y263" i="1"/>
  <c r="AH263" i="1" s="1" a="1"/>
  <c r="AH263" i="1" s="1"/>
  <c r="Y293" i="1"/>
  <c r="AH293" i="1" s="1" a="1"/>
  <c r="AH293" i="1" s="1"/>
  <c r="Y309" i="1"/>
  <c r="AH309" i="1" s="1" a="1"/>
  <c r="AH309" i="1" s="1"/>
  <c r="Y325" i="1"/>
  <c r="AH325" i="1" s="1" a="1"/>
  <c r="AH325" i="1" s="1"/>
  <c r="Y335" i="1"/>
  <c r="AH335" i="1" s="1" a="1"/>
  <c r="AH335" i="1" s="1"/>
  <c r="Y337" i="1"/>
  <c r="AH337" i="1" s="1" a="1"/>
  <c r="AH337" i="1" s="1"/>
  <c r="Y347" i="1"/>
  <c r="AH347" i="1" s="1" a="1"/>
  <c r="AH347" i="1" s="1"/>
  <c r="Y359" i="1"/>
  <c r="AH359" i="1" s="1" a="1"/>
  <c r="AH359" i="1" s="1"/>
  <c r="Y366" i="1"/>
  <c r="AH366" i="1" s="1" a="1"/>
  <c r="AH366" i="1" s="1"/>
  <c r="Y371" i="1"/>
  <c r="AH371" i="1" s="1" a="1"/>
  <c r="AH371" i="1" s="1"/>
  <c r="Y376" i="1"/>
  <c r="AH376" i="1" s="1" a="1"/>
  <c r="AH376" i="1" s="1"/>
  <c r="Y390" i="1"/>
  <c r="AH390" i="1" s="1" a="1"/>
  <c r="AH390" i="1" s="1"/>
  <c r="Y394" i="1"/>
  <c r="AH394" i="1" s="1" a="1"/>
  <c r="AH394" i="1" s="1"/>
  <c r="Y401" i="1"/>
  <c r="AH401" i="1" s="1" a="1"/>
  <c r="AH401" i="1" s="1"/>
  <c r="Y412" i="1"/>
  <c r="AH412" i="1" s="1" a="1"/>
  <c r="AH412" i="1" s="1"/>
  <c r="Y416" i="1"/>
  <c r="AJ416" i="1" s="1"/>
  <c r="Y423" i="1"/>
  <c r="AH423" i="1" s="1" a="1"/>
  <c r="AH423" i="1" s="1"/>
  <c r="Y442" i="1"/>
  <c r="AH442" i="1" s="1" a="1"/>
  <c r="AH442" i="1" s="1"/>
  <c r="Y456" i="1"/>
  <c r="AH456" i="1" s="1" a="1"/>
  <c r="AH456" i="1" s="1"/>
  <c r="Y486" i="1"/>
  <c r="AH486" i="1" s="1" a="1"/>
  <c r="AH486" i="1" s="1"/>
  <c r="Y504" i="1"/>
  <c r="AH504" i="1" s="1" a="1"/>
  <c r="AH504" i="1" s="1"/>
  <c r="Y509" i="1"/>
  <c r="AH509" i="1" s="1" a="1"/>
  <c r="AH509" i="1" s="1"/>
  <c r="Y510" i="1"/>
  <c r="AH510" i="1" s="1" a="1"/>
  <c r="AH510" i="1" s="1"/>
  <c r="Y511" i="1"/>
  <c r="AH511" i="1" s="1" a="1"/>
  <c r="AH511" i="1" s="1"/>
  <c r="Y516" i="1"/>
  <c r="AJ516" i="1" s="1"/>
  <c r="Y517" i="1"/>
  <c r="AH517" i="1" s="1" a="1"/>
  <c r="AH517" i="1" s="1"/>
  <c r="Y526" i="1"/>
  <c r="AH526" i="1" s="1" a="1"/>
  <c r="AH526" i="1" s="1"/>
  <c r="Y532" i="1"/>
  <c r="AH532" i="1" s="1" a="1"/>
  <c r="AH532" i="1" s="1"/>
  <c r="Y536" i="1"/>
  <c r="AH536" i="1" s="1" a="1"/>
  <c r="AH536" i="1" s="1"/>
  <c r="Y544" i="1"/>
  <c r="W544" i="1" s="1"/>
  <c r="Y547" i="1"/>
  <c r="AH547" i="1" s="1" a="1"/>
  <c r="AH547" i="1" s="1"/>
  <c r="Y562" i="1"/>
  <c r="AJ562" i="1" s="1"/>
  <c r="Y571" i="1"/>
  <c r="AH571" i="1" s="1" a="1"/>
  <c r="AH571" i="1" s="1"/>
  <c r="Y572" i="1"/>
  <c r="W572" i="1" s="1"/>
  <c r="Y585" i="1"/>
  <c r="AH585" i="1" s="1" a="1"/>
  <c r="AH585" i="1" s="1"/>
  <c r="Y589" i="1"/>
  <c r="AH589" i="1" s="1" a="1"/>
  <c r="AH589" i="1" s="1"/>
  <c r="Y597" i="1"/>
  <c r="W597" i="1" s="1"/>
  <c r="Y598" i="1"/>
  <c r="AJ598" i="1" s="1"/>
  <c r="Y599" i="1"/>
  <c r="AH599" i="1" s="1" a="1"/>
  <c r="AH599" i="1" s="1"/>
  <c r="Y604" i="1"/>
  <c r="AH604" i="1" s="1" a="1"/>
  <c r="AH604" i="1" s="1"/>
  <c r="Y609" i="1"/>
  <c r="AH609" i="1" s="1" a="1"/>
  <c r="AH609" i="1" s="1"/>
  <c r="Y610" i="1"/>
  <c r="AH610" i="1" s="1" a="1"/>
  <c r="AH610" i="1" s="1"/>
  <c r="Y615" i="1"/>
  <c r="AH615" i="1" s="1" a="1"/>
  <c r="AH615" i="1" s="1"/>
  <c r="Y617" i="1"/>
  <c r="AH617" i="1" s="1" a="1"/>
  <c r="AH617" i="1" s="1"/>
  <c r="Y631" i="1"/>
  <c r="AH631" i="1" s="1" a="1"/>
  <c r="AH631" i="1" s="1"/>
  <c r="Y640" i="1"/>
  <c r="AJ640" i="1" s="1"/>
  <c r="Y641" i="1"/>
  <c r="AH641" i="1" s="1" a="1"/>
  <c r="AH641" i="1" s="1"/>
  <c r="Y659" i="1"/>
  <c r="AH659" i="1" s="1" a="1"/>
  <c r="AH659" i="1" s="1"/>
  <c r="Y668" i="1"/>
  <c r="AJ668" i="1" s="1"/>
  <c r="Y675" i="1"/>
  <c r="AH675" i="1" s="1" a="1"/>
  <c r="AH675" i="1" s="1"/>
  <c r="Y703" i="1"/>
  <c r="AH703" i="1" s="1" a="1"/>
  <c r="AH703" i="1" s="1"/>
  <c r="Y711" i="1"/>
  <c r="AH711" i="1" s="1" a="1"/>
  <c r="AH711" i="1" s="1"/>
  <c r="Y712" i="1"/>
  <c r="AH712" i="1" s="1" a="1"/>
  <c r="AH712" i="1" s="1"/>
  <c r="Y713" i="1"/>
  <c r="AH713" i="1" s="1" a="1"/>
  <c r="AH713" i="1" s="1"/>
  <c r="Y723" i="1"/>
  <c r="AH723" i="1" s="1" a="1"/>
  <c r="AH723" i="1" s="1"/>
  <c r="Y735" i="1"/>
  <c r="AH735" i="1" s="1" a="1"/>
  <c r="AH735" i="1" s="1"/>
  <c r="Y753" i="1"/>
  <c r="AH753" i="1" s="1" a="1"/>
  <c r="AH753" i="1" s="1"/>
  <c r="Y758" i="1"/>
  <c r="AH758" i="1" s="1" a="1"/>
  <c r="AH758" i="1" s="1"/>
  <c r="Y769" i="1"/>
  <c r="AH769" i="1" s="1" a="1"/>
  <c r="AH769" i="1" s="1"/>
  <c r="Y785" i="1"/>
  <c r="AH785" i="1" s="1" a="1"/>
  <c r="AH785" i="1" s="1"/>
  <c r="Y786" i="1"/>
  <c r="W786" i="1" s="1"/>
  <c r="Y796" i="1"/>
  <c r="Y843" i="1"/>
  <c r="Y858" i="1"/>
  <c r="AH858" i="1" s="1" a="1"/>
  <c r="AH858" i="1" s="1"/>
  <c r="Y863" i="1"/>
  <c r="AH863" i="1" s="1" a="1"/>
  <c r="AH863" i="1" s="1"/>
  <c r="Y880" i="1"/>
  <c r="AH880" i="1" s="1" a="1"/>
  <c r="AH880" i="1" s="1"/>
  <c r="Y884" i="1"/>
  <c r="AH884" i="1" s="1" a="1"/>
  <c r="AH884" i="1" s="1"/>
  <c r="Y888" i="1"/>
  <c r="AH888" i="1" s="1" a="1"/>
  <c r="AH888" i="1" s="1"/>
  <c r="Y895" i="1"/>
  <c r="AH895" i="1" s="1" a="1"/>
  <c r="AH895" i="1" s="1"/>
  <c r="Y898" i="1"/>
  <c r="AH898" i="1" s="1" a="1"/>
  <c r="AH898" i="1" s="1"/>
  <c r="Y911" i="1"/>
  <c r="AH911" i="1" s="1" a="1"/>
  <c r="AH911" i="1" s="1"/>
  <c r="Y912" i="1"/>
  <c r="AH912" i="1" s="1" a="1"/>
  <c r="AH912" i="1" s="1"/>
  <c r="Y918" i="1"/>
  <c r="AH918" i="1" s="1" a="1"/>
  <c r="AH918" i="1" s="1"/>
  <c r="Y924" i="1"/>
  <c r="AH924" i="1" s="1" a="1"/>
  <c r="AH924" i="1" s="1"/>
  <c r="Y939" i="1"/>
  <c r="AH939" i="1" s="1" a="1"/>
  <c r="AH939" i="1" s="1"/>
  <c r="Y946" i="1"/>
  <c r="AH946" i="1" s="1" a="1"/>
  <c r="AH946" i="1" s="1"/>
  <c r="Y947" i="1"/>
  <c r="AH947" i="1" s="1" a="1"/>
  <c r="AH947" i="1" s="1"/>
  <c r="Y966" i="1"/>
  <c r="AH966" i="1" s="1" a="1"/>
  <c r="AH966" i="1" s="1"/>
  <c r="Y968" i="1"/>
  <c r="AH968" i="1" s="1" a="1"/>
  <c r="AH968" i="1" s="1"/>
  <c r="Y227" i="1"/>
  <c r="AH227" i="1" s="1" a="1"/>
  <c r="AH227" i="1" s="1"/>
  <c r="Y228" i="1"/>
  <c r="AJ228" i="1" s="1"/>
  <c r="Y343" i="1"/>
  <c r="AH343" i="1" s="1" a="1"/>
  <c r="AH343" i="1" s="1"/>
  <c r="Y369" i="1"/>
  <c r="AJ369" i="1" s="1"/>
  <c r="Y398" i="1"/>
  <c r="AH398" i="1" s="1" a="1"/>
  <c r="AH398" i="1" s="1"/>
  <c r="Y405" i="1"/>
  <c r="AH405" i="1" s="1" a="1"/>
  <c r="AH405" i="1" s="1"/>
  <c r="Y459" i="1"/>
  <c r="AH459" i="1" s="1" a="1"/>
  <c r="AH459" i="1" s="1"/>
  <c r="Y483" i="1"/>
  <c r="AJ483" i="1" s="1"/>
  <c r="Y502" i="1"/>
  <c r="AH502" i="1" s="1" a="1"/>
  <c r="AH502" i="1" s="1"/>
  <c r="Y520" i="1"/>
  <c r="AH520" i="1" s="1" a="1"/>
  <c r="AH520" i="1" s="1"/>
  <c r="Y560" i="1"/>
  <c r="AH560" i="1" s="1" a="1"/>
  <c r="AH560" i="1" s="1"/>
  <c r="Y71" i="1"/>
  <c r="W71" i="1" s="1"/>
  <c r="Y81" i="1"/>
  <c r="W81" i="1" s="1"/>
  <c r="Y85" i="1"/>
  <c r="AH85" i="1" s="1" a="1"/>
  <c r="AH85" i="1" s="1"/>
  <c r="Y95" i="1"/>
  <c r="AH95" i="1" s="1" a="1"/>
  <c r="AH95" i="1" s="1"/>
  <c r="Y118" i="1"/>
  <c r="W118" i="1" s="1"/>
  <c r="Y170" i="1"/>
  <c r="AH170" i="1" s="1" a="1"/>
  <c r="AH170" i="1" s="1"/>
  <c r="Y207" i="1"/>
  <c r="AH207" i="1" s="1" a="1"/>
  <c r="AH207" i="1" s="1"/>
  <c r="Y282" i="1"/>
  <c r="AH282" i="1" s="1" a="1"/>
  <c r="AH282" i="1" s="1"/>
  <c r="Y42" i="1"/>
  <c r="AH42" i="1" s="1" a="1"/>
  <c r="AH42" i="1" s="1"/>
  <c r="Y52" i="1"/>
  <c r="AH52" i="1" s="1" a="1"/>
  <c r="AH52" i="1" s="1"/>
  <c r="Y65" i="1"/>
  <c r="AH65" i="1" s="1" a="1"/>
  <c r="AH65" i="1" s="1"/>
  <c r="Y73" i="1"/>
  <c r="W73" i="1" s="1"/>
  <c r="Y75" i="1"/>
  <c r="AJ75" i="1" s="1"/>
  <c r="Y87" i="1"/>
  <c r="AH87" i="1" s="1" a="1"/>
  <c r="AH87" i="1" s="1"/>
  <c r="Y111" i="1"/>
  <c r="W111" i="1" s="1"/>
  <c r="Y119" i="1"/>
  <c r="AH119" i="1" s="1" a="1"/>
  <c r="AH119" i="1" s="1"/>
  <c r="Y130" i="1"/>
  <c r="AH130" i="1" s="1" a="1"/>
  <c r="AH130" i="1" s="1"/>
  <c r="Y149" i="1"/>
  <c r="AH149" i="1" s="1" a="1"/>
  <c r="AH149" i="1" s="1"/>
  <c r="Y154" i="1"/>
  <c r="AH154" i="1" s="1" a="1"/>
  <c r="AH154" i="1" s="1"/>
  <c r="Y175" i="1"/>
  <c r="AH175" i="1" s="1" a="1"/>
  <c r="AH175" i="1" s="1"/>
  <c r="Y194" i="1"/>
  <c r="AH194" i="1" s="1" a="1"/>
  <c r="AH194" i="1" s="1"/>
  <c r="Y212" i="1"/>
  <c r="AH212" i="1" s="1" a="1"/>
  <c r="AH212" i="1" s="1"/>
  <c r="Y226" i="1"/>
  <c r="AH226" i="1" s="1" a="1"/>
  <c r="AH226" i="1" s="1"/>
  <c r="Y231" i="1"/>
  <c r="Y246" i="1"/>
  <c r="AH246" i="1" s="1" a="1"/>
  <c r="AH246" i="1" s="1"/>
  <c r="Y254" i="1"/>
  <c r="AH254" i="1" s="1" a="1"/>
  <c r="AH254" i="1" s="1"/>
  <c r="Y277" i="1"/>
  <c r="AH277" i="1" s="1" a="1"/>
  <c r="AH277" i="1" s="1"/>
  <c r="Y284" i="1"/>
  <c r="AH284" i="1" s="1" a="1"/>
  <c r="AH284" i="1" s="1"/>
  <c r="Y290" i="1"/>
  <c r="AH290" i="1" s="1" a="1"/>
  <c r="AH290" i="1" s="1"/>
  <c r="Y296" i="1"/>
  <c r="AH296" i="1" s="1" a="1"/>
  <c r="AH296" i="1" s="1"/>
  <c r="Y315" i="1"/>
  <c r="AH315" i="1" s="1" a="1"/>
  <c r="AH315" i="1" s="1"/>
  <c r="Y327" i="1"/>
  <c r="AH327" i="1" s="1" a="1"/>
  <c r="AH327" i="1" s="1"/>
  <c r="Y342" i="1"/>
  <c r="AH342" i="1" s="1" a="1"/>
  <c r="AH342" i="1" s="1"/>
  <c r="Y360" i="1"/>
  <c r="AH360" i="1" s="1" a="1"/>
  <c r="AH360" i="1" s="1"/>
  <c r="Y373" i="1"/>
  <c r="AH373" i="1" s="1" a="1"/>
  <c r="AH373" i="1" s="1"/>
  <c r="Y377" i="1"/>
  <c r="AH377" i="1" s="1" a="1"/>
  <c r="AH377" i="1" s="1"/>
  <c r="Y391" i="1"/>
  <c r="AH391" i="1" s="1" a="1"/>
  <c r="AH391" i="1" s="1"/>
  <c r="Y395" i="1"/>
  <c r="AH395" i="1" s="1" a="1"/>
  <c r="AH395" i="1" s="1"/>
  <c r="Y397" i="1"/>
  <c r="AH397" i="1" s="1" a="1"/>
  <c r="AH397" i="1" s="1"/>
  <c r="Y404" i="1"/>
  <c r="AH404" i="1" s="1" a="1"/>
  <c r="AH404" i="1" s="1"/>
  <c r="Y413" i="1"/>
  <c r="AH413" i="1" s="1" a="1"/>
  <c r="AH413" i="1" s="1"/>
  <c r="Y435" i="1"/>
  <c r="AH435" i="1" s="1" a="1"/>
  <c r="AH435" i="1" s="1"/>
  <c r="Y447" i="1"/>
  <c r="AH447" i="1" s="1" a="1"/>
  <c r="AH447" i="1" s="1"/>
  <c r="Y469" i="1"/>
  <c r="AH469" i="1" s="1" a="1"/>
  <c r="AH469" i="1" s="1"/>
  <c r="Y478" i="1"/>
  <c r="AH478" i="1" s="1" a="1"/>
  <c r="AH478" i="1" s="1"/>
  <c r="Y488" i="1"/>
  <c r="AH488" i="1" s="1" a="1"/>
  <c r="AH488" i="1" s="1"/>
  <c r="Y489" i="1"/>
  <c r="AH489" i="1" s="1" a="1"/>
  <c r="AH489" i="1" s="1"/>
  <c r="Y495" i="1"/>
  <c r="AH495" i="1" s="1" a="1"/>
  <c r="AH495" i="1" s="1"/>
  <c r="Y499" i="1"/>
  <c r="AH499" i="1" s="1" a="1"/>
  <c r="AH499" i="1" s="1"/>
  <c r="Y500" i="1"/>
  <c r="AH500" i="1" s="1" a="1"/>
  <c r="AH500" i="1" s="1"/>
  <c r="Y501" i="1"/>
  <c r="AH501" i="1" s="1" a="1"/>
  <c r="AH501" i="1" s="1"/>
  <c r="Y505" i="1"/>
  <c r="AH505" i="1" s="1" a="1"/>
  <c r="AH505" i="1" s="1"/>
  <c r="Y506" i="1"/>
  <c r="AH506" i="1" s="1" a="1"/>
  <c r="AH506" i="1" s="1"/>
  <c r="Y512" i="1"/>
  <c r="AH512" i="1" s="1" a="1"/>
  <c r="AH512" i="1" s="1"/>
  <c r="Y527" i="1"/>
  <c r="AH527" i="1" s="1" a="1"/>
  <c r="AH527" i="1" s="1"/>
  <c r="Y529" i="1"/>
  <c r="AH529" i="1" s="1" a="1"/>
  <c r="AH529" i="1" s="1"/>
  <c r="Y533" i="1"/>
  <c r="W533" i="1" s="1"/>
  <c r="Y540" i="1"/>
  <c r="AH540" i="1" s="1" a="1"/>
  <c r="AH540" i="1" s="1"/>
  <c r="Y549" i="1"/>
  <c r="AH549" i="1" s="1" a="1"/>
  <c r="AH549" i="1" s="1"/>
  <c r="Y554" i="1"/>
  <c r="AJ554" i="1" s="1"/>
  <c r="Y555" i="1"/>
  <c r="AJ555" i="1" s="1"/>
  <c r="Y564" i="1"/>
  <c r="AH564" i="1" s="1" a="1"/>
  <c r="AH564" i="1" s="1"/>
  <c r="Y574" i="1"/>
  <c r="AH574" i="1" s="1" a="1"/>
  <c r="AH574" i="1" s="1"/>
  <c r="Y586" i="1"/>
  <c r="AH586" i="1" s="1" a="1"/>
  <c r="AH586" i="1" s="1"/>
  <c r="Y590" i="1"/>
  <c r="AH590" i="1" s="1" a="1"/>
  <c r="AH590" i="1" s="1"/>
  <c r="Y600" i="1"/>
  <c r="AH600" i="1" s="1" a="1"/>
  <c r="AH600" i="1" s="1"/>
  <c r="Y601" i="1"/>
  <c r="W601" i="1" s="1"/>
  <c r="Y605" i="1"/>
  <c r="AH605" i="1" s="1" a="1"/>
  <c r="AH605" i="1" s="1"/>
  <c r="Y611" i="1"/>
  <c r="AH611" i="1" s="1" a="1"/>
  <c r="AH611" i="1" s="1"/>
  <c r="Y618" i="1"/>
  <c r="AJ618" i="1" s="1"/>
  <c r="Y633" i="1"/>
  <c r="AH633" i="1" s="1" a="1"/>
  <c r="AH633" i="1" s="1"/>
  <c r="Y635" i="1"/>
  <c r="AH635" i="1" s="1" a="1"/>
  <c r="AH635" i="1" s="1"/>
  <c r="Y643" i="1"/>
  <c r="W643" i="1" s="1"/>
  <c r="Y644" i="1"/>
  <c r="AH644" i="1" s="1" a="1"/>
  <c r="AH644" i="1" s="1"/>
  <c r="Y653" i="1"/>
  <c r="AH653" i="1" s="1" a="1"/>
  <c r="AH653" i="1" s="1"/>
  <c r="Y660" i="1"/>
  <c r="AH660" i="1" s="1" a="1"/>
  <c r="AH660" i="1" s="1"/>
  <c r="Y669" i="1"/>
  <c r="AH669" i="1" s="1" a="1"/>
  <c r="AH669" i="1" s="1"/>
  <c r="Y676" i="1"/>
  <c r="AH676" i="1" s="1" a="1"/>
  <c r="AH676" i="1" s="1"/>
  <c r="Y687" i="1"/>
  <c r="AH687" i="1" s="1" a="1"/>
  <c r="AH687" i="1" s="1"/>
  <c r="Y705" i="1"/>
  <c r="AH705" i="1" s="1" a="1"/>
  <c r="AH705" i="1" s="1"/>
  <c r="Y724" i="1"/>
  <c r="AH724" i="1" s="1" a="1"/>
  <c r="AH724" i="1" s="1"/>
  <c r="Y725" i="1"/>
  <c r="AH725" i="1" s="1" a="1"/>
  <c r="AH725" i="1" s="1"/>
  <c r="Y727" i="1"/>
  <c r="AH727" i="1" s="1" a="1"/>
  <c r="AH727" i="1" s="1"/>
  <c r="Y728" i="1"/>
  <c r="AJ728" i="1" s="1"/>
  <c r="Y736" i="1"/>
  <c r="AH736" i="1" s="1" a="1"/>
  <c r="AH736" i="1" s="1"/>
  <c r="Y752" i="1"/>
  <c r="AH752" i="1" s="1" a="1"/>
  <c r="AH752" i="1" s="1"/>
  <c r="Y754" i="1"/>
  <c r="AH754" i="1" s="1" a="1"/>
  <c r="AH754" i="1" s="1"/>
  <c r="Y760" i="1"/>
  <c r="W760" i="1" s="1"/>
  <c r="Y761" i="1"/>
  <c r="W761" i="1" s="1"/>
  <c r="Y791" i="1"/>
  <c r="AH791" i="1" s="1" a="1"/>
  <c r="AH791" i="1" s="1"/>
  <c r="Y795" i="1"/>
  <c r="AH795" i="1" s="1" a="1"/>
  <c r="AH795" i="1" s="1"/>
  <c r="Y808" i="1"/>
  <c r="AH808" i="1" s="1" a="1"/>
  <c r="AH808" i="1" s="1"/>
  <c r="Y857" i="1"/>
  <c r="AH857" i="1" s="1" a="1"/>
  <c r="AH857" i="1" s="1"/>
  <c r="Y930" i="1"/>
  <c r="AH930" i="1" s="1" a="1"/>
  <c r="AH930" i="1" s="1"/>
  <c r="Y933" i="1"/>
  <c r="AH933" i="1" s="1" a="1"/>
  <c r="AH933" i="1" s="1"/>
  <c r="Y937" i="1"/>
  <c r="AH937" i="1" s="1" a="1"/>
  <c r="AH937" i="1" s="1"/>
  <c r="Y942" i="1"/>
  <c r="AH942" i="1" s="1" a="1"/>
  <c r="AH942" i="1" s="1"/>
  <c r="Y950" i="1"/>
  <c r="AH950" i="1" s="1" a="1"/>
  <c r="AH950" i="1" s="1"/>
  <c r="Y952" i="1"/>
  <c r="AH952" i="1" s="1" a="1"/>
  <c r="AH952" i="1" s="1"/>
  <c r="Y956" i="1"/>
  <c r="AH956" i="1" s="1" a="1"/>
  <c r="AH956" i="1" s="1"/>
  <c r="Y958" i="1"/>
  <c r="AH958" i="1" s="1" a="1"/>
  <c r="AH958" i="1" s="1"/>
  <c r="Y975" i="1"/>
  <c r="AH975" i="1" s="1" a="1"/>
  <c r="AH975" i="1" s="1"/>
  <c r="Y976" i="1"/>
  <c r="AH976" i="1" s="1" a="1"/>
  <c r="AH976" i="1" s="1"/>
  <c r="Y987" i="1"/>
  <c r="AH987" i="1" s="1" a="1"/>
  <c r="AH987" i="1" s="1"/>
  <c r="Y988" i="1"/>
  <c r="AH988" i="1" s="1" a="1"/>
  <c r="AH988" i="1" s="1"/>
  <c r="Y991" i="1"/>
  <c r="AH991" i="1" s="1" a="1"/>
  <c r="AH991" i="1" s="1"/>
  <c r="Y992" i="1"/>
  <c r="AH992" i="1" s="1" a="1"/>
  <c r="AH992" i="1" s="1"/>
  <c r="Y1007" i="1"/>
  <c r="AH1007" i="1" s="1" a="1"/>
  <c r="AH1007" i="1" s="1"/>
  <c r="Y1011" i="1"/>
  <c r="AH1011" i="1" s="1" a="1"/>
  <c r="AH1011" i="1" s="1"/>
  <c r="Y1013" i="1"/>
  <c r="AH1013" i="1" s="1" a="1"/>
  <c r="AH1013" i="1" s="1"/>
  <c r="Y1064" i="1"/>
  <c r="AH1064" i="1" s="1" a="1"/>
  <c r="AH1064" i="1" s="1"/>
  <c r="Y1074" i="1"/>
  <c r="W1074" i="1" s="1"/>
  <c r="Y1151" i="1"/>
  <c r="AH1151" i="1" s="1" a="1"/>
  <c r="AH1151" i="1" s="1"/>
  <c r="Y1021" i="1"/>
  <c r="AH1021" i="1" s="1" a="1"/>
  <c r="AH1021" i="1" s="1"/>
  <c r="Y1023" i="1"/>
  <c r="W1023" i="1" s="1"/>
  <c r="Y1041" i="1"/>
  <c r="AH1041" i="1" s="1" a="1"/>
  <c r="AH1041" i="1" s="1"/>
  <c r="Y1067" i="1"/>
  <c r="AH1067" i="1" s="1" a="1"/>
  <c r="AH1067" i="1" s="1"/>
  <c r="Y1185" i="1"/>
  <c r="AH1185" i="1" s="1" a="1"/>
  <c r="AH1185" i="1" s="1"/>
  <c r="Y972" i="1"/>
  <c r="AH972" i="1" s="1" a="1"/>
  <c r="AH972" i="1" s="1"/>
  <c r="Y981" i="1"/>
  <c r="AH981" i="1" s="1" a="1"/>
  <c r="AH981" i="1" s="1"/>
  <c r="AJ1046" i="1"/>
  <c r="Y1053" i="1"/>
  <c r="AH1053" i="1" s="1" a="1"/>
  <c r="AH1053" i="1" s="1"/>
  <c r="Y1169" i="1"/>
  <c r="W1169" i="1" s="1"/>
  <c r="Y1184" i="1"/>
  <c r="AH1184" i="1" s="1" a="1"/>
  <c r="AH1184" i="1" s="1"/>
  <c r="Y1187" i="1"/>
  <c r="W1187" i="1" s="1"/>
  <c r="AJ1054" i="1"/>
  <c r="AJ96" i="1"/>
  <c r="AJ265" i="1"/>
  <c r="AJ1174" i="1"/>
  <c r="AJ1132" i="1"/>
  <c r="AJ1110" i="1"/>
  <c r="AJ1134" i="1"/>
  <c r="AJ1115" i="1"/>
  <c r="AJ180" i="1"/>
  <c r="AJ363" i="1"/>
  <c r="AJ581" i="1"/>
  <c r="AJ647" i="1"/>
  <c r="AJ678" i="1"/>
  <c r="AJ684" i="1"/>
  <c r="AJ816" i="1"/>
  <c r="AJ1034" i="1"/>
  <c r="AJ1036" i="1"/>
  <c r="AJ1144" i="1"/>
  <c r="AJ1100" i="1"/>
  <c r="AJ1120" i="1"/>
  <c r="AJ1093" i="1"/>
  <c r="AJ1139" i="1"/>
  <c r="AJ1094" i="1"/>
  <c r="AJ1099" i="1"/>
  <c r="AJ69" i="1"/>
  <c r="AJ77" i="1"/>
  <c r="AJ365" i="1"/>
  <c r="AJ543" i="1"/>
  <c r="W793" i="1"/>
  <c r="AJ889" i="1"/>
  <c r="AJ1102" i="1"/>
  <c r="AJ1122" i="1"/>
  <c r="AJ289" i="1"/>
  <c r="AJ1019" i="1"/>
  <c r="AJ1059" i="1"/>
  <c r="AJ1092" i="1"/>
  <c r="AJ1128" i="1"/>
  <c r="AJ1086" i="1"/>
  <c r="AJ1130" i="1"/>
  <c r="Y148" i="1"/>
  <c r="AH148" i="1" s="1" a="1"/>
  <c r="AH148" i="1" s="1"/>
  <c r="Y171" i="1"/>
  <c r="AH171" i="1" s="1" a="1"/>
  <c r="AH171" i="1" s="1"/>
  <c r="Y136" i="1"/>
  <c r="AJ136" i="1" s="1"/>
  <c r="Y348" i="1"/>
  <c r="AH348" i="1" s="1" a="1"/>
  <c r="AH348" i="1" s="1"/>
  <c r="Y367" i="1"/>
  <c r="AH367" i="1" s="1" a="1"/>
  <c r="AH367" i="1" s="1"/>
  <c r="Y468" i="1"/>
  <c r="AH468" i="1" s="1" a="1"/>
  <c r="AH468" i="1" s="1"/>
  <c r="Y485" i="1"/>
  <c r="AJ485" i="1" s="1"/>
  <c r="Y36" i="1"/>
  <c r="AH36" i="1" s="1" a="1"/>
  <c r="AH36" i="1" s="1"/>
  <c r="AB899" i="1"/>
  <c r="AB786" i="1"/>
  <c r="AB1187" i="1"/>
  <c r="AB1131" i="1"/>
  <c r="AH1131" i="1" s="1" a="1"/>
  <c r="AH1131" i="1" s="1"/>
  <c r="AB1133" i="1"/>
  <c r="AH1133" i="1" s="1" a="1"/>
  <c r="AH1133" i="1" s="1"/>
  <c r="AB1169" i="1"/>
  <c r="AB1141" i="1"/>
  <c r="AH1141" i="1" s="1" a="1"/>
  <c r="AH1141" i="1" s="1"/>
  <c r="AB1168" i="1"/>
  <c r="AH1168" i="1" s="1" a="1"/>
  <c r="AH1168" i="1" s="1"/>
  <c r="AB1156" i="1"/>
  <c r="AH1156" i="1" s="1" a="1"/>
  <c r="AH1156" i="1" s="1"/>
  <c r="AB544" i="1"/>
  <c r="AB773" i="1"/>
  <c r="AB1063" i="1"/>
  <c r="AH1063" i="1" s="1" a="1"/>
  <c r="AH1063" i="1" s="1"/>
  <c r="AB1164" i="1"/>
  <c r="AB844" i="1"/>
  <c r="AH844" i="1" s="1" a="1"/>
  <c r="AH844" i="1" s="1"/>
  <c r="AC799" i="1"/>
  <c r="AB799" i="1" s="1"/>
  <c r="AA336" i="1"/>
  <c r="Z336" i="1" s="1"/>
  <c r="AB336" i="1"/>
  <c r="AC361" i="1"/>
  <c r="AC379" i="1"/>
  <c r="AC380" i="1"/>
  <c r="AC396" i="1"/>
  <c r="AC436" i="1"/>
  <c r="Z437" i="1"/>
  <c r="AC437" i="1"/>
  <c r="AB437" i="1" s="1"/>
  <c r="AC461" i="1"/>
  <c r="Z462" i="1"/>
  <c r="AC462" i="1"/>
  <c r="AB462" i="1" s="1"/>
  <c r="AC550" i="1"/>
  <c r="AC552" i="1"/>
  <c r="AC557" i="1"/>
  <c r="AC559" i="1"/>
  <c r="AC580" i="1"/>
  <c r="AC583" i="1"/>
  <c r="AC636" i="1"/>
  <c r="AC677" i="1"/>
  <c r="AC679" i="1"/>
  <c r="AC681" i="1"/>
  <c r="AC682" i="1"/>
  <c r="AC686" i="1"/>
  <c r="AC688" i="1"/>
  <c r="AC689" i="1"/>
  <c r="AC693" i="1"/>
  <c r="AC748" i="1"/>
  <c r="AC775" i="1"/>
  <c r="AC781" i="1"/>
  <c r="AC789" i="1"/>
  <c r="AA789" i="1" s="1"/>
  <c r="Z789" i="1" s="1"/>
  <c r="AC790" i="1"/>
  <c r="AC794" i="1"/>
  <c r="AC798" i="1"/>
  <c r="AC814" i="1"/>
  <c r="AC817" i="1"/>
  <c r="AC819" i="1"/>
  <c r="AC842" i="1"/>
  <c r="AC845" i="1"/>
  <c r="AA845" i="1" s="1"/>
  <c r="AC868" i="1"/>
  <c r="AC883" i="1"/>
  <c r="AC890" i="1"/>
  <c r="AC896" i="1"/>
  <c r="AC905" i="1"/>
  <c r="AC917" i="1"/>
  <c r="AC967" i="1"/>
  <c r="AC1003" i="1"/>
  <c r="AC1037" i="1"/>
  <c r="AC1149" i="1"/>
  <c r="AC1171" i="1"/>
  <c r="AC1180" i="1"/>
  <c r="AC1191" i="1"/>
  <c r="AC1193" i="1"/>
  <c r="AC1195" i="1"/>
  <c r="AC345" i="1"/>
  <c r="AC351" i="1"/>
  <c r="AC382" i="1"/>
  <c r="AC407" i="1"/>
  <c r="Z408" i="1"/>
  <c r="AC408" i="1"/>
  <c r="AB408" i="1" s="1"/>
  <c r="AC439" i="1"/>
  <c r="AC440" i="1"/>
  <c r="AC464" i="1"/>
  <c r="AC465" i="1"/>
  <c r="AC480" i="1"/>
  <c r="AC481" i="1"/>
  <c r="AC482" i="1"/>
  <c r="AC492" i="1"/>
  <c r="AC493" i="1"/>
  <c r="AC577" i="1"/>
  <c r="AC613" i="1"/>
  <c r="AC685" i="1"/>
  <c r="AC691" i="1"/>
  <c r="AC695" i="1"/>
  <c r="AC708" i="1"/>
  <c r="AC750" i="1"/>
  <c r="AC780" i="1"/>
  <c r="AC788" i="1"/>
  <c r="AC805" i="1"/>
  <c r="AC810" i="1"/>
  <c r="AC825" i="1"/>
  <c r="AC828" i="1"/>
  <c r="AC831" i="1"/>
  <c r="AC832" i="1"/>
  <c r="AC837" i="1"/>
  <c r="AC840" i="1"/>
  <c r="AC849" i="1"/>
  <c r="AC915" i="1"/>
  <c r="AC932" i="1"/>
  <c r="AC971" i="1"/>
  <c r="AC974" i="1"/>
  <c r="AC990" i="1"/>
  <c r="AC994" i="1"/>
  <c r="AC997" i="1"/>
  <c r="AC1047" i="1"/>
  <c r="AC1065" i="1"/>
  <c r="AC1158" i="1"/>
  <c r="W1158" i="1" s="1"/>
  <c r="AC1178" i="1"/>
  <c r="AC1186" i="1"/>
  <c r="AC1188" i="1"/>
  <c r="AC1203" i="1"/>
  <c r="AC1207" i="1"/>
  <c r="AC358" i="1"/>
  <c r="AC386" i="1"/>
  <c r="AB386" i="1" s="1"/>
  <c r="AC389" i="1"/>
  <c r="AC742" i="1"/>
  <c r="AC744" i="1"/>
  <c r="AC770" i="1"/>
  <c r="AC779" i="1"/>
  <c r="AC782" i="1"/>
  <c r="AC792" i="1"/>
  <c r="AB792" i="1" s="1"/>
  <c r="AC797" i="1"/>
  <c r="AC820" i="1"/>
  <c r="AC827" i="1"/>
  <c r="AC830" i="1"/>
  <c r="AB830" i="1" s="1"/>
  <c r="AC855" i="1"/>
  <c r="AC873" i="1"/>
  <c r="AC878" i="1"/>
  <c r="Z959" i="1"/>
  <c r="AC959" i="1"/>
  <c r="AB959" i="1" s="1"/>
  <c r="AC983" i="1"/>
  <c r="AC989" i="1"/>
  <c r="AC995" i="1"/>
  <c r="AB995" i="1" s="1"/>
  <c r="AC1000" i="1"/>
  <c r="AC1009" i="1"/>
  <c r="AC1052" i="1"/>
  <c r="AC1069" i="1"/>
  <c r="AC1160" i="1"/>
  <c r="W1160" i="1" s="1"/>
  <c r="AC1194" i="1"/>
  <c r="AC1196" i="1"/>
  <c r="AC1198" i="1"/>
  <c r="AC1200" i="1"/>
  <c r="AC1204" i="1"/>
  <c r="AC356" i="1"/>
  <c r="AB356" i="1" s="1"/>
  <c r="AC357" i="1"/>
  <c r="AC410" i="1"/>
  <c r="AC411" i="1"/>
  <c r="AC420" i="1"/>
  <c r="AC421" i="1"/>
  <c r="AC452" i="1"/>
  <c r="AB452" i="1" s="1"/>
  <c r="AC453" i="1"/>
  <c r="AC455" i="1"/>
  <c r="AB455" i="1" s="1"/>
  <c r="AC467" i="1"/>
  <c r="AC475" i="1"/>
  <c r="AC476" i="1"/>
  <c r="AC567" i="1"/>
  <c r="AC593" i="1"/>
  <c r="AC596" i="1"/>
  <c r="AC621" i="1"/>
  <c r="AC623" i="1"/>
  <c r="AB623" i="1" s="1"/>
  <c r="AC624" i="1"/>
  <c r="AC626" i="1"/>
  <c r="AB626" i="1" s="1"/>
  <c r="AC663" i="1"/>
  <c r="AC699" i="1"/>
  <c r="AC701" i="1"/>
  <c r="AC702" i="1"/>
  <c r="AB702" i="1" s="1"/>
  <c r="AC339" i="1"/>
  <c r="AC341" i="1"/>
  <c r="AC402" i="1"/>
  <c r="AC403" i="1"/>
  <c r="AC417" i="1"/>
  <c r="AB417" i="1" s="1"/>
  <c r="AC428" i="1"/>
  <c r="AB428" i="1" s="1"/>
  <c r="Z431" i="1"/>
  <c r="Y431" i="1" s="1"/>
  <c r="AC431" i="1"/>
  <c r="AB431" i="1" s="1"/>
  <c r="AC471" i="1"/>
  <c r="AC472" i="1"/>
  <c r="AC473" i="1"/>
  <c r="AC477" i="1"/>
  <c r="AC519" i="1"/>
  <c r="AB519" i="1" s="1"/>
  <c r="AC528" i="1"/>
  <c r="AC537" i="1"/>
  <c r="AC545" i="1"/>
  <c r="AC546" i="1"/>
  <c r="AC553" i="1"/>
  <c r="AB553" i="1" s="1"/>
  <c r="AC573" i="1"/>
  <c r="AB573" i="1" s="1"/>
  <c r="AC584" i="1"/>
  <c r="AC594" i="1"/>
  <c r="AC595" i="1"/>
  <c r="AC632" i="1"/>
  <c r="AC651" i="1"/>
  <c r="AC704" i="1"/>
  <c r="AC726" i="1"/>
  <c r="AC738" i="1"/>
  <c r="AC739" i="1"/>
  <c r="AC740" i="1"/>
  <c r="AC741" i="1"/>
  <c r="AB741" i="1" s="1"/>
  <c r="AC766" i="1"/>
  <c r="AB766" i="1" s="1"/>
  <c r="AC787" i="1"/>
  <c r="AC804" i="1"/>
  <c r="AC839" i="1"/>
  <c r="AB839" i="1" s="1"/>
  <c r="AC861" i="1"/>
  <c r="AC866" i="1"/>
  <c r="Z891" i="1"/>
  <c r="AC891" i="1"/>
  <c r="AB891" i="1" s="1"/>
  <c r="AC897" i="1"/>
  <c r="AC902" i="1"/>
  <c r="AC927" i="1"/>
  <c r="AB927" i="1" s="1"/>
  <c r="AC945" i="1"/>
  <c r="AC1049" i="1"/>
  <c r="AC1153" i="1"/>
  <c r="AC1157" i="1"/>
  <c r="AB1157" i="1" s="1"/>
  <c r="AC1159" i="1"/>
  <c r="AC1165" i="1"/>
  <c r="AC1176" i="1"/>
  <c r="AC1181" i="1"/>
  <c r="AC1189" i="1"/>
  <c r="AA696" i="1"/>
  <c r="Z696" i="1" s="1"/>
  <c r="AA98" i="1"/>
  <c r="Z98" i="1" s="1"/>
  <c r="AB98" i="1"/>
  <c r="N98" i="5" s="1"/>
  <c r="AA100" i="1"/>
  <c r="Z100" i="1" s="1"/>
  <c r="AB100" i="1"/>
  <c r="N100" i="5" s="1"/>
  <c r="AA159" i="1"/>
  <c r="Z159" i="1" s="1"/>
  <c r="AB159" i="1"/>
  <c r="N159" i="5" s="1"/>
  <c r="Z177" i="1"/>
  <c r="Y177" i="1" s="1"/>
  <c r="AB177" i="1"/>
  <c r="N177" i="5" s="1"/>
  <c r="AA178" i="1"/>
  <c r="Z178" i="1" s="1"/>
  <c r="AB178" i="1"/>
  <c r="N178" i="5" s="1"/>
  <c r="AA179" i="1"/>
  <c r="Z179" i="1" s="1"/>
  <c r="AB179" i="1"/>
  <c r="N179" i="5" s="1"/>
  <c r="AA208" i="1"/>
  <c r="Z208" i="1" s="1"/>
  <c r="AB208" i="1"/>
  <c r="N208" i="5" s="1"/>
  <c r="AA210" i="1"/>
  <c r="Z210" i="1" s="1"/>
  <c r="AB210" i="1"/>
  <c r="N210" i="5" s="1"/>
  <c r="AA222" i="1"/>
  <c r="Z222" i="1" s="1"/>
  <c r="AB222" i="1"/>
  <c r="N222" i="5" s="1"/>
  <c r="AA295" i="1"/>
  <c r="Z295" i="1" s="1"/>
  <c r="AB295" i="1"/>
  <c r="N295" i="5" s="1"/>
  <c r="AA310" i="1"/>
  <c r="Z310" i="1" s="1"/>
  <c r="AB310" i="1"/>
  <c r="AA314" i="1"/>
  <c r="Z314" i="1" s="1"/>
  <c r="AB314" i="1"/>
  <c r="Z99" i="1"/>
  <c r="Y99" i="1" s="1"/>
  <c r="AB99" i="1"/>
  <c r="N99" i="5" s="1"/>
  <c r="AA133" i="1"/>
  <c r="Z133" i="1" s="1"/>
  <c r="AB133" i="1"/>
  <c r="N133" i="5" s="1"/>
  <c r="AA14" i="1"/>
  <c r="Z14" i="1" s="1"/>
  <c r="AB14" i="1"/>
  <c r="N14" i="5" s="1"/>
  <c r="AA67" i="1"/>
  <c r="Z67" i="1" s="1"/>
  <c r="AB67" i="1"/>
  <c r="N67" i="5" s="1"/>
  <c r="AA107" i="1"/>
  <c r="Z107" i="1" s="1"/>
  <c r="AB107" i="1"/>
  <c r="N107" i="5" s="1"/>
  <c r="AA137" i="1"/>
  <c r="Z137" i="1" s="1"/>
  <c r="AB137" i="1"/>
  <c r="N137" i="5" s="1"/>
  <c r="AA161" i="1"/>
  <c r="Z161" i="1" s="1"/>
  <c r="AB161" i="1"/>
  <c r="N161" i="5" s="1"/>
  <c r="AA162" i="1"/>
  <c r="Z162" i="1" s="1"/>
  <c r="AB162" i="1"/>
  <c r="N162" i="5" s="1"/>
  <c r="AA217" i="1"/>
  <c r="Z217" i="1" s="1"/>
  <c r="AB217" i="1"/>
  <c r="N217" i="5" s="1"/>
  <c r="AA232" i="1"/>
  <c r="Z232" i="1" s="1"/>
  <c r="AB232" i="1"/>
  <c r="N232" i="5" s="1"/>
  <c r="AA250" i="1"/>
  <c r="Z250" i="1" s="1"/>
  <c r="AB250" i="1"/>
  <c r="N250" i="5" s="1"/>
  <c r="AA21" i="1"/>
  <c r="Z21" i="1" s="1"/>
  <c r="AB21" i="1"/>
  <c r="N21" i="5" s="1"/>
  <c r="AA58" i="1"/>
  <c r="Z58" i="1" s="1"/>
  <c r="AB58" i="1"/>
  <c r="N58" i="5" s="1"/>
  <c r="AA61" i="1"/>
  <c r="Z61" i="1" s="1"/>
  <c r="AB61" i="1"/>
  <c r="N61" i="5" s="1"/>
  <c r="Z62" i="1"/>
  <c r="Y62" i="1" s="1"/>
  <c r="AB62" i="1"/>
  <c r="N62" i="5" s="1"/>
  <c r="AA70" i="1"/>
  <c r="Z70" i="1" s="1"/>
  <c r="AB70" i="1"/>
  <c r="N70" i="5" s="1"/>
  <c r="AA82" i="1"/>
  <c r="Z82" i="1" s="1"/>
  <c r="AB82" i="1"/>
  <c r="N82" i="5" s="1"/>
  <c r="AA84" i="1"/>
  <c r="Z84" i="1" s="1"/>
  <c r="AB84" i="1"/>
  <c r="N84" i="5" s="1"/>
  <c r="AA93" i="1"/>
  <c r="Z93" i="1" s="1"/>
  <c r="AB93" i="1"/>
  <c r="N93" i="5" s="1"/>
  <c r="AA94" i="1"/>
  <c r="Z94" i="1" s="1"/>
  <c r="AB94" i="1"/>
  <c r="N94" i="5" s="1"/>
  <c r="AA108" i="1"/>
  <c r="Z108" i="1" s="1"/>
  <c r="AB108" i="1"/>
  <c r="N108" i="5" s="1"/>
  <c r="AA139" i="1"/>
  <c r="Z139" i="1" s="1"/>
  <c r="AB139" i="1"/>
  <c r="N139" i="5" s="1"/>
  <c r="AA169" i="1"/>
  <c r="Z169" i="1" s="1"/>
  <c r="AB169" i="1"/>
  <c r="N169" i="5" s="1"/>
  <c r="AA241" i="1"/>
  <c r="Z241" i="1" s="1"/>
  <c r="AB241" i="1"/>
  <c r="N241" i="5" s="1"/>
  <c r="AA259" i="1"/>
  <c r="Z259" i="1" s="1"/>
  <c r="AB259" i="1"/>
  <c r="N259" i="5" s="1"/>
  <c r="AA286" i="1"/>
  <c r="Z286" i="1" s="1"/>
  <c r="AB286" i="1"/>
  <c r="N286" i="5" s="1"/>
  <c r="AA303" i="1"/>
  <c r="Z303" i="1" s="1"/>
  <c r="AB303" i="1"/>
  <c r="N303" i="5" s="1"/>
  <c r="AA320" i="1"/>
  <c r="Z320" i="1" s="1"/>
  <c r="AB320" i="1"/>
  <c r="AA321" i="1"/>
  <c r="Z321" i="1" s="1"/>
  <c r="AB321" i="1"/>
  <c r="Z329" i="1"/>
  <c r="Y329" i="1" s="1"/>
  <c r="AA331" i="1"/>
  <c r="Z331" i="1" s="1"/>
  <c r="AB331" i="1"/>
  <c r="AA332" i="1"/>
  <c r="Z332" i="1" s="1"/>
  <c r="AB332" i="1"/>
  <c r="AA333" i="1"/>
  <c r="Z333" i="1" s="1"/>
  <c r="AB333" i="1"/>
  <c r="AA45" i="1"/>
  <c r="Z45" i="1" s="1"/>
  <c r="AB45" i="1"/>
  <c r="N45" i="5" s="1"/>
  <c r="Z112" i="1"/>
  <c r="Y112" i="1" s="1"/>
  <c r="AB112" i="1"/>
  <c r="N112" i="5" s="1"/>
  <c r="AA113" i="1"/>
  <c r="Z113" i="1" s="1"/>
  <c r="AB113" i="1"/>
  <c r="N113" i="5" s="1"/>
  <c r="AA12" i="1"/>
  <c r="Z12" i="1" s="1"/>
  <c r="AB12" i="1"/>
  <c r="N12" i="5" s="1"/>
  <c r="AA165" i="1"/>
  <c r="Z165" i="1" s="1"/>
  <c r="AB165" i="1"/>
  <c r="N165" i="5" s="1"/>
  <c r="AA166" i="1"/>
  <c r="Z166" i="1" s="1"/>
  <c r="AB166" i="1"/>
  <c r="N166" i="5" s="1"/>
  <c r="AA182" i="1"/>
  <c r="Z182" i="1" s="1"/>
  <c r="AB182" i="1"/>
  <c r="N182" i="5" s="1"/>
  <c r="AA183" i="1"/>
  <c r="Z183" i="1" s="1"/>
  <c r="AB183" i="1"/>
  <c r="N183" i="5" s="1"/>
  <c r="AA213" i="1"/>
  <c r="Z213" i="1" s="1"/>
  <c r="AB213" i="1"/>
  <c r="N213" i="5" s="1"/>
  <c r="AA214" i="1"/>
  <c r="Z214" i="1" s="1"/>
  <c r="AB214" i="1"/>
  <c r="N214" i="5" s="1"/>
  <c r="AA215" i="1"/>
  <c r="Z215" i="1" s="1"/>
  <c r="AB215" i="1"/>
  <c r="N215" i="5" s="1"/>
  <c r="AA216" i="1"/>
  <c r="Z216" i="1" s="1"/>
  <c r="AB216" i="1"/>
  <c r="N216" i="5" s="1"/>
  <c r="AA233" i="1"/>
  <c r="Z233" i="1" s="1"/>
  <c r="AB233" i="1"/>
  <c r="N233" i="5" s="1"/>
  <c r="AA249" i="1"/>
  <c r="Z249" i="1" s="1"/>
  <c r="AB249" i="1"/>
  <c r="N249" i="5" s="1"/>
  <c r="AA25" i="1"/>
  <c r="Z25" i="1" s="1"/>
  <c r="AB25" i="1"/>
  <c r="N25" i="5" s="1"/>
  <c r="Z64" i="1"/>
  <c r="AB64" i="1"/>
  <c r="N64" i="5" s="1"/>
  <c r="Z72" i="1"/>
  <c r="Y72" i="1" s="1"/>
  <c r="AB72" i="1"/>
  <c r="N72" i="5" s="1"/>
  <c r="AA129" i="1"/>
  <c r="Z129" i="1" s="1"/>
  <c r="AB129" i="1"/>
  <c r="N129" i="5" s="1"/>
  <c r="Z151" i="1"/>
  <c r="Y151" i="1" s="1"/>
  <c r="AB151" i="1"/>
  <c r="N151" i="5" s="1"/>
  <c r="AA189" i="1"/>
  <c r="Z189" i="1" s="1"/>
  <c r="AB189" i="1"/>
  <c r="N189" i="5" s="1"/>
  <c r="AA193" i="1"/>
  <c r="Z193" i="1" s="1"/>
  <c r="AB193" i="1"/>
  <c r="N193" i="5" s="1"/>
  <c r="AA203" i="1"/>
  <c r="Z203" i="1" s="1"/>
  <c r="AB203" i="1"/>
  <c r="N203" i="5" s="1"/>
  <c r="AA262" i="1"/>
  <c r="Z262" i="1" s="1"/>
  <c r="AB262" i="1"/>
  <c r="N262" i="5" s="1"/>
  <c r="AA271" i="1"/>
  <c r="Z271" i="1" s="1"/>
  <c r="AB271" i="1"/>
  <c r="N271" i="5" s="1"/>
  <c r="AA272" i="1"/>
  <c r="Z272" i="1" s="1"/>
  <c r="AB272" i="1"/>
  <c r="N272" i="5" s="1"/>
  <c r="AA288" i="1"/>
  <c r="Z288" i="1" s="1"/>
  <c r="AB288" i="1"/>
  <c r="N288" i="5" s="1"/>
  <c r="AA302" i="1"/>
  <c r="Z302" i="1" s="1"/>
  <c r="AB302" i="1"/>
  <c r="N302" i="5" s="1"/>
  <c r="AA894" i="1"/>
  <c r="Z894" i="1" s="1"/>
  <c r="W816" i="1"/>
  <c r="W1029" i="1"/>
  <c r="W802" i="1"/>
  <c r="W803" i="1"/>
  <c r="W746" i="1"/>
  <c r="Z887" i="1"/>
  <c r="W887" i="1"/>
  <c r="Z43" i="1"/>
  <c r="W43" i="1"/>
  <c r="W47" i="1"/>
  <c r="W41" i="1"/>
  <c r="AA41" i="1"/>
  <c r="W51" i="1"/>
  <c r="AA51" i="1"/>
  <c r="Z51" i="1" s="1"/>
  <c r="W69" i="1"/>
  <c r="Z74" i="1"/>
  <c r="Y74" i="1" s="1"/>
  <c r="W74" i="1" s="1"/>
  <c r="W138" i="1"/>
  <c r="W534" i="1"/>
  <c r="W561" i="1"/>
  <c r="AA762" i="1"/>
  <c r="Z762" i="1" s="1"/>
  <c r="AH762" i="1" s="1" a="1"/>
  <c r="AH762" i="1" s="1"/>
  <c r="W762" i="1"/>
  <c r="W648" i="1"/>
  <c r="W694" i="1"/>
  <c r="AA579" i="1"/>
  <c r="AH579" i="1" s="1" a="1"/>
  <c r="AH579" i="1" s="1"/>
  <c r="W579" i="1"/>
  <c r="W581" i="1"/>
  <c r="W729" i="1"/>
  <c r="W894" i="1"/>
  <c r="W764" i="1"/>
  <c r="W772" i="1"/>
  <c r="W869" i="1"/>
  <c r="W1044" i="1"/>
  <c r="Z1044" i="1"/>
  <c r="W1046" i="1"/>
  <c r="W721" i="1"/>
  <c r="W776" i="1"/>
  <c r="W1006" i="1"/>
  <c r="W889" i="1"/>
  <c r="W1071" i="1"/>
  <c r="A331" i="2"/>
  <c r="C331" i="2"/>
  <c r="B331" i="2"/>
  <c r="D349" i="2"/>
  <c r="B376" i="2"/>
  <c r="C376" i="2"/>
  <c r="A376" i="2"/>
  <c r="B386" i="2"/>
  <c r="A386" i="2"/>
  <c r="C386" i="2"/>
  <c r="B398" i="2"/>
  <c r="C398" i="2"/>
  <c r="A398" i="2"/>
  <c r="C407" i="2"/>
  <c r="B407" i="2"/>
  <c r="A407" i="2"/>
  <c r="D415" i="2"/>
  <c r="B417" i="2"/>
  <c r="C417" i="2"/>
  <c r="A417" i="2"/>
  <c r="D443" i="2"/>
  <c r="B462" i="2"/>
  <c r="C462" i="2"/>
  <c r="A462" i="2"/>
  <c r="C471" i="2"/>
  <c r="B471" i="2"/>
  <c r="A471" i="2"/>
  <c r="D477" i="2"/>
  <c r="B481" i="2"/>
  <c r="C481" i="2"/>
  <c r="A481" i="2"/>
  <c r="A491" i="2"/>
  <c r="C491" i="2"/>
  <c r="B491" i="2"/>
  <c r="B526" i="2"/>
  <c r="C526" i="2"/>
  <c r="A526" i="2"/>
  <c r="C542" i="2"/>
  <c r="B542" i="2"/>
  <c r="A542" i="2"/>
  <c r="D555" i="2"/>
  <c r="D900" i="2"/>
  <c r="C904" i="2"/>
  <c r="B904" i="2"/>
  <c r="A904" i="2"/>
  <c r="D1187" i="2"/>
  <c r="D1443" i="2"/>
  <c r="J793" i="1"/>
  <c r="G796" i="1"/>
  <c r="J799" i="1"/>
  <c r="G801" i="1"/>
  <c r="J802" i="1"/>
  <c r="G805" i="1"/>
  <c r="J806" i="1"/>
  <c r="G809" i="1"/>
  <c r="J810" i="1"/>
  <c r="G813" i="1"/>
  <c r="J814" i="1"/>
  <c r="G816" i="1"/>
  <c r="G820" i="1"/>
  <c r="J821" i="1"/>
  <c r="G824" i="1"/>
  <c r="G825" i="1"/>
  <c r="J828" i="1"/>
  <c r="G830" i="1"/>
  <c r="J831" i="1"/>
  <c r="G834" i="1"/>
  <c r="J835" i="1"/>
  <c r="G838" i="1"/>
  <c r="G840" i="1"/>
  <c r="G843" i="1"/>
  <c r="G845" i="1"/>
  <c r="J846" i="1"/>
  <c r="G849" i="1"/>
  <c r="G852" i="1"/>
  <c r="J853" i="1"/>
  <c r="G856" i="1"/>
  <c r="J857" i="1"/>
  <c r="G859" i="1"/>
  <c r="J860" i="1"/>
  <c r="G863" i="1"/>
  <c r="J864" i="1"/>
  <c r="G866" i="1"/>
  <c r="J867" i="1"/>
  <c r="G869" i="1"/>
  <c r="J870" i="1"/>
  <c r="G872" i="1"/>
  <c r="J873" i="1"/>
  <c r="J876" i="1"/>
  <c r="G878" i="1"/>
  <c r="J879" i="1"/>
  <c r="G881" i="1"/>
  <c r="J882" i="1"/>
  <c r="G885" i="1"/>
  <c r="J886" i="1"/>
  <c r="G889" i="1"/>
  <c r="J890" i="1"/>
  <c r="G893" i="1"/>
  <c r="G896" i="1"/>
  <c r="G899" i="1"/>
  <c r="J900" i="1"/>
  <c r="G903" i="1"/>
  <c r="J904" i="1"/>
  <c r="G907" i="1"/>
  <c r="J908" i="1"/>
  <c r="G911" i="1"/>
  <c r="J912" i="1"/>
  <c r="G915" i="1"/>
  <c r="J916" i="1"/>
  <c r="G919" i="1"/>
  <c r="J920" i="1"/>
  <c r="G923" i="1"/>
  <c r="J924" i="1"/>
  <c r="G926" i="1"/>
  <c r="J927" i="1"/>
  <c r="J929" i="1"/>
  <c r="J931" i="1"/>
  <c r="J933" i="1"/>
  <c r="J935" i="1"/>
  <c r="J937" i="1"/>
  <c r="G940" i="1"/>
  <c r="G942" i="1"/>
  <c r="G944" i="1"/>
  <c r="G946" i="1"/>
  <c r="J948" i="1"/>
  <c r="J950" i="1"/>
  <c r="J952" i="1"/>
  <c r="J954" i="1"/>
  <c r="J956" i="1"/>
  <c r="J958" i="1"/>
  <c r="J960" i="1"/>
  <c r="J962" i="1"/>
  <c r="J964" i="1"/>
  <c r="J966" i="1"/>
  <c r="J968" i="1"/>
  <c r="J970" i="1"/>
  <c r="J972" i="1"/>
  <c r="J974" i="1"/>
  <c r="J976" i="1"/>
  <c r="J978" i="1"/>
  <c r="J980" i="1"/>
  <c r="J982" i="1"/>
  <c r="J984" i="1"/>
  <c r="J986" i="1"/>
  <c r="J988" i="1"/>
  <c r="J990" i="1"/>
  <c r="J992" i="1"/>
  <c r="J994" i="1"/>
  <c r="J996" i="1"/>
  <c r="J997" i="1"/>
  <c r="J999" i="1"/>
  <c r="J1001" i="1"/>
  <c r="J1003" i="1"/>
  <c r="G1005" i="1"/>
  <c r="J1006" i="1"/>
  <c r="G1009" i="1"/>
  <c r="G1012" i="1"/>
  <c r="J1013" i="1"/>
  <c r="G1015" i="1"/>
  <c r="J1018" i="1"/>
  <c r="J1020" i="1"/>
  <c r="G1021" i="1"/>
  <c r="G1027" i="1"/>
  <c r="G1028" i="1"/>
  <c r="J1030" i="1"/>
  <c r="G1031" i="1"/>
  <c r="G1032" i="1"/>
  <c r="J1037" i="1"/>
  <c r="G1047" i="1"/>
  <c r="J1052" i="1"/>
  <c r="G1053" i="1"/>
  <c r="G1054" i="1"/>
  <c r="J1058" i="1"/>
  <c r="G1059" i="1"/>
  <c r="J1063" i="1"/>
  <c r="J1065" i="1"/>
  <c r="J1069" i="1"/>
  <c r="G1073" i="1"/>
  <c r="J1078" i="1"/>
  <c r="J1149" i="1"/>
  <c r="G1154" i="1"/>
  <c r="AA1154" i="1"/>
  <c r="Z1154" i="1" s="1"/>
  <c r="AH1154" i="1" s="1" a="1"/>
  <c r="AH1154" i="1" s="1"/>
  <c r="W1154" i="1"/>
  <c r="J1167" i="1"/>
  <c r="G1175" i="1"/>
  <c r="J1189" i="1"/>
  <c r="J1200" i="1"/>
  <c r="W1202" i="1"/>
  <c r="G1206" i="1"/>
  <c r="G1207" i="1"/>
  <c r="J1204" i="1"/>
  <c r="J1201" i="1"/>
  <c r="G1200" i="1"/>
  <c r="J1198" i="1"/>
  <c r="J1195" i="1"/>
  <c r="J1193" i="1"/>
  <c r="G1192" i="1"/>
  <c r="G1189" i="1"/>
  <c r="G1187" i="1"/>
  <c r="J1185" i="1"/>
  <c r="G1184" i="1"/>
  <c r="J1180" i="1"/>
  <c r="G1179" i="1"/>
  <c r="J1177" i="1"/>
  <c r="G1176" i="1"/>
  <c r="J1173" i="1"/>
  <c r="G1172" i="1"/>
  <c r="J1168" i="1"/>
  <c r="G1167" i="1"/>
  <c r="J1165" i="1"/>
  <c r="J1161" i="1"/>
  <c r="G1160" i="1"/>
  <c r="G1158" i="1"/>
  <c r="G1156" i="1"/>
  <c r="G1155" i="1"/>
  <c r="J1153" i="1"/>
  <c r="G1152" i="1"/>
  <c r="G1149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G1082" i="1"/>
  <c r="J1079" i="1"/>
  <c r="G1078" i="1"/>
  <c r="J1075" i="1"/>
  <c r="G1074" i="1"/>
  <c r="J1071" i="1"/>
  <c r="J1068" i="1"/>
  <c r="G1067" i="1"/>
  <c r="J1064" i="1"/>
  <c r="G1063" i="1"/>
  <c r="J1061" i="1"/>
  <c r="G1060" i="1"/>
  <c r="J1057" i="1"/>
  <c r="G1056" i="1"/>
  <c r="J1053" i="1"/>
  <c r="G1052" i="1"/>
  <c r="J1049" i="1"/>
  <c r="G1048" i="1"/>
  <c r="G1046" i="1"/>
  <c r="J1043" i="1"/>
  <c r="G1042" i="1"/>
  <c r="J1039" i="1"/>
  <c r="G1038" i="1"/>
  <c r="J1035" i="1"/>
  <c r="G1034" i="1"/>
  <c r="J1031" i="1"/>
  <c r="G1030" i="1"/>
  <c r="J1027" i="1"/>
  <c r="G1026" i="1"/>
  <c r="J1023" i="1"/>
  <c r="G1022" i="1"/>
  <c r="J1019" i="1"/>
  <c r="G1018" i="1"/>
  <c r="C3" i="2"/>
  <c r="J1208" i="1"/>
  <c r="J1205" i="1"/>
  <c r="G1204" i="1"/>
  <c r="J1202" i="1"/>
  <c r="G1201" i="1"/>
  <c r="G1198" i="1"/>
  <c r="J1196" i="1"/>
  <c r="G1195" i="1"/>
  <c r="G1193" i="1"/>
  <c r="J1190" i="1"/>
  <c r="J1186" i="1"/>
  <c r="G1185" i="1"/>
  <c r="J1182" i="1"/>
  <c r="J1181" i="1"/>
  <c r="G1180" i="1"/>
  <c r="G1177" i="1"/>
  <c r="J1174" i="1"/>
  <c r="G1173" i="1"/>
  <c r="J1170" i="1"/>
  <c r="G1168" i="1"/>
  <c r="G1165" i="1"/>
  <c r="J1163" i="1"/>
  <c r="J1162" i="1"/>
  <c r="G1161" i="1"/>
  <c r="J1159" i="1"/>
  <c r="J1157" i="1"/>
  <c r="G1153" i="1"/>
  <c r="J1150" i="1"/>
  <c r="J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J1080" i="1"/>
  <c r="G1079" i="1"/>
  <c r="J1076" i="1"/>
  <c r="G1075" i="1"/>
  <c r="B3" i="2"/>
  <c r="G1208" i="1"/>
  <c r="J1206" i="1"/>
  <c r="G1205" i="1"/>
  <c r="J1203" i="1"/>
  <c r="G1202" i="1"/>
  <c r="J1199" i="1"/>
  <c r="J1197" i="1"/>
  <c r="G1196" i="1"/>
  <c r="J1194" i="1"/>
  <c r="J1191" i="1"/>
  <c r="G1190" i="1"/>
  <c r="J1188" i="1"/>
  <c r="G1186" i="1"/>
  <c r="J1183" i="1"/>
  <c r="G1182" i="1"/>
  <c r="G1181" i="1"/>
  <c r="J1178" i="1"/>
  <c r="J1175" i="1"/>
  <c r="G1174" i="1"/>
  <c r="J1171" i="1"/>
  <c r="G1170" i="1"/>
  <c r="J1169" i="1"/>
  <c r="J1166" i="1"/>
  <c r="J1164" i="1"/>
  <c r="G1163" i="1"/>
  <c r="G1162" i="1"/>
  <c r="G1159" i="1"/>
  <c r="G1157" i="1"/>
  <c r="J1154" i="1"/>
  <c r="J1151" i="1"/>
  <c r="G1150" i="1"/>
  <c r="J1148" i="1"/>
  <c r="G1147" i="1"/>
  <c r="J1081" i="1"/>
  <c r="G1080" i="1"/>
  <c r="J1077" i="1"/>
  <c r="G1076" i="1"/>
  <c r="J1073" i="1"/>
  <c r="G1072" i="1"/>
  <c r="J1070" i="1"/>
  <c r="G1069" i="1"/>
  <c r="J1066" i="1"/>
  <c r="G1065" i="1"/>
  <c r="J1062" i="1"/>
  <c r="C7" i="2"/>
  <c r="B7" i="2"/>
  <c r="C11" i="2"/>
  <c r="B11" i="2"/>
  <c r="C15" i="2"/>
  <c r="B15" i="2"/>
  <c r="C19" i="2"/>
  <c r="B19" i="2"/>
  <c r="C23" i="2"/>
  <c r="B23" i="2"/>
  <c r="C27" i="2"/>
  <c r="B27" i="2"/>
  <c r="C31" i="2"/>
  <c r="B31" i="2"/>
  <c r="C35" i="2"/>
  <c r="B35" i="2"/>
  <c r="C39" i="2"/>
  <c r="B39" i="2"/>
  <c r="C43" i="2"/>
  <c r="B43" i="2"/>
  <c r="C47" i="2"/>
  <c r="B47" i="2"/>
  <c r="C51" i="2"/>
  <c r="B51" i="2"/>
  <c r="C55" i="2"/>
  <c r="B55" i="2"/>
  <c r="C59" i="2"/>
  <c r="B59" i="2"/>
  <c r="B64" i="2"/>
  <c r="C64" i="2"/>
  <c r="A64" i="2"/>
  <c r="B72" i="2"/>
  <c r="C72" i="2"/>
  <c r="A72" i="2"/>
  <c r="B80" i="2"/>
  <c r="C80" i="2"/>
  <c r="A80" i="2"/>
  <c r="B88" i="2"/>
  <c r="C88" i="2"/>
  <c r="A88" i="2"/>
  <c r="B96" i="2"/>
  <c r="C96" i="2"/>
  <c r="A96" i="2"/>
  <c r="B104" i="2"/>
  <c r="C104" i="2"/>
  <c r="A104" i="2"/>
  <c r="B112" i="2"/>
  <c r="C112" i="2"/>
  <c r="A112" i="2"/>
  <c r="B120" i="2"/>
  <c r="C120" i="2"/>
  <c r="A120" i="2"/>
  <c r="B128" i="2"/>
  <c r="C128" i="2"/>
  <c r="A128" i="2"/>
  <c r="B136" i="2"/>
  <c r="C136" i="2"/>
  <c r="A136" i="2"/>
  <c r="B144" i="2"/>
  <c r="C144" i="2"/>
  <c r="A144" i="2"/>
  <c r="B152" i="2"/>
  <c r="C152" i="2"/>
  <c r="A152" i="2"/>
  <c r="B160" i="2"/>
  <c r="C160" i="2"/>
  <c r="A160" i="2"/>
  <c r="B168" i="2"/>
  <c r="C168" i="2"/>
  <c r="A168" i="2"/>
  <c r="B176" i="2"/>
  <c r="C176" i="2"/>
  <c r="A176" i="2"/>
  <c r="B184" i="2"/>
  <c r="C184" i="2"/>
  <c r="A184" i="2"/>
  <c r="B192" i="2"/>
  <c r="C192" i="2"/>
  <c r="A192" i="2"/>
  <c r="B200" i="2"/>
  <c r="C200" i="2"/>
  <c r="A200" i="2"/>
  <c r="B208" i="2"/>
  <c r="C208" i="2"/>
  <c r="A208" i="2"/>
  <c r="B216" i="2"/>
  <c r="C216" i="2"/>
  <c r="A216" i="2"/>
  <c r="B224" i="2"/>
  <c r="C224" i="2"/>
  <c r="A224" i="2"/>
  <c r="B232" i="2"/>
  <c r="C232" i="2"/>
  <c r="A232" i="2"/>
  <c r="B240" i="2"/>
  <c r="C240" i="2"/>
  <c r="A240" i="2"/>
  <c r="B248" i="2"/>
  <c r="C248" i="2"/>
  <c r="A248" i="2"/>
  <c r="B256" i="2"/>
  <c r="C256" i="2"/>
  <c r="A256" i="2"/>
  <c r="B264" i="2"/>
  <c r="C264" i="2"/>
  <c r="A264" i="2"/>
  <c r="B272" i="2"/>
  <c r="C272" i="2"/>
  <c r="A272" i="2"/>
  <c r="B280" i="2"/>
  <c r="C280" i="2"/>
  <c r="A280" i="2"/>
  <c r="B288" i="2"/>
  <c r="C288" i="2"/>
  <c r="A288" i="2"/>
  <c r="B296" i="2"/>
  <c r="C296" i="2"/>
  <c r="A296" i="2"/>
  <c r="B304" i="2"/>
  <c r="C304" i="2"/>
  <c r="A304" i="2"/>
  <c r="B312" i="2"/>
  <c r="C312" i="2"/>
  <c r="A312" i="2"/>
  <c r="D319" i="2"/>
  <c r="B321" i="2"/>
  <c r="C321" i="2"/>
  <c r="A321" i="2"/>
  <c r="D347" i="2"/>
  <c r="A363" i="2"/>
  <c r="C363" i="2"/>
  <c r="B363" i="2"/>
  <c r="B408" i="2"/>
  <c r="C408" i="2"/>
  <c r="A408" i="2"/>
  <c r="B418" i="2"/>
  <c r="A418" i="2"/>
  <c r="C418" i="2"/>
  <c r="B430" i="2"/>
  <c r="C430" i="2"/>
  <c r="A430" i="2"/>
  <c r="C439" i="2"/>
  <c r="B439" i="2"/>
  <c r="A439" i="2"/>
  <c r="D447" i="2"/>
  <c r="B449" i="2"/>
  <c r="C449" i="2"/>
  <c r="A449" i="2"/>
  <c r="B472" i="2"/>
  <c r="C472" i="2"/>
  <c r="A472" i="2"/>
  <c r="D475" i="2"/>
  <c r="B482" i="2"/>
  <c r="A482" i="2"/>
  <c r="C482" i="2"/>
  <c r="D511" i="2"/>
  <c r="C534" i="2"/>
  <c r="B534" i="2"/>
  <c r="A534" i="2"/>
  <c r="D547" i="2"/>
  <c r="B863" i="2"/>
  <c r="C863" i="2"/>
  <c r="A863" i="2"/>
  <c r="C1137" i="2"/>
  <c r="B1137" i="2"/>
  <c r="A1137" i="2"/>
  <c r="D1142" i="2"/>
  <c r="G738" i="1"/>
  <c r="J739" i="1"/>
  <c r="J742" i="1"/>
  <c r="J745" i="1"/>
  <c r="G748" i="1"/>
  <c r="J749" i="1"/>
  <c r="G752" i="1"/>
  <c r="J753" i="1"/>
  <c r="G756" i="1"/>
  <c r="J757" i="1"/>
  <c r="G759" i="1"/>
  <c r="J760" i="1"/>
  <c r="G763" i="1"/>
  <c r="J764" i="1"/>
  <c r="G767" i="1"/>
  <c r="J768" i="1"/>
  <c r="G771" i="1"/>
  <c r="J772" i="1"/>
  <c r="G774" i="1"/>
  <c r="J775" i="1"/>
  <c r="J778" i="1"/>
  <c r="G781" i="1"/>
  <c r="J782" i="1"/>
  <c r="G785" i="1"/>
  <c r="J786" i="1"/>
  <c r="J789" i="1"/>
  <c r="G792" i="1"/>
  <c r="G795" i="1"/>
  <c r="J796" i="1"/>
  <c r="G798" i="1"/>
  <c r="G800" i="1"/>
  <c r="J801" i="1"/>
  <c r="G804" i="1"/>
  <c r="J805" i="1"/>
  <c r="G808" i="1"/>
  <c r="J809" i="1"/>
  <c r="G812" i="1"/>
  <c r="J813" i="1"/>
  <c r="G815" i="1"/>
  <c r="J816" i="1"/>
  <c r="G818" i="1"/>
  <c r="J820" i="1"/>
  <c r="G823" i="1"/>
  <c r="J824" i="1"/>
  <c r="J825" i="1"/>
  <c r="G827" i="1"/>
  <c r="G829" i="1"/>
  <c r="J830" i="1"/>
  <c r="G833" i="1"/>
  <c r="J834" i="1"/>
  <c r="G837" i="1"/>
  <c r="J838" i="1"/>
  <c r="J840" i="1"/>
  <c r="G842" i="1"/>
  <c r="J843" i="1"/>
  <c r="J845" i="1"/>
  <c r="G848" i="1"/>
  <c r="J849" i="1"/>
  <c r="G851" i="1"/>
  <c r="J852" i="1"/>
  <c r="G855" i="1"/>
  <c r="J856" i="1"/>
  <c r="G858" i="1"/>
  <c r="J859" i="1"/>
  <c r="G862" i="1"/>
  <c r="J863" i="1"/>
  <c r="G865" i="1"/>
  <c r="J866" i="1"/>
  <c r="G868" i="1"/>
  <c r="J869" i="1"/>
  <c r="J872" i="1"/>
  <c r="G875" i="1"/>
  <c r="G877" i="1"/>
  <c r="J878" i="1"/>
  <c r="G880" i="1"/>
  <c r="J881" i="1"/>
  <c r="G884" i="1"/>
  <c r="J885" i="1"/>
  <c r="G888" i="1"/>
  <c r="J889" i="1"/>
  <c r="G892" i="1"/>
  <c r="J893" i="1"/>
  <c r="G895" i="1"/>
  <c r="J896" i="1"/>
  <c r="G898" i="1"/>
  <c r="J899" i="1"/>
  <c r="G902" i="1"/>
  <c r="J903" i="1"/>
  <c r="G906" i="1"/>
  <c r="J907" i="1"/>
  <c r="G910" i="1"/>
  <c r="J911" i="1"/>
  <c r="G914" i="1"/>
  <c r="J915" i="1"/>
  <c r="G918" i="1"/>
  <c r="J919" i="1"/>
  <c r="G922" i="1"/>
  <c r="J923" i="1"/>
  <c r="G925" i="1"/>
  <c r="J926" i="1"/>
  <c r="G928" i="1"/>
  <c r="G930" i="1"/>
  <c r="G932" i="1"/>
  <c r="G934" i="1"/>
  <c r="G936" i="1"/>
  <c r="G938" i="1"/>
  <c r="J940" i="1"/>
  <c r="J942" i="1"/>
  <c r="J944" i="1"/>
  <c r="J946" i="1"/>
  <c r="G949" i="1"/>
  <c r="G951" i="1"/>
  <c r="G953" i="1"/>
  <c r="G955" i="1"/>
  <c r="G957" i="1"/>
  <c r="G959" i="1"/>
  <c r="G961" i="1"/>
  <c r="G963" i="1"/>
  <c r="G965" i="1"/>
  <c r="G967" i="1"/>
  <c r="G969" i="1"/>
  <c r="G971" i="1"/>
  <c r="G973" i="1"/>
  <c r="G975" i="1"/>
  <c r="G977" i="1"/>
  <c r="G979" i="1"/>
  <c r="G981" i="1"/>
  <c r="G983" i="1"/>
  <c r="G985" i="1"/>
  <c r="G987" i="1"/>
  <c r="G989" i="1"/>
  <c r="G991" i="1"/>
  <c r="G993" i="1"/>
  <c r="G995" i="1"/>
  <c r="G998" i="1"/>
  <c r="G1000" i="1"/>
  <c r="G1002" i="1"/>
  <c r="G1004" i="1"/>
  <c r="J1005" i="1"/>
  <c r="G1008" i="1"/>
  <c r="J1009" i="1"/>
  <c r="G1011" i="1"/>
  <c r="J1012" i="1"/>
  <c r="J1015" i="1"/>
  <c r="G1016" i="1"/>
  <c r="J1021" i="1"/>
  <c r="G1023" i="1"/>
  <c r="G1024" i="1"/>
  <c r="J1026" i="1"/>
  <c r="J1028" i="1"/>
  <c r="G1029" i="1"/>
  <c r="J1032" i="1"/>
  <c r="G1033" i="1"/>
  <c r="J1038" i="1"/>
  <c r="G1039" i="1"/>
  <c r="G1040" i="1"/>
  <c r="J1042" i="1"/>
  <c r="G1043" i="1"/>
  <c r="G1044" i="1"/>
  <c r="J1046" i="1"/>
  <c r="J1047" i="1"/>
  <c r="G1049" i="1"/>
  <c r="G1050" i="1"/>
  <c r="J1054" i="1"/>
  <c r="W1054" i="1"/>
  <c r="G1055" i="1"/>
  <c r="J1059" i="1"/>
  <c r="G1062" i="1"/>
  <c r="G1064" i="1"/>
  <c r="G1068" i="1"/>
  <c r="G1070" i="1"/>
  <c r="J1152" i="1"/>
  <c r="J1155" i="1"/>
  <c r="J1160" i="1"/>
  <c r="G1169" i="1"/>
  <c r="G1171" i="1"/>
  <c r="J1176" i="1"/>
  <c r="J1184" i="1"/>
  <c r="J1187" i="1"/>
  <c r="G1188" i="1"/>
  <c r="J1192" i="1"/>
  <c r="G1203" i="1"/>
  <c r="C65" i="2"/>
  <c r="B65" i="2"/>
  <c r="A65" i="2"/>
  <c r="C73" i="2"/>
  <c r="B73" i="2"/>
  <c r="A73" i="2"/>
  <c r="D75" i="2"/>
  <c r="C81" i="2"/>
  <c r="B81" i="2"/>
  <c r="A81" i="2"/>
  <c r="D83" i="2"/>
  <c r="C89" i="2"/>
  <c r="B89" i="2"/>
  <c r="A89" i="2"/>
  <c r="D91" i="2"/>
  <c r="C97" i="2"/>
  <c r="B97" i="2"/>
  <c r="A97" i="2"/>
  <c r="C105" i="2"/>
  <c r="B105" i="2"/>
  <c r="A105" i="2"/>
  <c r="D107" i="2"/>
  <c r="C113" i="2"/>
  <c r="B113" i="2"/>
  <c r="A113" i="2"/>
  <c r="D115" i="2"/>
  <c r="C121" i="2"/>
  <c r="B121" i="2"/>
  <c r="A121" i="2"/>
  <c r="D123" i="2"/>
  <c r="C129" i="2"/>
  <c r="B129" i="2"/>
  <c r="A129" i="2"/>
  <c r="D131" i="2"/>
  <c r="C137" i="2"/>
  <c r="B137" i="2"/>
  <c r="A137" i="2"/>
  <c r="D139" i="2"/>
  <c r="C145" i="2"/>
  <c r="B145" i="2"/>
  <c r="A145" i="2"/>
  <c r="D147" i="2"/>
  <c r="C153" i="2"/>
  <c r="B153" i="2"/>
  <c r="A153" i="2"/>
  <c r="D155" i="2"/>
  <c r="C161" i="2"/>
  <c r="B161" i="2"/>
  <c r="A161" i="2"/>
  <c r="C169" i="2"/>
  <c r="B169" i="2"/>
  <c r="A169" i="2"/>
  <c r="D171" i="2"/>
  <c r="C177" i="2"/>
  <c r="B177" i="2"/>
  <c r="A177" i="2"/>
  <c r="D179" i="2"/>
  <c r="C185" i="2"/>
  <c r="B185" i="2"/>
  <c r="A185" i="2"/>
  <c r="D187" i="2"/>
  <c r="C193" i="2"/>
  <c r="B193" i="2"/>
  <c r="A193" i="2"/>
  <c r="D195" i="2"/>
  <c r="C201" i="2"/>
  <c r="B201" i="2"/>
  <c r="A201" i="2"/>
  <c r="D203" i="2"/>
  <c r="C209" i="2"/>
  <c r="B209" i="2"/>
  <c r="A209" i="2"/>
  <c r="D211" i="2"/>
  <c r="C217" i="2"/>
  <c r="B217" i="2"/>
  <c r="A217" i="2"/>
  <c r="D219" i="2"/>
  <c r="C225" i="2"/>
  <c r="B225" i="2"/>
  <c r="A225" i="2"/>
  <c r="C233" i="2"/>
  <c r="B233" i="2"/>
  <c r="A233" i="2"/>
  <c r="D235" i="2"/>
  <c r="C241" i="2"/>
  <c r="B241" i="2"/>
  <c r="A241" i="2"/>
  <c r="D243" i="2"/>
  <c r="C249" i="2"/>
  <c r="B249" i="2"/>
  <c r="A249" i="2"/>
  <c r="D251" i="2"/>
  <c r="C257" i="2"/>
  <c r="B257" i="2"/>
  <c r="A257" i="2"/>
  <c r="D259" i="2"/>
  <c r="C265" i="2"/>
  <c r="B265" i="2"/>
  <c r="A265" i="2"/>
  <c r="D267" i="2"/>
  <c r="C273" i="2"/>
  <c r="B273" i="2"/>
  <c r="A273" i="2"/>
  <c r="D275" i="2"/>
  <c r="C281" i="2"/>
  <c r="B281" i="2"/>
  <c r="A281" i="2"/>
  <c r="D283" i="2"/>
  <c r="C289" i="2"/>
  <c r="B289" i="2"/>
  <c r="A289" i="2"/>
  <c r="D291" i="2"/>
  <c r="C297" i="2"/>
  <c r="B297" i="2"/>
  <c r="A297" i="2"/>
  <c r="D299" i="2"/>
  <c r="C305" i="2"/>
  <c r="B305" i="2"/>
  <c r="A305" i="2"/>
  <c r="D307" i="2"/>
  <c r="C313" i="2"/>
  <c r="B313" i="2"/>
  <c r="A313" i="2"/>
  <c r="D315" i="2"/>
  <c r="B322" i="2"/>
  <c r="A322" i="2"/>
  <c r="C322" i="2"/>
  <c r="B334" i="2"/>
  <c r="C334" i="2"/>
  <c r="A334" i="2"/>
  <c r="C343" i="2"/>
  <c r="B343" i="2"/>
  <c r="A343" i="2"/>
  <c r="D351" i="2"/>
  <c r="B353" i="2"/>
  <c r="C353" i="2"/>
  <c r="A353" i="2"/>
  <c r="D379" i="2"/>
  <c r="A395" i="2"/>
  <c r="C395" i="2"/>
  <c r="B395" i="2"/>
  <c r="D413" i="2"/>
  <c r="B440" i="2"/>
  <c r="C440" i="2"/>
  <c r="A440" i="2"/>
  <c r="B450" i="2"/>
  <c r="A450" i="2"/>
  <c r="C450" i="2"/>
  <c r="A459" i="2"/>
  <c r="C459" i="2"/>
  <c r="B459" i="2"/>
  <c r="B494" i="2"/>
  <c r="C494" i="2"/>
  <c r="A494" i="2"/>
  <c r="C503" i="2"/>
  <c r="B503" i="2"/>
  <c r="A503" i="2"/>
  <c r="D509" i="2"/>
  <c r="B513" i="2"/>
  <c r="C513" i="2"/>
  <c r="A513" i="2"/>
  <c r="A523" i="2"/>
  <c r="C523" i="2"/>
  <c r="B523" i="2"/>
  <c r="D539" i="2"/>
  <c r="C558" i="2"/>
  <c r="B558" i="2"/>
  <c r="A558" i="2"/>
  <c r="C590" i="2"/>
  <c r="B590" i="2"/>
  <c r="A590" i="2"/>
  <c r="C598" i="2"/>
  <c r="B598" i="2"/>
  <c r="A598" i="2"/>
  <c r="C606" i="2"/>
  <c r="B606" i="2"/>
  <c r="A606" i="2"/>
  <c r="C614" i="2"/>
  <c r="B614" i="2"/>
  <c r="A614" i="2"/>
  <c r="C622" i="2"/>
  <c r="B622" i="2"/>
  <c r="A622" i="2"/>
  <c r="C630" i="2"/>
  <c r="B630" i="2"/>
  <c r="A630" i="2"/>
  <c r="C638" i="2"/>
  <c r="B638" i="2"/>
  <c r="A638" i="2"/>
  <c r="C646" i="2"/>
  <c r="B646" i="2"/>
  <c r="A646" i="2"/>
  <c r="C654" i="2"/>
  <c r="B654" i="2"/>
  <c r="A654" i="2"/>
  <c r="C662" i="2"/>
  <c r="B662" i="2"/>
  <c r="A662" i="2"/>
  <c r="C670" i="2"/>
  <c r="B670" i="2"/>
  <c r="A670" i="2"/>
  <c r="C678" i="2"/>
  <c r="B678" i="2"/>
  <c r="A678" i="2"/>
  <c r="C686" i="2"/>
  <c r="B686" i="2"/>
  <c r="A686" i="2"/>
  <c r="C694" i="2"/>
  <c r="B694" i="2"/>
  <c r="A694" i="2"/>
  <c r="C702" i="2"/>
  <c r="B702" i="2"/>
  <c r="A702" i="2"/>
  <c r="C710" i="2"/>
  <c r="B710" i="2"/>
  <c r="A710" i="2"/>
  <c r="C718" i="2"/>
  <c r="B718" i="2"/>
  <c r="A718" i="2"/>
  <c r="C726" i="2"/>
  <c r="B726" i="2"/>
  <c r="A726" i="2"/>
  <c r="C734" i="2"/>
  <c r="B734" i="2"/>
  <c r="A734" i="2"/>
  <c r="C742" i="2"/>
  <c r="B742" i="2"/>
  <c r="A742" i="2"/>
  <c r="C750" i="2"/>
  <c r="B750" i="2"/>
  <c r="A750" i="2"/>
  <c r="C758" i="2"/>
  <c r="B758" i="2"/>
  <c r="A758" i="2"/>
  <c r="B991" i="2"/>
  <c r="C991" i="2"/>
  <c r="A991" i="2"/>
  <c r="J752" i="1"/>
  <c r="G755" i="1"/>
  <c r="J756" i="1"/>
  <c r="J759" i="1"/>
  <c r="G762" i="1"/>
  <c r="J763" i="1"/>
  <c r="G766" i="1"/>
  <c r="J767" i="1"/>
  <c r="G770" i="1"/>
  <c r="J771" i="1"/>
  <c r="J774" i="1"/>
  <c r="G777" i="1"/>
  <c r="G780" i="1"/>
  <c r="J781" i="1"/>
  <c r="G784" i="1"/>
  <c r="J785" i="1"/>
  <c r="G788" i="1"/>
  <c r="G791" i="1"/>
  <c r="J792" i="1"/>
  <c r="G794" i="1"/>
  <c r="J795" i="1"/>
  <c r="G797" i="1"/>
  <c r="J798" i="1"/>
  <c r="J800" i="1"/>
  <c r="G803" i="1"/>
  <c r="J804" i="1"/>
  <c r="G807" i="1"/>
  <c r="J808" i="1"/>
  <c r="G811" i="1"/>
  <c r="J812" i="1"/>
  <c r="J815" i="1"/>
  <c r="G817" i="1"/>
  <c r="J818" i="1"/>
  <c r="G819" i="1"/>
  <c r="G822" i="1"/>
  <c r="J823" i="1"/>
  <c r="G826" i="1"/>
  <c r="J827" i="1"/>
  <c r="J829" i="1"/>
  <c r="G832" i="1"/>
  <c r="J833" i="1"/>
  <c r="G836" i="1"/>
  <c r="J837" i="1"/>
  <c r="G839" i="1"/>
  <c r="G841" i="1"/>
  <c r="J842" i="1"/>
  <c r="G844" i="1"/>
  <c r="G847" i="1"/>
  <c r="J848" i="1"/>
  <c r="G850" i="1"/>
  <c r="J851" i="1"/>
  <c r="G854" i="1"/>
  <c r="J855" i="1"/>
  <c r="J858" i="1"/>
  <c r="G861" i="1"/>
  <c r="J862" i="1"/>
  <c r="J865" i="1"/>
  <c r="J868" i="1"/>
  <c r="G871" i="1"/>
  <c r="G874" i="1"/>
  <c r="J875" i="1"/>
  <c r="J877" i="1"/>
  <c r="J880" i="1"/>
  <c r="G883" i="1"/>
  <c r="J884" i="1"/>
  <c r="G887" i="1"/>
  <c r="J888" i="1"/>
  <c r="G891" i="1"/>
  <c r="J892" i="1"/>
  <c r="G894" i="1"/>
  <c r="J895" i="1"/>
  <c r="G897" i="1"/>
  <c r="J898" i="1"/>
  <c r="G901" i="1"/>
  <c r="J902" i="1"/>
  <c r="G905" i="1"/>
  <c r="J906" i="1"/>
  <c r="G909" i="1"/>
  <c r="J910" i="1"/>
  <c r="G913" i="1"/>
  <c r="J914" i="1"/>
  <c r="G917" i="1"/>
  <c r="J918" i="1"/>
  <c r="G921" i="1"/>
  <c r="J922" i="1"/>
  <c r="J925" i="1"/>
  <c r="J928" i="1"/>
  <c r="J930" i="1"/>
  <c r="J932" i="1"/>
  <c r="J934" i="1"/>
  <c r="J936" i="1"/>
  <c r="J938" i="1"/>
  <c r="G939" i="1"/>
  <c r="G941" i="1"/>
  <c r="G943" i="1"/>
  <c r="G945" i="1"/>
  <c r="G947" i="1"/>
  <c r="J949" i="1"/>
  <c r="J951" i="1"/>
  <c r="J953" i="1"/>
  <c r="J955" i="1"/>
  <c r="J957" i="1"/>
  <c r="J959" i="1"/>
  <c r="J961" i="1"/>
  <c r="J963" i="1"/>
  <c r="J965" i="1"/>
  <c r="J967" i="1"/>
  <c r="J969" i="1"/>
  <c r="J971" i="1"/>
  <c r="J973" i="1"/>
  <c r="J975" i="1"/>
  <c r="J977" i="1"/>
  <c r="J979" i="1"/>
  <c r="J981" i="1"/>
  <c r="J983" i="1"/>
  <c r="J985" i="1"/>
  <c r="J987" i="1"/>
  <c r="J989" i="1"/>
  <c r="J991" i="1"/>
  <c r="J993" i="1"/>
  <c r="J995" i="1"/>
  <c r="J998" i="1"/>
  <c r="J1000" i="1"/>
  <c r="J1002" i="1"/>
  <c r="J1004" i="1"/>
  <c r="G1007" i="1"/>
  <c r="J1008" i="1"/>
  <c r="G1010" i="1"/>
  <c r="J1011" i="1"/>
  <c r="G1014" i="1"/>
  <c r="J1016" i="1"/>
  <c r="G1017" i="1"/>
  <c r="J1022" i="1"/>
  <c r="J1024" i="1"/>
  <c r="G1025" i="1"/>
  <c r="J1029" i="1"/>
  <c r="J1033" i="1"/>
  <c r="W1034" i="1"/>
  <c r="G1035" i="1"/>
  <c r="G1036" i="1"/>
  <c r="J1040" i="1"/>
  <c r="G1041" i="1"/>
  <c r="J1044" i="1"/>
  <c r="G1045" i="1"/>
  <c r="J1048" i="1"/>
  <c r="J1050" i="1"/>
  <c r="G1051" i="1"/>
  <c r="J1055" i="1"/>
  <c r="G1057" i="1"/>
  <c r="W1060" i="1"/>
  <c r="G1061" i="1"/>
  <c r="J1067" i="1"/>
  <c r="G1071" i="1"/>
  <c r="J1072" i="1"/>
  <c r="G1077" i="1"/>
  <c r="W1146" i="1"/>
  <c r="J1156" i="1"/>
  <c r="W1161" i="1"/>
  <c r="J1172" i="1"/>
  <c r="G1178" i="1"/>
  <c r="W1182" i="1"/>
  <c r="G1183" i="1"/>
  <c r="G1191" i="1"/>
  <c r="G1194" i="1"/>
  <c r="G1197" i="1"/>
  <c r="G1199" i="1"/>
  <c r="J1207" i="1"/>
  <c r="C5" i="2"/>
  <c r="B5" i="2"/>
  <c r="C9" i="2"/>
  <c r="B9" i="2"/>
  <c r="C13" i="2"/>
  <c r="B13" i="2"/>
  <c r="C17" i="2"/>
  <c r="B17" i="2"/>
  <c r="C21" i="2"/>
  <c r="B21" i="2"/>
  <c r="C25" i="2"/>
  <c r="B25" i="2"/>
  <c r="C29" i="2"/>
  <c r="B29" i="2"/>
  <c r="C33" i="2"/>
  <c r="B33" i="2"/>
  <c r="C37" i="2"/>
  <c r="B37" i="2"/>
  <c r="C41" i="2"/>
  <c r="B41" i="2"/>
  <c r="C45" i="2"/>
  <c r="B45" i="2"/>
  <c r="C49" i="2"/>
  <c r="B49" i="2"/>
  <c r="C53" i="2"/>
  <c r="B53" i="2"/>
  <c r="C57" i="2"/>
  <c r="B57" i="2"/>
  <c r="D69" i="2"/>
  <c r="D77" i="2"/>
  <c r="D93" i="2"/>
  <c r="D101" i="2"/>
  <c r="D109" i="2"/>
  <c r="D125" i="2"/>
  <c r="D133" i="2"/>
  <c r="D141" i="2"/>
  <c r="D149" i="2"/>
  <c r="D165" i="2"/>
  <c r="D173" i="2"/>
  <c r="D197" i="2"/>
  <c r="D205" i="2"/>
  <c r="D213" i="2"/>
  <c r="D229" i="2"/>
  <c r="D237" i="2"/>
  <c r="D245" i="2"/>
  <c r="D261" i="2"/>
  <c r="D269" i="2"/>
  <c r="D277" i="2"/>
  <c r="D285" i="2"/>
  <c r="D293" i="2"/>
  <c r="D301" i="2"/>
  <c r="D309" i="2"/>
  <c r="D317" i="2"/>
  <c r="B344" i="2"/>
  <c r="C344" i="2"/>
  <c r="A344" i="2"/>
  <c r="B354" i="2"/>
  <c r="A354" i="2"/>
  <c r="C354" i="2"/>
  <c r="B366" i="2"/>
  <c r="C366" i="2"/>
  <c r="A366" i="2"/>
  <c r="C375" i="2"/>
  <c r="B375" i="2"/>
  <c r="A375" i="2"/>
  <c r="D383" i="2"/>
  <c r="B385" i="2"/>
  <c r="C385" i="2"/>
  <c r="A385" i="2"/>
  <c r="D411" i="2"/>
  <c r="A427" i="2"/>
  <c r="C427" i="2"/>
  <c r="B427" i="2"/>
  <c r="B504" i="2"/>
  <c r="C504" i="2"/>
  <c r="A504" i="2"/>
  <c r="D507" i="2"/>
  <c r="B514" i="2"/>
  <c r="A514" i="2"/>
  <c r="C514" i="2"/>
  <c r="D531" i="2"/>
  <c r="C550" i="2"/>
  <c r="B550" i="2"/>
  <c r="A550" i="2"/>
  <c r="D563" i="2"/>
  <c r="D938" i="2"/>
  <c r="D63" i="2"/>
  <c r="D71" i="2"/>
  <c r="D79" i="2"/>
  <c r="D87" i="2"/>
  <c r="D95" i="2"/>
  <c r="D103" i="2"/>
  <c r="D119" i="2"/>
  <c r="D127" i="2"/>
  <c r="D135" i="2"/>
  <c r="D151" i="2"/>
  <c r="D159" i="2"/>
  <c r="D167" i="2"/>
  <c r="D183" i="2"/>
  <c r="D191" i="2"/>
  <c r="D199" i="2"/>
  <c r="D207" i="2"/>
  <c r="D215" i="2"/>
  <c r="D223" i="2"/>
  <c r="D231" i="2"/>
  <c r="D239" i="2"/>
  <c r="D247" i="2"/>
  <c r="D255" i="2"/>
  <c r="D279" i="2"/>
  <c r="D287" i="2"/>
  <c r="D303" i="2"/>
  <c r="D311" i="2"/>
  <c r="B320" i="2"/>
  <c r="C320" i="2"/>
  <c r="D329" i="2"/>
  <c r="B330" i="2"/>
  <c r="A330" i="2"/>
  <c r="B352" i="2"/>
  <c r="C352" i="2"/>
  <c r="D361" i="2"/>
  <c r="B362" i="2"/>
  <c r="A362" i="2"/>
  <c r="D374" i="2"/>
  <c r="B384" i="2"/>
  <c r="C384" i="2"/>
  <c r="D393" i="2"/>
  <c r="B394" i="2"/>
  <c r="A394" i="2"/>
  <c r="D406" i="2"/>
  <c r="B416" i="2"/>
  <c r="C416" i="2"/>
  <c r="D425" i="2"/>
  <c r="B426" i="2"/>
  <c r="A426" i="2"/>
  <c r="D438" i="2"/>
  <c r="B448" i="2"/>
  <c r="C448" i="2"/>
  <c r="B458" i="2"/>
  <c r="A458" i="2"/>
  <c r="A463" i="2"/>
  <c r="D470" i="2"/>
  <c r="A473" i="2"/>
  <c r="B480" i="2"/>
  <c r="C480" i="2"/>
  <c r="B483" i="2"/>
  <c r="A486" i="2"/>
  <c r="D489" i="2"/>
  <c r="B490" i="2"/>
  <c r="A490" i="2"/>
  <c r="A495" i="2"/>
  <c r="D502" i="2"/>
  <c r="A505" i="2"/>
  <c r="B512" i="2"/>
  <c r="C512" i="2"/>
  <c r="B515" i="2"/>
  <c r="A518" i="2"/>
  <c r="D521" i="2"/>
  <c r="B522" i="2"/>
  <c r="A522" i="2"/>
  <c r="A527" i="2"/>
  <c r="C532" i="2"/>
  <c r="B532" i="2"/>
  <c r="D537" i="2"/>
  <c r="C540" i="2"/>
  <c r="B540" i="2"/>
  <c r="C548" i="2"/>
  <c r="B548" i="2"/>
  <c r="D553" i="2"/>
  <c r="C556" i="2"/>
  <c r="B556" i="2"/>
  <c r="D561" i="2"/>
  <c r="C564" i="2"/>
  <c r="B564" i="2"/>
  <c r="D567" i="2"/>
  <c r="C568" i="2"/>
  <c r="B568" i="2"/>
  <c r="C572" i="2"/>
  <c r="B572" i="2"/>
  <c r="D575" i="2"/>
  <c r="C576" i="2"/>
  <c r="B576" i="2"/>
  <c r="D579" i="2"/>
  <c r="C580" i="2"/>
  <c r="B580" i="2"/>
  <c r="D583" i="2"/>
  <c r="C584" i="2"/>
  <c r="B584" i="2"/>
  <c r="C592" i="2"/>
  <c r="B592" i="2"/>
  <c r="A592" i="2"/>
  <c r="C600" i="2"/>
  <c r="B600" i="2"/>
  <c r="A600" i="2"/>
  <c r="C608" i="2"/>
  <c r="B608" i="2"/>
  <c r="A608" i="2"/>
  <c r="C616" i="2"/>
  <c r="B616" i="2"/>
  <c r="A616" i="2"/>
  <c r="C624" i="2"/>
  <c r="B624" i="2"/>
  <c r="A624" i="2"/>
  <c r="C632" i="2"/>
  <c r="B632" i="2"/>
  <c r="A632" i="2"/>
  <c r="C640" i="2"/>
  <c r="B640" i="2"/>
  <c r="A640" i="2"/>
  <c r="C648" i="2"/>
  <c r="B648" i="2"/>
  <c r="A648" i="2"/>
  <c r="C656" i="2"/>
  <c r="B656" i="2"/>
  <c r="A656" i="2"/>
  <c r="C664" i="2"/>
  <c r="B664" i="2"/>
  <c r="A664" i="2"/>
  <c r="C672" i="2"/>
  <c r="B672" i="2"/>
  <c r="A672" i="2"/>
  <c r="C680" i="2"/>
  <c r="B680" i="2"/>
  <c r="A680" i="2"/>
  <c r="C688" i="2"/>
  <c r="B688" i="2"/>
  <c r="A688" i="2"/>
  <c r="C696" i="2"/>
  <c r="B696" i="2"/>
  <c r="A696" i="2"/>
  <c r="C704" i="2"/>
  <c r="B704" i="2"/>
  <c r="A704" i="2"/>
  <c r="C712" i="2"/>
  <c r="B712" i="2"/>
  <c r="A712" i="2"/>
  <c r="C720" i="2"/>
  <c r="B720" i="2"/>
  <c r="A720" i="2"/>
  <c r="C728" i="2"/>
  <c r="B728" i="2"/>
  <c r="A728" i="2"/>
  <c r="C736" i="2"/>
  <c r="B736" i="2"/>
  <c r="A736" i="2"/>
  <c r="C744" i="2"/>
  <c r="B744" i="2"/>
  <c r="A744" i="2"/>
  <c r="C752" i="2"/>
  <c r="B752" i="2"/>
  <c r="A752" i="2"/>
  <c r="C760" i="2"/>
  <c r="B760" i="2"/>
  <c r="A760" i="2"/>
  <c r="D842" i="2"/>
  <c r="B895" i="2"/>
  <c r="C895" i="2"/>
  <c r="A895" i="2"/>
  <c r="D932" i="2"/>
  <c r="C936" i="2"/>
  <c r="B936" i="2"/>
  <c r="A936" i="2"/>
  <c r="D970" i="2"/>
  <c r="D1024" i="2"/>
  <c r="D1040" i="2"/>
  <c r="D1048" i="2"/>
  <c r="D1056" i="2"/>
  <c r="D1072" i="2"/>
  <c r="D1080" i="2"/>
  <c r="C1169" i="2"/>
  <c r="B1169" i="2"/>
  <c r="A1169" i="2"/>
  <c r="D1174" i="2"/>
  <c r="D62" i="2"/>
  <c r="A66" i="2"/>
  <c r="A67" i="2"/>
  <c r="D70" i="2"/>
  <c r="A74" i="2"/>
  <c r="A75" i="2"/>
  <c r="A82" i="2"/>
  <c r="A83" i="2"/>
  <c r="D86" i="2"/>
  <c r="A90" i="2"/>
  <c r="A91" i="2"/>
  <c r="D94" i="2"/>
  <c r="A98" i="2"/>
  <c r="A99" i="2"/>
  <c r="D102" i="2"/>
  <c r="A106" i="2"/>
  <c r="A107" i="2"/>
  <c r="D110" i="2"/>
  <c r="A114" i="2"/>
  <c r="A115" i="2"/>
  <c r="D118" i="2"/>
  <c r="A122" i="2"/>
  <c r="A123" i="2"/>
  <c r="D126" i="2"/>
  <c r="A130" i="2"/>
  <c r="A131" i="2"/>
  <c r="D134" i="2"/>
  <c r="A138" i="2"/>
  <c r="A139" i="2"/>
  <c r="D142" i="2"/>
  <c r="A146" i="2"/>
  <c r="A147" i="2"/>
  <c r="A154" i="2"/>
  <c r="A155" i="2"/>
  <c r="D158" i="2"/>
  <c r="A162" i="2"/>
  <c r="A163" i="2"/>
  <c r="D166" i="2"/>
  <c r="A170" i="2"/>
  <c r="A171" i="2"/>
  <c r="D174" i="2"/>
  <c r="A178" i="2"/>
  <c r="A179" i="2"/>
  <c r="D182" i="2"/>
  <c r="A186" i="2"/>
  <c r="A187" i="2"/>
  <c r="D190" i="2"/>
  <c r="A194" i="2"/>
  <c r="A195" i="2"/>
  <c r="D198" i="2"/>
  <c r="A202" i="2"/>
  <c r="A203" i="2"/>
  <c r="D206" i="2"/>
  <c r="A210" i="2"/>
  <c r="A211" i="2"/>
  <c r="A218" i="2"/>
  <c r="A219" i="2"/>
  <c r="D222" i="2"/>
  <c r="A226" i="2"/>
  <c r="A227" i="2"/>
  <c r="D230" i="2"/>
  <c r="A234" i="2"/>
  <c r="A235" i="2"/>
  <c r="D238" i="2"/>
  <c r="A242" i="2"/>
  <c r="A243" i="2"/>
  <c r="D246" i="2"/>
  <c r="A250" i="2"/>
  <c r="A251" i="2"/>
  <c r="D254" i="2"/>
  <c r="A258" i="2"/>
  <c r="A259" i="2"/>
  <c r="D262" i="2"/>
  <c r="A266" i="2"/>
  <c r="A267" i="2"/>
  <c r="A274" i="2"/>
  <c r="A275" i="2"/>
  <c r="D278" i="2"/>
  <c r="A282" i="2"/>
  <c r="A283" i="2"/>
  <c r="D286" i="2"/>
  <c r="A290" i="2"/>
  <c r="A291" i="2"/>
  <c r="D294" i="2"/>
  <c r="A298" i="2"/>
  <c r="A299" i="2"/>
  <c r="A306" i="2"/>
  <c r="A307" i="2"/>
  <c r="D310" i="2"/>
  <c r="A314" i="2"/>
  <c r="A315" i="2"/>
  <c r="D318" i="2"/>
  <c r="C323" i="2"/>
  <c r="D323" i="2" s="1"/>
  <c r="C326" i="2"/>
  <c r="B328" i="2"/>
  <c r="C328" i="2"/>
  <c r="D333" i="2"/>
  <c r="B335" i="2"/>
  <c r="D337" i="2"/>
  <c r="B338" i="2"/>
  <c r="A338" i="2"/>
  <c r="C345" i="2"/>
  <c r="D350" i="2"/>
  <c r="C355" i="2"/>
  <c r="D355" i="2" s="1"/>
  <c r="C358" i="2"/>
  <c r="D358" i="2" s="1"/>
  <c r="B360" i="2"/>
  <c r="C360" i="2"/>
  <c r="D365" i="2"/>
  <c r="B367" i="2"/>
  <c r="B370" i="2"/>
  <c r="A370" i="2"/>
  <c r="C377" i="2"/>
  <c r="D377" i="2" s="1"/>
  <c r="D382" i="2"/>
  <c r="C387" i="2"/>
  <c r="D387" i="2" s="1"/>
  <c r="C390" i="2"/>
  <c r="B392" i="2"/>
  <c r="C392" i="2"/>
  <c r="D397" i="2"/>
  <c r="B399" i="2"/>
  <c r="D401" i="2"/>
  <c r="B402" i="2"/>
  <c r="A402" i="2"/>
  <c r="C409" i="2"/>
  <c r="D414" i="2"/>
  <c r="C419" i="2"/>
  <c r="D419" i="2" s="1"/>
  <c r="C422" i="2"/>
  <c r="D422" i="2" s="1"/>
  <c r="B424" i="2"/>
  <c r="C424" i="2"/>
  <c r="D429" i="2"/>
  <c r="B431" i="2"/>
  <c r="D433" i="2"/>
  <c r="B434" i="2"/>
  <c r="A434" i="2"/>
  <c r="C441" i="2"/>
  <c r="D446" i="2"/>
  <c r="C451" i="2"/>
  <c r="D451" i="2" s="1"/>
  <c r="C454" i="2"/>
  <c r="D454" i="2" s="1"/>
  <c r="B456" i="2"/>
  <c r="C456" i="2"/>
  <c r="D461" i="2"/>
  <c r="B463" i="2"/>
  <c r="D465" i="2"/>
  <c r="B466" i="2"/>
  <c r="A466" i="2"/>
  <c r="C473" i="2"/>
  <c r="D478" i="2"/>
  <c r="C483" i="2"/>
  <c r="C486" i="2"/>
  <c r="B488" i="2"/>
  <c r="C488" i="2"/>
  <c r="D493" i="2"/>
  <c r="B495" i="2"/>
  <c r="D497" i="2"/>
  <c r="B498" i="2"/>
  <c r="A498" i="2"/>
  <c r="C505" i="2"/>
  <c r="D505" i="2" s="1"/>
  <c r="C515" i="2"/>
  <c r="C518" i="2"/>
  <c r="D518" i="2" s="1"/>
  <c r="B520" i="2"/>
  <c r="C520" i="2"/>
  <c r="D525" i="2"/>
  <c r="B527" i="2"/>
  <c r="B530" i="2"/>
  <c r="A530" i="2"/>
  <c r="D535" i="2"/>
  <c r="C538" i="2"/>
  <c r="B538" i="2"/>
  <c r="C546" i="2"/>
  <c r="B546" i="2"/>
  <c r="D551" i="2"/>
  <c r="C554" i="2"/>
  <c r="B554" i="2"/>
  <c r="D559" i="2"/>
  <c r="C562" i="2"/>
  <c r="B562" i="2"/>
  <c r="C586" i="2"/>
  <c r="B586" i="2"/>
  <c r="A586" i="2"/>
  <c r="C594" i="2"/>
  <c r="B594" i="2"/>
  <c r="A594" i="2"/>
  <c r="C602" i="2"/>
  <c r="B602" i="2"/>
  <c r="A602" i="2"/>
  <c r="C610" i="2"/>
  <c r="B610" i="2"/>
  <c r="A610" i="2"/>
  <c r="C618" i="2"/>
  <c r="B618" i="2"/>
  <c r="A618" i="2"/>
  <c r="C626" i="2"/>
  <c r="B626" i="2"/>
  <c r="A626" i="2"/>
  <c r="C634" i="2"/>
  <c r="B634" i="2"/>
  <c r="A634" i="2"/>
  <c r="C642" i="2"/>
  <c r="B642" i="2"/>
  <c r="A642" i="2"/>
  <c r="C650" i="2"/>
  <c r="B650" i="2"/>
  <c r="A650" i="2"/>
  <c r="C658" i="2"/>
  <c r="B658" i="2"/>
  <c r="A658" i="2"/>
  <c r="C666" i="2"/>
  <c r="B666" i="2"/>
  <c r="A666" i="2"/>
  <c r="C674" i="2"/>
  <c r="B674" i="2"/>
  <c r="A674" i="2"/>
  <c r="C682" i="2"/>
  <c r="B682" i="2"/>
  <c r="A682" i="2"/>
  <c r="C690" i="2"/>
  <c r="B690" i="2"/>
  <c r="A690" i="2"/>
  <c r="C698" i="2"/>
  <c r="B698" i="2"/>
  <c r="A698" i="2"/>
  <c r="C706" i="2"/>
  <c r="B706" i="2"/>
  <c r="A706" i="2"/>
  <c r="C714" i="2"/>
  <c r="B714" i="2"/>
  <c r="A714" i="2"/>
  <c r="C722" i="2"/>
  <c r="B722" i="2"/>
  <c r="A722" i="2"/>
  <c r="C730" i="2"/>
  <c r="B730" i="2"/>
  <c r="A730" i="2"/>
  <c r="C738" i="2"/>
  <c r="B738" i="2"/>
  <c r="A738" i="2"/>
  <c r="C746" i="2"/>
  <c r="B746" i="2"/>
  <c r="A746" i="2"/>
  <c r="C754" i="2"/>
  <c r="B754" i="2"/>
  <c r="A754" i="2"/>
  <c r="D836" i="2"/>
  <c r="C840" i="2"/>
  <c r="B840" i="2"/>
  <c r="A840" i="2"/>
  <c r="D874" i="2"/>
  <c r="B927" i="2"/>
  <c r="C927" i="2"/>
  <c r="A927" i="2"/>
  <c r="C968" i="2"/>
  <c r="B968" i="2"/>
  <c r="A968" i="2"/>
  <c r="D1002" i="2"/>
  <c r="D1165" i="2"/>
  <c r="C1201" i="2"/>
  <c r="B1201" i="2"/>
  <c r="A1201" i="2"/>
  <c r="D1206" i="2"/>
  <c r="C66" i="2"/>
  <c r="D66" i="2" s="1"/>
  <c r="C74" i="2"/>
  <c r="D74" i="2" s="1"/>
  <c r="C82" i="2"/>
  <c r="D82" i="2" s="1"/>
  <c r="C90" i="2"/>
  <c r="D90" i="2" s="1"/>
  <c r="C98" i="2"/>
  <c r="D98" i="2" s="1"/>
  <c r="C106" i="2"/>
  <c r="D106" i="2" s="1"/>
  <c r="C114" i="2"/>
  <c r="D114" i="2" s="1"/>
  <c r="C122" i="2"/>
  <c r="D122" i="2" s="1"/>
  <c r="C130" i="2"/>
  <c r="D130" i="2" s="1"/>
  <c r="C138" i="2"/>
  <c r="D138" i="2" s="1"/>
  <c r="C146" i="2"/>
  <c r="D146" i="2" s="1"/>
  <c r="C154" i="2"/>
  <c r="D154" i="2" s="1"/>
  <c r="C162" i="2"/>
  <c r="D162" i="2" s="1"/>
  <c r="C170" i="2"/>
  <c r="D170" i="2" s="1"/>
  <c r="C178" i="2"/>
  <c r="D178" i="2" s="1"/>
  <c r="C186" i="2"/>
  <c r="D186" i="2" s="1"/>
  <c r="C194" i="2"/>
  <c r="D194" i="2" s="1"/>
  <c r="C202" i="2"/>
  <c r="D202" i="2" s="1"/>
  <c r="C210" i="2"/>
  <c r="D210" i="2" s="1"/>
  <c r="C218" i="2"/>
  <c r="D218" i="2" s="1"/>
  <c r="C226" i="2"/>
  <c r="D226" i="2" s="1"/>
  <c r="C234" i="2"/>
  <c r="D234" i="2" s="1"/>
  <c r="C242" i="2"/>
  <c r="D242" i="2" s="1"/>
  <c r="C250" i="2"/>
  <c r="D250" i="2" s="1"/>
  <c r="C258" i="2"/>
  <c r="D258" i="2" s="1"/>
  <c r="C266" i="2"/>
  <c r="D266" i="2" s="1"/>
  <c r="C274" i="2"/>
  <c r="D274" i="2" s="1"/>
  <c r="C282" i="2"/>
  <c r="D282" i="2" s="1"/>
  <c r="C290" i="2"/>
  <c r="D290" i="2" s="1"/>
  <c r="C298" i="2"/>
  <c r="D298" i="2" s="1"/>
  <c r="C306" i="2"/>
  <c r="D306" i="2" s="1"/>
  <c r="C314" i="2"/>
  <c r="D314" i="2" s="1"/>
  <c r="A319" i="2"/>
  <c r="A320" i="2"/>
  <c r="A329" i="2"/>
  <c r="C330" i="2"/>
  <c r="B336" i="2"/>
  <c r="C336" i="2"/>
  <c r="B339" i="2"/>
  <c r="D341" i="2"/>
  <c r="A342" i="2"/>
  <c r="D345" i="2"/>
  <c r="B346" i="2"/>
  <c r="A346" i="2"/>
  <c r="A351" i="2"/>
  <c r="A352" i="2"/>
  <c r="A361" i="2"/>
  <c r="C362" i="2"/>
  <c r="B368" i="2"/>
  <c r="C368" i="2"/>
  <c r="B371" i="2"/>
  <c r="D373" i="2"/>
  <c r="A374" i="2"/>
  <c r="B378" i="2"/>
  <c r="A378" i="2"/>
  <c r="A383" i="2"/>
  <c r="A384" i="2"/>
  <c r="D390" i="2"/>
  <c r="A393" i="2"/>
  <c r="C394" i="2"/>
  <c r="B400" i="2"/>
  <c r="C400" i="2"/>
  <c r="B403" i="2"/>
  <c r="D405" i="2"/>
  <c r="A406" i="2"/>
  <c r="D409" i="2"/>
  <c r="B410" i="2"/>
  <c r="A410" i="2"/>
  <c r="A415" i="2"/>
  <c r="A416" i="2"/>
  <c r="A425" i="2"/>
  <c r="C426" i="2"/>
  <c r="B432" i="2"/>
  <c r="C432" i="2"/>
  <c r="B435" i="2"/>
  <c r="A438" i="2"/>
  <c r="D441" i="2"/>
  <c r="B442" i="2"/>
  <c r="A442" i="2"/>
  <c r="A447" i="2"/>
  <c r="A448" i="2"/>
  <c r="B464" i="2"/>
  <c r="C464" i="2"/>
  <c r="D473" i="2"/>
  <c r="B474" i="2"/>
  <c r="A474" i="2"/>
  <c r="D486" i="2"/>
  <c r="B496" i="2"/>
  <c r="C496" i="2"/>
  <c r="D499" i="2"/>
  <c r="D501" i="2"/>
  <c r="B506" i="2"/>
  <c r="A506" i="2"/>
  <c r="B528" i="2"/>
  <c r="C528" i="2"/>
  <c r="D533" i="2"/>
  <c r="C536" i="2"/>
  <c r="B536" i="2"/>
  <c r="D541" i="2"/>
  <c r="C544" i="2"/>
  <c r="B544" i="2"/>
  <c r="D549" i="2"/>
  <c r="C552" i="2"/>
  <c r="B552" i="2"/>
  <c r="C560" i="2"/>
  <c r="B560" i="2"/>
  <c r="D565" i="2"/>
  <c r="C566" i="2"/>
  <c r="B566" i="2"/>
  <c r="D569" i="2"/>
  <c r="C570" i="2"/>
  <c r="B570" i="2"/>
  <c r="C574" i="2"/>
  <c r="B574" i="2"/>
  <c r="D577" i="2"/>
  <c r="C578" i="2"/>
  <c r="B578" i="2"/>
  <c r="D581" i="2"/>
  <c r="C582" i="2"/>
  <c r="B582" i="2"/>
  <c r="C588" i="2"/>
  <c r="B588" i="2"/>
  <c r="A588" i="2"/>
  <c r="C596" i="2"/>
  <c r="B596" i="2"/>
  <c r="A596" i="2"/>
  <c r="C604" i="2"/>
  <c r="B604" i="2"/>
  <c r="A604" i="2"/>
  <c r="C612" i="2"/>
  <c r="B612" i="2"/>
  <c r="A612" i="2"/>
  <c r="C620" i="2"/>
  <c r="B620" i="2"/>
  <c r="A620" i="2"/>
  <c r="C628" i="2"/>
  <c r="B628" i="2"/>
  <c r="A628" i="2"/>
  <c r="C636" i="2"/>
  <c r="B636" i="2"/>
  <c r="A636" i="2"/>
  <c r="C644" i="2"/>
  <c r="B644" i="2"/>
  <c r="A644" i="2"/>
  <c r="C652" i="2"/>
  <c r="B652" i="2"/>
  <c r="A652" i="2"/>
  <c r="C660" i="2"/>
  <c r="B660" i="2"/>
  <c r="A660" i="2"/>
  <c r="C668" i="2"/>
  <c r="B668" i="2"/>
  <c r="A668" i="2"/>
  <c r="C676" i="2"/>
  <c r="B676" i="2"/>
  <c r="A676" i="2"/>
  <c r="C684" i="2"/>
  <c r="B684" i="2"/>
  <c r="A684" i="2"/>
  <c r="C692" i="2"/>
  <c r="B692" i="2"/>
  <c r="A692" i="2"/>
  <c r="C700" i="2"/>
  <c r="B700" i="2"/>
  <c r="A700" i="2"/>
  <c r="C708" i="2"/>
  <c r="B708" i="2"/>
  <c r="A708" i="2"/>
  <c r="C716" i="2"/>
  <c r="B716" i="2"/>
  <c r="A716" i="2"/>
  <c r="C724" i="2"/>
  <c r="B724" i="2"/>
  <c r="A724" i="2"/>
  <c r="C732" i="2"/>
  <c r="B732" i="2"/>
  <c r="A732" i="2"/>
  <c r="C740" i="2"/>
  <c r="B740" i="2"/>
  <c r="A740" i="2"/>
  <c r="C748" i="2"/>
  <c r="B748" i="2"/>
  <c r="A748" i="2"/>
  <c r="C756" i="2"/>
  <c r="B756" i="2"/>
  <c r="A756" i="2"/>
  <c r="B831" i="2"/>
  <c r="C831" i="2"/>
  <c r="A831" i="2"/>
  <c r="D868" i="2"/>
  <c r="C872" i="2"/>
  <c r="B872" i="2"/>
  <c r="A872" i="2"/>
  <c r="D906" i="2"/>
  <c r="B959" i="2"/>
  <c r="C959" i="2"/>
  <c r="A959" i="2"/>
  <c r="D996" i="2"/>
  <c r="C1000" i="2"/>
  <c r="B1000" i="2"/>
  <c r="A1000" i="2"/>
  <c r="D1155" i="2"/>
  <c r="D1197" i="2"/>
  <c r="B823" i="2"/>
  <c r="C823" i="2"/>
  <c r="A823" i="2"/>
  <c r="D828" i="2"/>
  <c r="C832" i="2"/>
  <c r="B832" i="2"/>
  <c r="A832" i="2"/>
  <c r="B855" i="2"/>
  <c r="C855" i="2"/>
  <c r="A855" i="2"/>
  <c r="D860" i="2"/>
  <c r="C864" i="2"/>
  <c r="B864" i="2"/>
  <c r="A864" i="2"/>
  <c r="B887" i="2"/>
  <c r="C887" i="2"/>
  <c r="A887" i="2"/>
  <c r="D892" i="2"/>
  <c r="C896" i="2"/>
  <c r="B896" i="2"/>
  <c r="A896" i="2"/>
  <c r="B919" i="2"/>
  <c r="C919" i="2"/>
  <c r="A919" i="2"/>
  <c r="D924" i="2"/>
  <c r="C928" i="2"/>
  <c r="B928" i="2"/>
  <c r="A928" i="2"/>
  <c r="D930" i="2"/>
  <c r="B951" i="2"/>
  <c r="C951" i="2"/>
  <c r="A951" i="2"/>
  <c r="D956" i="2"/>
  <c r="C960" i="2"/>
  <c r="B960" i="2"/>
  <c r="A960" i="2"/>
  <c r="D962" i="2"/>
  <c r="B983" i="2"/>
  <c r="C983" i="2"/>
  <c r="A983" i="2"/>
  <c r="D988" i="2"/>
  <c r="C992" i="2"/>
  <c r="B992" i="2"/>
  <c r="A992" i="2"/>
  <c r="D994" i="2"/>
  <c r="B1015" i="2"/>
  <c r="C1015" i="2"/>
  <c r="A1015" i="2"/>
  <c r="D1026" i="2"/>
  <c r="D1034" i="2"/>
  <c r="D1042" i="2"/>
  <c r="D1050" i="2"/>
  <c r="D1058" i="2"/>
  <c r="D1066" i="2"/>
  <c r="D1074" i="2"/>
  <c r="D1082" i="2"/>
  <c r="D1088" i="2"/>
  <c r="D1092" i="2"/>
  <c r="D1096" i="2"/>
  <c r="D1100" i="2"/>
  <c r="D1104" i="2"/>
  <c r="D1108" i="2"/>
  <c r="D1112" i="2"/>
  <c r="D1116" i="2"/>
  <c r="D1120" i="2"/>
  <c r="D1124" i="2"/>
  <c r="D1128" i="2"/>
  <c r="D1132" i="2"/>
  <c r="D1141" i="2"/>
  <c r="C1145" i="2"/>
  <c r="B1145" i="2"/>
  <c r="A1145" i="2"/>
  <c r="D1150" i="2"/>
  <c r="D1163" i="2"/>
  <c r="D1173" i="2"/>
  <c r="C1177" i="2"/>
  <c r="B1177" i="2"/>
  <c r="A1177" i="2"/>
  <c r="D1182" i="2"/>
  <c r="D1195" i="2"/>
  <c r="C1209" i="2"/>
  <c r="B1209" i="2"/>
  <c r="A1209" i="2"/>
  <c r="B815" i="2"/>
  <c r="C815" i="2"/>
  <c r="A815" i="2"/>
  <c r="D820" i="2"/>
  <c r="C824" i="2"/>
  <c r="B824" i="2"/>
  <c r="A824" i="2"/>
  <c r="D826" i="2"/>
  <c r="B847" i="2"/>
  <c r="C847" i="2"/>
  <c r="A847" i="2"/>
  <c r="D852" i="2"/>
  <c r="C856" i="2"/>
  <c r="B856" i="2"/>
  <c r="A856" i="2"/>
  <c r="D858" i="2"/>
  <c r="B879" i="2"/>
  <c r="C879" i="2"/>
  <c r="A879" i="2"/>
  <c r="D884" i="2"/>
  <c r="C888" i="2"/>
  <c r="B888" i="2"/>
  <c r="A888" i="2"/>
  <c r="D890" i="2"/>
  <c r="B911" i="2"/>
  <c r="C911" i="2"/>
  <c r="A911" i="2"/>
  <c r="C920" i="2"/>
  <c r="B920" i="2"/>
  <c r="A920" i="2"/>
  <c r="D922" i="2"/>
  <c r="B943" i="2"/>
  <c r="C943" i="2"/>
  <c r="A943" i="2"/>
  <c r="D948" i="2"/>
  <c r="C952" i="2"/>
  <c r="B952" i="2"/>
  <c r="A952" i="2"/>
  <c r="D954" i="2"/>
  <c r="B975" i="2"/>
  <c r="C975" i="2"/>
  <c r="A975" i="2"/>
  <c r="D980" i="2"/>
  <c r="C984" i="2"/>
  <c r="B984" i="2"/>
  <c r="A984" i="2"/>
  <c r="D986" i="2"/>
  <c r="B1007" i="2"/>
  <c r="C1007" i="2"/>
  <c r="A1007" i="2"/>
  <c r="D1012" i="2"/>
  <c r="C1016" i="2"/>
  <c r="B1016" i="2"/>
  <c r="A1016" i="2"/>
  <c r="D1018" i="2"/>
  <c r="D1020" i="2"/>
  <c r="D1028" i="2"/>
  <c r="D1036" i="2"/>
  <c r="D1044" i="2"/>
  <c r="D1052" i="2"/>
  <c r="D1060" i="2"/>
  <c r="D1068" i="2"/>
  <c r="D1076" i="2"/>
  <c r="D1084" i="2"/>
  <c r="D1139" i="2"/>
  <c r="D1149" i="2"/>
  <c r="C1153" i="2"/>
  <c r="B1153" i="2"/>
  <c r="A1153" i="2"/>
  <c r="D1171" i="2"/>
  <c r="D1181" i="2"/>
  <c r="C1185" i="2"/>
  <c r="B1185" i="2"/>
  <c r="A1185" i="2"/>
  <c r="D1190" i="2"/>
  <c r="C1223" i="2"/>
  <c r="B1223" i="2"/>
  <c r="A1223" i="2"/>
  <c r="C1457" i="2"/>
  <c r="B1457" i="2"/>
  <c r="A1457" i="2"/>
  <c r="D1467" i="2"/>
  <c r="D1483" i="2"/>
  <c r="D1499" i="2"/>
  <c r="D1515" i="2"/>
  <c r="D812" i="2"/>
  <c r="C816" i="2"/>
  <c r="B816" i="2"/>
  <c r="A816" i="2"/>
  <c r="D818" i="2"/>
  <c r="B839" i="2"/>
  <c r="C839" i="2"/>
  <c r="A839" i="2"/>
  <c r="D844" i="2"/>
  <c r="C848" i="2"/>
  <c r="B848" i="2"/>
  <c r="A848" i="2"/>
  <c r="B871" i="2"/>
  <c r="C871" i="2"/>
  <c r="A871" i="2"/>
  <c r="D876" i="2"/>
  <c r="C880" i="2"/>
  <c r="B880" i="2"/>
  <c r="A880" i="2"/>
  <c r="D882" i="2"/>
  <c r="B903" i="2"/>
  <c r="C903" i="2"/>
  <c r="A903" i="2"/>
  <c r="D908" i="2"/>
  <c r="C912" i="2"/>
  <c r="B912" i="2"/>
  <c r="A912" i="2"/>
  <c r="D914" i="2"/>
  <c r="B935" i="2"/>
  <c r="C935" i="2"/>
  <c r="A935" i="2"/>
  <c r="D940" i="2"/>
  <c r="C944" i="2"/>
  <c r="B944" i="2"/>
  <c r="A944" i="2"/>
  <c r="B967" i="2"/>
  <c r="C967" i="2"/>
  <c r="A967" i="2"/>
  <c r="D972" i="2"/>
  <c r="C976" i="2"/>
  <c r="B976" i="2"/>
  <c r="A976" i="2"/>
  <c r="B999" i="2"/>
  <c r="C999" i="2"/>
  <c r="A999" i="2"/>
  <c r="D1004" i="2"/>
  <c r="C1008" i="2"/>
  <c r="B1008" i="2"/>
  <c r="A1008" i="2"/>
  <c r="D1030" i="2"/>
  <c r="D1038" i="2"/>
  <c r="D1062" i="2"/>
  <c r="D1070" i="2"/>
  <c r="D1090" i="2"/>
  <c r="D1102" i="2"/>
  <c r="D1110" i="2"/>
  <c r="D1114" i="2"/>
  <c r="D1118" i="2"/>
  <c r="D1130" i="2"/>
  <c r="D1134" i="2"/>
  <c r="D1147" i="2"/>
  <c r="D1157" i="2"/>
  <c r="C1161" i="2"/>
  <c r="B1161" i="2"/>
  <c r="A1161" i="2"/>
  <c r="D1166" i="2"/>
  <c r="D1179" i="2"/>
  <c r="D1189" i="2"/>
  <c r="C1193" i="2"/>
  <c r="B1193" i="2"/>
  <c r="A1193" i="2"/>
  <c r="D1198" i="2"/>
  <c r="D1211" i="2"/>
  <c r="C1225" i="2"/>
  <c r="A1225" i="2"/>
  <c r="B1225" i="2"/>
  <c r="C1135" i="2"/>
  <c r="B1135" i="2"/>
  <c r="A1135" i="2"/>
  <c r="C1143" i="2"/>
  <c r="B1143" i="2"/>
  <c r="A1143" i="2"/>
  <c r="C1151" i="2"/>
  <c r="B1151" i="2"/>
  <c r="A1151" i="2"/>
  <c r="C1159" i="2"/>
  <c r="B1159" i="2"/>
  <c r="A1159" i="2"/>
  <c r="C1167" i="2"/>
  <c r="B1167" i="2"/>
  <c r="A1167" i="2"/>
  <c r="C1175" i="2"/>
  <c r="B1175" i="2"/>
  <c r="A1175" i="2"/>
  <c r="C1183" i="2"/>
  <c r="B1183" i="2"/>
  <c r="A1183" i="2"/>
  <c r="C1191" i="2"/>
  <c r="B1191" i="2"/>
  <c r="A1191" i="2"/>
  <c r="C1199" i="2"/>
  <c r="B1199" i="2"/>
  <c r="A1199" i="2"/>
  <c r="C1207" i="2"/>
  <c r="B1207" i="2"/>
  <c r="A1207" i="2"/>
  <c r="D1219" i="2"/>
  <c r="C1231" i="2"/>
  <c r="B1231" i="2"/>
  <c r="A1231" i="2"/>
  <c r="C1233" i="2"/>
  <c r="D1233" i="2" s="1"/>
  <c r="A1233" i="2"/>
  <c r="C1241" i="2"/>
  <c r="B1241" i="2"/>
  <c r="A1241" i="2"/>
  <c r="C1249" i="2"/>
  <c r="B1249" i="2"/>
  <c r="A1249" i="2"/>
  <c r="C1257" i="2"/>
  <c r="B1257" i="2"/>
  <c r="A1257" i="2"/>
  <c r="C1265" i="2"/>
  <c r="B1265" i="2"/>
  <c r="A1265" i="2"/>
  <c r="C1273" i="2"/>
  <c r="B1273" i="2"/>
  <c r="A1273" i="2"/>
  <c r="C1281" i="2"/>
  <c r="B1281" i="2"/>
  <c r="A1281" i="2"/>
  <c r="C1289" i="2"/>
  <c r="B1289" i="2"/>
  <c r="A1289" i="2"/>
  <c r="C1297" i="2"/>
  <c r="B1297" i="2"/>
  <c r="A1297" i="2"/>
  <c r="C1305" i="2"/>
  <c r="B1305" i="2"/>
  <c r="A1305" i="2"/>
  <c r="C1313" i="2"/>
  <c r="B1313" i="2"/>
  <c r="A1313" i="2"/>
  <c r="C1321" i="2"/>
  <c r="B1321" i="2"/>
  <c r="A1321" i="2"/>
  <c r="C1329" i="2"/>
  <c r="B1329" i="2"/>
  <c r="A1329" i="2"/>
  <c r="C1337" i="2"/>
  <c r="B1337" i="2"/>
  <c r="A1337" i="2"/>
  <c r="C1345" i="2"/>
  <c r="B1345" i="2"/>
  <c r="A1345" i="2"/>
  <c r="C1353" i="2"/>
  <c r="B1353" i="2"/>
  <c r="A1353" i="2"/>
  <c r="C1361" i="2"/>
  <c r="B1361" i="2"/>
  <c r="A1361" i="2"/>
  <c r="C1369" i="2"/>
  <c r="B1369" i="2"/>
  <c r="A1369" i="2"/>
  <c r="C1377" i="2"/>
  <c r="B1377" i="2"/>
  <c r="A1377" i="2"/>
  <c r="C1385" i="2"/>
  <c r="B1385" i="2"/>
  <c r="A1385" i="2"/>
  <c r="C1393" i="2"/>
  <c r="B1393" i="2"/>
  <c r="A1393" i="2"/>
  <c r="C1401" i="2"/>
  <c r="B1401" i="2"/>
  <c r="A1401" i="2"/>
  <c r="C1409" i="2"/>
  <c r="B1409" i="2"/>
  <c r="A1409" i="2"/>
  <c r="C1417" i="2"/>
  <c r="B1417" i="2"/>
  <c r="A1417" i="2"/>
  <c r="C1425" i="2"/>
  <c r="B1425" i="2"/>
  <c r="A1425" i="2"/>
  <c r="D1435" i="2"/>
  <c r="C1449" i="2"/>
  <c r="B1449" i="2"/>
  <c r="A1449" i="2"/>
  <c r="B1624" i="2"/>
  <c r="C1624" i="2"/>
  <c r="A1624" i="2"/>
  <c r="D1641" i="2"/>
  <c r="B762" i="2"/>
  <c r="B764" i="2"/>
  <c r="B766" i="2"/>
  <c r="B768" i="2"/>
  <c r="B770" i="2"/>
  <c r="B772" i="2"/>
  <c r="B774" i="2"/>
  <c r="B776" i="2"/>
  <c r="B778" i="2"/>
  <c r="B780" i="2"/>
  <c r="B782" i="2"/>
  <c r="B784" i="2"/>
  <c r="B786" i="2"/>
  <c r="B788" i="2"/>
  <c r="B790" i="2"/>
  <c r="B792" i="2"/>
  <c r="B794" i="2"/>
  <c r="B796" i="2"/>
  <c r="B798" i="2"/>
  <c r="B800" i="2"/>
  <c r="B802" i="2"/>
  <c r="B804" i="2"/>
  <c r="B806" i="2"/>
  <c r="B808" i="2"/>
  <c r="B810" i="2"/>
  <c r="A817" i="2"/>
  <c r="A818" i="2"/>
  <c r="A825" i="2"/>
  <c r="A826" i="2"/>
  <c r="A833" i="2"/>
  <c r="A834" i="2"/>
  <c r="A841" i="2"/>
  <c r="A842" i="2"/>
  <c r="A849" i="2"/>
  <c r="A850" i="2"/>
  <c r="A857" i="2"/>
  <c r="A858" i="2"/>
  <c r="A865" i="2"/>
  <c r="A866" i="2"/>
  <c r="A873" i="2"/>
  <c r="A874" i="2"/>
  <c r="A881" i="2"/>
  <c r="A882" i="2"/>
  <c r="A889" i="2"/>
  <c r="A890" i="2"/>
  <c r="A897" i="2"/>
  <c r="A898" i="2"/>
  <c r="A905" i="2"/>
  <c r="A906" i="2"/>
  <c r="A913" i="2"/>
  <c r="A914" i="2"/>
  <c r="A921" i="2"/>
  <c r="A922" i="2"/>
  <c r="A929" i="2"/>
  <c r="A930" i="2"/>
  <c r="A937" i="2"/>
  <c r="A938" i="2"/>
  <c r="A945" i="2"/>
  <c r="A946" i="2"/>
  <c r="A953" i="2"/>
  <c r="A954" i="2"/>
  <c r="A961" i="2"/>
  <c r="A962" i="2"/>
  <c r="A969" i="2"/>
  <c r="A970" i="2"/>
  <c r="A977" i="2"/>
  <c r="A978" i="2"/>
  <c r="A985" i="2"/>
  <c r="A986" i="2"/>
  <c r="A993" i="2"/>
  <c r="A994" i="2"/>
  <c r="A1001" i="2"/>
  <c r="A1002" i="2"/>
  <c r="A1009" i="2"/>
  <c r="A1010" i="2"/>
  <c r="A1017" i="2"/>
  <c r="A1018" i="2"/>
  <c r="D1227" i="2"/>
  <c r="C1441" i="2"/>
  <c r="B1441" i="2"/>
  <c r="A1441" i="2"/>
  <c r="D1459" i="2"/>
  <c r="D1475" i="2"/>
  <c r="D1491" i="2"/>
  <c r="D1507" i="2"/>
  <c r="A811" i="2"/>
  <c r="C817" i="2"/>
  <c r="D817" i="2" s="1"/>
  <c r="A819" i="2"/>
  <c r="C825" i="2"/>
  <c r="D825" i="2" s="1"/>
  <c r="A827" i="2"/>
  <c r="C833" i="2"/>
  <c r="D833" i="2" s="1"/>
  <c r="A835" i="2"/>
  <c r="C841" i="2"/>
  <c r="D841" i="2" s="1"/>
  <c r="A843" i="2"/>
  <c r="C849" i="2"/>
  <c r="D849" i="2" s="1"/>
  <c r="A851" i="2"/>
  <c r="C857" i="2"/>
  <c r="D857" i="2" s="1"/>
  <c r="A859" i="2"/>
  <c r="C865" i="2"/>
  <c r="D865" i="2" s="1"/>
  <c r="A867" i="2"/>
  <c r="C873" i="2"/>
  <c r="D873" i="2" s="1"/>
  <c r="A875" i="2"/>
  <c r="C881" i="2"/>
  <c r="D881" i="2" s="1"/>
  <c r="A883" i="2"/>
  <c r="C889" i="2"/>
  <c r="D889" i="2" s="1"/>
  <c r="A891" i="2"/>
  <c r="C897" i="2"/>
  <c r="D897" i="2" s="1"/>
  <c r="A899" i="2"/>
  <c r="C905" i="2"/>
  <c r="D905" i="2" s="1"/>
  <c r="A907" i="2"/>
  <c r="C913" i="2"/>
  <c r="D913" i="2" s="1"/>
  <c r="A915" i="2"/>
  <c r="C921" i="2"/>
  <c r="D921" i="2" s="1"/>
  <c r="A923" i="2"/>
  <c r="C929" i="2"/>
  <c r="D929" i="2" s="1"/>
  <c r="A931" i="2"/>
  <c r="C937" i="2"/>
  <c r="D937" i="2" s="1"/>
  <c r="A939" i="2"/>
  <c r="C945" i="2"/>
  <c r="D945" i="2" s="1"/>
  <c r="A947" i="2"/>
  <c r="C953" i="2"/>
  <c r="D953" i="2" s="1"/>
  <c r="A955" i="2"/>
  <c r="C961" i="2"/>
  <c r="D961" i="2" s="1"/>
  <c r="A963" i="2"/>
  <c r="C969" i="2"/>
  <c r="D969" i="2" s="1"/>
  <c r="A971" i="2"/>
  <c r="C977" i="2"/>
  <c r="D977" i="2" s="1"/>
  <c r="A979" i="2"/>
  <c r="C985" i="2"/>
  <c r="D985" i="2" s="1"/>
  <c r="A987" i="2"/>
  <c r="C993" i="2"/>
  <c r="D993" i="2" s="1"/>
  <c r="A995" i="2"/>
  <c r="C1001" i="2"/>
  <c r="D1001" i="2" s="1"/>
  <c r="A1003" i="2"/>
  <c r="C1009" i="2"/>
  <c r="D1009" i="2" s="1"/>
  <c r="A1011" i="2"/>
  <c r="C1017" i="2"/>
  <c r="D1017" i="2" s="1"/>
  <c r="A1020" i="2"/>
  <c r="A1022" i="2"/>
  <c r="A1024" i="2"/>
  <c r="A1026" i="2"/>
  <c r="A1028" i="2"/>
  <c r="A1030" i="2"/>
  <c r="A1032" i="2"/>
  <c r="A1034" i="2"/>
  <c r="A1036" i="2"/>
  <c r="A1038" i="2"/>
  <c r="A1040" i="2"/>
  <c r="A1042" i="2"/>
  <c r="A1044" i="2"/>
  <c r="A1046" i="2"/>
  <c r="A1048" i="2"/>
  <c r="A1050" i="2"/>
  <c r="A1052" i="2"/>
  <c r="A1054" i="2"/>
  <c r="A1056" i="2"/>
  <c r="A1058" i="2"/>
  <c r="A1060" i="2"/>
  <c r="A1062" i="2"/>
  <c r="A1064" i="2"/>
  <c r="A1066" i="2"/>
  <c r="A1068" i="2"/>
  <c r="A1070" i="2"/>
  <c r="A1072" i="2"/>
  <c r="A1074" i="2"/>
  <c r="A1076" i="2"/>
  <c r="A1078" i="2"/>
  <c r="A1080" i="2"/>
  <c r="A1082" i="2"/>
  <c r="A1084" i="2"/>
  <c r="A1086" i="2"/>
  <c r="D1136" i="2"/>
  <c r="D1144" i="2"/>
  <c r="D1152" i="2"/>
  <c r="D1160" i="2"/>
  <c r="D1168" i="2"/>
  <c r="D1176" i="2"/>
  <c r="D1184" i="2"/>
  <c r="D1192" i="2"/>
  <c r="D1200" i="2"/>
  <c r="D1208" i="2"/>
  <c r="C1215" i="2"/>
  <c r="B1215" i="2"/>
  <c r="A1215" i="2"/>
  <c r="C1217" i="2"/>
  <c r="D1217" i="2" s="1"/>
  <c r="A1217" i="2"/>
  <c r="D1235" i="2"/>
  <c r="D1251" i="2"/>
  <c r="D1267" i="2"/>
  <c r="D1283" i="2"/>
  <c r="D1291" i="2"/>
  <c r="D1299" i="2"/>
  <c r="D1307" i="2"/>
  <c r="D1315" i="2"/>
  <c r="D1323" i="2"/>
  <c r="D1331" i="2"/>
  <c r="D1339" i="2"/>
  <c r="D1347" i="2"/>
  <c r="D1355" i="2"/>
  <c r="D1363" i="2"/>
  <c r="D1371" i="2"/>
  <c r="D1379" i="2"/>
  <c r="D1387" i="2"/>
  <c r="D1395" i="2"/>
  <c r="D1403" i="2"/>
  <c r="D1411" i="2"/>
  <c r="D1419" i="2"/>
  <c r="D1427" i="2"/>
  <c r="C1433" i="2"/>
  <c r="B1433" i="2"/>
  <c r="A1433" i="2"/>
  <c r="D1451" i="2"/>
  <c r="A1239" i="2"/>
  <c r="A1247" i="2"/>
  <c r="A1255" i="2"/>
  <c r="A1263" i="2"/>
  <c r="A1271" i="2"/>
  <c r="A1279" i="2"/>
  <c r="A1287" i="2"/>
  <c r="A1295" i="2"/>
  <c r="A1303" i="2"/>
  <c r="A1311" i="2"/>
  <c r="A1319" i="2"/>
  <c r="A1327" i="2"/>
  <c r="A1335" i="2"/>
  <c r="A1343" i="2"/>
  <c r="A1351" i="2"/>
  <c r="A1359" i="2"/>
  <c r="A1367" i="2"/>
  <c r="A1375" i="2"/>
  <c r="A1383" i="2"/>
  <c r="A1391" i="2"/>
  <c r="A1399" i="2"/>
  <c r="A1407" i="2"/>
  <c r="A1415" i="2"/>
  <c r="A1423" i="2"/>
  <c r="B1429" i="2"/>
  <c r="A1431" i="2"/>
  <c r="B1437" i="2"/>
  <c r="A1439" i="2"/>
  <c r="B1445" i="2"/>
  <c r="A1447" i="2"/>
  <c r="B1453" i="2"/>
  <c r="A1455" i="2"/>
  <c r="D1650" i="2"/>
  <c r="A1141" i="2"/>
  <c r="A1149" i="2"/>
  <c r="A1157" i="2"/>
  <c r="A1165" i="2"/>
  <c r="A1173" i="2"/>
  <c r="A1181" i="2"/>
  <c r="A1189" i="2"/>
  <c r="A1197" i="2"/>
  <c r="A1205" i="2"/>
  <c r="B1239" i="2"/>
  <c r="B1247" i="2"/>
  <c r="B1255" i="2"/>
  <c r="B1263" i="2"/>
  <c r="B1271" i="2"/>
  <c r="B1279" i="2"/>
  <c r="B1287" i="2"/>
  <c r="B1295" i="2"/>
  <c r="B1303" i="2"/>
  <c r="B1311" i="2"/>
  <c r="B1319" i="2"/>
  <c r="B1327" i="2"/>
  <c r="B1335" i="2"/>
  <c r="B1343" i="2"/>
  <c r="B1351" i="2"/>
  <c r="B1359" i="2"/>
  <c r="B1367" i="2"/>
  <c r="B1375" i="2"/>
  <c r="B1383" i="2"/>
  <c r="B1391" i="2"/>
  <c r="B1399" i="2"/>
  <c r="B1407" i="2"/>
  <c r="B1415" i="2"/>
  <c r="B1423" i="2"/>
  <c r="B1431" i="2"/>
  <c r="B1439" i="2"/>
  <c r="B1447" i="2"/>
  <c r="B1455" i="2"/>
  <c r="D1463" i="2"/>
  <c r="D1479" i="2"/>
  <c r="D1487" i="2"/>
  <c r="D1495" i="2"/>
  <c r="D1511" i="2"/>
  <c r="D1634" i="2"/>
  <c r="D1668" i="2"/>
  <c r="D1473" i="2"/>
  <c r="D1489" i="2"/>
  <c r="D1497" i="2"/>
  <c r="D1513" i="2"/>
  <c r="D1657" i="2"/>
  <c r="C1518" i="2"/>
  <c r="B1518" i="2"/>
  <c r="C1520" i="2"/>
  <c r="B1520" i="2"/>
  <c r="C1522" i="2"/>
  <c r="B1522" i="2"/>
  <c r="C1524" i="2"/>
  <c r="B1524" i="2"/>
  <c r="C1526" i="2"/>
  <c r="B1526" i="2"/>
  <c r="C1528" i="2"/>
  <c r="B1528" i="2"/>
  <c r="C1530" i="2"/>
  <c r="B1530" i="2"/>
  <c r="C1532" i="2"/>
  <c r="B1532" i="2"/>
  <c r="C1536" i="2"/>
  <c r="B1536" i="2"/>
  <c r="C1540" i="2"/>
  <c r="B1540" i="2"/>
  <c r="C1544" i="2"/>
  <c r="B1544" i="2"/>
  <c r="C1548" i="2"/>
  <c r="B1548" i="2"/>
  <c r="C1552" i="2"/>
  <c r="B1552" i="2"/>
  <c r="C1556" i="2"/>
  <c r="B1556" i="2"/>
  <c r="C1560" i="2"/>
  <c r="B1560" i="2"/>
  <c r="C1564" i="2"/>
  <c r="B1564" i="2"/>
  <c r="C1568" i="2"/>
  <c r="B1568" i="2"/>
  <c r="C1572" i="2"/>
  <c r="B1572" i="2"/>
  <c r="C1576" i="2"/>
  <c r="B1576" i="2"/>
  <c r="C1580" i="2"/>
  <c r="B1580" i="2"/>
  <c r="C1584" i="2"/>
  <c r="B1584" i="2"/>
  <c r="C1588" i="2"/>
  <c r="B1588" i="2"/>
  <c r="C1592" i="2"/>
  <c r="B1592" i="2"/>
  <c r="C1596" i="2"/>
  <c r="B1596" i="2"/>
  <c r="C1600" i="2"/>
  <c r="B1600" i="2"/>
  <c r="C1604" i="2"/>
  <c r="B1604" i="2"/>
  <c r="C1608" i="2"/>
  <c r="B1608" i="2"/>
  <c r="C1612" i="2"/>
  <c r="B1612" i="2"/>
  <c r="C1616" i="2"/>
  <c r="B1616" i="2"/>
  <c r="D1619" i="2"/>
  <c r="C1625" i="2"/>
  <c r="B1625" i="2"/>
  <c r="A1625" i="2"/>
  <c r="C1662" i="2"/>
  <c r="B1662" i="2"/>
  <c r="A1662" i="2"/>
  <c r="C1672" i="2"/>
  <c r="B1672" i="2"/>
  <c r="A1672" i="2"/>
  <c r="D1621" i="2"/>
  <c r="D1629" i="2"/>
  <c r="C1674" i="2"/>
  <c r="A1674" i="2"/>
  <c r="B1674" i="2"/>
  <c r="D1871" i="2"/>
  <c r="D1519" i="2"/>
  <c r="D1521" i="2"/>
  <c r="D1523" i="2"/>
  <c r="D1527" i="2"/>
  <c r="D1529" i="2"/>
  <c r="D1531" i="2"/>
  <c r="C1534" i="2"/>
  <c r="B1534" i="2"/>
  <c r="C1538" i="2"/>
  <c r="B1538" i="2"/>
  <c r="C1542" i="2"/>
  <c r="B1542" i="2"/>
  <c r="C1546" i="2"/>
  <c r="B1546" i="2"/>
  <c r="C1550" i="2"/>
  <c r="B1550" i="2"/>
  <c r="C1554" i="2"/>
  <c r="B1554" i="2"/>
  <c r="C1558" i="2"/>
  <c r="B1558" i="2"/>
  <c r="C1562" i="2"/>
  <c r="B1562" i="2"/>
  <c r="C1566" i="2"/>
  <c r="B1566" i="2"/>
  <c r="C1570" i="2"/>
  <c r="B1570" i="2"/>
  <c r="C1574" i="2"/>
  <c r="B1574" i="2"/>
  <c r="C1578" i="2"/>
  <c r="B1578" i="2"/>
  <c r="C1582" i="2"/>
  <c r="B1582" i="2"/>
  <c r="C1586" i="2"/>
  <c r="B1586" i="2"/>
  <c r="C1590" i="2"/>
  <c r="B1590" i="2"/>
  <c r="C1594" i="2"/>
  <c r="B1594" i="2"/>
  <c r="C1598" i="2"/>
  <c r="B1598" i="2"/>
  <c r="C1602" i="2"/>
  <c r="B1602" i="2"/>
  <c r="C1606" i="2"/>
  <c r="B1606" i="2"/>
  <c r="C1610" i="2"/>
  <c r="B1610" i="2"/>
  <c r="C1614" i="2"/>
  <c r="B1614" i="2"/>
  <c r="C1618" i="2"/>
  <c r="B1618" i="2"/>
  <c r="D1669" i="2"/>
  <c r="C1706" i="2"/>
  <c r="B1706" i="2"/>
  <c r="A1706" i="2"/>
  <c r="C1738" i="2"/>
  <c r="B1738" i="2"/>
  <c r="A1738" i="2"/>
  <c r="C1770" i="2"/>
  <c r="B1770" i="2"/>
  <c r="A1770" i="2"/>
  <c r="D1533" i="2"/>
  <c r="D1535" i="2"/>
  <c r="D1537" i="2"/>
  <c r="D1541" i="2"/>
  <c r="D1543" i="2"/>
  <c r="D1545" i="2"/>
  <c r="D1547" i="2"/>
  <c r="D1549" i="2"/>
  <c r="D1551" i="2"/>
  <c r="D1553" i="2"/>
  <c r="D1623" i="2"/>
  <c r="D1631" i="2"/>
  <c r="C1638" i="2"/>
  <c r="A1638" i="2"/>
  <c r="C1640" i="2"/>
  <c r="B1640" i="2"/>
  <c r="C1654" i="2"/>
  <c r="A1654" i="2"/>
  <c r="C1656" i="2"/>
  <c r="B1656" i="2"/>
  <c r="C1670" i="2"/>
  <c r="B1670" i="2"/>
  <c r="A1670" i="2"/>
  <c r="C1680" i="2"/>
  <c r="B1680" i="2"/>
  <c r="A1680" i="2"/>
  <c r="C1682" i="2"/>
  <c r="D1682" i="2" s="1"/>
  <c r="A1682" i="2"/>
  <c r="C1714" i="2"/>
  <c r="B1714" i="2"/>
  <c r="A1714" i="2"/>
  <c r="C1746" i="2"/>
  <c r="B1746" i="2"/>
  <c r="A1746" i="2"/>
  <c r="C1778" i="2"/>
  <c r="B1778" i="2"/>
  <c r="A1778" i="2"/>
  <c r="C1923" i="2"/>
  <c r="B1923" i="2"/>
  <c r="A1923" i="2"/>
  <c r="D1954" i="2"/>
  <c r="A1619" i="2"/>
  <c r="D1622" i="2"/>
  <c r="A1626" i="2"/>
  <c r="A1627" i="2"/>
  <c r="D1630" i="2"/>
  <c r="B1642" i="2"/>
  <c r="D1663" i="2"/>
  <c r="C1690" i="2"/>
  <c r="B1690" i="2"/>
  <c r="A1690" i="2"/>
  <c r="C1722" i="2"/>
  <c r="B1722" i="2"/>
  <c r="A1722" i="2"/>
  <c r="C1754" i="2"/>
  <c r="B1754" i="2"/>
  <c r="A1754" i="2"/>
  <c r="C1786" i="2"/>
  <c r="B1786" i="2"/>
  <c r="A1786" i="2"/>
  <c r="C1843" i="2"/>
  <c r="B1843" i="2"/>
  <c r="A1843" i="2"/>
  <c r="D1848" i="2"/>
  <c r="D1893" i="2"/>
  <c r="C1626" i="2"/>
  <c r="D1626" i="2" s="1"/>
  <c r="C1632" i="2"/>
  <c r="B1632" i="2"/>
  <c r="A1634" i="2"/>
  <c r="B1638" i="2"/>
  <c r="D1639" i="2"/>
  <c r="A1640" i="2"/>
  <c r="C1646" i="2"/>
  <c r="D1646" i="2" s="1"/>
  <c r="A1646" i="2"/>
  <c r="C1648" i="2"/>
  <c r="B1648" i="2"/>
  <c r="A1650" i="2"/>
  <c r="B1654" i="2"/>
  <c r="D1655" i="2"/>
  <c r="A1656" i="2"/>
  <c r="C1664" i="2"/>
  <c r="B1664" i="2"/>
  <c r="D1671" i="2"/>
  <c r="D1684" i="2"/>
  <c r="C1698" i="2"/>
  <c r="B1698" i="2"/>
  <c r="A1698" i="2"/>
  <c r="C1730" i="2"/>
  <c r="B1730" i="2"/>
  <c r="A1730" i="2"/>
  <c r="C1762" i="2"/>
  <c r="B1762" i="2"/>
  <c r="A1762" i="2"/>
  <c r="D1839" i="2"/>
  <c r="C1875" i="2"/>
  <c r="B1875" i="2"/>
  <c r="A1875" i="2"/>
  <c r="D1880" i="2"/>
  <c r="B1678" i="2"/>
  <c r="B1686" i="2"/>
  <c r="B1692" i="2"/>
  <c r="A1692" i="2"/>
  <c r="B1700" i="2"/>
  <c r="A1700" i="2"/>
  <c r="B1708" i="2"/>
  <c r="A1708" i="2"/>
  <c r="B1716" i="2"/>
  <c r="A1716" i="2"/>
  <c r="B1724" i="2"/>
  <c r="A1724" i="2"/>
  <c r="B1732" i="2"/>
  <c r="A1732" i="2"/>
  <c r="B1740" i="2"/>
  <c r="A1740" i="2"/>
  <c r="B1748" i="2"/>
  <c r="A1748" i="2"/>
  <c r="B1756" i="2"/>
  <c r="A1756" i="2"/>
  <c r="B1764" i="2"/>
  <c r="A1764" i="2"/>
  <c r="B1772" i="2"/>
  <c r="A1772" i="2"/>
  <c r="B1780" i="2"/>
  <c r="A1780" i="2"/>
  <c r="B1788" i="2"/>
  <c r="A1788" i="2"/>
  <c r="D1837" i="2"/>
  <c r="D1847" i="2"/>
  <c r="C1851" i="2"/>
  <c r="B1851" i="2"/>
  <c r="A1851" i="2"/>
  <c r="D1856" i="2"/>
  <c r="D1869" i="2"/>
  <c r="D1879" i="2"/>
  <c r="C1883" i="2"/>
  <c r="B1883" i="2"/>
  <c r="A1883" i="2"/>
  <c r="D1888" i="2"/>
  <c r="D1922" i="2"/>
  <c r="D1688" i="2"/>
  <c r="B1689" i="2"/>
  <c r="C1689" i="2"/>
  <c r="D1696" i="2"/>
  <c r="B1697" i="2"/>
  <c r="C1697" i="2"/>
  <c r="D1704" i="2"/>
  <c r="B1705" i="2"/>
  <c r="C1705" i="2"/>
  <c r="D1712" i="2"/>
  <c r="B1713" i="2"/>
  <c r="C1713" i="2"/>
  <c r="B1721" i="2"/>
  <c r="C1721" i="2"/>
  <c r="D1728" i="2"/>
  <c r="B1729" i="2"/>
  <c r="C1729" i="2"/>
  <c r="D1736" i="2"/>
  <c r="B1737" i="2"/>
  <c r="C1737" i="2"/>
  <c r="B1745" i="2"/>
  <c r="C1745" i="2"/>
  <c r="D1752" i="2"/>
  <c r="B1753" i="2"/>
  <c r="C1753" i="2"/>
  <c r="D1760" i="2"/>
  <c r="B1761" i="2"/>
  <c r="C1761" i="2"/>
  <c r="D1768" i="2"/>
  <c r="B1769" i="2"/>
  <c r="C1769" i="2"/>
  <c r="D1776" i="2"/>
  <c r="B1777" i="2"/>
  <c r="C1777" i="2"/>
  <c r="B1785" i="2"/>
  <c r="C1785" i="2"/>
  <c r="C1827" i="2"/>
  <c r="B1827" i="2"/>
  <c r="A1827" i="2"/>
  <c r="D1832" i="2"/>
  <c r="D1845" i="2"/>
  <c r="D1855" i="2"/>
  <c r="C1859" i="2"/>
  <c r="B1859" i="2"/>
  <c r="A1859" i="2"/>
  <c r="D1864" i="2"/>
  <c r="D1877" i="2"/>
  <c r="D1887" i="2"/>
  <c r="C1891" i="2"/>
  <c r="B1891" i="2"/>
  <c r="A1891" i="2"/>
  <c r="D1896" i="2"/>
  <c r="D1943" i="2"/>
  <c r="B2051" i="2"/>
  <c r="A2051" i="2"/>
  <c r="C2051" i="2"/>
  <c r="B1691" i="2"/>
  <c r="C1691" i="2"/>
  <c r="A1691" i="2"/>
  <c r="D1694" i="2"/>
  <c r="B1699" i="2"/>
  <c r="C1699" i="2"/>
  <c r="A1699" i="2"/>
  <c r="D1702" i="2"/>
  <c r="B1707" i="2"/>
  <c r="C1707" i="2"/>
  <c r="A1707" i="2"/>
  <c r="D1710" i="2"/>
  <c r="B1715" i="2"/>
  <c r="C1715" i="2"/>
  <c r="A1715" i="2"/>
  <c r="D1718" i="2"/>
  <c r="B1723" i="2"/>
  <c r="C1723" i="2"/>
  <c r="A1723" i="2"/>
  <c r="B1731" i="2"/>
  <c r="C1731" i="2"/>
  <c r="A1731" i="2"/>
  <c r="D1734" i="2"/>
  <c r="B1739" i="2"/>
  <c r="C1739" i="2"/>
  <c r="A1739" i="2"/>
  <c r="D1742" i="2"/>
  <c r="B1747" i="2"/>
  <c r="C1747" i="2"/>
  <c r="A1747" i="2"/>
  <c r="D1750" i="2"/>
  <c r="B1755" i="2"/>
  <c r="C1755" i="2"/>
  <c r="A1755" i="2"/>
  <c r="B1763" i="2"/>
  <c r="C1763" i="2"/>
  <c r="A1763" i="2"/>
  <c r="D1766" i="2"/>
  <c r="B1771" i="2"/>
  <c r="C1771" i="2"/>
  <c r="A1771" i="2"/>
  <c r="D1774" i="2"/>
  <c r="B1779" i="2"/>
  <c r="C1779" i="2"/>
  <c r="A1779" i="2"/>
  <c r="D1782" i="2"/>
  <c r="B1787" i="2"/>
  <c r="C1787" i="2"/>
  <c r="A1787" i="2"/>
  <c r="D1790" i="2"/>
  <c r="D1831" i="2"/>
  <c r="C1835" i="2"/>
  <c r="B1835" i="2"/>
  <c r="A1835" i="2"/>
  <c r="D1840" i="2"/>
  <c r="D1863" i="2"/>
  <c r="C1867" i="2"/>
  <c r="B1867" i="2"/>
  <c r="A1867" i="2"/>
  <c r="D1872" i="2"/>
  <c r="D1895" i="2"/>
  <c r="D1911" i="2"/>
  <c r="C1955" i="2"/>
  <c r="B1955" i="2"/>
  <c r="A1955" i="2"/>
  <c r="D2006" i="2"/>
  <c r="C1825" i="2"/>
  <c r="B1825" i="2"/>
  <c r="A1825" i="2"/>
  <c r="C1833" i="2"/>
  <c r="B1833" i="2"/>
  <c r="A1833" i="2"/>
  <c r="C1841" i="2"/>
  <c r="B1841" i="2"/>
  <c r="A1841" i="2"/>
  <c r="C1849" i="2"/>
  <c r="B1849" i="2"/>
  <c r="A1849" i="2"/>
  <c r="C1857" i="2"/>
  <c r="B1857" i="2"/>
  <c r="A1857" i="2"/>
  <c r="C1865" i="2"/>
  <c r="B1865" i="2"/>
  <c r="A1865" i="2"/>
  <c r="C1873" i="2"/>
  <c r="B1873" i="2"/>
  <c r="A1873" i="2"/>
  <c r="C1881" i="2"/>
  <c r="B1881" i="2"/>
  <c r="A1881" i="2"/>
  <c r="C1889" i="2"/>
  <c r="B1889" i="2"/>
  <c r="A1889" i="2"/>
  <c r="C1897" i="2"/>
  <c r="B1897" i="2"/>
  <c r="A1897" i="2"/>
  <c r="C1915" i="2"/>
  <c r="B1915" i="2"/>
  <c r="A1915" i="2"/>
  <c r="D1935" i="2"/>
  <c r="C1947" i="2"/>
  <c r="B1947" i="2"/>
  <c r="A1947" i="2"/>
  <c r="C1963" i="2"/>
  <c r="B1963" i="2"/>
  <c r="A1963" i="2"/>
  <c r="D2005" i="2"/>
  <c r="D1695" i="2"/>
  <c r="D1703" i="2"/>
  <c r="D1719" i="2"/>
  <c r="D1727" i="2"/>
  <c r="D1743" i="2"/>
  <c r="D1751" i="2"/>
  <c r="D1759" i="2"/>
  <c r="D1767" i="2"/>
  <c r="D1775" i="2"/>
  <c r="D1783" i="2"/>
  <c r="D1791" i="2"/>
  <c r="D1793" i="2"/>
  <c r="D1797" i="2"/>
  <c r="D1799" i="2"/>
  <c r="D1801" i="2"/>
  <c r="D1805" i="2"/>
  <c r="D1807" i="2"/>
  <c r="D1809" i="2"/>
  <c r="D1813" i="2"/>
  <c r="D1815" i="2"/>
  <c r="D1817" i="2"/>
  <c r="D1819" i="2"/>
  <c r="D1821" i="2"/>
  <c r="D1823" i="2"/>
  <c r="C1907" i="2"/>
  <c r="B1907" i="2"/>
  <c r="A1907" i="2"/>
  <c r="D1927" i="2"/>
  <c r="C1939" i="2"/>
  <c r="B1939" i="2"/>
  <c r="A1939" i="2"/>
  <c r="C1971" i="2"/>
  <c r="B1971" i="2"/>
  <c r="A1971" i="2"/>
  <c r="C2009" i="2"/>
  <c r="B2009" i="2"/>
  <c r="A2009" i="2"/>
  <c r="D1826" i="2"/>
  <c r="D1850" i="2"/>
  <c r="D1858" i="2"/>
  <c r="D1882" i="2"/>
  <c r="D1890" i="2"/>
  <c r="C1899" i="2"/>
  <c r="B1899" i="2"/>
  <c r="A1899" i="2"/>
  <c r="D1919" i="2"/>
  <c r="C1931" i="2"/>
  <c r="B1931" i="2"/>
  <c r="A1931" i="2"/>
  <c r="D1959" i="2"/>
  <c r="C1999" i="2"/>
  <c r="B1999" i="2"/>
  <c r="A1999" i="2"/>
  <c r="A1979" i="2"/>
  <c r="D1984" i="2"/>
  <c r="C1991" i="2"/>
  <c r="D1991" i="2" s="1"/>
  <c r="A1991" i="2"/>
  <c r="C1993" i="2"/>
  <c r="B1993" i="2"/>
  <c r="A1995" i="2"/>
  <c r="C2007" i="2"/>
  <c r="B2007" i="2"/>
  <c r="A2007" i="2"/>
  <c r="D2013" i="2"/>
  <c r="C2025" i="2"/>
  <c r="B2025" i="2"/>
  <c r="A2025" i="2"/>
  <c r="B2031" i="2"/>
  <c r="C2031" i="2"/>
  <c r="A2031" i="2"/>
  <c r="D2046" i="2"/>
  <c r="A1905" i="2"/>
  <c r="A1913" i="2"/>
  <c r="A1921" i="2"/>
  <c r="A1929" i="2"/>
  <c r="A1937" i="2"/>
  <c r="A1945" i="2"/>
  <c r="A1953" i="2"/>
  <c r="C2017" i="2"/>
  <c r="B2017" i="2"/>
  <c r="A2017" i="2"/>
  <c r="C2040" i="2"/>
  <c r="B2040" i="2"/>
  <c r="A2040" i="2"/>
  <c r="D2044" i="2"/>
  <c r="A1831" i="2"/>
  <c r="A1839" i="2"/>
  <c r="A1847" i="2"/>
  <c r="A1855" i="2"/>
  <c r="A1863" i="2"/>
  <c r="A1871" i="2"/>
  <c r="A1879" i="2"/>
  <c r="A1887" i="2"/>
  <c r="A1895" i="2"/>
  <c r="A1903" i="2"/>
  <c r="B1905" i="2"/>
  <c r="A1911" i="2"/>
  <c r="B1913" i="2"/>
  <c r="A1919" i="2"/>
  <c r="B1921" i="2"/>
  <c r="A1927" i="2"/>
  <c r="B1929" i="2"/>
  <c r="A1935" i="2"/>
  <c r="B1937" i="2"/>
  <c r="A1943" i="2"/>
  <c r="B1945" i="2"/>
  <c r="A1951" i="2"/>
  <c r="B1953" i="2"/>
  <c r="A1959" i="2"/>
  <c r="B1961" i="2"/>
  <c r="A1967" i="2"/>
  <c r="B1969" i="2"/>
  <c r="A1975" i="2"/>
  <c r="C1983" i="2"/>
  <c r="D1983" i="2" s="1"/>
  <c r="A1983" i="2"/>
  <c r="C1985" i="2"/>
  <c r="B1985" i="2"/>
  <c r="D1992" i="2"/>
  <c r="C2001" i="2"/>
  <c r="B2001" i="2"/>
  <c r="D2008" i="2"/>
  <c r="D2029" i="2"/>
  <c r="B2041" i="2"/>
  <c r="C2041" i="2"/>
  <c r="A2041" i="2"/>
  <c r="B2050" i="2"/>
  <c r="C2050" i="2"/>
  <c r="A2050" i="2"/>
  <c r="D2039" i="2"/>
  <c r="B2049" i="2"/>
  <c r="C2049" i="2"/>
  <c r="A2015" i="2"/>
  <c r="A2023" i="2"/>
  <c r="B2035" i="2"/>
  <c r="A2035" i="2"/>
  <c r="D2047" i="2"/>
  <c r="B2015" i="2"/>
  <c r="A2021" i="2"/>
  <c r="B2023" i="2"/>
  <c r="A2029" i="2"/>
  <c r="B2033" i="2"/>
  <c r="C2033" i="2"/>
  <c r="B2036" i="2"/>
  <c r="D2038" i="2"/>
  <c r="A2039" i="2"/>
  <c r="D2042" i="2"/>
  <c r="B2043" i="2"/>
  <c r="A2043" i="2"/>
  <c r="A2048" i="2"/>
  <c r="A2049" i="2"/>
  <c r="W707" i="1" l="1"/>
  <c r="AH544" i="1" a="1"/>
  <c r="AH544" i="1" s="1"/>
  <c r="AJ900" i="1"/>
  <c r="AJ639" i="1"/>
  <c r="W122" i="1"/>
  <c r="AJ291" i="1"/>
  <c r="W160" i="1"/>
  <c r="AH773" i="1" a="1"/>
  <c r="AH773" i="1" s="1"/>
  <c r="AJ1183" i="1"/>
  <c r="AJ757" i="1"/>
  <c r="AJ352" i="1"/>
  <c r="AJ821" i="1"/>
  <c r="W1205" i="1"/>
  <c r="D1365" i="2"/>
  <c r="D244" i="2"/>
  <c r="D1989" i="2"/>
  <c r="D1949" i="2"/>
  <c r="D1906" i="2"/>
  <c r="D1725" i="2"/>
  <c r="D1571" i="2"/>
  <c r="D1965" i="2"/>
  <c r="D1956" i="2"/>
  <c r="D1901" i="2"/>
  <c r="D1635" i="2"/>
  <c r="D1613" i="2"/>
  <c r="D1917" i="2"/>
  <c r="D1448" i="2"/>
  <c r="D1398" i="2"/>
  <c r="D1384" i="2"/>
  <c r="D1285" i="2"/>
  <c r="D1342" i="2"/>
  <c r="D1304" i="2"/>
  <c r="D1298" i="2"/>
  <c r="D1214" i="2"/>
  <c r="D998" i="2"/>
  <c r="D1420" i="2"/>
  <c r="D1338" i="2"/>
  <c r="D1117" i="2"/>
  <c r="D886" i="2"/>
  <c r="D1587" i="2"/>
  <c r="D741" i="2"/>
  <c r="D34" i="2"/>
  <c r="D1637" i="2"/>
  <c r="D1228" i="2"/>
  <c r="D1204" i="2"/>
  <c r="D12" i="2"/>
  <c r="D1306" i="2"/>
  <c r="D982" i="2"/>
  <c r="D677" i="2"/>
  <c r="D918" i="2"/>
  <c r="D830" i="2"/>
  <c r="D822" i="2"/>
  <c r="D791" i="2"/>
  <c r="D2" i="2"/>
  <c r="D2012" i="2"/>
  <c r="D1972" i="2"/>
  <c r="D1958" i="2"/>
  <c r="D1658" i="2"/>
  <c r="D997" i="2"/>
  <c r="D838" i="2"/>
  <c r="D40" i="2"/>
  <c r="D1894" i="2"/>
  <c r="D1878" i="2"/>
  <c r="D1862" i="2"/>
  <c r="D1854" i="2"/>
  <c r="D1838" i="2"/>
  <c r="D1789" i="2"/>
  <c r="D1438" i="2"/>
  <c r="D1333" i="2"/>
  <c r="D1498" i="2"/>
  <c r="D1325" i="2"/>
  <c r="D950" i="2"/>
  <c r="D1296" i="2"/>
  <c r="D485" i="2"/>
  <c r="D1302" i="2"/>
  <c r="D84" i="2"/>
  <c r="D453" i="2"/>
  <c r="D30" i="2"/>
  <c r="D1874" i="2"/>
  <c r="D1842" i="2"/>
  <c r="D1481" i="2"/>
  <c r="D529" i="2"/>
  <c r="D1866" i="2"/>
  <c r="D1834" i="2"/>
  <c r="D1811" i="2"/>
  <c r="D1711" i="2"/>
  <c r="D1525" i="2"/>
  <c r="D1517" i="2"/>
  <c r="D1243" i="2"/>
  <c r="D1203" i="2"/>
  <c r="D302" i="2"/>
  <c r="D270" i="2"/>
  <c r="D78" i="2"/>
  <c r="D2011" i="2"/>
  <c r="D2003" i="2"/>
  <c r="D1995" i="2"/>
  <c r="D1781" i="2"/>
  <c r="D1979" i="2"/>
  <c r="D1892" i="2"/>
  <c r="D1860" i="2"/>
  <c r="D1828" i="2"/>
  <c r="D1693" i="2"/>
  <c r="D1996" i="2"/>
  <c r="D1942" i="2"/>
  <c r="D1679" i="2"/>
  <c r="D1667" i="2"/>
  <c r="D1757" i="2"/>
  <c r="D1583" i="2"/>
  <c r="D1516" i="2"/>
  <c r="D1485" i="2"/>
  <c r="D1561" i="2"/>
  <c r="D1484" i="2"/>
  <c r="D1469" i="2"/>
  <c r="D1647" i="2"/>
  <c r="D1620" i="2"/>
  <c r="D1470" i="2"/>
  <c r="D1432" i="2"/>
  <c r="D1413" i="2"/>
  <c r="D1502" i="2"/>
  <c r="D1253" i="2"/>
  <c r="D1244" i="2"/>
  <c r="D934" i="2"/>
  <c r="D1685" i="2"/>
  <c r="D1440" i="2"/>
  <c r="D1386" i="2"/>
  <c r="D1346" i="2"/>
  <c r="D1269" i="2"/>
  <c r="D1065" i="2"/>
  <c r="D1033" i="2"/>
  <c r="D981" i="2"/>
  <c r="D939" i="2"/>
  <c r="D1593" i="2"/>
  <c r="D1567" i="2"/>
  <c r="D1121" i="2"/>
  <c r="D1075" i="2"/>
  <c r="D1043" i="2"/>
  <c r="D902" i="2"/>
  <c r="D613" i="2"/>
  <c r="D524" i="2"/>
  <c r="D396" i="2"/>
  <c r="D1388" i="2"/>
  <c r="D1264" i="2"/>
  <c r="D1097" i="2"/>
  <c r="D846" i="2"/>
  <c r="D1237" i="2"/>
  <c r="D789" i="2"/>
  <c r="D591" i="2"/>
  <c r="D332" i="2"/>
  <c r="D60" i="2"/>
  <c r="D50" i="2"/>
  <c r="D2032" i="2"/>
  <c r="D749" i="2"/>
  <c r="D1397" i="2"/>
  <c r="D1246" i="2"/>
  <c r="D743" i="2"/>
  <c r="D739" i="2"/>
  <c r="D709" i="2"/>
  <c r="D484" i="2"/>
  <c r="D116" i="2"/>
  <c r="D647" i="2"/>
  <c r="D643" i="2"/>
  <c r="D519" i="2"/>
  <c r="D444" i="2"/>
  <c r="D188" i="2"/>
  <c r="D1936" i="2"/>
  <c r="D1478" i="2"/>
  <c r="D1270" i="2"/>
  <c r="D1113" i="2"/>
  <c r="D2020" i="2"/>
  <c r="D1930" i="2"/>
  <c r="D8" i="2"/>
  <c r="D2019" i="2"/>
  <c r="D1974" i="2"/>
  <c r="D388" i="2"/>
  <c r="D1886" i="2"/>
  <c r="D1870" i="2"/>
  <c r="D1846" i="2"/>
  <c r="D1830" i="2"/>
  <c r="D2037" i="2"/>
  <c r="D1941" i="2"/>
  <c r="D1480" i="2"/>
  <c r="D1422" i="2"/>
  <c r="D1288" i="2"/>
  <c r="D1666" i="2"/>
  <c r="D966" i="2"/>
  <c r="D803" i="2"/>
  <c r="D389" i="2"/>
  <c r="D1256" i="2"/>
  <c r="D1465" i="2"/>
  <c r="D437" i="2"/>
  <c r="D214" i="2"/>
  <c r="D150" i="2"/>
  <c r="D2027" i="2"/>
  <c r="D1933" i="2"/>
  <c r="D1998" i="2"/>
  <c r="D1733" i="2"/>
  <c r="D1884" i="2"/>
  <c r="D1852" i="2"/>
  <c r="D1749" i="2"/>
  <c r="D1644" i="2"/>
  <c r="D1565" i="2"/>
  <c r="D1802" i="2"/>
  <c r="D1701" i="2"/>
  <c r="D1643" i="2"/>
  <c r="D1609" i="2"/>
  <c r="D1555" i="2"/>
  <c r="D1512" i="2"/>
  <c r="D1381" i="2"/>
  <c r="D1599" i="2"/>
  <c r="D1360" i="2"/>
  <c r="D1301" i="2"/>
  <c r="D1213" i="2"/>
  <c r="D1924" i="2"/>
  <c r="D1477" i="2"/>
  <c r="D1454" i="2"/>
  <c r="D1390" i="2"/>
  <c r="D1446" i="2"/>
  <c r="D987" i="2"/>
  <c r="D853" i="2"/>
  <c r="D1216" i="2"/>
  <c r="D1210" i="2"/>
  <c r="D1133" i="2"/>
  <c r="D1101" i="2"/>
  <c r="D1057" i="2"/>
  <c r="D1025" i="2"/>
  <c r="D1014" i="2"/>
  <c r="D917" i="2"/>
  <c r="D875" i="2"/>
  <c r="D811" i="2"/>
  <c r="D1466" i="2"/>
  <c r="D1404" i="2"/>
  <c r="D1254" i="2"/>
  <c r="D1212" i="2"/>
  <c r="D1067" i="2"/>
  <c r="D1035" i="2"/>
  <c r="D1013" i="2"/>
  <c r="D885" i="2"/>
  <c r="D799" i="2"/>
  <c r="D436" i="2"/>
  <c r="D1577" i="2"/>
  <c r="D1373" i="2"/>
  <c r="D711" i="2"/>
  <c r="D707" i="2"/>
  <c r="D468" i="2"/>
  <c r="D308" i="2"/>
  <c r="D56" i="2"/>
  <c r="D46" i="2"/>
  <c r="D44" i="2"/>
  <c r="D1093" i="2"/>
  <c r="D859" i="2"/>
  <c r="D372" i="2"/>
  <c r="D1129" i="2"/>
  <c r="D621" i="2"/>
  <c r="D452" i="2"/>
  <c r="D325" i="2"/>
  <c r="D1266" i="2"/>
  <c r="D971" i="2"/>
  <c r="D180" i="2"/>
  <c r="D24" i="2"/>
  <c r="D14" i="2"/>
  <c r="W809" i="1"/>
  <c r="AH899" i="1" a="1"/>
  <c r="AH899" i="1" s="1"/>
  <c r="AH786" i="1" a="1"/>
  <c r="AH786" i="1" s="1"/>
  <c r="AH1187" i="1" a="1"/>
  <c r="AH1187" i="1" s="1"/>
  <c r="AH1164" i="1" a="1"/>
  <c r="AH1164" i="1" s="1"/>
  <c r="AH1146" i="1" a="1"/>
  <c r="AH1146" i="1" s="1"/>
  <c r="AH824" i="1" a="1"/>
  <c r="AH824" i="1" s="1"/>
  <c r="AH1169" i="1" a="1"/>
  <c r="AH1169" i="1" s="1"/>
  <c r="AH818" i="1" a="1"/>
  <c r="AH818" i="1" s="1"/>
  <c r="AH843" i="1" a="1"/>
  <c r="AH843" i="1" s="1"/>
  <c r="AH1023" i="1" a="1"/>
  <c r="AH1023" i="1" s="1"/>
  <c r="AH864" i="1" a="1"/>
  <c r="AH864" i="1" s="1"/>
  <c r="AH64" i="1" a="1"/>
  <c r="AH64" i="1" s="1"/>
  <c r="AH1059" i="1" a="1"/>
  <c r="AH1059" i="1" s="1"/>
  <c r="AH996" i="1" a="1"/>
  <c r="AH996" i="1" s="1"/>
  <c r="AH806" i="1" a="1"/>
  <c r="AH806" i="1" s="1"/>
  <c r="AH796" i="1" a="1"/>
  <c r="AH796" i="1" s="1"/>
  <c r="AH231" i="1" a="1"/>
  <c r="AH231" i="1" s="1"/>
  <c r="AH776" i="1" a="1"/>
  <c r="AH776" i="1" s="1"/>
  <c r="AH900" i="1" a="1"/>
  <c r="AH900" i="1" s="1"/>
  <c r="AH721" i="1" a="1"/>
  <c r="AH721" i="1" s="1"/>
  <c r="W55" i="1"/>
  <c r="AH1205" i="1" a="1"/>
  <c r="AH1205" i="1" s="1"/>
  <c r="AH1174" i="1" a="1"/>
  <c r="AH1174" i="1" s="1"/>
  <c r="AH1036" i="1" a="1"/>
  <c r="AH1036" i="1" s="1"/>
  <c r="AH940" i="1" a="1"/>
  <c r="AH940" i="1" s="1"/>
  <c r="AH882" i="1" a="1"/>
  <c r="AH882" i="1" s="1"/>
  <c r="AH807" i="1" a="1"/>
  <c r="AH807" i="1" s="1"/>
  <c r="AH771" i="1" a="1"/>
  <c r="AH771" i="1" s="1"/>
  <c r="AH672" i="1" a="1"/>
  <c r="AH672" i="1" s="1"/>
  <c r="AH592" i="1" a="1"/>
  <c r="AH592" i="1" s="1"/>
  <c r="AH485" i="1" a="1"/>
  <c r="AH485" i="1" s="1"/>
  <c r="AH71" i="1" a="1"/>
  <c r="AH71" i="1" s="1"/>
  <c r="AH871" i="1" a="1"/>
  <c r="AH871" i="1" s="1"/>
  <c r="AH760" i="1" a="1"/>
  <c r="AH760" i="1" s="1"/>
  <c r="AH642" i="1" a="1"/>
  <c r="AH642" i="1" s="1"/>
  <c r="AH591" i="1" a="1"/>
  <c r="AH591" i="1" s="1"/>
  <c r="AH140" i="1" a="1"/>
  <c r="AH140" i="1" s="1"/>
  <c r="AH1074" i="1" a="1"/>
  <c r="AH1074" i="1" s="1"/>
  <c r="AH920" i="1" a="1"/>
  <c r="AH920" i="1" s="1"/>
  <c r="AH876" i="1" a="1"/>
  <c r="AH876" i="1" s="1"/>
  <c r="AH709" i="1" a="1"/>
  <c r="AH709" i="1" s="1"/>
  <c r="AH530" i="1" a="1"/>
  <c r="AH530" i="1" s="1"/>
  <c r="AH449" i="1" a="1"/>
  <c r="AH449" i="1" s="1"/>
  <c r="AH121" i="1" a="1"/>
  <c r="AH121" i="1" s="1"/>
  <c r="AH576" i="1" a="1"/>
  <c r="AH576" i="1" s="1"/>
  <c r="AH929" i="1" a="1"/>
  <c r="AH929" i="1" s="1"/>
  <c r="AH597" i="1" a="1"/>
  <c r="AH597" i="1" s="1"/>
  <c r="AH1006" i="1" a="1"/>
  <c r="AH1006" i="1" s="1"/>
  <c r="AH869" i="1" a="1"/>
  <c r="AH869" i="1" s="1"/>
  <c r="AH638" i="1" a="1"/>
  <c r="AH638" i="1" s="1"/>
  <c r="AH734" i="1" a="1"/>
  <c r="AH734" i="1" s="1"/>
  <c r="AH35" i="1" a="1"/>
  <c r="AH35" i="1" s="1"/>
  <c r="AH969" i="1" a="1"/>
  <c r="AH969" i="1" s="1"/>
  <c r="AH765" i="1" a="1"/>
  <c r="AH765" i="1" s="1"/>
  <c r="AH645" i="1" a="1"/>
  <c r="AH645" i="1" s="1"/>
  <c r="AH588" i="1" a="1"/>
  <c r="AH588" i="1" s="1"/>
  <c r="AH184" i="1" a="1"/>
  <c r="AH184" i="1" s="1"/>
  <c r="AH1002" i="1" a="1"/>
  <c r="AH1002" i="1" s="1"/>
  <c r="AH662" i="1" a="1"/>
  <c r="AH662" i="1" s="1"/>
  <c r="AH647" i="1" a="1"/>
  <c r="AH647" i="1" s="1"/>
  <c r="AH630" i="1" a="1"/>
  <c r="AH630" i="1" s="1"/>
  <c r="AH572" i="1" a="1"/>
  <c r="AH572" i="1" s="1"/>
  <c r="AH300" i="1" a="1"/>
  <c r="AH300" i="1" s="1"/>
  <c r="AH37" i="1" a="1"/>
  <c r="AH37" i="1" s="1"/>
  <c r="AH598" i="1" a="1"/>
  <c r="AH598" i="1" s="1"/>
  <c r="AH96" i="1" a="1"/>
  <c r="AH96" i="1" s="1"/>
  <c r="AH906" i="1" a="1"/>
  <c r="AH906" i="1" s="1"/>
  <c r="AH690" i="1" a="1"/>
  <c r="AH690" i="1" s="1"/>
  <c r="AH612" i="1" a="1"/>
  <c r="AH612" i="1" s="1"/>
  <c r="AH538" i="1" a="1"/>
  <c r="AH538" i="1" s="1"/>
  <c r="AH483" i="1" a="1"/>
  <c r="AH483" i="1" s="1"/>
  <c r="AH255" i="1" a="1"/>
  <c r="AH255" i="1" s="1"/>
  <c r="AH115" i="1" a="1"/>
  <c r="AH115" i="1" s="1"/>
  <c r="AH50" i="1" a="1"/>
  <c r="AH50" i="1" s="1"/>
  <c r="AH707" i="1" a="1"/>
  <c r="AH707" i="1" s="1"/>
  <c r="AH39" i="1" a="1"/>
  <c r="AH39" i="1" s="1"/>
  <c r="AH949" i="1" a="1"/>
  <c r="AH949" i="1" s="1"/>
  <c r="AH811" i="1" a="1"/>
  <c r="AH811" i="1" s="1"/>
  <c r="AH606" i="1" a="1"/>
  <c r="AH606" i="1" s="1"/>
  <c r="AH558" i="1" a="1"/>
  <c r="AH558" i="1" s="1"/>
  <c r="AH219" i="1" a="1"/>
  <c r="AH219" i="1" s="1"/>
  <c r="AJ1190" i="1"/>
  <c r="AJ824" i="1"/>
  <c r="AH1162" i="1" a="1"/>
  <c r="AH1162" i="1" s="1"/>
  <c r="AH1051" i="1" a="1"/>
  <c r="AH1051" i="1" s="1"/>
  <c r="AH1031" i="1" a="1"/>
  <c r="AH1031" i="1" s="1"/>
  <c r="AH925" i="1" a="1"/>
  <c r="AH925" i="1" s="1"/>
  <c r="AH803" i="1" a="1"/>
  <c r="AH803" i="1" s="1"/>
  <c r="AH774" i="1" a="1"/>
  <c r="AH774" i="1" s="1"/>
  <c r="AH764" i="1" a="1"/>
  <c r="AH764" i="1" s="1"/>
  <c r="AH48" i="1" a="1"/>
  <c r="AH48" i="1" s="1"/>
  <c r="AH954" i="1" a="1"/>
  <c r="AH954" i="1" s="1"/>
  <c r="AH893" i="1" a="1"/>
  <c r="AH893" i="1" s="1"/>
  <c r="AH850" i="1" a="1"/>
  <c r="AH850" i="1" s="1"/>
  <c r="AH745" i="1" a="1"/>
  <c r="AH745" i="1" s="1"/>
  <c r="AH668" i="1" a="1"/>
  <c r="AH668" i="1" s="1"/>
  <c r="AH656" i="1" a="1"/>
  <c r="AH656" i="1" s="1"/>
  <c r="AH122" i="1" a="1"/>
  <c r="AH122" i="1" s="1"/>
  <c r="AH1081" i="1" a="1"/>
  <c r="AH1081" i="1" s="1"/>
  <c r="AH733" i="1" a="1"/>
  <c r="AH733" i="1" s="1"/>
  <c r="AH640" i="1" a="1"/>
  <c r="AH640" i="1" s="1"/>
  <c r="AH562" i="1" a="1"/>
  <c r="AH562" i="1" s="1"/>
  <c r="AH479" i="1" a="1"/>
  <c r="AH479" i="1" s="1"/>
  <c r="AH414" i="1" a="1"/>
  <c r="AH414" i="1" s="1"/>
  <c r="AH369" i="1" a="1"/>
  <c r="AH369" i="1" s="1"/>
  <c r="AH105" i="1" a="1"/>
  <c r="AH105" i="1" s="1"/>
  <c r="AH1202" i="1" a="1"/>
  <c r="AH1202" i="1" s="1"/>
  <c r="AH1050" i="1" a="1"/>
  <c r="AH1050" i="1" s="1"/>
  <c r="AH706" i="1" a="1"/>
  <c r="AH706" i="1" s="1"/>
  <c r="AH982" i="1" a="1"/>
  <c r="AH982" i="1" s="1"/>
  <c r="AH622" i="1" a="1"/>
  <c r="AH622" i="1" s="1"/>
  <c r="AH92" i="1" a="1"/>
  <c r="AH92" i="1" s="1"/>
  <c r="AH587" i="1" a="1"/>
  <c r="AH587" i="1" s="1"/>
  <c r="AH555" i="1" a="1"/>
  <c r="AH555" i="1" s="1"/>
  <c r="AH197" i="1" a="1"/>
  <c r="AH197" i="1" s="1"/>
  <c r="AH821" i="1" a="1"/>
  <c r="AH821" i="1" s="1"/>
  <c r="W1162" i="1"/>
  <c r="AJ566" i="1"/>
  <c r="AH1039" i="1" a="1"/>
  <c r="AH1039" i="1" s="1"/>
  <c r="AH772" i="1" a="1"/>
  <c r="AH772" i="1" s="1"/>
  <c r="AH759" i="1" a="1"/>
  <c r="AH759" i="1" s="1"/>
  <c r="AH678" i="1" a="1"/>
  <c r="AH678" i="1" s="1"/>
  <c r="AH618" i="1" a="1"/>
  <c r="AH618" i="1" s="1"/>
  <c r="AH607" i="1" a="1"/>
  <c r="AH607" i="1" s="1"/>
  <c r="AH416" i="1" a="1"/>
  <c r="AH416" i="1" s="1"/>
  <c r="AH118" i="1" a="1"/>
  <c r="AH118" i="1" s="1"/>
  <c r="AH81" i="1" a="1"/>
  <c r="AH81" i="1" s="1"/>
  <c r="AH1019" i="1" a="1"/>
  <c r="AH1019" i="1" s="1"/>
  <c r="AH886" i="1" a="1"/>
  <c r="AH886" i="1" s="1"/>
  <c r="AH761" i="1" a="1"/>
  <c r="AH761" i="1" s="1"/>
  <c r="AH655" i="1" a="1"/>
  <c r="AH655" i="1" s="1"/>
  <c r="AH643" i="1" a="1"/>
  <c r="AH643" i="1" s="1"/>
  <c r="AH554" i="1" a="1"/>
  <c r="AH554" i="1" s="1"/>
  <c r="AH516" i="1" a="1"/>
  <c r="AH516" i="1" s="1"/>
  <c r="AH73" i="1" a="1"/>
  <c r="AH73" i="1" s="1"/>
  <c r="AH1078" i="1" a="1"/>
  <c r="AH1078" i="1" s="1"/>
  <c r="AH998" i="1" a="1"/>
  <c r="AH998" i="1" s="1"/>
  <c r="AH728" i="1" a="1"/>
  <c r="AH728" i="1" s="1"/>
  <c r="AH694" i="1" a="1"/>
  <c r="AH694" i="1" s="1"/>
  <c r="AH228" i="1" a="1"/>
  <c r="AH228" i="1" s="1"/>
  <c r="AH136" i="1" a="1"/>
  <c r="AH136" i="1" s="1"/>
  <c r="AH907" i="1" a="1"/>
  <c r="AH907" i="1" s="1"/>
  <c r="AH533" i="1" a="1"/>
  <c r="AH533" i="1" s="1"/>
  <c r="AH601" i="1" a="1"/>
  <c r="AH601" i="1" s="1"/>
  <c r="AH256" i="1" a="1"/>
  <c r="AH256" i="1" s="1"/>
  <c r="AH75" i="1" a="1"/>
  <c r="AH75" i="1" s="1"/>
  <c r="AH665" i="1" a="1"/>
  <c r="AH665" i="1" s="1"/>
  <c r="AH1079" i="1" a="1"/>
  <c r="AH1079" i="1" s="1"/>
  <c r="AH111" i="1" a="1"/>
  <c r="AH111" i="1" s="1"/>
  <c r="W911" i="1"/>
  <c r="AJ1064" i="1"/>
  <c r="W655" i="1"/>
  <c r="AJ619" i="1"/>
  <c r="AJ115" i="1"/>
  <c r="W1190" i="1"/>
  <c r="W1163" i="1"/>
  <c r="W865" i="1"/>
  <c r="W1026" i="1"/>
  <c r="W706" i="1"/>
  <c r="W692" i="1"/>
  <c r="W619" i="1"/>
  <c r="W38" i="1"/>
  <c r="W807" i="1"/>
  <c r="W1018" i="1"/>
  <c r="AJ1083" i="1"/>
  <c r="W818" i="1"/>
  <c r="AJ497" i="1"/>
  <c r="AJ1010" i="1"/>
  <c r="W672" i="1"/>
  <c r="AJ587" i="1"/>
  <c r="AJ948" i="1"/>
  <c r="W641" i="1"/>
  <c r="AJ441" i="1"/>
  <c r="AJ218" i="1"/>
  <c r="W1040" i="1"/>
  <c r="W1042" i="1"/>
  <c r="W1057" i="1"/>
  <c r="W771" i="1"/>
  <c r="W757" i="1"/>
  <c r="W661" i="1"/>
  <c r="W531" i="1"/>
  <c r="W35" i="1"/>
  <c r="AJ1175" i="1"/>
  <c r="AJ614" i="1"/>
  <c r="AJ20" i="1"/>
  <c r="AJ1155" i="1"/>
  <c r="W893" i="1"/>
  <c r="AJ602" i="1"/>
  <c r="AJ575" i="1"/>
  <c r="AJ279" i="1"/>
  <c r="AJ1042" i="1"/>
  <c r="AJ999" i="1"/>
  <c r="W1177" i="1"/>
  <c r="W1079" i="1"/>
  <c r="W718" i="1"/>
  <c r="W602" i="1"/>
  <c r="W538" i="1"/>
  <c r="W551" i="1"/>
  <c r="W606" i="1"/>
  <c r="W1025" i="1"/>
  <c r="AJ734" i="1"/>
  <c r="AJ147" i="1"/>
  <c r="AJ936" i="1"/>
  <c r="AJ886" i="1"/>
  <c r="W591" i="1"/>
  <c r="AJ838" i="1"/>
  <c r="AJ1071" i="1"/>
  <c r="AJ26" i="1"/>
  <c r="AJ865" i="1"/>
  <c r="AJ235" i="1"/>
  <c r="AJ121" i="1"/>
  <c r="AJ13" i="1"/>
  <c r="W1185" i="1"/>
  <c r="W733" i="1"/>
  <c r="W1010" i="1"/>
  <c r="W756" i="1"/>
  <c r="W662" i="1"/>
  <c r="W639" i="1"/>
  <c r="W674" i="1"/>
  <c r="W571" i="1"/>
  <c r="W20" i="1"/>
  <c r="W642" i="1"/>
  <c r="W1175" i="1"/>
  <c r="AJ674" i="1"/>
  <c r="AJ306" i="1"/>
  <c r="W1155" i="1"/>
  <c r="AJ882" i="1"/>
  <c r="AJ745" i="1"/>
  <c r="AJ507" i="1"/>
  <c r="W838" i="1"/>
  <c r="AJ1014" i="1"/>
  <c r="AJ1051" i="1"/>
  <c r="AJ1025" i="1"/>
  <c r="W656" i="1"/>
  <c r="W13" i="1"/>
  <c r="W1152" i="1"/>
  <c r="AJ409" i="1"/>
  <c r="AJ978" i="1"/>
  <c r="AJ160" i="1"/>
  <c r="AJ1177" i="1"/>
  <c r="AJ74" i="1"/>
  <c r="W1170" i="1"/>
  <c r="W1081" i="1"/>
  <c r="W907" i="1"/>
  <c r="W774" i="1"/>
  <c r="W881" i="1"/>
  <c r="W765" i="1"/>
  <c r="W851" i="1"/>
  <c r="W1038" i="1"/>
  <c r="W767" i="1"/>
  <c r="W612" i="1"/>
  <c r="W690" i="1"/>
  <c r="W670" i="1"/>
  <c r="W698" i="1"/>
  <c r="W180" i="1"/>
  <c r="W1078" i="1"/>
  <c r="W1206" i="1"/>
  <c r="AJ329" i="1"/>
  <c r="AJ735" i="1"/>
  <c r="AJ510" i="1"/>
  <c r="AJ875" i="1"/>
  <c r="AJ666" i="1"/>
  <c r="AJ334" i="1"/>
  <c r="AJ281" i="1"/>
  <c r="AJ140" i="1"/>
  <c r="AJ1050" i="1"/>
  <c r="AJ960" i="1"/>
  <c r="AJ851" i="1"/>
  <c r="W811" i="1"/>
  <c r="AJ802" i="1"/>
  <c r="AJ729" i="1"/>
  <c r="AJ692" i="1"/>
  <c r="AJ670" i="1"/>
  <c r="AJ638" i="1"/>
  <c r="AJ576" i="1"/>
  <c r="AJ496" i="1"/>
  <c r="AJ328" i="1"/>
  <c r="AJ89" i="1"/>
  <c r="AJ1170" i="1"/>
  <c r="AJ518" i="1"/>
  <c r="AJ1026" i="1"/>
  <c r="AJ1024" i="1"/>
  <c r="AJ1082" i="1"/>
  <c r="W903" i="1"/>
  <c r="W1008" i="1"/>
  <c r="W801" i="1"/>
  <c r="W1031" i="1"/>
  <c r="W664" i="1"/>
  <c r="W592" i="1"/>
  <c r="W666" i="1"/>
  <c r="W566" i="1"/>
  <c r="W89" i="1"/>
  <c r="W63" i="1"/>
  <c r="W920" i="1"/>
  <c r="W665" i="1"/>
  <c r="W1020" i="1"/>
  <c r="AJ1038" i="1"/>
  <c r="AJ938" i="1"/>
  <c r="AJ312" i="1"/>
  <c r="AJ903" i="1"/>
  <c r="AJ521" i="1"/>
  <c r="AJ393" i="1"/>
  <c r="AJ324" i="1"/>
  <c r="AJ238" i="1"/>
  <c r="AJ1161" i="1"/>
  <c r="AJ1008" i="1"/>
  <c r="AJ881" i="1"/>
  <c r="AJ806" i="1"/>
  <c r="AJ801" i="1"/>
  <c r="AJ720" i="1"/>
  <c r="AJ55" i="1"/>
  <c r="AJ1040" i="1"/>
  <c r="AJ458" i="1"/>
  <c r="AJ1018" i="1"/>
  <c r="AJ1206" i="1"/>
  <c r="AJ1020" i="1"/>
  <c r="AJ715" i="1"/>
  <c r="AJ879" i="1"/>
  <c r="AJ47" i="1"/>
  <c r="AJ1163" i="1"/>
  <c r="W858" i="1"/>
  <c r="AJ723" i="1"/>
  <c r="AJ604" i="1"/>
  <c r="AJ359" i="1"/>
  <c r="AJ459" i="1"/>
  <c r="AJ1029" i="1"/>
  <c r="W1201" i="1"/>
  <c r="W1039" i="1"/>
  <c r="W892" i="1"/>
  <c r="W716" i="1"/>
  <c r="W676" i="1"/>
  <c r="W625" i="1"/>
  <c r="W547" i="1"/>
  <c r="AJ870" i="1"/>
  <c r="AJ850" i="1"/>
  <c r="AJ747" i="1"/>
  <c r="W700" i="1"/>
  <c r="AJ649" i="1"/>
  <c r="W87" i="1"/>
  <c r="W1082" i="1"/>
  <c r="W752" i="1"/>
  <c r="W649" i="1"/>
  <c r="AJ892" i="1"/>
  <c r="W870" i="1"/>
  <c r="AJ800" i="1"/>
  <c r="AJ722" i="1"/>
  <c r="W549" i="1"/>
  <c r="W604" i="1"/>
  <c r="W141" i="1"/>
  <c r="W110" i="1"/>
  <c r="W26" i="1"/>
  <c r="W1045" i="1"/>
  <c r="AJ589" i="1"/>
  <c r="AJ390" i="1"/>
  <c r="AJ110" i="1"/>
  <c r="W1199" i="1"/>
  <c r="AJ463" i="1"/>
  <c r="W560" i="1"/>
  <c r="W723" i="1"/>
  <c r="AJ968" i="1"/>
  <c r="AJ769" i="1"/>
  <c r="AJ703" i="1"/>
  <c r="AJ285" i="1"/>
  <c r="AJ1152" i="1"/>
  <c r="AJ939" i="1"/>
  <c r="W556" i="1"/>
  <c r="AJ401" i="1"/>
  <c r="W610" i="1"/>
  <c r="AJ141" i="1"/>
  <c r="AJ1060" i="1"/>
  <c r="W644" i="1"/>
  <c r="W918" i="1"/>
  <c r="AJ753" i="1"/>
  <c r="AJ712" i="1"/>
  <c r="AJ529" i="1"/>
  <c r="W912" i="1"/>
  <c r="W724" i="1"/>
  <c r="W735" i="1"/>
  <c r="W660" i="1"/>
  <c r="W635" i="1"/>
  <c r="W841" i="1"/>
  <c r="AJ1057" i="1"/>
  <c r="AJ858" i="1"/>
  <c r="AJ1001" i="1"/>
  <c r="W1067" i="1"/>
  <c r="W175" i="1"/>
  <c r="W204" i="1"/>
  <c r="W127" i="1"/>
  <c r="AJ469" i="1"/>
  <c r="W863" i="1"/>
  <c r="W712" i="1"/>
  <c r="AJ888" i="1"/>
  <c r="AJ504" i="1"/>
  <c r="AJ867" i="1"/>
  <c r="W586" i="1"/>
  <c r="AJ551" i="1"/>
  <c r="AJ398" i="1"/>
  <c r="AJ263" i="1"/>
  <c r="W600" i="1"/>
  <c r="W564" i="1"/>
  <c r="AJ282" i="1"/>
  <c r="AJ405" i="1"/>
  <c r="AJ1013" i="1"/>
  <c r="W925" i="1"/>
  <c r="W1022" i="1"/>
  <c r="W884" i="1"/>
  <c r="W785" i="1"/>
  <c r="W1070" i="1"/>
  <c r="W800" i="1"/>
  <c r="W759" i="1"/>
  <c r="W589" i="1"/>
  <c r="W575" i="1"/>
  <c r="W609" i="1"/>
  <c r="W541" i="1"/>
  <c r="W617" i="1"/>
  <c r="W532" i="1"/>
  <c r="W703" i="1"/>
  <c r="W599" i="1"/>
  <c r="W607" i="1"/>
  <c r="W1024" i="1"/>
  <c r="AJ912" i="1"/>
  <c r="AJ617" i="1"/>
  <c r="W536" i="1"/>
  <c r="AJ173" i="1"/>
  <c r="W95" i="1"/>
  <c r="AJ906" i="1"/>
  <c r="AJ841" i="1"/>
  <c r="AJ767" i="1"/>
  <c r="AJ622" i="1"/>
  <c r="AJ508" i="1"/>
  <c r="AJ257" i="1"/>
  <c r="AJ1070" i="1"/>
  <c r="W684" i="1"/>
  <c r="AJ661" i="1"/>
  <c r="AJ645" i="1"/>
  <c r="AJ560" i="1"/>
  <c r="AJ350" i="1"/>
  <c r="AJ8" i="1"/>
  <c r="AJ212" i="1"/>
  <c r="AJ937" i="1"/>
  <c r="AJ1045" i="1"/>
  <c r="AJ1022" i="1"/>
  <c r="AJ935" i="1"/>
  <c r="W727" i="1"/>
  <c r="W795" i="1"/>
  <c r="W574" i="1"/>
  <c r="AJ43" i="1"/>
  <c r="W1184" i="1"/>
  <c r="W1041" i="1"/>
  <c r="AJ808" i="1"/>
  <c r="AJ760" i="1"/>
  <c r="W605" i="1"/>
  <c r="Y462" i="1"/>
  <c r="AJ462" i="1" s="1"/>
  <c r="W754" i="1"/>
  <c r="W653" i="1"/>
  <c r="AJ633" i="1"/>
  <c r="AJ373" i="1"/>
  <c r="AJ65" i="1"/>
  <c r="W768" i="1"/>
  <c r="W731" i="1"/>
  <c r="AJ709" i="1"/>
  <c r="W673" i="1"/>
  <c r="W569" i="1"/>
  <c r="AJ51" i="1"/>
  <c r="AJ1044" i="1"/>
  <c r="W705" i="1"/>
  <c r="AJ887" i="1"/>
  <c r="Y437" i="1"/>
  <c r="AJ1184" i="1"/>
  <c r="AJ725" i="1"/>
  <c r="AJ540" i="1"/>
  <c r="AJ149" i="1"/>
  <c r="AJ520" i="1"/>
  <c r="AJ924" i="1"/>
  <c r="W675" i="1"/>
  <c r="W585" i="1"/>
  <c r="AJ466" i="1"/>
  <c r="AJ375" i="1"/>
  <c r="AJ534" i="1"/>
  <c r="AJ41" i="1"/>
  <c r="AJ894" i="1"/>
  <c r="AJ76" i="1"/>
  <c r="AJ1182" i="1"/>
  <c r="Y408" i="1"/>
  <c r="AJ367" i="1"/>
  <c r="AJ118" i="1"/>
  <c r="AJ298" i="1"/>
  <c r="AJ38" i="1"/>
  <c r="AJ266" i="1"/>
  <c r="AJ260" i="1"/>
  <c r="AJ290" i="1"/>
  <c r="AJ42" i="1"/>
  <c r="W880" i="1"/>
  <c r="W1021" i="1"/>
  <c r="W898" i="1"/>
  <c r="W173" i="1"/>
  <c r="AJ526" i="1"/>
  <c r="AJ230" i="1"/>
  <c r="AJ1199" i="1"/>
  <c r="AJ234" i="1"/>
  <c r="AJ880" i="1"/>
  <c r="AJ796" i="1"/>
  <c r="W590" i="1"/>
  <c r="W42" i="1"/>
  <c r="AJ898" i="1"/>
  <c r="AJ524" i="1"/>
  <c r="AJ413" i="1"/>
  <c r="AJ1021" i="1"/>
  <c r="AJ724" i="1"/>
  <c r="AJ590" i="1"/>
  <c r="AJ506" i="1"/>
  <c r="AJ254" i="1"/>
  <c r="W611" i="1"/>
  <c r="W669" i="1"/>
  <c r="AJ207" i="1"/>
  <c r="AJ85" i="1"/>
  <c r="AJ669" i="1"/>
  <c r="AJ499" i="1"/>
  <c r="AJ447" i="1"/>
  <c r="AJ360" i="1"/>
  <c r="AJ231" i="1"/>
  <c r="AJ987" i="1"/>
  <c r="AJ611" i="1"/>
  <c r="AJ391" i="1"/>
  <c r="W791" i="1"/>
  <c r="AJ95" i="1"/>
  <c r="AJ71" i="1"/>
  <c r="AJ277" i="1"/>
  <c r="AJ991" i="1"/>
  <c r="AJ956" i="1"/>
  <c r="AJ564" i="1"/>
  <c r="AJ488" i="1"/>
  <c r="AJ342" i="1"/>
  <c r="AJ752" i="1"/>
  <c r="AJ644" i="1"/>
  <c r="W1011" i="1"/>
  <c r="AJ315" i="1"/>
  <c r="AJ930" i="1"/>
  <c r="AJ791" i="1"/>
  <c r="AJ687" i="1"/>
  <c r="AJ601" i="1"/>
  <c r="AJ501" i="1"/>
  <c r="AJ397" i="1"/>
  <c r="AJ175" i="1"/>
  <c r="AJ119" i="1"/>
  <c r="AJ343" i="1"/>
  <c r="AJ717" i="1"/>
  <c r="W717" i="1"/>
  <c r="W148" i="1"/>
  <c r="AJ1053" i="1"/>
  <c r="W1053" i="1"/>
  <c r="AJ1011" i="1"/>
  <c r="AJ81" i="1"/>
  <c r="W1183" i="1"/>
  <c r="W687" i="1"/>
  <c r="AJ337" i="1"/>
  <c r="AJ502" i="1"/>
  <c r="AJ1201" i="1"/>
  <c r="AJ170" i="1"/>
  <c r="AJ227" i="1"/>
  <c r="AJ947" i="1"/>
  <c r="W640" i="1"/>
  <c r="AJ610" i="1"/>
  <c r="AJ572" i="1"/>
  <c r="AJ442" i="1"/>
  <c r="AJ371" i="1"/>
  <c r="AJ293" i="1"/>
  <c r="AJ514" i="1"/>
  <c r="AJ381" i="1"/>
  <c r="AJ319" i="1"/>
  <c r="AJ270" i="1"/>
  <c r="AJ975" i="1"/>
  <c r="AJ950" i="1"/>
  <c r="AJ972" i="1"/>
  <c r="W808" i="1"/>
  <c r="W728" i="1"/>
  <c r="AJ705" i="1"/>
  <c r="AJ660" i="1"/>
  <c r="AJ635" i="1"/>
  <c r="AJ605" i="1"/>
  <c r="AJ586" i="1"/>
  <c r="W554" i="1"/>
  <c r="AJ505" i="1"/>
  <c r="AJ495" i="1"/>
  <c r="AJ404" i="1"/>
  <c r="AJ377" i="1"/>
  <c r="AJ296" i="1"/>
  <c r="W149" i="1"/>
  <c r="AJ87" i="1"/>
  <c r="W52" i="1"/>
  <c r="AJ52" i="1"/>
  <c r="AJ911" i="1"/>
  <c r="AJ884" i="1"/>
  <c r="AJ843" i="1"/>
  <c r="W769" i="1"/>
  <c r="W562" i="1"/>
  <c r="AJ532" i="1"/>
  <c r="AJ511" i="1"/>
  <c r="AJ486" i="1"/>
  <c r="AJ423" i="1"/>
  <c r="AJ394" i="1"/>
  <c r="AJ366" i="1"/>
  <c r="AJ335" i="1"/>
  <c r="AJ204" i="1"/>
  <c r="AJ127" i="1"/>
  <c r="AJ39" i="1"/>
  <c r="AJ513" i="1"/>
  <c r="AJ374" i="1"/>
  <c r="AJ718" i="1"/>
  <c r="AJ710" i="1"/>
  <c r="W710" i="1"/>
  <c r="W614" i="1"/>
  <c r="AJ588" i="1"/>
  <c r="W543" i="1"/>
  <c r="AJ301" i="1"/>
  <c r="AJ280" i="1"/>
  <c r="W197" i="1"/>
  <c r="W92" i="1"/>
  <c r="AJ1154" i="1"/>
  <c r="W1013" i="1"/>
  <c r="AJ1041" i="1"/>
  <c r="AJ1151" i="1"/>
  <c r="W1151" i="1"/>
  <c r="AJ992" i="1"/>
  <c r="AJ976" i="1"/>
  <c r="AJ952" i="1"/>
  <c r="AJ933" i="1"/>
  <c r="AJ795" i="1"/>
  <c r="AJ754" i="1"/>
  <c r="AJ727" i="1"/>
  <c r="AJ653" i="1"/>
  <c r="W633" i="1"/>
  <c r="AJ574" i="1"/>
  <c r="AJ549" i="1"/>
  <c r="AJ527" i="1"/>
  <c r="AJ489" i="1"/>
  <c r="AJ246" i="1"/>
  <c r="AJ194" i="1"/>
  <c r="AJ130" i="1"/>
  <c r="W75" i="1"/>
  <c r="AJ966" i="1"/>
  <c r="W924" i="1"/>
  <c r="AJ758" i="1"/>
  <c r="AJ713" i="1"/>
  <c r="W713" i="1"/>
  <c r="AJ675" i="1"/>
  <c r="AJ641" i="1"/>
  <c r="AJ615" i="1"/>
  <c r="W615" i="1"/>
  <c r="AJ599" i="1"/>
  <c r="AJ585" i="1"/>
  <c r="AJ547" i="1"/>
  <c r="AJ325" i="1"/>
  <c r="AJ243" i="1"/>
  <c r="W184" i="1"/>
  <c r="AJ541" i="1"/>
  <c r="AJ438" i="1"/>
  <c r="AJ809" i="1"/>
  <c r="AJ768" i="1"/>
  <c r="AJ756" i="1"/>
  <c r="AJ731" i="1"/>
  <c r="AJ673" i="1"/>
  <c r="AJ657" i="1"/>
  <c r="W657" i="1"/>
  <c r="AJ630" i="1"/>
  <c r="AJ569" i="1"/>
  <c r="AJ515" i="1"/>
  <c r="AJ484" i="1"/>
  <c r="AJ415" i="1"/>
  <c r="AJ385" i="1"/>
  <c r="AJ355" i="1"/>
  <c r="AJ229" i="1"/>
  <c r="AJ167" i="1"/>
  <c r="AJ138" i="1"/>
  <c r="AJ79" i="1"/>
  <c r="AJ579" i="1"/>
  <c r="AJ762" i="1"/>
  <c r="AJ1023" i="1"/>
  <c r="AJ1074" i="1"/>
  <c r="W1007" i="1"/>
  <c r="AJ1007" i="1"/>
  <c r="W725" i="1"/>
  <c r="AJ676" i="1"/>
  <c r="W618" i="1"/>
  <c r="AJ600" i="1"/>
  <c r="W540" i="1"/>
  <c r="AJ512" i="1"/>
  <c r="AJ500" i="1"/>
  <c r="AJ435" i="1"/>
  <c r="AJ395" i="1"/>
  <c r="AJ327" i="1"/>
  <c r="AJ284" i="1"/>
  <c r="AJ73" i="1"/>
  <c r="AJ918" i="1"/>
  <c r="W895" i="1"/>
  <c r="AJ895" i="1"/>
  <c r="AJ863" i="1"/>
  <c r="W753" i="1"/>
  <c r="W668" i="1"/>
  <c r="W598" i="1"/>
  <c r="AJ517" i="1"/>
  <c r="AJ509" i="1"/>
  <c r="AJ456" i="1"/>
  <c r="AJ412" i="1"/>
  <c r="AJ376" i="1"/>
  <c r="AJ347" i="1"/>
  <c r="AJ309" i="1"/>
  <c r="AJ63" i="1"/>
  <c r="AJ565" i="1"/>
  <c r="W565" i="1"/>
  <c r="AJ491" i="1"/>
  <c r="AJ392" i="1"/>
  <c r="W747" i="1"/>
  <c r="W722" i="1"/>
  <c r="AJ716" i="1"/>
  <c r="AJ700" i="1"/>
  <c r="AJ625" i="1"/>
  <c r="AJ603" i="1"/>
  <c r="W603" i="1"/>
  <c r="AJ317" i="1"/>
  <c r="AJ292" i="1"/>
  <c r="W147" i="1"/>
  <c r="W171" i="1"/>
  <c r="AJ1067" i="1"/>
  <c r="AJ981" i="1"/>
  <c r="AJ1185" i="1"/>
  <c r="W1064" i="1"/>
  <c r="AJ988" i="1"/>
  <c r="AJ958" i="1"/>
  <c r="AJ942" i="1"/>
  <c r="AJ857" i="1"/>
  <c r="AJ761" i="1"/>
  <c r="AJ736" i="1"/>
  <c r="W736" i="1"/>
  <c r="AJ643" i="1"/>
  <c r="W555" i="1"/>
  <c r="AJ533" i="1"/>
  <c r="AJ478" i="1"/>
  <c r="AJ226" i="1"/>
  <c r="AJ154" i="1"/>
  <c r="W154" i="1"/>
  <c r="AJ111" i="1"/>
  <c r="W65" i="1"/>
  <c r="AJ946" i="1"/>
  <c r="W888" i="1"/>
  <c r="AJ785" i="1"/>
  <c r="W711" i="1"/>
  <c r="AJ711" i="1"/>
  <c r="W659" i="1"/>
  <c r="AJ659" i="1"/>
  <c r="W631" i="1"/>
  <c r="AJ631" i="1"/>
  <c r="AJ609" i="1"/>
  <c r="AJ597" i="1"/>
  <c r="AJ571" i="1"/>
  <c r="AJ536" i="1"/>
  <c r="AJ221" i="1"/>
  <c r="W50" i="1"/>
  <c r="AJ556" i="1"/>
  <c r="AJ316" i="1"/>
  <c r="AJ66" i="1"/>
  <c r="W66" i="1"/>
  <c r="AJ793" i="1"/>
  <c r="W763" i="1"/>
  <c r="AJ763" i="1"/>
  <c r="AJ746" i="1"/>
  <c r="W715" i="1"/>
  <c r="AJ698" i="1"/>
  <c r="AJ664" i="1"/>
  <c r="AJ648" i="1"/>
  <c r="AJ620" i="1"/>
  <c r="W620" i="1"/>
  <c r="AJ561" i="1"/>
  <c r="AJ531" i="1"/>
  <c r="AJ503" i="1"/>
  <c r="AJ450" i="1"/>
  <c r="AJ399" i="1"/>
  <c r="AJ370" i="1"/>
  <c r="AJ346" i="1"/>
  <c r="AJ242" i="1"/>
  <c r="AJ202" i="1"/>
  <c r="AJ146" i="1"/>
  <c r="AJ117" i="1"/>
  <c r="AJ959" i="1"/>
  <c r="AJ45" i="1"/>
  <c r="AJ61" i="1"/>
  <c r="AJ99" i="1"/>
  <c r="AJ179" i="1"/>
  <c r="AJ177" i="1"/>
  <c r="AJ159" i="1"/>
  <c r="AJ1141" i="1"/>
  <c r="AJ348" i="1"/>
  <c r="AJ544" i="1"/>
  <c r="AJ1164" i="1"/>
  <c r="AJ899" i="1"/>
  <c r="AJ844" i="1"/>
  <c r="AJ72" i="1"/>
  <c r="AJ468" i="1"/>
  <c r="AJ786" i="1"/>
  <c r="AJ1156" i="1"/>
  <c r="AJ1187" i="1"/>
  <c r="AJ1063" i="1"/>
  <c r="AJ151" i="1"/>
  <c r="AJ112" i="1"/>
  <c r="AJ241" i="1"/>
  <c r="AJ62" i="1"/>
  <c r="AJ58" i="1"/>
  <c r="AJ891" i="1"/>
  <c r="AJ1133" i="1"/>
  <c r="W36" i="1"/>
  <c r="AJ36" i="1"/>
  <c r="AJ171" i="1"/>
  <c r="AJ1169" i="1"/>
  <c r="AJ64" i="1"/>
  <c r="AJ431" i="1"/>
  <c r="AJ1131" i="1"/>
  <c r="AJ148" i="1"/>
  <c r="AJ1168" i="1"/>
  <c r="AJ773" i="1"/>
  <c r="Y288" i="1"/>
  <c r="AJ288" i="1" s="1"/>
  <c r="Y233" i="1"/>
  <c r="AJ233" i="1" s="1"/>
  <c r="Y182" i="1"/>
  <c r="AJ182" i="1" s="1"/>
  <c r="Y166" i="1"/>
  <c r="AJ166" i="1" s="1"/>
  <c r="Y113" i="1"/>
  <c r="AJ113" i="1" s="1"/>
  <c r="Y333" i="1"/>
  <c r="AJ333" i="1" s="1"/>
  <c r="Y331" i="1"/>
  <c r="AJ331" i="1" s="1"/>
  <c r="Y169" i="1"/>
  <c r="AJ169" i="1" s="1"/>
  <c r="Y108" i="1"/>
  <c r="AJ108" i="1" s="1"/>
  <c r="Y93" i="1"/>
  <c r="AJ93" i="1" s="1"/>
  <c r="Y21" i="1"/>
  <c r="AH21" i="1" s="1" a="1"/>
  <c r="AH21" i="1" s="1"/>
  <c r="Y107" i="1"/>
  <c r="AJ107" i="1" s="1"/>
  <c r="Y222" i="1"/>
  <c r="AJ222" i="1" s="1"/>
  <c r="Y210" i="1"/>
  <c r="AJ210" i="1" s="1"/>
  <c r="Y208" i="1"/>
  <c r="AJ208" i="1" s="1"/>
  <c r="Y98" i="1"/>
  <c r="AJ98" i="1" s="1"/>
  <c r="Y696" i="1"/>
  <c r="AJ696" i="1" s="1"/>
  <c r="Y336" i="1"/>
  <c r="AJ336" i="1" s="1"/>
  <c r="Y193" i="1"/>
  <c r="AJ193" i="1" s="1"/>
  <c r="Y213" i="1"/>
  <c r="AJ213" i="1" s="1"/>
  <c r="Y320" i="1"/>
  <c r="AJ320" i="1" s="1"/>
  <c r="Y139" i="1"/>
  <c r="AJ139" i="1" s="1"/>
  <c r="Y70" i="1"/>
  <c r="AJ70" i="1" s="1"/>
  <c r="Y250" i="1"/>
  <c r="AJ250" i="1" s="1"/>
  <c r="Y67" i="1"/>
  <c r="AJ67" i="1" s="1"/>
  <c r="Y302" i="1"/>
  <c r="AJ302" i="1" s="1"/>
  <c r="Y271" i="1"/>
  <c r="AJ271" i="1" s="1"/>
  <c r="Y203" i="1"/>
  <c r="AJ203" i="1" s="1"/>
  <c r="Y189" i="1"/>
  <c r="AJ189" i="1" s="1"/>
  <c r="Y129" i="1"/>
  <c r="AJ129" i="1" s="1"/>
  <c r="Y249" i="1"/>
  <c r="AJ249" i="1" s="1"/>
  <c r="Y216" i="1"/>
  <c r="AJ216" i="1" s="1"/>
  <c r="Y214" i="1"/>
  <c r="AJ214" i="1" s="1"/>
  <c r="Y183" i="1"/>
  <c r="AJ183" i="1" s="1"/>
  <c r="Y165" i="1"/>
  <c r="AJ165" i="1" s="1"/>
  <c r="Y12" i="1"/>
  <c r="AH12" i="1" s="1" a="1"/>
  <c r="AH12" i="1" s="1"/>
  <c r="Y332" i="1"/>
  <c r="AJ332" i="1" s="1"/>
  <c r="Y321" i="1"/>
  <c r="AJ321" i="1" s="1"/>
  <c r="Y303" i="1"/>
  <c r="AJ303" i="1" s="1"/>
  <c r="Y286" i="1"/>
  <c r="AJ286" i="1" s="1"/>
  <c r="Y259" i="1"/>
  <c r="AJ259" i="1" s="1"/>
  <c r="Y94" i="1"/>
  <c r="AJ94" i="1" s="1"/>
  <c r="AJ84" i="1"/>
  <c r="Y82" i="1"/>
  <c r="AJ82" i="1" s="1"/>
  <c r="Y232" i="1"/>
  <c r="AJ232" i="1" s="1"/>
  <c r="Y162" i="1"/>
  <c r="AJ162" i="1" s="1"/>
  <c r="Y137" i="1"/>
  <c r="AJ137" i="1" s="1"/>
  <c r="Y14" i="1"/>
  <c r="AJ14" i="1" s="1"/>
  <c r="Y133" i="1"/>
  <c r="AJ133" i="1" s="1"/>
  <c r="Y314" i="1"/>
  <c r="AJ314" i="1" s="1"/>
  <c r="Y295" i="1"/>
  <c r="AJ295" i="1" s="1"/>
  <c r="Y178" i="1"/>
  <c r="AJ178" i="1" s="1"/>
  <c r="Y100" i="1"/>
  <c r="AJ100" i="1" s="1"/>
  <c r="Y272" i="1"/>
  <c r="AJ272" i="1" s="1"/>
  <c r="Y262" i="1"/>
  <c r="AJ262" i="1" s="1"/>
  <c r="Y25" i="1"/>
  <c r="AJ25" i="1" s="1"/>
  <c r="Y215" i="1"/>
  <c r="AJ215" i="1" s="1"/>
  <c r="Y217" i="1"/>
  <c r="AJ217" i="1" s="1"/>
  <c r="Y161" i="1"/>
  <c r="AJ161" i="1" s="1"/>
  <c r="Y310" i="1"/>
  <c r="AJ310" i="1" s="1"/>
  <c r="W891" i="1"/>
  <c r="AA626" i="1"/>
  <c r="Z626" i="1" s="1"/>
  <c r="AA428" i="1"/>
  <c r="Z428" i="1" s="1"/>
  <c r="AA766" i="1"/>
  <c r="Z766" i="1" s="1"/>
  <c r="AH766" i="1" s="1" a="1"/>
  <c r="AH766" i="1" s="1"/>
  <c r="W766" i="1"/>
  <c r="AA1157" i="1"/>
  <c r="Z1157" i="1" s="1"/>
  <c r="AA741" i="1"/>
  <c r="Z741" i="1" s="1"/>
  <c r="AA573" i="1"/>
  <c r="Z573" i="1" s="1"/>
  <c r="AA519" i="1"/>
  <c r="Z519" i="1" s="1"/>
  <c r="Z455" i="1"/>
  <c r="Y455" i="1" s="1"/>
  <c r="AA830" i="1"/>
  <c r="Z830" i="1" s="1"/>
  <c r="AA927" i="1"/>
  <c r="Z927" i="1" s="1"/>
  <c r="AA839" i="1"/>
  <c r="Z839" i="1" s="1"/>
  <c r="AA553" i="1"/>
  <c r="Z553" i="1" s="1"/>
  <c r="AA702" i="1"/>
  <c r="Z702" i="1" s="1"/>
  <c r="AA356" i="1"/>
  <c r="Z356" i="1" s="1"/>
  <c r="AA792" i="1"/>
  <c r="Z792" i="1" s="1"/>
  <c r="Z799" i="1"/>
  <c r="AA804" i="1"/>
  <c r="Z804" i="1" s="1"/>
  <c r="AB804" i="1"/>
  <c r="AB861" i="1"/>
  <c r="AA861" i="1"/>
  <c r="Z861" i="1" s="1"/>
  <c r="AA663" i="1"/>
  <c r="Z663" i="1" s="1"/>
  <c r="AB663" i="1"/>
  <c r="AA624" i="1"/>
  <c r="Z624" i="1" s="1"/>
  <c r="AB624" i="1"/>
  <c r="W1196" i="1"/>
  <c r="AB1196" i="1"/>
  <c r="AA1196" i="1"/>
  <c r="Z1196" i="1" s="1"/>
  <c r="AA1052" i="1"/>
  <c r="Z1052" i="1" s="1"/>
  <c r="AB1052" i="1"/>
  <c r="AA739" i="1"/>
  <c r="AB739" i="1"/>
  <c r="W739" i="1"/>
  <c r="AB567" i="1"/>
  <c r="AA567" i="1"/>
  <c r="Z567" i="1" s="1"/>
  <c r="AA1049" i="1"/>
  <c r="Z1049" i="1" s="1"/>
  <c r="AB1049" i="1"/>
  <c r="AB985" i="1"/>
  <c r="AA985" i="1"/>
  <c r="Z985" i="1" s="1"/>
  <c r="AA472" i="1"/>
  <c r="Z472" i="1" s="1"/>
  <c r="AB472" i="1"/>
  <c r="AA402" i="1"/>
  <c r="Z402" i="1" s="1"/>
  <c r="AB402" i="1"/>
  <c r="AA420" i="1"/>
  <c r="Z420" i="1" s="1"/>
  <c r="AB420" i="1"/>
  <c r="AB1181" i="1"/>
  <c r="AA1181" i="1"/>
  <c r="Z1181" i="1" s="1"/>
  <c r="AA594" i="1"/>
  <c r="Z594" i="1" s="1"/>
  <c r="AB594" i="1"/>
  <c r="AA546" i="1"/>
  <c r="Z546" i="1" s="1"/>
  <c r="AB546" i="1"/>
  <c r="AB528" i="1"/>
  <c r="AA528" i="1"/>
  <c r="Z528" i="1" s="1"/>
  <c r="AA475" i="1"/>
  <c r="Z475" i="1" s="1"/>
  <c r="AB475" i="1"/>
  <c r="AA453" i="1"/>
  <c r="Z453" i="1" s="1"/>
  <c r="AB453" i="1"/>
  <c r="AA1000" i="1"/>
  <c r="Z1000" i="1" s="1"/>
  <c r="AB1000" i="1"/>
  <c r="AA989" i="1"/>
  <c r="Z989" i="1" s="1"/>
  <c r="AB989" i="1"/>
  <c r="AA770" i="1"/>
  <c r="Z770" i="1" s="1"/>
  <c r="AB770" i="1"/>
  <c r="AA1207" i="1"/>
  <c r="Z1207" i="1" s="1"/>
  <c r="AB1207" i="1"/>
  <c r="AA1178" i="1"/>
  <c r="Z1178" i="1" s="1"/>
  <c r="AB1178" i="1"/>
  <c r="AA1047" i="1"/>
  <c r="Z1047" i="1" s="1"/>
  <c r="AB1047" i="1"/>
  <c r="AA810" i="1"/>
  <c r="Z810" i="1" s="1"/>
  <c r="AB810" i="1"/>
  <c r="AA695" i="1"/>
  <c r="Z695" i="1" s="1"/>
  <c r="AB695" i="1"/>
  <c r="AA482" i="1"/>
  <c r="Z482" i="1" s="1"/>
  <c r="AB482" i="1"/>
  <c r="AA464" i="1"/>
  <c r="Z464" i="1" s="1"/>
  <c r="AB464" i="1"/>
  <c r="AA1003" i="1"/>
  <c r="Z1003" i="1" s="1"/>
  <c r="AB1003" i="1"/>
  <c r="AA896" i="1"/>
  <c r="Z896" i="1" s="1"/>
  <c r="AB896" i="1"/>
  <c r="AA790" i="1"/>
  <c r="Z790" i="1" s="1"/>
  <c r="AB790" i="1"/>
  <c r="AA775" i="1"/>
  <c r="Z775" i="1" s="1"/>
  <c r="AB775" i="1"/>
  <c r="AA580" i="1"/>
  <c r="Z580" i="1" s="1"/>
  <c r="AB580" i="1"/>
  <c r="AA550" i="1"/>
  <c r="Z550" i="1" s="1"/>
  <c r="AB550" i="1"/>
  <c r="AA1165" i="1"/>
  <c r="Z1165" i="1" s="1"/>
  <c r="AB1165" i="1"/>
  <c r="AA1153" i="1"/>
  <c r="Z1153" i="1" s="1"/>
  <c r="AB1153" i="1"/>
  <c r="AA787" i="1"/>
  <c r="Z787" i="1" s="1"/>
  <c r="AB787" i="1"/>
  <c r="AA738" i="1"/>
  <c r="Z738" i="1" s="1"/>
  <c r="AB738" i="1"/>
  <c r="AA632" i="1"/>
  <c r="Z632" i="1" s="1"/>
  <c r="AB632" i="1"/>
  <c r="AA584" i="1"/>
  <c r="Z584" i="1" s="1"/>
  <c r="AB584" i="1"/>
  <c r="AA545" i="1"/>
  <c r="Z545" i="1" s="1"/>
  <c r="AB545" i="1"/>
  <c r="AA477" i="1"/>
  <c r="AB477" i="1"/>
  <c r="AA471" i="1"/>
  <c r="Z471" i="1" s="1"/>
  <c r="AB471" i="1"/>
  <c r="AA701" i="1"/>
  <c r="Z701" i="1" s="1"/>
  <c r="AB701" i="1"/>
  <c r="AA596" i="1"/>
  <c r="Z596" i="1" s="1"/>
  <c r="AB596" i="1"/>
  <c r="AA467" i="1"/>
  <c r="Z467" i="1" s="1"/>
  <c r="AB467" i="1"/>
  <c r="Z411" i="1"/>
  <c r="Y411" i="1" s="1"/>
  <c r="AB411" i="1"/>
  <c r="AA1204" i="1"/>
  <c r="Z1204" i="1" s="1"/>
  <c r="AB1204" i="1"/>
  <c r="AA1194" i="1"/>
  <c r="Z1194" i="1" s="1"/>
  <c r="AB1194" i="1"/>
  <c r="AA1069" i="1"/>
  <c r="Z1069" i="1" s="1"/>
  <c r="AB1069" i="1"/>
  <c r="AA983" i="1"/>
  <c r="Z983" i="1" s="1"/>
  <c r="AB983" i="1"/>
  <c r="AA827" i="1"/>
  <c r="Z827" i="1" s="1"/>
  <c r="AB827" i="1"/>
  <c r="AA797" i="1"/>
  <c r="Z797" i="1" s="1"/>
  <c r="AB797" i="1"/>
  <c r="AA782" i="1"/>
  <c r="Z782" i="1" s="1"/>
  <c r="AB782" i="1"/>
  <c r="AA386" i="1"/>
  <c r="Z386" i="1" s="1"/>
  <c r="AA1203" i="1"/>
  <c r="Z1203" i="1" s="1"/>
  <c r="AB1203" i="1"/>
  <c r="AA1158" i="1"/>
  <c r="Z1158" i="1" s="1"/>
  <c r="AB1158" i="1"/>
  <c r="AA994" i="1"/>
  <c r="Z994" i="1" s="1"/>
  <c r="AB994" i="1"/>
  <c r="AA974" i="1"/>
  <c r="Z974" i="1" s="1"/>
  <c r="AB974" i="1"/>
  <c r="AA805" i="1"/>
  <c r="Z805" i="1" s="1"/>
  <c r="AB805" i="1"/>
  <c r="AA691" i="1"/>
  <c r="Z691" i="1" s="1"/>
  <c r="AB691" i="1"/>
  <c r="AA481" i="1"/>
  <c r="Z481" i="1" s="1"/>
  <c r="AB481" i="1"/>
  <c r="Z440" i="1"/>
  <c r="Y440" i="1" s="1"/>
  <c r="AB440" i="1"/>
  <c r="AA407" i="1"/>
  <c r="Z407" i="1" s="1"/>
  <c r="AB407" i="1"/>
  <c r="AA382" i="1"/>
  <c r="Z382" i="1" s="1"/>
  <c r="AB382" i="1"/>
  <c r="AA351" i="1"/>
  <c r="Z351" i="1" s="1"/>
  <c r="AB351" i="1"/>
  <c r="AA1195" i="1"/>
  <c r="Z1195" i="1" s="1"/>
  <c r="AB1195" i="1"/>
  <c r="AA917" i="1"/>
  <c r="Z917" i="1" s="1"/>
  <c r="AB917" i="1"/>
  <c r="AA890" i="1"/>
  <c r="Z890" i="1" s="1"/>
  <c r="AB890" i="1"/>
  <c r="AA868" i="1"/>
  <c r="Z868" i="1" s="1"/>
  <c r="AB868" i="1"/>
  <c r="AA814" i="1"/>
  <c r="Z814" i="1" s="1"/>
  <c r="AB814" i="1"/>
  <c r="W789" i="1"/>
  <c r="AB789" i="1"/>
  <c r="AH789" i="1" s="1" a="1"/>
  <c r="AH789" i="1" s="1"/>
  <c r="AA748" i="1"/>
  <c r="Z748" i="1" s="1"/>
  <c r="AB748" i="1"/>
  <c r="AA688" i="1"/>
  <c r="Z688" i="1" s="1"/>
  <c r="AB688" i="1"/>
  <c r="AA681" i="1"/>
  <c r="Z681" i="1" s="1"/>
  <c r="AB681" i="1"/>
  <c r="AA636" i="1"/>
  <c r="Z636" i="1" s="1"/>
  <c r="AB636" i="1"/>
  <c r="AA559" i="1"/>
  <c r="Z559" i="1" s="1"/>
  <c r="AB559" i="1"/>
  <c r="AA396" i="1"/>
  <c r="Z396" i="1" s="1"/>
  <c r="AB396" i="1"/>
  <c r="AA855" i="1"/>
  <c r="Z855" i="1" s="1"/>
  <c r="AB855" i="1"/>
  <c r="AA742" i="1"/>
  <c r="Z742" i="1" s="1"/>
  <c r="AB742" i="1"/>
  <c r="AA997" i="1"/>
  <c r="Z997" i="1" s="1"/>
  <c r="AB997" i="1"/>
  <c r="AA837" i="1"/>
  <c r="Z837" i="1" s="1"/>
  <c r="AB837" i="1"/>
  <c r="AA828" i="1"/>
  <c r="Z828" i="1" s="1"/>
  <c r="AB828" i="1"/>
  <c r="AA780" i="1"/>
  <c r="Z780" i="1" s="1"/>
  <c r="AB780" i="1"/>
  <c r="AA1180" i="1"/>
  <c r="Z1180" i="1" s="1"/>
  <c r="AB1180" i="1"/>
  <c r="Z1037" i="1"/>
  <c r="Y1037" i="1" s="1"/>
  <c r="AB1037" i="1"/>
  <c r="AA817" i="1"/>
  <c r="Z817" i="1" s="1"/>
  <c r="AB817" i="1"/>
  <c r="AA689" i="1"/>
  <c r="Z689" i="1" s="1"/>
  <c r="AB689" i="1"/>
  <c r="AA682" i="1"/>
  <c r="Z682" i="1" s="1"/>
  <c r="AB682" i="1"/>
  <c r="AA677" i="1"/>
  <c r="Z677" i="1" s="1"/>
  <c r="AB677" i="1"/>
  <c r="AA436" i="1"/>
  <c r="Z436" i="1" s="1"/>
  <c r="AB436" i="1"/>
  <c r="W1047" i="1"/>
  <c r="AA1159" i="1"/>
  <c r="Z1159" i="1" s="1"/>
  <c r="AB1159" i="1"/>
  <c r="AA945" i="1"/>
  <c r="Z945" i="1" s="1"/>
  <c r="AB945" i="1"/>
  <c r="AA902" i="1"/>
  <c r="Z902" i="1" s="1"/>
  <c r="AB902" i="1"/>
  <c r="AA726" i="1"/>
  <c r="Z726" i="1" s="1"/>
  <c r="AB726" i="1"/>
  <c r="AA651" i="1"/>
  <c r="Z651" i="1" s="1"/>
  <c r="AB651" i="1"/>
  <c r="AA417" i="1"/>
  <c r="Z417" i="1" s="1"/>
  <c r="Z339" i="1"/>
  <c r="Y339" i="1" s="1"/>
  <c r="AB339" i="1"/>
  <c r="AA699" i="1"/>
  <c r="Z699" i="1" s="1"/>
  <c r="AB699" i="1"/>
  <c r="AA623" i="1"/>
  <c r="Z623" i="1" s="1"/>
  <c r="AA593" i="1"/>
  <c r="Z593" i="1" s="1"/>
  <c r="AB593" i="1"/>
  <c r="AA452" i="1"/>
  <c r="Z452" i="1" s="1"/>
  <c r="AA410" i="1"/>
  <c r="Z410" i="1" s="1"/>
  <c r="AB410" i="1"/>
  <c r="AA357" i="1"/>
  <c r="Z357" i="1" s="1"/>
  <c r="AB357" i="1"/>
  <c r="AA1200" i="1"/>
  <c r="Z1200" i="1" s="1"/>
  <c r="AB1200" i="1"/>
  <c r="AA1160" i="1"/>
  <c r="AB1160" i="1"/>
  <c r="AA1009" i="1"/>
  <c r="Z1009" i="1" s="1"/>
  <c r="AB1009" i="1"/>
  <c r="AA995" i="1"/>
  <c r="Z995" i="1" s="1"/>
  <c r="AA878" i="1"/>
  <c r="Z878" i="1" s="1"/>
  <c r="AB878" i="1"/>
  <c r="AA779" i="1"/>
  <c r="Z779" i="1" s="1"/>
  <c r="AB779" i="1"/>
  <c r="AA744" i="1"/>
  <c r="Z744" i="1" s="1"/>
  <c r="AB744" i="1"/>
  <c r="AA389" i="1"/>
  <c r="Z389" i="1" s="1"/>
  <c r="AB389" i="1"/>
  <c r="AA1188" i="1"/>
  <c r="Z1188" i="1" s="1"/>
  <c r="AB1188" i="1"/>
  <c r="AA1065" i="1"/>
  <c r="Z1065" i="1" s="1"/>
  <c r="AB1065" i="1"/>
  <c r="AA990" i="1"/>
  <c r="Z990" i="1" s="1"/>
  <c r="AB990" i="1"/>
  <c r="AA971" i="1"/>
  <c r="Z971" i="1" s="1"/>
  <c r="AB971" i="1"/>
  <c r="AA849" i="1"/>
  <c r="Z849" i="1" s="1"/>
  <c r="AB849" i="1"/>
  <c r="AA832" i="1"/>
  <c r="Z832" i="1" s="1"/>
  <c r="AB832" i="1"/>
  <c r="AA825" i="1"/>
  <c r="Z825" i="1" s="1"/>
  <c r="AB825" i="1"/>
  <c r="AA788" i="1"/>
  <c r="Z788" i="1" s="1"/>
  <c r="AB788" i="1"/>
  <c r="AA750" i="1"/>
  <c r="Z750" i="1" s="1"/>
  <c r="AB750" i="1"/>
  <c r="AA708" i="1"/>
  <c r="Z708" i="1" s="1"/>
  <c r="AB708" i="1"/>
  <c r="AA685" i="1"/>
  <c r="Z685" i="1" s="1"/>
  <c r="AB685" i="1"/>
  <c r="AA613" i="1"/>
  <c r="Z613" i="1" s="1"/>
  <c r="AB613" i="1"/>
  <c r="AA493" i="1"/>
  <c r="Z493" i="1" s="1"/>
  <c r="AB493" i="1"/>
  <c r="AA480" i="1"/>
  <c r="Z480" i="1" s="1"/>
  <c r="AB480" i="1"/>
  <c r="AA439" i="1"/>
  <c r="AB439" i="1"/>
  <c r="AA345" i="1"/>
  <c r="Z345" i="1" s="1"/>
  <c r="AB345" i="1"/>
  <c r="AA1193" i="1"/>
  <c r="Z1193" i="1" s="1"/>
  <c r="AB1193" i="1"/>
  <c r="AA1171" i="1"/>
  <c r="Z1171" i="1" s="1"/>
  <c r="AB1171" i="1"/>
  <c r="AA967" i="1"/>
  <c r="Z967" i="1" s="1"/>
  <c r="AB967" i="1"/>
  <c r="AA883" i="1"/>
  <c r="Z883" i="1" s="1"/>
  <c r="AB883" i="1"/>
  <c r="Z845" i="1"/>
  <c r="AB845" i="1"/>
  <c r="AA798" i="1"/>
  <c r="Z798" i="1" s="1"/>
  <c r="AB798" i="1"/>
  <c r="AA781" i="1"/>
  <c r="Z781" i="1" s="1"/>
  <c r="AB781" i="1"/>
  <c r="AA686" i="1"/>
  <c r="Z686" i="1" s="1"/>
  <c r="AB686" i="1"/>
  <c r="AA583" i="1"/>
  <c r="Z583" i="1" s="1"/>
  <c r="AB583" i="1"/>
  <c r="AA557" i="1"/>
  <c r="Z557" i="1" s="1"/>
  <c r="AB557" i="1"/>
  <c r="AA380" i="1"/>
  <c r="Z380" i="1" s="1"/>
  <c r="AB380" i="1"/>
  <c r="AA1189" i="1"/>
  <c r="Z1189" i="1" s="1"/>
  <c r="AB1189" i="1"/>
  <c r="AA1176" i="1"/>
  <c r="Z1176" i="1" s="1"/>
  <c r="AB1176" i="1"/>
  <c r="AA897" i="1"/>
  <c r="Z897" i="1" s="1"/>
  <c r="AB897" i="1"/>
  <c r="AA866" i="1"/>
  <c r="Z866" i="1" s="1"/>
  <c r="AB866" i="1"/>
  <c r="AA740" i="1"/>
  <c r="Z740" i="1" s="1"/>
  <c r="AB740" i="1"/>
  <c r="AA704" i="1"/>
  <c r="Z704" i="1" s="1"/>
  <c r="AB704" i="1"/>
  <c r="AA595" i="1"/>
  <c r="Z595" i="1" s="1"/>
  <c r="AB595" i="1"/>
  <c r="AA537" i="1"/>
  <c r="Z537" i="1" s="1"/>
  <c r="AB537" i="1"/>
  <c r="AA473" i="1"/>
  <c r="Z473" i="1" s="1"/>
  <c r="AB473" i="1"/>
  <c r="AA403" i="1"/>
  <c r="Z403" i="1" s="1"/>
  <c r="AB403" i="1"/>
  <c r="Z341" i="1"/>
  <c r="Y341" i="1" s="1"/>
  <c r="AB341" i="1"/>
  <c r="AA621" i="1"/>
  <c r="Z621" i="1" s="1"/>
  <c r="AB621" i="1"/>
  <c r="AA476" i="1"/>
  <c r="Z476" i="1" s="1"/>
  <c r="AB476" i="1"/>
  <c r="AA421" i="1"/>
  <c r="Z421" i="1" s="1"/>
  <c r="AB421" i="1"/>
  <c r="AA1198" i="1"/>
  <c r="Z1198" i="1" s="1"/>
  <c r="AB1198" i="1"/>
  <c r="AA873" i="1"/>
  <c r="Z873" i="1" s="1"/>
  <c r="AB873" i="1"/>
  <c r="AA820" i="1"/>
  <c r="Z820" i="1" s="1"/>
  <c r="AB820" i="1"/>
  <c r="AA358" i="1"/>
  <c r="Z358" i="1" s="1"/>
  <c r="AB358" i="1"/>
  <c r="AA1186" i="1"/>
  <c r="Z1186" i="1" s="1"/>
  <c r="AB1186" i="1"/>
  <c r="AA932" i="1"/>
  <c r="Z932" i="1" s="1"/>
  <c r="AB932" i="1"/>
  <c r="AA915" i="1"/>
  <c r="Z915" i="1" s="1"/>
  <c r="AB915" i="1"/>
  <c r="AA840" i="1"/>
  <c r="Z840" i="1" s="1"/>
  <c r="AB840" i="1"/>
  <c r="AA831" i="1"/>
  <c r="Z831" i="1" s="1"/>
  <c r="AB831" i="1"/>
  <c r="AA577" i="1"/>
  <c r="Z577" i="1" s="1"/>
  <c r="AB577" i="1"/>
  <c r="AA492" i="1"/>
  <c r="Z492" i="1" s="1"/>
  <c r="AB492" i="1"/>
  <c r="Z465" i="1"/>
  <c r="Y465" i="1" s="1"/>
  <c r="AB465" i="1"/>
  <c r="AA1191" i="1"/>
  <c r="Z1191" i="1" s="1"/>
  <c r="AB1191" i="1"/>
  <c r="AA1149" i="1"/>
  <c r="Z1149" i="1" s="1"/>
  <c r="AB1149" i="1"/>
  <c r="AA905" i="1"/>
  <c r="Z905" i="1" s="1"/>
  <c r="AB905" i="1"/>
  <c r="AA842" i="1"/>
  <c r="Z842" i="1" s="1"/>
  <c r="AB842" i="1"/>
  <c r="AA819" i="1"/>
  <c r="Z819" i="1" s="1"/>
  <c r="AB819" i="1"/>
  <c r="AA794" i="1"/>
  <c r="Z794" i="1" s="1"/>
  <c r="AB794" i="1"/>
  <c r="AA693" i="1"/>
  <c r="Z693" i="1" s="1"/>
  <c r="AB693" i="1"/>
  <c r="AA679" i="1"/>
  <c r="Z679" i="1" s="1"/>
  <c r="AB679" i="1"/>
  <c r="AA552" i="1"/>
  <c r="Z552" i="1" s="1"/>
  <c r="AB552" i="1"/>
  <c r="Z461" i="1"/>
  <c r="Y461" i="1" s="1"/>
  <c r="AB461" i="1"/>
  <c r="AA379" i="1"/>
  <c r="Z379" i="1" s="1"/>
  <c r="AB379" i="1"/>
  <c r="AA361" i="1"/>
  <c r="Z361" i="1" s="1"/>
  <c r="AB361" i="1"/>
  <c r="D1433" i="2"/>
  <c r="D806" i="2"/>
  <c r="D798" i="2"/>
  <c r="D790" i="2"/>
  <c r="D782" i="2"/>
  <c r="D774" i="2"/>
  <c r="D766" i="2"/>
  <c r="D1409" i="2"/>
  <c r="D1377" i="2"/>
  <c r="D1345" i="2"/>
  <c r="D1313" i="2"/>
  <c r="D1281" i="2"/>
  <c r="D1249" i="2"/>
  <c r="D1231" i="2"/>
  <c r="D1199" i="2"/>
  <c r="D1167" i="2"/>
  <c r="D1135" i="2"/>
  <c r="D999" i="2"/>
  <c r="D976" i="2"/>
  <c r="D935" i="2"/>
  <c r="D912" i="2"/>
  <c r="D871" i="2"/>
  <c r="D848" i="2"/>
  <c r="D748" i="2"/>
  <c r="D716" i="2"/>
  <c r="D684" i="2"/>
  <c r="D652" i="2"/>
  <c r="D620" i="2"/>
  <c r="D588" i="2"/>
  <c r="D432" i="2"/>
  <c r="D378" i="2"/>
  <c r="D371" i="2"/>
  <c r="D1201" i="2"/>
  <c r="D738" i="2"/>
  <c r="D706" i="2"/>
  <c r="D674" i="2"/>
  <c r="D642" i="2"/>
  <c r="D610" i="2"/>
  <c r="D530" i="2"/>
  <c r="D463" i="2"/>
  <c r="D456" i="2"/>
  <c r="D402" i="2"/>
  <c r="D335" i="2"/>
  <c r="D328" i="2"/>
  <c r="D1169" i="2"/>
  <c r="D736" i="2"/>
  <c r="D704" i="2"/>
  <c r="D672" i="2"/>
  <c r="D640" i="2"/>
  <c r="D608" i="2"/>
  <c r="D584" i="2"/>
  <c r="D580" i="2"/>
  <c r="D576" i="2"/>
  <c r="D572" i="2"/>
  <c r="D568" i="2"/>
  <c r="D564" i="2"/>
  <c r="D556" i="2"/>
  <c r="D548" i="2"/>
  <c r="D540" i="2"/>
  <c r="D532" i="2"/>
  <c r="D522" i="2"/>
  <c r="D480" i="2"/>
  <c r="D416" i="2"/>
  <c r="D394" i="2"/>
  <c r="D504" i="2"/>
  <c r="D385" i="2"/>
  <c r="D375" i="2"/>
  <c r="D366" i="2"/>
  <c r="D702" i="2"/>
  <c r="D670" i="2"/>
  <c r="D638" i="2"/>
  <c r="D606" i="2"/>
  <c r="D450" i="2"/>
  <c r="D322" i="2"/>
  <c r="D313" i="2"/>
  <c r="D281" i="2"/>
  <c r="D249" i="2"/>
  <c r="D217" i="2"/>
  <c r="D185" i="2"/>
  <c r="D153" i="2"/>
  <c r="D121" i="2"/>
  <c r="D89" i="2"/>
  <c r="D1137" i="2"/>
  <c r="D863" i="2"/>
  <c r="D534" i="2"/>
  <c r="D408" i="2"/>
  <c r="D288" i="2"/>
  <c r="D256" i="2"/>
  <c r="D224" i="2"/>
  <c r="D192" i="2"/>
  <c r="D160" i="2"/>
  <c r="D128" i="2"/>
  <c r="D96" i="2"/>
  <c r="D64" i="2"/>
  <c r="D2043" i="2"/>
  <c r="D2036" i="2"/>
  <c r="D2035" i="2"/>
  <c r="D2025" i="2"/>
  <c r="D2009" i="2"/>
  <c r="D1971" i="2"/>
  <c r="D1947" i="2"/>
  <c r="D1881" i="2"/>
  <c r="D1849" i="2"/>
  <c r="D1771" i="2"/>
  <c r="D1739" i="2"/>
  <c r="D1707" i="2"/>
  <c r="D1777" i="2"/>
  <c r="D1745" i="2"/>
  <c r="D1713" i="2"/>
  <c r="D1851" i="2"/>
  <c r="D1686" i="2"/>
  <c r="D1698" i="2"/>
  <c r="D1722" i="2"/>
  <c r="D1778" i="2"/>
  <c r="D1656" i="2"/>
  <c r="D1640" i="2"/>
  <c r="D1770" i="2"/>
  <c r="D1618" i="2"/>
  <c r="D1610" i="2"/>
  <c r="D1602" i="2"/>
  <c r="D1594" i="2"/>
  <c r="D1586" i="2"/>
  <c r="D1578" i="2"/>
  <c r="D1570" i="2"/>
  <c r="D1562" i="2"/>
  <c r="D1554" i="2"/>
  <c r="D1546" i="2"/>
  <c r="D1538" i="2"/>
  <c r="D1612" i="2"/>
  <c r="D1604" i="2"/>
  <c r="D1596" i="2"/>
  <c r="D1588" i="2"/>
  <c r="D1580" i="2"/>
  <c r="D1572" i="2"/>
  <c r="D1564" i="2"/>
  <c r="D1556" i="2"/>
  <c r="D1548" i="2"/>
  <c r="D1540" i="2"/>
  <c r="D1532" i="2"/>
  <c r="D1528" i="2"/>
  <c r="D1524" i="2"/>
  <c r="D1520" i="2"/>
  <c r="D1455" i="2"/>
  <c r="D1423" i="2"/>
  <c r="D1391" i="2"/>
  <c r="D1359" i="2"/>
  <c r="D1327" i="2"/>
  <c r="D1295" i="2"/>
  <c r="D1263" i="2"/>
  <c r="D1453" i="2"/>
  <c r="D1437" i="2"/>
  <c r="D804" i="2"/>
  <c r="D796" i="2"/>
  <c r="D788" i="2"/>
  <c r="D780" i="2"/>
  <c r="D772" i="2"/>
  <c r="D764" i="2"/>
  <c r="D1449" i="2"/>
  <c r="D1417" i="2"/>
  <c r="D1385" i="2"/>
  <c r="D1353" i="2"/>
  <c r="D1321" i="2"/>
  <c r="D1289" i="2"/>
  <c r="D1257" i="2"/>
  <c r="D1207" i="2"/>
  <c r="D1175" i="2"/>
  <c r="D1143" i="2"/>
  <c r="D1185" i="2"/>
  <c r="D1016" i="2"/>
  <c r="D975" i="2"/>
  <c r="D952" i="2"/>
  <c r="D911" i="2"/>
  <c r="D888" i="2"/>
  <c r="D847" i="2"/>
  <c r="D824" i="2"/>
  <c r="D1209" i="2"/>
  <c r="D1015" i="2"/>
  <c r="D992" i="2"/>
  <c r="D951" i="2"/>
  <c r="D928" i="2"/>
  <c r="D887" i="2"/>
  <c r="D864" i="2"/>
  <c r="D823" i="2"/>
  <c r="D959" i="2"/>
  <c r="D872" i="2"/>
  <c r="D756" i="2"/>
  <c r="D724" i="2"/>
  <c r="D692" i="2"/>
  <c r="D660" i="2"/>
  <c r="D628" i="2"/>
  <c r="D596" i="2"/>
  <c r="D496" i="2"/>
  <c r="D474" i="2"/>
  <c r="D410" i="2"/>
  <c r="D403" i="2"/>
  <c r="D336" i="2"/>
  <c r="D927" i="2"/>
  <c r="D840" i="2"/>
  <c r="D746" i="2"/>
  <c r="D714" i="2"/>
  <c r="D682" i="2"/>
  <c r="D650" i="2"/>
  <c r="D618" i="2"/>
  <c r="D586" i="2"/>
  <c r="D498" i="2"/>
  <c r="D431" i="2"/>
  <c r="D424" i="2"/>
  <c r="D370" i="2"/>
  <c r="D936" i="2"/>
  <c r="D744" i="2"/>
  <c r="D712" i="2"/>
  <c r="D680" i="2"/>
  <c r="D648" i="2"/>
  <c r="D616" i="2"/>
  <c r="D512" i="2"/>
  <c r="D384" i="2"/>
  <c r="D362" i="2"/>
  <c r="D550" i="2"/>
  <c r="D427" i="2"/>
  <c r="D57" i="2"/>
  <c r="D49" i="2"/>
  <c r="D41" i="2"/>
  <c r="D33" i="2"/>
  <c r="D25" i="2"/>
  <c r="D17" i="2"/>
  <c r="D9" i="2"/>
  <c r="D991" i="2"/>
  <c r="D742" i="2"/>
  <c r="D710" i="2"/>
  <c r="D678" i="2"/>
  <c r="D646" i="2"/>
  <c r="D614" i="2"/>
  <c r="D558" i="2"/>
  <c r="D523" i="2"/>
  <c r="D353" i="2"/>
  <c r="D343" i="2"/>
  <c r="D334" i="2"/>
  <c r="D305" i="2"/>
  <c r="D273" i="2"/>
  <c r="D241" i="2"/>
  <c r="D209" i="2"/>
  <c r="D177" i="2"/>
  <c r="D145" i="2"/>
  <c r="D113" i="2"/>
  <c r="D81" i="2"/>
  <c r="D418" i="2"/>
  <c r="D296" i="2"/>
  <c r="D264" i="2"/>
  <c r="D232" i="2"/>
  <c r="D200" i="2"/>
  <c r="D168" i="2"/>
  <c r="D136" i="2"/>
  <c r="D104" i="2"/>
  <c r="D72" i="2"/>
  <c r="D59" i="2"/>
  <c r="D51" i="2"/>
  <c r="D43" i="2"/>
  <c r="D35" i="2"/>
  <c r="D27" i="2"/>
  <c r="D19" i="2"/>
  <c r="D11" i="2"/>
  <c r="D3" i="2"/>
  <c r="D417" i="2"/>
  <c r="D407" i="2"/>
  <c r="D398" i="2"/>
  <c r="D2023" i="2"/>
  <c r="D1961" i="2"/>
  <c r="D1945" i="2"/>
  <c r="D1929" i="2"/>
  <c r="D1913" i="2"/>
  <c r="D1999" i="2"/>
  <c r="D1907" i="2"/>
  <c r="D1963" i="2"/>
  <c r="D1915" i="2"/>
  <c r="D1889" i="2"/>
  <c r="D1857" i="2"/>
  <c r="D1825" i="2"/>
  <c r="D1867" i="2"/>
  <c r="D1763" i="2"/>
  <c r="D1731" i="2"/>
  <c r="D1699" i="2"/>
  <c r="D2051" i="2"/>
  <c r="D1891" i="2"/>
  <c r="D1753" i="2"/>
  <c r="D1721" i="2"/>
  <c r="D1689" i="2"/>
  <c r="D1780" i="2"/>
  <c r="D1764" i="2"/>
  <c r="D1748" i="2"/>
  <c r="D1732" i="2"/>
  <c r="D1716" i="2"/>
  <c r="D1700" i="2"/>
  <c r="D1678" i="2"/>
  <c r="D1875" i="2"/>
  <c r="D1730" i="2"/>
  <c r="D1664" i="2"/>
  <c r="D1654" i="2"/>
  <c r="D1638" i="2"/>
  <c r="D1754" i="2"/>
  <c r="D1662" i="2"/>
  <c r="D1447" i="2"/>
  <c r="D1415" i="2"/>
  <c r="D1383" i="2"/>
  <c r="D1351" i="2"/>
  <c r="D1319" i="2"/>
  <c r="D1287" i="2"/>
  <c r="D1255" i="2"/>
  <c r="D1441" i="2"/>
  <c r="D810" i="2"/>
  <c r="D802" i="2"/>
  <c r="D794" i="2"/>
  <c r="D786" i="2"/>
  <c r="D778" i="2"/>
  <c r="D770" i="2"/>
  <c r="D762" i="2"/>
  <c r="D1425" i="2"/>
  <c r="D1393" i="2"/>
  <c r="D1361" i="2"/>
  <c r="D1329" i="2"/>
  <c r="D1297" i="2"/>
  <c r="D1265" i="2"/>
  <c r="D1183" i="2"/>
  <c r="D1151" i="2"/>
  <c r="D1225" i="2"/>
  <c r="D1193" i="2"/>
  <c r="D1008" i="2"/>
  <c r="D967" i="2"/>
  <c r="D944" i="2"/>
  <c r="D903" i="2"/>
  <c r="D880" i="2"/>
  <c r="D839" i="2"/>
  <c r="D816" i="2"/>
  <c r="D1223" i="2"/>
  <c r="D1153" i="2"/>
  <c r="D1177" i="2"/>
  <c r="D732" i="2"/>
  <c r="D700" i="2"/>
  <c r="D668" i="2"/>
  <c r="D636" i="2"/>
  <c r="D604" i="2"/>
  <c r="D582" i="2"/>
  <c r="D578" i="2"/>
  <c r="D574" i="2"/>
  <c r="D570" i="2"/>
  <c r="D566" i="2"/>
  <c r="D560" i="2"/>
  <c r="D552" i="2"/>
  <c r="D544" i="2"/>
  <c r="D536" i="2"/>
  <c r="D442" i="2"/>
  <c r="D435" i="2"/>
  <c r="D368" i="2"/>
  <c r="D754" i="2"/>
  <c r="D722" i="2"/>
  <c r="D690" i="2"/>
  <c r="D658" i="2"/>
  <c r="D626" i="2"/>
  <c r="D594" i="2"/>
  <c r="D527" i="2"/>
  <c r="D520" i="2"/>
  <c r="D466" i="2"/>
  <c r="D399" i="2"/>
  <c r="D392" i="2"/>
  <c r="D338" i="2"/>
  <c r="D752" i="2"/>
  <c r="D720" i="2"/>
  <c r="D688" i="2"/>
  <c r="D656" i="2"/>
  <c r="D624" i="2"/>
  <c r="D592" i="2"/>
  <c r="D483" i="2"/>
  <c r="D458" i="2"/>
  <c r="D352" i="2"/>
  <c r="D330" i="2"/>
  <c r="D344" i="2"/>
  <c r="D750" i="2"/>
  <c r="D718" i="2"/>
  <c r="D686" i="2"/>
  <c r="D654" i="2"/>
  <c r="D622" i="2"/>
  <c r="D590" i="2"/>
  <c r="D513" i="2"/>
  <c r="D503" i="2"/>
  <c r="D494" i="2"/>
  <c r="D395" i="2"/>
  <c r="D297" i="2"/>
  <c r="D265" i="2"/>
  <c r="D233" i="2"/>
  <c r="D201" i="2"/>
  <c r="D169" i="2"/>
  <c r="D137" i="2"/>
  <c r="D105" i="2"/>
  <c r="D73" i="2"/>
  <c r="D482" i="2"/>
  <c r="D449" i="2"/>
  <c r="D439" i="2"/>
  <c r="D430" i="2"/>
  <c r="D321" i="2"/>
  <c r="D304" i="2"/>
  <c r="D272" i="2"/>
  <c r="D240" i="2"/>
  <c r="D208" i="2"/>
  <c r="D176" i="2"/>
  <c r="D144" i="2"/>
  <c r="D112" i="2"/>
  <c r="D80" i="2"/>
  <c r="D542" i="2"/>
  <c r="D526" i="2"/>
  <c r="D331" i="2"/>
  <c r="D2050" i="2"/>
  <c r="D1985" i="2"/>
  <c r="D2017" i="2"/>
  <c r="D2031" i="2"/>
  <c r="D2007" i="2"/>
  <c r="D1931" i="2"/>
  <c r="D1897" i="2"/>
  <c r="D1865" i="2"/>
  <c r="D1833" i="2"/>
  <c r="D1955" i="2"/>
  <c r="D1835" i="2"/>
  <c r="D1787" i="2"/>
  <c r="D1755" i="2"/>
  <c r="D1723" i="2"/>
  <c r="D1691" i="2"/>
  <c r="D1859" i="2"/>
  <c r="D1785" i="2"/>
  <c r="D1761" i="2"/>
  <c r="D1729" i="2"/>
  <c r="D1697" i="2"/>
  <c r="D1762" i="2"/>
  <c r="D1786" i="2"/>
  <c r="D1642" i="2"/>
  <c r="D1714" i="2"/>
  <c r="D1670" i="2"/>
  <c r="D1706" i="2"/>
  <c r="D1614" i="2"/>
  <c r="D1606" i="2"/>
  <c r="D1598" i="2"/>
  <c r="D1590" i="2"/>
  <c r="D1582" i="2"/>
  <c r="D1574" i="2"/>
  <c r="D1566" i="2"/>
  <c r="D1558" i="2"/>
  <c r="D1550" i="2"/>
  <c r="D1542" i="2"/>
  <c r="D1534" i="2"/>
  <c r="D1674" i="2"/>
  <c r="D1672" i="2"/>
  <c r="D1625" i="2"/>
  <c r="D1616" i="2"/>
  <c r="D1608" i="2"/>
  <c r="D1600" i="2"/>
  <c r="D1592" i="2"/>
  <c r="D1584" i="2"/>
  <c r="D1576" i="2"/>
  <c r="D1568" i="2"/>
  <c r="D1560" i="2"/>
  <c r="D1552" i="2"/>
  <c r="D1544" i="2"/>
  <c r="D1536" i="2"/>
  <c r="D1530" i="2"/>
  <c r="D1526" i="2"/>
  <c r="D1522" i="2"/>
  <c r="D1518" i="2"/>
  <c r="D1439" i="2"/>
  <c r="D1407" i="2"/>
  <c r="D1375" i="2"/>
  <c r="D1343" i="2"/>
  <c r="D1311" i="2"/>
  <c r="D1279" i="2"/>
  <c r="D1247" i="2"/>
  <c r="D1445" i="2"/>
  <c r="D1429" i="2"/>
  <c r="D1215" i="2"/>
  <c r="D808" i="2"/>
  <c r="D800" i="2"/>
  <c r="D792" i="2"/>
  <c r="D784" i="2"/>
  <c r="D776" i="2"/>
  <c r="D768" i="2"/>
  <c r="D1624" i="2"/>
  <c r="D1401" i="2"/>
  <c r="D1369" i="2"/>
  <c r="D1337" i="2"/>
  <c r="D1305" i="2"/>
  <c r="D1273" i="2"/>
  <c r="D1241" i="2"/>
  <c r="D1191" i="2"/>
  <c r="D1159" i="2"/>
  <c r="D1161" i="2"/>
  <c r="D1457" i="2"/>
  <c r="D1007" i="2"/>
  <c r="D984" i="2"/>
  <c r="D943" i="2"/>
  <c r="D920" i="2"/>
  <c r="D879" i="2"/>
  <c r="D856" i="2"/>
  <c r="D815" i="2"/>
  <c r="D1145" i="2"/>
  <c r="D983" i="2"/>
  <c r="D960" i="2"/>
  <c r="D919" i="2"/>
  <c r="D896" i="2"/>
  <c r="D855" i="2"/>
  <c r="D832" i="2"/>
  <c r="D1000" i="2"/>
  <c r="D831" i="2"/>
  <c r="D740" i="2"/>
  <c r="D708" i="2"/>
  <c r="D676" i="2"/>
  <c r="D644" i="2"/>
  <c r="D612" i="2"/>
  <c r="D528" i="2"/>
  <c r="D506" i="2"/>
  <c r="D464" i="2"/>
  <c r="D400" i="2"/>
  <c r="D346" i="2"/>
  <c r="D339" i="2"/>
  <c r="D968" i="2"/>
  <c r="D730" i="2"/>
  <c r="D698" i="2"/>
  <c r="D666" i="2"/>
  <c r="D634" i="2"/>
  <c r="D602" i="2"/>
  <c r="D562" i="2"/>
  <c r="D554" i="2"/>
  <c r="D546" i="2"/>
  <c r="D538" i="2"/>
  <c r="D495" i="2"/>
  <c r="D488" i="2"/>
  <c r="D434" i="2"/>
  <c r="D367" i="2"/>
  <c r="D360" i="2"/>
  <c r="D895" i="2"/>
  <c r="D760" i="2"/>
  <c r="D728" i="2"/>
  <c r="D696" i="2"/>
  <c r="D664" i="2"/>
  <c r="D632" i="2"/>
  <c r="D600" i="2"/>
  <c r="D515" i="2"/>
  <c r="D490" i="2"/>
  <c r="D448" i="2"/>
  <c r="D426" i="2"/>
  <c r="D320" i="2"/>
  <c r="D514" i="2"/>
  <c r="D354" i="2"/>
  <c r="D53" i="2"/>
  <c r="D45" i="2"/>
  <c r="D37" i="2"/>
  <c r="D29" i="2"/>
  <c r="D21" i="2"/>
  <c r="D13" i="2"/>
  <c r="D5" i="2"/>
  <c r="D758" i="2"/>
  <c r="D726" i="2"/>
  <c r="D694" i="2"/>
  <c r="D662" i="2"/>
  <c r="D630" i="2"/>
  <c r="D598" i="2"/>
  <c r="D459" i="2"/>
  <c r="D440" i="2"/>
  <c r="D289" i="2"/>
  <c r="D257" i="2"/>
  <c r="D225" i="2"/>
  <c r="D193" i="2"/>
  <c r="D161" i="2"/>
  <c r="D129" i="2"/>
  <c r="D97" i="2"/>
  <c r="D65" i="2"/>
  <c r="D472" i="2"/>
  <c r="D363" i="2"/>
  <c r="D312" i="2"/>
  <c r="D280" i="2"/>
  <c r="D248" i="2"/>
  <c r="D216" i="2"/>
  <c r="D184" i="2"/>
  <c r="D152" i="2"/>
  <c r="D120" i="2"/>
  <c r="D88" i="2"/>
  <c r="D55" i="2"/>
  <c r="D47" i="2"/>
  <c r="D39" i="2"/>
  <c r="D31" i="2"/>
  <c r="D23" i="2"/>
  <c r="D15" i="2"/>
  <c r="D7" i="2"/>
  <c r="D904" i="2"/>
  <c r="D491" i="2"/>
  <c r="D376" i="2"/>
  <c r="D2033" i="2"/>
  <c r="D2015" i="2"/>
  <c r="D2049" i="2"/>
  <c r="D2041" i="2"/>
  <c r="D2001" i="2"/>
  <c r="D1969" i="2"/>
  <c r="D1953" i="2"/>
  <c r="D1937" i="2"/>
  <c r="D1921" i="2"/>
  <c r="D1905" i="2"/>
  <c r="D2040" i="2"/>
  <c r="D1993" i="2"/>
  <c r="D1899" i="2"/>
  <c r="D1939" i="2"/>
  <c r="D1873" i="2"/>
  <c r="D1841" i="2"/>
  <c r="D1779" i="2"/>
  <c r="D1747" i="2"/>
  <c r="D1715" i="2"/>
  <c r="D1827" i="2"/>
  <c r="D1769" i="2"/>
  <c r="D1737" i="2"/>
  <c r="D1705" i="2"/>
  <c r="D1883" i="2"/>
  <c r="D1788" i="2"/>
  <c r="D1772" i="2"/>
  <c r="D1756" i="2"/>
  <c r="D1740" i="2"/>
  <c r="D1724" i="2"/>
  <c r="D1708" i="2"/>
  <c r="D1692" i="2"/>
  <c r="D1648" i="2"/>
  <c r="D1632" i="2"/>
  <c r="D1843" i="2"/>
  <c r="D1690" i="2"/>
  <c r="D1923" i="2"/>
  <c r="D1746" i="2"/>
  <c r="D1680" i="2"/>
  <c r="D1738" i="2"/>
  <c r="D1431" i="2"/>
  <c r="D1399" i="2"/>
  <c r="D1367" i="2"/>
  <c r="D1335" i="2"/>
  <c r="D1303" i="2"/>
  <c r="D1271" i="2"/>
  <c r="S1149" i="1" s="1"/>
  <c r="D1239" i="2"/>
  <c r="S819" i="1" s="1"/>
  <c r="D734" i="2"/>
  <c r="S782" i="1" s="1"/>
  <c r="S843" i="1"/>
  <c r="D481" i="2"/>
  <c r="D471" i="2"/>
  <c r="D462" i="2"/>
  <c r="D386" i="2"/>
  <c r="S1202" i="1"/>
  <c r="S1125" i="1"/>
  <c r="S1143" i="1"/>
  <c r="S1204" i="1"/>
  <c r="S1063" i="1"/>
  <c r="S1156" i="1"/>
  <c r="S1179" i="1"/>
  <c r="S978" i="1"/>
  <c r="S1058" i="1"/>
  <c r="S713" i="1"/>
  <c r="S726" i="1"/>
  <c r="S665" i="1" l="1"/>
  <c r="S514" i="1"/>
  <c r="S717" i="1"/>
  <c r="S785" i="1"/>
  <c r="AH696" i="1" a="1"/>
  <c r="AH696" i="1" s="1"/>
  <c r="AH477" i="1" a="1"/>
  <c r="AH477" i="1" s="1"/>
  <c r="AH420" i="1" a="1"/>
  <c r="AH420" i="1" s="1"/>
  <c r="AH1160" i="1" a="1"/>
  <c r="AH1160" i="1" s="1"/>
  <c r="AH1196" i="1" a="1"/>
  <c r="AH1196" i="1" s="1"/>
  <c r="AH100" i="1" a="1"/>
  <c r="AH100" i="1" s="1"/>
  <c r="AH133" i="1" a="1"/>
  <c r="AH133" i="1" s="1"/>
  <c r="AH232" i="1" a="1"/>
  <c r="AH232" i="1" s="1"/>
  <c r="AH139" i="1" a="1"/>
  <c r="AH139" i="1" s="1"/>
  <c r="AH113" i="1" a="1"/>
  <c r="AH113" i="1" s="1"/>
  <c r="AH215" i="1" a="1"/>
  <c r="AH215" i="1" s="1"/>
  <c r="AH262" i="1" a="1"/>
  <c r="AH262" i="1" s="1"/>
  <c r="AH98" i="1" a="1"/>
  <c r="AH98" i="1" s="1"/>
  <c r="AH161" i="1" a="1"/>
  <c r="AH161" i="1" s="1"/>
  <c r="AH169" i="1" a="1"/>
  <c r="AH169" i="1" s="1"/>
  <c r="AH214" i="1" a="1"/>
  <c r="AH214" i="1" s="1"/>
  <c r="AH208" i="1" a="1"/>
  <c r="AH208" i="1" s="1"/>
  <c r="AH93" i="1" a="1"/>
  <c r="AH93" i="1" s="1"/>
  <c r="AH333" i="1" a="1"/>
  <c r="AH333" i="1" s="1"/>
  <c r="AH189" i="1" a="1"/>
  <c r="AH189" i="1" s="1"/>
  <c r="AH1158" i="1" a="1"/>
  <c r="AH1158" i="1" s="1"/>
  <c r="AH739" i="1" a="1"/>
  <c r="AH739" i="1" s="1"/>
  <c r="AH210" i="1" a="1"/>
  <c r="AH210" i="1" s="1"/>
  <c r="AH67" i="1" a="1"/>
  <c r="AH67" i="1" s="1"/>
  <c r="AH286" i="1" a="1"/>
  <c r="AH286" i="1" s="1"/>
  <c r="AH165" i="1" a="1"/>
  <c r="AH165" i="1" s="1"/>
  <c r="AH233" i="1" a="1"/>
  <c r="AH233" i="1" s="1"/>
  <c r="AH272" i="1" a="1"/>
  <c r="AH272" i="1" s="1"/>
  <c r="AH178" i="1" a="1"/>
  <c r="AH178" i="1" s="1"/>
  <c r="AH217" i="1" a="1"/>
  <c r="AH217" i="1" s="1"/>
  <c r="AH303" i="1" a="1"/>
  <c r="AH303" i="1" s="1"/>
  <c r="AH216" i="1" a="1"/>
  <c r="AH216" i="1" s="1"/>
  <c r="AH310" i="1" a="1"/>
  <c r="AH310" i="1" s="1"/>
  <c r="AH259" i="1" a="1"/>
  <c r="AH259" i="1" s="1"/>
  <c r="AH203" i="1" a="1"/>
  <c r="AH203" i="1" s="1"/>
  <c r="AH295" i="1" a="1"/>
  <c r="AH295" i="1" s="1"/>
  <c r="AH137" i="1" a="1"/>
  <c r="AH137" i="1" s="1"/>
  <c r="AH70" i="1" a="1"/>
  <c r="AH70" i="1" s="1"/>
  <c r="AH320" i="1" a="1"/>
  <c r="AH320" i="1" s="1"/>
  <c r="AH182" i="1" a="1"/>
  <c r="AH182" i="1" s="1"/>
  <c r="AH25" i="1" a="1"/>
  <c r="AH25" i="1" s="1"/>
  <c r="AH302" i="1" a="1"/>
  <c r="AH302" i="1" s="1"/>
  <c r="AH222" i="1" a="1"/>
  <c r="AH222" i="1" s="1"/>
  <c r="AH82" i="1" a="1"/>
  <c r="AH82" i="1" s="1"/>
  <c r="AH166" i="1" a="1"/>
  <c r="AH166" i="1" s="1"/>
  <c r="AH107" i="1" a="1"/>
  <c r="AH107" i="1" s="1"/>
  <c r="AH321" i="1" a="1"/>
  <c r="AH321" i="1" s="1"/>
  <c r="AH249" i="1" a="1"/>
  <c r="AH249" i="1" s="1"/>
  <c r="AH271" i="1" a="1"/>
  <c r="AH271" i="1" s="1"/>
  <c r="AH336" i="1" a="1"/>
  <c r="AH336" i="1" s="1"/>
  <c r="AH314" i="1" a="1"/>
  <c r="AH314" i="1" s="1"/>
  <c r="AH162" i="1" a="1"/>
  <c r="AH162" i="1" s="1"/>
  <c r="AH94" i="1" a="1"/>
  <c r="AH94" i="1" s="1"/>
  <c r="AH332" i="1" a="1"/>
  <c r="AH332" i="1" s="1"/>
  <c r="AH213" i="1" a="1"/>
  <c r="AH213" i="1" s="1"/>
  <c r="AH193" i="1" a="1"/>
  <c r="AH193" i="1" s="1"/>
  <c r="AH14" i="1" a="1"/>
  <c r="AH14" i="1" s="1"/>
  <c r="AH108" i="1" a="1"/>
  <c r="AH108" i="1" s="1"/>
  <c r="AH183" i="1" a="1"/>
  <c r="AH183" i="1" s="1"/>
  <c r="AH250" i="1" a="1"/>
  <c r="AH250" i="1" s="1"/>
  <c r="AH331" i="1" a="1"/>
  <c r="AH331" i="1" s="1"/>
  <c r="AH129" i="1" a="1"/>
  <c r="AH129" i="1" s="1"/>
  <c r="AH288" i="1" a="1"/>
  <c r="AH288" i="1" s="1"/>
  <c r="AJ339" i="1"/>
  <c r="AJ379" i="1"/>
  <c r="AJ417" i="1"/>
  <c r="AJ411" i="1"/>
  <c r="AJ1037" i="1"/>
  <c r="AJ407" i="1"/>
  <c r="AJ437" i="1"/>
  <c r="AJ408" i="1"/>
  <c r="AJ995" i="1"/>
  <c r="AJ766" i="1"/>
  <c r="W107" i="1"/>
  <c r="W696" i="1"/>
  <c r="W165" i="1"/>
  <c r="AJ990" i="1"/>
  <c r="AJ1003" i="1"/>
  <c r="AJ1047" i="1"/>
  <c r="AJ989" i="1"/>
  <c r="AJ420" i="1"/>
  <c r="AJ1196" i="1"/>
  <c r="W183" i="1"/>
  <c r="AJ967" i="1"/>
  <c r="AJ439" i="1"/>
  <c r="AJ1160" i="1"/>
  <c r="AJ410" i="1"/>
  <c r="AJ477" i="1"/>
  <c r="AJ1000" i="1"/>
  <c r="AJ994" i="1"/>
  <c r="AJ739" i="1"/>
  <c r="W21" i="1"/>
  <c r="AJ21" i="1"/>
  <c r="W189" i="1"/>
  <c r="AJ997" i="1"/>
  <c r="AJ974" i="1"/>
  <c r="AJ1158" i="1"/>
  <c r="W12" i="1"/>
  <c r="AJ12" i="1"/>
  <c r="AJ789" i="1"/>
  <c r="Y905" i="1"/>
  <c r="AJ905" i="1" s="1"/>
  <c r="AJ465" i="1"/>
  <c r="Y873" i="1"/>
  <c r="AJ873" i="1" s="1"/>
  <c r="Y476" i="1"/>
  <c r="AJ476" i="1" s="1"/>
  <c r="Y740" i="1"/>
  <c r="AH740" i="1" s="1" a="1"/>
  <c r="AH740" i="1" s="1"/>
  <c r="Y1189" i="1"/>
  <c r="AJ1189" i="1" s="1"/>
  <c r="Y798" i="1"/>
  <c r="AJ798" i="1" s="1"/>
  <c r="Y480" i="1"/>
  <c r="AJ480" i="1" s="1"/>
  <c r="Y788" i="1"/>
  <c r="AJ788" i="1" s="1"/>
  <c r="Y1065" i="1"/>
  <c r="AJ1065" i="1" s="1"/>
  <c r="Y357" i="1"/>
  <c r="AJ357" i="1" s="1"/>
  <c r="Y726" i="1"/>
  <c r="AJ726" i="1" s="1"/>
  <c r="Y902" i="1"/>
  <c r="AH902" i="1" s="1" a="1"/>
  <c r="AH902" i="1" s="1"/>
  <c r="Y386" i="1"/>
  <c r="AJ386" i="1" s="1"/>
  <c r="Y797" i="1"/>
  <c r="AJ797" i="1" s="1"/>
  <c r="Y1069" i="1"/>
  <c r="AJ1069" i="1" s="1"/>
  <c r="Y632" i="1"/>
  <c r="AJ632" i="1" s="1"/>
  <c r="Y1153" i="1"/>
  <c r="AJ1153" i="1" s="1"/>
  <c r="Y580" i="1"/>
  <c r="W580" i="1" s="1"/>
  <c r="Y482" i="1"/>
  <c r="AJ482" i="1" s="1"/>
  <c r="Y695" i="1"/>
  <c r="W695" i="1" s="1"/>
  <c r="Y770" i="1"/>
  <c r="W770" i="1" s="1"/>
  <c r="Y1049" i="1"/>
  <c r="AH1049" i="1" s="1" a="1"/>
  <c r="AH1049" i="1" s="1"/>
  <c r="Y839" i="1"/>
  <c r="AJ839" i="1" s="1"/>
  <c r="AJ455" i="1"/>
  <c r="Y1191" i="1"/>
  <c r="W1191" i="1" s="1"/>
  <c r="Y537" i="1"/>
  <c r="AJ537" i="1" s="1"/>
  <c r="Y845" i="1"/>
  <c r="AJ845" i="1" s="1"/>
  <c r="Y1171" i="1"/>
  <c r="W1171" i="1" s="1"/>
  <c r="Y708" i="1"/>
  <c r="AJ708" i="1" s="1"/>
  <c r="Y832" i="1"/>
  <c r="W832" i="1" s="1"/>
  <c r="Y1188" i="1"/>
  <c r="AH1188" i="1" s="1" a="1"/>
  <c r="AH1188" i="1" s="1"/>
  <c r="Y389" i="1"/>
  <c r="AJ389" i="1" s="1"/>
  <c r="Y699" i="1"/>
  <c r="AH699" i="1" s="1" a="1"/>
  <c r="AH699" i="1" s="1"/>
  <c r="Y1159" i="1"/>
  <c r="AJ1159" i="1" s="1"/>
  <c r="Y1194" i="1"/>
  <c r="AJ1194" i="1" s="1"/>
  <c r="Y471" i="1"/>
  <c r="AJ471" i="1" s="1"/>
  <c r="Y545" i="1"/>
  <c r="AJ545" i="1" s="1"/>
  <c r="Y787" i="1"/>
  <c r="AH787" i="1" s="1" a="1"/>
  <c r="AH787" i="1" s="1"/>
  <c r="Y775" i="1"/>
  <c r="AJ775" i="1" s="1"/>
  <c r="Y896" i="1"/>
  <c r="W896" i="1" s="1"/>
  <c r="Y810" i="1"/>
  <c r="AJ810" i="1" s="1"/>
  <c r="Y1207" i="1"/>
  <c r="W1207" i="1" s="1"/>
  <c r="Y453" i="1"/>
  <c r="AJ453" i="1" s="1"/>
  <c r="Y402" i="1"/>
  <c r="AJ402" i="1" s="1"/>
  <c r="Y472" i="1"/>
  <c r="AJ472" i="1" s="1"/>
  <c r="Y663" i="1"/>
  <c r="AH663" i="1" s="1" a="1"/>
  <c r="AH663" i="1" s="1"/>
  <c r="Y804" i="1"/>
  <c r="AH804" i="1" s="1" a="1"/>
  <c r="AH804" i="1" s="1"/>
  <c r="Y356" i="1"/>
  <c r="AJ356" i="1" s="1"/>
  <c r="Y741" i="1"/>
  <c r="AJ741" i="1" s="1"/>
  <c r="Y428" i="1"/>
  <c r="AJ428" i="1" s="1"/>
  <c r="Y779" i="1"/>
  <c r="AJ779" i="1" s="1"/>
  <c r="Y593" i="1"/>
  <c r="AJ593" i="1" s="1"/>
  <c r="AJ436" i="1"/>
  <c r="Y677" i="1"/>
  <c r="AH677" i="1" s="1" a="1"/>
  <c r="AH677" i="1" s="1"/>
  <c r="Y689" i="1"/>
  <c r="AJ689" i="1" s="1"/>
  <c r="Y828" i="1"/>
  <c r="AJ828" i="1" s="1"/>
  <c r="Y396" i="1"/>
  <c r="AJ396" i="1" s="1"/>
  <c r="Y559" i="1"/>
  <c r="AJ559" i="1" s="1"/>
  <c r="Y688" i="1"/>
  <c r="AH688" i="1" s="1" a="1"/>
  <c r="AH688" i="1" s="1"/>
  <c r="Y868" i="1"/>
  <c r="W868" i="1" s="1"/>
  <c r="Y917" i="1"/>
  <c r="AJ917" i="1" s="1"/>
  <c r="Y1195" i="1"/>
  <c r="AH1195" i="1" s="1" a="1"/>
  <c r="AH1195" i="1" s="1"/>
  <c r="Y382" i="1"/>
  <c r="AJ382" i="1" s="1"/>
  <c r="AJ440" i="1"/>
  <c r="Y691" i="1"/>
  <c r="W691" i="1" s="1"/>
  <c r="Y985" i="1"/>
  <c r="AJ985" i="1" s="1"/>
  <c r="Y861" i="1"/>
  <c r="AJ861" i="1" s="1"/>
  <c r="Y799" i="1"/>
  <c r="AJ799" i="1" s="1"/>
  <c r="Y702" i="1"/>
  <c r="AJ702" i="1" s="1"/>
  <c r="Y927" i="1"/>
  <c r="AJ927" i="1" s="1"/>
  <c r="Y1157" i="1"/>
  <c r="AJ1157" i="1" s="1"/>
  <c r="Y577" i="1"/>
  <c r="AJ577" i="1" s="1"/>
  <c r="Y932" i="1"/>
  <c r="AJ932" i="1" s="1"/>
  <c r="Y595" i="1"/>
  <c r="AJ595" i="1" s="1"/>
  <c r="Y380" i="1"/>
  <c r="AJ380" i="1" s="1"/>
  <c r="Y883" i="1"/>
  <c r="AJ883" i="1" s="1"/>
  <c r="Y345" i="1"/>
  <c r="AJ345" i="1" s="1"/>
  <c r="Y361" i="1"/>
  <c r="AJ361" i="1" s="1"/>
  <c r="AJ461" i="1"/>
  <c r="Y693" i="1"/>
  <c r="AJ693" i="1" s="1"/>
  <c r="Y1149" i="1"/>
  <c r="AJ1149" i="1" s="1"/>
  <c r="Y840" i="1"/>
  <c r="AJ840" i="1" s="1"/>
  <c r="Y1186" i="1"/>
  <c r="AH1186" i="1" s="1" a="1"/>
  <c r="AH1186" i="1" s="1"/>
  <c r="Y820" i="1"/>
  <c r="AJ820" i="1" s="1"/>
  <c r="Y1198" i="1"/>
  <c r="AH1198" i="1" s="1" a="1"/>
  <c r="AH1198" i="1" s="1"/>
  <c r="Y421" i="1"/>
  <c r="AJ421" i="1" s="1"/>
  <c r="Y473" i="1"/>
  <c r="AJ473" i="1" s="1"/>
  <c r="Y1176" i="1"/>
  <c r="AJ1176" i="1" s="1"/>
  <c r="Y557" i="1"/>
  <c r="AJ557" i="1" s="1"/>
  <c r="Y686" i="1"/>
  <c r="AJ686" i="1" s="1"/>
  <c r="Y1193" i="1"/>
  <c r="AJ1193" i="1" s="1"/>
  <c r="Y493" i="1"/>
  <c r="AJ493" i="1" s="1"/>
  <c r="Y750" i="1"/>
  <c r="AJ750" i="1" s="1"/>
  <c r="Y849" i="1"/>
  <c r="AJ849" i="1" s="1"/>
  <c r="Y971" i="1"/>
  <c r="AJ971" i="1" s="1"/>
  <c r="Y1009" i="1"/>
  <c r="AJ1009" i="1" s="1"/>
  <c r="Y651" i="1"/>
  <c r="AJ651" i="1" s="1"/>
  <c r="Y782" i="1"/>
  <c r="AH782" i="1" s="1" a="1"/>
  <c r="AH782" i="1" s="1"/>
  <c r="Y1204" i="1"/>
  <c r="AJ1204" i="1" s="1"/>
  <c r="Y701" i="1"/>
  <c r="AJ701" i="1" s="1"/>
  <c r="Y738" i="1"/>
  <c r="AJ738" i="1" s="1"/>
  <c r="Y1165" i="1"/>
  <c r="AJ1165" i="1" s="1"/>
  <c r="Y550" i="1"/>
  <c r="AJ550" i="1" s="1"/>
  <c r="Y594" i="1"/>
  <c r="AJ594" i="1" s="1"/>
  <c r="Y624" i="1"/>
  <c r="AJ624" i="1" s="1"/>
  <c r="Y792" i="1"/>
  <c r="AJ792" i="1" s="1"/>
  <c r="Y519" i="1"/>
  <c r="AJ519" i="1" s="1"/>
  <c r="Y552" i="1"/>
  <c r="AJ552" i="1" s="1"/>
  <c r="Y819" i="1"/>
  <c r="AJ819" i="1" s="1"/>
  <c r="Y831" i="1"/>
  <c r="AJ831" i="1" s="1"/>
  <c r="Y358" i="1"/>
  <c r="AJ358" i="1" s="1"/>
  <c r="Y621" i="1"/>
  <c r="AJ621" i="1" s="1"/>
  <c r="AJ341" i="1"/>
  <c r="Y866" i="1"/>
  <c r="AJ866" i="1" s="1"/>
  <c r="Y583" i="1"/>
  <c r="AJ583" i="1" s="1"/>
  <c r="Y613" i="1"/>
  <c r="AJ613" i="1" s="1"/>
  <c r="Y679" i="1"/>
  <c r="AJ679" i="1" s="1"/>
  <c r="Y794" i="1"/>
  <c r="AJ794" i="1" s="1"/>
  <c r="Y842" i="1"/>
  <c r="AJ842" i="1" s="1"/>
  <c r="Y492" i="1"/>
  <c r="AJ492" i="1" s="1"/>
  <c r="Y915" i="1"/>
  <c r="AJ915" i="1" s="1"/>
  <c r="Y403" i="1"/>
  <c r="AJ403" i="1" s="1"/>
  <c r="Y704" i="1"/>
  <c r="AJ704" i="1" s="1"/>
  <c r="Y897" i="1"/>
  <c r="AJ897" i="1" s="1"/>
  <c r="Y781" i="1"/>
  <c r="AJ781" i="1" s="1"/>
  <c r="Y685" i="1"/>
  <c r="AJ685" i="1" s="1"/>
  <c r="Y825" i="1"/>
  <c r="AJ825" i="1" s="1"/>
  <c r="Y1200" i="1"/>
  <c r="AJ1200" i="1" s="1"/>
  <c r="Y623" i="1"/>
  <c r="AJ623" i="1" s="1"/>
  <c r="Y945" i="1"/>
  <c r="AJ945" i="1" s="1"/>
  <c r="Y827" i="1"/>
  <c r="AJ827" i="1" s="1"/>
  <c r="Y983" i="1"/>
  <c r="AJ983" i="1" s="1"/>
  <c r="Y467" i="1"/>
  <c r="AJ467" i="1" s="1"/>
  <c r="Y596" i="1"/>
  <c r="AJ596" i="1" s="1"/>
  <c r="Y584" i="1"/>
  <c r="AJ584" i="1" s="1"/>
  <c r="Y790" i="1"/>
  <c r="AJ790" i="1" s="1"/>
  <c r="Y464" i="1"/>
  <c r="AJ464" i="1" s="1"/>
  <c r="Y1178" i="1"/>
  <c r="AJ1178" i="1" s="1"/>
  <c r="Y475" i="1"/>
  <c r="AJ475" i="1" s="1"/>
  <c r="Y546" i="1"/>
  <c r="AJ546" i="1" s="1"/>
  <c r="Y744" i="1"/>
  <c r="AJ744" i="1" s="1"/>
  <c r="Y878" i="1"/>
  <c r="AJ878" i="1" s="1"/>
  <c r="Y452" i="1"/>
  <c r="AJ452" i="1" s="1"/>
  <c r="Y682" i="1"/>
  <c r="AH682" i="1" s="1" a="1"/>
  <c r="AH682" i="1" s="1"/>
  <c r="Y817" i="1"/>
  <c r="AJ817" i="1" s="1"/>
  <c r="Y1180" i="1"/>
  <c r="AJ1180" i="1" s="1"/>
  <c r="Y780" i="1"/>
  <c r="W780" i="1" s="1"/>
  <c r="Y837" i="1"/>
  <c r="W837" i="1" s="1"/>
  <c r="Y742" i="1"/>
  <c r="AH742" i="1" s="1" a="1"/>
  <c r="AH742" i="1" s="1"/>
  <c r="Y855" i="1"/>
  <c r="AJ855" i="1" s="1"/>
  <c r="Y636" i="1"/>
  <c r="AH636" i="1" s="1" a="1"/>
  <c r="AH636" i="1" s="1"/>
  <c r="Y681" i="1"/>
  <c r="AH681" i="1" s="1" a="1"/>
  <c r="AH681" i="1" s="1"/>
  <c r="Y748" i="1"/>
  <c r="AH748" i="1" s="1" a="1"/>
  <c r="AH748" i="1" s="1"/>
  <c r="Y814" i="1"/>
  <c r="AJ814" i="1" s="1"/>
  <c r="Y890" i="1"/>
  <c r="AJ890" i="1" s="1"/>
  <c r="Y351" i="1"/>
  <c r="AJ351" i="1" s="1"/>
  <c r="Y481" i="1"/>
  <c r="AJ481" i="1" s="1"/>
  <c r="Y805" i="1"/>
  <c r="W805" i="1" s="1"/>
  <c r="Y1203" i="1"/>
  <c r="AJ1203" i="1" s="1"/>
  <c r="Y528" i="1"/>
  <c r="AJ528" i="1" s="1"/>
  <c r="Y1181" i="1"/>
  <c r="AH1181" i="1" s="1" a="1"/>
  <c r="AH1181" i="1" s="1"/>
  <c r="Y567" i="1"/>
  <c r="AH567" i="1" s="1" a="1"/>
  <c r="AH567" i="1" s="1"/>
  <c r="Y1052" i="1"/>
  <c r="W1052" i="1" s="1"/>
  <c r="Y553" i="1"/>
  <c r="AJ553" i="1" s="1"/>
  <c r="Y830" i="1"/>
  <c r="AH830" i="1" s="1" a="1"/>
  <c r="AH830" i="1" s="1"/>
  <c r="Y573" i="1"/>
  <c r="AH573" i="1" s="1" a="1"/>
  <c r="AH573" i="1" s="1"/>
  <c r="Y626" i="1"/>
  <c r="AJ626" i="1" s="1"/>
  <c r="W67" i="1"/>
  <c r="S1020" i="1"/>
  <c r="S1060" i="1"/>
  <c r="S1121" i="1"/>
  <c r="S881" i="1"/>
  <c r="S1028" i="1"/>
  <c r="S748" i="1"/>
  <c r="S880" i="1"/>
  <c r="S995" i="1"/>
  <c r="S874" i="1"/>
  <c r="S778" i="1"/>
  <c r="S1167" i="1"/>
  <c r="S1168" i="1"/>
  <c r="S1085" i="1"/>
  <c r="S852" i="1"/>
  <c r="S625" i="1"/>
  <c r="S579" i="1"/>
  <c r="S552" i="1"/>
  <c r="S664" i="1"/>
  <c r="S700" i="1"/>
  <c r="S722" i="1"/>
  <c r="S821" i="1"/>
  <c r="S933" i="1"/>
  <c r="S470" i="1"/>
  <c r="S528" i="1"/>
  <c r="S601" i="1"/>
  <c r="S679" i="1"/>
  <c r="S728" i="1"/>
  <c r="S749" i="1"/>
  <c r="S857" i="1"/>
  <c r="S460" i="1"/>
  <c r="S519" i="1"/>
  <c r="S585" i="1"/>
  <c r="S666" i="1"/>
  <c r="S890" i="1"/>
  <c r="S486" i="1"/>
  <c r="S555" i="1"/>
  <c r="S576" i="1"/>
  <c r="S622" i="1"/>
  <c r="S693" i="1"/>
  <c r="S952" i="1"/>
  <c r="S965" i="1"/>
  <c r="S751" i="1"/>
  <c r="S1036" i="1"/>
  <c r="S764" i="1"/>
  <c r="S1158" i="1"/>
  <c r="S1161" i="1"/>
  <c r="S1083" i="1"/>
  <c r="S1047" i="1"/>
  <c r="S1033" i="1"/>
  <c r="S1045" i="1"/>
  <c r="S967" i="1"/>
  <c r="S1035" i="1"/>
  <c r="S1010" i="1"/>
  <c r="S974" i="1"/>
  <c r="S1026" i="1"/>
  <c r="S1108" i="1"/>
  <c r="S896" i="1"/>
  <c r="S1068" i="1"/>
  <c r="S827" i="1"/>
  <c r="S914" i="1"/>
  <c r="S1050" i="1"/>
  <c r="S1007" i="1"/>
  <c r="S1013" i="1"/>
  <c r="S1082" i="1"/>
  <c r="S1130" i="1"/>
  <c r="S1076" i="1"/>
  <c r="S1023" i="1"/>
  <c r="S641" i="1"/>
  <c r="S397" i="1"/>
  <c r="S598" i="1"/>
  <c r="S517" i="1"/>
  <c r="S712" i="1"/>
  <c r="S725" i="1"/>
  <c r="S828" i="1"/>
  <c r="S948" i="1"/>
  <c r="S483" i="1"/>
  <c r="S557" i="1"/>
  <c r="S617" i="1"/>
  <c r="S687" i="1"/>
  <c r="S732" i="1"/>
  <c r="S760" i="1"/>
  <c r="S937" i="1"/>
  <c r="S475" i="1"/>
  <c r="S538" i="1"/>
  <c r="S596" i="1"/>
  <c r="S674" i="1"/>
  <c r="S908" i="1"/>
  <c r="S506" i="1"/>
  <c r="S558" i="1"/>
  <c r="S580" i="1"/>
  <c r="S634" i="1"/>
  <c r="S719" i="1"/>
  <c r="S958" i="1"/>
  <c r="S983" i="1"/>
  <c r="S766" i="1"/>
  <c r="S1151" i="1"/>
  <c r="S986" i="1"/>
  <c r="S1074" i="1"/>
  <c r="S1128" i="1"/>
  <c r="S1069" i="1"/>
  <c r="S820" i="1"/>
  <c r="S1051" i="1"/>
  <c r="S1049" i="1"/>
  <c r="S1008" i="1"/>
  <c r="S1040" i="1"/>
  <c r="S747" i="1"/>
  <c r="S966" i="1"/>
  <c r="S1034" i="1"/>
  <c r="S1114" i="1"/>
  <c r="S849" i="1"/>
  <c r="S1176" i="1"/>
  <c r="S1180" i="1"/>
  <c r="S1090" i="1"/>
  <c r="S809" i="1"/>
  <c r="S1012" i="1"/>
  <c r="S862" i="1"/>
  <c r="S951" i="1"/>
  <c r="S788" i="1"/>
  <c r="S1019" i="1"/>
  <c r="S970" i="1"/>
  <c r="S1056" i="1"/>
  <c r="S1117" i="1"/>
  <c r="S320" i="1"/>
  <c r="S692" i="1"/>
  <c r="S490" i="1"/>
  <c r="S610" i="1"/>
  <c r="S529" i="1"/>
  <c r="S714" i="1"/>
  <c r="S750" i="1"/>
  <c r="S864" i="1"/>
  <c r="S353" i="1"/>
  <c r="S489" i="1"/>
  <c r="S582" i="1"/>
  <c r="S644" i="1"/>
  <c r="S707" i="1"/>
  <c r="S735" i="1"/>
  <c r="S761" i="1"/>
  <c r="S960" i="1"/>
  <c r="S491" i="1"/>
  <c r="S547" i="1"/>
  <c r="S627" i="1"/>
  <c r="S686" i="1"/>
  <c r="S924" i="1"/>
  <c r="S510" i="1"/>
  <c r="S568" i="1"/>
  <c r="S584" i="1"/>
  <c r="S646" i="1"/>
  <c r="S799" i="1"/>
  <c r="S1055" i="1"/>
  <c r="S844" i="1"/>
  <c r="S968" i="1"/>
  <c r="S1048" i="1"/>
  <c r="S1116" i="1"/>
  <c r="S825" i="1"/>
  <c r="S281" i="1"/>
  <c r="S241" i="1"/>
  <c r="S235" i="1"/>
  <c r="S199" i="1"/>
  <c r="S171" i="1"/>
  <c r="S303" i="1"/>
  <c r="S301" i="1"/>
  <c r="S258" i="1"/>
  <c r="S256" i="1"/>
  <c r="S206" i="1"/>
  <c r="S194" i="1"/>
  <c r="S188" i="1"/>
  <c r="S172" i="1"/>
  <c r="S82" i="1"/>
  <c r="S37" i="1"/>
  <c r="S228" i="1"/>
  <c r="S201" i="1"/>
  <c r="S191" i="1"/>
  <c r="S151" i="1"/>
  <c r="S144" i="1"/>
  <c r="S140" i="1"/>
  <c r="S147" i="1"/>
  <c r="S253" i="1"/>
  <c r="S2" i="1"/>
  <c r="S146" i="1"/>
  <c r="S75" i="1"/>
  <c r="S36" i="1"/>
  <c r="S13" i="1"/>
  <c r="S207" i="1"/>
  <c r="S79" i="1"/>
  <c r="S35" i="1"/>
  <c r="S26" i="1"/>
  <c r="S6" i="1"/>
  <c r="S759" i="1"/>
  <c r="S1011" i="1"/>
  <c r="S1077" i="1"/>
  <c r="S720" i="1"/>
  <c r="S1097" i="1"/>
  <c r="S1138" i="1"/>
  <c r="S1147" i="1"/>
  <c r="S869" i="1"/>
  <c r="S1021" i="1"/>
  <c r="S875" i="1"/>
  <c r="S957" i="1"/>
  <c r="S794" i="1"/>
  <c r="S716" i="1"/>
  <c r="S1207" i="1"/>
  <c r="S1022" i="1"/>
  <c r="S1102" i="1"/>
  <c r="S543" i="1"/>
  <c r="S493" i="1"/>
  <c r="S501" i="1"/>
  <c r="S649" i="1"/>
  <c r="S656" i="1"/>
  <c r="S718" i="1"/>
  <c r="S753" i="1"/>
  <c r="S879" i="1"/>
  <c r="S420" i="1"/>
  <c r="S500" i="1"/>
  <c r="S597" i="1"/>
  <c r="S671" i="1"/>
  <c r="S715" i="1"/>
  <c r="S745" i="1"/>
  <c r="S765" i="1"/>
  <c r="S319" i="1"/>
  <c r="S511" i="1"/>
  <c r="S553" i="1"/>
  <c r="S643" i="1"/>
  <c r="S710" i="1"/>
  <c r="S950" i="1"/>
  <c r="S572" i="1"/>
  <c r="S599" i="1"/>
  <c r="S867" i="1"/>
  <c r="S1197" i="1"/>
  <c r="S945" i="1"/>
  <c r="S1200" i="1"/>
  <c r="S1018" i="1"/>
  <c r="S1100" i="1"/>
  <c r="S1009" i="1"/>
  <c r="S971" i="1"/>
  <c r="S871" i="1"/>
  <c r="S906" i="1"/>
  <c r="S1024" i="1"/>
  <c r="D4" i="3"/>
  <c r="D5" i="3"/>
  <c r="D3" i="3"/>
  <c r="J3" i="3" s="1" a="1"/>
  <c r="J3" i="3" s="1"/>
  <c r="K5" i="3" l="1"/>
  <c r="J5" i="3" a="1"/>
  <c r="J5" i="3" s="1"/>
  <c r="K4" i="3"/>
  <c r="J4" i="3" a="1"/>
  <c r="J4" i="3" s="1"/>
  <c r="AH845" i="1" a="1"/>
  <c r="AH845" i="1" s="1"/>
  <c r="AA1197" i="1"/>
  <c r="Z1197" i="1" s="1"/>
  <c r="AH701" i="1" a="1"/>
  <c r="AH701" i="1" s="1"/>
  <c r="AH455" i="1" a="1"/>
  <c r="AH455" i="1" s="1"/>
  <c r="AH1052" i="1" a="1"/>
  <c r="AH1052" i="1" s="1"/>
  <c r="AH481" i="1" a="1"/>
  <c r="AH481" i="1" s="1"/>
  <c r="AH837" i="1" a="1"/>
  <c r="AH837" i="1" s="1"/>
  <c r="AH428" i="1" a="1"/>
  <c r="AH428" i="1" s="1"/>
  <c r="AH475" i="1" a="1"/>
  <c r="AH475" i="1" s="1"/>
  <c r="AH482" i="1" a="1"/>
  <c r="AH482" i="1" s="1"/>
  <c r="AH827" i="1" a="1"/>
  <c r="AH827" i="1" s="1"/>
  <c r="AH651" i="1" a="1"/>
  <c r="AH651" i="1" s="1"/>
  <c r="AH788" i="1" a="1"/>
  <c r="AH788" i="1" s="1"/>
  <c r="AH345" i="1" a="1"/>
  <c r="AH345" i="1" s="1"/>
  <c r="AH686" i="1" a="1"/>
  <c r="AH686" i="1" s="1"/>
  <c r="AH476" i="1" a="1"/>
  <c r="AH476" i="1" s="1"/>
  <c r="AH915" i="1" a="1"/>
  <c r="AH915" i="1" s="1"/>
  <c r="AH905" i="1" a="1"/>
  <c r="AH905" i="1" s="1"/>
  <c r="AH1180" i="1" a="1"/>
  <c r="AH1180" i="1" s="1"/>
  <c r="AH1200" i="1" a="1"/>
  <c r="AH1200" i="1" s="1"/>
  <c r="AH624" i="1" a="1"/>
  <c r="AH624" i="1" s="1"/>
  <c r="AH453" i="1" a="1"/>
  <c r="AH453" i="1" s="1"/>
  <c r="AH896" i="1" a="1"/>
  <c r="AH896" i="1" s="1"/>
  <c r="AH738" i="1" a="1"/>
  <c r="AH738" i="1" s="1"/>
  <c r="AH1194" i="1" a="1"/>
  <c r="AH1194" i="1" s="1"/>
  <c r="AH945" i="1" a="1"/>
  <c r="AH945" i="1" s="1"/>
  <c r="AH779" i="1" a="1"/>
  <c r="AH779" i="1" s="1"/>
  <c r="AH825" i="1" a="1"/>
  <c r="AH825" i="1" s="1"/>
  <c r="AH1193" i="1" a="1"/>
  <c r="AH1193" i="1" s="1"/>
  <c r="AH380" i="1" a="1"/>
  <c r="AH380" i="1" s="1"/>
  <c r="AH537" i="1" a="1"/>
  <c r="AH537" i="1" s="1"/>
  <c r="AH873" i="1" a="1"/>
  <c r="AH873" i="1" s="1"/>
  <c r="AH577" i="1" a="1"/>
  <c r="AH577" i="1" s="1"/>
  <c r="AH794" i="1" a="1"/>
  <c r="AH794" i="1" s="1"/>
  <c r="AH553" i="1" a="1"/>
  <c r="AH553" i="1" s="1"/>
  <c r="AH528" i="1" a="1"/>
  <c r="AH528" i="1" s="1"/>
  <c r="AH351" i="1" a="1"/>
  <c r="AH351" i="1" s="1"/>
  <c r="AH780" i="1" a="1"/>
  <c r="AH780" i="1" s="1"/>
  <c r="AH357" i="1" a="1"/>
  <c r="AH357" i="1" s="1"/>
  <c r="AH741" i="1" a="1"/>
  <c r="AH741" i="1" s="1"/>
  <c r="AH770" i="1" a="1"/>
  <c r="AH770" i="1" s="1"/>
  <c r="AH790" i="1" a="1"/>
  <c r="AH790" i="1" s="1"/>
  <c r="AH632" i="1" a="1"/>
  <c r="AH632" i="1" s="1"/>
  <c r="AH467" i="1" a="1"/>
  <c r="AH467" i="1" s="1"/>
  <c r="AH452" i="1" a="1"/>
  <c r="AH452" i="1" s="1"/>
  <c r="AH1065" i="1" a="1"/>
  <c r="AH1065" i="1" s="1"/>
  <c r="AH708" i="1" a="1"/>
  <c r="AH708" i="1" s="1"/>
  <c r="AH1171" i="1" a="1"/>
  <c r="AH1171" i="1" s="1"/>
  <c r="AH557" i="1" a="1"/>
  <c r="AH557" i="1" s="1"/>
  <c r="AH595" i="1" a="1"/>
  <c r="AH595" i="1" s="1"/>
  <c r="AH831" i="1" a="1"/>
  <c r="AH831" i="1" s="1"/>
  <c r="AH819" i="1" a="1"/>
  <c r="AH819" i="1" s="1"/>
  <c r="AH691" i="1" a="1"/>
  <c r="AH691" i="1" s="1"/>
  <c r="AH890" i="1" a="1"/>
  <c r="AH890" i="1" s="1"/>
  <c r="AH559" i="1" a="1"/>
  <c r="AH559" i="1" s="1"/>
  <c r="AH817" i="1" a="1"/>
  <c r="AH817" i="1" s="1"/>
  <c r="AH1009" i="1" a="1"/>
  <c r="AH1009" i="1" s="1"/>
  <c r="AH519" i="1" a="1"/>
  <c r="AH519" i="1" s="1"/>
  <c r="AH1207" i="1" a="1"/>
  <c r="AH1207" i="1" s="1"/>
  <c r="AH775" i="1" a="1"/>
  <c r="AH775" i="1" s="1"/>
  <c r="AH584" i="1" a="1"/>
  <c r="AH584" i="1" s="1"/>
  <c r="AH983" i="1" a="1"/>
  <c r="AH983" i="1" s="1"/>
  <c r="AH726" i="1" a="1"/>
  <c r="AH726" i="1" s="1"/>
  <c r="AH389" i="1" a="1"/>
  <c r="AH389" i="1" s="1"/>
  <c r="AH750" i="1" a="1"/>
  <c r="AH750" i="1" s="1"/>
  <c r="AH1176" i="1" a="1"/>
  <c r="AH1176" i="1" s="1"/>
  <c r="AH403" i="1" a="1"/>
  <c r="AH403" i="1" s="1"/>
  <c r="AH358" i="1" a="1"/>
  <c r="AH358" i="1" s="1"/>
  <c r="AH465" i="1" a="1"/>
  <c r="AH465" i="1" s="1"/>
  <c r="AH679" i="1" a="1"/>
  <c r="AH679" i="1" s="1"/>
  <c r="AH626" i="1" a="1"/>
  <c r="AH626" i="1" s="1"/>
  <c r="AH799" i="1" a="1"/>
  <c r="AH799" i="1" s="1"/>
  <c r="AH1203" i="1" a="1"/>
  <c r="AH1203" i="1" s="1"/>
  <c r="AH917" i="1" a="1"/>
  <c r="AH917" i="1" s="1"/>
  <c r="AH396" i="1" a="1"/>
  <c r="AH396" i="1" s="1"/>
  <c r="AH689" i="1" a="1"/>
  <c r="AH689" i="1" s="1"/>
  <c r="AH402" i="1" a="1"/>
  <c r="AH402" i="1" s="1"/>
  <c r="AH1178" i="1" a="1"/>
  <c r="AH1178" i="1" s="1"/>
  <c r="AH580" i="1" a="1"/>
  <c r="AH580" i="1" s="1"/>
  <c r="AH545" i="1" a="1"/>
  <c r="AH545" i="1" s="1"/>
  <c r="AH1204" i="1" a="1"/>
  <c r="AH1204" i="1" s="1"/>
  <c r="AH1159" i="1" a="1"/>
  <c r="AH1159" i="1" s="1"/>
  <c r="AH878" i="1" a="1"/>
  <c r="AH878" i="1" s="1"/>
  <c r="AH971" i="1" a="1"/>
  <c r="AH971" i="1" s="1"/>
  <c r="AH613" i="1" a="1"/>
  <c r="AH613" i="1" s="1"/>
  <c r="AH883" i="1" a="1"/>
  <c r="AH883" i="1" s="1"/>
  <c r="AH1189" i="1" a="1"/>
  <c r="AH1189" i="1" s="1"/>
  <c r="AH473" i="1" a="1"/>
  <c r="AH473" i="1" s="1"/>
  <c r="AH820" i="1" a="1"/>
  <c r="AH820" i="1" s="1"/>
  <c r="AH492" i="1" a="1"/>
  <c r="AH492" i="1" s="1"/>
  <c r="AH693" i="1" a="1"/>
  <c r="AH693" i="1" s="1"/>
  <c r="AH927" i="1" a="1"/>
  <c r="AH927" i="1" s="1"/>
  <c r="AH985" i="1" a="1"/>
  <c r="AH985" i="1" s="1"/>
  <c r="AH440" i="1" a="1"/>
  <c r="AH440" i="1" s="1"/>
  <c r="AH814" i="1" a="1"/>
  <c r="AH814" i="1" s="1"/>
  <c r="AH855" i="1" a="1"/>
  <c r="AH855" i="1" s="1"/>
  <c r="AH839" i="1" a="1"/>
  <c r="AH839" i="1" s="1"/>
  <c r="AH472" i="1" a="1"/>
  <c r="AH472" i="1" s="1"/>
  <c r="AH695" i="1" a="1"/>
  <c r="AH695" i="1" s="1"/>
  <c r="AH550" i="1" a="1"/>
  <c r="AH550" i="1" s="1"/>
  <c r="AH797" i="1" a="1"/>
  <c r="AH797" i="1" s="1"/>
  <c r="AH685" i="1" a="1"/>
  <c r="AH685" i="1" s="1"/>
  <c r="AH781" i="1" a="1"/>
  <c r="AH781" i="1" s="1"/>
  <c r="AH866" i="1" a="1"/>
  <c r="AH866" i="1" s="1"/>
  <c r="AH621" i="1" a="1"/>
  <c r="AH621" i="1" s="1"/>
  <c r="AH932" i="1" a="1"/>
  <c r="AH932" i="1" s="1"/>
  <c r="AH1149" i="1" a="1"/>
  <c r="AH1149" i="1" s="1"/>
  <c r="AH461" i="1" a="1"/>
  <c r="AH461" i="1" s="1"/>
  <c r="AH1157" i="1" a="1"/>
  <c r="AH1157" i="1" s="1"/>
  <c r="AH861" i="1" a="1"/>
  <c r="AH861" i="1" s="1"/>
  <c r="AH805" i="1" a="1"/>
  <c r="AH805" i="1" s="1"/>
  <c r="AH868" i="1" a="1"/>
  <c r="AH868" i="1" s="1"/>
  <c r="AH702" i="1" a="1"/>
  <c r="AH702" i="1" s="1"/>
  <c r="AH546" i="1" a="1"/>
  <c r="AH546" i="1" s="1"/>
  <c r="AH810" i="1" a="1"/>
  <c r="AH810" i="1" s="1"/>
  <c r="AH1165" i="1" a="1"/>
  <c r="AH1165" i="1" s="1"/>
  <c r="AH471" i="1" a="1"/>
  <c r="AH471" i="1" s="1"/>
  <c r="AH1069" i="1" a="1"/>
  <c r="AH1069" i="1" s="1"/>
  <c r="AH744" i="1" a="1"/>
  <c r="AH744" i="1" s="1"/>
  <c r="AH832" i="1" a="1"/>
  <c r="AH832" i="1" s="1"/>
  <c r="AH480" i="1" a="1"/>
  <c r="AH480" i="1" s="1"/>
  <c r="AH798" i="1" a="1"/>
  <c r="AH798" i="1" s="1"/>
  <c r="AH897" i="1" a="1"/>
  <c r="AH897" i="1" s="1"/>
  <c r="AH341" i="1" a="1"/>
  <c r="AH341" i="1" s="1"/>
  <c r="AH1191" i="1" a="1"/>
  <c r="AH1191" i="1" s="1"/>
  <c r="AH552" i="1" a="1"/>
  <c r="AH552" i="1" s="1"/>
  <c r="AH356" i="1" a="1"/>
  <c r="AH356" i="1" s="1"/>
  <c r="AH382" i="1" a="1"/>
  <c r="AH382" i="1" s="1"/>
  <c r="AH828" i="1" a="1"/>
  <c r="AH828" i="1" s="1"/>
  <c r="AH623" i="1" a="1"/>
  <c r="AH623" i="1" s="1"/>
  <c r="AH792" i="1" a="1"/>
  <c r="AH792" i="1" s="1"/>
  <c r="AH594" i="1" a="1"/>
  <c r="AH594" i="1" s="1"/>
  <c r="AH464" i="1" a="1"/>
  <c r="AH464" i="1" s="1"/>
  <c r="AH1153" i="1" a="1"/>
  <c r="AH1153" i="1" s="1"/>
  <c r="AH596" i="1" a="1"/>
  <c r="AH596" i="1" s="1"/>
  <c r="AH386" i="1" a="1"/>
  <c r="AH386" i="1" s="1"/>
  <c r="AH593" i="1" a="1"/>
  <c r="AH593" i="1" s="1"/>
  <c r="AH849" i="1" a="1"/>
  <c r="AH849" i="1" s="1"/>
  <c r="AH493" i="1" a="1"/>
  <c r="AH493" i="1" s="1"/>
  <c r="AH583" i="1" a="1"/>
  <c r="AH583" i="1" s="1"/>
  <c r="AH704" i="1" a="1"/>
  <c r="AH704" i="1" s="1"/>
  <c r="AH421" i="1" a="1"/>
  <c r="AH421" i="1" s="1"/>
  <c r="AH840" i="1" a="1"/>
  <c r="AH840" i="1" s="1"/>
  <c r="AH842" i="1" a="1"/>
  <c r="AH842" i="1" s="1"/>
  <c r="AH361" i="1" a="1"/>
  <c r="AH361" i="1" s="1"/>
  <c r="Y1197" i="1"/>
  <c r="AH1197" i="1" s="1" a="1"/>
  <c r="AH1197" i="1" s="1"/>
  <c r="AA5" i="1"/>
  <c r="AA7" i="1"/>
  <c r="AA6" i="1"/>
  <c r="AA33" i="1"/>
  <c r="AA2" i="1"/>
  <c r="AA29" i="1"/>
  <c r="AA34" i="1"/>
  <c r="AA4" i="1"/>
  <c r="AA30" i="1"/>
  <c r="AA32" i="1"/>
  <c r="AA31" i="1"/>
  <c r="AA578" i="1"/>
  <c r="Z578" i="1" s="1"/>
  <c r="Y578" i="1" s="1"/>
  <c r="K3" i="3"/>
  <c r="AA522" i="1"/>
  <c r="Z522" i="1" s="1"/>
  <c r="AA944" i="1"/>
  <c r="Z944" i="1" s="1"/>
  <c r="AA634" i="1"/>
  <c r="Z634" i="1" s="1"/>
  <c r="AA1055" i="1"/>
  <c r="Z1055" i="1" s="1"/>
  <c r="AA1061" i="1"/>
  <c r="Z1061" i="1" s="1"/>
  <c r="AA1073" i="1"/>
  <c r="Z1073" i="1" s="1"/>
  <c r="AA914" i="1"/>
  <c r="Z914" i="1" s="1"/>
  <c r="AA833" i="1"/>
  <c r="Z833" i="1" s="1"/>
  <c r="AA737" i="1"/>
  <c r="Z737" i="1" s="1"/>
  <c r="AA616" i="1"/>
  <c r="Z616" i="1" s="1"/>
  <c r="AA1062" i="1"/>
  <c r="Z1062" i="1" s="1"/>
  <c r="AA922" i="1"/>
  <c r="Z922" i="1" s="1"/>
  <c r="AA568" i="1"/>
  <c r="Z568" i="1" s="1"/>
  <c r="AA1012" i="1"/>
  <c r="Z1012" i="1" s="1"/>
  <c r="AA1033" i="1"/>
  <c r="Z1033" i="1" s="1"/>
  <c r="AA877" i="1"/>
  <c r="Z877" i="1" s="1"/>
  <c r="AA822" i="1"/>
  <c r="Z822" i="1" s="1"/>
  <c r="AA714" i="1"/>
  <c r="Z714" i="1" s="1"/>
  <c r="AA539" i="1"/>
  <c r="Z539" i="1" s="1"/>
  <c r="AA1027" i="1"/>
  <c r="Z1027" i="1" s="1"/>
  <c r="AA908" i="1"/>
  <c r="Z908" i="1" s="1"/>
  <c r="AA964" i="1"/>
  <c r="Z964" i="1" s="1"/>
  <c r="AA986" i="1"/>
  <c r="Z986" i="1" s="1"/>
  <c r="AA853" i="1"/>
  <c r="Z853" i="1" s="1"/>
  <c r="AA784" i="1"/>
  <c r="Z784" i="1" s="1"/>
  <c r="AA671" i="1"/>
  <c r="Z671" i="1" s="1"/>
  <c r="AA977" i="1"/>
  <c r="Z977" i="1" s="1"/>
  <c r="AA860" i="1"/>
  <c r="Z860" i="1" s="1"/>
  <c r="AA931" i="1"/>
  <c r="Z931" i="1" s="1"/>
  <c r="AA957" i="1"/>
  <c r="Z957" i="1" s="1"/>
  <c r="AA846" i="1"/>
  <c r="Z846" i="1" s="1"/>
  <c r="AA755" i="1"/>
  <c r="Z755" i="1" s="1"/>
  <c r="AA652" i="1"/>
  <c r="Z652" i="1" s="1"/>
  <c r="AA16" i="1"/>
  <c r="AA83" i="1"/>
  <c r="AA240" i="1"/>
  <c r="AA49" i="1"/>
  <c r="AA187" i="1"/>
  <c r="AA225" i="1"/>
  <c r="AA283" i="1"/>
  <c r="AA418" i="1"/>
  <c r="Z418" i="1" s="1"/>
  <c r="AA53" i="1"/>
  <c r="AA201" i="1"/>
  <c r="AA17" i="1"/>
  <c r="AA109" i="1"/>
  <c r="AA239" i="1"/>
  <c r="AA451" i="1"/>
  <c r="Z451" i="1" s="1"/>
  <c r="AA142" i="1"/>
  <c r="AA190" i="1"/>
  <c r="AA244" i="1"/>
  <c r="AA294" i="1"/>
  <c r="AA419" i="1"/>
  <c r="Z419" i="1" s="1"/>
  <c r="AA430" i="1"/>
  <c r="Z430" i="1" s="1"/>
  <c r="AA443" i="1"/>
  <c r="Z443" i="1" s="1"/>
  <c r="AA268" i="1"/>
  <c r="AA322" i="1"/>
  <c r="Z322" i="1" s="1"/>
  <c r="AA353" i="1"/>
  <c r="Z353" i="1" s="1"/>
  <c r="AA384" i="1"/>
  <c r="Z384" i="1" s="1"/>
  <c r="AA181" i="1"/>
  <c r="AA15" i="1"/>
  <c r="AA123" i="1"/>
  <c r="AA220" i="1"/>
  <c r="AA422" i="1"/>
  <c r="Z422" i="1" s="1"/>
  <c r="AA627" i="1"/>
  <c r="Z627" i="1" s="1"/>
  <c r="AA923" i="1"/>
  <c r="Z923" i="1" s="1"/>
  <c r="AA1192" i="1"/>
  <c r="Z1192" i="1" s="1"/>
  <c r="AA730" i="1"/>
  <c r="Z730" i="1" s="1"/>
  <c r="AA970" i="1"/>
  <c r="Z970" i="1" s="1"/>
  <c r="AA1167" i="1"/>
  <c r="Z1167" i="1" s="1"/>
  <c r="AA783" i="1"/>
  <c r="Z783" i="1" s="1"/>
  <c r="AA1077" i="1"/>
  <c r="Z1077" i="1" s="1"/>
  <c r="AA1117" i="1"/>
  <c r="Z1117" i="1" s="1"/>
  <c r="AA834" i="1"/>
  <c r="Z834" i="1" s="1"/>
  <c r="AA1035" i="1"/>
  <c r="Z1035" i="1" s="1"/>
  <c r="AA646" i="1"/>
  <c r="Z646" i="1" s="1"/>
  <c r="AA941" i="1"/>
  <c r="Z941" i="1" s="1"/>
  <c r="AA1005" i="1"/>
  <c r="Z1005" i="1" s="1"/>
  <c r="AA697" i="1"/>
  <c r="Z697" i="1" s="1"/>
  <c r="AA1017" i="1"/>
  <c r="Z1017" i="1" s="1"/>
  <c r="AA470" i="1"/>
  <c r="Z470" i="1" s="1"/>
  <c r="AA542" i="1"/>
  <c r="Z542" i="1" s="1"/>
  <c r="AA909" i="1"/>
  <c r="Z909" i="1" s="1"/>
  <c r="AA1148" i="1"/>
  <c r="Z1148" i="1" s="1"/>
  <c r="AA778" i="1"/>
  <c r="Z778" i="1" s="1"/>
  <c r="AA1004" i="1"/>
  <c r="Z1004" i="1" s="1"/>
  <c r="AA1127" i="1"/>
  <c r="Z1127" i="1" s="1"/>
  <c r="AA829" i="1"/>
  <c r="Z829" i="1" s="1"/>
  <c r="AA1125" i="1"/>
  <c r="Z1125" i="1" s="1"/>
  <c r="AA22" i="1"/>
  <c r="AA28" i="1"/>
  <c r="AA101" i="1"/>
  <c r="AA114" i="1"/>
  <c r="AA134" i="1"/>
  <c r="AA156" i="1"/>
  <c r="AA247" i="1"/>
  <c r="AA278" i="1"/>
  <c r="AA368" i="1"/>
  <c r="Z368" i="1" s="1"/>
  <c r="AA1138" i="1"/>
  <c r="Z1138" i="1" s="1"/>
  <c r="AA812" i="1"/>
  <c r="Z812" i="1" s="1"/>
  <c r="AA1015" i="1"/>
  <c r="Z1015" i="1" s="1"/>
  <c r="AA582" i="1"/>
  <c r="Z582" i="1" s="1"/>
  <c r="AA919" i="1"/>
  <c r="Z919" i="1" s="1"/>
  <c r="AA955" i="1"/>
  <c r="Z955" i="1" s="1"/>
  <c r="AA751" i="1"/>
  <c r="Z751" i="1" s="1"/>
  <c r="AA1072" i="1"/>
  <c r="Z1072" i="1" s="1"/>
  <c r="AA46" i="1"/>
  <c r="AA19" i="1"/>
  <c r="AA124" i="1"/>
  <c r="AA307" i="1"/>
  <c r="Z307" i="1" s="1"/>
  <c r="AA143" i="1"/>
  <c r="AA192" i="1"/>
  <c r="AA245" i="1"/>
  <c r="AA311" i="1"/>
  <c r="Z311" i="1" s="1"/>
  <c r="AA424" i="1"/>
  <c r="Z424" i="1" s="1"/>
  <c r="AA68" i="1"/>
  <c r="AA236" i="1"/>
  <c r="AA125" i="1"/>
  <c r="AA261" i="1"/>
  <c r="AA487" i="1"/>
  <c r="Z487" i="1" s="1"/>
  <c r="AA153" i="1"/>
  <c r="AA205" i="1"/>
  <c r="AA253" i="1"/>
  <c r="AA313" i="1"/>
  <c r="Z313" i="1" s="1"/>
  <c r="AA425" i="1"/>
  <c r="Z425" i="1" s="1"/>
  <c r="AA432" i="1"/>
  <c r="Z432" i="1" s="1"/>
  <c r="AA444" i="1"/>
  <c r="Z444" i="1" s="1"/>
  <c r="AA44" i="1"/>
  <c r="AA299" i="1"/>
  <c r="AA323" i="1"/>
  <c r="Z323" i="1" s="1"/>
  <c r="AA354" i="1"/>
  <c r="Z354" i="1" s="1"/>
  <c r="AA406" i="1"/>
  <c r="Z406" i="1" s="1"/>
  <c r="AA90" i="1"/>
  <c r="AA237" i="1"/>
  <c r="AA18" i="1"/>
  <c r="AA126" i="1"/>
  <c r="AA287" i="1"/>
  <c r="AA1208" i="1"/>
  <c r="Z1208" i="1" s="1"/>
  <c r="AA719" i="1"/>
  <c r="Z719" i="1" s="1"/>
  <c r="AA965" i="1"/>
  <c r="Z965" i="1" s="1"/>
  <c r="AA1121" i="1"/>
  <c r="Z1121" i="1" s="1"/>
  <c r="AA826" i="1"/>
  <c r="Z826" i="1" s="1"/>
  <c r="AA1030" i="1"/>
  <c r="Z1030" i="1" s="1"/>
  <c r="AA1113" i="1"/>
  <c r="Z1113" i="1" s="1"/>
  <c r="AA852" i="1"/>
  <c r="Z852" i="1" s="1"/>
  <c r="AA1166" i="1"/>
  <c r="Z1166" i="1" s="1"/>
  <c r="AA523" i="1"/>
  <c r="Z523" i="1" s="1"/>
  <c r="AA885" i="1"/>
  <c r="Z885" i="1" s="1"/>
  <c r="AA1172" i="1"/>
  <c r="Z1172" i="1" s="1"/>
  <c r="AA749" i="1"/>
  <c r="Z749" i="1" s="1"/>
  <c r="AA980" i="1"/>
  <c r="Z980" i="1" s="1"/>
  <c r="AA1147" i="1"/>
  <c r="Z1147" i="1" s="1"/>
  <c r="AA815" i="1"/>
  <c r="Z815" i="1" s="1"/>
  <c r="AA490" i="1"/>
  <c r="Z490" i="1" s="1"/>
  <c r="AA654" i="1"/>
  <c r="Z654" i="1" s="1"/>
  <c r="AA951" i="1"/>
  <c r="Z951" i="1" s="1"/>
  <c r="AA1108" i="1"/>
  <c r="Z1108" i="1" s="1"/>
  <c r="AA848" i="1"/>
  <c r="Z848" i="1" s="1"/>
  <c r="AA1058" i="1"/>
  <c r="Z1058" i="1" s="1"/>
  <c r="AA1089" i="1"/>
  <c r="Z1089" i="1" s="1"/>
  <c r="AA874" i="1"/>
  <c r="Z874" i="1" s="1"/>
  <c r="AA1088" i="1"/>
  <c r="Z1088" i="1" s="1"/>
  <c r="AA23" i="1"/>
  <c r="AA40" i="1"/>
  <c r="AA102" i="1"/>
  <c r="AA120" i="1"/>
  <c r="AA135" i="1"/>
  <c r="AA157" i="1"/>
  <c r="AA248" i="1"/>
  <c r="AA297" i="1"/>
  <c r="AA378" i="1"/>
  <c r="Z378" i="1" s="1"/>
  <c r="AA1096" i="1"/>
  <c r="Z1096" i="1" s="1"/>
  <c r="AA854" i="1"/>
  <c r="Z854" i="1" s="1"/>
  <c r="AA1066" i="1"/>
  <c r="Z1066" i="1" s="1"/>
  <c r="AA683" i="1"/>
  <c r="Z683" i="1" s="1"/>
  <c r="AA962" i="1"/>
  <c r="Z962" i="1" s="1"/>
  <c r="AA1119" i="1"/>
  <c r="Z1119" i="1" s="1"/>
  <c r="AA836" i="1"/>
  <c r="Z836" i="1" s="1"/>
  <c r="AA1179" i="1"/>
  <c r="Z1179" i="1" s="1"/>
  <c r="AA267" i="1"/>
  <c r="AA56" i="1"/>
  <c r="AA168" i="1"/>
  <c r="AA400" i="1"/>
  <c r="Z400" i="1" s="1"/>
  <c r="AA152" i="1"/>
  <c r="AA209" i="1"/>
  <c r="AA264" i="1"/>
  <c r="AA326" i="1"/>
  <c r="Z326" i="1" s="1"/>
  <c r="AA426" i="1"/>
  <c r="Z426" i="1" s="1"/>
  <c r="AA106" i="1"/>
  <c r="AA269" i="1"/>
  <c r="AA59" i="1"/>
  <c r="AA144" i="1"/>
  <c r="AA318" i="1"/>
  <c r="Z318" i="1" s="1"/>
  <c r="AA86" i="1"/>
  <c r="AA174" i="1"/>
  <c r="AA211" i="1"/>
  <c r="AA274" i="1"/>
  <c r="AA338" i="1"/>
  <c r="Z338" i="1" s="1"/>
  <c r="AA427" i="1"/>
  <c r="Z427" i="1" s="1"/>
  <c r="AA433" i="1"/>
  <c r="Z433" i="1" s="1"/>
  <c r="AA445" i="1"/>
  <c r="Z445" i="1" s="1"/>
  <c r="AA54" i="1"/>
  <c r="AA304" i="1"/>
  <c r="Z304" i="1" s="1"/>
  <c r="AA330" i="1"/>
  <c r="Z330" i="1" s="1"/>
  <c r="AA364" i="1"/>
  <c r="Z364" i="1" s="1"/>
  <c r="AA494" i="1"/>
  <c r="Z494" i="1" s="1"/>
  <c r="AA116" i="1"/>
  <c r="AA258" i="1"/>
  <c r="AA57" i="1"/>
  <c r="AA145" i="1"/>
  <c r="AA308" i="1"/>
  <c r="Z308" i="1" s="1"/>
  <c r="AA1124" i="1"/>
  <c r="Z1124" i="1" s="1"/>
  <c r="AA823" i="1"/>
  <c r="Z823" i="1" s="1"/>
  <c r="AA1028" i="1"/>
  <c r="Z1028" i="1" s="1"/>
  <c r="AA1080" i="1"/>
  <c r="Z1080" i="1" s="1"/>
  <c r="AA872" i="1"/>
  <c r="Z872" i="1" s="1"/>
  <c r="AA1076" i="1"/>
  <c r="Z1076" i="1" s="1"/>
  <c r="AA563" i="1"/>
  <c r="Z563" i="1" s="1"/>
  <c r="AA913" i="1"/>
  <c r="Z913" i="1" s="1"/>
  <c r="AA1112" i="1"/>
  <c r="Z1112" i="1" s="1"/>
  <c r="AA637" i="1"/>
  <c r="Z637" i="1" s="1"/>
  <c r="AA934" i="1"/>
  <c r="Z934" i="1" s="1"/>
  <c r="AA1116" i="1"/>
  <c r="Z1116" i="1" s="1"/>
  <c r="AA835" i="1"/>
  <c r="Z835" i="1" s="1"/>
  <c r="AA1043" i="1"/>
  <c r="Z1043" i="1" s="1"/>
  <c r="AA1106" i="1"/>
  <c r="Z1106" i="1" s="1"/>
  <c r="AA859" i="1"/>
  <c r="Z859" i="1" s="1"/>
  <c r="AA1142" i="1"/>
  <c r="Z1142" i="1" s="1"/>
  <c r="AA1150" i="1"/>
  <c r="Z1150" i="1" s="1"/>
  <c r="AA777" i="1"/>
  <c r="Z777" i="1" s="1"/>
  <c r="AA993" i="1"/>
  <c r="Z993" i="1" s="1"/>
  <c r="AA548" i="1"/>
  <c r="Z548" i="1" s="1"/>
  <c r="AA910" i="1"/>
  <c r="Z910" i="1" s="1"/>
  <c r="AA928" i="1"/>
  <c r="Z928" i="1" s="1"/>
  <c r="AA629" i="1"/>
  <c r="Z629" i="1" s="1"/>
  <c r="AA943" i="1"/>
  <c r="Z943" i="1" s="1"/>
  <c r="AA457" i="1"/>
  <c r="Z457" i="1" s="1"/>
  <c r="AA24" i="1"/>
  <c r="AA88" i="1"/>
  <c r="AA103" i="1"/>
  <c r="AA131" i="1"/>
  <c r="AA150" i="1"/>
  <c r="AA158" i="1"/>
  <c r="AA251" i="1"/>
  <c r="AA349" i="1"/>
  <c r="Z349" i="1" s="1"/>
  <c r="AA448" i="1"/>
  <c r="Z448" i="1" s="1"/>
  <c r="AA570" i="1"/>
  <c r="Z570" i="1" s="1"/>
  <c r="AA916" i="1"/>
  <c r="Z916" i="1" s="1"/>
  <c r="AA1129" i="1"/>
  <c r="Z1129" i="1" s="1"/>
  <c r="AA813" i="1"/>
  <c r="Z813" i="1" s="1"/>
  <c r="AA1016" i="1"/>
  <c r="Z1016" i="1" s="1"/>
  <c r="AA535" i="1"/>
  <c r="Z535" i="1" s="1"/>
  <c r="AA904" i="1"/>
  <c r="Z904" i="1" s="1"/>
  <c r="AA1118" i="1"/>
  <c r="Z1118" i="1" s="1"/>
  <c r="AA9" i="1"/>
  <c r="AA60" i="1"/>
  <c r="AA200" i="1"/>
  <c r="AA454" i="1"/>
  <c r="Z454" i="1" s="1"/>
  <c r="AA185" i="1"/>
  <c r="AA223" i="1"/>
  <c r="AA275" i="1"/>
  <c r="AA340" i="1"/>
  <c r="Z340" i="1" s="1"/>
  <c r="AA164" i="1"/>
  <c r="AA10" i="1"/>
  <c r="AA78" i="1"/>
  <c r="AA172" i="1"/>
  <c r="AA388" i="1"/>
  <c r="Z388" i="1" s="1"/>
  <c r="AA128" i="1"/>
  <c r="AA186" i="1"/>
  <c r="AA224" i="1"/>
  <c r="AA276" i="1"/>
  <c r="AA372" i="1"/>
  <c r="Z372" i="1" s="1"/>
  <c r="AA429" i="1"/>
  <c r="Z429" i="1" s="1"/>
  <c r="AA434" i="1"/>
  <c r="Z434" i="1" s="1"/>
  <c r="AA446" i="1"/>
  <c r="Z446" i="1" s="1"/>
  <c r="AA91" i="1"/>
  <c r="AA305" i="1"/>
  <c r="Z305" i="1" s="1"/>
  <c r="AA344" i="1"/>
  <c r="Z344" i="1" s="1"/>
  <c r="AA383" i="1"/>
  <c r="Z383" i="1" s="1"/>
  <c r="AA498" i="1"/>
  <c r="Z498" i="1" s="1"/>
  <c r="AA163" i="1"/>
  <c r="AA11" i="1"/>
  <c r="AA80" i="1"/>
  <c r="AA199" i="1"/>
  <c r="AA387" i="1"/>
  <c r="Z387" i="1" s="1"/>
  <c r="AA1087" i="1"/>
  <c r="Z1087" i="1" s="1"/>
  <c r="AA862" i="1"/>
  <c r="Z862" i="1" s="1"/>
  <c r="AA1075" i="1"/>
  <c r="Z1075" i="1" s="1"/>
  <c r="AA628" i="1"/>
  <c r="Z628" i="1" s="1"/>
  <c r="AA926" i="1"/>
  <c r="Z926" i="1" s="1"/>
  <c r="AA973" i="1"/>
  <c r="Z973" i="1" s="1"/>
  <c r="AA667" i="1"/>
  <c r="Z667" i="1" s="1"/>
  <c r="AA984" i="1"/>
  <c r="Z984" i="1" s="1"/>
  <c r="AA1173" i="1"/>
  <c r="Z1173" i="1" s="1"/>
  <c r="AA743" i="1"/>
  <c r="Z743" i="1" s="1"/>
  <c r="AA979" i="1"/>
  <c r="Z979" i="1" s="1"/>
  <c r="AA525" i="1"/>
  <c r="Z525" i="1" s="1"/>
  <c r="AA901" i="1"/>
  <c r="Z901" i="1" s="1"/>
  <c r="AA3" i="1"/>
  <c r="AA608" i="1"/>
  <c r="Z608" i="1" s="1"/>
  <c r="AA921" i="1"/>
  <c r="Z921" i="1" s="1"/>
  <c r="AA1103" i="1"/>
  <c r="Z1103" i="1" s="1"/>
  <c r="AA1109" i="1"/>
  <c r="Z1109" i="1" s="1"/>
  <c r="AA847" i="1"/>
  <c r="Z847" i="1" s="1"/>
  <c r="AA1056" i="1"/>
  <c r="Z1056" i="1" s="1"/>
  <c r="AA658" i="1"/>
  <c r="Z658" i="1" s="1"/>
  <c r="AA953" i="1"/>
  <c r="Z953" i="1" s="1"/>
  <c r="AA1032" i="1"/>
  <c r="Z1032" i="1" s="1"/>
  <c r="AA732" i="1"/>
  <c r="Z732" i="1" s="1"/>
  <c r="AA1048" i="1"/>
  <c r="Z1048" i="1" s="1"/>
  <c r="AA474" i="1"/>
  <c r="Z474" i="1" s="1"/>
  <c r="AA27" i="1"/>
  <c r="AA97" i="1"/>
  <c r="AA104" i="1"/>
  <c r="AA132" i="1"/>
  <c r="AA155" i="1"/>
  <c r="AA176" i="1"/>
  <c r="AA252" i="1"/>
  <c r="AA362" i="1"/>
  <c r="Z362" i="1" s="1"/>
  <c r="AA460" i="1"/>
  <c r="Z460" i="1" s="1"/>
  <c r="AA680" i="1"/>
  <c r="Z680" i="1" s="1"/>
  <c r="AA961" i="1"/>
  <c r="Z961" i="1" s="1"/>
  <c r="AA1090" i="1"/>
  <c r="Z1090" i="1" s="1"/>
  <c r="AA856" i="1"/>
  <c r="Z856" i="1" s="1"/>
  <c r="AA1068" i="1"/>
  <c r="Z1068" i="1" s="1"/>
  <c r="AA650" i="1"/>
  <c r="Z650" i="1" s="1"/>
  <c r="AA963" i="1"/>
  <c r="Z963" i="1" s="1"/>
  <c r="W905" i="1"/>
  <c r="W845" i="1"/>
  <c r="W917" i="1"/>
  <c r="W708" i="1"/>
  <c r="W677" i="1"/>
  <c r="W1188" i="1"/>
  <c r="W779" i="1"/>
  <c r="W775" i="1"/>
  <c r="W688" i="1"/>
  <c r="W1195" i="1"/>
  <c r="W577" i="1"/>
  <c r="W1193" i="1"/>
  <c r="W797" i="1"/>
  <c r="W810" i="1"/>
  <c r="AB195" i="1"/>
  <c r="AA273" i="1"/>
  <c r="W1069" i="1"/>
  <c r="W915" i="1"/>
  <c r="W651" i="1"/>
  <c r="W686" i="1"/>
  <c r="W839" i="1"/>
  <c r="W596" i="1"/>
  <c r="W794" i="1"/>
  <c r="W685" i="1"/>
  <c r="W584" i="1"/>
  <c r="W831" i="1"/>
  <c r="W842" i="1"/>
  <c r="W814" i="1"/>
  <c r="W1178" i="1"/>
  <c r="W1180" i="1"/>
  <c r="W1009" i="1"/>
  <c r="W1176" i="1"/>
  <c r="W897" i="1"/>
  <c r="W1204" i="1"/>
  <c r="W1165" i="1"/>
  <c r="W679" i="1"/>
  <c r="W613" i="1"/>
  <c r="W623" i="1"/>
  <c r="W702" i="1"/>
  <c r="W1198" i="1"/>
  <c r="AJ1198" i="1"/>
  <c r="W689" i="1"/>
  <c r="W1200" i="1"/>
  <c r="W781" i="1"/>
  <c r="W883" i="1"/>
  <c r="W583" i="1"/>
  <c r="W790" i="1"/>
  <c r="W890" i="1"/>
  <c r="W750" i="1"/>
  <c r="W704" i="1"/>
  <c r="W626" i="1"/>
  <c r="AJ567" i="1"/>
  <c r="AJ748" i="1"/>
  <c r="AJ837" i="1"/>
  <c r="AJ677" i="1"/>
  <c r="AJ699" i="1"/>
  <c r="AJ1191" i="1"/>
  <c r="AJ695" i="1"/>
  <c r="AJ1195" i="1"/>
  <c r="AJ896" i="1"/>
  <c r="AJ1171" i="1"/>
  <c r="AJ770" i="1"/>
  <c r="AJ902" i="1"/>
  <c r="AJ573" i="1"/>
  <c r="AJ1181" i="1"/>
  <c r="AJ805" i="1"/>
  <c r="W681" i="1"/>
  <c r="AJ681" i="1"/>
  <c r="AJ780" i="1"/>
  <c r="W1186" i="1"/>
  <c r="AJ1186" i="1"/>
  <c r="W820" i="1"/>
  <c r="W693" i="1"/>
  <c r="W855" i="1"/>
  <c r="W817" i="1"/>
  <c r="W595" i="1"/>
  <c r="AJ830" i="1"/>
  <c r="AJ1052" i="1"/>
  <c r="AJ636" i="1"/>
  <c r="AJ742" i="1"/>
  <c r="AJ682" i="1"/>
  <c r="W782" i="1"/>
  <c r="AJ782" i="1"/>
  <c r="AJ688" i="1"/>
  <c r="AJ663" i="1"/>
  <c r="AJ1207" i="1"/>
  <c r="AJ832" i="1"/>
  <c r="AJ1049" i="1"/>
  <c r="AJ580" i="1"/>
  <c r="AJ740" i="1"/>
  <c r="W1181" i="1"/>
  <c r="W878" i="1"/>
  <c r="W573" i="1"/>
  <c r="AJ691" i="1"/>
  <c r="AJ868" i="1"/>
  <c r="AJ804" i="1"/>
  <c r="AJ787" i="1"/>
  <c r="AJ1188" i="1"/>
  <c r="W1203" i="1"/>
  <c r="W636" i="1"/>
  <c r="W682" i="1"/>
  <c r="W866" i="1"/>
  <c r="W701" i="1"/>
  <c r="W1157" i="1"/>
  <c r="W593" i="1"/>
  <c r="W1194" i="1"/>
  <c r="W1159" i="1"/>
  <c r="W537" i="1"/>
  <c r="W1153" i="1"/>
  <c r="W632" i="1"/>
  <c r="W1065" i="1"/>
  <c r="W1189" i="1"/>
  <c r="W873" i="1"/>
  <c r="W748" i="1"/>
  <c r="W742" i="1"/>
  <c r="W830" i="1"/>
  <c r="W567" i="1"/>
  <c r="W624" i="1"/>
  <c r="W594" i="1"/>
  <c r="W738" i="1"/>
  <c r="W861" i="1"/>
  <c r="W804" i="1"/>
  <c r="W663" i="1"/>
  <c r="W787" i="1"/>
  <c r="W699" i="1"/>
  <c r="W1049" i="1"/>
  <c r="W902" i="1"/>
  <c r="W740" i="1"/>
  <c r="AB188" i="1"/>
  <c r="AB196" i="1"/>
  <c r="AB206" i="1"/>
  <c r="AB191" i="1"/>
  <c r="AB198" i="1"/>
  <c r="AH198" i="1" l="1" a="1"/>
  <c r="AH198" i="1" s="1"/>
  <c r="N198" i="5"/>
  <c r="AH273" i="1" a="1"/>
  <c r="AH273" i="1" s="1"/>
  <c r="M273" i="5"/>
  <c r="Z252" i="1"/>
  <c r="L252" i="5" s="1"/>
  <c r="M252" i="5"/>
  <c r="Z104" i="1"/>
  <c r="L104" i="5" s="1"/>
  <c r="M104" i="5"/>
  <c r="Z11" i="1"/>
  <c r="L11" i="5" s="1"/>
  <c r="M11" i="5"/>
  <c r="Z224" i="1"/>
  <c r="L224" i="5" s="1"/>
  <c r="M224" i="5"/>
  <c r="Z172" i="1"/>
  <c r="L172" i="5" s="1"/>
  <c r="M172" i="5"/>
  <c r="Z150" i="1"/>
  <c r="L150" i="5" s="1"/>
  <c r="M150" i="5"/>
  <c r="Z24" i="1"/>
  <c r="L24" i="5" s="1"/>
  <c r="M24" i="5"/>
  <c r="Z145" i="1"/>
  <c r="L145" i="5" s="1"/>
  <c r="M145" i="5"/>
  <c r="Z54" i="1"/>
  <c r="L54" i="5" s="1"/>
  <c r="M54" i="5"/>
  <c r="Z86" i="1"/>
  <c r="L86" i="5" s="1"/>
  <c r="M86" i="5"/>
  <c r="Z269" i="1"/>
  <c r="L269" i="5" s="1"/>
  <c r="M269" i="5"/>
  <c r="Z264" i="1"/>
  <c r="L264" i="5" s="1"/>
  <c r="M264" i="5"/>
  <c r="Z168" i="1"/>
  <c r="L168" i="5" s="1"/>
  <c r="M168" i="5"/>
  <c r="Z297" i="1"/>
  <c r="L297" i="5" s="1"/>
  <c r="M297" i="5"/>
  <c r="Z120" i="1"/>
  <c r="L120" i="5" s="1"/>
  <c r="M120" i="5"/>
  <c r="Z237" i="1"/>
  <c r="L237" i="5" s="1"/>
  <c r="M237" i="5"/>
  <c r="Z205" i="1"/>
  <c r="L205" i="5" s="1"/>
  <c r="M205" i="5"/>
  <c r="Z125" i="1"/>
  <c r="L125" i="5" s="1"/>
  <c r="M125" i="5"/>
  <c r="Z134" i="1"/>
  <c r="L134" i="5" s="1"/>
  <c r="M134" i="5"/>
  <c r="Z22" i="1"/>
  <c r="L22" i="5" s="1"/>
  <c r="M22" i="5"/>
  <c r="Z123" i="1"/>
  <c r="L123" i="5" s="1"/>
  <c r="M123" i="5"/>
  <c r="Z190" i="1"/>
  <c r="L190" i="5" s="1"/>
  <c r="M190" i="5"/>
  <c r="Z109" i="1"/>
  <c r="L109" i="5" s="1"/>
  <c r="M109" i="5"/>
  <c r="Z49" i="1"/>
  <c r="L49" i="5" s="1"/>
  <c r="M49" i="5"/>
  <c r="Z32" i="1"/>
  <c r="L32" i="5" s="1"/>
  <c r="M32" i="5"/>
  <c r="Z29" i="1"/>
  <c r="L29" i="5" s="1"/>
  <c r="M29" i="5"/>
  <c r="Z7" i="1"/>
  <c r="L7" i="5" s="1"/>
  <c r="M7" i="5"/>
  <c r="Z27" i="1"/>
  <c r="L27" i="5" s="1"/>
  <c r="M27" i="5"/>
  <c r="AH191" i="1" a="1"/>
  <c r="AH191" i="1" s="1"/>
  <c r="N191" i="5"/>
  <c r="Z3" i="1"/>
  <c r="L3" i="5" s="1"/>
  <c r="M3" i="5"/>
  <c r="Z80" i="1"/>
  <c r="L80" i="5" s="1"/>
  <c r="M80" i="5"/>
  <c r="AH206" i="1" a="1"/>
  <c r="AH206" i="1" s="1"/>
  <c r="N206" i="5"/>
  <c r="AH195" i="1" a="1"/>
  <c r="AH195" i="1" s="1"/>
  <c r="N195" i="5"/>
  <c r="AH196" i="1" a="1"/>
  <c r="AH196" i="1" s="1"/>
  <c r="N196" i="5"/>
  <c r="Z176" i="1"/>
  <c r="L176" i="5" s="1"/>
  <c r="M176" i="5"/>
  <c r="Z97" i="1"/>
  <c r="L97" i="5" s="1"/>
  <c r="M97" i="5"/>
  <c r="Z163" i="1"/>
  <c r="L163" i="5" s="1"/>
  <c r="M163" i="5"/>
  <c r="Z186" i="1"/>
  <c r="L186" i="5" s="1"/>
  <c r="M186" i="5"/>
  <c r="Z78" i="1"/>
  <c r="L78" i="5" s="1"/>
  <c r="M78" i="5"/>
  <c r="Z275" i="1"/>
  <c r="L275" i="5" s="1"/>
  <c r="M275" i="5"/>
  <c r="Z200" i="1"/>
  <c r="L200" i="5" s="1"/>
  <c r="M200" i="5"/>
  <c r="Z131" i="1"/>
  <c r="L131" i="5" s="1"/>
  <c r="M131" i="5"/>
  <c r="Z57" i="1"/>
  <c r="L57" i="5" s="1"/>
  <c r="M57" i="5"/>
  <c r="Z274" i="1"/>
  <c r="L274" i="5" s="1"/>
  <c r="M274" i="5"/>
  <c r="Z106" i="1"/>
  <c r="L106" i="5" s="1"/>
  <c r="M106" i="5"/>
  <c r="Z209" i="1"/>
  <c r="L209" i="5" s="1"/>
  <c r="M209" i="5"/>
  <c r="Z56" i="1"/>
  <c r="L56" i="5" s="1"/>
  <c r="M56" i="5"/>
  <c r="Z248" i="1"/>
  <c r="L248" i="5" s="1"/>
  <c r="M248" i="5"/>
  <c r="Z102" i="1"/>
  <c r="L102" i="5" s="1"/>
  <c r="M102" i="5"/>
  <c r="Z287" i="1"/>
  <c r="L287" i="5" s="1"/>
  <c r="M287" i="5"/>
  <c r="Z90" i="1"/>
  <c r="L90" i="5" s="1"/>
  <c r="M90" i="5"/>
  <c r="Z299" i="1"/>
  <c r="L299" i="5" s="1"/>
  <c r="M299" i="5"/>
  <c r="Z153" i="1"/>
  <c r="L153" i="5" s="1"/>
  <c r="M153" i="5"/>
  <c r="Z236" i="1"/>
  <c r="L236" i="5" s="1"/>
  <c r="M236" i="5"/>
  <c r="Z245" i="1"/>
  <c r="L245" i="5" s="1"/>
  <c r="M245" i="5"/>
  <c r="Z124" i="1"/>
  <c r="L124" i="5" s="1"/>
  <c r="M124" i="5"/>
  <c r="Z278" i="1"/>
  <c r="L278" i="5" s="1"/>
  <c r="M278" i="5"/>
  <c r="Z114" i="1"/>
  <c r="L114" i="5" s="1"/>
  <c r="M114" i="5"/>
  <c r="Z15" i="1"/>
  <c r="L15" i="5" s="1"/>
  <c r="M15" i="5"/>
  <c r="Z142" i="1"/>
  <c r="L142" i="5" s="1"/>
  <c r="M142" i="5"/>
  <c r="Z17" i="1"/>
  <c r="L17" i="5" s="1"/>
  <c r="M17" i="5"/>
  <c r="Z283" i="1"/>
  <c r="L283" i="5" s="1"/>
  <c r="M283" i="5"/>
  <c r="Z240" i="1"/>
  <c r="L240" i="5" s="1"/>
  <c r="M240" i="5"/>
  <c r="Z30" i="1"/>
  <c r="L30" i="5" s="1"/>
  <c r="M30" i="5"/>
  <c r="Z2" i="1"/>
  <c r="L2" i="5" s="1"/>
  <c r="M2" i="5"/>
  <c r="Z5" i="1"/>
  <c r="L5" i="5" s="1"/>
  <c r="M5" i="5"/>
  <c r="AH188" i="1" a="1"/>
  <c r="AH188" i="1" s="1"/>
  <c r="N188" i="5"/>
  <c r="Z155" i="1"/>
  <c r="L155" i="5" s="1"/>
  <c r="M155" i="5"/>
  <c r="Z199" i="1"/>
  <c r="L199" i="5" s="1"/>
  <c r="M199" i="5"/>
  <c r="Z91" i="1"/>
  <c r="L91" i="5" s="1"/>
  <c r="M91" i="5"/>
  <c r="Z128" i="1"/>
  <c r="L128" i="5" s="1"/>
  <c r="M128" i="5"/>
  <c r="Z10" i="1"/>
  <c r="L10" i="5" s="1"/>
  <c r="M10" i="5"/>
  <c r="Z223" i="1"/>
  <c r="L223" i="5" s="1"/>
  <c r="M223" i="5"/>
  <c r="Z60" i="1"/>
  <c r="L60" i="5" s="1"/>
  <c r="M60" i="5"/>
  <c r="Z251" i="1"/>
  <c r="L251" i="5" s="1"/>
  <c r="M251" i="5"/>
  <c r="Z103" i="1"/>
  <c r="L103" i="5" s="1"/>
  <c r="M103" i="5"/>
  <c r="Z258" i="1"/>
  <c r="L258" i="5" s="1"/>
  <c r="M258" i="5"/>
  <c r="Z211" i="1"/>
  <c r="L211" i="5" s="1"/>
  <c r="M211" i="5"/>
  <c r="Z144" i="1"/>
  <c r="L144" i="5" s="1"/>
  <c r="M144" i="5"/>
  <c r="Z152" i="1"/>
  <c r="L152" i="5" s="1"/>
  <c r="M152" i="5"/>
  <c r="Z267" i="1"/>
  <c r="L267" i="5" s="1"/>
  <c r="M267" i="5"/>
  <c r="Z157" i="1"/>
  <c r="L157" i="5" s="1"/>
  <c r="M157" i="5"/>
  <c r="Z40" i="1"/>
  <c r="L40" i="5" s="1"/>
  <c r="M40" i="5"/>
  <c r="Z126" i="1"/>
  <c r="L126" i="5" s="1"/>
  <c r="M126" i="5"/>
  <c r="Z44" i="1"/>
  <c r="L44" i="5" s="1"/>
  <c r="M44" i="5"/>
  <c r="Z68" i="1"/>
  <c r="L68" i="5" s="1"/>
  <c r="M68" i="5"/>
  <c r="Z192" i="1"/>
  <c r="L192" i="5" s="1"/>
  <c r="M192" i="5"/>
  <c r="Z19" i="1"/>
  <c r="L19" i="5" s="1"/>
  <c r="M19" i="5"/>
  <c r="Z247" i="1"/>
  <c r="L247" i="5" s="1"/>
  <c r="M247" i="5"/>
  <c r="Z101" i="1"/>
  <c r="L101" i="5" s="1"/>
  <c r="M101" i="5"/>
  <c r="Z181" i="1"/>
  <c r="L181" i="5" s="1"/>
  <c r="M181" i="5"/>
  <c r="Z268" i="1"/>
  <c r="L268" i="5" s="1"/>
  <c r="M268" i="5"/>
  <c r="Z294" i="1"/>
  <c r="L294" i="5" s="1"/>
  <c r="M294" i="5"/>
  <c r="Z201" i="1"/>
  <c r="L201" i="5" s="1"/>
  <c r="M201" i="5"/>
  <c r="Z225" i="1"/>
  <c r="L225" i="5" s="1"/>
  <c r="M225" i="5"/>
  <c r="Z83" i="1"/>
  <c r="L83" i="5" s="1"/>
  <c r="M83" i="5"/>
  <c r="Z4" i="1"/>
  <c r="L4" i="5" s="1"/>
  <c r="M4" i="5"/>
  <c r="Z33" i="1"/>
  <c r="L33" i="5" s="1"/>
  <c r="M33" i="5"/>
  <c r="Z132" i="1"/>
  <c r="L132" i="5" s="1"/>
  <c r="M132" i="5"/>
  <c r="Z276" i="1"/>
  <c r="L276" i="5" s="1"/>
  <c r="M276" i="5"/>
  <c r="Z164" i="1"/>
  <c r="L164" i="5" s="1"/>
  <c r="M164" i="5"/>
  <c r="Z185" i="1"/>
  <c r="L185" i="5" s="1"/>
  <c r="M185" i="5"/>
  <c r="Z9" i="1"/>
  <c r="L9" i="5" s="1"/>
  <c r="M9" i="5"/>
  <c r="Z158" i="1"/>
  <c r="L158" i="5" s="1"/>
  <c r="M158" i="5"/>
  <c r="Z88" i="1"/>
  <c r="L88" i="5" s="1"/>
  <c r="M88" i="5"/>
  <c r="Z116" i="1"/>
  <c r="L116" i="5" s="1"/>
  <c r="M116" i="5"/>
  <c r="Z174" i="1"/>
  <c r="L174" i="5" s="1"/>
  <c r="M174" i="5"/>
  <c r="Z59" i="1"/>
  <c r="L59" i="5" s="1"/>
  <c r="M59" i="5"/>
  <c r="Z135" i="1"/>
  <c r="L135" i="5" s="1"/>
  <c r="M135" i="5"/>
  <c r="Z23" i="1"/>
  <c r="L23" i="5" s="1"/>
  <c r="M23" i="5"/>
  <c r="Z18" i="1"/>
  <c r="L18" i="5" s="1"/>
  <c r="M18" i="5"/>
  <c r="Z253" i="1"/>
  <c r="L253" i="5" s="1"/>
  <c r="M253" i="5"/>
  <c r="Z261" i="1"/>
  <c r="L261" i="5" s="1"/>
  <c r="M261" i="5"/>
  <c r="Z143" i="1"/>
  <c r="L143" i="5" s="1"/>
  <c r="M143" i="5"/>
  <c r="Z46" i="1"/>
  <c r="L46" i="5" s="1"/>
  <c r="M46" i="5"/>
  <c r="Z156" i="1"/>
  <c r="L156" i="5" s="1"/>
  <c r="M156" i="5"/>
  <c r="Z28" i="1"/>
  <c r="L28" i="5" s="1"/>
  <c r="M28" i="5"/>
  <c r="Z220" i="1"/>
  <c r="L220" i="5" s="1"/>
  <c r="M220" i="5"/>
  <c r="Z244" i="1"/>
  <c r="L244" i="5" s="1"/>
  <c r="M244" i="5"/>
  <c r="Z239" i="1"/>
  <c r="L239" i="5" s="1"/>
  <c r="M239" i="5"/>
  <c r="Z53" i="1"/>
  <c r="L53" i="5" s="1"/>
  <c r="M53" i="5"/>
  <c r="Z187" i="1"/>
  <c r="L187" i="5" s="1"/>
  <c r="M187" i="5"/>
  <c r="Z16" i="1"/>
  <c r="L16" i="5" s="1"/>
  <c r="M16" i="5"/>
  <c r="Z31" i="1"/>
  <c r="L31" i="5" s="1"/>
  <c r="M31" i="5"/>
  <c r="Z34" i="1"/>
  <c r="L34" i="5" s="1"/>
  <c r="M34" i="5"/>
  <c r="Z6" i="1"/>
  <c r="L6" i="5" s="1"/>
  <c r="M6" i="5"/>
  <c r="Y7" i="1"/>
  <c r="AH578" i="1" a="1"/>
  <c r="AH578" i="1" s="1"/>
  <c r="W1197" i="1"/>
  <c r="AJ1197" i="1"/>
  <c r="Y33" i="1"/>
  <c r="Y5" i="1"/>
  <c r="Y429" i="1"/>
  <c r="AJ429" i="1" s="1"/>
  <c r="Y430" i="1"/>
  <c r="AJ430" i="1" s="1"/>
  <c r="Y957" i="1"/>
  <c r="AJ957" i="1" s="1"/>
  <c r="Y460" i="1"/>
  <c r="AJ460" i="1" s="1"/>
  <c r="Y1035" i="1"/>
  <c r="AH1035" i="1" s="1" a="1"/>
  <c r="AH1035" i="1" s="1"/>
  <c r="Y426" i="1"/>
  <c r="AJ426" i="1" s="1"/>
  <c r="Y434" i="1"/>
  <c r="AJ434" i="1" s="1"/>
  <c r="Y993" i="1"/>
  <c r="AJ993" i="1" s="1"/>
  <c r="Y885" i="1"/>
  <c r="W885" i="1" s="1"/>
  <c r="Y965" i="1"/>
  <c r="AJ965" i="1" s="1"/>
  <c r="Y406" i="1"/>
  <c r="AJ406" i="1" s="1"/>
  <c r="AJ578" i="1"/>
  <c r="W578" i="1"/>
  <c r="Y963" i="1"/>
  <c r="AJ963" i="1" s="1"/>
  <c r="Y362" i="1"/>
  <c r="AJ362" i="1" s="1"/>
  <c r="Y474" i="1"/>
  <c r="AJ474" i="1" s="1"/>
  <c r="Y953" i="1"/>
  <c r="AJ953" i="1" s="1"/>
  <c r="Y743" i="1"/>
  <c r="AH743" i="1" s="1" a="1"/>
  <c r="AH743" i="1" s="1"/>
  <c r="Y973" i="1"/>
  <c r="AJ973" i="1" s="1"/>
  <c r="Y862" i="1"/>
  <c r="AH862" i="1" s="1" a="1"/>
  <c r="AH862" i="1" s="1"/>
  <c r="Y383" i="1"/>
  <c r="AJ383" i="1" s="1"/>
  <c r="Y446" i="1"/>
  <c r="AJ446" i="1" s="1"/>
  <c r="Y388" i="1"/>
  <c r="AJ388" i="1" s="1"/>
  <c r="Y916" i="1"/>
  <c r="AH916" i="1" s="1" a="1"/>
  <c r="AH916" i="1" s="1"/>
  <c r="Y943" i="1"/>
  <c r="AJ943" i="1" s="1"/>
  <c r="Y835" i="1"/>
  <c r="AH835" i="1" s="1" a="1"/>
  <c r="AH835" i="1" s="1"/>
  <c r="Y872" i="1"/>
  <c r="AH872" i="1" s="1" a="1"/>
  <c r="AH872" i="1" s="1"/>
  <c r="Y962" i="1"/>
  <c r="AJ962" i="1" s="1"/>
  <c r="Y40" i="1"/>
  <c r="K40" i="5" s="1"/>
  <c r="Y951" i="1"/>
  <c r="AJ951" i="1" s="1"/>
  <c r="Y1172" i="1"/>
  <c r="AH1172" i="1" s="1" a="1"/>
  <c r="AH1172" i="1" s="1"/>
  <c r="Y852" i="1"/>
  <c r="AH852" i="1" s="1" a="1"/>
  <c r="AH852" i="1" s="1"/>
  <c r="Y425" i="1"/>
  <c r="AJ425" i="1" s="1"/>
  <c r="Y1072" i="1"/>
  <c r="AH1072" i="1" s="1" a="1"/>
  <c r="AH1072" i="1" s="1"/>
  <c r="Y582" i="1"/>
  <c r="AH582" i="1" s="1" a="1"/>
  <c r="AH582" i="1" s="1"/>
  <c r="Y368" i="1"/>
  <c r="AJ368" i="1" s="1"/>
  <c r="Y1004" i="1"/>
  <c r="AH1004" i="1" s="1" a="1"/>
  <c r="AH1004" i="1" s="1"/>
  <c r="Y1005" i="1"/>
  <c r="AH1005" i="1" s="1" a="1"/>
  <c r="AH1005" i="1" s="1"/>
  <c r="Y1167" i="1"/>
  <c r="AH1167" i="1" s="1" a="1"/>
  <c r="AH1167" i="1" s="1"/>
  <c r="Y923" i="1"/>
  <c r="AH923" i="1" s="1" a="1"/>
  <c r="AH923" i="1" s="1"/>
  <c r="Y384" i="1"/>
  <c r="AJ384" i="1" s="1"/>
  <c r="Y451" i="1"/>
  <c r="AJ451" i="1" s="1"/>
  <c r="Y83" i="1"/>
  <c r="Y860" i="1"/>
  <c r="AH860" i="1" s="1" a="1"/>
  <c r="AH860" i="1" s="1"/>
  <c r="Y853" i="1"/>
  <c r="AH853" i="1" s="1" a="1"/>
  <c r="AH853" i="1" s="1"/>
  <c r="Y1027" i="1"/>
  <c r="AH1027" i="1" s="1" a="1"/>
  <c r="AH1027" i="1" s="1"/>
  <c r="Y877" i="1"/>
  <c r="AH877" i="1" s="1" a="1"/>
  <c r="AH877" i="1" s="1"/>
  <c r="Y922" i="1"/>
  <c r="AH922" i="1" s="1" a="1"/>
  <c r="AH922" i="1" s="1"/>
  <c r="Y1055" i="1"/>
  <c r="AH1055" i="1" s="1" a="1"/>
  <c r="AH1055" i="1" s="1"/>
  <c r="Y344" i="1"/>
  <c r="AJ344" i="1" s="1"/>
  <c r="Y570" i="1"/>
  <c r="AH570" i="1" s="1" a="1"/>
  <c r="AH570" i="1" s="1"/>
  <c r="Y629" i="1"/>
  <c r="AH629" i="1" s="1" a="1"/>
  <c r="AH629" i="1" s="1"/>
  <c r="Y1080" i="1"/>
  <c r="AH1080" i="1" s="1" a="1"/>
  <c r="AH1080" i="1" s="1"/>
  <c r="Y400" i="1"/>
  <c r="AJ400" i="1" s="1"/>
  <c r="Y1179" i="1"/>
  <c r="AH1179" i="1" s="1" a="1"/>
  <c r="AH1179" i="1" s="1"/>
  <c r="Y683" i="1"/>
  <c r="AH683" i="1" s="1" a="1"/>
  <c r="AH683" i="1" s="1"/>
  <c r="Y378" i="1"/>
  <c r="AJ378" i="1" s="1"/>
  <c r="Y1058" i="1"/>
  <c r="AH1058" i="1" s="1" a="1"/>
  <c r="AH1058" i="1" s="1"/>
  <c r="Y654" i="1"/>
  <c r="AH654" i="1" s="1" a="1"/>
  <c r="AH654" i="1" s="1"/>
  <c r="Y1147" i="1"/>
  <c r="AH1147" i="1" s="1" a="1"/>
  <c r="AH1147" i="1" s="1"/>
  <c r="Y44" i="1"/>
  <c r="Y487" i="1"/>
  <c r="AJ487" i="1" s="1"/>
  <c r="Y751" i="1"/>
  <c r="AH751" i="1" s="1" a="1"/>
  <c r="AH751" i="1" s="1"/>
  <c r="Y1015" i="1"/>
  <c r="AH1015" i="1" s="1" a="1"/>
  <c r="AH1015" i="1" s="1"/>
  <c r="Y470" i="1"/>
  <c r="AJ470" i="1" s="1"/>
  <c r="Y941" i="1"/>
  <c r="AJ941" i="1" s="1"/>
  <c r="Y970" i="1"/>
  <c r="AJ970" i="1" s="1"/>
  <c r="Y627" i="1"/>
  <c r="AH627" i="1" s="1" a="1"/>
  <c r="AH627" i="1" s="1"/>
  <c r="Y353" i="1"/>
  <c r="AJ353" i="1" s="1"/>
  <c r="Y443" i="1"/>
  <c r="AJ443" i="1" s="1"/>
  <c r="Y977" i="1"/>
  <c r="AJ977" i="1" s="1"/>
  <c r="Y986" i="1"/>
  <c r="AJ986" i="1" s="1"/>
  <c r="Y1062" i="1"/>
  <c r="AH1062" i="1" s="1" a="1"/>
  <c r="AH1062" i="1" s="1"/>
  <c r="Y914" i="1"/>
  <c r="AH914" i="1" s="1" a="1"/>
  <c r="AH914" i="1" s="1"/>
  <c r="Y634" i="1"/>
  <c r="AH634" i="1" s="1" a="1"/>
  <c r="AH634" i="1" s="1"/>
  <c r="Y961" i="1"/>
  <c r="AJ961" i="1" s="1"/>
  <c r="Y859" i="1"/>
  <c r="AH859" i="1" s="1" a="1"/>
  <c r="AH859" i="1" s="1"/>
  <c r="Y680" i="1"/>
  <c r="AH680" i="1" s="1" a="1"/>
  <c r="AH680" i="1" s="1"/>
  <c r="Y176" i="1"/>
  <c r="Y732" i="1"/>
  <c r="AH732" i="1" s="1" a="1"/>
  <c r="AH732" i="1" s="1"/>
  <c r="Y1056" i="1"/>
  <c r="AH1056" i="1" s="1" a="1"/>
  <c r="AH1056" i="1" s="1"/>
  <c r="Y525" i="1"/>
  <c r="AJ525" i="1" s="1"/>
  <c r="Y984" i="1"/>
  <c r="AJ984" i="1" s="1"/>
  <c r="Y387" i="1"/>
  <c r="AJ387" i="1" s="1"/>
  <c r="Y340" i="1"/>
  <c r="AJ340" i="1" s="1"/>
  <c r="Y454" i="1"/>
  <c r="AJ454" i="1" s="1"/>
  <c r="Y813" i="1"/>
  <c r="AH813" i="1" s="1" a="1"/>
  <c r="AH813" i="1" s="1"/>
  <c r="Y448" i="1"/>
  <c r="AJ448" i="1" s="1"/>
  <c r="Y928" i="1"/>
  <c r="AJ928" i="1" s="1"/>
  <c r="Y777" i="1"/>
  <c r="AJ777" i="1" s="1"/>
  <c r="Y934" i="1"/>
  <c r="AJ934" i="1" s="1"/>
  <c r="Y1028" i="1"/>
  <c r="AH1028" i="1" s="1" a="1"/>
  <c r="AH1028" i="1" s="1"/>
  <c r="Y494" i="1"/>
  <c r="AJ494" i="1" s="1"/>
  <c r="Y338" i="1"/>
  <c r="AJ338" i="1" s="1"/>
  <c r="Y836" i="1"/>
  <c r="AH836" i="1" s="1" a="1"/>
  <c r="AH836" i="1" s="1"/>
  <c r="Y1066" i="1"/>
  <c r="AH1066" i="1" s="1" a="1"/>
  <c r="AH1066" i="1" s="1"/>
  <c r="Y980" i="1"/>
  <c r="AJ980" i="1" s="1"/>
  <c r="Y523" i="1"/>
  <c r="AJ523" i="1" s="1"/>
  <c r="Y719" i="1"/>
  <c r="AH719" i="1" s="1" a="1"/>
  <c r="AH719" i="1" s="1"/>
  <c r="Y354" i="1"/>
  <c r="AJ354" i="1" s="1"/>
  <c r="Y444" i="1"/>
  <c r="AJ444" i="1" s="1"/>
  <c r="Y955" i="1"/>
  <c r="AJ955" i="1" s="1"/>
  <c r="Y812" i="1"/>
  <c r="AH812" i="1" s="1" a="1"/>
  <c r="AH812" i="1" s="1"/>
  <c r="Y829" i="1"/>
  <c r="AH829" i="1" s="1" a="1"/>
  <c r="AH829" i="1" s="1"/>
  <c r="Y1148" i="1"/>
  <c r="AH1148" i="1" s="1" a="1"/>
  <c r="AH1148" i="1" s="1"/>
  <c r="Y646" i="1"/>
  <c r="AH646" i="1" s="1" a="1"/>
  <c r="AH646" i="1" s="1"/>
  <c r="Y1077" i="1"/>
  <c r="AH1077" i="1" s="1" a="1"/>
  <c r="AH1077" i="1" s="1"/>
  <c r="Y730" i="1"/>
  <c r="AH730" i="1" s="1" a="1"/>
  <c r="AH730" i="1" s="1"/>
  <c r="Y422" i="1"/>
  <c r="AJ422" i="1" s="1"/>
  <c r="Y418" i="1"/>
  <c r="AJ418" i="1" s="1"/>
  <c r="Y671" i="1"/>
  <c r="AH671" i="1" s="1" a="1"/>
  <c r="AH671" i="1" s="1"/>
  <c r="Y964" i="1"/>
  <c r="AJ964" i="1" s="1"/>
  <c r="Y714" i="1"/>
  <c r="AH714" i="1" s="1" a="1"/>
  <c r="AH714" i="1" s="1"/>
  <c r="Y1012" i="1"/>
  <c r="AH1012" i="1" s="1" a="1"/>
  <c r="AH1012" i="1" s="1"/>
  <c r="Y616" i="1"/>
  <c r="AH616" i="1" s="1" a="1"/>
  <c r="AH616" i="1" s="1"/>
  <c r="Y1073" i="1"/>
  <c r="AH1073" i="1" s="1" a="1"/>
  <c r="AH1073" i="1" s="1"/>
  <c r="Y944" i="1"/>
  <c r="AJ944" i="1" s="1"/>
  <c r="Y856" i="1"/>
  <c r="AH856" i="1" s="1" a="1"/>
  <c r="AH856" i="1" s="1"/>
  <c r="Y1032" i="1"/>
  <c r="AH1032" i="1" s="1" a="1"/>
  <c r="AH1032" i="1" s="1"/>
  <c r="Y979" i="1"/>
  <c r="AJ979" i="1" s="1"/>
  <c r="Y1075" i="1"/>
  <c r="AH1075" i="1" s="1" a="1"/>
  <c r="AH1075" i="1" s="1"/>
  <c r="Y498" i="1"/>
  <c r="AJ498" i="1" s="1"/>
  <c r="Y372" i="1"/>
  <c r="AJ372" i="1" s="1"/>
  <c r="Y349" i="1"/>
  <c r="AJ349" i="1" s="1"/>
  <c r="Y457" i="1"/>
  <c r="AJ457" i="1" s="1"/>
  <c r="Y910" i="1"/>
  <c r="AH910" i="1" s="1" a="1"/>
  <c r="AH910" i="1" s="1"/>
  <c r="Y1150" i="1"/>
  <c r="AH1150" i="1" s="1" a="1"/>
  <c r="AH1150" i="1" s="1"/>
  <c r="Y1043" i="1"/>
  <c r="AH1043" i="1" s="1" a="1"/>
  <c r="AH1043" i="1" s="1"/>
  <c r="Y637" i="1"/>
  <c r="AH637" i="1" s="1" a="1"/>
  <c r="AH637" i="1" s="1"/>
  <c r="Y823" i="1"/>
  <c r="AH823" i="1" s="1" a="1"/>
  <c r="AH823" i="1" s="1"/>
  <c r="Y57" i="1"/>
  <c r="Y364" i="1"/>
  <c r="AJ364" i="1" s="1"/>
  <c r="Y445" i="1"/>
  <c r="AJ445" i="1" s="1"/>
  <c r="Y874" i="1"/>
  <c r="AH874" i="1" s="1" a="1"/>
  <c r="AH874" i="1" s="1"/>
  <c r="Y1166" i="1"/>
  <c r="AH1166" i="1" s="1" a="1"/>
  <c r="AH1166" i="1" s="1"/>
  <c r="Y1208" i="1"/>
  <c r="AH1208" i="1" s="1" a="1"/>
  <c r="AH1208" i="1" s="1"/>
  <c r="Y432" i="1"/>
  <c r="AJ432" i="1" s="1"/>
  <c r="Y424" i="1"/>
  <c r="AJ424" i="1" s="1"/>
  <c r="Y919" i="1"/>
  <c r="AH919" i="1" s="1" a="1"/>
  <c r="AH919" i="1" s="1"/>
  <c r="Y909" i="1"/>
  <c r="AH909" i="1" s="1" a="1"/>
  <c r="AH909" i="1" s="1"/>
  <c r="Y697" i="1"/>
  <c r="AH697" i="1" s="1" a="1"/>
  <c r="AH697" i="1" s="1"/>
  <c r="Y783" i="1"/>
  <c r="AH783" i="1" s="1" a="1"/>
  <c r="AH783" i="1" s="1"/>
  <c r="Y1192" i="1"/>
  <c r="AH1192" i="1" s="1" a="1"/>
  <c r="AH1192" i="1" s="1"/>
  <c r="Y419" i="1"/>
  <c r="AJ419" i="1" s="1"/>
  <c r="Y240" i="1"/>
  <c r="Y652" i="1"/>
  <c r="AH652" i="1" s="1" a="1"/>
  <c r="AH652" i="1" s="1"/>
  <c r="Y931" i="1"/>
  <c r="AJ931" i="1" s="1"/>
  <c r="Y784" i="1"/>
  <c r="AH784" i="1" s="1" a="1"/>
  <c r="AH784" i="1" s="1"/>
  <c r="Y908" i="1"/>
  <c r="AH908" i="1" s="1" a="1"/>
  <c r="AH908" i="1" s="1"/>
  <c r="Y822" i="1"/>
  <c r="AH822" i="1" s="1" a="1"/>
  <c r="AH822" i="1" s="1"/>
  <c r="Y568" i="1"/>
  <c r="AH568" i="1" s="1" a="1"/>
  <c r="AH568" i="1" s="1"/>
  <c r="Y737" i="1"/>
  <c r="AH737" i="1" s="1" a="1"/>
  <c r="AH737" i="1" s="1"/>
  <c r="Y1061" i="1"/>
  <c r="AJ1061" i="1" s="1"/>
  <c r="Y522" i="1"/>
  <c r="AJ522" i="1" s="1"/>
  <c r="Y650" i="1"/>
  <c r="AH650" i="1" s="1" a="1"/>
  <c r="AH650" i="1" s="1"/>
  <c r="Y252" i="1"/>
  <c r="Y104" i="1"/>
  <c r="Y1048" i="1"/>
  <c r="AH1048" i="1" s="1" a="1"/>
  <c r="AH1048" i="1" s="1"/>
  <c r="Y658" i="1"/>
  <c r="AH658" i="1" s="1" a="1"/>
  <c r="AH658" i="1" s="1"/>
  <c r="Y1103" i="1"/>
  <c r="AJ1103" i="1" s="1"/>
  <c r="Y901" i="1"/>
  <c r="AH901" i="1" s="1" a="1"/>
  <c r="AH901" i="1" s="1"/>
  <c r="Y1173" i="1"/>
  <c r="AH1173" i="1" s="1" a="1"/>
  <c r="AH1173" i="1" s="1"/>
  <c r="Y926" i="1"/>
  <c r="AH926" i="1" s="1" a="1"/>
  <c r="AH926" i="1" s="1"/>
  <c r="Y1087" i="1"/>
  <c r="AJ1087" i="1" s="1"/>
  <c r="Y11" i="1"/>
  <c r="Y172" i="1"/>
  <c r="Y1016" i="1"/>
  <c r="AH1016" i="1" s="1" a="1"/>
  <c r="AH1016" i="1" s="1"/>
  <c r="Y88" i="1"/>
  <c r="Y1116" i="1"/>
  <c r="AJ1116" i="1" s="1"/>
  <c r="Y913" i="1"/>
  <c r="AH913" i="1" s="1" a="1"/>
  <c r="AH913" i="1" s="1"/>
  <c r="Y308" i="1"/>
  <c r="AJ308" i="1" s="1"/>
  <c r="Y304" i="1"/>
  <c r="AJ304" i="1" s="1"/>
  <c r="Y427" i="1"/>
  <c r="AJ427" i="1" s="1"/>
  <c r="Y174" i="1"/>
  <c r="Y326" i="1"/>
  <c r="AJ326" i="1" s="1"/>
  <c r="Y135" i="1"/>
  <c r="Y23" i="1"/>
  <c r="Y1113" i="1"/>
  <c r="AJ1113" i="1" s="1"/>
  <c r="Y313" i="1"/>
  <c r="AJ313" i="1" s="1"/>
  <c r="Y236" i="1"/>
  <c r="Y245" i="1"/>
  <c r="Y278" i="1"/>
  <c r="Y114" i="1"/>
  <c r="Y1125" i="1"/>
  <c r="AJ1125" i="1" s="1"/>
  <c r="Y778" i="1"/>
  <c r="AH778" i="1" s="1" a="1"/>
  <c r="AH778" i="1" s="1"/>
  <c r="Y1117" i="1"/>
  <c r="AJ1117" i="1" s="1"/>
  <c r="Y15" i="1"/>
  <c r="Y244" i="1"/>
  <c r="Y53" i="1"/>
  <c r="Y187" i="1"/>
  <c r="Y16" i="1"/>
  <c r="Y846" i="1"/>
  <c r="AH846" i="1" s="1" a="1"/>
  <c r="AH846" i="1" s="1"/>
  <c r="Y539" i="1"/>
  <c r="AH539" i="1" s="1" a="1"/>
  <c r="AH539" i="1" s="1"/>
  <c r="Y1033" i="1"/>
  <c r="AH1033" i="1" s="1" a="1"/>
  <c r="AH1033" i="1" s="1"/>
  <c r="Y1068" i="1"/>
  <c r="AH1068" i="1" s="1" a="1"/>
  <c r="AH1068" i="1" s="1"/>
  <c r="Y921" i="1"/>
  <c r="AH921" i="1" s="1" a="1"/>
  <c r="AH921" i="1" s="1"/>
  <c r="Y628" i="1"/>
  <c r="AH628" i="1" s="1" a="1"/>
  <c r="AH628" i="1" s="1"/>
  <c r="Y163" i="1"/>
  <c r="Y305" i="1"/>
  <c r="AJ305" i="1" s="1"/>
  <c r="Y78" i="1"/>
  <c r="Y1118" i="1"/>
  <c r="AJ1118" i="1" s="1"/>
  <c r="Y24" i="1"/>
  <c r="Y1106" i="1"/>
  <c r="AJ1106" i="1" s="1"/>
  <c r="Y563" i="1"/>
  <c r="AH563" i="1" s="1" a="1"/>
  <c r="AH563" i="1" s="1"/>
  <c r="Y54" i="1"/>
  <c r="Y269" i="1"/>
  <c r="Y168" i="1"/>
  <c r="Y120" i="1"/>
  <c r="Y1088" i="1"/>
  <c r="AJ1088" i="1" s="1"/>
  <c r="Y848" i="1"/>
  <c r="AH848" i="1" s="1" a="1"/>
  <c r="AH848" i="1" s="1"/>
  <c r="Y490" i="1"/>
  <c r="AJ490" i="1" s="1"/>
  <c r="Y1030" i="1"/>
  <c r="AH1030" i="1" s="1" a="1"/>
  <c r="AH1030" i="1" s="1"/>
  <c r="Y18" i="1"/>
  <c r="Y261" i="1"/>
  <c r="Y68" i="1"/>
  <c r="Y192" i="1"/>
  <c r="Y247" i="1"/>
  <c r="Y101" i="1"/>
  <c r="Y1017" i="1"/>
  <c r="AH1017" i="1" s="1" a="1"/>
  <c r="AH1017" i="1" s="1"/>
  <c r="Y181" i="1"/>
  <c r="Y322" i="1"/>
  <c r="AJ322" i="1" s="1"/>
  <c r="Y190" i="1"/>
  <c r="Y109" i="1"/>
  <c r="Y27" i="1"/>
  <c r="Y847" i="1"/>
  <c r="AH847" i="1" s="1" a="1"/>
  <c r="AH847" i="1" s="1"/>
  <c r="Y608" i="1"/>
  <c r="AH608" i="1" s="1" a="1"/>
  <c r="AH608" i="1" s="1"/>
  <c r="Y667" i="1"/>
  <c r="AH667" i="1" s="1" a="1"/>
  <c r="AH667" i="1" s="1"/>
  <c r="Y199" i="1"/>
  <c r="Y128" i="1"/>
  <c r="Y275" i="1"/>
  <c r="Y200" i="1"/>
  <c r="Y904" i="1"/>
  <c r="AH904" i="1" s="1" a="1"/>
  <c r="AH904" i="1" s="1"/>
  <c r="Y1129" i="1"/>
  <c r="AJ1129" i="1" s="1"/>
  <c r="Y131" i="1"/>
  <c r="Y1076" i="1"/>
  <c r="AH1076" i="1" s="1" a="1"/>
  <c r="AH1076" i="1" s="1"/>
  <c r="Y318" i="1"/>
  <c r="AH318" i="1" s="1" a="1"/>
  <c r="AH318" i="1" s="1"/>
  <c r="Y106" i="1"/>
  <c r="Y56" i="1"/>
  <c r="Y1119" i="1"/>
  <c r="AH1119" i="1" s="1" a="1"/>
  <c r="AH1119" i="1" s="1"/>
  <c r="Y854" i="1"/>
  <c r="AH854" i="1" s="1" a="1"/>
  <c r="AH854" i="1" s="1"/>
  <c r="Y102" i="1"/>
  <c r="Y1108" i="1"/>
  <c r="AH1108" i="1" s="1" a="1"/>
  <c r="AH1108" i="1" s="1"/>
  <c r="Y749" i="1"/>
  <c r="AH749" i="1" s="1" a="1"/>
  <c r="AH749" i="1" s="1"/>
  <c r="Y826" i="1"/>
  <c r="AH826" i="1" s="1" a="1"/>
  <c r="AH826" i="1" s="1"/>
  <c r="Y323" i="1"/>
  <c r="AH323" i="1" s="1" a="1"/>
  <c r="AH323" i="1" s="1"/>
  <c r="Y205" i="1"/>
  <c r="Y46" i="1"/>
  <c r="Y1138" i="1"/>
  <c r="AH1138" i="1" s="1" a="1"/>
  <c r="AH1138" i="1" s="1"/>
  <c r="Y28" i="1"/>
  <c r="Y1127" i="1"/>
  <c r="AH1127" i="1" s="1" a="1"/>
  <c r="AH1127" i="1" s="1"/>
  <c r="Y220" i="1"/>
  <c r="Y17" i="1"/>
  <c r="Y283" i="1"/>
  <c r="Y1090" i="1"/>
  <c r="AH1090" i="1" s="1" a="1"/>
  <c r="AH1090" i="1" s="1"/>
  <c r="Y132" i="1"/>
  <c r="Y1109" i="1"/>
  <c r="AH1109" i="1" s="1" a="1"/>
  <c r="AH1109" i="1" s="1"/>
  <c r="Y3" i="1"/>
  <c r="Y80" i="1"/>
  <c r="Y164" i="1"/>
  <c r="Y223" i="1"/>
  <c r="Y535" i="1"/>
  <c r="AH535" i="1" s="1" a="1"/>
  <c r="AH535" i="1" s="1"/>
  <c r="Y251" i="1"/>
  <c r="Y548" i="1"/>
  <c r="AH548" i="1" s="1" a="1"/>
  <c r="AH548" i="1" s="1"/>
  <c r="Y1142" i="1"/>
  <c r="AH1142" i="1" s="1" a="1"/>
  <c r="AH1142" i="1" s="1"/>
  <c r="Y1112" i="1"/>
  <c r="AH1112" i="1" s="1" a="1"/>
  <c r="AH1112" i="1" s="1"/>
  <c r="Y1124" i="1"/>
  <c r="AH1124" i="1" s="1" a="1"/>
  <c r="AH1124" i="1" s="1"/>
  <c r="Y258" i="1"/>
  <c r="Y330" i="1"/>
  <c r="AH330" i="1" s="1" a="1"/>
  <c r="AH330" i="1" s="1"/>
  <c r="Y433" i="1"/>
  <c r="Y144" i="1"/>
  <c r="Y267" i="1"/>
  <c r="Y1096" i="1"/>
  <c r="AH1096" i="1" s="1" a="1"/>
  <c r="AH1096" i="1" s="1"/>
  <c r="AJ40" i="1"/>
  <c r="W40" i="1"/>
  <c r="Y1089" i="1"/>
  <c r="AH1089" i="1" s="1" a="1"/>
  <c r="AH1089" i="1" s="1"/>
  <c r="Y815" i="1"/>
  <c r="AH815" i="1" s="1" a="1"/>
  <c r="AH815" i="1" s="1"/>
  <c r="Y1121" i="1"/>
  <c r="AH1121" i="1" s="1" a="1"/>
  <c r="AH1121" i="1" s="1"/>
  <c r="Y287" i="1"/>
  <c r="Y90" i="1"/>
  <c r="Y153" i="1"/>
  <c r="Y311" i="1"/>
  <c r="AH311" i="1" s="1" a="1"/>
  <c r="AH311" i="1" s="1"/>
  <c r="Y307" i="1"/>
  <c r="AH307" i="1" s="1" a="1"/>
  <c r="AH307" i="1" s="1"/>
  <c r="Y134" i="1"/>
  <c r="Y22" i="1"/>
  <c r="Y542" i="1"/>
  <c r="AH542" i="1" s="1" a="1"/>
  <c r="AH542" i="1" s="1"/>
  <c r="Y834" i="1"/>
  <c r="AH834" i="1" s="1" a="1"/>
  <c r="AH834" i="1" s="1"/>
  <c r="Y123" i="1"/>
  <c r="Y294" i="1"/>
  <c r="Y201" i="1"/>
  <c r="Y225" i="1"/>
  <c r="Y755" i="1"/>
  <c r="AH755" i="1" s="1" a="1"/>
  <c r="AH755" i="1" s="1"/>
  <c r="AJ860" i="1"/>
  <c r="W860" i="1"/>
  <c r="Y833" i="1"/>
  <c r="AH833" i="1" s="1" a="1"/>
  <c r="AH833" i="1" s="1"/>
  <c r="AJ195" i="1"/>
  <c r="AJ273" i="1"/>
  <c r="AJ196" i="1"/>
  <c r="AJ198" i="1"/>
  <c r="AJ188" i="1"/>
  <c r="AJ191" i="1"/>
  <c r="AJ206" i="1"/>
  <c r="AH287" i="1" l="1" a="1"/>
  <c r="AH287" i="1" s="1"/>
  <c r="K287" i="5"/>
  <c r="AH267" i="1" a="1"/>
  <c r="AH267" i="1" s="1"/>
  <c r="K267" i="5"/>
  <c r="AH106" i="1" a="1"/>
  <c r="AH106" i="1" s="1"/>
  <c r="K106" i="5"/>
  <c r="AH131" i="1" a="1"/>
  <c r="AH131" i="1" s="1"/>
  <c r="K131" i="5"/>
  <c r="AH275" i="1" a="1"/>
  <c r="AH275" i="1" s="1"/>
  <c r="K275" i="5"/>
  <c r="AH199" i="1" a="1"/>
  <c r="AH199" i="1" s="1"/>
  <c r="K199" i="5"/>
  <c r="AH27" i="1" a="1"/>
  <c r="AH27" i="1" s="1"/>
  <c r="K27" i="5"/>
  <c r="AH190" i="1" a="1"/>
  <c r="AH190" i="1" s="1"/>
  <c r="K190" i="5"/>
  <c r="AH101" i="1" a="1"/>
  <c r="AH101" i="1" s="1"/>
  <c r="K101" i="5"/>
  <c r="AH68" i="1" a="1"/>
  <c r="AH68" i="1" s="1"/>
  <c r="K68" i="5"/>
  <c r="AH187" i="1" a="1"/>
  <c r="AH187" i="1" s="1"/>
  <c r="K187" i="5"/>
  <c r="AH15" i="1" a="1"/>
  <c r="AH15" i="1" s="1"/>
  <c r="K15" i="5"/>
  <c r="AH114" i="1" a="1"/>
  <c r="AH114" i="1" s="1"/>
  <c r="K114" i="5"/>
  <c r="AJ236" i="1"/>
  <c r="K236" i="5"/>
  <c r="AH23" i="1" a="1"/>
  <c r="AH23" i="1" s="1"/>
  <c r="K23" i="5"/>
  <c r="AH174" i="1" a="1"/>
  <c r="AH174" i="1" s="1"/>
  <c r="K174" i="5"/>
  <c r="AJ225" i="1"/>
  <c r="K225" i="5"/>
  <c r="AH90" i="1" a="1"/>
  <c r="AH90" i="1" s="1"/>
  <c r="K90" i="5"/>
  <c r="Y211" i="1"/>
  <c r="Y103" i="1"/>
  <c r="AH80" i="1" a="1"/>
  <c r="AH80" i="1" s="1"/>
  <c r="K80" i="5"/>
  <c r="Y268" i="1"/>
  <c r="Y156" i="1"/>
  <c r="Y125" i="1"/>
  <c r="Y248" i="1"/>
  <c r="Y209" i="1"/>
  <c r="AH200" i="1" a="1"/>
  <c r="AH200" i="1" s="1"/>
  <c r="K200" i="5"/>
  <c r="Y91" i="1"/>
  <c r="AJ109" i="1"/>
  <c r="K109" i="5"/>
  <c r="AH192" i="1" a="1"/>
  <c r="AH192" i="1" s="1"/>
  <c r="K192" i="5"/>
  <c r="AH18" i="1" a="1"/>
  <c r="AH18" i="1" s="1"/>
  <c r="K18" i="5"/>
  <c r="Y264" i="1"/>
  <c r="Y145" i="1"/>
  <c r="AH163" i="1" a="1"/>
  <c r="AH163" i="1" s="1"/>
  <c r="K163" i="5"/>
  <c r="AH16" i="1" a="1"/>
  <c r="AH16" i="1" s="1"/>
  <c r="K16" i="5"/>
  <c r="AJ244" i="1"/>
  <c r="K244" i="5"/>
  <c r="AJ245" i="1"/>
  <c r="K245" i="5"/>
  <c r="Y59" i="1"/>
  <c r="Y116" i="1"/>
  <c r="AH88" i="1" a="1"/>
  <c r="AH88" i="1" s="1"/>
  <c r="K88" i="5"/>
  <c r="Y224" i="1"/>
  <c r="AH176" i="1" a="1"/>
  <c r="AH176" i="1" s="1"/>
  <c r="K176" i="5"/>
  <c r="Y32" i="1"/>
  <c r="Y4" i="1"/>
  <c r="Y9" i="1"/>
  <c r="AH251" i="1" a="1"/>
  <c r="AH251" i="1" s="1"/>
  <c r="K251" i="5"/>
  <c r="AH223" i="1" a="1"/>
  <c r="AH223" i="1" s="1"/>
  <c r="K223" i="5"/>
  <c r="AH3" i="1" a="1"/>
  <c r="AH3" i="1" s="1"/>
  <c r="K3" i="5"/>
  <c r="AH283" i="1" a="1"/>
  <c r="AH283" i="1" s="1"/>
  <c r="K283" i="5"/>
  <c r="AH220" i="1" a="1"/>
  <c r="AH220" i="1" s="1"/>
  <c r="K220" i="5"/>
  <c r="AH120" i="1" a="1"/>
  <c r="AH120" i="1" s="1"/>
  <c r="K120" i="5"/>
  <c r="AJ269" i="1"/>
  <c r="K269" i="5"/>
  <c r="AH11" i="1" a="1"/>
  <c r="AH11" i="1" s="1"/>
  <c r="K11" i="5"/>
  <c r="Y6" i="1"/>
  <c r="AJ240" i="1"/>
  <c r="K240" i="5"/>
  <c r="AH83" i="1" a="1"/>
  <c r="AH83" i="1" s="1"/>
  <c r="K83" i="5"/>
  <c r="AJ294" i="1"/>
  <c r="K294" i="5"/>
  <c r="AH22" i="1" a="1"/>
  <c r="AH22" i="1" s="1"/>
  <c r="K22" i="5"/>
  <c r="AH153" i="1" a="1"/>
  <c r="AH153" i="1" s="1"/>
  <c r="K153" i="5"/>
  <c r="Y152" i="1"/>
  <c r="AH164" i="1" a="1"/>
  <c r="AH164" i="1" s="1"/>
  <c r="K164" i="5"/>
  <c r="AH17" i="1" a="1"/>
  <c r="AH17" i="1" s="1"/>
  <c r="K17" i="5"/>
  <c r="AH46" i="1" a="1"/>
  <c r="AH46" i="1" s="1"/>
  <c r="K46" i="5"/>
  <c r="Y10" i="1"/>
  <c r="Y155" i="1"/>
  <c r="AJ247" i="1"/>
  <c r="K247" i="5"/>
  <c r="AJ261" i="1"/>
  <c r="K261" i="5"/>
  <c r="Y297" i="1"/>
  <c r="Y86" i="1"/>
  <c r="Y186" i="1"/>
  <c r="AH53" i="1" a="1"/>
  <c r="AH53" i="1" s="1"/>
  <c r="K53" i="5"/>
  <c r="AJ278" i="1"/>
  <c r="K278" i="5"/>
  <c r="AH135" i="1" a="1"/>
  <c r="AH135" i="1" s="1"/>
  <c r="K135" i="5"/>
  <c r="Y185" i="1"/>
  <c r="AJ252" i="1"/>
  <c r="K252" i="5"/>
  <c r="Y150" i="1"/>
  <c r="Y2" i="1"/>
  <c r="Y30" i="1"/>
  <c r="Y34" i="1"/>
  <c r="AH201" i="1" a="1"/>
  <c r="AH201" i="1" s="1"/>
  <c r="K201" i="5"/>
  <c r="AH205" i="1" a="1"/>
  <c r="AH205" i="1" s="1"/>
  <c r="K205" i="5"/>
  <c r="AJ78" i="1"/>
  <c r="K78" i="5"/>
  <c r="AH104" i="1" a="1"/>
  <c r="AH104" i="1" s="1"/>
  <c r="K104" i="5"/>
  <c r="AH5" i="1" a="1"/>
  <c r="AH5" i="1" s="1"/>
  <c r="K5" i="5"/>
  <c r="AH33" i="1" a="1"/>
  <c r="AH33" i="1" s="1"/>
  <c r="K33" i="5"/>
  <c r="AH123" i="1" a="1"/>
  <c r="AH123" i="1" s="1"/>
  <c r="K123" i="5"/>
  <c r="AH134" i="1" a="1"/>
  <c r="AH134" i="1" s="1"/>
  <c r="K134" i="5"/>
  <c r="Y299" i="1"/>
  <c r="Y157" i="1"/>
  <c r="AH144" i="1" a="1"/>
  <c r="AH144" i="1" s="1"/>
  <c r="K144" i="5"/>
  <c r="AH258" i="1" a="1"/>
  <c r="AH258" i="1" s="1"/>
  <c r="K258" i="5"/>
  <c r="Y276" i="1"/>
  <c r="AH132" i="1" a="1"/>
  <c r="AH132" i="1" s="1"/>
  <c r="K132" i="5"/>
  <c r="Y142" i="1"/>
  <c r="AH28" i="1" a="1"/>
  <c r="AH28" i="1" s="1"/>
  <c r="K28" i="5"/>
  <c r="Y143" i="1"/>
  <c r="Y237" i="1"/>
  <c r="AH102" i="1" a="1"/>
  <c r="AH102" i="1" s="1"/>
  <c r="K102" i="5"/>
  <c r="AJ56" i="1"/>
  <c r="K56" i="5"/>
  <c r="Y274" i="1"/>
  <c r="AH274" i="1" s="1" a="1"/>
  <c r="AH274" i="1" s="1"/>
  <c r="AJ128" i="1"/>
  <c r="K128" i="5"/>
  <c r="Y49" i="1"/>
  <c r="AH181" i="1" a="1"/>
  <c r="AH181" i="1" s="1"/>
  <c r="K181" i="5"/>
  <c r="Y19" i="1"/>
  <c r="Y253" i="1"/>
  <c r="AH168" i="1" a="1"/>
  <c r="AH168" i="1" s="1"/>
  <c r="K168" i="5"/>
  <c r="AH54" i="1" a="1"/>
  <c r="AH54" i="1" s="1"/>
  <c r="K54" i="5"/>
  <c r="AH24" i="1" a="1"/>
  <c r="AH24" i="1" s="1"/>
  <c r="K24" i="5"/>
  <c r="Y97" i="1"/>
  <c r="Y239" i="1"/>
  <c r="Y124" i="1"/>
  <c r="Y126" i="1"/>
  <c r="AH172" i="1" a="1"/>
  <c r="AH172" i="1" s="1"/>
  <c r="K172" i="5"/>
  <c r="AJ57" i="1"/>
  <c r="K57" i="5"/>
  <c r="Y158" i="1"/>
  <c r="AJ44" i="1"/>
  <c r="K44" i="5"/>
  <c r="Y60" i="1"/>
  <c r="Y29" i="1"/>
  <c r="AH7" i="1" a="1"/>
  <c r="AH7" i="1" s="1"/>
  <c r="K7" i="5"/>
  <c r="Y31" i="1"/>
  <c r="AJ176" i="1"/>
  <c r="AH400" i="1" a="1"/>
  <c r="AH400" i="1" s="1"/>
  <c r="AH443" i="1" a="1"/>
  <c r="AH443" i="1" s="1"/>
  <c r="AH964" i="1" a="1"/>
  <c r="AH964" i="1" s="1"/>
  <c r="W83" i="1"/>
  <c r="AJ83" i="1"/>
  <c r="AJ885" i="1"/>
  <c r="AH944" i="1" a="1"/>
  <c r="AH944" i="1" s="1"/>
  <c r="AH244" i="1" a="1"/>
  <c r="AH244" i="1" s="1"/>
  <c r="AH424" i="1" a="1"/>
  <c r="AH424" i="1" s="1"/>
  <c r="AH354" i="1" a="1"/>
  <c r="AH354" i="1" s="1"/>
  <c r="AH523" i="1" a="1"/>
  <c r="AH523" i="1" s="1"/>
  <c r="AH986" i="1" a="1"/>
  <c r="AH986" i="1" s="1"/>
  <c r="AH225" i="1" a="1"/>
  <c r="AH225" i="1" s="1"/>
  <c r="AH313" i="1" a="1"/>
  <c r="AH313" i="1" s="1"/>
  <c r="AH965" i="1" a="1"/>
  <c r="AH965" i="1" s="1"/>
  <c r="AH951" i="1" a="1"/>
  <c r="AH951" i="1" s="1"/>
  <c r="AH962" i="1" a="1"/>
  <c r="AH962" i="1" s="1"/>
  <c r="AH429" i="1" a="1"/>
  <c r="AH429" i="1" s="1"/>
  <c r="AH240" i="1" a="1"/>
  <c r="AH240" i="1" s="1"/>
  <c r="AH419" i="1" a="1"/>
  <c r="AH419" i="1" s="1"/>
  <c r="AH970" i="1" a="1"/>
  <c r="AH970" i="1" s="1"/>
  <c r="AH236" i="1" a="1"/>
  <c r="AH236" i="1" s="1"/>
  <c r="AH56" i="1" a="1"/>
  <c r="AH56" i="1" s="1"/>
  <c r="AH57" i="1" a="1"/>
  <c r="AH57" i="1" s="1"/>
  <c r="AH349" i="1" a="1"/>
  <c r="AH349" i="1" s="1"/>
  <c r="AH305" i="1" a="1"/>
  <c r="AH305" i="1" s="1"/>
  <c r="AH993" i="1" a="1"/>
  <c r="AH993" i="1" s="1"/>
  <c r="AH388" i="1" a="1"/>
  <c r="AH388" i="1" s="1"/>
  <c r="AH474" i="1" a="1"/>
  <c r="AH474" i="1" s="1"/>
  <c r="AH522" i="1" a="1"/>
  <c r="AH522" i="1" s="1"/>
  <c r="AH368" i="1" a="1"/>
  <c r="AH368" i="1" s="1"/>
  <c r="AH338" i="1" a="1"/>
  <c r="AH338" i="1" s="1"/>
  <c r="AH777" i="1" a="1"/>
  <c r="AH777" i="1" s="1"/>
  <c r="AH448" i="1" a="1"/>
  <c r="AH448" i="1" s="1"/>
  <c r="AH340" i="1" a="1"/>
  <c r="AH340" i="1" s="1"/>
  <c r="AH344" i="1" a="1"/>
  <c r="AH344" i="1" s="1"/>
  <c r="AH261" i="1" a="1"/>
  <c r="AH261" i="1" s="1"/>
  <c r="AH980" i="1" a="1"/>
  <c r="AH980" i="1" s="1"/>
  <c r="AH304" i="1" a="1"/>
  <c r="AH304" i="1" s="1"/>
  <c r="AH977" i="1" a="1"/>
  <c r="AH977" i="1" s="1"/>
  <c r="AH247" i="1" a="1"/>
  <c r="AH247" i="1" s="1"/>
  <c r="AH44" i="1" a="1"/>
  <c r="AH44" i="1" s="1"/>
  <c r="AH1113" i="1" a="1"/>
  <c r="AH1113" i="1" s="1"/>
  <c r="AH498" i="1" a="1"/>
  <c r="AH498" i="1" s="1"/>
  <c r="AH979" i="1" a="1"/>
  <c r="AH979" i="1" s="1"/>
  <c r="AH1129" i="1" a="1"/>
  <c r="AH1129" i="1" s="1"/>
  <c r="AH322" i="1" a="1"/>
  <c r="AH322" i="1" s="1"/>
  <c r="AH1117" i="1" a="1"/>
  <c r="AH1117" i="1" s="1"/>
  <c r="AH1125" i="1" a="1"/>
  <c r="AH1125" i="1" s="1"/>
  <c r="AH387" i="1" a="1"/>
  <c r="AH387" i="1" s="1"/>
  <c r="AH446" i="1" a="1"/>
  <c r="AH446" i="1" s="1"/>
  <c r="AH1061" i="1" a="1"/>
  <c r="AH1061" i="1" s="1"/>
  <c r="AH49" i="1" a="1"/>
  <c r="AH49" i="1" s="1"/>
  <c r="AH430" i="1" a="1"/>
  <c r="AH430" i="1" s="1"/>
  <c r="AH490" i="1" a="1"/>
  <c r="AH490" i="1" s="1"/>
  <c r="AH297" i="1" a="1"/>
  <c r="AH297" i="1" s="1"/>
  <c r="AH264" i="1" a="1"/>
  <c r="AH264" i="1" s="1"/>
  <c r="AH928" i="1" a="1"/>
  <c r="AH928" i="1" s="1"/>
  <c r="AH308" i="1" a="1"/>
  <c r="AH308" i="1" s="1"/>
  <c r="AH185" i="1" a="1"/>
  <c r="AH185" i="1" s="1"/>
  <c r="AH953" i="1" a="1"/>
  <c r="AH953" i="1" s="1"/>
  <c r="AH384" i="1" a="1"/>
  <c r="AH384" i="1" s="1"/>
  <c r="AH253" i="1" a="1"/>
  <c r="AH253" i="1" s="1"/>
  <c r="AH378" i="1" a="1"/>
  <c r="AH378" i="1" s="1"/>
  <c r="AH326" i="1" a="1"/>
  <c r="AH326" i="1" s="1"/>
  <c r="AH451" i="1" a="1"/>
  <c r="AH451" i="1" s="1"/>
  <c r="AH406" i="1" a="1"/>
  <c r="AH406" i="1" s="1"/>
  <c r="AH885" i="1" a="1"/>
  <c r="AH885" i="1" s="1"/>
  <c r="AH943" i="1" a="1"/>
  <c r="AH943" i="1" s="1"/>
  <c r="AH128" i="1" a="1"/>
  <c r="AH128" i="1" s="1"/>
  <c r="AH155" i="1" a="1"/>
  <c r="AH155" i="1" s="1"/>
  <c r="AH941" i="1" a="1"/>
  <c r="AH941" i="1" s="1"/>
  <c r="AH425" i="1" a="1"/>
  <c r="AH425" i="1" s="1"/>
  <c r="AH525" i="1" a="1"/>
  <c r="AH525" i="1" s="1"/>
  <c r="AH973" i="1" a="1"/>
  <c r="AH973" i="1" s="1"/>
  <c r="AH418" i="1" a="1"/>
  <c r="AH418" i="1" s="1"/>
  <c r="AH353" i="1" a="1"/>
  <c r="AH353" i="1" s="1"/>
  <c r="AH269" i="1" a="1"/>
  <c r="AH269" i="1" s="1"/>
  <c r="AH494" i="1" a="1"/>
  <c r="AH494" i="1" s="1"/>
  <c r="AH934" i="1" a="1"/>
  <c r="AH934" i="1" s="1"/>
  <c r="AH1118" i="1" a="1"/>
  <c r="AH1118" i="1" s="1"/>
  <c r="AH224" i="1" a="1"/>
  <c r="AH224" i="1" s="1"/>
  <c r="AH1087" i="1" a="1"/>
  <c r="AH1087" i="1" s="1"/>
  <c r="AH1103" i="1" a="1"/>
  <c r="AH1103" i="1" s="1"/>
  <c r="AH252" i="1" a="1"/>
  <c r="AH252" i="1" s="1"/>
  <c r="AH1116" i="1" a="1"/>
  <c r="AH1116" i="1" s="1"/>
  <c r="AH362" i="1" a="1"/>
  <c r="AH362" i="1" s="1"/>
  <c r="AJ634" i="1"/>
  <c r="AH957" i="1" a="1"/>
  <c r="AH957" i="1" s="1"/>
  <c r="AH239" i="1" a="1"/>
  <c r="AH239" i="1" s="1"/>
  <c r="AH444" i="1" a="1"/>
  <c r="AH444" i="1" s="1"/>
  <c r="AH383" i="1" a="1"/>
  <c r="AH383" i="1" s="1"/>
  <c r="AH294" i="1" a="1"/>
  <c r="AH294" i="1" s="1"/>
  <c r="AH955" i="1" a="1"/>
  <c r="AH955" i="1" s="1"/>
  <c r="AH487" i="1" a="1"/>
  <c r="AH487" i="1" s="1"/>
  <c r="AH426" i="1" a="1"/>
  <c r="AH426" i="1" s="1"/>
  <c r="AH372" i="1" a="1"/>
  <c r="AH372" i="1" s="1"/>
  <c r="AH460" i="1" a="1"/>
  <c r="AH460" i="1" s="1"/>
  <c r="AH364" i="1" a="1"/>
  <c r="AH364" i="1" s="1"/>
  <c r="AH78" i="1" a="1"/>
  <c r="AH78" i="1" s="1"/>
  <c r="AH984" i="1" a="1"/>
  <c r="AH984" i="1" s="1"/>
  <c r="AH470" i="1" a="1"/>
  <c r="AH470" i="1" s="1"/>
  <c r="AH278" i="1" a="1"/>
  <c r="AH278" i="1" s="1"/>
  <c r="AH245" i="1" a="1"/>
  <c r="AH245" i="1" s="1"/>
  <c r="AH445" i="1" a="1"/>
  <c r="AH445" i="1" s="1"/>
  <c r="AH457" i="1" a="1"/>
  <c r="AH457" i="1" s="1"/>
  <c r="AH186" i="1" a="1"/>
  <c r="AH186" i="1" s="1"/>
  <c r="AH931" i="1" a="1"/>
  <c r="AH931" i="1" s="1"/>
  <c r="AH109" i="1" a="1"/>
  <c r="AH109" i="1" s="1"/>
  <c r="AH1088" i="1" a="1"/>
  <c r="AH1088" i="1" s="1"/>
  <c r="AH1106" i="1" a="1"/>
  <c r="AH1106" i="1" s="1"/>
  <c r="AH454" i="1" a="1"/>
  <c r="AH454" i="1" s="1"/>
  <c r="AH434" i="1" a="1"/>
  <c r="AH434" i="1" s="1"/>
  <c r="AH961" i="1" a="1"/>
  <c r="AH961" i="1" s="1"/>
  <c r="AH963" i="1" a="1"/>
  <c r="AH963" i="1" s="1"/>
  <c r="W176" i="1"/>
  <c r="W2" i="1"/>
  <c r="AJ2" i="1"/>
  <c r="W32" i="1"/>
  <c r="AJ32" i="1"/>
  <c r="W5" i="1"/>
  <c r="AJ5" i="1"/>
  <c r="W29" i="1"/>
  <c r="AJ29" i="1"/>
  <c r="AJ33" i="1"/>
  <c r="W33" i="1"/>
  <c r="W150" i="1"/>
  <c r="AJ150" i="1"/>
  <c r="AJ1035" i="1"/>
  <c r="W1035" i="1"/>
  <c r="W634" i="1"/>
  <c r="AJ158" i="1"/>
  <c r="W57" i="1"/>
  <c r="AJ568" i="1"/>
  <c r="W568" i="1"/>
  <c r="AJ908" i="1"/>
  <c r="W908" i="1"/>
  <c r="AJ836" i="1"/>
  <c r="W836" i="1"/>
  <c r="AJ732" i="1"/>
  <c r="W732" i="1"/>
  <c r="W680" i="1"/>
  <c r="AJ680" i="1"/>
  <c r="AJ629" i="1"/>
  <c r="W629" i="1"/>
  <c r="AJ1166" i="1"/>
  <c r="W1166" i="1"/>
  <c r="AJ1043" i="1"/>
  <c r="W1043" i="1"/>
  <c r="AJ910" i="1"/>
  <c r="W910" i="1"/>
  <c r="AJ730" i="1"/>
  <c r="W730" i="1"/>
  <c r="W646" i="1"/>
  <c r="AJ646" i="1"/>
  <c r="AJ813" i="1"/>
  <c r="W813" i="1"/>
  <c r="W859" i="1"/>
  <c r="AJ859" i="1"/>
  <c r="AJ914" i="1"/>
  <c r="W914" i="1"/>
  <c r="W627" i="1"/>
  <c r="AJ627" i="1"/>
  <c r="AJ570" i="1"/>
  <c r="W570" i="1"/>
  <c r="AJ922" i="1"/>
  <c r="W922" i="1"/>
  <c r="AJ1027" i="1"/>
  <c r="W1027" i="1"/>
  <c r="AJ1167" i="1"/>
  <c r="W1167" i="1"/>
  <c r="AJ582" i="1"/>
  <c r="W582" i="1"/>
  <c r="AJ1172" i="1"/>
  <c r="W1172" i="1"/>
  <c r="AJ616" i="1"/>
  <c r="W616" i="1"/>
  <c r="W714" i="1"/>
  <c r="AJ714" i="1"/>
  <c r="AJ671" i="1"/>
  <c r="W671" i="1"/>
  <c r="AJ829" i="1"/>
  <c r="W829" i="1"/>
  <c r="AJ812" i="1"/>
  <c r="W812" i="1"/>
  <c r="AJ1028" i="1"/>
  <c r="W1028" i="1"/>
  <c r="AJ637" i="1"/>
  <c r="W637" i="1"/>
  <c r="AJ1150" i="1"/>
  <c r="W1150" i="1"/>
  <c r="AJ877" i="1"/>
  <c r="W877" i="1"/>
  <c r="AJ853" i="1"/>
  <c r="W853" i="1"/>
  <c r="AJ1004" i="1"/>
  <c r="W1004" i="1"/>
  <c r="AJ1072" i="1"/>
  <c r="W1072" i="1"/>
  <c r="AJ852" i="1"/>
  <c r="W852" i="1"/>
  <c r="AJ835" i="1"/>
  <c r="W835" i="1"/>
  <c r="AJ916" i="1"/>
  <c r="W916" i="1"/>
  <c r="AJ783" i="1"/>
  <c r="W783" i="1"/>
  <c r="AJ909" i="1"/>
  <c r="W909" i="1"/>
  <c r="AJ1015" i="1"/>
  <c r="W1015" i="1"/>
  <c r="AJ654" i="1"/>
  <c r="W654" i="1"/>
  <c r="W683" i="1"/>
  <c r="AJ683" i="1"/>
  <c r="AJ1055" i="1"/>
  <c r="W1055" i="1"/>
  <c r="AJ1032" i="1"/>
  <c r="W1032" i="1"/>
  <c r="AJ856" i="1"/>
  <c r="W856" i="1"/>
  <c r="AJ1077" i="1"/>
  <c r="W1077" i="1"/>
  <c r="AJ1062" i="1"/>
  <c r="W1062" i="1"/>
  <c r="AJ1080" i="1"/>
  <c r="W1080" i="1"/>
  <c r="AJ923" i="1"/>
  <c r="W923" i="1"/>
  <c r="AJ737" i="1"/>
  <c r="W737" i="1"/>
  <c r="AJ822" i="1"/>
  <c r="W822" i="1"/>
  <c r="AJ784" i="1"/>
  <c r="W784" i="1"/>
  <c r="AJ652" i="1"/>
  <c r="W652" i="1"/>
  <c r="W1192" i="1"/>
  <c r="AJ1192" i="1"/>
  <c r="AJ697" i="1"/>
  <c r="W697" i="1"/>
  <c r="W919" i="1"/>
  <c r="AJ919" i="1"/>
  <c r="AJ1208" i="1"/>
  <c r="W1208" i="1"/>
  <c r="AJ874" i="1"/>
  <c r="W874" i="1"/>
  <c r="AJ823" i="1"/>
  <c r="W823" i="1"/>
  <c r="AJ1075" i="1"/>
  <c r="W1075" i="1"/>
  <c r="AJ1073" i="1"/>
  <c r="W1073" i="1"/>
  <c r="AJ1012" i="1"/>
  <c r="W1012" i="1"/>
  <c r="AJ1148" i="1"/>
  <c r="W1148" i="1"/>
  <c r="W719" i="1"/>
  <c r="AJ719" i="1"/>
  <c r="AJ1066" i="1"/>
  <c r="W1066" i="1"/>
  <c r="AJ1056" i="1"/>
  <c r="W1056" i="1"/>
  <c r="AJ751" i="1"/>
  <c r="W751" i="1"/>
  <c r="AJ1147" i="1"/>
  <c r="W1147" i="1"/>
  <c r="AJ1058" i="1"/>
  <c r="W1058" i="1"/>
  <c r="AJ1179" i="1"/>
  <c r="W1179" i="1"/>
  <c r="AJ1005" i="1"/>
  <c r="W1005" i="1"/>
  <c r="AJ872" i="1"/>
  <c r="W872" i="1"/>
  <c r="AJ862" i="1"/>
  <c r="W862" i="1"/>
  <c r="AJ743" i="1"/>
  <c r="W743" i="1"/>
  <c r="W834" i="1"/>
  <c r="AJ834" i="1"/>
  <c r="AJ542" i="1"/>
  <c r="W542" i="1"/>
  <c r="AJ311" i="1"/>
  <c r="AJ90" i="1"/>
  <c r="W90" i="1"/>
  <c r="AJ1089" i="1"/>
  <c r="AJ1096" i="1"/>
  <c r="AJ211" i="1"/>
  <c r="AJ1124" i="1"/>
  <c r="W103" i="1"/>
  <c r="AJ103" i="1"/>
  <c r="W80" i="1"/>
  <c r="AJ80" i="1"/>
  <c r="AJ1090" i="1"/>
  <c r="AJ268" i="1"/>
  <c r="W28" i="1"/>
  <c r="AJ28" i="1"/>
  <c r="AJ143" i="1"/>
  <c r="W143" i="1"/>
  <c r="AJ237" i="1"/>
  <c r="AJ1108" i="1"/>
  <c r="AJ1119" i="1"/>
  <c r="AJ318" i="1"/>
  <c r="W904" i="1"/>
  <c r="AJ904" i="1"/>
  <c r="AJ833" i="1"/>
  <c r="W833" i="1"/>
  <c r="W755" i="1"/>
  <c r="AJ755" i="1"/>
  <c r="AJ7" i="1"/>
  <c r="W7" i="1"/>
  <c r="AJ22" i="1"/>
  <c r="W22" i="1"/>
  <c r="W34" i="1"/>
  <c r="AJ34" i="1"/>
  <c r="AJ287" i="1"/>
  <c r="AJ267" i="1"/>
  <c r="AJ433" i="1"/>
  <c r="AJ1112" i="1"/>
  <c r="AJ251" i="1"/>
  <c r="AJ223" i="1"/>
  <c r="AJ3" i="1"/>
  <c r="AJ283" i="1"/>
  <c r="AJ30" i="1"/>
  <c r="W30" i="1"/>
  <c r="AJ156" i="1"/>
  <c r="AJ125" i="1"/>
  <c r="W125" i="1"/>
  <c r="W826" i="1"/>
  <c r="AJ826" i="1"/>
  <c r="AJ102" i="1"/>
  <c r="W102" i="1"/>
  <c r="AJ131" i="1"/>
  <c r="W131" i="1"/>
  <c r="AJ275" i="1"/>
  <c r="AJ307" i="1"/>
  <c r="AJ299" i="1"/>
  <c r="AJ815" i="1"/>
  <c r="W815" i="1"/>
  <c r="AJ157" i="1"/>
  <c r="W157" i="1"/>
  <c r="AJ144" i="1"/>
  <c r="W144" i="1"/>
  <c r="AJ258" i="1"/>
  <c r="W548" i="1"/>
  <c r="AJ548" i="1"/>
  <c r="AJ276" i="1"/>
  <c r="AJ132" i="1"/>
  <c r="AJ142" i="1"/>
  <c r="W142" i="1"/>
  <c r="AJ1127" i="1"/>
  <c r="AJ46" i="1"/>
  <c r="W46" i="1"/>
  <c r="AJ323" i="1"/>
  <c r="AJ4" i="1"/>
  <c r="AJ854" i="1"/>
  <c r="W854" i="1"/>
  <c r="AJ201" i="1"/>
  <c r="W201" i="1"/>
  <c r="W123" i="1"/>
  <c r="AJ123" i="1"/>
  <c r="AJ134" i="1"/>
  <c r="W134" i="1"/>
  <c r="W153" i="1"/>
  <c r="AJ153" i="1"/>
  <c r="AJ1121" i="1"/>
  <c r="AJ152" i="1"/>
  <c r="W152" i="1"/>
  <c r="AJ330" i="1"/>
  <c r="AJ1142" i="1"/>
  <c r="W535" i="1"/>
  <c r="AJ535" i="1"/>
  <c r="AJ164" i="1"/>
  <c r="W164" i="1"/>
  <c r="AJ1109" i="1"/>
  <c r="W17" i="1"/>
  <c r="AJ17" i="1"/>
  <c r="AJ220" i="1"/>
  <c r="AJ1138" i="1"/>
  <c r="AJ205" i="1"/>
  <c r="W205" i="1"/>
  <c r="W749" i="1"/>
  <c r="AJ749" i="1"/>
  <c r="AJ248" i="1"/>
  <c r="AJ209" i="1"/>
  <c r="AJ199" i="1"/>
  <c r="W199" i="1"/>
  <c r="W608" i="1"/>
  <c r="AJ608" i="1"/>
  <c r="AJ27" i="1"/>
  <c r="W27" i="1"/>
  <c r="AJ6" i="1"/>
  <c r="W6" i="1"/>
  <c r="AJ1017" i="1"/>
  <c r="W1017" i="1"/>
  <c r="AJ192" i="1"/>
  <c r="W192" i="1"/>
  <c r="AJ18" i="1"/>
  <c r="W18" i="1"/>
  <c r="AJ86" i="1"/>
  <c r="W86" i="1"/>
  <c r="AJ145" i="1"/>
  <c r="W145" i="1"/>
  <c r="AJ628" i="1"/>
  <c r="W628" i="1"/>
  <c r="AJ97" i="1"/>
  <c r="W97" i="1"/>
  <c r="W1068" i="1"/>
  <c r="AJ1068" i="1"/>
  <c r="W1033" i="1"/>
  <c r="AJ1033" i="1"/>
  <c r="AJ846" i="1"/>
  <c r="W846" i="1"/>
  <c r="AJ187" i="1"/>
  <c r="W187" i="1"/>
  <c r="AJ15" i="1"/>
  <c r="W15" i="1"/>
  <c r="AJ778" i="1"/>
  <c r="W778" i="1"/>
  <c r="W114" i="1"/>
  <c r="AJ114" i="1"/>
  <c r="AJ124" i="1"/>
  <c r="W124" i="1"/>
  <c r="W126" i="1"/>
  <c r="AJ126" i="1"/>
  <c r="AJ23" i="1"/>
  <c r="W23" i="1"/>
  <c r="W174" i="1"/>
  <c r="AJ174" i="1"/>
  <c r="AJ9" i="1"/>
  <c r="W9" i="1"/>
  <c r="AJ31" i="1"/>
  <c r="W31" i="1"/>
  <c r="AJ1173" i="1"/>
  <c r="W1173" i="1"/>
  <c r="AJ1048" i="1"/>
  <c r="W1048" i="1"/>
  <c r="AJ106" i="1"/>
  <c r="W106" i="1"/>
  <c r="W1076" i="1"/>
  <c r="AJ1076" i="1"/>
  <c r="AJ200" i="1"/>
  <c r="W200" i="1"/>
  <c r="AJ10" i="1"/>
  <c r="W10" i="1"/>
  <c r="AJ91" i="1"/>
  <c r="W91" i="1"/>
  <c r="AJ667" i="1"/>
  <c r="W667" i="1"/>
  <c r="W847" i="1"/>
  <c r="AJ847" i="1"/>
  <c r="AJ190" i="1"/>
  <c r="W190" i="1"/>
  <c r="AJ181" i="1"/>
  <c r="W181" i="1"/>
  <c r="W101" i="1"/>
  <c r="AJ101" i="1"/>
  <c r="AJ19" i="1"/>
  <c r="W19" i="1"/>
  <c r="W68" i="1"/>
  <c r="AJ68" i="1"/>
  <c r="W1030" i="1"/>
  <c r="AJ1030" i="1"/>
  <c r="AJ848" i="1"/>
  <c r="W848" i="1"/>
  <c r="AJ120" i="1"/>
  <c r="W120" i="1"/>
  <c r="AJ168" i="1"/>
  <c r="W168" i="1"/>
  <c r="AJ54" i="1"/>
  <c r="W54" i="1"/>
  <c r="AJ563" i="1"/>
  <c r="W563" i="1"/>
  <c r="AJ24" i="1"/>
  <c r="W24" i="1"/>
  <c r="AJ163" i="1"/>
  <c r="W163" i="1"/>
  <c r="W921" i="1"/>
  <c r="AJ921" i="1"/>
  <c r="W539" i="1"/>
  <c r="AJ539" i="1"/>
  <c r="AJ16" i="1"/>
  <c r="W16" i="1"/>
  <c r="AJ53" i="1"/>
  <c r="W53" i="1"/>
  <c r="W135" i="1"/>
  <c r="AJ135" i="1"/>
  <c r="W59" i="1"/>
  <c r="AJ59" i="1"/>
  <c r="AJ116" i="1"/>
  <c r="W116" i="1"/>
  <c r="AJ913" i="1"/>
  <c r="W913" i="1"/>
  <c r="AJ88" i="1"/>
  <c r="W88" i="1"/>
  <c r="W1016" i="1"/>
  <c r="AJ1016" i="1"/>
  <c r="AJ172" i="1"/>
  <c r="W172" i="1"/>
  <c r="AJ11" i="1"/>
  <c r="W11" i="1"/>
  <c r="W926" i="1"/>
  <c r="AJ926" i="1"/>
  <c r="AJ901" i="1"/>
  <c r="W901" i="1"/>
  <c r="AJ658" i="1"/>
  <c r="W658" i="1"/>
  <c r="W104" i="1"/>
  <c r="AJ104" i="1"/>
  <c r="AJ650" i="1"/>
  <c r="W650" i="1"/>
  <c r="AJ239" i="1" l="1"/>
  <c r="K239" i="5"/>
  <c r="AJ253" i="1"/>
  <c r="K253" i="5"/>
  <c r="AJ49" i="1"/>
  <c r="L11" i="3" s="1"/>
  <c r="K49" i="5"/>
  <c r="AH237" i="1" a="1"/>
  <c r="AH237" i="1" s="1"/>
  <c r="K237" i="5"/>
  <c r="AH142" i="1" a="1"/>
  <c r="AH142" i="1" s="1"/>
  <c r="K142" i="5"/>
  <c r="AH157" i="1" a="1"/>
  <c r="AH157" i="1" s="1"/>
  <c r="K157" i="5"/>
  <c r="AH2" i="1" a="1"/>
  <c r="AH2" i="1" s="1"/>
  <c r="K2" i="5"/>
  <c r="AJ185" i="1"/>
  <c r="K185" i="5"/>
  <c r="AH86" i="1" a="1"/>
  <c r="AH86" i="1" s="1"/>
  <c r="K86" i="5"/>
  <c r="AH32" i="1" a="1"/>
  <c r="AH32" i="1" s="1"/>
  <c r="K32" i="5"/>
  <c r="AH145" i="1" a="1"/>
  <c r="AH145" i="1" s="1"/>
  <c r="K145" i="5"/>
  <c r="AH91" i="1" a="1"/>
  <c r="AH91" i="1" s="1"/>
  <c r="K91" i="5"/>
  <c r="AH248" i="1" a="1"/>
  <c r="AH248" i="1" s="1"/>
  <c r="K248" i="5"/>
  <c r="AH29" i="1" a="1"/>
  <c r="AH29" i="1" s="1"/>
  <c r="K29" i="5"/>
  <c r="W158" i="1"/>
  <c r="K158" i="5"/>
  <c r="AH97" i="1" a="1"/>
  <c r="AH97" i="1" s="1"/>
  <c r="K97" i="5"/>
  <c r="AH19" i="1" a="1"/>
  <c r="AH19" i="1" s="1"/>
  <c r="K19" i="5"/>
  <c r="AH143" i="1" a="1"/>
  <c r="AH143" i="1" s="1"/>
  <c r="K143" i="5"/>
  <c r="AH299" i="1" a="1"/>
  <c r="AH299" i="1" s="1"/>
  <c r="K299" i="5"/>
  <c r="AH150" i="1" a="1"/>
  <c r="AH150" i="1" s="1"/>
  <c r="K150" i="5"/>
  <c r="AJ297" i="1"/>
  <c r="K297" i="5"/>
  <c r="AH6" i="1" a="1"/>
  <c r="AH6" i="1" s="1"/>
  <c r="K6" i="5"/>
  <c r="AJ264" i="1"/>
  <c r="L190" i="3" s="1"/>
  <c r="K264" i="5"/>
  <c r="AH125" i="1" a="1"/>
  <c r="AH125" i="1" s="1"/>
  <c r="K125" i="5"/>
  <c r="AH158" i="1" a="1"/>
  <c r="AH158" i="1" s="1"/>
  <c r="AH31" i="1" a="1"/>
  <c r="AH31" i="1" s="1"/>
  <c r="K31" i="5"/>
  <c r="AH60" i="1" a="1"/>
  <c r="AH60" i="1" s="1"/>
  <c r="K60" i="5"/>
  <c r="W60" i="1"/>
  <c r="AJ60" i="1"/>
  <c r="AH126" i="1" a="1"/>
  <c r="AH126" i="1" s="1"/>
  <c r="K126" i="5"/>
  <c r="AH34" i="1" a="1"/>
  <c r="AH34" i="1" s="1"/>
  <c r="K34" i="5"/>
  <c r="AJ155" i="1"/>
  <c r="K155" i="5"/>
  <c r="AH152" i="1" a="1"/>
  <c r="AH152" i="1" s="1"/>
  <c r="K152" i="5"/>
  <c r="AH9" i="1" a="1"/>
  <c r="AH9" i="1" s="1"/>
  <c r="K9" i="5"/>
  <c r="AH116" i="1" a="1"/>
  <c r="AH116" i="1" s="1"/>
  <c r="K116" i="5"/>
  <c r="AH156" i="1" a="1"/>
  <c r="AH156" i="1" s="1"/>
  <c r="K156" i="5"/>
  <c r="AH103" i="1" a="1"/>
  <c r="AH103" i="1" s="1"/>
  <c r="K103" i="5"/>
  <c r="AH124" i="1" a="1"/>
  <c r="AH124" i="1" s="1"/>
  <c r="K124" i="5"/>
  <c r="AJ274" i="1"/>
  <c r="K274" i="5"/>
  <c r="AH276" i="1" a="1"/>
  <c r="AH276" i="1" s="1"/>
  <c r="K276" i="5"/>
  <c r="AH30" i="1" a="1"/>
  <c r="AH30" i="1" s="1"/>
  <c r="K30" i="5"/>
  <c r="AJ186" i="1"/>
  <c r="K186" i="5"/>
  <c r="AH10" i="1" a="1"/>
  <c r="AH10" i="1" s="1"/>
  <c r="K10" i="5"/>
  <c r="AH4" i="1" a="1"/>
  <c r="AH4" i="1" s="1"/>
  <c r="K4" i="5"/>
  <c r="AJ224" i="1"/>
  <c r="K224" i="5"/>
  <c r="AH59" i="1" a="1"/>
  <c r="AH59" i="1" s="1"/>
  <c r="K59" i="5"/>
  <c r="AH209" i="1" a="1"/>
  <c r="AH209" i="1" s="1"/>
  <c r="K209" i="5"/>
  <c r="AH268" i="1" a="1"/>
  <c r="AH268" i="1" s="1"/>
  <c r="K268" i="5"/>
  <c r="AH211" i="1" a="1"/>
  <c r="AH211" i="1" s="1"/>
  <c r="K211" i="5"/>
  <c r="L7" i="3"/>
  <c r="L23" i="3"/>
  <c r="L39" i="3"/>
  <c r="L55" i="3"/>
  <c r="L71" i="3"/>
  <c r="L87" i="3"/>
  <c r="L103" i="3"/>
  <c r="L119" i="3"/>
  <c r="L135" i="3"/>
  <c r="L151" i="3"/>
  <c r="L167" i="3"/>
  <c r="L183" i="3"/>
  <c r="L4" i="3"/>
  <c r="L20" i="3"/>
  <c r="L36" i="3"/>
  <c r="L52" i="3"/>
  <c r="L68" i="3"/>
  <c r="L84" i="3"/>
  <c r="L100" i="3"/>
  <c r="L116" i="3"/>
  <c r="L132" i="3"/>
  <c r="L148" i="3"/>
  <c r="L164" i="3"/>
  <c r="L180" i="3"/>
  <c r="L196" i="3"/>
  <c r="L17" i="3"/>
  <c r="L33" i="3"/>
  <c r="L49" i="3"/>
  <c r="L65" i="3"/>
  <c r="L81" i="3"/>
  <c r="L97" i="3"/>
  <c r="L113" i="3"/>
  <c r="L129" i="3"/>
  <c r="L145" i="3"/>
  <c r="L161" i="3"/>
  <c r="L177" i="3"/>
  <c r="L193" i="3"/>
  <c r="L18" i="3"/>
  <c r="L34" i="3"/>
  <c r="L50" i="3"/>
  <c r="L66" i="3"/>
  <c r="L82" i="3"/>
  <c r="L98" i="3"/>
  <c r="L114" i="3"/>
  <c r="L130" i="3"/>
  <c r="L146" i="3"/>
  <c r="L162" i="3"/>
  <c r="L178" i="3"/>
  <c r="L194" i="3"/>
  <c r="L158" i="3" l="1"/>
  <c r="L142" i="3"/>
  <c r="L126" i="3"/>
  <c r="L110" i="3"/>
  <c r="L94" i="3"/>
  <c r="L78" i="3"/>
  <c r="L62" i="3"/>
  <c r="L46" i="3"/>
  <c r="L30" i="3"/>
  <c r="L14" i="3"/>
  <c r="L189" i="3"/>
  <c r="L173" i="3"/>
  <c r="L157" i="3"/>
  <c r="L141" i="3"/>
  <c r="L125" i="3"/>
  <c r="L109" i="3"/>
  <c r="L93" i="3"/>
  <c r="L77" i="3"/>
  <c r="L61" i="3"/>
  <c r="L45" i="3"/>
  <c r="L29" i="3"/>
  <c r="L13" i="3"/>
  <c r="L192" i="3"/>
  <c r="L176" i="3"/>
  <c r="L160" i="3"/>
  <c r="L144" i="3"/>
  <c r="L128" i="3"/>
  <c r="L112" i="3"/>
  <c r="L96" i="3"/>
  <c r="L80" i="3"/>
  <c r="L64" i="3"/>
  <c r="L48" i="3"/>
  <c r="L32" i="3"/>
  <c r="L16" i="3"/>
  <c r="L195" i="3"/>
  <c r="L179" i="3"/>
  <c r="L163" i="3"/>
  <c r="L147" i="3"/>
  <c r="L131" i="3"/>
  <c r="L115" i="3"/>
  <c r="L99" i="3"/>
  <c r="L83" i="3"/>
  <c r="L67" i="3"/>
  <c r="L51" i="3"/>
  <c r="L35" i="3"/>
  <c r="L19" i="3"/>
  <c r="L3" i="3"/>
  <c r="L174" i="3"/>
  <c r="L186" i="3"/>
  <c r="L170" i="3"/>
  <c r="L154" i="3"/>
  <c r="L138" i="3"/>
  <c r="L122" i="3"/>
  <c r="L106" i="3"/>
  <c r="L90" i="3"/>
  <c r="L74" i="3"/>
  <c r="L58" i="3"/>
  <c r="L42" i="3"/>
  <c r="L26" i="3"/>
  <c r="L10" i="3"/>
  <c r="L185" i="3"/>
  <c r="L169" i="3"/>
  <c r="L153" i="3"/>
  <c r="L137" i="3"/>
  <c r="L121" i="3"/>
  <c r="L105" i="3"/>
  <c r="L89" i="3"/>
  <c r="L73" i="3"/>
  <c r="L57" i="3"/>
  <c r="L41" i="3"/>
  <c r="L25" i="3"/>
  <c r="L9" i="3"/>
  <c r="L188" i="3"/>
  <c r="L172" i="3"/>
  <c r="L156" i="3"/>
  <c r="L140" i="3"/>
  <c r="L124" i="3"/>
  <c r="L108" i="3"/>
  <c r="L92" i="3"/>
  <c r="L76" i="3"/>
  <c r="L60" i="3"/>
  <c r="L44" i="3"/>
  <c r="L28" i="3"/>
  <c r="L12" i="3"/>
  <c r="L191" i="3"/>
  <c r="L175" i="3"/>
  <c r="L159" i="3"/>
  <c r="L143" i="3"/>
  <c r="L127" i="3"/>
  <c r="L111" i="3"/>
  <c r="L95" i="3"/>
  <c r="L79" i="3"/>
  <c r="L63" i="3"/>
  <c r="L47" i="3"/>
  <c r="L31" i="3"/>
  <c r="L15" i="3"/>
  <c r="L2" i="3"/>
  <c r="L182" i="3"/>
  <c r="L166" i="3"/>
  <c r="L150" i="3"/>
  <c r="L134" i="3"/>
  <c r="L118" i="3"/>
  <c r="L102" i="3"/>
  <c r="L86" i="3"/>
  <c r="L70" i="3"/>
  <c r="L54" i="3"/>
  <c r="L38" i="3"/>
  <c r="L22" i="3"/>
  <c r="L6" i="3"/>
  <c r="L181" i="3"/>
  <c r="L165" i="3"/>
  <c r="L149" i="3"/>
  <c r="L133" i="3"/>
  <c r="L117" i="3"/>
  <c r="L101" i="3"/>
  <c r="L85" i="3"/>
  <c r="L69" i="3"/>
  <c r="L53" i="3"/>
  <c r="L37" i="3"/>
  <c r="L21" i="3"/>
  <c r="L5" i="3"/>
  <c r="L184" i="3"/>
  <c r="L168" i="3"/>
  <c r="L152" i="3"/>
  <c r="L136" i="3"/>
  <c r="L120" i="3"/>
  <c r="L104" i="3"/>
  <c r="L88" i="3"/>
  <c r="L72" i="3"/>
  <c r="L56" i="3"/>
  <c r="L40" i="3"/>
  <c r="L24" i="3"/>
  <c r="L8" i="3"/>
  <c r="L187" i="3"/>
  <c r="L171" i="3"/>
  <c r="L155" i="3"/>
  <c r="L139" i="3"/>
  <c r="L123" i="3"/>
  <c r="L107" i="3"/>
  <c r="L91" i="3"/>
  <c r="L75" i="3"/>
  <c r="L59" i="3"/>
  <c r="L43" i="3"/>
  <c r="L2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tc={9C1DA682-900D-4679-B760-68ECE01C543D}</author>
    <author>tc={EE16D63F-FCA9-4210-AA20-DDDEE19E9830}</author>
  </authors>
  <commentList>
    <comment ref="I25" authorId="0" shapeId="0" xr:uid="{9C1DA682-900D-4679-B760-68ECE01C543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renamed to: oestroid_fly</t>
      </text>
    </comment>
    <comment ref="D64" authorId="1" shapeId="0" xr:uid="{EE16D63F-FCA9-4210-AA20-DDDEE19E9830}">
      <text>
        <t>[Threaded comment]
Your version of Excel allows you to read this threaded comment; however, any edits to it will get removed if the file is opened in a newer version of Excel. Learn more: https://go.microsoft.com/fwlink/?linkid=870924
Comment:
    Plus Zygaenoidea, colorful moths that belong to heteroceta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<sst xmlns="http://schemas.openxmlformats.org/spreadsheetml/2006/main" count="18383" uniqueCount="3803">
  <si>
    <t>ID</t>
  </si>
  <si>
    <t>General-ID</t>
  </si>
  <si>
    <t>Device</t>
  </si>
  <si>
    <t>Date</t>
  </si>
  <si>
    <t>Video Name check in</t>
  </si>
  <si>
    <t>Video check:in check</t>
  </si>
  <si>
    <t>Video Name check out</t>
  </si>
  <si>
    <t>Video check:out check</t>
  </si>
  <si>
    <t>Check:in</t>
  </si>
  <si>
    <t>Check:out</t>
  </si>
  <si>
    <t>Duration</t>
  </si>
  <si>
    <t>Way in</t>
  </si>
  <si>
    <t>Flight event</t>
  </si>
  <si>
    <t>Way out</t>
  </si>
  <si>
    <t>Image Database  ID</t>
  </si>
  <si>
    <t>Image Database location</t>
  </si>
  <si>
    <t>No. Videos</t>
  </si>
  <si>
    <t>iNat Main suggestion</t>
  </si>
  <si>
    <t>iNat Sharing</t>
  </si>
  <si>
    <t>Class</t>
  </si>
  <si>
    <t>Order</t>
  </si>
  <si>
    <t>Suborder</t>
  </si>
  <si>
    <t>Superfamily</t>
  </si>
  <si>
    <t>Family</t>
  </si>
  <si>
    <t>Subfamily</t>
  </si>
  <si>
    <t>Genus</t>
  </si>
  <si>
    <t>Species</t>
  </si>
  <si>
    <t>Comments</t>
  </si>
  <si>
    <t>FAIR-D1</t>
  </si>
  <si>
    <t>FAIR-D1_2023-08-23_09-28-59</t>
  </si>
  <si>
    <t>FAIR-D1_2023-08-23_09-30-32</t>
  </si>
  <si>
    <t>entrance</t>
  </si>
  <si>
    <t>yes</t>
  </si>
  <si>
    <t>exit</t>
  </si>
  <si>
    <t>fly</t>
  </si>
  <si>
    <t>no</t>
  </si>
  <si>
    <t>Muscoidea</t>
  </si>
  <si>
    <t>#N/C</t>
  </si>
  <si>
    <t>FAIR-D1_2023-08-23_11-17-18</t>
  </si>
  <si>
    <t>Fannia</t>
  </si>
  <si>
    <t>FAIR-D1_2023-08-23_12-30-54</t>
  </si>
  <si>
    <t>FAIR-D1_2023-08-23_14-05-01</t>
  </si>
  <si>
    <t>hoverfly</t>
  </si>
  <si>
    <t>Syrphini</t>
  </si>
  <si>
    <t>FAIR-D1_2023-08-23_14-35-38</t>
  </si>
  <si>
    <t>FAIR-D1_2023-08-23_14-36-55</t>
  </si>
  <si>
    <t>?</t>
  </si>
  <si>
    <t>FAIR-D1_2023-08-23_15-55-57</t>
  </si>
  <si>
    <t>FAIR-D1_2023-08-23_15-59-41</t>
  </si>
  <si>
    <t>Brachycera</t>
  </si>
  <si>
    <t>FAIR-D1_2023-08-23_17-58-40</t>
  </si>
  <si>
    <t>FAIR-D1_2023-08-24_10-00-38</t>
  </si>
  <si>
    <t>FAIR-D1_2023-08-24_10-34-11</t>
  </si>
  <si>
    <t>FAIR-D1_2023-08-24_11-17-40</t>
  </si>
  <si>
    <t>FAIR-D1_2023-08-24_12-14-23</t>
  </si>
  <si>
    <t>FAIR-D1_2023-08-24_12-16-01</t>
  </si>
  <si>
    <t>FAIR-D1_2023-08-24_12-55-06</t>
  </si>
  <si>
    <t>wasp</t>
  </si>
  <si>
    <t>Vespula</t>
  </si>
  <si>
    <t>FAIR-D1_2023-08-24_13-33-18</t>
  </si>
  <si>
    <t>FAIR-D1_2023-08-25_16-18-40</t>
  </si>
  <si>
    <t>FAIR-D1_2023-08-25_16-40-46</t>
  </si>
  <si>
    <t>FAIR-D1_2023-08-25_16-53-15</t>
  </si>
  <si>
    <t>FAIR-D1_2023-08-25_17-13-57</t>
  </si>
  <si>
    <t>FAIR-D1_2023-08-25_17-30-10</t>
  </si>
  <si>
    <t>Tachinidae</t>
  </si>
  <si>
    <t>Exoristinae</t>
  </si>
  <si>
    <t>FAIR-D1_2023-08-25_18-04-09</t>
  </si>
  <si>
    <t>FAIR-D1_2023-08-25_18-29-01</t>
  </si>
  <si>
    <t>FAIR-D1_2023-08-26_07-39-33</t>
  </si>
  <si>
    <t>FAIR-D1_2023-08-26_08-05-14</t>
  </si>
  <si>
    <t>FAIR-D1_2023-08-26_08-06-01</t>
  </si>
  <si>
    <t>FAIR-D1_2023-08-26_08-08-05</t>
  </si>
  <si>
    <t>FAIR-D1_2023-08-26_08-10-04</t>
  </si>
  <si>
    <t>FAIR-D1_2023-08-26_08-16-20</t>
  </si>
  <si>
    <t>FAIR-D1_2023-08-26_08-31-47</t>
  </si>
  <si>
    <t>FAIR-D1_2023-08-26_08-32-31</t>
  </si>
  <si>
    <t>FAIR-D1_2023-08-26_08-37-25</t>
  </si>
  <si>
    <t>Parapalaeosepsis</t>
  </si>
  <si>
    <t>FAIR-D1_2023-08-26_08-39-18</t>
  </si>
  <si>
    <t>FAIR-D1_2023-08-26_08-41-24</t>
  </si>
  <si>
    <t>FAIR-D1_2023-08-26_08-42-42</t>
  </si>
  <si>
    <t>FAIR-D1_2023-08-26_08-47-34</t>
  </si>
  <si>
    <t>FAIR-D1_2023-08-26_08-49-18</t>
  </si>
  <si>
    <t>FAIR-D1_2023-08-26_08-53-28</t>
  </si>
  <si>
    <t>Insecta</t>
  </si>
  <si>
    <t>FAIR-D1_2023-08-26_09-03-07</t>
  </si>
  <si>
    <t>FAIR-D1_2023-08-26_09-05-21</t>
  </si>
  <si>
    <t>FAIR-D1_2023-08-26_09-18-07</t>
  </si>
  <si>
    <t>FAIR-D1_2023-08-26_09-34-06</t>
  </si>
  <si>
    <t>FAIR-D1_2023-08-26_09-58-43</t>
  </si>
  <si>
    <t>FAIR-D1_2023-08-26_10-00-22</t>
  </si>
  <si>
    <t>FAIR-D1_2023-08-26_10-02-17</t>
  </si>
  <si>
    <t>FAIR-D1_2023-08-26_10-03-49</t>
  </si>
  <si>
    <t>FAIR-D1_2023-08-26_10-37-09</t>
  </si>
  <si>
    <t>FAIR-D1_2023-08-26_10-43-09</t>
  </si>
  <si>
    <t>FAIR-D1_2023-08-26_10-45-34</t>
  </si>
  <si>
    <t>FAIR-D1_2023-08-26_10-46-27</t>
  </si>
  <si>
    <t>FAIR-D1_2023-08-26_10-51-04</t>
  </si>
  <si>
    <t>FAIR-D1_2023-08-26_11-04-12</t>
  </si>
  <si>
    <t>FAIR-D1_2023-08-26_11-10-17</t>
  </si>
  <si>
    <t>FAIR-D1_2023-08-26_11-14-33</t>
  </si>
  <si>
    <t>FAIR-D1_2023-08-26_11-17-38</t>
  </si>
  <si>
    <t>FAIR-D1_2023-08-26_11-21-10</t>
  </si>
  <si>
    <t>FAIR-D1_2023-08-26_11-31-44</t>
  </si>
  <si>
    <t>blurred</t>
  </si>
  <si>
    <t>FAIR-D1_2023-08-26_11-35-43</t>
  </si>
  <si>
    <t>FAIR-D1_2023-08-26_11-36-49</t>
  </si>
  <si>
    <t>FAIR-D1_2023-08-26_11-47-18</t>
  </si>
  <si>
    <t>FAIR-D1_2023-08-26_11-48-25</t>
  </si>
  <si>
    <t>FAIR-D1_2023-08-26_11-52-46</t>
  </si>
  <si>
    <t>FAIR-D1_2023-08-26_11-57-18</t>
  </si>
  <si>
    <t>Oestroidea</t>
  </si>
  <si>
    <t>Sacrophagidae</t>
  </si>
  <si>
    <t>FAIR-D1_2023-08-26_12-01-51</t>
  </si>
  <si>
    <t>FAIR-D1_2023-08-26_12-03-10</t>
  </si>
  <si>
    <t>spider</t>
  </si>
  <si>
    <t>cut</t>
  </si>
  <si>
    <t>FAIR-D1_2023-08-26_12-05-23</t>
  </si>
  <si>
    <t>FAIR-D1_2023-08-26_12-22-14</t>
  </si>
  <si>
    <t>FAIR-D1_2023-08-26_12-25-10</t>
  </si>
  <si>
    <t>FAIR-D1_2023-08-26_12-38-34</t>
  </si>
  <si>
    <t>FAIR-D1_2023-08-26_12-48-53</t>
  </si>
  <si>
    <t>FAIR-D1_2023-08-26_12-50-43</t>
  </si>
  <si>
    <t>FAIR-D1_2023-08-26_12-51-41</t>
  </si>
  <si>
    <t>FAIR-D1_2023-08-26_13-00-36</t>
  </si>
  <si>
    <t>FAIR-D1_2023-08-26_13-52-59</t>
  </si>
  <si>
    <t>FAIR-D1_2023-08-26_14-05-51</t>
  </si>
  <si>
    <t>FAIR-D1_2023-08-26_14-09-12</t>
  </si>
  <si>
    <t>FAIR-D1_2023-08-26_14-10-02</t>
  </si>
  <si>
    <t>FAIR-D1_2023-08-26_14-25-09</t>
  </si>
  <si>
    <t>FAIR-D1_2023-08-26_14-28-54</t>
  </si>
  <si>
    <t>FAIR-D1_2023-08-26_14-35-54</t>
  </si>
  <si>
    <t>bee</t>
  </si>
  <si>
    <t>Apinae</t>
  </si>
  <si>
    <t>FAIR-D1_2023-08-26_14-46-51</t>
  </si>
  <si>
    <t>FAIR-D1_2023-08-26_14-49-12</t>
  </si>
  <si>
    <t>FAIR-D1_2023-08-26_14-50-20</t>
  </si>
  <si>
    <t>FAIR-D1_2023-08-26_14-52-49</t>
  </si>
  <si>
    <t>FAIR-D1_2023-08-26_14-54-40</t>
  </si>
  <si>
    <t>FAIR-D1_2023-08-26_14-58-35</t>
  </si>
  <si>
    <t>FAIR-D1_2023-08-26_15-04-32</t>
  </si>
  <si>
    <t>FAIR-D1_2023-08-26_15-16-25</t>
  </si>
  <si>
    <t>FAIR-D1_2023-08-26_15-17-10</t>
  </si>
  <si>
    <t>FAIR-D1_2023-08-26_15-20-00</t>
  </si>
  <si>
    <t>FAIR-D1_2023-08-26_15-31-16</t>
  </si>
  <si>
    <t>FAIR-D1_2023-08-26_15-51-08</t>
  </si>
  <si>
    <t>FAIR-D1_2023-08-26_16-00-42</t>
  </si>
  <si>
    <t>FAIR-D1_2023-08-26_17-11-45</t>
  </si>
  <si>
    <t>FAIR-D1_2023-08-27_09-25-32</t>
  </si>
  <si>
    <t>FAIR-D1_2023-08-27_09-27-11</t>
  </si>
  <si>
    <t>FAIR-D1_2023-08-27_09-46-45</t>
  </si>
  <si>
    <t>FAIR-D1_2023-08-27_09-52-31</t>
  </si>
  <si>
    <t>FAIR-D1_2023-08-27_09-59-15</t>
  </si>
  <si>
    <t>FAIR-D1_2023-08-27_10-05-35</t>
  </si>
  <si>
    <t>FAIR-D1_2023-08-27_10-21-17</t>
  </si>
  <si>
    <t>FAIR-D1_2023-08-27_10-29-49</t>
  </si>
  <si>
    <t>FAIR-D1_2023-08-27_10-35-18</t>
  </si>
  <si>
    <t>FAIR-D1_2023-08-27_10-41-27</t>
  </si>
  <si>
    <t>FAIR-D1_2023-08-27_10-43-10</t>
  </si>
  <si>
    <t>FAIR-D1_2023-08-27_11-07-15</t>
  </si>
  <si>
    <t>FAIR-D1_2023-08-27_11-09-27</t>
  </si>
  <si>
    <t>FAIR-D1_2023-08-27_11-08-45</t>
  </si>
  <si>
    <t>FAIR-D1_2023-08-27_11-21-07</t>
  </si>
  <si>
    <t>FAIR-D1_2023-08-27_11-34-54</t>
  </si>
  <si>
    <t>FAIR-D1_2023-08-27_11-37-45</t>
  </si>
  <si>
    <t>FAIR-D1_2023-08-27_11-36-10</t>
  </si>
  <si>
    <t>FAIR-D1_2023-08-27_11-38-36</t>
  </si>
  <si>
    <t>FAIR-D1_2023-08-27_11-49-44</t>
  </si>
  <si>
    <t>FAIR-D1_2023-08-27_12-08-24</t>
  </si>
  <si>
    <t>FAIR-D1_2023-08-27_12-11-41</t>
  </si>
  <si>
    <t>FAIR-D1_2023-08-27_12-13-33</t>
  </si>
  <si>
    <t>FAIR-D1_2023-08-27_12-58-20</t>
  </si>
  <si>
    <t>FAIR-D1_2023-08-27_13-19-04</t>
  </si>
  <si>
    <t>FAIR-D1_2023-08-27_13-29-55</t>
  </si>
  <si>
    <t>FAIR-D1_2023-08-27_13-41-07</t>
  </si>
  <si>
    <t>FAIR-D1_2023-08-27_13-42-17</t>
  </si>
  <si>
    <t>FAIR-D1_2023-08-27_13-44-16</t>
  </si>
  <si>
    <t>FAIR-D1_2023-08-27_14-07-13</t>
  </si>
  <si>
    <t>FAIR-D1_2023-08-27_14-10-53</t>
  </si>
  <si>
    <t>FAIR-D1_2023-08-27_14-13-57</t>
  </si>
  <si>
    <t>FAIR-D1_2023-08-27_14-55-00</t>
  </si>
  <si>
    <t>FAIR-D1_2023-08-27_18-13-09</t>
  </si>
  <si>
    <t>FAIR-D1_2023-08-27_18-17-49</t>
  </si>
  <si>
    <t>FAIR-D1_2023-09-06_15-44-24</t>
  </si>
  <si>
    <t>ladybug</t>
  </si>
  <si>
    <t>Coccinellinae</t>
  </si>
  <si>
    <t>FAIR-D1_2023-09-06_16-34-26</t>
  </si>
  <si>
    <t>FAIR-D1_2023-09-06_18-10-52</t>
  </si>
  <si>
    <t>FAIR-D1_2023-09-06_18-27-45</t>
  </si>
  <si>
    <t>FAIR-D1_2023-09-08_09-19-57</t>
  </si>
  <si>
    <t>FAIR-D1_2023-09-08_10-30-41</t>
  </si>
  <si>
    <t>FAIR-D1_2023-09-08_10-49-07</t>
  </si>
  <si>
    <t>Arachnida</t>
  </si>
  <si>
    <t>Araneae</t>
  </si>
  <si>
    <t>Arneomorphae</t>
  </si>
  <si>
    <t>Araneoidea</t>
  </si>
  <si>
    <t>Araneidae</t>
  </si>
  <si>
    <t>Araneinae</t>
  </si>
  <si>
    <t>FAIR-D1_2023-09-09_10-48-26</t>
  </si>
  <si>
    <t>Coccinellini</t>
  </si>
  <si>
    <t>FAIR-D1_2023-09-09_10-51-38</t>
  </si>
  <si>
    <t>FAIR-D1_2023-09-09_15-51-11</t>
  </si>
  <si>
    <t>FAIR-D1_2023-09-09_17-48-54</t>
  </si>
  <si>
    <t>FAIR-D1_2023-09-10_10-02-54</t>
  </si>
  <si>
    <t>FAIR-D1_2023-09-10_11-36-29</t>
  </si>
  <si>
    <t>Lauxaniinae</t>
  </si>
  <si>
    <t>FAIR-D1_2023-09-10_11-38-44</t>
  </si>
  <si>
    <t>FAIR-D1_2023-09-10_15-19-26</t>
  </si>
  <si>
    <t>Araneus</t>
  </si>
  <si>
    <t>FAIR-D1_2023-09-10_16-20-09</t>
  </si>
  <si>
    <t>FAIR-D1_2023-09-10_17-31-33</t>
  </si>
  <si>
    <t>FAIR-D1_2023-09-10_17-39-53</t>
  </si>
  <si>
    <t>FAIR-D1_2023-09-10_17-46-17</t>
  </si>
  <si>
    <t>FAIR-D1_2023-09-10_17-47-00</t>
  </si>
  <si>
    <t>FAIR-D1_2023-09-10_17-53-15</t>
  </si>
  <si>
    <t>FAIR-D1_2023-09-11_08-32-43</t>
  </si>
  <si>
    <t>FAIR-D1_2023-09-11_08-41-08</t>
  </si>
  <si>
    <t>FAIR-D1_2023-09-11_09-38-59</t>
  </si>
  <si>
    <t>FAIR-D1_2023-09-11_09-49-51</t>
  </si>
  <si>
    <t>Episyrphus</t>
  </si>
  <si>
    <t>FAIR-D1_2023-09-11_10-14-20</t>
  </si>
  <si>
    <t>FAIR-D1_2023-09-11_10-16-09</t>
  </si>
  <si>
    <t>FAIR-D1_2023-09-11_15-43-47</t>
  </si>
  <si>
    <t>FAIR-D1_2023-09-11_17-57-48</t>
  </si>
  <si>
    <t>FAIR-D1_2023-08-28_07-15-01</t>
  </si>
  <si>
    <t>FAIR-D1_2023-08-28_07-44-54</t>
  </si>
  <si>
    <t>FAIR-D1_2023-08-28_08-22-00</t>
  </si>
  <si>
    <t>FAIR-D1_2023-08-28_08-51-28</t>
  </si>
  <si>
    <t>FAIR-D1_2023-08-28_10-10-40</t>
  </si>
  <si>
    <t>FAIR-D1_2023-08-28_11-57-12</t>
  </si>
  <si>
    <t>FAIR-D1_2023-08-28_12-35-00</t>
  </si>
  <si>
    <t>FAIR-D1_2023-08-29_12-41-53</t>
  </si>
  <si>
    <t>FAIR-D1_2023-08-29_13-12-01</t>
  </si>
  <si>
    <t>FAIR-D1_2023-08-30_11-47-38</t>
  </si>
  <si>
    <t>FAIR-D1_2023-08-30_11-50-29</t>
  </si>
  <si>
    <t>FAIR-D1_2023-08-30_12-03-22</t>
  </si>
  <si>
    <t>FAIR-D1_2023-08-30_12-42-01</t>
  </si>
  <si>
    <t>FAIR-D1_2023-08-30_12-46-32</t>
  </si>
  <si>
    <t>FAIR-D1_2023-08-30_12-48-44</t>
  </si>
  <si>
    <t>FAIR-D1_2023-08-30_13-02-07</t>
  </si>
  <si>
    <t>FAIR-D1_2023-08-30_13-08-17</t>
  </si>
  <si>
    <t>FAIR-D1_2023-08-30_13-09-46</t>
  </si>
  <si>
    <t>FAIR-D1_2023-08-30_13-10-36</t>
  </si>
  <si>
    <t>FAIR-D1_2023-08-30_13-23-36</t>
  </si>
  <si>
    <t>FAIR-D1_2023-08-30_13-11-39</t>
  </si>
  <si>
    <t>FAIR-D1_2023-08-30_13-37-02</t>
  </si>
  <si>
    <t>parasitoid_wasp</t>
  </si>
  <si>
    <t>Ichneumonoidea</t>
  </si>
  <si>
    <t>Ichneumonoidae</t>
  </si>
  <si>
    <t>FAIR-D1_2023-08-30_13-57-14</t>
  </si>
  <si>
    <t>FAIR-D1_2023-08-30_14-10-16</t>
  </si>
  <si>
    <t>FAIR-D1_2023-08-30_15-31-44</t>
  </si>
  <si>
    <t>FAIR-D1_2023-08-30_15-33-05</t>
  </si>
  <si>
    <t>FAIR-D1_2023-08-30_17-16-52</t>
  </si>
  <si>
    <t>FAIR-D1_2023-08-30_17-26-06</t>
  </si>
  <si>
    <t>FAIR-D1_2023-08-30_18-15-53</t>
  </si>
  <si>
    <t>FAIR-D1_2023-08-31_09-02-57</t>
  </si>
  <si>
    <t>FAIR-D1_2023-08-31_09-13-24</t>
  </si>
  <si>
    <t>FAIR-D1_2023-08-31_09-31-02</t>
  </si>
  <si>
    <t>FAIR-D1_2023-08-31_09-36-58</t>
  </si>
  <si>
    <t>FAIR-D1_2023-08-31_09-44-39</t>
  </si>
  <si>
    <t>FAIR-D1_2023-08-31_09-46-27</t>
  </si>
  <si>
    <t>FAIR-D1_2023-08-31_10-56-22</t>
  </si>
  <si>
    <t>FAIR-D1_2023-08-31_11-09-56</t>
  </si>
  <si>
    <t>FAIR-D1_2023-08-31_11-16-37</t>
  </si>
  <si>
    <t>FAIR-D1_2023-08-31_11-23-32</t>
  </si>
  <si>
    <t>FAIR-D1_2023-08-31_12-17-25</t>
  </si>
  <si>
    <t>FAIR-D1_2023-08-31_12-42-22</t>
  </si>
  <si>
    <t>FAIR-D1_2023-08-31_12-59-03</t>
  </si>
  <si>
    <t>FAIR-D1_2023-08-31_13-02-35</t>
  </si>
  <si>
    <t>FAIR-D1_2023-08-31_16-24-11</t>
  </si>
  <si>
    <t>FAIR-D1_2023-08-31_17-55-26</t>
  </si>
  <si>
    <t>FAIR-D1_2023-08-31_18-06-14</t>
  </si>
  <si>
    <t>FAIR-D1_2023-08-31_18-07-47</t>
  </si>
  <si>
    <t>FAIR-D1_2023-08-31_18-17-47</t>
  </si>
  <si>
    <t>Linse verdreckt</t>
  </si>
  <si>
    <t>FAIR-D1_2023-09-01_07-06-08</t>
  </si>
  <si>
    <t>FAIR-D1_2023-09-01_08-12-54</t>
  </si>
  <si>
    <t>FAIR-D1_2023-09-01_08-19-58</t>
  </si>
  <si>
    <t>FAIR-D1_2023-09-01_08-21-09</t>
  </si>
  <si>
    <t>FAIR-D1_2023-09-01_08-22-10</t>
  </si>
  <si>
    <t>FAIR-D1_2023-09-01_08-44-45</t>
  </si>
  <si>
    <t>FAIR-D1_2023-09-01_09-35-35</t>
  </si>
  <si>
    <t>FAIR-D1_2023-09-01_11-39-50</t>
  </si>
  <si>
    <t>FAIR-D1_2023-09-01_11-54-54</t>
  </si>
  <si>
    <t>FAIR-D1_2023-09-01_12-48-06</t>
  </si>
  <si>
    <t>FAIR-D1_2023-09-01_12-53-47</t>
  </si>
  <si>
    <t>FAIR-D1_2023-09-01_13-19-52</t>
  </si>
  <si>
    <t>Diptera</t>
  </si>
  <si>
    <t>FAIR-D1_2023-09-01_13-24-14</t>
  </si>
  <si>
    <t>FAIR-D1_2023-09-01_14-24-42</t>
  </si>
  <si>
    <t>FAIR-D1_2023-09-01_14-26-01</t>
  </si>
  <si>
    <t>FAIR-D1_2023-09-01_14-33-37</t>
  </si>
  <si>
    <t>FAIR-D1_2023-09-01_14-40-07</t>
  </si>
  <si>
    <t>FAIR-D1_2023-09-01_15-17-10</t>
  </si>
  <si>
    <t>FAIR-D1_2023-09-01_15-21-24</t>
  </si>
  <si>
    <t>Lepidoptera</t>
  </si>
  <si>
    <t>FAIR-D1_2023-09-01_16-06-26</t>
  </si>
  <si>
    <t>FAIR-D1_2023-09-01_16-29-58</t>
  </si>
  <si>
    <t>FAIR-D1_2023-09-01_16-32-22</t>
  </si>
  <si>
    <t>FAIR-D1_2023-09-01_16-39-35</t>
  </si>
  <si>
    <t>FAIR-D1_2023-09-01_16-51-06</t>
  </si>
  <si>
    <t>FAIR-D1_2023-09-01_17-44-44</t>
  </si>
  <si>
    <t>FAIR-D1_2023-09-01_18-28-11</t>
  </si>
  <si>
    <t>FAIR-D1_2023-09-02_08-22-26</t>
  </si>
  <si>
    <t>FAIR-D1_2023-09-02_08-30-40</t>
  </si>
  <si>
    <t>FAIR-D1_2023-09-02_10-53-28</t>
  </si>
  <si>
    <t>FAIR-D1_2023-09-02_12-59-20</t>
  </si>
  <si>
    <t>FAIR-D1_2023-09-02_13-07-00</t>
  </si>
  <si>
    <t>FAIR-D1_2023-09-02_13-53-34</t>
  </si>
  <si>
    <t>FAIR-D1_2023-09-02_14-21-37</t>
  </si>
  <si>
    <t>Sarcophaginae</t>
  </si>
  <si>
    <t>FAIR-D1_2023-09-02_15-17-50</t>
  </si>
  <si>
    <t>FAIR-D1_2023-09-02_15-31-34</t>
  </si>
  <si>
    <t>FAIR-D1_2023-09-02_15-56-24</t>
  </si>
  <si>
    <t>FAIR-D1_2023-09-02_17-45-08</t>
  </si>
  <si>
    <t>FAIR-D1_2023-09-02_17-51-23</t>
  </si>
  <si>
    <t>FAIR-D1_2023-09-02_18-11-24</t>
  </si>
  <si>
    <t>FAIR-D1_2023-09-03_08-31-10</t>
  </si>
  <si>
    <t>FAIR-D1_2023-09-03_10-11-33</t>
  </si>
  <si>
    <t>FAIR-D1_2023-09-03_10-45-49</t>
  </si>
  <si>
    <t>Sarcophaga</t>
  </si>
  <si>
    <t>FAIR-D1_2023-09-03_16-49-17</t>
  </si>
  <si>
    <t>FAIR-D1_2023-09-04_13-03-47</t>
  </si>
  <si>
    <t>FAIR-D1_2023-09-04_13-51-49</t>
  </si>
  <si>
    <t>FAIR-D1_2023-09-04_15-32-32</t>
  </si>
  <si>
    <t>FAIR-D1_2023-09-04_17-53-35</t>
  </si>
  <si>
    <t>FAIR-D1_2023-09-12_09-49-41</t>
  </si>
  <si>
    <t>FAIR-D1_2023-09-12_09-50-46</t>
  </si>
  <si>
    <t>FAIR-D1_2023-09-12_13-59-01</t>
  </si>
  <si>
    <t>Harmonia</t>
  </si>
  <si>
    <t>FAIR-D1_2023-09-13_07-50-39</t>
  </si>
  <si>
    <t>FAIR-D1_2023-09-13_08-09-27</t>
  </si>
  <si>
    <t>Sphaerophoria</t>
  </si>
  <si>
    <t>FAIR-D2</t>
  </si>
  <si>
    <t>FAIR-D2_2023-08-23_07-58-20</t>
  </si>
  <si>
    <t>FAIR-D2_2023-08-23_08-48-03</t>
  </si>
  <si>
    <t>FAIR-D2_2023-08-23_09-47-55</t>
  </si>
  <si>
    <t>FAIR-D2_2023-08-23_10-27-05</t>
  </si>
  <si>
    <t>FAIR-D2_2023-08-23_10-42-41</t>
  </si>
  <si>
    <t>FAIR-D2_2023-08-23_12-36-27</t>
  </si>
  <si>
    <t>FAIR-D2_2023-08-23_15-45-47</t>
  </si>
  <si>
    <t>FAIR-D2_2023-08-24_11-59-08</t>
  </si>
  <si>
    <t>FAIR-D2_2023-08-24_12-48-04</t>
  </si>
  <si>
    <t>FAIR-D2_2023-08-24_15-51-57</t>
  </si>
  <si>
    <t>FAIR-D2_2023-08-24_18-15-23</t>
  </si>
  <si>
    <t xml:space="preserve">	entrance</t>
  </si>
  <si>
    <t>FAIR-D2_2023-08-24_18-17-27</t>
  </si>
  <si>
    <t>FAIR-D2_2023-08-24_18-26-59</t>
  </si>
  <si>
    <t>FAIR-D2_2023-08-25_15-41-00</t>
  </si>
  <si>
    <t>FAIR-D2_2023-08-25_15-44-01</t>
  </si>
  <si>
    <t>FAIR-D2_2023-08-25_15-44-44</t>
  </si>
  <si>
    <t>FAIR-D2_2023-08-25_15-46-41</t>
  </si>
  <si>
    <t>FAIR-D2_2023-08-25_15-48-36</t>
  </si>
  <si>
    <t>grasshopper</t>
  </si>
  <si>
    <t>Tettigonia</t>
  </si>
  <si>
    <t>FAIR-D2_2023-08-25_15-51-35</t>
  </si>
  <si>
    <t>FAIR-D2_2023-08-25_16-38-02</t>
  </si>
  <si>
    <t>FAIR-D2_2023-08-25_16-43-31</t>
  </si>
  <si>
    <t>FAIR-D2_2023-08-25_16-48-01</t>
  </si>
  <si>
    <t>FAIR-D2_2023-08-25_18-19-55</t>
  </si>
  <si>
    <t>FAIR-D2_2023-08-25_18-22-07</t>
  </si>
  <si>
    <t>FAIR-D2_2023-08-26_07-52-03</t>
  </si>
  <si>
    <t>raindrops</t>
  </si>
  <si>
    <t>FAIR-D2_2023-08-26_08-52-53</t>
  </si>
  <si>
    <t>FAIR-D2_2023-08-26_09-01-32</t>
  </si>
  <si>
    <t>FAIR-D2_2023-08-26_09-13-48</t>
  </si>
  <si>
    <t>FAIR-D2_2023-08-26_09-19-59</t>
  </si>
  <si>
    <t>FAIR-D2_2023-08-26_09-26-14</t>
  </si>
  <si>
    <t>FAIR-D2_2023-08-26_09-27-43</t>
  </si>
  <si>
    <t>FAIR-D2_2023-08-26_09-58-47</t>
  </si>
  <si>
    <t>FAIR-D2_2023-08-26_10-19-05</t>
  </si>
  <si>
    <t>FAIR-D2_2023-08-26_10-28-02</t>
  </si>
  <si>
    <t>FAIR-D2_2023-08-26_10-32-45</t>
  </si>
  <si>
    <t>FAIR-D2_2023-08-26_10-45-55</t>
  </si>
  <si>
    <t>FAIR-D2_2023-08-26_11-03-21</t>
  </si>
  <si>
    <t>FAIR-D2_2023-08-26_11-09-47</t>
  </si>
  <si>
    <t>FAIR-D2_2023-08-26_11-12-11</t>
  </si>
  <si>
    <t>FAIR-D2_2023-08-26_11-31-27</t>
  </si>
  <si>
    <t>FAIR-D2_2023-08-26_11-17-22</t>
  </si>
  <si>
    <t>FAIR-D2_2023-08-26_11-34-23</t>
  </si>
  <si>
    <t>FAIR-D2_2023-08-26_11-46-59</t>
  </si>
  <si>
    <t>FAIR-D2_2023-08-26_11-49-31</t>
  </si>
  <si>
    <t>fruit_fly</t>
  </si>
  <si>
    <t>Drosophila</t>
  </si>
  <si>
    <t>FAIR-D2_2023-08-26_11-51-33</t>
  </si>
  <si>
    <t>FAIR-D2_2023-08-26_12-01-45</t>
  </si>
  <si>
    <t>FAIR-D2_2023-08-26_12-07-31</t>
  </si>
  <si>
    <t>FAIR-D2_2023-08-26_12-12-58</t>
  </si>
  <si>
    <t>FAIR-D2_2023-08-26_12-15-42</t>
  </si>
  <si>
    <t>FAIR-D2_2023-08-26_12-21-10</t>
  </si>
  <si>
    <t>FAIR-D2_2023-08-26_12-23-39</t>
  </si>
  <si>
    <t>FAIR-D2_2023-08-26_12-27-54</t>
  </si>
  <si>
    <t>FAIR-D2_2023-08-26_12-30-19</t>
  </si>
  <si>
    <t>FAIR-D2_2023-08-26_12-46-55</t>
  </si>
  <si>
    <t>FAIR-D2_2023-08-26_12-57-03</t>
  </si>
  <si>
    <t>FAIR-D2_2023-08-26_13-04-48</t>
  </si>
  <si>
    <t>FAIR-D2_2023-08-26_13-05-47</t>
  </si>
  <si>
    <t>FAIR-D2_2023-08-26_13-15-35</t>
  </si>
  <si>
    <t>FAIR-D2_2023-08-26_13-21-10</t>
  </si>
  <si>
    <t>FAIR-D2_2023-08-26_13-23-55</t>
  </si>
  <si>
    <t>FAIR-D2_2023-08-26_13-30-26</t>
  </si>
  <si>
    <t>FAIR-D2_2023-08-26_13-31-21</t>
  </si>
  <si>
    <t>FAIR-D2_2023-08-26_13-42-20</t>
  </si>
  <si>
    <t>FAIR-D2_2023-08-26_13-49-26</t>
  </si>
  <si>
    <t>FAIR-D2_2023-08-26_14-07-31</t>
  </si>
  <si>
    <t>FAIR-D2_2023-08-26_14-08-53</t>
  </si>
  <si>
    <t>FAIR-D2_2023-08-26_14-15-00</t>
  </si>
  <si>
    <t>FAIR-D2_2023-08-26_14-26-49</t>
  </si>
  <si>
    <t>FAIR-D2_2023-08-26_14-36-49</t>
  </si>
  <si>
    <t>FAIR-D2_2023-08-26_14-41-29</t>
  </si>
  <si>
    <t>FAIR-D2_2023-08-26_14-51-12</t>
  </si>
  <si>
    <t>FAIR-D2_2023-08-26_15-03-31</t>
  </si>
  <si>
    <t>FAIR-D2_2023-08-26_15-19-26</t>
  </si>
  <si>
    <t>FAIR-D2_2023-08-26_15-32-40</t>
  </si>
  <si>
    <t>FAIR-D2_2023-08-26_15-52-26</t>
  </si>
  <si>
    <t>FAIR-D2_2023-08-27_08-20-00</t>
  </si>
  <si>
    <t>FAIR-D2_2023-08-27_10-27-44</t>
  </si>
  <si>
    <t>FAIR-D2_2023-08-27_08-28-11</t>
  </si>
  <si>
    <t>FAIR-D2_2023-08-27_08-31-01</t>
  </si>
  <si>
    <t>FAIR-D2_2023-08-27_09-30-09</t>
  </si>
  <si>
    <t>FAIR-D2_2023-08-27_09-37-58</t>
  </si>
  <si>
    <t>FAIR-D2_2023-08-27_09-39-43</t>
  </si>
  <si>
    <t>FAIR-D2_2023-08-27_09-42-21</t>
  </si>
  <si>
    <t>FAIR-D2_2023-08-27_09-45-21</t>
  </si>
  <si>
    <t>FAIR-D2_2023-08-27_09-55-39</t>
  </si>
  <si>
    <t>FAIR-D2_2023-08-27_10-07-46</t>
  </si>
  <si>
    <t>FAIR-D2_2023-08-27_10-09-22</t>
  </si>
  <si>
    <t>FAIR-D2_2023-08-27_10-23-18</t>
  </si>
  <si>
    <t>FAIR-D2_2023-08-27_10-28-54</t>
  </si>
  <si>
    <t>klein</t>
  </si>
  <si>
    <t>FAIR-D2_2023-08-27_10-33-16</t>
  </si>
  <si>
    <t>FAIR-D2_2023-08-27_10-42-21</t>
  </si>
  <si>
    <t>FAIR-D2_2023-08-27_10-48-13</t>
  </si>
  <si>
    <t>FAIR-D2_2023-08-27_11-47-12</t>
  </si>
  <si>
    <t>FAIR-D2_2023-08-27_11-51-19</t>
  </si>
  <si>
    <t>FAIR-D2_2023-08-27_11-54-28</t>
  </si>
  <si>
    <t>FAIR-D2_2023-08-27_12-06-27</t>
  </si>
  <si>
    <t>FAIR-D2_2023-08-27_12-11-17</t>
  </si>
  <si>
    <t>FAIR-D2_2023-08-27_12-13-25</t>
  </si>
  <si>
    <t>FAIR-D2_2023-08-27_12-23-08</t>
  </si>
  <si>
    <t>FAIR-D2_2023-08-27_12-32-03</t>
  </si>
  <si>
    <t>FAIR-D2_2023-08-27_12-34-06</t>
  </si>
  <si>
    <t>FAIR-D2_2023-08-27_12-54-07</t>
  </si>
  <si>
    <t>FAIR-D2_2023-08-27_13-06-34</t>
  </si>
  <si>
    <t>FAIR-D2_2023-08-27_14-10-53</t>
  </si>
  <si>
    <t>FAIR-D2_2023-08-27_14-11-37</t>
  </si>
  <si>
    <t>FAIR-D2_2023-08-27_14-22-41</t>
  </si>
  <si>
    <t>FAIR-D2_2023-08-27_14-30-24</t>
  </si>
  <si>
    <t>Scathophaga</t>
  </si>
  <si>
    <t>FAIR-D2_2023-08-27_14-58-44</t>
  </si>
  <si>
    <t>FAIR-D2_2023-08-27_16-59-50</t>
  </si>
  <si>
    <t>FAIR-D2_2023-08-27_17-02-40</t>
  </si>
  <si>
    <t>FAIR-D2_2023-08-27_17-32-35</t>
  </si>
  <si>
    <t>FAIR-D2_2023-08-27_17-33-52</t>
  </si>
  <si>
    <t>FAIR-D2_2023-08-27_17-34-36</t>
  </si>
  <si>
    <t>FAIR-D2_2023-08-27_17-35-58</t>
  </si>
  <si>
    <t>FAIR-D2_2023-08-27_18-11-31</t>
  </si>
  <si>
    <t>FAIR-D2_2023-08-27_18-17-21</t>
  </si>
  <si>
    <t>FAIR-D2_2023-09-05_09-52-20</t>
  </si>
  <si>
    <t>FAIR-D2_2023-09-05_14-17-49</t>
  </si>
  <si>
    <t>FAIR-D2_2023-09-05_14-18-40</t>
  </si>
  <si>
    <t>FAIR-D2_2023-09-06_07-44-06</t>
  </si>
  <si>
    <t>FAIR-D2_2023-09-10_17-10-17</t>
  </si>
  <si>
    <t>Coleoptera</t>
  </si>
  <si>
    <t>FAIR-D2_2023-09-10_17-34-40</t>
  </si>
  <si>
    <t>FAIR-D2_2023-09-11_09-11-24</t>
  </si>
  <si>
    <t>FAIR-D2_2023-09-11_09-34-42</t>
  </si>
  <si>
    <t>FAIR-D2_2023-09-11_09-35-50</t>
  </si>
  <si>
    <t>FAIR-D2_2023-09-11_09-36-53</t>
  </si>
  <si>
    <t>FAIR-D2_2023-08-28_08-32-05</t>
  </si>
  <si>
    <t>FAIR-D2_2023-08-28_08-38-39</t>
  </si>
  <si>
    <t>FAIR-D2_2023-08-28_10-37-05</t>
  </si>
  <si>
    <t>FAIR-D2_2023-08-28_11-21-00</t>
  </si>
  <si>
    <t>FAIR-D2_2023-08-28_12-22-01</t>
  </si>
  <si>
    <t>FAIR-D2_2023-08-28_12-40-03</t>
  </si>
  <si>
    <t>FAIR-D2_2023-08-28_13-40-50</t>
  </si>
  <si>
    <t>FAIR-D2_2023-08-29_12-50-44</t>
  </si>
  <si>
    <t>FAIR-D2_2023-08-30_11-20-44</t>
  </si>
  <si>
    <t>FAIR-D2_2023-08-30_12-35-54</t>
  </si>
  <si>
    <t>FAIR-D2_2023-08-30_12-55-11</t>
  </si>
  <si>
    <t>FAIR-D2_2023-08-30_12-30-49</t>
  </si>
  <si>
    <t>FAIR-D2_2023-08-30_13-01-52</t>
  </si>
  <si>
    <t>FAIR-D2_2023-08-30_13-06-53</t>
  </si>
  <si>
    <t>FAIR-D2_2023-08-30_13-39-37</t>
  </si>
  <si>
    <t>FAIR-D2_2023-08-30_14-29-24</t>
  </si>
  <si>
    <t>wing movement</t>
  </si>
  <si>
    <t>FAIR-D2_2023-08-30_14-46-43</t>
  </si>
  <si>
    <t>FAIR-D2_2023-08-30_16-08-26</t>
  </si>
  <si>
    <t>FAIR-D2_2023-08-30_17-27-07</t>
  </si>
  <si>
    <t>FAIR-D2_2023-08-30_17-37-42</t>
  </si>
  <si>
    <t>FAIR-D2_2023-08-30_17-40-45</t>
  </si>
  <si>
    <t>cut in vid</t>
  </si>
  <si>
    <t>FAIR-D2_2023-08-30_18-11-56</t>
  </si>
  <si>
    <t>FAIR-D2_2023-08-31_09-35-07</t>
  </si>
  <si>
    <t>FAIR-D2_2023-08-31_11-42-21</t>
  </si>
  <si>
    <t>FAIR-D2_2023-08-31_12-37-58</t>
  </si>
  <si>
    <t>FAIR-D2_2023-08-31_15-01-19</t>
  </si>
  <si>
    <t>FAIR-D2_2023-08-31_15-04-29</t>
  </si>
  <si>
    <t>FAIR-D2_2023-08-31_15-13-27</t>
  </si>
  <si>
    <t>FAIR-D2_2023-08-31_16-39-46</t>
  </si>
  <si>
    <t>FAIR-D2_2023-09-01_08-53-15</t>
  </si>
  <si>
    <t>FAIR-D2_2023-09-01_12-57-12</t>
  </si>
  <si>
    <t>FAIR-D2_2023-09-01_12-59-26</t>
  </si>
  <si>
    <t>FAIR-D2_2023-09-01_13-42-36</t>
  </si>
  <si>
    <t>FAIR-D2_2023-09-01_13-44-52</t>
  </si>
  <si>
    <t>FAIR-D2_2023-09-01_14-02-03</t>
  </si>
  <si>
    <t>FAIR-D2_2023-09-01_15-37-22</t>
  </si>
  <si>
    <t>FAIR-D2_2023-09-01_17-22-46</t>
  </si>
  <si>
    <t>FAIR-D2_2023-09-01_17-31-56</t>
  </si>
  <si>
    <t>FAIR-D2_2023-09-02_10-09-48</t>
  </si>
  <si>
    <t>FAIR-D2_2023-09-02_10-18-36</t>
  </si>
  <si>
    <t>FAIR-D2_2023-09-02_10-23-12</t>
  </si>
  <si>
    <t>FAIR-D2_2023-09-02_10-53-26</t>
  </si>
  <si>
    <t>FAIR-D2_2023-09-02_12-02-34</t>
  </si>
  <si>
    <t>FAIR-D2_2023-09-02_12-32-34</t>
  </si>
  <si>
    <t>FAIR-D2_2023-09-02_12-42-52</t>
  </si>
  <si>
    <t>FAIR-D2_2023-09-02_14-48-01</t>
  </si>
  <si>
    <t>FAIR-D2_2023-09-02_15-39-36</t>
  </si>
  <si>
    <t>FAIR-D2_2023-09-02_15-42-05</t>
  </si>
  <si>
    <t>FAIR-D2_2023-09-03_07-09-47</t>
  </si>
  <si>
    <t>FAIR-D2_2023-09-03_14-35-56</t>
  </si>
  <si>
    <t>FAIR-D2_2023-09-03_15-30-37</t>
  </si>
  <si>
    <t>FAIR-D2_2023-09-03_17-41-42</t>
  </si>
  <si>
    <t>FAIR-D2_2023-09-04_17-18-08</t>
  </si>
  <si>
    <t>FAIR-D2_2023-09-04_17-20-02</t>
  </si>
  <si>
    <t>FAIR-D2_2023-09-12_07-42-55</t>
  </si>
  <si>
    <t>FAIR-D2_2023-09-12_07-55-46</t>
  </si>
  <si>
    <t>FAIR-D2_2023-09-12_08-44-22</t>
  </si>
  <si>
    <t>FAIR-D3</t>
  </si>
  <si>
    <t>FAIR-D3_2023-08-23_08-39-58</t>
  </si>
  <si>
    <t>FAIR-D3_2023-08-23_08-43-23</t>
  </si>
  <si>
    <t>FAIR-D3_2023-08-23_08-54-06</t>
  </si>
  <si>
    <t>FAIR-D3_2023-08-23_08-57-11</t>
  </si>
  <si>
    <t>FAIR-D3_2023-08-23_08-58-48</t>
  </si>
  <si>
    <t>FAIR-D3_2023-08-23_09-05-01</t>
  </si>
  <si>
    <t>flesh_fly</t>
  </si>
  <si>
    <t>FAIR-D3_2023-08-23_09-42-16</t>
  </si>
  <si>
    <t>FAIR-D3_2023-08-23_09-43-08</t>
  </si>
  <si>
    <t>FAIR-D3_2023-08-23_10-32-36</t>
  </si>
  <si>
    <t>FAIR-D3_2023-08-23_11-16-42</t>
  </si>
  <si>
    <t>FAIR-D3_2023-08-23_11-19-37</t>
  </si>
  <si>
    <t>FAIR-D3_2023-08-23_11-53-15</t>
  </si>
  <si>
    <t>FAIR-D3_2023-08-23_12-00-25</t>
  </si>
  <si>
    <t>Ichneumonidae</t>
  </si>
  <si>
    <t>FAIR-D3_2023-08-23_12-30-05</t>
  </si>
  <si>
    <t>FAIR-D3_2023-08-23_13-32-06</t>
  </si>
  <si>
    <t>FAIR-D3_2023-08-23_13-58-31</t>
  </si>
  <si>
    <t>FAIR-D3_2023-08-23_14-00-17</t>
  </si>
  <si>
    <t>FAIR-D3_2023-08-23_14-12-56</t>
  </si>
  <si>
    <t>FAIR-D3_2023-08-23_16-42-07</t>
  </si>
  <si>
    <t>FAIR-D3_2023-08-23_17-18-42</t>
  </si>
  <si>
    <t>FAIR-D3_2023-08-23_17-42-43</t>
  </si>
  <si>
    <t>FAIR-D3_2023-08-23_17-45-36</t>
  </si>
  <si>
    <t>robber_fly</t>
  </si>
  <si>
    <t>Tolmerus</t>
  </si>
  <si>
    <t>FAIR-D3_2023-08-23_18-07-53</t>
  </si>
  <si>
    <t>FAIR-D3_2023-08-23_18-17-47</t>
  </si>
  <si>
    <t>FAIR-D3_2023-08-24_09-20-21</t>
  </si>
  <si>
    <t>FAIR-D3_2023-08-24_09-57-38</t>
  </si>
  <si>
    <t>FAIR-D3_2023-08-24_10-03-21</t>
  </si>
  <si>
    <t>FAIR-D3_2023-08-24_10-12-31</t>
  </si>
  <si>
    <t>FAIR-D3_2023-08-24_10-16-39</t>
  </si>
  <si>
    <t>FAIR-D3_2023-08-24_10-37-37</t>
  </si>
  <si>
    <t>FAIR-D3_2023-08-24_10-26-28</t>
  </si>
  <si>
    <t>FAIR-D3_2023-08-24_10-46-20</t>
  </si>
  <si>
    <t>FAIR-D3_2023-08-24_10-58-48</t>
  </si>
  <si>
    <t>fever_fly</t>
  </si>
  <si>
    <t>Dilophus</t>
  </si>
  <si>
    <t>FAIR-D3_2023-08-24_11-31-25</t>
  </si>
  <si>
    <t>FAIR-D3_2023-08-24_11-47-40</t>
  </si>
  <si>
    <t>FAIR-D3_2023-08-24_12-12-57</t>
  </si>
  <si>
    <t>FAIR-D3_2023-08-24_14-17-01</t>
  </si>
  <si>
    <t>FAIR-D3_2023-08-24_14-30-21</t>
  </si>
  <si>
    <t>FAIR-D3_2023-08-24_15-28-13</t>
  </si>
  <si>
    <t>FAIR-D3_2023-08-24_16-02-41</t>
  </si>
  <si>
    <t>Sarcophagidae</t>
  </si>
  <si>
    <t>FAIR-D3_2023-08-24_16-23-07</t>
  </si>
  <si>
    <t>leafhopper</t>
  </si>
  <si>
    <t>Orientus</t>
  </si>
  <si>
    <t>FAIR-D3_2023-08-24_17-53-19</t>
  </si>
  <si>
    <t>FAIR-D3_2023-08-24_18-10-32</t>
  </si>
  <si>
    <t xml:space="preserve">? </t>
  </si>
  <si>
    <t>FAIR-D3_2023-08-24_18-12-41</t>
  </si>
  <si>
    <t>FAIR-D3_2023-08-24_18-26-43</t>
  </si>
  <si>
    <t>FAIR-D3_2023-08-25_07-21-15</t>
  </si>
  <si>
    <t>FAIR-D3_2023-08-25_07-22-33</t>
  </si>
  <si>
    <t>FAIR-D3_2023-08-25_08-09-24</t>
  </si>
  <si>
    <t>FAIR-D3_2023-08-25_08-39-42</t>
  </si>
  <si>
    <t>FAIR-D3_2023-08-25_08-40-37</t>
  </si>
  <si>
    <t>FAIR-D3_2023-08-25_09-20-11</t>
  </si>
  <si>
    <t>FAIR-D3_2023-08-25_09-23-14</t>
  </si>
  <si>
    <t>FAIR-D3_2023-08-25_09-33-06</t>
  </si>
  <si>
    <t>FAIR-D3_2023-08-25_11-24-28</t>
  </si>
  <si>
    <t>Lonchoptera</t>
  </si>
  <si>
    <t>FAIR-D3_2023-08-25_11-29-37</t>
  </si>
  <si>
    <t>FAIR-D3_2023-08-25_11-30-31</t>
  </si>
  <si>
    <t>gnat</t>
  </si>
  <si>
    <t>FAIR-D3_2023-08-25_12-03-43</t>
  </si>
  <si>
    <t>FAIR-D3_2023-08-25_11-50-42</t>
  </si>
  <si>
    <t>FAIR-D3_2023-08-25_11-53-26</t>
  </si>
  <si>
    <t>FAIR-D3_2023-08-25_12-45-41</t>
  </si>
  <si>
    <t>Anthomyia</t>
  </si>
  <si>
    <t>FAIR-D3_2023-08-25_13-38-58</t>
  </si>
  <si>
    <t>FAIR-D3_2023-08-25_15-13-10</t>
  </si>
  <si>
    <t>FAIR-D3_2023-08-25_14-28-04</t>
  </si>
  <si>
    <t>FAIR-D3_2023-08-25_14-33-52</t>
  </si>
  <si>
    <t>FAIR-D3_2023-08-25_15-04-56</t>
  </si>
  <si>
    <t>FAIR-D3_2023-08-25_15-51-08</t>
  </si>
  <si>
    <t>FAIR-D3_2023-08-25_16-07-26</t>
  </si>
  <si>
    <t>FAIR-D3_2023-08-25_16-45-01</t>
  </si>
  <si>
    <t>FAIR-D3_2023-08-25_16-58-11</t>
  </si>
  <si>
    <t>FAIR-D3_2023-08-25_17-06-38</t>
  </si>
  <si>
    <t>FAIR-D3_2023-08-25_17-44-12</t>
  </si>
  <si>
    <t>FAIR-D3_2023-08-25_17-54-23</t>
  </si>
  <si>
    <t>Vespinae</t>
  </si>
  <si>
    <t>FAIR-D3_2023-08-25_18-10-23</t>
  </si>
  <si>
    <t>FAIR-D3_2023-08-25_18-24-50</t>
  </si>
  <si>
    <t>FAIR-D3_2023-08-26_07-01-27</t>
  </si>
  <si>
    <t>FAIR-D3_2023-08-26_07-44-42</t>
  </si>
  <si>
    <t>FAIR-D3_2023-08-26_07-16-38</t>
  </si>
  <si>
    <t>FAIR-D3_2023-08-26_08-44-31</t>
  </si>
  <si>
    <t>FAIR-D3_2023-08-26_08-47-06</t>
  </si>
  <si>
    <t>FAIR-D3_2023-08-26_08-50-10</t>
  </si>
  <si>
    <t>FAIR-D3_2023-08-26_09-27-36</t>
  </si>
  <si>
    <t>FAIR-D3_2023-08-26_09-30-20</t>
  </si>
  <si>
    <t>FAIR-D3_2023-08-26_09-35-50</t>
  </si>
  <si>
    <t>FAIR-D3_2023-08-26_09-46-01</t>
  </si>
  <si>
    <t>FAIR-D3_2023-08-26_10-00-29</t>
  </si>
  <si>
    <t>FAIR-D3_2023-08-26_10-05-22</t>
  </si>
  <si>
    <t>FAIR-D3_2023-08-26_10-14-20</t>
  </si>
  <si>
    <t>FAIR-D3_2023-08-26_10-21-17</t>
  </si>
  <si>
    <t>FAIR-D3_2023-08-26_10-15-31</t>
  </si>
  <si>
    <t>FAIR-D3_2023-08-26_10-17-40</t>
  </si>
  <si>
    <t>FAIR-D3_2023-08-26_10-49-11</t>
  </si>
  <si>
    <t>FAIR-D3_2023-08-26_11-13-49</t>
  </si>
  <si>
    <t>FAIR-D3_2023-08-26_11-17-12</t>
  </si>
  <si>
    <t>FAIR-D3_2023-08-26_11-22-48</t>
  </si>
  <si>
    <t>FAIR-D3_2023-08-26_11-33-01</t>
  </si>
  <si>
    <t>FAIR-D3_2023-08-26_11-35-45</t>
  </si>
  <si>
    <t>FAIR-D3_2023-08-26_11-54-15</t>
  </si>
  <si>
    <t>FAIR-D3_2023-08-26_12-13-15</t>
  </si>
  <si>
    <t>FAIR-D3_2023-08-26_12-17-54</t>
  </si>
  <si>
    <t>FAIR-D3_2023-08-26_12-27-29</t>
  </si>
  <si>
    <t>Tachina</t>
  </si>
  <si>
    <t>FAIR-D3_2023-08-26_12-33-10</t>
  </si>
  <si>
    <t>FAIR-D3_2023-08-26_12-36-53</t>
  </si>
  <si>
    <t>FAIR-D3_2023-08-26_12-42-03</t>
  </si>
  <si>
    <t>FAIR-D3_2023-08-26_12-46-05</t>
  </si>
  <si>
    <t>FAIR-D3_2023-08-26_12-48-44</t>
  </si>
  <si>
    <t>FAIR-D3_2023-08-26_13-01-16</t>
  </si>
  <si>
    <t>FAIR-D3_2023-08-26_13-04-04</t>
  </si>
  <si>
    <t>FAIR-D3_2023-08-26_13-22-56</t>
  </si>
  <si>
    <t>FAIR-D3_2023-08-26_13-42-20</t>
  </si>
  <si>
    <t>FAIR-D3_2023-08-26_13-43-11</t>
  </si>
  <si>
    <t>FAIR-D3_2023-08-26_14-00-27</t>
  </si>
  <si>
    <t>FAIR-D3_2023-08-26_14-19-50</t>
  </si>
  <si>
    <t>FAIR-D3_2023-08-26_14-23-53</t>
  </si>
  <si>
    <t>FAIR-D3_2023-08-26_14-24-45</t>
  </si>
  <si>
    <t>FAIR-D3_2023-08-26_14-25-58</t>
  </si>
  <si>
    <t>FAIR-D3_2023-08-26_14-34-50</t>
  </si>
  <si>
    <t>FAIR-D3_2023-08-26_14-42-43</t>
  </si>
  <si>
    <t>FAIR-D3_2023-08-26_14-45-30</t>
  </si>
  <si>
    <t>FAIR-D3_2023-08-26_15-13-25</t>
  </si>
  <si>
    <t>FAIR-D3_2023-08-26_15-38-41</t>
  </si>
  <si>
    <t>FAIR-D3_2023-08-26_16-01-38</t>
  </si>
  <si>
    <t>FAIR-D3_2023-08-26_17-51-44</t>
  </si>
  <si>
    <t>FAIR-D3_2023-08-26_18-12-56</t>
  </si>
  <si>
    <t>FAIR-D3_2023-08-27_09-44-38</t>
  </si>
  <si>
    <t>FAIR-D3_2023-08-27_09-57-32</t>
  </si>
  <si>
    <t>FAIR-D3_2023-08-27_09-59-39</t>
  </si>
  <si>
    <t>FAIR-D3_2023-08-27_10-33-29</t>
  </si>
  <si>
    <t>FAIR-D3_2023-08-27_10-35-36</t>
  </si>
  <si>
    <t>FAIR-D3_2023-08-27_10-37-49</t>
  </si>
  <si>
    <t>FAIR-D3_2023-08-27_10-41-31</t>
  </si>
  <si>
    <t>FAIR-D3_2023-08-27_10-47-51</t>
  </si>
  <si>
    <t>FAIR-D3_2023-08-27_11-05-55</t>
  </si>
  <si>
    <t>FAIR-D3_2023-08-27_11-13-38</t>
  </si>
  <si>
    <t>FAIR-D3_2023-08-27_11-19-39</t>
  </si>
  <si>
    <t>FAIR-D3_2023-08-27_11-20-54</t>
  </si>
  <si>
    <t>FAIR-D3_2023-08-27_11-21-51</t>
  </si>
  <si>
    <t>FAIR-D3_2023-08-27_11-28-24</t>
  </si>
  <si>
    <t>Tephritis</t>
  </si>
  <si>
    <t>FAIR-D3_2023-08-27_11-42-30</t>
  </si>
  <si>
    <t>FAIR-D3_2023-08-27_11-52-26</t>
  </si>
  <si>
    <t>FAIR-D3_2023-08-27_12-03-21</t>
  </si>
  <si>
    <t>FAIR-D3_2023-08-27_12-21-32</t>
  </si>
  <si>
    <t>FAIR-D3_2023-08-27_12-16-40</t>
  </si>
  <si>
    <t>FAIR-D3_2023-08-27_12-24-03</t>
  </si>
  <si>
    <t>FAIR-D3_2023-08-27_12-28-42</t>
  </si>
  <si>
    <t>FAIR-D3_2023-08-27_12-47-50</t>
  </si>
  <si>
    <t>FAIR-D3_2023-08-27_13-20-37</t>
  </si>
  <si>
    <t>FAIR-D3_2023-08-27_13-41-37</t>
  </si>
  <si>
    <t>FAIR-D3_2023-08-27_14-24-44</t>
  </si>
  <si>
    <t>FAIR-D3_2023-08-27_14-26-30</t>
  </si>
  <si>
    <t>FAIR-D3_2023-08-27_14-41-31</t>
  </si>
  <si>
    <t>FAIR-D3_2023-08-27_14-48-16</t>
  </si>
  <si>
    <t>FAIR-D3_2023-08-27_14-44-21</t>
  </si>
  <si>
    <t>FAIR-D3_2023-08-27_15-13-31</t>
  </si>
  <si>
    <t>FAIR-D3_2023-08-27_15-34-09</t>
  </si>
  <si>
    <t>FAIR-D3_2023-08-27_15-42-29</t>
  </si>
  <si>
    <t>FAIR-D3_2023-08-27_16-57-41</t>
  </si>
  <si>
    <t>FAIR-D3_2023-08-27_17-59-27</t>
  </si>
  <si>
    <t>FAIR-D3_2023-08-27_18-08-26</t>
  </si>
  <si>
    <t>FAIR-D3_2023-09-05_08-39-44</t>
  </si>
  <si>
    <t>FAIR-D3_2023-09-05_13-53-36</t>
  </si>
  <si>
    <t>FAIR-D3_2023-09-05_14-58-14</t>
  </si>
  <si>
    <t>FAIR-D3_2023-09-05_15-00-48</t>
  </si>
  <si>
    <t>FAIR-D3_2023-09-05_15-21-10</t>
  </si>
  <si>
    <t>FAIR-D3_2023-09-06_09-31-12</t>
  </si>
  <si>
    <t>FAIR-D3_2023-09-06_10-10-01</t>
  </si>
  <si>
    <t>FAIR-D3_2023-09-06_10-13-52</t>
  </si>
  <si>
    <t>FAIR-D3_2023-09-06_10-51-27</t>
  </si>
  <si>
    <t>FAIR-D3_2023-09-06_11-34-19</t>
  </si>
  <si>
    <t>FAIR-D3_2023-09-06_11-31-17</t>
  </si>
  <si>
    <t>FAIR-D3_2023-09-06_12-03-57</t>
  </si>
  <si>
    <t>Notiphila</t>
  </si>
  <si>
    <t>FAIR-D3_2023-09-06_16-08-19</t>
  </si>
  <si>
    <t>Oenopia</t>
  </si>
  <si>
    <t>FAIR-D3_2023-09-07_12-28-39</t>
  </si>
  <si>
    <t>FAIR-D3_2023-09-07_13-51-24</t>
  </si>
  <si>
    <t>FAIR-D3_2023-09-07_15-50-42</t>
  </si>
  <si>
    <t>Musca</t>
  </si>
  <si>
    <t>FAIR-D3_2023-09-07_17-16-03</t>
  </si>
  <si>
    <t>FAIR-D3_2023-09-07_17-17-46</t>
  </si>
  <si>
    <t>FAIR-D3_2023-09-08_07-21-15</t>
  </si>
  <si>
    <t>FAIR-D3_2023-09-08_08-02-52</t>
  </si>
  <si>
    <t>FAIR-D3_2023-09-08_10-02-59</t>
  </si>
  <si>
    <t>Anyphaena</t>
  </si>
  <si>
    <t>FAIR-D3_2023-09-08_12-23-21</t>
  </si>
  <si>
    <t>Calliopum</t>
  </si>
  <si>
    <t>FAIR-D3_2023-09-08_14-06-54</t>
  </si>
  <si>
    <t>FAIR-D3_2023-09-08_18-21-20</t>
  </si>
  <si>
    <t>Xorides</t>
  </si>
  <si>
    <t>FAIR-D3_2023-09-09_08-11-11</t>
  </si>
  <si>
    <t>FAIR-D3_2023-09-09_08-19-46</t>
  </si>
  <si>
    <t>FAIR-D3_2023-09-09_10-21-47</t>
  </si>
  <si>
    <t>FAIR-D3_2023-09-09_13-46-49</t>
  </si>
  <si>
    <t>midge</t>
  </si>
  <si>
    <t>Chironomus</t>
  </si>
  <si>
    <t>FAIR-D3_2023-09-09_11-19-29</t>
  </si>
  <si>
    <t>FAIR-D3_2023-09-09_16-53-34</t>
  </si>
  <si>
    <t>FAIR-D3_2023-09-09_18-22-04</t>
  </si>
  <si>
    <t>bug</t>
  </si>
  <si>
    <t>Rhyparochromus</t>
  </si>
  <si>
    <t>FAIR-D3_2023-09-10_09-39-59</t>
  </si>
  <si>
    <t>FAIR-D3_2023-09-10_09-46-27</t>
  </si>
  <si>
    <t>FAIR-D3_2023-09-10_11-31-44</t>
  </si>
  <si>
    <t>Coccinella</t>
  </si>
  <si>
    <t>FAIR-D3_2023-09-10_12-06-51</t>
  </si>
  <si>
    <t>FAIR-D3_2023-09-10_12-09-47</t>
  </si>
  <si>
    <t>FAIR-D3_2023-09-10_12-23-55</t>
  </si>
  <si>
    <t>Dusona</t>
  </si>
  <si>
    <t>FAIR-D3_2023-09-10_13-07-23</t>
  </si>
  <si>
    <t>FAIR-D3_2023-09-10_14-14-11</t>
  </si>
  <si>
    <t>FAIR-D3_2023-09-10_14-33-10</t>
  </si>
  <si>
    <t>FAIR-D3_2023-09-10_15-08-35</t>
  </si>
  <si>
    <t>FAIR-D3_2023-09-11_10-29-42</t>
  </si>
  <si>
    <t>FAIR-D3_2023-09-11_10-31-49</t>
  </si>
  <si>
    <t>FAIR-D3_2023-09-11_11-05-35</t>
  </si>
  <si>
    <t>FAIR-D3_2023-09-11_12-05-47</t>
  </si>
  <si>
    <t>FAIR-D3_2023-09-11_18-20-42</t>
  </si>
  <si>
    <t>FAIR-D3_2023-08-28_08-11-15</t>
  </si>
  <si>
    <t>FAIR-D3_2023-08-28_08-13-02</t>
  </si>
  <si>
    <t>FAIR-D3_2023-08-28_09-11-03</t>
  </si>
  <si>
    <t>FAIR-D3_2023-08-28_11-03-40</t>
  </si>
  <si>
    <t>FAIR-D3_2023-08-28_11-10-06</t>
  </si>
  <si>
    <t>FAIR-D3_2023-08-28_11-17-49</t>
  </si>
  <si>
    <t>FAIR-D3_2023-08-28_11-20-43</t>
  </si>
  <si>
    <t xml:space="preserve"> FAIR-D3_2023-08-28_12-28-55</t>
  </si>
  <si>
    <t>FAIR-D3_2023-08-28_12-32-56</t>
  </si>
  <si>
    <t>FAIR-D3_2023-08-29_09-48-35</t>
  </si>
  <si>
    <t>FAIR-D3_2023-08-29_09-57-39</t>
  </si>
  <si>
    <t>FAIR-D3_2023-08-29_13-31-07</t>
  </si>
  <si>
    <t>FAIR-D3_2023-08-29_13-40-06</t>
  </si>
  <si>
    <t>FAIR-D3_2023-08-29_13-54-03</t>
  </si>
  <si>
    <t>FAIR-D3_2023-08-29_14-06-16</t>
  </si>
  <si>
    <t>FAIR-D3_2023-08-29_14-01-18</t>
  </si>
  <si>
    <t>FAIR-D3_2023-08-29_14-04-22</t>
  </si>
  <si>
    <t>FAIR-D3_2023-08-29_14-09-27</t>
  </si>
  <si>
    <t>FAIR-D3_2023-08-29_14-16-47</t>
  </si>
  <si>
    <t>FAIR-D3_2023-08-29_14-41-33</t>
  </si>
  <si>
    <t>FAIR-D3_2023-08-29_14-49-41</t>
  </si>
  <si>
    <t>FAIR-D3_2023-08-29_14-52-12</t>
  </si>
  <si>
    <t>FAIR-D3_2023-08-29_15-16-43</t>
  </si>
  <si>
    <t>FAIR-D3_2023-08-29_15-08-06</t>
  </si>
  <si>
    <t>scavenger_fly</t>
  </si>
  <si>
    <t>Sepsidae</t>
  </si>
  <si>
    <t>FAIR-D3_2023-08-29_15-40-03</t>
  </si>
  <si>
    <t>FAIR-D3_2023-08-29_17-00-40</t>
  </si>
  <si>
    <t>FAIR-D3_2023-08-29_17-04-12</t>
  </si>
  <si>
    <t>FAIR-D3_2023-08-29_18-16-25</t>
  </si>
  <si>
    <t>sawfly</t>
  </si>
  <si>
    <t>Athalia</t>
  </si>
  <si>
    <t>FAIR-D3_2023-08-29_17-09-53</t>
  </si>
  <si>
    <t>FAIR-D3_2023-08-29_17-54-36</t>
  </si>
  <si>
    <t>FAIR-D3_2023-08-29_17-56-59</t>
  </si>
  <si>
    <t>FAIR-D3_2023-08-29_18-24-52</t>
  </si>
  <si>
    <t>FAIR-D3_2023-08-30_09-06-31</t>
  </si>
  <si>
    <t>FAIR-D3_2023-08-30_10-05-50</t>
  </si>
  <si>
    <t>FAIR-D3_2023-08-30_10-27-09</t>
  </si>
  <si>
    <t>FAIR-D3_2023-08-30_10-29-57</t>
  </si>
  <si>
    <t>FAIR-D3_2023-08-30_10-54-32</t>
  </si>
  <si>
    <t>FAIR-D3_2023-08-30_11-10-45</t>
  </si>
  <si>
    <t>FAIR-D3_2023-08-30_11-36-34</t>
  </si>
  <si>
    <t>FAIR-D3_2023-08-30_11-42-58</t>
  </si>
  <si>
    <t>FAIR-D3_2023-08-30_12-02-35</t>
  </si>
  <si>
    <t>FAIR-D3_2023-08-30_12-11-44</t>
  </si>
  <si>
    <t>FAIR-D3_2023-08-30_12-30-22</t>
  </si>
  <si>
    <t>FAIR-D3_2023-08-30_12-40-14</t>
  </si>
  <si>
    <t>FAIR-D3_2023-08-30_13-16-51</t>
  </si>
  <si>
    <t>FAIR-D3_2023-08-30_13-22-52</t>
  </si>
  <si>
    <t>FAIR-D3_2023-08-30_13-46-27</t>
  </si>
  <si>
    <t>FAIR-D3_2023-08-30_13-51-40</t>
  </si>
  <si>
    <t>FAIR-D3_2023-08-30_14-02-18</t>
  </si>
  <si>
    <t>Eristalis</t>
  </si>
  <si>
    <t>FAIR-D3_2023-08-30_15-42-09</t>
  </si>
  <si>
    <t>FAIR-D3_2023-08-30_15-43-56</t>
  </si>
  <si>
    <t>FAIR-D3_2023-08-30_15-47-50</t>
  </si>
  <si>
    <t>FAIR-D3_2023-08-30_16-20-34</t>
  </si>
  <si>
    <t>FAIR-D3_2023-08-30_16-34-06</t>
  </si>
  <si>
    <t>FAIR-D3_2023-08-30_17-19-08</t>
  </si>
  <si>
    <t>FAIR-D3_2023-08-30_17-28-47</t>
  </si>
  <si>
    <t>FAIR-D3_2023-08-31_09-29-58</t>
  </si>
  <si>
    <t>FAIR-D3_2023-08-31_09-30-56</t>
  </si>
  <si>
    <t>FAIR-D3_2023-08-31_11-29-13</t>
  </si>
  <si>
    <t>FAIR-D3_2023-08-31_11-29-56</t>
  </si>
  <si>
    <t>FAIR-D3_2023-08-31_12-32-02</t>
  </si>
  <si>
    <t>FAIR-D3_2023-08-31_12-36-15</t>
  </si>
  <si>
    <t>FAIR-D3_2023-08-31_14-33-41</t>
  </si>
  <si>
    <t>FAIR-D3_2023-08-31_14-38-25</t>
  </si>
  <si>
    <t>FAIR-D3_2023-08-31_14-45-41</t>
  </si>
  <si>
    <t>FAIR-D3_2023-08-31_14-49-54</t>
  </si>
  <si>
    <t>FAIR-D3_2023-08-31_15-18-50</t>
  </si>
  <si>
    <t>FAIR-D3_2023-08-31_17-09-52</t>
  </si>
  <si>
    <t>FAIR-D3_2023-08-31_18-03-16</t>
  </si>
  <si>
    <t>FAIR-D3_2023-08-31_18-21-11</t>
  </si>
  <si>
    <t>FAIR-D3_2023-09-01_07-45-28</t>
  </si>
  <si>
    <t>FAIR-D3_2023-09-01_07-55-36</t>
  </si>
  <si>
    <t>FAIR-D3_2023-09-01_17-59-33</t>
  </si>
  <si>
    <t>moth</t>
  </si>
  <si>
    <t>Noctuidae</t>
  </si>
  <si>
    <t>permanently staying at the enter</t>
  </si>
  <si>
    <t>FAIR-D3_2023-09-01_08-09-40</t>
  </si>
  <si>
    <t>FAIR-D3_2023-09-01_08-32-27</t>
  </si>
  <si>
    <t>FAIR-D3_2023-09-01_08-54-42</t>
  </si>
  <si>
    <t>lacewing_larva</t>
  </si>
  <si>
    <t>FAIR-D3_2023-09-01_09-04-40</t>
  </si>
  <si>
    <t>FAIR-D3_2023-09-01_10-01-50</t>
  </si>
  <si>
    <t>FAIR-D3_2023-09-01_10-08-15</t>
  </si>
  <si>
    <t>FAIR-D3_2023-09-01_10-25-35</t>
  </si>
  <si>
    <t>FAIR-D3_2023-09-01_10-35-26</t>
  </si>
  <si>
    <t>FAIR-D3_2023-09-01_11-28-01</t>
  </si>
  <si>
    <t>FAIR-D3_2023-09-01_11-37-47</t>
  </si>
  <si>
    <t>maybe same as 231</t>
  </si>
  <si>
    <t>FAIR-D3_2023-09-01_12-50-47</t>
  </si>
  <si>
    <t>FAIR-D3_2023-09-01_13-45-52</t>
  </si>
  <si>
    <t>FAIR-D3_2023-09-01_14-09-40</t>
  </si>
  <si>
    <t>FAIR-D3_2023-09-01_14-48-06</t>
  </si>
  <si>
    <t>FAIR-D3_2023-09-01_15-02-42</t>
  </si>
  <si>
    <t>FAIR-D3_2023-09-01_15-49-43</t>
  </si>
  <si>
    <t>Sphaeroceridae</t>
  </si>
  <si>
    <t>FAIR-D3_2023-09-01_16-08-39</t>
  </si>
  <si>
    <t>Bellardia</t>
  </si>
  <si>
    <t>FAIR-D3_2023-09-02_08-19-31</t>
  </si>
  <si>
    <t>FAIR-D3_2023-09-02_08-29-19</t>
  </si>
  <si>
    <t>FAIR-D3_2023-09-02_08-36-19</t>
  </si>
  <si>
    <t>FAIR-D3_2023-09-02_12-33-06</t>
  </si>
  <si>
    <t>FAIR-D3_2023-09-02_13-01-25</t>
  </si>
  <si>
    <t>FAIR-D3_2023-09-02_13-42-36</t>
  </si>
  <si>
    <t>FAIR-D3_2023-09-02_15-53-29</t>
  </si>
  <si>
    <t>FAIR-D3_2023-09-02_16-15-46</t>
  </si>
  <si>
    <t>FAIR-D3_2023-09-03_09-19-54</t>
  </si>
  <si>
    <t>FAIR-D3_2023-09-03_12-13-57</t>
  </si>
  <si>
    <t>FAIR-D3_2023-09-03_12-40-28</t>
  </si>
  <si>
    <t>FAIR-D3_2023-09-03_13-07-11</t>
  </si>
  <si>
    <t>FAIR-D3_2023-09-03_13-24-56</t>
  </si>
  <si>
    <t>FAIR-D3_2023-09-03_13-33-26</t>
  </si>
  <si>
    <t>FAIR-D3_2023-09-03_14-11-38</t>
  </si>
  <si>
    <t>FAIR-D3_2023-09-03_14-12-26</t>
  </si>
  <si>
    <t>FAIR-D3_2023-09-03_15-14-07</t>
  </si>
  <si>
    <t>FAIR-D3_2023-09-03_18-01-09</t>
  </si>
  <si>
    <t>FAIR-D3_2023-09-03_18-02-15</t>
  </si>
  <si>
    <t>Scaeva</t>
  </si>
  <si>
    <t>FAIR-D3_2023-09-04_07-34-49</t>
  </si>
  <si>
    <t>FAIR-D3_2023-09-04_08-48-33</t>
  </si>
  <si>
    <t>Asilinae</t>
  </si>
  <si>
    <t>FAIR-D3_2023-09-04_09-11-11</t>
  </si>
  <si>
    <t>FAIR-D3_2023-09-04_09-32-32</t>
  </si>
  <si>
    <t>Heleomyzidae</t>
  </si>
  <si>
    <t>FAIR-D3_2023-09-04_10-12-10</t>
  </si>
  <si>
    <t>FAIR-D3_2023-09-04_17-22-06</t>
  </si>
  <si>
    <t>Chilocorinae</t>
  </si>
  <si>
    <t>FAIR-D3_2023-09-04_18-03-35</t>
  </si>
  <si>
    <t>Mythimna</t>
  </si>
  <si>
    <t>FAIR-D3_2023-09-12_09-23-05</t>
  </si>
  <si>
    <t>FAIR-D3_2023-09-12_09-44-15</t>
  </si>
  <si>
    <t>FAIR-D3_2023-09-12_12-44-01</t>
  </si>
  <si>
    <t>FAIR-D3_2023-09-12_12-55-00</t>
  </si>
  <si>
    <t>FAIR-D3_2023-09-12_17-13-58</t>
  </si>
  <si>
    <t>Harmonia evtl falsch bestimmt</t>
  </si>
  <si>
    <t>FAIR-D3_2023-09-12_18-09-44</t>
  </si>
  <si>
    <t>FAIR-D3_2023-09-13_14-27-37</t>
  </si>
  <si>
    <t>FAIR-D3_2023-09-13_14-52-42</t>
  </si>
  <si>
    <t>FAIR-D3_2023-09-13_17-30-22</t>
  </si>
  <si>
    <t>FAIR-D3_2023-09-13_18-09-34</t>
  </si>
  <si>
    <t>FAIR-D3_2023-09-13_18-11-24</t>
  </si>
  <si>
    <t>FAIR-D4</t>
  </si>
  <si>
    <t>FAIR-D4_2023-08-23_08-59-16</t>
  </si>
  <si>
    <t>FAIR-D4_2023-08-23_09-12-11</t>
  </si>
  <si>
    <t>FAIR-D4_2023-08-23_09-33-32</t>
  </si>
  <si>
    <t>FAIR-D4_2023-08-23_09-36-33</t>
  </si>
  <si>
    <t>FAIR-D4_2023-08-23_09-43-07</t>
  </si>
  <si>
    <t>Syrphinae</t>
  </si>
  <si>
    <t>Eupeodes</t>
  </si>
  <si>
    <t>FAIR-D4_2023-08-23_09-53-15</t>
  </si>
  <si>
    <t>FAIR-D4_2023-08-23_10-10-30</t>
  </si>
  <si>
    <t>FAIR-D4_2023-08-23_10-15-51</t>
  </si>
  <si>
    <t>FAIR-D4_2023-08-23_10-33-43</t>
  </si>
  <si>
    <t>beetle</t>
  </si>
  <si>
    <t>Chrysomelidae</t>
  </si>
  <si>
    <t>Galerucinae</t>
  </si>
  <si>
    <t>Psylliodes</t>
  </si>
  <si>
    <t>FAIR-D4_2023-08-23_11-10-41</t>
  </si>
  <si>
    <t>FAIR-D4_2023-08-23_11-34-18</t>
  </si>
  <si>
    <t>green_lacewing</t>
  </si>
  <si>
    <t>Chrysoperla</t>
  </si>
  <si>
    <t>FAIR-D4_2023-08-23_10-53-05</t>
  </si>
  <si>
    <t>FAIR-D4_2023-08-23_10-58-33</t>
  </si>
  <si>
    <t>FAIR-D4_2023-08-23_11-14-27</t>
  </si>
  <si>
    <t>FAIR-D4_2023-08-23_11-24-26</t>
  </si>
  <si>
    <t>digger_wasp</t>
  </si>
  <si>
    <t>Crabronidae</t>
  </si>
  <si>
    <t>Crabroninae</t>
  </si>
  <si>
    <t>Oxybelus</t>
  </si>
  <si>
    <t>FAIR-D4_2023-08-23_12-45-56</t>
  </si>
  <si>
    <t>FAIR-D4_2023-08-23_12-48-20</t>
  </si>
  <si>
    <t>FAIR-D4_2023-08-23_13-28-08</t>
  </si>
  <si>
    <t>FAIR-D4_2023-08-23_13-42-52</t>
  </si>
  <si>
    <t>FAIR-D4_2023-08-23_13-44-13</t>
  </si>
  <si>
    <t>FAIR-D4_2023-08-23_15-20-58</t>
  </si>
  <si>
    <t>FAIR-D4_2023-08-23_15-23-18</t>
  </si>
  <si>
    <t>FAIR-D4_2023-08-23_15-46-32</t>
  </si>
  <si>
    <t>FAIR-D4_2023-08-23_16-22-20</t>
  </si>
  <si>
    <t>FAIR-D4_2023-08-23_17-28-29</t>
  </si>
  <si>
    <t>Alticinae</t>
  </si>
  <si>
    <t>FAIR-D4_2023-08-23_17-44-27</t>
  </si>
  <si>
    <t>Sitona</t>
  </si>
  <si>
    <t>FAIR-D4_2023-08-23_18-19-12</t>
  </si>
  <si>
    <t>FAIR-D4_2023-08-23_18-26-13</t>
  </si>
  <si>
    <t>FAIR-D4_2023-08-24_07-22-20</t>
  </si>
  <si>
    <t>FAIR-D4_2023-08-24_10-03-33</t>
  </si>
  <si>
    <t>FAIR-D4_2023-08-24_11-18-58</t>
  </si>
  <si>
    <t>FAIR-D4_2023-08-24_11-20-17</t>
  </si>
  <si>
    <t>Lauxaniidae</t>
  </si>
  <si>
    <t>FAIR-D4_2023-08-24_11-27-28</t>
  </si>
  <si>
    <t>FAIR-D4_2023-08-24_12-37-42</t>
  </si>
  <si>
    <t>FAIR-D4_2023-08-24_13-28-10</t>
  </si>
  <si>
    <t>FAIR-D4_2023-08-24_16-04-53</t>
  </si>
  <si>
    <t>FAIR-D4_2023-08-24_16-15-45</t>
  </si>
  <si>
    <t>FAIR-D4_2023-08-24_17-01-36</t>
  </si>
  <si>
    <t>Coccinellidae</t>
  </si>
  <si>
    <t xml:space="preserve">interaction between 34/35 </t>
  </si>
  <si>
    <t>FAIR-D4_2023-08-24_17-03-52</t>
  </si>
  <si>
    <t xml:space="preserve"> </t>
  </si>
  <si>
    <t>FAIR-D4_2023-08-24_16-30-12</t>
  </si>
  <si>
    <t>FAIR-D4_2023-08-24_17-45-44</t>
  </si>
  <si>
    <t>FAIR-D4_2023-08-24_17-58-13</t>
  </si>
  <si>
    <t>FAIR-D4_2023-08-24_18-10-14</t>
  </si>
  <si>
    <t>FAIR-D4_2023-08-24_18-13-36</t>
  </si>
  <si>
    <t>FAIR-D4_2023-08-24_18-17-59</t>
  </si>
  <si>
    <t>FAIR-D4_2023-08-24_18-18-03</t>
  </si>
  <si>
    <t>FAIR-D4_2023-08-24_18-21-34</t>
  </si>
  <si>
    <t>FAIR-D4_2023-08-25_07-00-08</t>
  </si>
  <si>
    <t>FAIR-D4_2023-08-25_07-04-21</t>
  </si>
  <si>
    <t>FAIR-D4_2023-08-25_08-05-18</t>
  </si>
  <si>
    <t>FAIR-D4_2023-08-25_08-17-13</t>
  </si>
  <si>
    <t>FAIR-D4_2023-08-25_08-37-44</t>
  </si>
  <si>
    <t>FAIR-D4_2023-08-25_08-38-49</t>
  </si>
  <si>
    <t>FAIR-D4_2023-08-25_08-40-54</t>
  </si>
  <si>
    <t>FAIR-D4_2023-08-25_09-33-52</t>
  </si>
  <si>
    <t>FAIR-D4_2023-08-25_10-14-12</t>
  </si>
  <si>
    <t>FAIR-D4_2023-08-25_10-50-03</t>
  </si>
  <si>
    <t>FAIR-D4_2023-08-25_11-02-09</t>
  </si>
  <si>
    <t>FAIR-D4_2023-08-25_11-09-41</t>
  </si>
  <si>
    <t>FAIR-D4_2023-08-25_11-12-27</t>
  </si>
  <si>
    <t>FAIR-D4_2023-08-25_11-33-32</t>
  </si>
  <si>
    <t>FAIR-D4_2023-08-25_11-45-39</t>
  </si>
  <si>
    <t>FAIR-D4_2023-08-25_12-03-09</t>
  </si>
  <si>
    <t>FAIR-D4_2023-08-25_12-26-20</t>
  </si>
  <si>
    <t>FAIR-D4_2023-08-25_12-27-34</t>
  </si>
  <si>
    <t>FAIR-D4_2023-08-25_13-47-46</t>
  </si>
  <si>
    <t>FAIR-D4_2023-08-25_14-44-02</t>
  </si>
  <si>
    <t>FAIR-D4_2023-08-25_14-59-58</t>
  </si>
  <si>
    <t>FAIR-D4_2023-08-25_16-03-22</t>
  </si>
  <si>
    <t>FAIR-D4_2023-08-25_16-25-24</t>
  </si>
  <si>
    <t>FAIR-D4_2023-08-25_16-26-29</t>
  </si>
  <si>
    <t>FAIR-D4_2023-08-25_17-18-19</t>
  </si>
  <si>
    <t>FAIR-D4_2023-08-25_17-29-10</t>
  </si>
  <si>
    <t>FAIR-D4_2023-08-25_17-33-50</t>
  </si>
  <si>
    <t>FAIR-D4_2023-08-25_17-34-49</t>
  </si>
  <si>
    <t>FAIR-D4_2023-08-26_07-01-53</t>
  </si>
  <si>
    <t>FAIR-D4_2023-08-26_07-10-14</t>
  </si>
  <si>
    <t>FAIR-D4_2023-08-26_07-38-58</t>
  </si>
  <si>
    <t>FAIR-D4_2023-08-26_08-20-38</t>
  </si>
  <si>
    <t>FAIR-D4_2023-08-26_08-22-26</t>
  </si>
  <si>
    <t>FAIR-D4_2023-08-26_08-29-49</t>
  </si>
  <si>
    <t>FAIR-D4_2023-08-26_08-31-40</t>
  </si>
  <si>
    <t>FAIR-D4_2023-08-26_08-55-58</t>
  </si>
  <si>
    <t>FAIR-D4_2023-08-26_09-30-07</t>
  </si>
  <si>
    <t>FAIR-D4_2023-08-26_10-05-00</t>
  </si>
  <si>
    <t>FAIR-D4_2023-08-26_10-07-11</t>
  </si>
  <si>
    <t>FAIR-D4_2023-08-26_10-18-10</t>
  </si>
  <si>
    <t>FAIR-D4_2023-08-26_11-00-00</t>
  </si>
  <si>
    <t>FAIR-D4_2023-08-26_11-05-32</t>
  </si>
  <si>
    <t>FAIR-D4_2023-08-26_11-22-17</t>
  </si>
  <si>
    <t>FAIR-D4_2023-08-26_11-32-40</t>
  </si>
  <si>
    <t>FAIR-D4_2023-08-26_11-39-11</t>
  </si>
  <si>
    <t>FAIR-D4_2023-08-26_11-40-03</t>
  </si>
  <si>
    <t>FAIR-D4_2023-08-26_11-40-50</t>
  </si>
  <si>
    <t>FAIR-D4_2023-08-26_11-46-57</t>
  </si>
  <si>
    <t>Tephritidae</t>
  </si>
  <si>
    <t>Tephritinae</t>
  </si>
  <si>
    <t>FAIR-D4_2023-08-26_11-50-50</t>
  </si>
  <si>
    <t>FAIR-D4_2023-08-26_11-52-46</t>
  </si>
  <si>
    <t>Drosophilinae</t>
  </si>
  <si>
    <t>FAIR-D4_2023-08-26_11-51-30</t>
  </si>
  <si>
    <t>FAIR-D4_2023-08-26_12-05-44</t>
  </si>
  <si>
    <t>FAIR-D4_2023-08-26_12-08-51</t>
  </si>
  <si>
    <t>FAIR-D4_2023-08-26_12-11-36</t>
  </si>
  <si>
    <t>FAIR-D4_2023-08-26_12-19-28</t>
  </si>
  <si>
    <t>FAIR-D4_2023-08-26_12-32-54</t>
  </si>
  <si>
    <t>FAIR-D4_2023-08-26_12-43-57</t>
  </si>
  <si>
    <t>FAIR-D4_2023-08-26_12-46-35</t>
  </si>
  <si>
    <t>FAIR-D4_2023-08-26_12-50-48</t>
  </si>
  <si>
    <t>FAIR-D4_2023-08-26_12-54-28</t>
  </si>
  <si>
    <t>FAIR-D4_2023-08-26_13-02-59</t>
  </si>
  <si>
    <t>FAIR-D4_2023-08-26_13-14-09</t>
  </si>
  <si>
    <t>FAIR-D4_2023-08-26_13-16-17</t>
  </si>
  <si>
    <t>FAIR-D4_2023-08-26_13-17-01</t>
  </si>
  <si>
    <t>FAIR-D4_2023-08-26_13-25-56</t>
  </si>
  <si>
    <t>FAIR-D4_2023-08-26_13-27-41</t>
  </si>
  <si>
    <t>FAIR-D4_2023-08-26_13-29-11</t>
  </si>
  <si>
    <t>FAIR-D4_2023-08-26_13-37-08</t>
  </si>
  <si>
    <t>FAIR-D4_2023-08-26_13-38-51</t>
  </si>
  <si>
    <t>FAIR-D4_2023-08-26_13-40-05</t>
  </si>
  <si>
    <t>FAIR-D4_2023-08-26_13-44-43</t>
  </si>
  <si>
    <t>Miridae</t>
  </si>
  <si>
    <t>Mirinae</t>
  </si>
  <si>
    <t>FAIR-D4_2023-08-26_13-46-45</t>
  </si>
  <si>
    <t>FAIR-D4_2023-08-26_13-58-15</t>
  </si>
  <si>
    <t>FAIR-D4_2023-08-26_14-02-31</t>
  </si>
  <si>
    <t>FAIR-D4_2023-08-26_14-11-09</t>
  </si>
  <si>
    <t>FAIR-D4_2023-08-26_14-28-50</t>
  </si>
  <si>
    <t>FAIR-D4_2023-08-26_14-33-45</t>
  </si>
  <si>
    <t>FAIR-D4_2023-08-26_14-36-18</t>
  </si>
  <si>
    <t>FAIR-D4_2023-08-26_14-42-44</t>
  </si>
  <si>
    <t>FAIR-D4_2023-08-26_14-44-43</t>
  </si>
  <si>
    <t>FAIR-D4_2023-08-26_14-50-02</t>
  </si>
  <si>
    <t>FAIR-D4_2023-08-26_14-58-57</t>
  </si>
  <si>
    <t>FAIR-D4_2023-08-26_15-00-58</t>
  </si>
  <si>
    <t>Anomoia</t>
  </si>
  <si>
    <t>FAIR-D4_2023-08-26_15-23-27</t>
  </si>
  <si>
    <t>FAIR-D4_2023-08-26_15-26-45</t>
  </si>
  <si>
    <t>FAIR-D4_2023-08-26_15-32-45</t>
  </si>
  <si>
    <t>FAIR-D4_2023-08-26_15-39-39</t>
  </si>
  <si>
    <t>FAIR-D4_2023-08-26_15-41-45</t>
  </si>
  <si>
    <t>FAIR-D4_2023-08-26_15-43-32</t>
  </si>
  <si>
    <t>FAIR-D4_2023-08-26_16-28-06</t>
  </si>
  <si>
    <t>FAIR-D4_2023-08-26_16-35-00</t>
  </si>
  <si>
    <t>FAIR-D4_2023-08-26_16-46-59</t>
  </si>
  <si>
    <t>FAIR-D4_2023-08-26_18-20-55</t>
  </si>
  <si>
    <t>FAIR-D4_2023-08-27_07-11-50</t>
  </si>
  <si>
    <t>FAIR-D4_2023-08-27_07-20-07</t>
  </si>
  <si>
    <t>FAIR-D4_2023-08-27_07-14-28</t>
  </si>
  <si>
    <t>FAIR-D4_2023-08-27_07-58-14</t>
  </si>
  <si>
    <t>FAIR-D4_2023-08-27_08-24-50</t>
  </si>
  <si>
    <t>FAIR-D4_2023-08-27_08-41-35</t>
  </si>
  <si>
    <t>FAIR-D4_2023-08-27_08-51-28</t>
  </si>
  <si>
    <t>FAIR-D4_2023-08-27_08-57-06</t>
  </si>
  <si>
    <t>FAIR-D4_2023-08-27_09-04-20</t>
  </si>
  <si>
    <t>FAIR-D4_2023-08-27_09-28-56</t>
  </si>
  <si>
    <t>FAIR-D4_2023-08-27_09-48-28</t>
  </si>
  <si>
    <t>FAIR-D4_2023-08-27_09-51-53</t>
  </si>
  <si>
    <t>FAIR-D4_2023-08-27_09-56-24</t>
  </si>
  <si>
    <t>FAIR-D4_2023-08-27_09-54-18</t>
  </si>
  <si>
    <t>FAIR-D4_2023-08-27_09-57-40</t>
  </si>
  <si>
    <t>FAIR-D4_2023-08-27_10-04-49</t>
  </si>
  <si>
    <t>FAIR-D4_2023-08-27_10-07-33</t>
  </si>
  <si>
    <t>FAIR-D4_2023-08-27_10-10-51</t>
  </si>
  <si>
    <t>FAIR-D4_2023-08-27_10-15-25</t>
  </si>
  <si>
    <t>FAIR-D4_2023-08-27_10-18-04</t>
  </si>
  <si>
    <t>FAIR-D4_2023-08-27_10-24-54</t>
  </si>
  <si>
    <t>FAIR-D4_2023-08-27_10-30-04</t>
  </si>
  <si>
    <t>FAIR-D4_2023-08-27_10-47-06</t>
  </si>
  <si>
    <t>FAIR-D4_2023-08-27_10-49-36</t>
  </si>
  <si>
    <t>FAIR-D4_2023-08-27_10-51-27</t>
  </si>
  <si>
    <t>FAIR-D4_2023-08-27_11-03-13</t>
  </si>
  <si>
    <t>FAIR-D4_2023-08-27_11-04-25</t>
  </si>
  <si>
    <t>FAIR-D4_2023-08-27_11-05-13</t>
  </si>
  <si>
    <t>FAIR-D4_2023-08-27_11-09-34</t>
  </si>
  <si>
    <t>FAIR-D4_2023-08-27_11-14-59</t>
  </si>
  <si>
    <t>FAIR-D4_2023-08-27_11-17-30</t>
  </si>
  <si>
    <t>FAIR-D4_2023-08-27_11-29-56</t>
  </si>
  <si>
    <t>FAIR-D4_2023-08-27_11-36-40</t>
  </si>
  <si>
    <t>FAIR-D4_2023-08-27_11-45-14</t>
  </si>
  <si>
    <t>FAIR-D4_2023-08-27_11-50-22</t>
  </si>
  <si>
    <t>FAIR-D4_2023-08-27_11-55-00</t>
  </si>
  <si>
    <t>FAIR-D4_2023-08-27_12-02-28</t>
  </si>
  <si>
    <t>FAIR-D4_2023-08-27_12-20-43</t>
  </si>
  <si>
    <t>FAIR-D4_2023-08-27_12-23-48</t>
  </si>
  <si>
    <t>FAIR-D4_2023-08-27_12-31-15</t>
  </si>
  <si>
    <t>FAIR-D4_2023-08-27_12-33-38</t>
  </si>
  <si>
    <t>FAIR-D4_2023-08-27_12-34-18</t>
  </si>
  <si>
    <t>FAIR-D4_2023-08-27_12-41-32</t>
  </si>
  <si>
    <t>FAIR-D4_2023-08-27_12-51-00</t>
  </si>
  <si>
    <t>FAIR-D4_2023-08-27_12-56-22</t>
  </si>
  <si>
    <t>FAIR-D4_2023-08-27_13-29-27</t>
  </si>
  <si>
    <t>Phoroidea</t>
  </si>
  <si>
    <t>Phoridae</t>
  </si>
  <si>
    <t>FAIR-D4_2023-08-27_13-30-24</t>
  </si>
  <si>
    <t>FAIR-D4_2023-08-27_13-39-05</t>
  </si>
  <si>
    <t>FAIR-D4_2023-08-27_13-56-39</t>
  </si>
  <si>
    <t>FAIR-D4_2023-08-27_14-00-40</t>
  </si>
  <si>
    <t>insecta</t>
  </si>
  <si>
    <t>FAIR-D4_2023-08-27_14-04-36</t>
  </si>
  <si>
    <t>FAIR-D4_2023-08-27_14-09-26</t>
  </si>
  <si>
    <t>FAIR-D4_2023-08-27_14-13-11</t>
  </si>
  <si>
    <t>FAIR-D4_2023-08-27_14-14-35</t>
  </si>
  <si>
    <t>FAIR-D4_2023-08-27_14-17-20</t>
  </si>
  <si>
    <t>Sepsinae</t>
  </si>
  <si>
    <t>FAIR-D4_2023-08-27_14-28-32</t>
  </si>
  <si>
    <t>FAIR-D4_2023-08-27_14-35-20</t>
  </si>
  <si>
    <t>FAIR-D4_2023-08-27_14-53-15</t>
  </si>
  <si>
    <t>FAIR-D4_2023-08-27_14-59-36</t>
  </si>
  <si>
    <t>FAIR-D4_2023-08-27_15-25-05</t>
  </si>
  <si>
    <t>FAIR-D4_2023-08-27_15-28-10</t>
  </si>
  <si>
    <t>FAIR-D4_2023-08-27_15-57-27</t>
  </si>
  <si>
    <t>FAIR-D4_2023-08-27_16-04-18</t>
  </si>
  <si>
    <t>FAIR-D4_2023-08-27_16-22-05</t>
  </si>
  <si>
    <t>FAIR-D4_2023-08-27_17-47-31</t>
  </si>
  <si>
    <t>FAIR-D4_2023-08-27_18-12-39</t>
  </si>
  <si>
    <t>FAIR-D4_2023-08-28_07-14-33</t>
  </si>
  <si>
    <t>FAIR-D4_2023-08-28_07-30-40</t>
  </si>
  <si>
    <t>FAIR-D4_2023-08-28_08-50-08</t>
  </si>
  <si>
    <t>FAIR-D4_2023-08-28_09-11-49</t>
  </si>
  <si>
    <t>FAIR-D4_2023-08-28_09-14-04</t>
  </si>
  <si>
    <t>FAIR-D4_2023-08-28_10-04-03</t>
  </si>
  <si>
    <t>FAIR-D4_2023-08-28_09-34-28</t>
  </si>
  <si>
    <t>FAIR-D4_2023-08-28_09-52-56</t>
  </si>
  <si>
    <t>FAIR-D4_2023-08-28_10-16-56</t>
  </si>
  <si>
    <t>FAIR-D4_2023-08-28_10-43-32</t>
  </si>
  <si>
    <t>FAIR-D4_2023-08-28_11-15-43</t>
  </si>
  <si>
    <t>FAIR-D4_2023-08-28_11-17-59</t>
  </si>
  <si>
    <t>FAIR-D4_2023-08-28_11-24-21</t>
  </si>
  <si>
    <t>FAIR-D4_2023-08-28_11-27-33</t>
  </si>
  <si>
    <t>FAIR-D4_2023-08-28_11-32-37</t>
  </si>
  <si>
    <t>FAIR-D4_2023-08-28_12-17-01</t>
  </si>
  <si>
    <t>FAIR-D4_2023-08-28_12-21-49</t>
  </si>
  <si>
    <t>FAIR-D4_2023-08-28_13-02-36</t>
  </si>
  <si>
    <t>FAIR-D4_2023-08-28_13-17-45</t>
  </si>
  <si>
    <t>FAIR-D4_2023-08-28_13-19-38</t>
  </si>
  <si>
    <t>FAIR-D4_2023-08-28_13-59-16</t>
  </si>
  <si>
    <t>FAIR-D4_2023-08-28_15-24-36</t>
  </si>
  <si>
    <t>FAIR-D4_2023-08-28_16-12-17</t>
  </si>
  <si>
    <t>FAIR-D4_2023-08-29_07-36-01</t>
  </si>
  <si>
    <t>FAIR-D4_2023-08-29_07-44-44</t>
  </si>
  <si>
    <t>FAIR-D4_2023-08-29_11-29-35</t>
  </si>
  <si>
    <t>FAIR-D4_2023-08-29_11-34-48</t>
  </si>
  <si>
    <t>FAIR-D4_2023-08-29_12-02-10</t>
  </si>
  <si>
    <t>FAIR-D4_2023-08-29_12-03-22</t>
  </si>
  <si>
    <t>FAIR-D4_2023-08-29_12-58-48</t>
  </si>
  <si>
    <t>FAIR-D4_2023-08-29_13-01-02</t>
  </si>
  <si>
    <t>FAIR-D4_2023-08-29_13-43-53</t>
  </si>
  <si>
    <t>FAIR-D4_2023-08-29_13-58-37</t>
  </si>
  <si>
    <t>FAIR-D4_2023-08-29_14-26-27</t>
  </si>
  <si>
    <t>FAIR-D4_2023-08-29_14-28-57</t>
  </si>
  <si>
    <t>FAIR-D4_2023-08-29_14-32-46</t>
  </si>
  <si>
    <t>FAIR-D4_2023-08-29_14-45-04</t>
  </si>
  <si>
    <t>FAIR-D4_2023-08-29_15-40-11</t>
  </si>
  <si>
    <t>FAIR-D4_2023-08-29_15-51-25</t>
  </si>
  <si>
    <t>FAIR-D4_2023-08-29_16-22-27</t>
  </si>
  <si>
    <t>FAIR-D4_2023-08-29_17-21-45</t>
  </si>
  <si>
    <t>FAIR-D4_2023-08-29_17-22-32</t>
  </si>
  <si>
    <t>Metopininae</t>
  </si>
  <si>
    <t>Megaselia</t>
  </si>
  <si>
    <t>FAIR-D4_2023-08-29_17-33-07</t>
  </si>
  <si>
    <t>FAIR-D4_2023-08-29_17-34-52</t>
  </si>
  <si>
    <t>FAIR-D4_2023-08-29_17-36-29</t>
  </si>
  <si>
    <t>FAIR-D4_2023-08-29_17-51-00</t>
  </si>
  <si>
    <t>FAIR-D4_2023-08-29_18-02-26</t>
  </si>
  <si>
    <t>FAIR-D4_2023-08-29_18-15-10</t>
  </si>
  <si>
    <t>FAIR-D4_2023-08-29_18-16-00</t>
  </si>
  <si>
    <t>FAIR-D4_2023-08-30_09-19-59</t>
  </si>
  <si>
    <t>FAIR-D4_2023-08-30_09-34-42</t>
  </si>
  <si>
    <t>FAIR-D4_2023-08-30_10-12-20</t>
  </si>
  <si>
    <t>FAIR-D4_2023-08-30_10-37-01</t>
  </si>
  <si>
    <t>FAIR-D4_2023-08-30_10-52-07</t>
  </si>
  <si>
    <t>FAIR-D4_2023-08-30_10-56-15</t>
  </si>
  <si>
    <t>FAIR-D4_2023-08-30_11-05-10</t>
  </si>
  <si>
    <t>FAIR-D4_2023-08-30_11-38-20</t>
  </si>
  <si>
    <t>FAIR-D4_2023-08-30_11-39-51</t>
  </si>
  <si>
    <t>FAIR-D4_2023-08-30_11-45-58</t>
  </si>
  <si>
    <t>FAIR-D4_2023-08-30_11-49-15</t>
  </si>
  <si>
    <t>FAIR-D4_2023-08-30_11-54-02</t>
  </si>
  <si>
    <t>FAIR-D4_2023-08-30_11-50-32</t>
  </si>
  <si>
    <t>FAIR-D4_2023-08-30_13-47-43</t>
  </si>
  <si>
    <t>FAIR-D4_2023-08-30_13-49-23</t>
  </si>
  <si>
    <t>FAIR-D4_2023-08-30_14-07-33</t>
  </si>
  <si>
    <t>FAIR-D4_2023-08-30_15-00-16</t>
  </si>
  <si>
    <t>FAIR-D4_2023-08-30_15-19-05</t>
  </si>
  <si>
    <t>FAIR-D4_2023-08-30_15-22-49</t>
  </si>
  <si>
    <t>insect_small</t>
  </si>
  <si>
    <t>Formicidae</t>
  </si>
  <si>
    <t>FAIR-D4_2023-08-30_15-39-30</t>
  </si>
  <si>
    <t>FAIR-D4_2023-08-30_15-52-13</t>
  </si>
  <si>
    <t>FAIR-D4_2023-08-30_16-18-08</t>
  </si>
  <si>
    <t>FAIR-D4_2023-08-30_16-18-54</t>
  </si>
  <si>
    <t>FAIR-D4_2023-08-30_16-52-49</t>
  </si>
  <si>
    <t>FAIR-D4_2023-08-30_16-56-25</t>
  </si>
  <si>
    <t>FAIR-D4_2023-08-30_16-59-41</t>
  </si>
  <si>
    <t>Calliphoridae</t>
  </si>
  <si>
    <t>FAIR-D4_2023-08-30_17-09-14</t>
  </si>
  <si>
    <t>FAIR-D4_2023-08-30_17-55-55</t>
  </si>
  <si>
    <t>FAIR-D4_2023-08-30_18-08-17</t>
  </si>
  <si>
    <t>FAIR-D4_2023-08-31_08-58-27</t>
  </si>
  <si>
    <t>FAIR-D4_2023-08-31_09-04-08</t>
  </si>
  <si>
    <t xml:space="preserve">?  </t>
  </si>
  <si>
    <t>FAIR-D4_2023-08-31_10-04-00</t>
  </si>
  <si>
    <t>FAIR-D4_2023-08-31_10-31-51</t>
  </si>
  <si>
    <t>FAIR-D4_2023-08-31_10-41-46</t>
  </si>
  <si>
    <t>FAIR-D4_2023-08-31_10-44-07</t>
  </si>
  <si>
    <t>FAIR-D4_2023-08-31_11-03-31</t>
  </si>
  <si>
    <t>FAIR-D4_2023-08-31_11-19-03</t>
  </si>
  <si>
    <t>FAIR-D4_2023-08-31_11-52-00</t>
  </si>
  <si>
    <t>FAIR-D4_2023-08-31_11-58-18</t>
  </si>
  <si>
    <t>FAIR-D4_2023-08-31_12-13-32</t>
  </si>
  <si>
    <t>FAIR-D4_2023-08-31_12-22-48</t>
  </si>
  <si>
    <t>FAIR-D4_2023-08-31_12-26-46</t>
  </si>
  <si>
    <t>FAIR-D4_2023-08-31_12-25-31</t>
  </si>
  <si>
    <t>Chloropidae</t>
  </si>
  <si>
    <t>Chloropinae</t>
  </si>
  <si>
    <t>Thaumatomyia</t>
  </si>
  <si>
    <t>FAIR-D4_2023-08-31_12-30-02</t>
  </si>
  <si>
    <t>FAIR-D4_2023-08-31_13-00-55</t>
  </si>
  <si>
    <t>FAIR-D4_2023-08-31_13-04-19</t>
  </si>
  <si>
    <t>FAIR-D4_2023-08-31_14-23-24</t>
  </si>
  <si>
    <t>FAIR-D4_2023-08-31_15-18-00</t>
  </si>
  <si>
    <t>Fanniidae</t>
  </si>
  <si>
    <t>FAIR-D4_2023-08-31_16-17-16</t>
  </si>
  <si>
    <t>FAIR-D4_2023-08-31_16-31-50</t>
  </si>
  <si>
    <t>FAIR-D4_2023-08-31_16-48-18</t>
  </si>
  <si>
    <t>FAIR-D4_2023-08-31_17-15-49</t>
  </si>
  <si>
    <t>FAIR-D4_2023-08-31_17-25-37</t>
  </si>
  <si>
    <t>FAIR-D4_2023-08-31_18-27-50</t>
  </si>
  <si>
    <t>FAIR-D4_2023-09-01_08-00-39</t>
  </si>
  <si>
    <t>FAIR-D4_2023-09-01_08-04-49</t>
  </si>
  <si>
    <t>FAIR-D4_2023-09-01_09-12-25</t>
  </si>
  <si>
    <t>FAIR-D4_2023-09-01_09-50-49</t>
  </si>
  <si>
    <t>FAIR-D4_2023-09-01_10-11-49</t>
  </si>
  <si>
    <t>FAIR-D4_2023-09-01_10-12-50</t>
  </si>
  <si>
    <t>FAIR-D4_2023-09-01_10-29-02</t>
  </si>
  <si>
    <t>FAIR-D4_2023-09-01_10-31-32</t>
  </si>
  <si>
    <t>FAIR-D4_2023-09-01_10-35-13</t>
  </si>
  <si>
    <t>FAIR-D4_2023-09-01_10-40-24</t>
  </si>
  <si>
    <t>FAIR-D4_2023-09-01_10-47-52</t>
  </si>
  <si>
    <t xml:space="preserve"> FAIR-D4_2023-09-01_11-24-33</t>
  </si>
  <si>
    <t>FAIR-D4_2023-09-01_11-24-33</t>
  </si>
  <si>
    <t>FAIR-D4_2023-09-01_11-52-50</t>
  </si>
  <si>
    <t>FAIR-D4_2023-09-01_11-56-59</t>
  </si>
  <si>
    <t>FAIR-D4_2023-09-01_12-06-25</t>
  </si>
  <si>
    <t>FAIR-D4_2023-09-01_12-12-25</t>
  </si>
  <si>
    <t>FAIR-D4_2023-09-01_12-15-46</t>
  </si>
  <si>
    <t>FAIR-D4_2023-09-01_12-28-50</t>
  </si>
  <si>
    <t>FAIR-D4_2023-09-01_12-50-19</t>
  </si>
  <si>
    <t>Syrphoidea</t>
  </si>
  <si>
    <t>Syrphidae</t>
  </si>
  <si>
    <t>FAIR-D4_2023-09-01_13-10-31</t>
  </si>
  <si>
    <t>FAIR-D4_2023-09-01_13-21-31</t>
  </si>
  <si>
    <t>FAIR-D4_2023-09-01_13-26-26</t>
  </si>
  <si>
    <t>FAIR-D4_2023-09-01_13-29-40</t>
  </si>
  <si>
    <t>FAIR-D4_2023-09-01_13-35-45</t>
  </si>
  <si>
    <t>Tachininae</t>
  </si>
  <si>
    <t>FAIR-D4_2023-09-01_13-42-52</t>
  </si>
  <si>
    <t>FAIR-D4_2023-09-01_13-48-34</t>
  </si>
  <si>
    <t>FAIR-D4_2023-09-01_14-19-35</t>
  </si>
  <si>
    <t>FAIR-D4_2023-09-01_14-23-44</t>
  </si>
  <si>
    <t>FAIR-D4_2023-09-01_14-30-32</t>
  </si>
  <si>
    <t>FAIR-D4_2023-09-01_14-54-56</t>
  </si>
  <si>
    <t>FAIR-D4_2023-09-01_15-34-29</t>
  </si>
  <si>
    <t>FAIR-D4_2023-09-01_15-47-44</t>
  </si>
  <si>
    <t>FAIR-D4_2023-09-01_15-48-42</t>
  </si>
  <si>
    <t>FAIR-D4_2023-09-01_16-47-59</t>
  </si>
  <si>
    <t>Calliphorinae</t>
  </si>
  <si>
    <t>FAIR-D4_2023-09-01_16-49-07</t>
  </si>
  <si>
    <t>FAIR-D4_2023-09-01_17-14-37</t>
  </si>
  <si>
    <t>Rhinophoridae</t>
  </si>
  <si>
    <t>Paykullia</t>
  </si>
  <si>
    <t>FAIR-D4_2023-09-01_17-27-52</t>
  </si>
  <si>
    <t>FAIR-D4_2023-09-01_17-36-00</t>
  </si>
  <si>
    <t>FAIR-D4_2023-09-01_17-51-07</t>
  </si>
  <si>
    <t>FAIR-D4_2023-09-01_18-05-40</t>
  </si>
  <si>
    <t>FAIR-D4_2023-09-01_18-07-04</t>
  </si>
  <si>
    <t>FAIR-D4_2023-09-01_18-16-10</t>
  </si>
  <si>
    <t>FAIR-D4_2023-09-02_10-13-23</t>
  </si>
  <si>
    <t>FAIR-D4_2023-09-02_10-14-15</t>
  </si>
  <si>
    <t>FAIR-D4_2023-09-02_10-23-48</t>
  </si>
  <si>
    <t>Hymenoptera</t>
  </si>
  <si>
    <t>Apocrita</t>
  </si>
  <si>
    <t>Vespoidea</t>
  </si>
  <si>
    <t>Vespidae</t>
  </si>
  <si>
    <t>FAIR-D4_2023-09-02_10-26-09</t>
  </si>
  <si>
    <t>FAIR-D4_2023-09-02_10-27-48</t>
  </si>
  <si>
    <t>FAIR-D4_2023-09-02_11-01-30</t>
  </si>
  <si>
    <t>FAIR-D4_2023-09-02_11-03-14</t>
  </si>
  <si>
    <t>FAIR-D4_2023-09-02_11-10-51</t>
  </si>
  <si>
    <t>FAIR-D4_2023-09-02_11-21-53</t>
  </si>
  <si>
    <t>FAIR-D4_2023-09-02_11-29-19</t>
  </si>
  <si>
    <t>FAIR-D4_2023-09-02_11-24-47</t>
  </si>
  <si>
    <t>FAIR-D4_2023-09-02_12-21-52</t>
  </si>
  <si>
    <t>Polyphaga</t>
  </si>
  <si>
    <t>Coccinelloidea</t>
  </si>
  <si>
    <t>FAIR-D4_2023-09-02_12-47-01</t>
  </si>
  <si>
    <t>FAIR-D4_2023-09-02_13-28-41</t>
  </si>
  <si>
    <t>FAIR-D4_2023-09-02_13-37-15</t>
  </si>
  <si>
    <t>parasitoid_wasp_small</t>
  </si>
  <si>
    <t>Chalcidoidea</t>
  </si>
  <si>
    <t>Eulophidae</t>
  </si>
  <si>
    <t>FAIR-D4_2023-09-02_14-21-52</t>
  </si>
  <si>
    <t>FAIR-D4_2023-09-02_14-27-41</t>
  </si>
  <si>
    <t>FAIR-D4_2023-09-02_14-33-50</t>
  </si>
  <si>
    <t>FAIR-D4_2023-09-02_14-35-11</t>
  </si>
  <si>
    <t>FAIR-D4_2023-09-02_16-04-39</t>
  </si>
  <si>
    <t>FAIR-D4_2023-09-02_16-05-50</t>
  </si>
  <si>
    <t>FAIR-D4_2023-09-02_17-56-09</t>
  </si>
  <si>
    <t>FAIR-D4_2023-09-03_07-45-42</t>
  </si>
  <si>
    <t>FAIR-D4_2023-09-03_07-48-07</t>
  </si>
  <si>
    <t>FAIR-D4_2023-09-03_12-23-52</t>
  </si>
  <si>
    <t>FAIR-D4_2023-09-03_12-35-30</t>
  </si>
  <si>
    <t>Entiminae</t>
  </si>
  <si>
    <t>Polydrusus</t>
  </si>
  <si>
    <t>FAIR-D4_2023-09-03_13-33-07</t>
  </si>
  <si>
    <t>dance_fly</t>
  </si>
  <si>
    <t>Empidoidea</t>
  </si>
  <si>
    <t>Hybotidae</t>
  </si>
  <si>
    <t>Tachydromiinae</t>
  </si>
  <si>
    <t>Tachydromia</t>
  </si>
  <si>
    <t>FAIR-D4_2023-09-03_15-51-28</t>
  </si>
  <si>
    <t>FAIR-D4_2023-09-03_14-56-13</t>
  </si>
  <si>
    <t>Dasysyrphus</t>
  </si>
  <si>
    <t>FAIR-D4_2023-09-03_15-46-58</t>
  </si>
  <si>
    <t>FAIR-D4_2023-09-03_15-49-26</t>
  </si>
  <si>
    <t>Gelis</t>
  </si>
  <si>
    <t>FAIR-D4_2023-09-03_16-08-08</t>
  </si>
  <si>
    <t>FAIR-D4_2023-09-03_16-11-53</t>
  </si>
  <si>
    <t>FAIR-D4_2023-09-04_07-09-39</t>
  </si>
  <si>
    <t>FAIR-D4_2023-09-04_08-09-28</t>
  </si>
  <si>
    <t>begin raindrops</t>
  </si>
  <si>
    <t>FAIR-D4_2023-09-04_11-28-31</t>
  </si>
  <si>
    <t>flutter_fly</t>
  </si>
  <si>
    <t>Tephritoidea</t>
  </si>
  <si>
    <t>Pallopteridae</t>
  </si>
  <si>
    <t>Palloptera</t>
  </si>
  <si>
    <t>FAIR-D4_2023-09-04_12-30-34</t>
  </si>
  <si>
    <t>FAIR-D4_2023-09-04_13-40-02</t>
  </si>
  <si>
    <t>earwig</t>
  </si>
  <si>
    <t>Forficulinae</t>
  </si>
  <si>
    <t>Forficula</t>
  </si>
  <si>
    <t>FAIR-D4_2023-09-04_14-55-42</t>
  </si>
  <si>
    <t>FAIR-D4_2023-09-04_15-06-22</t>
  </si>
  <si>
    <t>FAIR-D4_2023-09-04_15-07-36</t>
  </si>
  <si>
    <t>FAIR-D4_2023-09-04_16-57-33</t>
  </si>
  <si>
    <t>FAIR-D4_2023-09-04_17-00-21</t>
  </si>
  <si>
    <t>FAIR-D4_2023-09-04_17-03-08</t>
  </si>
  <si>
    <t>Eumeninae</t>
  </si>
  <si>
    <t>Ancistrocerus</t>
  </si>
  <si>
    <t>FAIR-D4_2023-09-05_11-10-48</t>
  </si>
  <si>
    <t>FAIR-D4_2023-09-05_11-31-34</t>
  </si>
  <si>
    <t>FAIR-D4_2023-09-05_12-29-46</t>
  </si>
  <si>
    <t>FAIR-D4_2023-09-05_13-05-35</t>
  </si>
  <si>
    <t>FAIR-D4_2023-09-06_09-57-16</t>
  </si>
  <si>
    <t>FAIR-D4_2023-09-06_10-59-11</t>
  </si>
  <si>
    <t>FAIR-D4_2023-09-06_12-06-39</t>
  </si>
  <si>
    <t>FAIR-D4_2023-09-06_12-07-29</t>
  </si>
  <si>
    <t>FAIR-D4_2023-09-06_12-21-50</t>
  </si>
  <si>
    <t>Asilidae</t>
  </si>
  <si>
    <t>Laphriinae</t>
  </si>
  <si>
    <t>FAIR-D4_2023-09-07_09-16-14</t>
  </si>
  <si>
    <t>FAIR-D4_2023-09-07_09-35-49</t>
  </si>
  <si>
    <t>FAIR-D4_2023-09-07_09-38-30</t>
  </si>
  <si>
    <t>FAIR-D4_2023-09-07_12-36-24</t>
  </si>
  <si>
    <t>FAIR-D4_2023-09-07_16-14-11</t>
  </si>
  <si>
    <t>FAIR-D4_2023-09-07_16-37-41</t>
  </si>
  <si>
    <t>axyridis</t>
  </si>
  <si>
    <t>FAIR-D4_2023-09-07_18-07-48</t>
  </si>
  <si>
    <t>FAIR-D4_2023-09-08_10-05-23</t>
  </si>
  <si>
    <t>Muscidae</t>
  </si>
  <si>
    <t>FAIR-D4_2023-09-08_10-59-17</t>
  </si>
  <si>
    <t>FAIR-D4_2023-09-09_10-42-50</t>
  </si>
  <si>
    <t>FAIR-D4_2023-09-09_13-20-08</t>
  </si>
  <si>
    <t>Pemphredoninae</t>
  </si>
  <si>
    <t>Pemphredon</t>
  </si>
  <si>
    <t>FAIR-D4_2023-09-09_16-08-33</t>
  </si>
  <si>
    <t>FAIR-D4_2023-09-10_11-04-19</t>
  </si>
  <si>
    <t>FAIR-D4_2023-09-10_11-52-18</t>
  </si>
  <si>
    <t>FAIR-D4_2023-09-10_13-36-24</t>
  </si>
  <si>
    <t>FAIR-D4_2023-09-10_17-24-23</t>
  </si>
  <si>
    <t>FAIR-D4_2023-09-10_17-34-08</t>
  </si>
  <si>
    <t>FAIR-D4_2023-09-10_17-50-59</t>
  </si>
  <si>
    <t>Anthomyiinae</t>
  </si>
  <si>
    <t>FAIR-D4_2023-09-11_11-08-59</t>
  </si>
  <si>
    <t>FAIR-D4_2023-09-11_18-17-21</t>
  </si>
  <si>
    <t>heavy raindrops</t>
  </si>
  <si>
    <t>FAIR-D4_2023-09-12_09-31-18</t>
  </si>
  <si>
    <t>FAIR-D4_2023-09-12_11-42-25</t>
  </si>
  <si>
    <t> caddisfly</t>
  </si>
  <si>
    <t>Trichoptera</t>
  </si>
  <si>
    <t>Limnephiloidea</t>
  </si>
  <si>
    <t>Limnephilidae</t>
  </si>
  <si>
    <t>Limnephilinae</t>
  </si>
  <si>
    <t>FAIR-D4_2023-09-12_10-26-09</t>
  </si>
  <si>
    <t>crane_fly</t>
  </si>
  <si>
    <t>Tipulinae</t>
  </si>
  <si>
    <t>Tipula</t>
  </si>
  <si>
    <t>FAIR-D4_2023-09-12_11-50-40</t>
  </si>
  <si>
    <t>FAIR-D4_2023-09-12_12-33-00</t>
  </si>
  <si>
    <t>FAIR-D4_2023-09-12_18-18-20</t>
  </si>
  <si>
    <t>FAIR-D4_2023-09-12_18-22-27</t>
  </si>
  <si>
    <t>FAIR-D4_2023-09-13_10-23-13</t>
  </si>
  <si>
    <t>FAIR-D4_2023-09-13_10-24-23</t>
  </si>
  <si>
    <t>FAIR-D4_2023-09-13_10-47-39</t>
  </si>
  <si>
    <t>FAIR-D4_2023-09-13_11-22-16</t>
  </si>
  <si>
    <t>FAIR-D4_2023-09-13_11-25-04</t>
  </si>
  <si>
    <t>FAIR-D4_2023-09-13_12-05-13</t>
  </si>
  <si>
    <t>FAIR-D4_2023-09-13_14-14-14</t>
  </si>
  <si>
    <t>FAIR-D4_2023-09-13_15-56-33</t>
  </si>
  <si>
    <t>FAIR-D4_2023-09-13_17-15-27</t>
  </si>
  <si>
    <t>FAIR-D4_2023-09-13_17-08-45</t>
  </si>
  <si>
    <t>Hour</t>
  </si>
  <si>
    <t>Date + Hour</t>
  </si>
  <si>
    <t>Filename_orig</t>
  </si>
  <si>
    <t>Filename</t>
  </si>
  <si>
    <t>Size (bytes)</t>
  </si>
  <si>
    <t>Analized</t>
  </si>
  <si>
    <t>FAIR-D1_2023-08-23_07-26-58.mp4</t>
  </si>
  <si>
    <t>FAIR-D1_2023-08-23_07-28-04.mp4</t>
  </si>
  <si>
    <t>FAIR-D1_2023-08-23_08-07-11.mp4</t>
  </si>
  <si>
    <t>FAIR-D1_2023-08-23_09-28-59.mp4</t>
  </si>
  <si>
    <t>FAIR-D1_2023-08-23_09-30-32.mp4</t>
  </si>
  <si>
    <t>FAIR-D1_2023-08-23_11-17-18.mp4</t>
  </si>
  <si>
    <t>FAIR-D1_2023-08-23_12-30-54.mp4</t>
  </si>
  <si>
    <t>FAIR-D1_2023-08-23_13-59-29.mp4</t>
  </si>
  <si>
    <t>FAIR-D1_2023-08-23_14-05-01.mp4</t>
  </si>
  <si>
    <t>FAIR-D1_2023-08-23_14-35-38.mp4</t>
  </si>
  <si>
    <t>FAIR-D1_2023-08-23_14-36-55.mp4</t>
  </si>
  <si>
    <t>FAIR-D1_2023-08-23_15-55-57.mp4</t>
  </si>
  <si>
    <t>FAIR-D1_2023-08-23_15-59-41.mp4</t>
  </si>
  <si>
    <t>FAIR-D1_2023-08-23_17-58-40.mp4</t>
  </si>
  <si>
    <t>FAIR-D1_2023-08-24_08-26-27.mp4</t>
  </si>
  <si>
    <t>FAIR-D1_2023-08-24_10-00-38.mp4</t>
  </si>
  <si>
    <t>FAIR-D1_2023-08-24_10-34-11.mp4</t>
  </si>
  <si>
    <t>FAIR-D1_2023-08-24_11-17-40.mp4</t>
  </si>
  <si>
    <t>FAIR-D1_2023-08-24_12-14-23.mp4</t>
  </si>
  <si>
    <t>FAIR-D1_2023-08-24_12-16-01.mp4</t>
  </si>
  <si>
    <t>FAIR-D1_2023-08-24_12-55-06.mp4</t>
  </si>
  <si>
    <t>FAIR-D1_2023-08-24_13-33-18.mp4</t>
  </si>
  <si>
    <t>FAIR-D1_2023-08-24_17-17-20.mp4</t>
  </si>
  <si>
    <t>FAIR-D1_2023-08-25_07-17-20.mp4</t>
  </si>
  <si>
    <t>FAIR-D1_2023-08-25_16-18-40.mp4</t>
  </si>
  <si>
    <t>FAIR-D1_2023-08-25_16-40-46.mp4</t>
  </si>
  <si>
    <t>FAIR-D1_2023-08-25_16-53-15.mp4</t>
  </si>
  <si>
    <t>FAIR-D1_2023-08-25_17-13-57.mp4</t>
  </si>
  <si>
    <t>FAIR-D1_2023-08-25_17-30-10.mp4</t>
  </si>
  <si>
    <t>FAIR-D1_2023-08-25_17-48-29.mp4</t>
  </si>
  <si>
    <t>FAIR-D1_2023-08-25_18-04-09.mp4</t>
  </si>
  <si>
    <t>FAIR-D1_2023-08-25_18-29-01.mp4</t>
  </si>
  <si>
    <t>FAIR-D1_2023-08-26_07-29-36.mp4</t>
  </si>
  <si>
    <t>FAIR-D1_2023-08-26_07-39-33.mp4</t>
  </si>
  <si>
    <t>FAIR-D1_2023-08-26_08-05-14.mp4</t>
  </si>
  <si>
    <t>FAIR-D1_2023-08-26_08-06-01.mp4</t>
  </si>
  <si>
    <t>FAIR-D1_2023-08-26_08-08-05.mp4</t>
  </si>
  <si>
    <t>FAIR-D1_2023-08-26_08-10-04.mp4</t>
  </si>
  <si>
    <t>FAIR-D1_2023-08-26_08-16-20.mp4</t>
  </si>
  <si>
    <t>FAIR-D1_2023-08-26_08-31-47.mp4</t>
  </si>
  <si>
    <t>FAIR-D1_2023-08-26_08-32-31.mp4</t>
  </si>
  <si>
    <t>FAIR-D1_2023-08-26_08-37-25.mp4</t>
  </si>
  <si>
    <t>FAIR-D1_2023-08-26_08-39-18.mp4</t>
  </si>
  <si>
    <t>FAIR-D1_2023-08-26_08-41-24.mp4</t>
  </si>
  <si>
    <t>FAIR-D1_2023-08-26_08-42-42.mp4</t>
  </si>
  <si>
    <t>FAIR-D1_2023-08-26_08-47-34.mp4</t>
  </si>
  <si>
    <t>FAIR-D1_2023-08-26_08-49-18.mp4</t>
  </si>
  <si>
    <t>FAIR-D1_2023-08-26_08-53-28.mp4</t>
  </si>
  <si>
    <t>FAIR-D1_2023-08-26_09-03-07.mp4</t>
  </si>
  <si>
    <t>FAIR-D1_2023-08-26_09-05-21.mp4</t>
  </si>
  <si>
    <t>FAIR-D1_2023-08-26_09-09-18.mp4</t>
  </si>
  <si>
    <t>FAIR-D1_2023-08-26_09-18-07.mp4</t>
  </si>
  <si>
    <t>FAIR-D1_2023-08-26_09-32-57.mp4</t>
  </si>
  <si>
    <t>FAIR-D1_2023-08-26_09-34-06.mp4</t>
  </si>
  <si>
    <t>FAIR-D1_2023-08-26_09-58-43.mp4</t>
  </si>
  <si>
    <t>FAIR-D1_2023-08-26_10-00-22.mp4</t>
  </si>
  <si>
    <t>FAIR-D1_2023-08-26_10-02-17.mp4</t>
  </si>
  <si>
    <t>FAIR-D1_2023-08-26_10-03-49.mp4</t>
  </si>
  <si>
    <t>FAIR-D1_2023-08-26_10-37-09.mp4</t>
  </si>
  <si>
    <t>FAIR-D1_2023-08-26_10-43-09.mp4</t>
  </si>
  <si>
    <t>FAIR-D1_2023-08-26_10-45-34.mp4</t>
  </si>
  <si>
    <t>FAIR-D1_2023-08-26_10-46-27.mp4</t>
  </si>
  <si>
    <t>FAIR-D1_2023-08-26_10-51-04.mp4</t>
  </si>
  <si>
    <t>FAIR-D1_2023-08-26_10-53-18.mp4</t>
  </si>
  <si>
    <t>FAIR-D1_2023-08-26_11-04-12.mp4</t>
  </si>
  <si>
    <t>FAIR-D1_2023-08-26_11-10-17.mp4</t>
  </si>
  <si>
    <t>FAIR-D1_2023-08-26_11-14-33.mp4</t>
  </si>
  <si>
    <t>FAIR-D1_2023-08-26_11-17-38.mp4</t>
  </si>
  <si>
    <t>FAIR-D1_2023-08-26_11-21-10.mp4</t>
  </si>
  <si>
    <t>FAIR-D1_2023-08-26_11-31-44.mp4</t>
  </si>
  <si>
    <t>FAIR-D1_2023-08-26_11-35-43.mp4</t>
  </si>
  <si>
    <t>FAIR-D1_2023-08-26_11-36-49.mp4</t>
  </si>
  <si>
    <t>FAIR-D1_2023-08-26_11-47-18.mp4</t>
  </si>
  <si>
    <t>FAIR-D1_2023-08-26_11-48-25.mp4</t>
  </si>
  <si>
    <t>FAIR-D1_2023-08-26_11-52-46.mp4</t>
  </si>
  <si>
    <t>FAIR-D1_2023-08-26_11-57-18.mp4</t>
  </si>
  <si>
    <t>FAIR-D1_2023-08-26_12-01-51.mp4</t>
  </si>
  <si>
    <t>FAIR-D1_2023-08-26_12-03-10.mp4</t>
  </si>
  <si>
    <t>FAIR-D1_2023-08-26_12-05-23.mp4</t>
  </si>
  <si>
    <t>FAIR-D1_2023-08-26_12-22-14.mp4</t>
  </si>
  <si>
    <t>FAIR-D1_2023-08-26_12-25-10.mp4</t>
  </si>
  <si>
    <t>FAIR-D1_2023-08-26_12-38-34.mp4</t>
  </si>
  <si>
    <t>FAIR-D1_2023-08-26_12-48-53.mp4</t>
  </si>
  <si>
    <t>FAIR-D1_2023-08-26_12-50-43.mp4</t>
  </si>
  <si>
    <t>FAIR-D1_2023-08-26_12-51-41.mp4</t>
  </si>
  <si>
    <t>FAIR-D1_2023-08-26_13-00-36.mp4</t>
  </si>
  <si>
    <t>FAIR-D1_2023-08-26_13-52-59.mp4</t>
  </si>
  <si>
    <t>FAIR-D1_2023-08-26_14-05-51.mp4</t>
  </si>
  <si>
    <t>FAIR-D1_2023-08-26_14-09-12.mp4</t>
  </si>
  <si>
    <t>FAIR-D1_2023-08-26_14-10-02.mp4</t>
  </si>
  <si>
    <t>FAIR-D1_2023-08-26_14-25-09.mp4</t>
  </si>
  <si>
    <t>FAIR-D1_2023-08-26_14-28-54.mp4</t>
  </si>
  <si>
    <t>FAIR-D1_2023-08-26_14-35-54.mp4</t>
  </si>
  <si>
    <t>FAIR-D1_2023-08-26_14-46-51.mp4</t>
  </si>
  <si>
    <t>FAIR-D1_2023-08-26_14-49-12.mp4</t>
  </si>
  <si>
    <t>FAIR-D1_2023-08-26_14-50-20.mp4</t>
  </si>
  <si>
    <t>FAIR-D1_2023-08-26_14-52-49.mp4</t>
  </si>
  <si>
    <t>FAIR-D1_2023-08-26_14-54-40.mp4</t>
  </si>
  <si>
    <t>FAIR-D1_2023-08-26_14-58-35.mp4</t>
  </si>
  <si>
    <t>FAIR-D1_2023-08-26_15-04-32.mp4</t>
  </si>
  <si>
    <t>FAIR-D1_2023-08-26_15-16-25.mp4</t>
  </si>
  <si>
    <t>FAIR-D1_2023-08-26_15-17-10.mp4</t>
  </si>
  <si>
    <t>FAIR-D1_2023-08-26_15-20-00.mp4</t>
  </si>
  <si>
    <t>FAIR-D1_2023-08-26_15-31-16.mp4</t>
  </si>
  <si>
    <t>FAIR-D1_2023-08-26_15-51-08.mp4</t>
  </si>
  <si>
    <t>FAIR-D1_2023-08-26_16-00-42.mp4</t>
  </si>
  <si>
    <t>FAIR-D1_2023-08-26_17-11-45.mp4</t>
  </si>
  <si>
    <t>FAIR-D1_2023-08-26_18-17-15.mp4</t>
  </si>
  <si>
    <t>FAIR-D1_2023-08-27_09-25-32.mp4</t>
  </si>
  <si>
    <t>FAIR-D1_2023-08-27_09-27-11.mp4</t>
  </si>
  <si>
    <t>FAIR-D1_2023-08-27_09-46-45.mp4</t>
  </si>
  <si>
    <t>FAIR-D1_2023-08-27_09-52-31.mp4</t>
  </si>
  <si>
    <t>FAIR-D1_2023-08-27_09-59-15.mp4</t>
  </si>
  <si>
    <t>FAIR-D1_2023-08-27_10-05-35.mp4</t>
  </si>
  <si>
    <t>FAIR-D1_2023-08-27_10-08-26.mp4</t>
  </si>
  <si>
    <t>FAIR-D1_2023-08-27_10-21-17.mp4</t>
  </si>
  <si>
    <t>FAIR-D1_2023-08-27_10-29-49.mp4</t>
  </si>
  <si>
    <t>FAIR-D1_2023-08-27_10-35-18.mp4</t>
  </si>
  <si>
    <t>FAIR-D1_2023-08-27_10-41-27.mp4</t>
  </si>
  <si>
    <t>FAIR-D1_2023-08-27_10-43-10.mp4</t>
  </si>
  <si>
    <t>FAIR-D1_2023-08-27_11-07-15.mp4</t>
  </si>
  <si>
    <t>FAIR-D1_2023-08-27_11-08-05.mp4</t>
  </si>
  <si>
    <t>FAIR-D1_2023-08-27_11-08-45.mp4</t>
  </si>
  <si>
    <t>FAIR-D1_2023-08-27_11-09-27.mp4</t>
  </si>
  <si>
    <t>FAIR-D1_2023-08-27_11-21-07.mp4</t>
  </si>
  <si>
    <t>FAIR-D1_2023-08-27_11-34-54.mp4</t>
  </si>
  <si>
    <t>FAIR-D1_2023-08-27_11-36-10.mp4</t>
  </si>
  <si>
    <t>FAIR-D1_2023-08-27_11-37-45.mp4</t>
  </si>
  <si>
    <t>FAIR-D1_2023-08-27_11-38-36.mp4</t>
  </si>
  <si>
    <t>FAIR-D1_2023-08-27_11-49-44.mp4</t>
  </si>
  <si>
    <t>FAIR-D1_2023-08-27_12-08-24.mp4</t>
  </si>
  <si>
    <t>FAIR-D1_2023-08-27_12-11-41.mp4</t>
  </si>
  <si>
    <t>FAIR-D1_2023-08-27_12-13-33.mp4</t>
  </si>
  <si>
    <t>FAIR-D1_2023-08-27_12-58-20.mp4</t>
  </si>
  <si>
    <t>FAIR-D1_2023-08-27_13-19-04.mp4</t>
  </si>
  <si>
    <t>FAIR-D1_2023-08-27_13-29-55.mp4</t>
  </si>
  <si>
    <t>FAIR-D1_2023-08-27_13-41-07.mp4</t>
  </si>
  <si>
    <t>FAIR-D1_2023-08-27_13-42-17.mp4</t>
  </si>
  <si>
    <t>FAIR-D1_2023-08-27_13-44-16.mp4</t>
  </si>
  <si>
    <t>FAIR-D1_2023-08-27_14-07-13.mp4</t>
  </si>
  <si>
    <t>FAIR-D1_2023-08-27_14-10-53.mp4</t>
  </si>
  <si>
    <t>FAIR-D1_2023-08-27_14-13-57.mp4</t>
  </si>
  <si>
    <t>FAIR-D1_2023-08-27_14-55-00.mp4</t>
  </si>
  <si>
    <t>FAIR-D1_2023-08-27_18-13-09.mp4</t>
  </si>
  <si>
    <t>FAIR-D1_2023-08-27_18-17-49.mp4</t>
  </si>
  <si>
    <t>FAIR-D1_2023-08-28_07-15-01.mp4</t>
  </si>
  <si>
    <t>FAIR-D1_2023-08-28_07-15-58.mp4</t>
  </si>
  <si>
    <t>FAIR-D1_2023-08-28_07-19-40.mp4</t>
  </si>
  <si>
    <t>FAIR-D1_2023-08-28_07-20-44.mp4</t>
  </si>
  <si>
    <t>FAIR-D1_2023-08-28_07-23-42.mp4</t>
  </si>
  <si>
    <t>FAIR-D1_2023-08-28_07-25-57.mp4</t>
  </si>
  <si>
    <t>FAIR-D1_2023-08-28_07-29-31.mp4</t>
  </si>
  <si>
    <t>FAIR-D1_2023-08-28_07-31-03.mp4</t>
  </si>
  <si>
    <t>FAIR-D1_2023-08-28_07-32-35.mp4</t>
  </si>
  <si>
    <t>FAIR-D1_2023-08-28_07-37-35.mp4</t>
  </si>
  <si>
    <t>FAIR-D1_2023-08-28_07-43-09.mp4</t>
  </si>
  <si>
    <t>FAIR-D1_2023-08-28_07-44-54.mp4</t>
  </si>
  <si>
    <t>FAIR-D1_2023-08-28_08-22-00.mp4</t>
  </si>
  <si>
    <t>FAIR-D1_2023-08-28_08-51-28.mp4</t>
  </si>
  <si>
    <t>FAIR-D1_2023-08-28_10-10-40.mp4</t>
  </si>
  <si>
    <t>FAIR-D1_2023-08-28_11-57-12.mp4</t>
  </si>
  <si>
    <t>FAIR-D1_2023-08-28_12-35-00.mp4</t>
  </si>
  <si>
    <t>FAIR-D1_2023-08-29_12-41-53.mp4</t>
  </si>
  <si>
    <t>FAIR-D1_2023-08-29_13-12-01.mp4</t>
  </si>
  <si>
    <t>FAIR-D1_2023-08-30_07-17-23.mp4</t>
  </si>
  <si>
    <t>FAIR-D1_2023-08-30_11-47-38.mp4</t>
  </si>
  <si>
    <t>FAIR-D1_2023-08-30_11-50-29.mp4</t>
  </si>
  <si>
    <t>FAIR-D1_2023-08-30_12-03-22.mp4</t>
  </si>
  <si>
    <t>FAIR-D1_2023-08-30_12-42-01.mp4</t>
  </si>
  <si>
    <t>FAIR-D1_2023-08-30_12-46-32.mp4</t>
  </si>
  <si>
    <t>FAIR-D1_2023-08-30_12-48-44.mp4</t>
  </si>
  <si>
    <t>FAIR-D1_2023-08-30_13-02-07.mp4</t>
  </si>
  <si>
    <t>FAIR-D1_2023-08-30_13-08-17.mp4</t>
  </si>
  <si>
    <t>FAIR-D1_2023-08-30_13-09-46.mp4</t>
  </si>
  <si>
    <t>FAIR-D1_2023-08-30_13-10-36.mp4</t>
  </si>
  <si>
    <t>FAIR-D1_2023-08-30_13-11-39.mp4</t>
  </si>
  <si>
    <t>FAIR-D1_2023-08-30_13-23-36.mp4</t>
  </si>
  <si>
    <t>FAIR-D1_2023-08-30_13-37-02.mp4</t>
  </si>
  <si>
    <t>FAIR-D1_2023-08-30_13-57-14.mp4</t>
  </si>
  <si>
    <t>FAIR-D1_2023-08-30_14-10-16.mp4</t>
  </si>
  <si>
    <t>FAIR-D1_2023-08-30_15-31-44.mp4</t>
  </si>
  <si>
    <t>FAIR-D1_2023-08-30_15-33-05.mp4</t>
  </si>
  <si>
    <t>FAIR-D1_2023-08-30_16-42-24.mp4</t>
  </si>
  <si>
    <t>FAIR-D1_2023-08-30_17-16-52.mp4</t>
  </si>
  <si>
    <t>FAIR-D1_2023-08-30_17-26-06.mp4</t>
  </si>
  <si>
    <t>FAIR-D1_2023-08-30_17-44-55.mp4</t>
  </si>
  <si>
    <t>FAIR-D1_2023-08-30_18-15-53.mp4</t>
  </si>
  <si>
    <t>FAIR-D1_2023-08-31_08-47-33.mp4</t>
  </si>
  <si>
    <t>FAIR-D1_2023-08-31_09-02-57.mp4</t>
  </si>
  <si>
    <t>FAIR-D1_2023-08-31_09-13-24.mp4</t>
  </si>
  <si>
    <t>FAIR-D1_2023-08-31_09-31-02.mp4</t>
  </si>
  <si>
    <t>FAIR-D1_2023-08-31_09-32-58.mp4</t>
  </si>
  <si>
    <t>FAIR-D1_2023-08-31_09-33-42.mp4</t>
  </si>
  <si>
    <t>FAIR-D1_2023-08-31_09-35-07.mp4</t>
  </si>
  <si>
    <t>FAIR-D1_2023-08-31_09-36-58.mp4</t>
  </si>
  <si>
    <t>FAIR-D1_2023-08-31_09-44-39.mp4</t>
  </si>
  <si>
    <t>FAIR-D1_2023-08-31_09-46-27.mp4</t>
  </si>
  <si>
    <t>FAIR-D1_2023-08-31_09-56-25.mp4</t>
  </si>
  <si>
    <t>FAIR-D1_2023-08-31_10-00-25.mp4</t>
  </si>
  <si>
    <t>FAIR-D1_2023-08-31_10-27-34.mp4</t>
  </si>
  <si>
    <t>FAIR-D1_2023-08-31_10-56-22.mp4</t>
  </si>
  <si>
    <t>FAIR-D1_2023-08-31_11-04-41.mp4</t>
  </si>
  <si>
    <t>FAIR-D1_2023-08-31_11-09-56.mp4</t>
  </si>
  <si>
    <t>FAIR-D1_2023-08-31_11-16-37.mp4</t>
  </si>
  <si>
    <t>FAIR-D1_2023-08-31_11-23-32.mp4</t>
  </si>
  <si>
    <t>FAIR-D1_2023-08-31_12-17-25.mp4</t>
  </si>
  <si>
    <t>FAIR-D1_2023-08-31_12-42-22.mp4</t>
  </si>
  <si>
    <t>FAIR-D1_2023-08-31_12-59-03.mp4</t>
  </si>
  <si>
    <t>FAIR-D1_2023-08-31_13-02-35.mp4</t>
  </si>
  <si>
    <t>FAIR-D1_2023-08-31_16-24-11.mp4</t>
  </si>
  <si>
    <t>FAIR-D1_2023-08-31_17-00-03.mp4</t>
  </si>
  <si>
    <t>FAIR-D1_2023-08-31_17-18-49.mp4</t>
  </si>
  <si>
    <t>FAIR-D1_2023-08-31_17-55-26.mp4</t>
  </si>
  <si>
    <t>FAIR-D1_2023-08-31_18-02-14.mp4</t>
  </si>
  <si>
    <t>FAIR-D1_2023-08-31_18-04-01.mp4</t>
  </si>
  <si>
    <t>FAIR-D1_2023-08-31_18-06-14.mp4</t>
  </si>
  <si>
    <t>FAIR-D1_2023-08-31_18-07-47.mp4</t>
  </si>
  <si>
    <t>FAIR-D1_2023-08-31_18-17-47.mp4</t>
  </si>
  <si>
    <t>FAIR-D1_2023-09-01_07-06-08.mp4</t>
  </si>
  <si>
    <t>FAIR-D1_2023-09-01_07-07-21.mp4</t>
  </si>
  <si>
    <t>FAIR-D1_2023-09-01_07-16-00.mp4</t>
  </si>
  <si>
    <t>FAIR-D1_2023-09-01_07-23-03.mp4</t>
  </si>
  <si>
    <t>FAIR-D1_2023-09-01_07-52-51.mp4</t>
  </si>
  <si>
    <t>FAIR-D1_2023-09-01_07-57-11.mp4</t>
  </si>
  <si>
    <t>FAIR-D1_2023-09-01_08-02-04.mp4</t>
  </si>
  <si>
    <t>FAIR-D1_2023-09-01_08-05-52.mp4</t>
  </si>
  <si>
    <t>FAIR-D1_2023-09-01_08-08-49.mp4</t>
  </si>
  <si>
    <t>FAIR-D1_2023-09-01_08-12-54.mp4</t>
  </si>
  <si>
    <t>FAIR-D1_2023-09-01_08-19-58.mp4</t>
  </si>
  <si>
    <t>FAIR-D1_2023-09-01_08-21-09.mp4</t>
  </si>
  <si>
    <t>FAIR-D1_2023-09-01_08-22-10.mp4</t>
  </si>
  <si>
    <t>FAIR-D1_2023-09-01_08-44-45.mp4</t>
  </si>
  <si>
    <t>FAIR-D1_2023-09-01_09-35-35.mp4</t>
  </si>
  <si>
    <t>FAIR-D1_2023-09-01_11-39-50.mp4</t>
  </si>
  <si>
    <t>FAIR-D1_2023-09-01_11-40-56.mp4</t>
  </si>
  <si>
    <t>FAIR-D1_2023-09-01_11-54-54.mp4</t>
  </si>
  <si>
    <t>FAIR-D1_2023-09-01_12-48-06.mp4</t>
  </si>
  <si>
    <t>FAIR-D1_2023-09-01_12-53-47.mp4</t>
  </si>
  <si>
    <t>FAIR-D1_2023-09-01_13-08-40.mp4</t>
  </si>
  <si>
    <t>FAIR-D1_2023-09-01_13-19-52.mp4</t>
  </si>
  <si>
    <t>FAIR-D1_2023-09-01_13-24-14.mp4</t>
  </si>
  <si>
    <t>FAIR-D1_2023-09-01_14-24-42.mp4</t>
  </si>
  <si>
    <t>FAIR-D1_2023-09-01_14-26-01.mp4</t>
  </si>
  <si>
    <t>FAIR-D1_2023-09-01_14-33-37.mp4</t>
  </si>
  <si>
    <t>FAIR-D1_2023-09-01_14-40-07.mp4</t>
  </si>
  <si>
    <t>FAIR-D1_2023-09-01_14-56-37.mp4</t>
  </si>
  <si>
    <t>FAIR-D1_2023-09-01_15-17-10.mp4</t>
  </si>
  <si>
    <t>FAIR-D1_2023-09-01_15-21-24.mp4</t>
  </si>
  <si>
    <t>FAIR-D1_2023-09-01_15-52-21.mp4</t>
  </si>
  <si>
    <t>FAIR-D1_2023-09-01_16-06-26.mp4</t>
  </si>
  <si>
    <t>FAIR-D1_2023-09-01_16-14-27.mp4</t>
  </si>
  <si>
    <t>FAIR-D1_2023-09-01_16-29-58.mp4</t>
  </si>
  <si>
    <t>FAIR-D1_2023-09-01_16-32-22.mp4</t>
  </si>
  <si>
    <t>FAIR-D1_2023-09-01_16-39-35.mp4</t>
  </si>
  <si>
    <t>FAIR-D1_2023-09-01_16-51-06.mp4</t>
  </si>
  <si>
    <t>FAIR-D1_2023-09-01_17-44-44.mp4</t>
  </si>
  <si>
    <t>FAIR-D1_2023-09-01_18-17-21.mp4</t>
  </si>
  <si>
    <t>FAIR-D1_2023-09-01_18-28-11.mp4</t>
  </si>
  <si>
    <t>FAIR-D1_2023-09-02_08-22-26.mp4</t>
  </si>
  <si>
    <t>FAIR-D1_2023-09-02_08-30-40.mp4</t>
  </si>
  <si>
    <t>FAIR-D1_2023-09-02_10-42-46.mp4</t>
  </si>
  <si>
    <t>FAIR-D1_2023-09-02_10-44-38.mp4</t>
  </si>
  <si>
    <t>FAIR-D1_2023-09-02_10-53-28.mp4</t>
  </si>
  <si>
    <t>FAIR-D1_2023-09-02_12-59-20.mp4</t>
  </si>
  <si>
    <t>FAIR-D1_2023-09-02_13-07-00.mp4</t>
  </si>
  <si>
    <t>FAIR-D1_2023-09-02_13-52-54.mp4</t>
  </si>
  <si>
    <t>FAIR-D1_2023-09-02_13-53-34.mp4</t>
  </si>
  <si>
    <t>FAIR-D1_2023-09-02_14-04-32.mp4</t>
  </si>
  <si>
    <t>FAIR-D1_2023-09-02_14-05-22.mp4</t>
  </si>
  <si>
    <t>FAIR-D1_2023-09-02_14-21-37.mp4</t>
  </si>
  <si>
    <t>FAIR-D1_2023-09-02_15-17-50.mp4</t>
  </si>
  <si>
    <t>FAIR-D1_2023-09-02_15-22-56.mp4</t>
  </si>
  <si>
    <t>FAIR-D1_2023-09-02_15-31-34.mp4</t>
  </si>
  <si>
    <t>FAIR-D1_2023-09-02_15-56-24.mp4</t>
  </si>
  <si>
    <t>FAIR-D1_2023-09-02_16-10-47.mp4</t>
  </si>
  <si>
    <t>FAIR-D1_2023-09-02_16-56-04.mp4</t>
  </si>
  <si>
    <t>FAIR-D1_2023-09-02_17-45-08.mp4</t>
  </si>
  <si>
    <t>FAIR-D1_2023-09-02_17-51-23.mp4</t>
  </si>
  <si>
    <t>FAIR-D1_2023-09-02_18-11-24.mp4</t>
  </si>
  <si>
    <t>FAIR-D1_2023-09-03_08-31-10.mp4</t>
  </si>
  <si>
    <t>FAIR-D1_2023-09-03_09-23-12.mp4</t>
  </si>
  <si>
    <t>FAIR-D1_2023-09-03_10-11-33.mp4</t>
  </si>
  <si>
    <t>FAIR-D1_2023-09-03_10-45-49.mp4</t>
  </si>
  <si>
    <t>FAIR-D1_2023-09-03_16-49-17.mp4</t>
  </si>
  <si>
    <t>FAIR-D1_2023-09-03_18-17-20.mp4</t>
  </si>
  <si>
    <t>FAIR-D1_2023-09-04_13-03-47.mp4</t>
  </si>
  <si>
    <t>FAIR-D1_2023-09-04_13-51-49.mp4</t>
  </si>
  <si>
    <t>FAIR-D1_2023-09-04_15-32-32.mp4</t>
  </si>
  <si>
    <t>FAIR-D1_2023-09-04_17-53-35.mp4</t>
  </si>
  <si>
    <t>FAIR-D1_2023-09-04_18-17-21.mp4</t>
  </si>
  <si>
    <t>FAIR-D1_2023-09-05_10-27-42.mp4</t>
  </si>
  <si>
    <t>FAIR-D1_2023-09-05_10-28-31.mp4</t>
  </si>
  <si>
    <t>FAIR-D1_2023-09-05_14-46-56.mp4</t>
  </si>
  <si>
    <t>FAIR-D1_2023-09-05_17-12-04.mp4</t>
  </si>
  <si>
    <t>FAIR-D1_2023-09-05_18-17-15.mp4</t>
  </si>
  <si>
    <t>FAIR-D1_2023-09-06_15-44-24.mp4</t>
  </si>
  <si>
    <t>FAIR-D1_2023-09-06_16-34-26.mp4</t>
  </si>
  <si>
    <t>FAIR-D1_2023-09-06_18-10-52.mp4</t>
  </si>
  <si>
    <t>FAIR-D1_2023-09-06_18-27-45.mp4</t>
  </si>
  <si>
    <t>FAIR-D1_2023-09-07_18-17-20.mp4</t>
  </si>
  <si>
    <t>FAIR-D1_2023-09-08_09-19-57.mp4</t>
  </si>
  <si>
    <t>FAIR-D1_2023-09-08_10-30-41.mp4</t>
  </si>
  <si>
    <t>FAIR-D1_2023-09-08_10-49-07.mp4</t>
  </si>
  <si>
    <t>FAIR-D1_2023-09-09_10-48-26.mp4</t>
  </si>
  <si>
    <t>FAIR-D1_2023-09-09_10-51-38.mp4</t>
  </si>
  <si>
    <t>FAIR-D1_2023-09-09_15-51-11.mp4</t>
  </si>
  <si>
    <t>FAIR-D1_2023-09-09_17-48-54.mp4</t>
  </si>
  <si>
    <t>FAIR-D1_2023-09-10_10-02-54.mp4</t>
  </si>
  <si>
    <t>FAIR-D1_2023-09-10_11-19-24.mp4</t>
  </si>
  <si>
    <t>FAIR-D1_2023-09-10_11-36-29.mp4</t>
  </si>
  <si>
    <t>FAIR-D1_2023-09-10_11-38-44.mp4</t>
  </si>
  <si>
    <t>FAIR-D1_2023-09-10_15-19-26.mp4</t>
  </si>
  <si>
    <t>FAIR-D1_2023-09-10_15-42-34.mp4</t>
  </si>
  <si>
    <t>FAIR-D1_2023-09-10_16-20-09.mp4</t>
  </si>
  <si>
    <t>FAIR-D1_2023-09-10_17-21-50.mp4</t>
  </si>
  <si>
    <t>FAIR-D1_2023-09-10_17-31-33.mp4</t>
  </si>
  <si>
    <t>FAIR-D1_2023-09-10_17-39-53.mp4</t>
  </si>
  <si>
    <t>FAIR-D1_2023-09-10_17-46-17.mp4</t>
  </si>
  <si>
    <t>FAIR-D1_2023-09-10_17-47-00.mp4</t>
  </si>
  <si>
    <t>FAIR-D1_2023-09-10_17-53-15.mp4</t>
  </si>
  <si>
    <t>FAIR-D1_2023-09-11_08-32-43.mp4</t>
  </si>
  <si>
    <t>FAIR-D1_2023-09-11_08-37-12.mp4</t>
  </si>
  <si>
    <t>FAIR-D1_2023-09-11_08-39-00.mp4</t>
  </si>
  <si>
    <t>FAIR-D1_2023-09-11_08-40-09.mp4</t>
  </si>
  <si>
    <t>FAIR-D1_2023-09-11_08-41-08.mp4</t>
  </si>
  <si>
    <t>FAIR-D1_2023-09-11_09-38-59.mp4</t>
  </si>
  <si>
    <t>FAIR-D1_2023-09-11_09-49-51.mp4</t>
  </si>
  <si>
    <t>FAIR-D1_2023-09-11_10-14-20.mp4</t>
  </si>
  <si>
    <t>FAIR-D1_2023-09-11_10-16-09.mp4</t>
  </si>
  <si>
    <t>FAIR-D1_2023-09-11_15-43-47.mp4</t>
  </si>
  <si>
    <t>FAIR-D1_2023-09-11_17-00-53.mp4</t>
  </si>
  <si>
    <t>FAIR-D1_2023-09-11_17-08-12.mp4</t>
  </si>
  <si>
    <t>FAIR-D1_2023-09-11_17-34-33.mp4</t>
  </si>
  <si>
    <t>FAIR-D1_2023-09-11_17-57-48.mp4</t>
  </si>
  <si>
    <t>FAIR-D1_2023-09-12_08-07-56.mp4</t>
  </si>
  <si>
    <t>FAIR-D1_2023-09-12_09-49-41.mp4</t>
  </si>
  <si>
    <t>FAIR-D1_2023-09-12_09-50-46.mp4</t>
  </si>
  <si>
    <t>FAIR-D1_2023-09-12_13-59-01.mp4</t>
  </si>
  <si>
    <t>FAIR-D1_2023-09-12_14-40-38.mp4</t>
  </si>
  <si>
    <t>FAIR-D1_2023-09-12_14-55-39.mp4</t>
  </si>
  <si>
    <t>FAIR-D1_2023-09-12_15-00-13.mp4</t>
  </si>
  <si>
    <t>FAIR-D1_2023-09-13_07-50-39.mp4</t>
  </si>
  <si>
    <t>FAIR-D1_2023-09-13_08-06-25.mp4</t>
  </si>
  <si>
    <t>FAIR-D1_2023-09-13_08-09-27.mp4</t>
  </si>
  <si>
    <t>FAIR-D1_2023-09-13_09-03-16.mp4</t>
  </si>
  <si>
    <t>FAIR-D1_2023-09-13_09-09-53.mp4</t>
  </si>
  <si>
    <t>FAIR-D1_2023-09-13_12-25-07.mp4</t>
  </si>
  <si>
    <t>FAIR-D1_2023-09-13_16-22-50.mp4</t>
  </si>
  <si>
    <t>FAIR-D2_2023-08-24_09-00-49.mp4</t>
  </si>
  <si>
    <t>FAIR-D2_2023-08-24_11-59-08.mp4</t>
  </si>
  <si>
    <t>FAIR-D2_2023-08-24_12-48-04.mp4</t>
  </si>
  <si>
    <t>FAIR-D2_2023-08-24_15-51-57.mp4</t>
  </si>
  <si>
    <t>FAIR-D2_2023-08-24_18-15-23.mp4</t>
  </si>
  <si>
    <t>FAIR-D2_2023-08-24_18-17-27.mp4</t>
  </si>
  <si>
    <t>FAIR-D2_2023-08-24_18-26-59.mp4</t>
  </si>
  <si>
    <t>FAIR-D2_2023-08-28_07-42-40.mp4</t>
  </si>
  <si>
    <t>FAIR-D2_2023-08-28_08-32-05.mp4</t>
  </si>
  <si>
    <t>FAIR-D2_2023-08-28_08-34-47.mp4</t>
  </si>
  <si>
    <t>FAIR-D2_2023-08-28_08-37-20.mp4</t>
  </si>
  <si>
    <t>FAIR-D2_2023-08-28_08-38-39.mp4</t>
  </si>
  <si>
    <t>FAIR-D2_2023-08-28_10-35-26.mp4</t>
  </si>
  <si>
    <t>FAIR-D2_2023-08-28_10-37-05.mp4</t>
  </si>
  <si>
    <t>FAIR-D2_2023-08-28_11-21-00.mp4</t>
  </si>
  <si>
    <t>FAIR-D2_2023-08-28_12-22-01.mp4</t>
  </si>
  <si>
    <t>FAIR-D2_2023-08-28_12-22-53.mp4</t>
  </si>
  <si>
    <t>FAIR-D2_2023-08-28_12-25-23.mp4</t>
  </si>
  <si>
    <t>FAIR-D2_2023-08-28_12-28-14.mp4</t>
  </si>
  <si>
    <t>FAIR-D2_2023-08-28_12-31-33.mp4</t>
  </si>
  <si>
    <t>FAIR-D2_2023-08-28_12-34-40.mp4</t>
  </si>
  <si>
    <t>FAIR-D2_2023-08-28_12-36-12.mp4</t>
  </si>
  <si>
    <t>FAIR-D2_2023-08-28_12-38-53.mp4</t>
  </si>
  <si>
    <t>FAIR-D2_2023-08-28_12-40-03.mp4</t>
  </si>
  <si>
    <t>FAIR-D2_2023-08-28_13-40-50.mp4</t>
  </si>
  <si>
    <t>FAIR-D2_2023-08-29_11-04-08.mp4</t>
  </si>
  <si>
    <t>FAIR-D2_2023-08-29_12-50-44.mp4</t>
  </si>
  <si>
    <t>FAIR-D2_2023-08-29_13-42-35.mp4</t>
  </si>
  <si>
    <t>FAIR-D2_2023-08-29_13-43-45.mp4</t>
  </si>
  <si>
    <t>FAIR-D2_2023-08-30_11-19-46.mp4</t>
  </si>
  <si>
    <t>FAIR-D2_2023-08-30_11-20-44.mp4</t>
  </si>
  <si>
    <t>FAIR-D2_2023-08-30_11-21-48.mp4</t>
  </si>
  <si>
    <t>FAIR-D2_2023-08-30_11-24-31.mp4</t>
  </si>
  <si>
    <t>FAIR-D2_2023-08-30_11-52-45.mp4</t>
  </si>
  <si>
    <t>FAIR-D2_2023-08-30_12-30-49.mp4</t>
  </si>
  <si>
    <t>FAIR-D2_2023-08-30_12-32-39.mp4</t>
  </si>
  <si>
    <t>FAIR-D2_2023-08-30_12-35-54.mp4</t>
  </si>
  <si>
    <t>FAIR-D2_2023-08-30_12-42-00.mp4</t>
  </si>
  <si>
    <t>FAIR-D2_2023-08-30_12-42-59.mp4</t>
  </si>
  <si>
    <t>FAIR-D2_2023-08-30_12-44-40.mp4</t>
  </si>
  <si>
    <t>FAIR-D2_2023-08-30_12-45-46.mp4</t>
  </si>
  <si>
    <t>FAIR-D2_2023-08-30_12-50-31.mp4</t>
  </si>
  <si>
    <t>FAIR-D2_2023-08-30_12-54-08.mp4</t>
  </si>
  <si>
    <t>FAIR-D2_2023-08-30_12-55-11.mp4</t>
  </si>
  <si>
    <t>FAIR-D2_2023-08-30_13-01-52.mp4</t>
  </si>
  <si>
    <t>FAIR-D2_2023-08-30_13-06-53.mp4</t>
  </si>
  <si>
    <t>FAIR-D2_2023-08-30_13-15-20.mp4</t>
  </si>
  <si>
    <t>FAIR-D2_2023-08-30_13-39-37.mp4</t>
  </si>
  <si>
    <t>FAIR-D2_2023-08-30_14-08-31.mp4</t>
  </si>
  <si>
    <t>FAIR-D2_2023-08-30_14-29-24.mp4</t>
  </si>
  <si>
    <t>FAIR-D2_2023-08-30_14-46-43.mp4</t>
  </si>
  <si>
    <t>FAIR-D2_2023-08-30_15-19-12.mp4</t>
  </si>
  <si>
    <t>FAIR-D2_2023-08-30_16-08-26.mp4</t>
  </si>
  <si>
    <t>FAIR-D2_2023-08-30_17-27-07.mp4</t>
  </si>
  <si>
    <t>FAIR-D2_2023-08-30_17-37-42.mp4</t>
  </si>
  <si>
    <t>FAIR-D2_2023-08-30_17-40-45.mp4</t>
  </si>
  <si>
    <t>FAIR-D2_2023-08-30_17-42-56.mp4</t>
  </si>
  <si>
    <t>FAIR-D2_2023-08-30_18-11-56.mp4</t>
  </si>
  <si>
    <t>FAIR-D2_2023-08-30_18-23-02.mp4</t>
  </si>
  <si>
    <t>FAIR-D2_2023-08-31_08-35-37.mp4</t>
  </si>
  <si>
    <t>FAIR-D2_2023-08-31_09-02-08.mp4</t>
  </si>
  <si>
    <t>FAIR-D2_2023-08-31_09-30-59.mp4</t>
  </si>
  <si>
    <t>FAIR-D2_2023-08-31_09-35-07.mp4</t>
  </si>
  <si>
    <t>FAIR-D2_2023-08-31_10-30-54.mp4</t>
  </si>
  <si>
    <t>FAIR-D2_2023-08-31_10-46-07.mp4</t>
  </si>
  <si>
    <t>FAIR-D2_2023-08-31_10-53-45.mp4</t>
  </si>
  <si>
    <t>FAIR-D2_2023-08-31_10-54-52.mp4</t>
  </si>
  <si>
    <t>FAIR-D2_2023-08-31_11-42-21.mp4</t>
  </si>
  <si>
    <t>FAIR-D2_2023-08-31_12-37-58.mp4</t>
  </si>
  <si>
    <t>FAIR-D2_2023-08-31_15-01-19.mp4</t>
  </si>
  <si>
    <t>FAIR-D2_2023-08-31_15-04-29.mp4</t>
  </si>
  <si>
    <t>FAIR-D2_2023-08-31_15-13-27.mp4</t>
  </si>
  <si>
    <t>FAIR-D2_2023-08-31_15-15-51.mp4</t>
  </si>
  <si>
    <t>FAIR-D2_2023-08-31_16-28-21.mp4</t>
  </si>
  <si>
    <t>FAIR-D2_2023-08-31_16-39-46.mp4</t>
  </si>
  <si>
    <t>FAIR-D2_2023-08-31_17-17-50.mp4</t>
  </si>
  <si>
    <t>FAIR-D2_2023-09-01_08-53-15.mp4</t>
  </si>
  <si>
    <t>FAIR-D2_2023-09-01_10-34-41.mp4</t>
  </si>
  <si>
    <t>FAIR-D2_2023-09-01_10-40-44.mp4</t>
  </si>
  <si>
    <t>FAIR-D2_2023-09-01_12-12-49.mp4</t>
  </si>
  <si>
    <t>FAIR-D2_2023-09-01_12-57-12.mp4</t>
  </si>
  <si>
    <t>FAIR-D2_2023-09-01_12-59-26.mp4</t>
  </si>
  <si>
    <t>FAIR-D2_2023-09-01_13-42-36.mp4</t>
  </si>
  <si>
    <t>FAIR-D2_2023-09-01_13-44-52.mp4</t>
  </si>
  <si>
    <t>FAIR-D2_2023-09-01_14-01-23.mp4</t>
  </si>
  <si>
    <t>FAIR-D2_2023-09-01_14-02-03.mp4</t>
  </si>
  <si>
    <t>FAIR-D2_2023-09-01_15-37-22.mp4</t>
  </si>
  <si>
    <t>FAIR-D2_2023-09-01_15-50-47.mp4</t>
  </si>
  <si>
    <t>FAIR-D2_2023-09-01_16-05-45.mp4</t>
  </si>
  <si>
    <t>FAIR-D2_2023-09-01_16-07-54.mp4</t>
  </si>
  <si>
    <t>FAIR-D2_2023-09-01_16-10-13.mp4</t>
  </si>
  <si>
    <t>FAIR-D2_2023-09-01_16-13-21.mp4</t>
  </si>
  <si>
    <t>FAIR-D2_2023-09-01_17-22-46.mp4</t>
  </si>
  <si>
    <t>FAIR-D2_2023-09-01_17-24-03.mp4</t>
  </si>
  <si>
    <t>FAIR-D2_2023-09-01_17-26-32.mp4</t>
  </si>
  <si>
    <t>FAIR-D2_2023-09-01_17-31-56.mp4</t>
  </si>
  <si>
    <t>FAIR-D2_2023-09-02_09-26-19.mp4</t>
  </si>
  <si>
    <t>FAIR-D2_2023-09-02_09-28-35.mp4</t>
  </si>
  <si>
    <t>FAIR-D2_2023-09-02_09-37-12.mp4</t>
  </si>
  <si>
    <t>FAIR-D2_2023-09-02_10-09-48.mp4</t>
  </si>
  <si>
    <t>FAIR-D2_2023-09-02_10-18-36.mp4</t>
  </si>
  <si>
    <t>FAIR-D2_2023-09-02_10-21-21.mp4</t>
  </si>
  <si>
    <t>FAIR-D2_2023-09-02_10-23-12.mp4</t>
  </si>
  <si>
    <t>FAIR-D2_2023-09-02_10-36-59.mp4</t>
  </si>
  <si>
    <t>FAIR-D2_2023-09-02_10-38-12.mp4</t>
  </si>
  <si>
    <t>FAIR-D2_2023-09-02_10-40-17.mp4</t>
  </si>
  <si>
    <t>FAIR-D2_2023-09-02_10-53-26.mp4</t>
  </si>
  <si>
    <t>FAIR-D2_2023-09-02_11-04-51.mp4</t>
  </si>
  <si>
    <t>FAIR-D2_2023-09-02_12-02-34.mp4</t>
  </si>
  <si>
    <t>FAIR-D2_2023-09-02_12-32-34.mp4</t>
  </si>
  <si>
    <t>FAIR-D2_2023-09-02_12-42-52.mp4</t>
  </si>
  <si>
    <t>FAIR-D2_2023-09-02_14-48-01.mp4</t>
  </si>
  <si>
    <t>FAIR-D2_2023-09-02_15-39-36.mp4</t>
  </si>
  <si>
    <t>FAIR-D2_2023-09-02_15-42-05.mp4</t>
  </si>
  <si>
    <t>FAIR-D2_2023-09-03_07-09-47.mp4</t>
  </si>
  <si>
    <t>FAIR-D2_2023-09-03_10-03-21.mp4</t>
  </si>
  <si>
    <t>FAIR-D2_2023-09-03_11-55-02.mp4</t>
  </si>
  <si>
    <t>FAIR-D2_2023-09-03_14-35-56.mp4</t>
  </si>
  <si>
    <t>FAIR-D2_2023-09-03_15-30-37.mp4</t>
  </si>
  <si>
    <t>FAIR-D2_2023-09-03_17-09-36.mp4</t>
  </si>
  <si>
    <t>FAIR-D2_2023-09-03_17-30-18.mp4</t>
  </si>
  <si>
    <t>FAIR-D2_2023-09-03_17-41-42.mp4</t>
  </si>
  <si>
    <t>FAIR-D2_2023-09-04_17-18-08.mp4</t>
  </si>
  <si>
    <t>FAIR-D2_2023-09-04_17-20-02.mp4</t>
  </si>
  <si>
    <t>FAIR-D2_2023-09-04_18-17-19.mp4</t>
  </si>
  <si>
    <t>FAIR-D2_2023-09-12_07-42-55.mp4</t>
  </si>
  <si>
    <t>FAIR-D2_2023-09-12_07-43-59.mp4</t>
  </si>
  <si>
    <t>FAIR-D2_2023-09-12_07-55-46.mp4</t>
  </si>
  <si>
    <t>FAIR-D2_2023-09-12_08-44-22.mp4</t>
  </si>
  <si>
    <t>FAIR-D2_2023-09-12_09-38-07.mp4</t>
  </si>
  <si>
    <t>FAIR-D2_2023-09-12_18-17-14.mp4</t>
  </si>
  <si>
    <t>FAIR-D2_2023-09-13_08-08-17.mp4</t>
  </si>
  <si>
    <t>FAIR-D2_2023-09-13_09-03-11.mp4</t>
  </si>
  <si>
    <t>FAIR-D2_2023-09-13_10-11-12.mp4</t>
  </si>
  <si>
    <t>FAIR-D2_2023-09-13_18-17-16.mp4</t>
  </si>
  <si>
    <t>FAIR-D2_2023-08-23_07-58-20.mp4</t>
  </si>
  <si>
    <t>FAIR-D2_2023-08-23_08-48-03.mp4</t>
  </si>
  <si>
    <t>FAIR-D2_2023-08-23_09-47-55.mp4</t>
  </si>
  <si>
    <t>FAIR-D2_2023-08-23_10-27-05.mp4</t>
  </si>
  <si>
    <t>FAIR-D2_2023-08-23_10-42-41.mp4</t>
  </si>
  <si>
    <t>FAIR-D2_2023-08-23_11-54-11.mp4</t>
  </si>
  <si>
    <t>FAIR-D2_2023-08-23_12-36-27.mp4</t>
  </si>
  <si>
    <t>FAIR-D2_2023-08-23_13-33-26.mp4</t>
  </si>
  <si>
    <t>FAIR-D2_2023-08-23_15-45-47.mp4</t>
  </si>
  <si>
    <t>FAIR-D2_2023-08-25_15-41-00.mp4</t>
  </si>
  <si>
    <t>FAIR-D2_2023-08-25_15-44-01.mp4</t>
  </si>
  <si>
    <t>FAIR-D2_2023-08-25_15-44-44.mp4</t>
  </si>
  <si>
    <t>FAIR-D2_2023-08-25_15-46-41.mp4</t>
  </si>
  <si>
    <t>FAIR-D2_2023-08-25_15-48-36.mp4</t>
  </si>
  <si>
    <t>FAIR-D2_2023-08-25_15-51-35.mp4</t>
  </si>
  <si>
    <t>FAIR-D2_2023-08-25_16-38-02.mp4</t>
  </si>
  <si>
    <t>FAIR-D2_2023-08-25_16-43-31.mp4</t>
  </si>
  <si>
    <t>FAIR-D2_2023-08-25_16-48-01.mp4</t>
  </si>
  <si>
    <t>FAIR-D2_2023-08-25_18-19-55.mp4</t>
  </si>
  <si>
    <t>FAIR-D2_2023-08-25_18-22-07.mp4</t>
  </si>
  <si>
    <t>FAIR-D2_2023-08-26_07-52-03.mp4</t>
  </si>
  <si>
    <t>FAIR-D2_2023-08-26_08-52-53.mp4</t>
  </si>
  <si>
    <t>FAIR-D2_2023-08-26_08-59-10.mp4</t>
  </si>
  <si>
    <t>FAIR-D2_2023-08-26_09-01-32.mp4</t>
  </si>
  <si>
    <t>FAIR-D2_2023-08-26_09-12-55.mp4</t>
  </si>
  <si>
    <t>FAIR-D2_2023-08-26_09-13-48.mp4</t>
  </si>
  <si>
    <t>FAIR-D2_2023-08-26_09-19-59.mp4</t>
  </si>
  <si>
    <t>FAIR-D2_2023-08-26_09-26-14.mp4</t>
  </si>
  <si>
    <t>FAIR-D2_2023-08-26_09-27-43.mp4</t>
  </si>
  <si>
    <t>FAIR-D2_2023-08-26_09-58-47.mp4</t>
  </si>
  <si>
    <t>FAIR-D2_2023-08-26_10-19-05.mp4</t>
  </si>
  <si>
    <t>FAIR-D2_2023-08-26_10-28-02.mp4</t>
  </si>
  <si>
    <t>FAIR-D2_2023-08-26_10-32-45.mp4</t>
  </si>
  <si>
    <t>FAIR-D2_2023-08-26_10-45-55.mp4</t>
  </si>
  <si>
    <t>FAIR-D2_2023-08-26_11-03-21.mp4</t>
  </si>
  <si>
    <t>FAIR-D2_2023-08-26_11-09-47.mp4</t>
  </si>
  <si>
    <t>FAIR-D2_2023-08-26_11-12-11.mp4</t>
  </si>
  <si>
    <t>FAIR-D2_2023-08-26_11-17-22.mp4</t>
  </si>
  <si>
    <t>FAIR-D2_2023-08-26_11-31-27.mp4</t>
  </si>
  <si>
    <t>FAIR-D2_2023-08-26_11-34-23.mp4</t>
  </si>
  <si>
    <t>FAIR-D2_2023-08-26_11-45-37.mp4</t>
  </si>
  <si>
    <t>FAIR-D2_2023-08-26_11-46-59.mp4</t>
  </si>
  <si>
    <t>FAIR-D2_2023-08-26_11-49-31.mp4</t>
  </si>
  <si>
    <t>FAIR-D2_2023-08-26_11-51-33.mp4</t>
  </si>
  <si>
    <t>FAIR-D2_2023-08-26_12-01-45.mp4</t>
  </si>
  <si>
    <t>FAIR-D2_2023-08-26_12-07-31.mp4</t>
  </si>
  <si>
    <t>FAIR-D2_2023-08-26_12-12-58.mp4</t>
  </si>
  <si>
    <t>FAIR-D2_2023-08-26_12-15-42.mp4</t>
  </si>
  <si>
    <t>FAIR-D2_2023-08-26_12-21-10.mp4</t>
  </si>
  <si>
    <t>FAIR-D2_2023-08-26_12-23-39.mp4</t>
  </si>
  <si>
    <t>FAIR-D2_2023-08-26_12-27-54.mp4</t>
  </si>
  <si>
    <t>FAIR-D2_2023-08-26_12-30-19.mp4</t>
  </si>
  <si>
    <t>FAIR-D2_2023-08-26_12-46-55.mp4</t>
  </si>
  <si>
    <t>FAIR-D2_2023-08-26_12-57-03.mp4</t>
  </si>
  <si>
    <t>FAIR-D2_2023-08-26_13-04-48.mp4</t>
  </si>
  <si>
    <t>FAIR-D2_2023-08-26_13-05-47.mp4</t>
  </si>
  <si>
    <t>FAIR-D2_2023-08-26_13-15-35.mp4</t>
  </si>
  <si>
    <t>FAIR-D2_2023-08-26_13-21-10.mp4</t>
  </si>
  <si>
    <t>FAIR-D2_2023-08-26_13-23-55.mp4</t>
  </si>
  <si>
    <t>FAIR-D2_2023-08-26_13-30-26.mp4</t>
  </si>
  <si>
    <t>FAIR-D2_2023-08-26_13-31-21.mp4</t>
  </si>
  <si>
    <t>FAIR-D2_2023-08-26_13-42-20.mp4</t>
  </si>
  <si>
    <t>FAIR-D2_2023-08-26_13-49-26.mp4</t>
  </si>
  <si>
    <t>FAIR-D2_2023-08-26_14-07-31.mp4</t>
  </si>
  <si>
    <t>FAIR-D2_2023-08-26_14-08-53.mp4</t>
  </si>
  <si>
    <t>FAIR-D2_2023-08-26_14-15-00.mp4</t>
  </si>
  <si>
    <t>FAIR-D2_2023-08-26_14-26-49.mp4</t>
  </si>
  <si>
    <t>FAIR-D2_2023-08-26_14-36-49.mp4</t>
  </si>
  <si>
    <t>FAIR-D2_2023-08-26_14-41-29.mp4</t>
  </si>
  <si>
    <t>FAIR-D2_2023-08-26_14-51-12.mp4</t>
  </si>
  <si>
    <t>FAIR-D2_2023-08-26_15-03-31.mp4</t>
  </si>
  <si>
    <t>FAIR-D2_2023-08-26_15-19-26.mp4</t>
  </si>
  <si>
    <t>FAIR-D2_2023-08-26_15-32-40.mp4</t>
  </si>
  <si>
    <t>FAIR-D2_2023-08-26_15-52-26.mp4</t>
  </si>
  <si>
    <t>FAIR-D2_2023-08-27_08-20-00.mp4</t>
  </si>
  <si>
    <t>FAIR-D2_2023-08-27_08-28-11.mp4</t>
  </si>
  <si>
    <t>FAIR-D2_2023-08-27_08-31-01.mp4</t>
  </si>
  <si>
    <t>FAIR-D2_2023-08-27_09-30-09.mp4</t>
  </si>
  <si>
    <t>FAIR-D2_2023-08-27_09-37-58.mp4</t>
  </si>
  <si>
    <t>FAIR-D2_2023-08-27_09-39-43.mp4</t>
  </si>
  <si>
    <t>FAIR-D2_2023-08-27_09-42-21.mp4</t>
  </si>
  <si>
    <t>FAIR-D2_2023-08-27_09-45-21.mp4</t>
  </si>
  <si>
    <t>FAIR-D2_2023-08-27_09-55-39.mp4</t>
  </si>
  <si>
    <t>FAIR-D2_2023-08-27_10-07-46.mp4</t>
  </si>
  <si>
    <t>FAIR-D2_2023-08-27_10-09-22.mp4</t>
  </si>
  <si>
    <t>FAIR-D2_2023-08-27_10-23-18.mp4</t>
  </si>
  <si>
    <t>FAIR-D2_2023-08-27_10-27-44.mp4</t>
  </si>
  <si>
    <t>FAIR-D2_2023-08-27_10-28-54.mp4</t>
  </si>
  <si>
    <t>FAIR-D2_2023-08-27_10-33-16.mp4</t>
  </si>
  <si>
    <t>FAIR-D2_2023-08-27_10-42-21.mp4</t>
  </si>
  <si>
    <t>FAIR-D2_2023-08-27_10-48-13.mp4</t>
  </si>
  <si>
    <t>FAIR-D2_2023-08-27_11-03-49.mp4</t>
  </si>
  <si>
    <t>FAIR-D2_2023-08-27_11-47-12.mp4</t>
  </si>
  <si>
    <t>FAIR-D2_2023-08-27_11-51-19.mp4</t>
  </si>
  <si>
    <t>FAIR-D2_2023-08-27_11-54-28.mp4</t>
  </si>
  <si>
    <t>FAIR-D2_2023-08-27_12-06-27.mp4</t>
  </si>
  <si>
    <t>FAIR-D2_2023-08-27_12-11-17.mp4</t>
  </si>
  <si>
    <t>FAIR-D2_2023-08-27_12-13-25.mp4</t>
  </si>
  <si>
    <t>FAIR-D2_2023-08-27_12-23-08.mp4</t>
  </si>
  <si>
    <t>FAIR-D2_2023-08-27_12-32-03.mp4</t>
  </si>
  <si>
    <t>FAIR-D2_2023-08-27_12-34-06.mp4</t>
  </si>
  <si>
    <t>FAIR-D2_2023-08-27_12-54-07.mp4</t>
  </si>
  <si>
    <t>FAIR-D2_2023-08-27_13-06-34.mp4</t>
  </si>
  <si>
    <t>FAIR-D2_2023-08-27_14-10-53.mp4</t>
  </si>
  <si>
    <t>FAIR-D2_2023-08-27_14-11-37.mp4</t>
  </si>
  <si>
    <t>FAIR-D2_2023-08-27_14-22-41.mp4</t>
  </si>
  <si>
    <t>FAIR-D2_2023-08-27_14-30-24.mp4</t>
  </si>
  <si>
    <t>FAIR-D2_2023-08-27_14-58-44.mp4</t>
  </si>
  <si>
    <t>FAIR-D2_2023-08-27_16-51-32.mp4</t>
  </si>
  <si>
    <t>FAIR-D2_2023-08-27_16-59-50.mp4</t>
  </si>
  <si>
    <t>FAIR-D2_2023-08-27_17-02-40.mp4</t>
  </si>
  <si>
    <t>FAIR-D2_2023-08-27_17-32-35.mp4</t>
  </si>
  <si>
    <t>FAIR-D2_2023-08-27_17-33-52.mp4</t>
  </si>
  <si>
    <t>FAIR-D2_2023-08-27_17-34-36.mp4</t>
  </si>
  <si>
    <t>FAIR-D2_2023-08-27_17-35-58.mp4</t>
  </si>
  <si>
    <t>FAIR-D2_2023-08-27_18-11-31.mp4</t>
  </si>
  <si>
    <t>FAIR-D2_2023-08-27_18-17-21.mp4</t>
  </si>
  <si>
    <t>FAIR-D2_2023-09-05_09-52-20.mp4</t>
  </si>
  <si>
    <t>FAIR-D2_2023-09-05_14-17-49.mp4</t>
  </si>
  <si>
    <t>FAIR-D2_2023-09-05_14-18-40.mp4</t>
  </si>
  <si>
    <t>FAIR-D2_2023-09-06_07-44-06.mp4</t>
  </si>
  <si>
    <t>FAIR-D2_2023-09-10_11-15-14.mp4</t>
  </si>
  <si>
    <t>FAIR-D2_2023-09-10_17-10-17.mp4</t>
  </si>
  <si>
    <t>FAIR-D2_2023-09-10_17-34-40.mp4</t>
  </si>
  <si>
    <t>FAIR-D2_2023-09-11_09-11-24.mp4</t>
  </si>
  <si>
    <t>FAIR-D2_2023-09-11_09-34-42.mp4</t>
  </si>
  <si>
    <t>FAIR-D2_2023-09-11_09-35-50.mp4</t>
  </si>
  <si>
    <t>FAIR-D2_2023-09-11_09-36-53.mp4</t>
  </si>
  <si>
    <t>FAIR-D3_2023-08-24_08-56-05.mp4</t>
  </si>
  <si>
    <t>FAIR-D3_2023-08-24_09-20-21.mp4</t>
  </si>
  <si>
    <t>FAIR-D3_2023-08-24_09-57-38.mp4</t>
  </si>
  <si>
    <t>FAIR-D3_2023-08-24_10-01-56.mp4</t>
  </si>
  <si>
    <t>FAIR-D3_2023-08-24_10-03-21.mp4</t>
  </si>
  <si>
    <t>FAIR-D3_2023-08-24_10-08-28.mp4</t>
  </si>
  <si>
    <t>FAIR-D3_2023-08-24_10-12-31.mp4</t>
  </si>
  <si>
    <t>FAIR-D3_2023-08-24_10-16-39.mp4</t>
  </si>
  <si>
    <t>FAIR-D3_2023-08-24_10-24-10.mp4</t>
  </si>
  <si>
    <t>FAIR-D3_2023-08-24_10-25-07.mp4</t>
  </si>
  <si>
    <t>FAIR-D3_2023-08-24_10-26-28.mp4</t>
  </si>
  <si>
    <t>FAIR-D3_2023-08-24_10-28-10.mp4</t>
  </si>
  <si>
    <t>FAIR-D3_2023-08-24_10-28-56.mp4</t>
  </si>
  <si>
    <t>FAIR-D3_2023-08-24_10-33-11.mp4</t>
  </si>
  <si>
    <t>FAIR-D3_2023-08-24_10-37-37.mp4</t>
  </si>
  <si>
    <t>FAIR-D3_2023-08-24_10-43-33.mp4</t>
  </si>
  <si>
    <t>FAIR-D3_2023-08-24_10-46-20.mp4</t>
  </si>
  <si>
    <t>FAIR-D3_2023-08-24_10-58-48.mp4</t>
  </si>
  <si>
    <t>FAIR-D3_2023-08-24_11-31-25.mp4</t>
  </si>
  <si>
    <t>FAIR-D3_2023-08-24_11-47-40.mp4</t>
  </si>
  <si>
    <t>FAIR-D3_2023-08-24_12-12-57.mp4</t>
  </si>
  <si>
    <t>FAIR-D3_2023-08-24_14-17-01.mp4</t>
  </si>
  <si>
    <t>FAIR-D3_2023-08-24_14-30-21.mp4</t>
  </si>
  <si>
    <t>FAIR-D3_2023-08-24_15-28-13.mp4</t>
  </si>
  <si>
    <t>FAIR-D3_2023-08-24_16-02-41.mp4</t>
  </si>
  <si>
    <t>FAIR-D3_2023-08-24_16-23-07.mp4</t>
  </si>
  <si>
    <t>FAIR-D3_2023-08-24_17-53-19.mp4</t>
  </si>
  <si>
    <t>FAIR-D3_2023-08-24_18-10-32.mp4</t>
  </si>
  <si>
    <t>FAIR-D3_2023-08-24_18-12-41.mp4</t>
  </si>
  <si>
    <t>FAIR-D3_2023-08-24_18-26-43.mp4</t>
  </si>
  <si>
    <t>FAIR-D3_2023-08-28_08-04-35.mp4</t>
  </si>
  <si>
    <t>FAIR-D3_2023-08-28_08-11-15.mp4</t>
  </si>
  <si>
    <t>FAIR-D3_2023-08-28_08-13-02.mp4</t>
  </si>
  <si>
    <t>FAIR-D3_2023-08-28_09-11-03.mp4</t>
  </si>
  <si>
    <t>FAIR-D3_2023-08-28_09-26-33.mp4</t>
  </si>
  <si>
    <t>FAIR-D3_2023-08-28_09-27-29.mp4</t>
  </si>
  <si>
    <t>FAIR-D3_2023-08-28_10-57-49.mp4</t>
  </si>
  <si>
    <t>FAIR-D3_2023-08-28_11-03-40.mp4</t>
  </si>
  <si>
    <t>FAIR-D3_2023-08-28_11-05-57.mp4</t>
  </si>
  <si>
    <t>FAIR-D3_2023-08-28_11-10-06.mp4</t>
  </si>
  <si>
    <t>FAIR-D3_2023-08-28_11-13-22.mp4</t>
  </si>
  <si>
    <t>FAIR-D3_2023-08-28_11-17-49.mp4</t>
  </si>
  <si>
    <t>FAIR-D3_2023-08-28_11-20-43.mp4</t>
  </si>
  <si>
    <t>FAIR-D3_2023-08-28_12-17-38.mp4</t>
  </si>
  <si>
    <t>FAIR-D3_2023-08-28_12-28-55.mp4</t>
  </si>
  <si>
    <t>FAIR-D3_2023-08-28_12-30-18.mp4</t>
  </si>
  <si>
    <t>FAIR-D3_2023-08-28_12-32-11.mp4</t>
  </si>
  <si>
    <t>FAIR-D3_2023-08-28_12-32-56.mp4</t>
  </si>
  <si>
    <t>FAIR-D3_2023-08-29_09-48-35.mp4</t>
  </si>
  <si>
    <t>FAIR-D3_2023-08-29_09-50-35.mp4</t>
  </si>
  <si>
    <t>FAIR-D3_2023-08-29_09-51-20.mp4</t>
  </si>
  <si>
    <t>FAIR-D3_2023-08-29_09-53-16.mp4</t>
  </si>
  <si>
    <t>FAIR-D3_2023-08-29_09-57-39.mp4</t>
  </si>
  <si>
    <t>FAIR-D3_2023-08-29_11-21-57.mp4</t>
  </si>
  <si>
    <t>FAIR-D3_2023-08-29_12-01-05.mp4</t>
  </si>
  <si>
    <t>FAIR-D3_2023-08-29_12-07-13.mp4</t>
  </si>
  <si>
    <t>FAIR-D3_2023-08-29_13-31-07.mp4</t>
  </si>
  <si>
    <t>FAIR-D3_2023-08-29_13-36-44.mp4</t>
  </si>
  <si>
    <t>FAIR-D3_2023-08-29_13-38-39.mp4</t>
  </si>
  <si>
    <t>FAIR-D3_2023-08-29_13-40-06.mp4</t>
  </si>
  <si>
    <t>FAIR-D3_2023-08-29_13-54-03.mp4</t>
  </si>
  <si>
    <t>FAIR-D3_2023-08-29_14-01-18.mp4</t>
  </si>
  <si>
    <t>FAIR-D3_2023-08-29_14-04-22.mp4</t>
  </si>
  <si>
    <t>FAIR-D3_2023-08-29_14-06-16.mp4</t>
  </si>
  <si>
    <t>FAIR-D3_2023-08-29_14-08-10.mp4</t>
  </si>
  <si>
    <t>FAIR-D3_2023-08-29_14-09-27.mp4</t>
  </si>
  <si>
    <t>FAIR-D3_2023-08-29_14-16-47.mp4</t>
  </si>
  <si>
    <t>FAIR-D3_2023-08-29_14-21-43.mp4</t>
  </si>
  <si>
    <t>FAIR-D3_2023-08-29_14-23-34.mp4</t>
  </si>
  <si>
    <t>FAIR-D3_2023-08-29_14-26-41.mp4</t>
  </si>
  <si>
    <t>FAIR-D3_2023-08-29_14-27-56.mp4</t>
  </si>
  <si>
    <t>FAIR-D3_2023-08-29_14-29-09.mp4</t>
  </si>
  <si>
    <t>FAIR-D3_2023-08-29_14-39-12.mp4</t>
  </si>
  <si>
    <t>FAIR-D3_2023-08-29_14-41-33.mp4</t>
  </si>
  <si>
    <t>FAIR-D3_2023-08-29_14-49-41.mp4</t>
  </si>
  <si>
    <t>FAIR-D3_2023-08-29_14-52-12.mp4</t>
  </si>
  <si>
    <t>FAIR-D3_2023-08-29_14-54-15.mp4</t>
  </si>
  <si>
    <t>FAIR-D3_2023-08-29_14-56-14.mp4</t>
  </si>
  <si>
    <t>FAIR-D3_2023-08-29_14-59-34.mp4</t>
  </si>
  <si>
    <t>FAIR-D3_2023-08-29_15-01-40.mp4</t>
  </si>
  <si>
    <t>FAIR-D3_2023-08-29_15-05-24.mp4</t>
  </si>
  <si>
    <t>FAIR-D3_2023-08-29_15-06-56.mp4</t>
  </si>
  <si>
    <t>FAIR-D3_2023-08-29_15-08-06.mp4</t>
  </si>
  <si>
    <t>FAIR-D3_2023-08-29_15-12-35.mp4</t>
  </si>
  <si>
    <t>FAIR-D3_2023-08-29_15-16-43.mp4</t>
  </si>
  <si>
    <t>FAIR-D3_2023-08-29_15-40-03.mp4</t>
  </si>
  <si>
    <t>FAIR-D3_2023-08-29_16-41-17.mp4</t>
  </si>
  <si>
    <t>FAIR-D3_2023-08-29_17-00-40.mp4</t>
  </si>
  <si>
    <t>FAIR-D3_2023-08-29_17-02-47.mp4</t>
  </si>
  <si>
    <t>FAIR-D3_2023-08-29_17-04-12.mp4</t>
  </si>
  <si>
    <t>FAIR-D3_2023-08-29_17-09-53.mp4</t>
  </si>
  <si>
    <t>FAIR-D3_2023-08-29_17-30-30.mp4</t>
  </si>
  <si>
    <t>FAIR-D3_2023-08-29_17-54-36.mp4</t>
  </si>
  <si>
    <t>FAIR-D3_2023-08-29_17-55-55.mp4</t>
  </si>
  <si>
    <t>FAIR-D3_2023-08-29_17-56-59.mp4</t>
  </si>
  <si>
    <t>FAIR-D3_2023-08-29_18-14-53.mp4</t>
  </si>
  <si>
    <t>FAIR-D3_2023-08-29_18-16-25.mp4</t>
  </si>
  <si>
    <t>FAIR-D3_2023-08-29_18-24-52.mp4</t>
  </si>
  <si>
    <t>FAIR-D3_2023-08-29_18-26-48.mp4</t>
  </si>
  <si>
    <t>FAIR-D3_2023-08-30_09-06-31.mp4</t>
  </si>
  <si>
    <t>FAIR-D3_2023-08-30_10-05-50.mp4</t>
  </si>
  <si>
    <t>FAIR-D3_2023-08-30_10-27-09.mp4</t>
  </si>
  <si>
    <t>FAIR-D3_2023-08-30_10-29-57.mp4</t>
  </si>
  <si>
    <t>FAIR-D3_2023-08-30_10-54-32.mp4</t>
  </si>
  <si>
    <t>FAIR-D3_2023-08-30_11-10-45.mp4</t>
  </si>
  <si>
    <t>FAIR-D3_2023-08-30_11-23-06.mp4</t>
  </si>
  <si>
    <t>FAIR-D3_2023-08-30_11-36-34.mp4</t>
  </si>
  <si>
    <t>FAIR-D3_2023-08-30_11-40-12.mp4</t>
  </si>
  <si>
    <t>FAIR-D3_2023-08-30_11-42-58.mp4</t>
  </si>
  <si>
    <t>FAIR-D3_2023-08-30_12-02-35.mp4</t>
  </si>
  <si>
    <t>FAIR-D3_2023-08-30_12-11-44.mp4</t>
  </si>
  <si>
    <t>FAIR-D3_2023-08-30_12-30-22.mp4</t>
  </si>
  <si>
    <t>FAIR-D3_2023-08-30_12-40-14.mp4</t>
  </si>
  <si>
    <t>FAIR-D3_2023-08-30_13-16-51.mp4</t>
  </si>
  <si>
    <t>FAIR-D3_2023-08-30_13-22-52.mp4</t>
  </si>
  <si>
    <t>FAIR-D3_2023-08-30_13-46-27.mp4</t>
  </si>
  <si>
    <t>FAIR-D3_2023-08-30_13-51-40.mp4</t>
  </si>
  <si>
    <t>FAIR-D3_2023-08-30_14-02-18.mp4</t>
  </si>
  <si>
    <t>FAIR-D3_2023-08-30_15-15-20.mp4</t>
  </si>
  <si>
    <t>FAIR-D3_2023-08-30_15-33-55.mp4</t>
  </si>
  <si>
    <t>FAIR-D3_2023-08-30_15-42-09.mp4</t>
  </si>
  <si>
    <t>FAIR-D3_2023-08-30_15-43-07.mp4</t>
  </si>
  <si>
    <t>FAIR-D3_2023-08-30_15-43-56.mp4</t>
  </si>
  <si>
    <t>FAIR-D3_2023-08-30_15-47-50.mp4</t>
  </si>
  <si>
    <t>FAIR-D3_2023-08-30_16-20-34.mp4</t>
  </si>
  <si>
    <t>FAIR-D3_2023-08-30_16-22-48.mp4</t>
  </si>
  <si>
    <t>FAIR-D3_2023-08-30_16-30-51.mp4</t>
  </si>
  <si>
    <t>FAIR-D3_2023-08-30_16-31-31.mp4</t>
  </si>
  <si>
    <t>FAIR-D3_2023-08-30_16-34-06.mp4</t>
  </si>
  <si>
    <t>FAIR-D3_2023-08-30_17-19-08.mp4</t>
  </si>
  <si>
    <t>FAIR-D3_2023-08-30_17-20-02.mp4</t>
  </si>
  <si>
    <t>FAIR-D3_2023-08-30_17-23-04.mp4</t>
  </si>
  <si>
    <t>FAIR-D3_2023-08-30_17-28-47.mp4</t>
  </si>
  <si>
    <t>FAIR-D3_2023-08-31_08-32-10.mp4</t>
  </si>
  <si>
    <t>FAIR-D3_2023-08-31_09-01-21.mp4</t>
  </si>
  <si>
    <t>FAIR-D3_2023-08-31_09-28-04.mp4</t>
  </si>
  <si>
    <t>FAIR-D3_2023-08-31_09-29-58.mp4</t>
  </si>
  <si>
    <t>FAIR-D3_2023-08-31_09-30-56.mp4</t>
  </si>
  <si>
    <t>FAIR-D3_2023-08-31_09-46-38.mp4</t>
  </si>
  <si>
    <t>FAIR-D3_2023-08-31_10-03-39.mp4</t>
  </si>
  <si>
    <t>FAIR-D3_2023-08-31_10-28-05.mp4</t>
  </si>
  <si>
    <t>FAIR-D3_2023-08-31_11-29-13.mp4</t>
  </si>
  <si>
    <t>FAIR-D3_2023-08-31_11-29-56.mp4</t>
  </si>
  <si>
    <t>FAIR-D3_2023-08-31_12-32-02.mp4</t>
  </si>
  <si>
    <t>FAIR-D3_2023-08-31_12-33-38.mp4</t>
  </si>
  <si>
    <t>FAIR-D3_2023-08-31_12-35-17.mp4</t>
  </si>
  <si>
    <t>FAIR-D3_2023-08-31_12-36-15.mp4</t>
  </si>
  <si>
    <t>FAIR-D3_2023-08-31_12-51-23.mp4</t>
  </si>
  <si>
    <t>FAIR-D3_2023-08-31_13-55-44.mp4</t>
  </si>
  <si>
    <t>FAIR-D3_2023-08-31_14-33-41.mp4</t>
  </si>
  <si>
    <t>FAIR-D3_2023-08-31_14-38-25.mp4</t>
  </si>
  <si>
    <t>FAIR-D3_2023-08-31_14-40-04.mp4</t>
  </si>
  <si>
    <t>FAIR-D3_2023-08-31_14-45-41.mp4</t>
  </si>
  <si>
    <t>FAIR-D3_2023-08-31_14-49-54.mp4</t>
  </si>
  <si>
    <t>FAIR-D3_2023-08-31_15-18-50.mp4</t>
  </si>
  <si>
    <t>FAIR-D3_2023-08-31_16-17-56.mp4</t>
  </si>
  <si>
    <t>FAIR-D3_2023-08-31_17-09-52.mp4</t>
  </si>
  <si>
    <t>FAIR-D3_2023-08-31_18-03-16.mp4</t>
  </si>
  <si>
    <t>FAIR-D3_2023-08-31_18-20-00.mp4</t>
  </si>
  <si>
    <t>FAIR-D3_2023-08-31_18-21-11.mp4</t>
  </si>
  <si>
    <t>FAIR-D3_2023-09-01_07-45-28.mp4</t>
  </si>
  <si>
    <t>FAIR-D3_2023-09-01_07-50-44.mp4</t>
  </si>
  <si>
    <t>FAIR-D3_2023-09-01_07-52-53.mp4</t>
  </si>
  <si>
    <t>FAIR-D3_2023-09-01_07-54-37.mp4</t>
  </si>
  <si>
    <t>FAIR-D3_2023-09-01_07-55-36.mp4</t>
  </si>
  <si>
    <t>FAIR-D3_2023-09-01_08-09-40.mp4</t>
  </si>
  <si>
    <t>FAIR-D3_2023-09-01_08-13-01.mp4</t>
  </si>
  <si>
    <t>FAIR-D3_2023-09-01_08-28-49.mp4</t>
  </si>
  <si>
    <t>FAIR-D3_2023-09-01_08-30-49.mp4</t>
  </si>
  <si>
    <t>FAIR-D3_2023-09-01_08-32-27.mp4</t>
  </si>
  <si>
    <t>FAIR-D3_2023-09-01_08-54-42.mp4</t>
  </si>
  <si>
    <t>FAIR-D3_2023-09-01_09-04-40.mp4</t>
  </si>
  <si>
    <t>FAIR-D3_2023-09-01_10-01-50.mp4</t>
  </si>
  <si>
    <t>FAIR-D3_2023-09-01_10-02-38.mp4</t>
  </si>
  <si>
    <t>FAIR-D3_2023-09-01_10-05-44.mp4</t>
  </si>
  <si>
    <t>FAIR-D3_2023-09-01_10-07-26.mp4</t>
  </si>
  <si>
    <t>FAIR-D3_2023-09-01_10-08-15.mp4</t>
  </si>
  <si>
    <t>FAIR-D3_2023-09-01_10-09-52.mp4</t>
  </si>
  <si>
    <t>FAIR-D3_2023-09-01_10-25-35.mp4</t>
  </si>
  <si>
    <t>FAIR-D3_2023-09-01_10-32-25.mp4</t>
  </si>
  <si>
    <t>FAIR-D3_2023-09-01_10-35-26.mp4</t>
  </si>
  <si>
    <t>FAIR-D3_2023-09-01_11-28-01.mp4</t>
  </si>
  <si>
    <t>FAIR-D3_2023-09-01_11-30-28.mp4</t>
  </si>
  <si>
    <t>FAIR-D3_2023-09-01_11-37-47.mp4</t>
  </si>
  <si>
    <t>FAIR-D3_2023-09-01_12-04-01.mp4</t>
  </si>
  <si>
    <t>FAIR-D3_2023-09-01_12-06-41.mp4</t>
  </si>
  <si>
    <t>FAIR-D3_2023-09-01_12-50-47.mp4</t>
  </si>
  <si>
    <t>FAIR-D3_2023-09-01_13-45-52.mp4</t>
  </si>
  <si>
    <t>FAIR-D3_2023-09-01_14-09-40.mp4</t>
  </si>
  <si>
    <t>FAIR-D3_2023-09-01_14-13-44.mp4</t>
  </si>
  <si>
    <t>FAIR-D3_2023-09-01_14-48-06.mp4</t>
  </si>
  <si>
    <t>FAIR-D3_2023-09-01_15-00-28.mp4</t>
  </si>
  <si>
    <t>FAIR-D3_2023-09-01_15-02-42.mp4</t>
  </si>
  <si>
    <t>FAIR-D3_2023-09-01_15-49-43.mp4</t>
  </si>
  <si>
    <t>FAIR-D3_2023-09-01_16-00-26.mp4</t>
  </si>
  <si>
    <t>FAIR-D3_2023-09-01_16-05-10.mp4</t>
  </si>
  <si>
    <t>FAIR-D3_2023-09-01_16-08-39.mp4</t>
  </si>
  <si>
    <t>FAIR-D3_2023-09-01_17-01-10.mp4</t>
  </si>
  <si>
    <t>FAIR-D3_2023-09-01_17-59-33.mp4</t>
  </si>
  <si>
    <t>FAIR-D3_2023-09-02_08-19-31.mp4</t>
  </si>
  <si>
    <t>FAIR-D3_2023-09-02_08-29-19.mp4</t>
  </si>
  <si>
    <t>FAIR-D3_2023-09-02_08-31-14.mp4</t>
  </si>
  <si>
    <t>FAIR-D3_2023-09-02_08-36-19.mp4</t>
  </si>
  <si>
    <t>FAIR-D3_2023-09-02_09-05-01.mp4</t>
  </si>
  <si>
    <t>FAIR-D3_2023-09-02_09-16-11.mp4</t>
  </si>
  <si>
    <t>FAIR-D3_2023-09-02_10-56-06.mp4</t>
  </si>
  <si>
    <t>FAIR-D3_2023-09-02_11-04-37.mp4</t>
  </si>
  <si>
    <t>FAIR-D3_2023-09-02_12-33-06.mp4</t>
  </si>
  <si>
    <t>FAIR-D3_2023-09-02_13-01-25.mp4</t>
  </si>
  <si>
    <t>FAIR-D3_2023-09-02_13-03-30.mp4</t>
  </si>
  <si>
    <t>FAIR-D3_2023-09-02_13-06-38.mp4</t>
  </si>
  <si>
    <t>FAIR-D3_2023-09-02_13-42-36.mp4</t>
  </si>
  <si>
    <t>FAIR-D3_2023-09-02_13-52-10.mp4</t>
  </si>
  <si>
    <t>FAIR-D3_2023-09-02_15-27-00.mp4</t>
  </si>
  <si>
    <t>FAIR-D3_2023-09-02_15-53-29.mp4</t>
  </si>
  <si>
    <t>FAIR-D3_2023-09-02_15-56-28.mp4</t>
  </si>
  <si>
    <t>FAIR-D3_2023-09-02_16-07-38.mp4</t>
  </si>
  <si>
    <t>FAIR-D3_2023-09-02_16-09-08.mp4</t>
  </si>
  <si>
    <t>FAIR-D3_2023-09-02_16-12-45.mp4</t>
  </si>
  <si>
    <t>FAIR-D3_2023-09-02_16-13-32.mp4</t>
  </si>
  <si>
    <t>FAIR-D3_2023-09-02_16-14-23.mp4</t>
  </si>
  <si>
    <t>FAIR-D3_2023-09-02_16-15-46.mp4</t>
  </si>
  <si>
    <t>FAIR-D3_2023-09-02_18-17-13.mp4</t>
  </si>
  <si>
    <t>FAIR-D3_2023-09-03_09-19-54.mp4</t>
  </si>
  <si>
    <t>FAIR-D3_2023-09-03_12-13-57.mp4</t>
  </si>
  <si>
    <t>FAIR-D3_2023-09-03_12-19-00.mp4</t>
  </si>
  <si>
    <t>FAIR-D3_2023-09-03_12-40-28.mp4</t>
  </si>
  <si>
    <t>FAIR-D3_2023-09-03_12-47-26.mp4</t>
  </si>
  <si>
    <t>FAIR-D3_2023-09-03_12-51-04.mp4</t>
  </si>
  <si>
    <t>FAIR-D3_2023-09-03_12-56-14.mp4</t>
  </si>
  <si>
    <t>FAIR-D3_2023-09-03_13-00-38.mp4</t>
  </si>
  <si>
    <t>FAIR-D3_2023-09-03_13-01-23.mp4</t>
  </si>
  <si>
    <t>FAIR-D3_2023-09-03_13-03-44.mp4</t>
  </si>
  <si>
    <t>FAIR-D3_2023-09-03_13-05-57.mp4</t>
  </si>
  <si>
    <t>FAIR-D3_2023-09-03_13-07-11.mp4</t>
  </si>
  <si>
    <t>FAIR-D3_2023-09-03_13-17-38.mp4</t>
  </si>
  <si>
    <t>FAIR-D3_2023-09-03_13-20-53.mp4</t>
  </si>
  <si>
    <t>FAIR-D3_2023-09-03_13-24-56.mp4</t>
  </si>
  <si>
    <t>FAIR-D3_2023-09-03_13-33-26.mp4</t>
  </si>
  <si>
    <t>FAIR-D3_2023-09-03_14-11-38.mp4</t>
  </si>
  <si>
    <t>FAIR-D3_2023-09-03_14-12-26.mp4</t>
  </si>
  <si>
    <t>FAIR-D3_2023-09-03_15-14-07.mp4</t>
  </si>
  <si>
    <t>FAIR-D3_2023-09-03_16-50-36.mp4</t>
  </si>
  <si>
    <t>FAIR-D3_2023-09-03_16-59-54.mp4</t>
  </si>
  <si>
    <t>FAIR-D3_2023-09-03_17-28-45.mp4</t>
  </si>
  <si>
    <t>FAIR-D3_2023-09-03_18-01-09.mp4</t>
  </si>
  <si>
    <t>FAIR-D3_2023-09-03_18-02-15.mp4</t>
  </si>
  <si>
    <t>FAIR-D3_2023-09-04_07-34-49.mp4</t>
  </si>
  <si>
    <t>FAIR-D3_2023-09-04_07-35-59.mp4</t>
  </si>
  <si>
    <t>FAIR-D3_2023-09-04_07-37-30.mp4</t>
  </si>
  <si>
    <t>FAIR-D3_2023-09-04_08-33-53.mp4</t>
  </si>
  <si>
    <t>FAIR-D3_2023-09-04_08-34-39.mp4</t>
  </si>
  <si>
    <t>FAIR-D3_2023-09-04_08-36-37.mp4</t>
  </si>
  <si>
    <t>FAIR-D3_2023-09-04_08-39-27.mp4</t>
  </si>
  <si>
    <t>FAIR-D3_2023-09-04_08-45-17.mp4</t>
  </si>
  <si>
    <t>FAIR-D3_2023-09-04_08-46-04.mp4</t>
  </si>
  <si>
    <t>FAIR-D3_2023-09-04_08-47-09.mp4</t>
  </si>
  <si>
    <t>FAIR-D3_2023-09-04_08-48-33.mp4</t>
  </si>
  <si>
    <t>FAIR-D3_2023-09-04_09-03-58.mp4</t>
  </si>
  <si>
    <t>FAIR-D3_2023-09-04_09-11-11.mp4</t>
  </si>
  <si>
    <t>FAIR-D3_2023-09-04_09-32-32.mp4</t>
  </si>
  <si>
    <t>FAIR-D3_2023-09-04_09-45-10.mp4</t>
  </si>
  <si>
    <t>FAIR-D3_2023-09-04_09-47-46.mp4</t>
  </si>
  <si>
    <t>FAIR-D3_2023-09-04_09-49-43.mp4</t>
  </si>
  <si>
    <t>FAIR-D3_2023-09-04_09-51-47.mp4</t>
  </si>
  <si>
    <t>FAIR-D3_2023-09-04_10-12-10.mp4</t>
  </si>
  <si>
    <t>FAIR-D3_2023-09-04_13-15-59.mp4</t>
  </si>
  <si>
    <t>FAIR-D3_2023-09-04_13-17-10.mp4</t>
  </si>
  <si>
    <t>FAIR-D3_2023-09-04_13-19-37.mp4</t>
  </si>
  <si>
    <t>FAIR-D3_2023-09-04_13-21-49.mp4</t>
  </si>
  <si>
    <t>FAIR-D3_2023-09-04_13-54-45.mp4</t>
  </si>
  <si>
    <t>FAIR-D3_2023-09-04_13-56-27.mp4</t>
  </si>
  <si>
    <t>FAIR-D3_2023-09-04_13-57-55.mp4</t>
  </si>
  <si>
    <t>FAIR-D3_2023-09-04_14-16-17.mp4</t>
  </si>
  <si>
    <t>FAIR-D3_2023-09-04_17-05-31.mp4</t>
  </si>
  <si>
    <t>FAIR-D3_2023-09-04_17-22-06.mp4</t>
  </si>
  <si>
    <t>FAIR-D3_2023-09-04_17-45-40.mp4</t>
  </si>
  <si>
    <t>FAIR-D3_2023-09-04_18-03-35.mp4</t>
  </si>
  <si>
    <t>FAIR-D3_2023-09-12_09-23-05.mp4</t>
  </si>
  <si>
    <t>FAIR-D3_2023-09-12_09-44-15.mp4</t>
  </si>
  <si>
    <t>FAIR-D3_2023-09-12_12-44-01.mp4</t>
  </si>
  <si>
    <t>FAIR-D3_2023-09-12_12-55-00.mp4</t>
  </si>
  <si>
    <t>FAIR-D3_2023-09-12_17-13-58.mp4</t>
  </si>
  <si>
    <t>FAIR-D3_2023-09-12_18-09-44.mp4</t>
  </si>
  <si>
    <t>FAIR-D3_2023-09-13_07-02-18.mp4</t>
  </si>
  <si>
    <t>FAIR-D3_2023-09-13_09-23-12.mp4</t>
  </si>
  <si>
    <t>FAIR-D3_2023-09-13_14-27-37.mp4</t>
  </si>
  <si>
    <t>FAIR-D3_2023-09-13_14-52-42.mp4</t>
  </si>
  <si>
    <t>FAIR-D3_2023-09-13_17-30-22.mp4</t>
  </si>
  <si>
    <t>FAIR-D3_2023-09-13_18-09-34.mp4</t>
  </si>
  <si>
    <t>FAIR-D3_2023-09-13_18-11-24.mp4</t>
  </si>
  <si>
    <t>FAIR-D3_2023-08-23_08-03-58.mp4</t>
  </si>
  <si>
    <t>FAIR-D3_2023-08-23_08-39-58.mp4</t>
  </si>
  <si>
    <t>FAIR-D3_2023-08-23_08-43-23.mp4</t>
  </si>
  <si>
    <t>FAIR-D3_2023-08-23_08-54-06.mp4</t>
  </si>
  <si>
    <t>FAIR-D3_2023-08-23_08-57-11.mp4</t>
  </si>
  <si>
    <t>FAIR-D3_2023-08-23_08-58-48.mp4</t>
  </si>
  <si>
    <t>FAIR-D3_2023-08-23_09-03-40.mp4</t>
  </si>
  <si>
    <t>FAIR-D3_2023-08-23_09-05-01.mp4</t>
  </si>
  <si>
    <t>FAIR-D3_2023-08-23_09-42-16.mp4</t>
  </si>
  <si>
    <t>FAIR-D3_2023-08-23_09-43-08.mp4</t>
  </si>
  <si>
    <t>FAIR-D3_2023-08-23_10-15-08.mp4</t>
  </si>
  <si>
    <t>FAIR-D3_2023-08-23_10-32-36.mp4</t>
  </si>
  <si>
    <t>FAIR-D3_2023-08-23_10-34-11.mp4</t>
  </si>
  <si>
    <t>FAIR-D3_2023-08-23_11-16-42.mp4</t>
  </si>
  <si>
    <t>FAIR-D3_2023-08-23_11-19-37.mp4</t>
  </si>
  <si>
    <t>FAIR-D3_2023-08-23_11-53-15.mp4</t>
  </si>
  <si>
    <t>FAIR-D3_2023-08-23_11-54-33.mp4</t>
  </si>
  <si>
    <t>FAIR-D3_2023-08-23_12-00-25.mp4</t>
  </si>
  <si>
    <t>FAIR-D3_2023-08-23_12-30-05.mp4</t>
  </si>
  <si>
    <t>FAIR-D3_2023-08-23_13-32-06.mp4</t>
  </si>
  <si>
    <t>FAIR-D3_2023-08-23_13-58-31.mp4</t>
  </si>
  <si>
    <t>FAIR-D3_2023-08-23_14-00-17.mp4</t>
  </si>
  <si>
    <t>FAIR-D3_2023-08-23_14-12-56.mp4</t>
  </si>
  <si>
    <t>FAIR-D3_2023-08-23_16-42-07.mp4</t>
  </si>
  <si>
    <t>FAIR-D3_2023-08-23_17-11-25.mp4</t>
  </si>
  <si>
    <t>FAIR-D3_2023-08-23_17-18-42.mp4</t>
  </si>
  <si>
    <t>FAIR-D3_2023-08-23_17-21-35.mp4</t>
  </si>
  <si>
    <t>FAIR-D3_2023-08-23_17-29-45.mp4</t>
  </si>
  <si>
    <t>FAIR-D3_2023-08-23_17-42-43.mp4</t>
  </si>
  <si>
    <t>FAIR-D3_2023-08-23_17-45-36.mp4</t>
  </si>
  <si>
    <t>FAIR-D3_2023-08-23_17-50-23.mp4</t>
  </si>
  <si>
    <t>FAIR-D3_2023-08-23_18-07-53.mp4</t>
  </si>
  <si>
    <t>FAIR-D3_2023-08-23_18-12-30.mp4</t>
  </si>
  <si>
    <t>FAIR-D3_2023-08-23_18-17-47.mp4</t>
  </si>
  <si>
    <t>FAIR-D3_2023-08-25_07-21-15.mp4</t>
  </si>
  <si>
    <t>FAIR-D3_2023-08-25_07-22-33.mp4</t>
  </si>
  <si>
    <t>FAIR-D3_2023-08-25_08-09-24.mp4</t>
  </si>
  <si>
    <t>FAIR-D3_2023-08-25_08-14-56.mp4</t>
  </si>
  <si>
    <t>FAIR-D3_2023-08-25_08-39-42.mp4</t>
  </si>
  <si>
    <t>FAIR-D3_2023-08-25_08-40-37.mp4</t>
  </si>
  <si>
    <t>FAIR-D3_2023-08-25_08-47-30.mp4</t>
  </si>
  <si>
    <t>FAIR-D3_2023-08-25_09-20-11.mp4</t>
  </si>
  <si>
    <t>FAIR-D3_2023-08-25_09-23-14.mp4</t>
  </si>
  <si>
    <t>FAIR-D3_2023-08-25_09-30-29.mp4</t>
  </si>
  <si>
    <t>FAIR-D3_2023-08-25_09-33-06.mp4</t>
  </si>
  <si>
    <t>FAIR-D3_2023-08-25_11-24-28.mp4</t>
  </si>
  <si>
    <t>FAIR-D3_2023-08-25_11-29-37.mp4</t>
  </si>
  <si>
    <t>FAIR-D3_2023-08-25_11-30-31.mp4</t>
  </si>
  <si>
    <t>FAIR-D3_2023-08-25_11-50-42.mp4</t>
  </si>
  <si>
    <t>FAIR-D3_2023-08-25_11-53-26.mp4</t>
  </si>
  <si>
    <t>FAIR-D3_2023-08-25_12-03-43.mp4</t>
  </si>
  <si>
    <t>FAIR-D3_2023-08-25_12-45-41.mp4</t>
  </si>
  <si>
    <t>FAIR-D3_2023-08-25_13-38-58.mp4</t>
  </si>
  <si>
    <t>FAIR-D3_2023-08-25_13-41-02.mp4</t>
  </si>
  <si>
    <t>FAIR-D3_2023-08-25_13-44-29.mp4</t>
  </si>
  <si>
    <t>FAIR-D3_2023-08-25_13-46-04.mp4</t>
  </si>
  <si>
    <t>FAIR-D3_2023-08-25_13-51-49.mp4</t>
  </si>
  <si>
    <t>FAIR-D3_2023-08-25_14-01-26.mp4</t>
  </si>
  <si>
    <t>FAIR-D3_2023-08-25_14-04-27.mp4</t>
  </si>
  <si>
    <t>FAIR-D3_2023-08-25_14-08-02.mp4</t>
  </si>
  <si>
    <t>FAIR-D3_2023-08-25_14-28-04.mp4</t>
  </si>
  <si>
    <t>FAIR-D3_2023-08-25_14-33-52.mp4</t>
  </si>
  <si>
    <t>FAIR-D3_2023-08-25_14-38-17.mp4</t>
  </si>
  <si>
    <t>FAIR-D3_2023-08-25_14-42-10.mp4</t>
  </si>
  <si>
    <t>FAIR-D3_2023-08-25_14-44-10.mp4</t>
  </si>
  <si>
    <t>FAIR-D3_2023-08-25_14-47-27.mp4</t>
  </si>
  <si>
    <t>FAIR-D3_2023-08-25_14-50-50.mp4</t>
  </si>
  <si>
    <t>FAIR-D3_2023-08-25_15-02-12.mp4</t>
  </si>
  <si>
    <t>FAIR-D3_2023-08-25_15-03-25.mp4</t>
  </si>
  <si>
    <t>FAIR-D3_2023-08-25_15-04-56.mp4</t>
  </si>
  <si>
    <t>FAIR-D3_2023-08-25_15-11-45.mp4</t>
  </si>
  <si>
    <t>FAIR-D3_2023-08-25_15-13-10.mp4</t>
  </si>
  <si>
    <t>FAIR-D3_2023-08-25_15-51-08.mp4</t>
  </si>
  <si>
    <t>FAIR-D3_2023-08-25_16-07-26.mp4</t>
  </si>
  <si>
    <t>FAIR-D3_2023-08-25_16-45-01.mp4</t>
  </si>
  <si>
    <t>FAIR-D3_2023-08-25_16-58-11.mp4</t>
  </si>
  <si>
    <t>FAIR-D3_2023-08-25_17-06-38.mp4</t>
  </si>
  <si>
    <t>FAIR-D3_2023-08-25_17-44-12.mp4</t>
  </si>
  <si>
    <t>FAIR-D3_2023-08-25_17-54-23.mp4</t>
  </si>
  <si>
    <t>FAIR-D3_2023-08-25_18-10-23.mp4</t>
  </si>
  <si>
    <t>FAIR-D3_2023-08-25_18-17-19.mp4</t>
  </si>
  <si>
    <t>FAIR-D3_2023-08-25_18-24-50.mp4</t>
  </si>
  <si>
    <t>FAIR-D3_2023-08-26_07-01-27.mp4</t>
  </si>
  <si>
    <t>FAIR-D3_2023-08-26_07-03-44.mp4</t>
  </si>
  <si>
    <t>FAIR-D3_2023-08-26_07-05-59.mp4</t>
  </si>
  <si>
    <t>FAIR-D3_2023-08-26_07-08-33.mp4</t>
  </si>
  <si>
    <t>FAIR-D3_2023-08-26_07-12-20.mp4</t>
  </si>
  <si>
    <t>FAIR-D3_2023-08-26_07-16-38.mp4</t>
  </si>
  <si>
    <t>FAIR-D3_2023-08-26_07-18-47.mp4</t>
  </si>
  <si>
    <t>FAIR-D3_2023-08-26_07-20-01.mp4</t>
  </si>
  <si>
    <t>FAIR-D3_2023-08-26_07-21-44.mp4</t>
  </si>
  <si>
    <t>FAIR-D3_2023-08-26_07-23-42.mp4</t>
  </si>
  <si>
    <t>FAIR-D3_2023-08-26_07-25-33.mp4</t>
  </si>
  <si>
    <t>FAIR-D3_2023-08-26_07-29-09.mp4</t>
  </si>
  <si>
    <t>FAIR-D3_2023-08-26_07-30-49.mp4</t>
  </si>
  <si>
    <t>FAIR-D3_2023-08-26_07-31-57.mp4</t>
  </si>
  <si>
    <t>FAIR-D3_2023-08-26_07-41-22.mp4</t>
  </si>
  <si>
    <t>FAIR-D3_2023-08-26_07-44-42.mp4</t>
  </si>
  <si>
    <t>FAIR-D3_2023-08-26_08-44-31.mp4</t>
  </si>
  <si>
    <t>FAIR-D3_2023-08-26_08-47-06.mp4</t>
  </si>
  <si>
    <t>FAIR-D3_2023-08-26_08-50-10.mp4</t>
  </si>
  <si>
    <t>FAIR-D3_2023-08-26_08-58-31.mp4</t>
  </si>
  <si>
    <t>FAIR-D3_2023-08-26_09-10-08.mp4</t>
  </si>
  <si>
    <t>FAIR-D3_2023-08-26_09-12-33.mp4</t>
  </si>
  <si>
    <t>FAIR-D3_2023-08-26_09-13-19.mp4</t>
  </si>
  <si>
    <t>FAIR-D3_2023-08-26_09-14-33.mp4</t>
  </si>
  <si>
    <t>FAIR-D3_2023-08-26_09-24-35.mp4</t>
  </si>
  <si>
    <t>FAIR-D3_2023-08-26_09-27-36.mp4</t>
  </si>
  <si>
    <t>FAIR-D3_2023-08-26_09-30-20.mp4</t>
  </si>
  <si>
    <t>FAIR-D3_2023-08-26_09-35-50.mp4</t>
  </si>
  <si>
    <t>FAIR-D3_2023-08-26_09-46-01.mp4</t>
  </si>
  <si>
    <t>FAIR-D3_2023-08-26_09-59-40.mp4</t>
  </si>
  <si>
    <t>FAIR-D3_2023-08-26_10-00-29.mp4</t>
  </si>
  <si>
    <t>FAIR-D3_2023-08-26_10-05-22.mp4</t>
  </si>
  <si>
    <t>FAIR-D3_2023-08-26_10-14-20.mp4</t>
  </si>
  <si>
    <t>FAIR-D3_2023-08-26_10-15-31.mp4</t>
  </si>
  <si>
    <t>FAIR-D3_2023-08-26_10-17-40.mp4</t>
  </si>
  <si>
    <t>FAIR-D3_2023-08-26_10-18-57.mp4</t>
  </si>
  <si>
    <t>FAIR-D3_2023-08-26_10-21-17.mp4</t>
  </si>
  <si>
    <t>FAIR-D3_2023-08-26_10-33-24.mp4</t>
  </si>
  <si>
    <t>FAIR-D3_2023-08-26_10-36-00.mp4</t>
  </si>
  <si>
    <t>FAIR-D3_2023-08-26_10-49-11.mp4</t>
  </si>
  <si>
    <t>FAIR-D3_2023-08-26_10-58-47.mp4</t>
  </si>
  <si>
    <t>FAIR-D3_2023-08-26_11-09-47.mp4</t>
  </si>
  <si>
    <t>FAIR-D3_2023-08-26_11-13-49.mp4</t>
  </si>
  <si>
    <t>FAIR-D3_2023-08-26_11-17-12.mp4</t>
  </si>
  <si>
    <t>FAIR-D3_2023-08-26_11-22-48.mp4</t>
  </si>
  <si>
    <t>FAIR-D3_2023-08-26_11-33-01.mp4</t>
  </si>
  <si>
    <t>FAIR-D3_2023-08-26_11-34-06.mp4</t>
  </si>
  <si>
    <t>FAIR-D3_2023-08-26_11-35-45.mp4</t>
  </si>
  <si>
    <t>FAIR-D3_2023-08-26_11-45-06.mp4</t>
  </si>
  <si>
    <t>FAIR-D3_2023-08-26_11-48-14.mp4</t>
  </si>
  <si>
    <t>FAIR-D3_2023-08-26_11-54-15.mp4</t>
  </si>
  <si>
    <t>FAIR-D3_2023-08-26_12-13-15.mp4</t>
  </si>
  <si>
    <t>FAIR-D3_2023-08-26_12-17-54.mp4</t>
  </si>
  <si>
    <t>FAIR-D3_2023-08-26_12-27-29.mp4</t>
  </si>
  <si>
    <t>FAIR-D3_2023-08-26_12-33-10.mp4</t>
  </si>
  <si>
    <t>FAIR-D3_2023-08-26_12-36-53.mp4</t>
  </si>
  <si>
    <t>FAIR-D3_2023-08-26_12-42-03.mp4</t>
  </si>
  <si>
    <t>FAIR-D3_2023-08-26_12-46-05.mp4</t>
  </si>
  <si>
    <t>FAIR-D3_2023-08-26_12-48-44.mp4</t>
  </si>
  <si>
    <t>FAIR-D3_2023-08-26_12-51-55.mp4</t>
  </si>
  <si>
    <t>FAIR-D3_2023-08-26_12-57-51.mp4</t>
  </si>
  <si>
    <t>FAIR-D3_2023-08-26_13-01-16.mp4</t>
  </si>
  <si>
    <t>FAIR-D3_2023-08-26_13-04-04.mp4</t>
  </si>
  <si>
    <t>FAIR-D3_2023-08-26_13-05-58.mp4</t>
  </si>
  <si>
    <t>FAIR-D3_2023-08-26_13-14-40.mp4</t>
  </si>
  <si>
    <t>FAIR-D3_2023-08-26_13-22-56.mp4</t>
  </si>
  <si>
    <t>FAIR-D3_2023-08-26_13-26-42.mp4</t>
  </si>
  <si>
    <t>FAIR-D3_2023-08-26_13-42-20.mp4</t>
  </si>
  <si>
    <t>FAIR-D3_2023-08-26_13-43-11.mp4</t>
  </si>
  <si>
    <t>FAIR-D3_2023-08-26_13-51-17.mp4</t>
  </si>
  <si>
    <t>FAIR-D3_2023-08-26_13-52-58.mp4</t>
  </si>
  <si>
    <t>FAIR-D3_2023-08-26_14-00-27.mp4</t>
  </si>
  <si>
    <t>FAIR-D3_2023-08-26_14-19-50.mp4</t>
  </si>
  <si>
    <t>FAIR-D3_2023-08-26_14-23-06.mp4</t>
  </si>
  <si>
    <t>FAIR-D3_2023-08-26_14-23-53.mp4</t>
  </si>
  <si>
    <t>FAIR-D3_2023-08-26_14-24-45.mp4</t>
  </si>
  <si>
    <t>FAIR-D3_2023-08-26_14-25-58.mp4</t>
  </si>
  <si>
    <t>FAIR-D3_2023-08-26_14-30-56.mp4</t>
  </si>
  <si>
    <t>FAIR-D3_2023-08-26_14-34-50.mp4</t>
  </si>
  <si>
    <t>FAIR-D3_2023-08-26_14-42-43.mp4</t>
  </si>
  <si>
    <t>FAIR-D3_2023-08-26_14-45-30.mp4</t>
  </si>
  <si>
    <t>FAIR-D3_2023-08-26_15-13-25.mp4</t>
  </si>
  <si>
    <t>FAIR-D3_2023-08-26_15-38-41.mp4</t>
  </si>
  <si>
    <t>FAIR-D3_2023-08-26_15-43-12.mp4</t>
  </si>
  <si>
    <t>FAIR-D3_2023-08-26_16-01-38.mp4</t>
  </si>
  <si>
    <t>FAIR-D3_2023-08-26_17-10-56.mp4</t>
  </si>
  <si>
    <t>FAIR-D3_2023-08-26_17-11-56.mp4</t>
  </si>
  <si>
    <t>FAIR-D3_2023-08-26_17-51-44.mp4</t>
  </si>
  <si>
    <t>FAIR-D3_2023-08-26_18-01-50.mp4</t>
  </si>
  <si>
    <t>FAIR-D3_2023-08-26_18-03-42.mp4</t>
  </si>
  <si>
    <t>FAIR-D3_2023-08-26_18-04-44.mp4</t>
  </si>
  <si>
    <t>FAIR-D3_2023-08-26_18-05-43.mp4</t>
  </si>
  <si>
    <t>FAIR-D3_2023-08-26_18-08-35.mp4</t>
  </si>
  <si>
    <t>FAIR-D3_2023-08-26_18-11-47.mp4</t>
  </si>
  <si>
    <t>FAIR-D3_2023-08-26_18-12-56.mp4</t>
  </si>
  <si>
    <t>FAIR-D3_2023-08-27_08-53-09.mp4</t>
  </si>
  <si>
    <t>FAIR-D3_2023-08-27_09-23-08.mp4</t>
  </si>
  <si>
    <t>FAIR-D3_2023-08-27_09-31-55.mp4</t>
  </si>
  <si>
    <t>FAIR-D3_2023-08-27_09-44-38.mp4</t>
  </si>
  <si>
    <t>FAIR-D3_2023-08-27_09-57-32.mp4</t>
  </si>
  <si>
    <t>FAIR-D3_2023-08-27_09-59-39.mp4</t>
  </si>
  <si>
    <t>FAIR-D3_2023-08-27_10-33-29.mp4</t>
  </si>
  <si>
    <t>FAIR-D3_2023-08-27_10-34-52.mp4</t>
  </si>
  <si>
    <t>FAIR-D3_2023-08-27_10-35-36.mp4</t>
  </si>
  <si>
    <t>FAIR-D3_2023-08-27_10-37-49.mp4</t>
  </si>
  <si>
    <t>FAIR-D3_2023-08-27_10-41-31.mp4</t>
  </si>
  <si>
    <t>FAIR-D3_2023-08-27_10-43-34.mp4</t>
  </si>
  <si>
    <t>FAIR-D3_2023-08-27_10-44-19.mp4</t>
  </si>
  <si>
    <t>FAIR-D3_2023-08-27_10-45-51.mp4</t>
  </si>
  <si>
    <t>FAIR-D3_2023-08-27_10-47-51.mp4</t>
  </si>
  <si>
    <t>FAIR-D3_2023-08-27_10-52-51.mp4</t>
  </si>
  <si>
    <t>FAIR-D3_2023-08-27_11-00-52.mp4</t>
  </si>
  <si>
    <t>FAIR-D3_2023-08-27_11-01-39.mp4</t>
  </si>
  <si>
    <t>FAIR-D3_2023-08-27_11-05-55.mp4</t>
  </si>
  <si>
    <t>FAIR-D3_2023-08-27_11-13-38.mp4</t>
  </si>
  <si>
    <t>FAIR-D3_2023-08-27_11-19-39.mp4</t>
  </si>
  <si>
    <t>FAIR-D3_2023-08-27_11-20-54.mp4</t>
  </si>
  <si>
    <t>FAIR-D3_2023-08-27_11-21-51.mp4</t>
  </si>
  <si>
    <t>FAIR-D3_2023-08-27_11-28-24.mp4</t>
  </si>
  <si>
    <t>FAIR-D3_2023-08-27_11-42-30.mp4</t>
  </si>
  <si>
    <t>FAIR-D3_2023-08-27_11-52-26.mp4</t>
  </si>
  <si>
    <t>FAIR-D3_2023-08-27_12-03-21.mp4</t>
  </si>
  <si>
    <t>FAIR-D3_2023-08-27_12-14-51.mp4</t>
  </si>
  <si>
    <t>FAIR-D3_2023-08-27_12-16-40.mp4</t>
  </si>
  <si>
    <t>FAIR-D3_2023-08-27_12-19-32.mp4</t>
  </si>
  <si>
    <t>FAIR-D3_2023-08-27_12-21-32.mp4</t>
  </si>
  <si>
    <t>FAIR-D3_2023-08-27_12-24-03.mp4</t>
  </si>
  <si>
    <t>FAIR-D3_2023-08-27_12-28-42.mp4</t>
  </si>
  <si>
    <t>FAIR-D3_2023-08-27_12-47-50.mp4</t>
  </si>
  <si>
    <t>FAIR-D3_2023-08-27_13-20-37.mp4</t>
  </si>
  <si>
    <t>FAIR-D3_2023-08-27_13-26-53.mp4</t>
  </si>
  <si>
    <t>FAIR-D3_2023-08-27_13-41-37.mp4</t>
  </si>
  <si>
    <t>FAIR-D3_2023-08-27_14-24-44.mp4</t>
  </si>
  <si>
    <t>FAIR-D3_2023-08-27_14-26-30.mp4</t>
  </si>
  <si>
    <t>FAIR-D3_2023-08-27_14-41-31.mp4</t>
  </si>
  <si>
    <t>FAIR-D3_2023-08-27_14-44-21.mp4</t>
  </si>
  <si>
    <t>FAIR-D3_2023-08-27_14-46-26.mp4</t>
  </si>
  <si>
    <t>FAIR-D3_2023-08-27_14-47-26.mp4</t>
  </si>
  <si>
    <t>FAIR-D3_2023-08-27_14-48-16.mp4</t>
  </si>
  <si>
    <t>FAIR-D3_2023-08-27_14-57-36.mp4</t>
  </si>
  <si>
    <t>FAIR-D3_2023-08-27_15-13-31.mp4</t>
  </si>
  <si>
    <t>FAIR-D3_2023-08-27_15-34-09.mp4</t>
  </si>
  <si>
    <t>FAIR-D3_2023-08-27_15-42-29.mp4</t>
  </si>
  <si>
    <t>FAIR-D3_2023-08-27_16-57-41.mp4</t>
  </si>
  <si>
    <t>FAIR-D3_2023-08-27_17-59-27.mp4</t>
  </si>
  <si>
    <t>FAIR-D3_2023-08-27_18-02-56.mp4</t>
  </si>
  <si>
    <t>FAIR-D3_2023-08-27_18-08-26.mp4</t>
  </si>
  <si>
    <t>FAIR-D3_2023-09-05_08-39-44.mp4</t>
  </si>
  <si>
    <t>FAIR-D3_2023-09-05_09-05-18.mp4</t>
  </si>
  <si>
    <t>FAIR-D3_2023-09-05_09-06-39.mp4</t>
  </si>
  <si>
    <t>FAIR-D3_2023-09-05_09-08-16.mp4</t>
  </si>
  <si>
    <t>FAIR-D3_2023-09-05_13-53-36.mp4</t>
  </si>
  <si>
    <t>FAIR-D3_2023-09-05_14-58-14.mp4</t>
  </si>
  <si>
    <t>FAIR-D3_2023-09-05_15-00-48.mp4</t>
  </si>
  <si>
    <t>FAIR-D3_2023-09-05_15-21-10.mp4</t>
  </si>
  <si>
    <t>FAIR-D3_2023-09-05_16-21-09.mp4</t>
  </si>
  <si>
    <t>FAIR-D3_2023-09-05_18-17-14.mp4</t>
  </si>
  <si>
    <t>FAIR-D3_2023-09-06_08-46-29.mp4</t>
  </si>
  <si>
    <t>FAIR-D3_2023-09-06_09-31-12.mp4</t>
  </si>
  <si>
    <t>FAIR-D3_2023-09-06_10-10-01.mp4</t>
  </si>
  <si>
    <t>FAIR-D3_2023-09-06_10-13-52.mp4</t>
  </si>
  <si>
    <t>FAIR-D3_2023-09-06_10-51-27.mp4</t>
  </si>
  <si>
    <t>FAIR-D3_2023-09-06_10-58-14.mp4</t>
  </si>
  <si>
    <t>FAIR-D3_2023-09-06_11-31-17.mp4</t>
  </si>
  <si>
    <t>FAIR-D3_2023-09-06_11-32-04.mp4</t>
  </si>
  <si>
    <t>FAIR-D3_2023-09-06_11-34-19.mp4</t>
  </si>
  <si>
    <t>FAIR-D3_2023-09-06_12-03-57.mp4</t>
  </si>
  <si>
    <t>FAIR-D3_2023-09-06_16-08-19.mp4</t>
  </si>
  <si>
    <t>FAIR-D3_2023-09-07_12-28-39.mp4</t>
  </si>
  <si>
    <t>FAIR-D3_2023-09-07_13-51-24.mp4</t>
  </si>
  <si>
    <t>FAIR-D3_2023-09-07_15-50-42.mp4</t>
  </si>
  <si>
    <t>FAIR-D3_2023-09-07_16-35-56.mp4</t>
  </si>
  <si>
    <t>FAIR-D3_2023-09-07_16-50-33.mp4</t>
  </si>
  <si>
    <t>FAIR-D3_2023-09-07_17-15-03.mp4</t>
  </si>
  <si>
    <t>FAIR-D3_2023-09-07_17-16-03.mp4</t>
  </si>
  <si>
    <t>FAIR-D3_2023-09-07_17-17-46.mp4</t>
  </si>
  <si>
    <t>FAIR-D3_2023-09-08_07-21-15.mp4</t>
  </si>
  <si>
    <t>FAIR-D3_2023-09-08_07-28-10.mp4</t>
  </si>
  <si>
    <t>FAIR-D3_2023-09-08_07-29-57.mp4</t>
  </si>
  <si>
    <t>FAIR-D3_2023-09-08_07-31-56.mp4</t>
  </si>
  <si>
    <t>FAIR-D3_2023-09-08_07-33-25.mp4</t>
  </si>
  <si>
    <t>FAIR-D3_2023-09-08_07-36-42.mp4</t>
  </si>
  <si>
    <t>FAIR-D3_2023-09-08_07-38-26.mp4</t>
  </si>
  <si>
    <t>FAIR-D3_2023-09-08_07-40-38.mp4</t>
  </si>
  <si>
    <t>FAIR-D3_2023-09-08_07-42-02.mp4</t>
  </si>
  <si>
    <t>FAIR-D3_2023-09-08_07-45-59.mp4</t>
  </si>
  <si>
    <t>FAIR-D3_2023-09-08_07-47-47.mp4</t>
  </si>
  <si>
    <t>FAIR-D3_2023-09-08_07-51-15.mp4</t>
  </si>
  <si>
    <t>FAIR-D3_2023-09-08_07-52-08.mp4</t>
  </si>
  <si>
    <t>FAIR-D3_2023-09-08_07-53-36.mp4</t>
  </si>
  <si>
    <t>FAIR-D3_2023-09-08_07-59-32.mp4</t>
  </si>
  <si>
    <t>FAIR-D3_2023-09-08_08-02-01.mp4</t>
  </si>
  <si>
    <t>FAIR-D3_2023-09-08_08-02-52.mp4</t>
  </si>
  <si>
    <t>FAIR-D3_2023-09-08_10-02-59.mp4</t>
  </si>
  <si>
    <t>FAIR-D3_2023-09-08_11-14-31.mp4</t>
  </si>
  <si>
    <t>FAIR-D3_2023-09-08_12-23-21.mp4</t>
  </si>
  <si>
    <t>FAIR-D3_2023-09-08_14-06-54.mp4</t>
  </si>
  <si>
    <t>FAIR-D3_2023-09-08_18-21-20.mp4</t>
  </si>
  <si>
    <t>FAIR-D3_2023-09-09_08-11-11.mp4</t>
  </si>
  <si>
    <t>FAIR-D3_2023-09-09_08-18-04.mp4</t>
  </si>
  <si>
    <t>FAIR-D3_2023-09-09_08-19-46.mp4</t>
  </si>
  <si>
    <t>FAIR-D3_2023-09-09_10-21-47.mp4</t>
  </si>
  <si>
    <t>FAIR-D3_2023-09-09_11-19-29.mp4</t>
  </si>
  <si>
    <t>FAIR-D3_2023-09-09_11-21-49.mp4</t>
  </si>
  <si>
    <t>FAIR-D3_2023-09-09_12-08-38.mp4</t>
  </si>
  <si>
    <t>FAIR-D3_2023-09-09_12-10-06.mp4</t>
  </si>
  <si>
    <t>FAIR-D3_2023-09-09_12-12-03.mp4</t>
  </si>
  <si>
    <t>FAIR-D3_2023-09-09_12-12-58.mp4</t>
  </si>
  <si>
    <t>FAIR-D3_2023-09-09_12-14-18.mp4</t>
  </si>
  <si>
    <t>FAIR-D3_2023-09-09_12-23-35.mp4</t>
  </si>
  <si>
    <t>FAIR-D3_2023-09-09_12-27-05.mp4</t>
  </si>
  <si>
    <t>FAIR-D3_2023-09-09_12-34-27.mp4</t>
  </si>
  <si>
    <t>FAIR-D3_2023-09-09_12-35-24.mp4</t>
  </si>
  <si>
    <t>FAIR-D3_2023-09-09_13-32-19.mp4</t>
  </si>
  <si>
    <t>FAIR-D3_2023-09-09_13-34-37.mp4</t>
  </si>
  <si>
    <t>FAIR-D3_2023-09-09_13-35-50.mp4</t>
  </si>
  <si>
    <t>FAIR-D3_2023-09-09_13-37-24.mp4</t>
  </si>
  <si>
    <t>FAIR-D3_2023-09-09_13-39-43.mp4</t>
  </si>
  <si>
    <t>FAIR-D3_2023-09-09_13-40-56.mp4</t>
  </si>
  <si>
    <t>FAIR-D3_2023-09-09_13-46-49.mp4</t>
  </si>
  <si>
    <t>FAIR-D3_2023-09-09_16-53-34.mp4</t>
  </si>
  <si>
    <t>FAIR-D3_2023-09-09_18-22-04.mp4</t>
  </si>
  <si>
    <t>FAIR-D3_2023-09-10_09-39-59.mp4</t>
  </si>
  <si>
    <t>FAIR-D3_2023-09-10_09-46-27.mp4</t>
  </si>
  <si>
    <t>FAIR-D3_2023-09-10_11-08-48.mp4</t>
  </si>
  <si>
    <t>FAIR-D3_2023-09-10_11-31-44.mp4</t>
  </si>
  <si>
    <t>FAIR-D3_2023-09-10_12-06-51.mp4</t>
  </si>
  <si>
    <t>FAIR-D3_2023-09-10_12-08-47.mp4</t>
  </si>
  <si>
    <t>FAIR-D3_2023-09-10_12-09-47.mp4</t>
  </si>
  <si>
    <t>FAIR-D3_2023-09-10_12-23-55.mp4</t>
  </si>
  <si>
    <t>FAIR-D3_2023-09-10_13-07-23.mp4</t>
  </si>
  <si>
    <t>FAIR-D3_2023-09-10_13-08-29.mp4</t>
  </si>
  <si>
    <t>FAIR-D3_2023-09-10_14-14-11.mp4</t>
  </si>
  <si>
    <t>FAIR-D3_2023-09-10_14-33-10.mp4</t>
  </si>
  <si>
    <t>FAIR-D3_2023-09-10_15-08-35.mp4</t>
  </si>
  <si>
    <t>FAIR-D3_2023-09-10_17-06-12.mp4</t>
  </si>
  <si>
    <t>FAIR-D3_2023-09-11_08-47-41.mp4</t>
  </si>
  <si>
    <t>FAIR-D3_2023-09-11_10-29-42.mp4</t>
  </si>
  <si>
    <t>FAIR-D3_2023-09-11_10-31-49.mp4</t>
  </si>
  <si>
    <t>FAIR-D3_2023-09-11_10-34-42.mp4</t>
  </si>
  <si>
    <t>FAIR-D3_2023-09-11_10-39-21.mp4</t>
  </si>
  <si>
    <t>FAIR-D3_2023-09-11_10-47-03.mp4</t>
  </si>
  <si>
    <t>FAIR-D3_2023-09-11_10-58-42.mp4</t>
  </si>
  <si>
    <t>FAIR-D3_2023-09-11_11-02-41.mp4</t>
  </si>
  <si>
    <t>FAIR-D3_2023-09-11_11-03-49.mp4</t>
  </si>
  <si>
    <t>FAIR-D3_2023-09-11_11-05-35.mp4</t>
  </si>
  <si>
    <t>FAIR-D3_2023-09-11_11-46-58.mp4</t>
  </si>
  <si>
    <t>FAIR-D3_2023-09-11_12-05-47.mp4</t>
  </si>
  <si>
    <t>FAIR-D3_2023-09-11_18-20-42.mp4</t>
  </si>
  <si>
    <t>FAIR-D4_2023-08-24_07-22-20.mp4</t>
  </si>
  <si>
    <t>FAIR-D4_2023-08-24_10-03-33.mp4</t>
  </si>
  <si>
    <t>FAIR-D4_2023-08-24_11-02-49.mp4</t>
  </si>
  <si>
    <t>FAIR-D4_2023-08-24_11-18-58.mp4</t>
  </si>
  <si>
    <t>FAIR-D4_2023-08-24_11-20-17.mp4</t>
  </si>
  <si>
    <t>FAIR-D4_2023-08-24_11-27-28.mp4</t>
  </si>
  <si>
    <t>FAIR-D4_2023-08-24_12-37-42.mp4</t>
  </si>
  <si>
    <t>FAIR-D4_2023-08-24_13-28-10.mp4</t>
  </si>
  <si>
    <t>FAIR-D4_2023-08-24_16-04-53.mp4</t>
  </si>
  <si>
    <t>FAIR-D4_2023-08-24_16-15-45.mp4</t>
  </si>
  <si>
    <t>FAIR-D4_2023-08-24_16-17-14.mp4</t>
  </si>
  <si>
    <t>FAIR-D4_2023-08-24_16-20-12.mp4</t>
  </si>
  <si>
    <t>FAIR-D4_2023-08-24_16-23-06.mp4</t>
  </si>
  <si>
    <t>FAIR-D4_2023-08-24_16-25-15.mp4</t>
  </si>
  <si>
    <t>FAIR-D4_2023-08-24_16-30-12.mp4</t>
  </si>
  <si>
    <t>FAIR-D4_2023-08-24_16-40-55.mp4</t>
  </si>
  <si>
    <t>FAIR-D4_2023-08-24_16-43-55.mp4</t>
  </si>
  <si>
    <t>FAIR-D4_2023-08-24_16-46-28.mp4</t>
  </si>
  <si>
    <t>FAIR-D4_2023-08-24_16-50-34.mp4</t>
  </si>
  <si>
    <t>FAIR-D4_2023-08-24_16-51-47.mp4</t>
  </si>
  <si>
    <t>FAIR-D4_2023-08-24_16-52-58.mp4</t>
  </si>
  <si>
    <t>FAIR-D4_2023-08-24_16-54-50.mp4</t>
  </si>
  <si>
    <t>FAIR-D4_2023-08-24_16-55-45.mp4</t>
  </si>
  <si>
    <t>FAIR-D4_2023-08-24_17-01-36.mp4</t>
  </si>
  <si>
    <t>FAIR-D4_2023-08-24_17-03-52.mp4</t>
  </si>
  <si>
    <t>FAIR-D4_2023-08-24_17-16-32.mp4</t>
  </si>
  <si>
    <t>FAIR-D4_2023-08-24_17-30-28.mp4</t>
  </si>
  <si>
    <t>FAIR-D4_2023-08-24_17-45-44.mp4</t>
  </si>
  <si>
    <t>FAIR-D4_2023-08-24_17-58-13.mp4</t>
  </si>
  <si>
    <t>FAIR-D4_2023-08-24_18-10-14.mp4</t>
  </si>
  <si>
    <t>FAIR-D4_2023-08-24_18-13-36.mp4</t>
  </si>
  <si>
    <t>FAIR-D4_2023-08-24_18-15-14.mp4</t>
  </si>
  <si>
    <t>FAIR-D4_2023-08-24_18-17-59.mp4</t>
  </si>
  <si>
    <t>FAIR-D4_2023-08-24_18-18-03.mp4</t>
  </si>
  <si>
    <t>FAIR-D4_2023-08-24_18-21-34.mp4</t>
  </si>
  <si>
    <t>FAIR-D4_2023-08-28_07-01-56.mp4</t>
  </si>
  <si>
    <t>FAIR-D4_2023-08-28_07-03-12.mp4</t>
  </si>
  <si>
    <t>FAIR-D4_2023-08-28_07-05-22.mp4</t>
  </si>
  <si>
    <t>FAIR-D4_2023-08-28_07-11-29.mp4</t>
  </si>
  <si>
    <t>FAIR-D4_2023-08-28_07-14-33.mp4</t>
  </si>
  <si>
    <t>FAIR-D4_2023-08-28_07-30-40.mp4</t>
  </si>
  <si>
    <t>FAIR-D4_2023-08-28_08-43-54.mp4</t>
  </si>
  <si>
    <t>FAIR-D4_2023-08-28_08-50-08.mp4</t>
  </si>
  <si>
    <t>FAIR-D4_2023-08-28_08-59-18.mp4</t>
  </si>
  <si>
    <t>FAIR-D4_2023-08-28_09-11-49.mp4</t>
  </si>
  <si>
    <t>FAIR-D4_2023-08-28_09-14-04.mp4</t>
  </si>
  <si>
    <t>FAIR-D4_2023-08-28_09-34-28.mp4</t>
  </si>
  <si>
    <t>FAIR-D4_2023-08-28_09-35-37.mp4</t>
  </si>
  <si>
    <t>FAIR-D4_2023-08-28_09-52-56.mp4</t>
  </si>
  <si>
    <t>FAIR-D4_2023-08-28_09-59-13.mp4</t>
  </si>
  <si>
    <t>FAIR-D4_2023-08-28_10-04-03.mp4</t>
  </si>
  <si>
    <t>FAIR-D4_2023-08-28_10-16-56.mp4</t>
  </si>
  <si>
    <t>FAIR-D4_2023-08-28_10-43-32.mp4</t>
  </si>
  <si>
    <t>FAIR-D4_2023-08-28_10-54-45.mp4</t>
  </si>
  <si>
    <t>FAIR-D4_2023-08-28_11-07-24.mp4</t>
  </si>
  <si>
    <t>FAIR-D4_2023-08-28_11-15-43.mp4</t>
  </si>
  <si>
    <t>FAIR-D4_2023-08-28_11-16-26.mp4</t>
  </si>
  <si>
    <t>FAIR-D4_2023-08-28_11-17-59.mp4</t>
  </si>
  <si>
    <t>FAIR-D4_2023-08-28_11-24-21.mp4</t>
  </si>
  <si>
    <t>FAIR-D4_2023-08-28_11-27-33.mp4</t>
  </si>
  <si>
    <t>FAIR-D4_2023-08-28_11-32-37.mp4</t>
  </si>
  <si>
    <t>FAIR-D4_2023-08-28_12-04-15.mp4</t>
  </si>
  <si>
    <t>FAIR-D4_2023-08-28_12-17-01.mp4</t>
  </si>
  <si>
    <t>FAIR-D4_2023-08-28_12-21-49.mp4</t>
  </si>
  <si>
    <t>FAIR-D4_2023-08-28_13-02-36.mp4</t>
  </si>
  <si>
    <t>FAIR-D4_2023-08-28_13-17-45.mp4</t>
  </si>
  <si>
    <t>FAIR-D4_2023-08-28_13-19-38.mp4</t>
  </si>
  <si>
    <t>FAIR-D4_2023-08-28_13-59-16.mp4</t>
  </si>
  <si>
    <t>FAIR-D4_2023-08-28_15-24-36.mp4</t>
  </si>
  <si>
    <t>FAIR-D4_2023-08-28_16-12-17.mp4</t>
  </si>
  <si>
    <t>FAIR-D4_2023-08-29_07-36-01.mp4</t>
  </si>
  <si>
    <t>FAIR-D4_2023-08-29_07-36-50.mp4</t>
  </si>
  <si>
    <t>FAIR-D4_2023-08-29_07-44-44.mp4</t>
  </si>
  <si>
    <t>FAIR-D4_2023-08-29_11-29-35.mp4</t>
  </si>
  <si>
    <t>FAIR-D4_2023-08-29_11-30-40.mp4</t>
  </si>
  <si>
    <t>FAIR-D4_2023-08-29_11-34-48.mp4</t>
  </si>
  <si>
    <t>FAIR-D4_2023-08-29_12-02-10.mp4</t>
  </si>
  <si>
    <t>FAIR-D4_2023-08-29_12-03-22.mp4</t>
  </si>
  <si>
    <t>FAIR-D4_2023-08-29_12-58-48.mp4</t>
  </si>
  <si>
    <t>FAIR-D4_2023-08-29_13-01-02.mp4</t>
  </si>
  <si>
    <t>FAIR-D4_2023-08-29_13-43-53.mp4</t>
  </si>
  <si>
    <t>FAIR-D4_2023-08-29_13-58-37.mp4</t>
  </si>
  <si>
    <t>FAIR-D4_2023-08-29_14-26-27.mp4</t>
  </si>
  <si>
    <t>FAIR-D4_2023-08-29_14-28-57.mp4</t>
  </si>
  <si>
    <t>FAIR-D4_2023-08-29_14-32-46.mp4</t>
  </si>
  <si>
    <t>FAIR-D4_2023-08-29_14-45-04.mp4</t>
  </si>
  <si>
    <t>FAIR-D4_2023-08-29_15-40-11.mp4</t>
  </si>
  <si>
    <t>FAIR-D4_2023-08-29_15-51-25.mp4</t>
  </si>
  <si>
    <t>FAIR-D4_2023-08-29_16-22-27.mp4</t>
  </si>
  <si>
    <t>FAIR-D4_2023-08-29_17-21-45.mp4</t>
  </si>
  <si>
    <t>FAIR-D4_2023-08-29_17-22-32.mp4</t>
  </si>
  <si>
    <t>FAIR-D4_2023-08-29_17-33-07.mp4</t>
  </si>
  <si>
    <t>FAIR-D4_2023-08-29_17-34-52.mp4</t>
  </si>
  <si>
    <t>FAIR-D4_2023-08-29_17-36-29.mp4</t>
  </si>
  <si>
    <t>FAIR-D4_2023-08-29_17-51-00.mp4</t>
  </si>
  <si>
    <t>FAIR-D4_2023-08-29_17-52-50.mp4</t>
  </si>
  <si>
    <t>FAIR-D4_2023-08-29_18-02-26.mp4</t>
  </si>
  <si>
    <t>FAIR-D4_2023-08-29_18-15-10.mp4</t>
  </si>
  <si>
    <t>FAIR-D4_2023-08-29_18-16-00.mp4</t>
  </si>
  <si>
    <t>FAIR-D4_2023-08-29_18-17-21.mp4</t>
  </si>
  <si>
    <t>FAIR-D4_2023-08-30_09-19-59.mp4</t>
  </si>
  <si>
    <t>FAIR-D4_2023-08-30_09-31-40.mp4</t>
  </si>
  <si>
    <t>FAIR-D4_2023-08-30_09-34-42.mp4</t>
  </si>
  <si>
    <t>FAIR-D4_2023-08-30_10-12-20.mp4</t>
  </si>
  <si>
    <t>FAIR-D4_2023-08-30_10-37-01.mp4</t>
  </si>
  <si>
    <t>FAIR-D4_2023-08-30_10-52-07.mp4</t>
  </si>
  <si>
    <t>FAIR-D4_2023-08-30_10-56-15.mp4</t>
  </si>
  <si>
    <t>FAIR-D4_2023-08-30_11-05-10.mp4</t>
  </si>
  <si>
    <t>FAIR-D4_2023-08-30_11-38-20.mp4</t>
  </si>
  <si>
    <t>FAIR-D4_2023-08-30_11-39-51.mp4</t>
  </si>
  <si>
    <t>FAIR-D4_2023-08-30_11-45-58.mp4</t>
  </si>
  <si>
    <t>FAIR-D4_2023-08-30_11-49-15.mp4</t>
  </si>
  <si>
    <t>FAIR-D4_2023-08-30_11-50-32.mp4</t>
  </si>
  <si>
    <t>FAIR-D4_2023-08-30_11-53-01.mp4</t>
  </si>
  <si>
    <t>FAIR-D4_2023-08-30_11-54-02.mp4</t>
  </si>
  <si>
    <t>FAIR-D4_2023-08-30_12-32-05.mp4</t>
  </si>
  <si>
    <t>FAIR-D4_2023-08-30_13-12-39.mp4</t>
  </si>
  <si>
    <t>FAIR-D4_2023-08-30_13-47-43.mp4</t>
  </si>
  <si>
    <t>FAIR-D4_2023-08-30_13-49-23.mp4</t>
  </si>
  <si>
    <t>FAIR-D4_2023-08-30_14-07-33.mp4</t>
  </si>
  <si>
    <t>FAIR-D4_2023-08-30_15-00-16.mp4</t>
  </si>
  <si>
    <t>FAIR-D4_2023-08-30_15-19-05.mp4</t>
  </si>
  <si>
    <t>FAIR-D4_2023-08-30_15-22-49.mp4</t>
  </si>
  <si>
    <t>FAIR-D4_2023-08-30_15-39-30.mp4</t>
  </si>
  <si>
    <t>FAIR-D4_2023-08-30_15-45-58.mp4</t>
  </si>
  <si>
    <t>FAIR-D4_2023-08-30_15-52-13.mp4</t>
  </si>
  <si>
    <t>FAIR-D4_2023-08-30_16-18-08.mp4</t>
  </si>
  <si>
    <t>FAIR-D4_2023-08-30_16-18-54.mp4</t>
  </si>
  <si>
    <t>FAIR-D4_2023-08-30_16-52-49.mp4</t>
  </si>
  <si>
    <t>FAIR-D4_2023-08-30_16-56-25.mp4</t>
  </si>
  <si>
    <t>FAIR-D4_2023-08-30_16-59-41.mp4</t>
  </si>
  <si>
    <t>FAIR-D4_2023-08-30_17-09-14.mp4</t>
  </si>
  <si>
    <t>FAIR-D4_2023-08-30_17-27-24.mp4</t>
  </si>
  <si>
    <t>FAIR-D4_2023-08-30_17-38-20.mp4</t>
  </si>
  <si>
    <t>FAIR-D4_2023-08-30_17-54-54.mp4</t>
  </si>
  <si>
    <t>FAIR-D4_2023-08-30_17-55-55.mp4</t>
  </si>
  <si>
    <t>FAIR-D4_2023-08-30_18-01-53.mp4</t>
  </si>
  <si>
    <t>FAIR-D4_2023-08-30_18-02-35.mp4</t>
  </si>
  <si>
    <t>FAIR-D4_2023-08-30_18-08-17.mp4</t>
  </si>
  <si>
    <t>FAIR-D4_2023-08-31_08-37-47.mp4</t>
  </si>
  <si>
    <t>FAIR-D4_2023-08-31_08-47-34.mp4</t>
  </si>
  <si>
    <t>FAIR-D4_2023-08-31_08-58-27.mp4</t>
  </si>
  <si>
    <t>FAIR-D4_2023-08-31_09-04-08.mp4</t>
  </si>
  <si>
    <t>FAIR-D4_2023-08-31_09-22-08.mp4</t>
  </si>
  <si>
    <t>FAIR-D4_2023-08-31_09-46-58.mp4</t>
  </si>
  <si>
    <t>FAIR-D4_2023-08-31_09-49-13.mp4</t>
  </si>
  <si>
    <t>FAIR-D4_2023-08-31_09-51-52.mp4</t>
  </si>
  <si>
    <t>FAIR-D4_2023-08-31_09-55-47.mp4</t>
  </si>
  <si>
    <t>FAIR-D4_2023-08-31_09-56-59.mp4</t>
  </si>
  <si>
    <t>FAIR-D4_2023-08-31_10-01-30.mp4</t>
  </si>
  <si>
    <t>FAIR-D4_2023-08-31_10-04-00.mp4</t>
  </si>
  <si>
    <t>FAIR-D4_2023-08-31_10-12-55.mp4</t>
  </si>
  <si>
    <t>FAIR-D4_2023-08-31_10-13-36.mp4</t>
  </si>
  <si>
    <t>FAIR-D4_2023-08-31_10-19-43.mp4</t>
  </si>
  <si>
    <t>FAIR-D4_2023-08-31_10-31-51.mp4</t>
  </si>
  <si>
    <t>FAIR-D4_2023-08-31_10-35-27.mp4</t>
  </si>
  <si>
    <t>FAIR-D4_2023-08-31_10-36-11.mp4</t>
  </si>
  <si>
    <t>FAIR-D4_2023-08-31_10-39-16.mp4</t>
  </si>
  <si>
    <t>FAIR-D4_2023-08-31_10-41-46.mp4</t>
  </si>
  <si>
    <t>FAIR-D4_2023-08-31_10-44-07.mp4</t>
  </si>
  <si>
    <t>FAIR-D4_2023-08-31_10-45-03.mp4</t>
  </si>
  <si>
    <t>FAIR-D4_2023-08-31_11-03-31.mp4</t>
  </si>
  <si>
    <t>FAIR-D4_2023-08-31_11-06-26.mp4</t>
  </si>
  <si>
    <t>FAIR-D4_2023-08-31_11-19-03.mp4</t>
  </si>
  <si>
    <t>FAIR-D4_2023-08-31_11-52-00.mp4</t>
  </si>
  <si>
    <t>FAIR-D4_2023-08-31_11-53-42.mp4</t>
  </si>
  <si>
    <t>FAIR-D4_2023-08-31_11-58-18.mp4</t>
  </si>
  <si>
    <t>FAIR-D4_2023-08-31_12-13-32.mp4</t>
  </si>
  <si>
    <t>FAIR-D4_2023-08-31_12-22-48.mp4</t>
  </si>
  <si>
    <t>FAIR-D4_2023-08-31_12-25-31.mp4</t>
  </si>
  <si>
    <t>FAIR-D4_2023-08-31_12-26-46.mp4</t>
  </si>
  <si>
    <t>FAIR-D4_2023-08-31_12-30-02.mp4</t>
  </si>
  <si>
    <t>FAIR-D4_2023-08-31_12-32-57.mp4</t>
  </si>
  <si>
    <t>FAIR-D4_2023-08-31_12-45-38.mp4</t>
  </si>
  <si>
    <t>FAIR-D4_2023-08-31_12-59-40.mp4</t>
  </si>
  <si>
    <t>FAIR-D4_2023-08-31_13-00-55.mp4</t>
  </si>
  <si>
    <t>FAIR-D4_2023-08-31_13-02-03.mp4</t>
  </si>
  <si>
    <t>FAIR-D4_2023-08-31_13-03-01.mp4</t>
  </si>
  <si>
    <t>FAIR-D4_2023-08-31_13-04-19.mp4</t>
  </si>
  <si>
    <t>FAIR-D4_2023-08-31_14-20-06.mp4</t>
  </si>
  <si>
    <t>FAIR-D4_2023-08-31_14-23-24.mp4</t>
  </si>
  <si>
    <t>FAIR-D4_2023-08-31_14-25-19.mp4</t>
  </si>
  <si>
    <t>FAIR-D4_2023-08-31_15-07-43.mp4</t>
  </si>
  <si>
    <t>FAIR-D4_2023-08-31_15-18-00.mp4</t>
  </si>
  <si>
    <t>FAIR-D4_2023-08-31_15-30-33.mp4</t>
  </si>
  <si>
    <t>FAIR-D4_2023-08-31_15-57-49.mp4</t>
  </si>
  <si>
    <t>FAIR-D4_2023-08-31_16-17-16.mp4</t>
  </si>
  <si>
    <t>FAIR-D4_2023-08-31_16-27-06.mp4</t>
  </si>
  <si>
    <t>FAIR-D4_2023-08-31_16-31-50.mp4</t>
  </si>
  <si>
    <t>FAIR-D4_2023-08-31_16-41-25.mp4</t>
  </si>
  <si>
    <t>FAIR-D4_2023-08-31_16-48-18.mp4</t>
  </si>
  <si>
    <t>FAIR-D4_2023-08-31_17-15-49.mp4</t>
  </si>
  <si>
    <t>FAIR-D4_2023-08-31_17-25-37.mp4</t>
  </si>
  <si>
    <t>FAIR-D4_2023-08-31_18-17-21.mp4</t>
  </si>
  <si>
    <t>FAIR-D4_2023-08-31_18-27-50.mp4</t>
  </si>
  <si>
    <t>FAIR-D4_2023-09-01_08-00-39.mp4</t>
  </si>
  <si>
    <t>FAIR-D4_2023-09-01_08-03-45.mp4</t>
  </si>
  <si>
    <t>FAIR-D4_2023-09-01_08-04-49.mp4</t>
  </si>
  <si>
    <t>FAIR-D4_2023-09-01_09-12-25.mp4</t>
  </si>
  <si>
    <t>FAIR-D4_2023-09-01_09-50-49.mp4</t>
  </si>
  <si>
    <t>FAIR-D4_2023-09-01_10-11-49.mp4</t>
  </si>
  <si>
    <t>FAIR-D4_2023-09-01_10-12-50.mp4</t>
  </si>
  <si>
    <t>FAIR-D4_2023-09-01_10-29-02.mp4</t>
  </si>
  <si>
    <t>FAIR-D4_2023-09-01_10-31-32.mp4</t>
  </si>
  <si>
    <t>FAIR-D4_2023-09-01_10-35-13.mp4</t>
  </si>
  <si>
    <t>FAIR-D4_2023-09-01_10-36-40.mp4</t>
  </si>
  <si>
    <t>FAIR-D4_2023-09-01_10-40-24.mp4</t>
  </si>
  <si>
    <t>FAIR-D4_2023-09-01_10-47-52.mp4</t>
  </si>
  <si>
    <t>FAIR-D4_2023-09-01_11-24-33.mp4</t>
  </si>
  <si>
    <t>FAIR-D4_2023-09-01_11-52-50.mp4</t>
  </si>
  <si>
    <t>FAIR-D4_2023-09-01_11-56-59.mp4</t>
  </si>
  <si>
    <t>FAIR-D4_2023-09-01_12-06-25.mp4</t>
  </si>
  <si>
    <t>FAIR-D4_2023-09-01_12-12-25.mp4</t>
  </si>
  <si>
    <t>FAIR-D4_2023-09-01_12-15-46.mp4</t>
  </si>
  <si>
    <t>FAIR-D4_2023-09-01_12-27-10.mp4</t>
  </si>
  <si>
    <t>FAIR-D4_2023-09-01_12-28-50.mp4</t>
  </si>
  <si>
    <t>FAIR-D4_2023-09-01_12-50-19.mp4</t>
  </si>
  <si>
    <t>FAIR-D4_2023-09-01_13-10-31.mp4</t>
  </si>
  <si>
    <t>FAIR-D4_2023-09-01_13-21-31.mp4</t>
  </si>
  <si>
    <t>FAIR-D4_2023-09-01_13-25-17.mp4</t>
  </si>
  <si>
    <t>FAIR-D4_2023-09-01_13-26-26.mp4</t>
  </si>
  <si>
    <t>FAIR-D4_2023-09-01_13-28-14.mp4</t>
  </si>
  <si>
    <t>FAIR-D4_2023-09-01_13-29-40.mp4</t>
  </si>
  <si>
    <t>FAIR-D4_2023-09-01_13-35-45.mp4</t>
  </si>
  <si>
    <t>FAIR-D4_2023-09-01_13-40-16.mp4</t>
  </si>
  <si>
    <t>FAIR-D4_2023-09-01_13-42-00.mp4</t>
  </si>
  <si>
    <t>FAIR-D4_2023-09-01_13-42-52.mp4</t>
  </si>
  <si>
    <t>FAIR-D4_2023-09-01_13-46-06.mp4</t>
  </si>
  <si>
    <t>FAIR-D4_2023-09-01_13-47-29.mp4</t>
  </si>
  <si>
    <t>FAIR-D4_2023-09-01_13-48-34.mp4</t>
  </si>
  <si>
    <t>FAIR-D4_2023-09-01_13-49-32.mp4</t>
  </si>
  <si>
    <t>FAIR-D4_2023-09-01_14-19-35.mp4</t>
  </si>
  <si>
    <t>FAIR-D4_2023-09-01_14-23-44.mp4</t>
  </si>
  <si>
    <t>FAIR-D4_2023-09-01_14-30-32.mp4</t>
  </si>
  <si>
    <t>FAIR-D4_2023-09-01_14-54-56.mp4</t>
  </si>
  <si>
    <t>FAIR-D4_2023-09-01_15-02-16.mp4</t>
  </si>
  <si>
    <t>FAIR-D4_2023-09-01_15-27-59.mp4</t>
  </si>
  <si>
    <t>FAIR-D4_2023-09-01_15-34-29.mp4</t>
  </si>
  <si>
    <t>FAIR-D4_2023-09-01_15-35-34.mp4</t>
  </si>
  <si>
    <t>FAIR-D4_2023-09-01_15-47-44.mp4</t>
  </si>
  <si>
    <t>FAIR-D4_2023-09-01_15-48-42.mp4</t>
  </si>
  <si>
    <t>FAIR-D4_2023-09-01_16-18-06.mp4</t>
  </si>
  <si>
    <t>FAIR-D4_2023-09-01_16-41-04.mp4</t>
  </si>
  <si>
    <t>FAIR-D4_2023-09-01_16-47-59.mp4</t>
  </si>
  <si>
    <t>FAIR-D4_2023-09-01_16-49-07.mp4</t>
  </si>
  <si>
    <t>FAIR-D4_2023-09-01_17-14-37.mp4</t>
  </si>
  <si>
    <t>FAIR-D4_2023-09-01_17-27-52.mp4</t>
  </si>
  <si>
    <t>FAIR-D4_2023-09-01_17-30-21.mp4</t>
  </si>
  <si>
    <t>FAIR-D4_2023-09-01_17-36-00.mp4</t>
  </si>
  <si>
    <t>FAIR-D4_2023-09-01_17-51-07.mp4</t>
  </si>
  <si>
    <t>FAIR-D4_2023-09-01_18-05-40.mp4</t>
  </si>
  <si>
    <t>FAIR-D4_2023-09-01_18-07-04.mp4</t>
  </si>
  <si>
    <t>FAIR-D4_2023-09-01_18-16-10.mp4</t>
  </si>
  <si>
    <t>FAIR-D4_2023-09-01_18-17-15.mp4</t>
  </si>
  <si>
    <t>FAIR-D4_2023-09-01_18-27-41.mp4</t>
  </si>
  <si>
    <t>FAIR-D4_2023-09-02_07-54-16.mp4</t>
  </si>
  <si>
    <t>FAIR-D4_2023-09-02_09-18-25.mp4</t>
  </si>
  <si>
    <t>FAIR-D4_2023-09-02_09-20-17.mp4</t>
  </si>
  <si>
    <t>FAIR-D4_2023-09-02_09-47-53.mp4</t>
  </si>
  <si>
    <t>FAIR-D4_2023-09-02_09-52-14.mp4</t>
  </si>
  <si>
    <t>FAIR-D4_2023-09-02_09-54-01.mp4</t>
  </si>
  <si>
    <t>FAIR-D4_2023-09-02_09-58-08.mp4</t>
  </si>
  <si>
    <t>FAIR-D4_2023-09-02_10-07-14.mp4</t>
  </si>
  <si>
    <t>FAIR-D4_2023-09-02_10-13-23.mp4</t>
  </si>
  <si>
    <t>FAIR-D4_2023-09-02_10-14-15.mp4</t>
  </si>
  <si>
    <t>FAIR-D4_2023-09-02_10-18-13.mp4</t>
  </si>
  <si>
    <t>FAIR-D4_2023-09-02_10-20-54.mp4</t>
  </si>
  <si>
    <t>FAIR-D4_2023-09-02_10-23-48.mp4</t>
  </si>
  <si>
    <t>FAIR-D4_2023-09-02_10-25-00.mp4</t>
  </si>
  <si>
    <t>FAIR-D4_2023-09-02_10-26-09.mp4</t>
  </si>
  <si>
    <t>FAIR-D4_2023-09-02_10-27-48.mp4</t>
  </si>
  <si>
    <t>FAIR-D4_2023-09-02_10-29-40.mp4</t>
  </si>
  <si>
    <t>FAIR-D4_2023-09-02_10-33-13.mp4</t>
  </si>
  <si>
    <t>FAIR-D4_2023-09-02_11-01-30.mp4</t>
  </si>
  <si>
    <t>FAIR-D4_2023-09-02_11-03-14.mp4</t>
  </si>
  <si>
    <t>FAIR-D4_2023-09-02_11-10-51.mp4</t>
  </si>
  <si>
    <t>FAIR-D4_2023-09-02_11-21-53.mp4</t>
  </si>
  <si>
    <t>FAIR-D4_2023-09-02_11-23-19.mp4</t>
  </si>
  <si>
    <t>FAIR-D4_2023-09-02_11-24-47.mp4</t>
  </si>
  <si>
    <t>FAIR-D4_2023-09-02_11-29-19.mp4</t>
  </si>
  <si>
    <t>FAIR-D4_2023-09-02_11-51-44.mp4</t>
  </si>
  <si>
    <t>FAIR-D4_2023-09-02_12-19-54.mp4</t>
  </si>
  <si>
    <t>FAIR-D4_2023-09-02_12-21-52.mp4</t>
  </si>
  <si>
    <t>FAIR-D4_2023-09-02_12-47-01.mp4</t>
  </si>
  <si>
    <t>FAIR-D4_2023-09-02_13-28-41.mp4</t>
  </si>
  <si>
    <t>FAIR-D4_2023-09-02_13-37-15.mp4</t>
  </si>
  <si>
    <t>FAIR-D4_2023-09-02_13-51-41.mp4</t>
  </si>
  <si>
    <t>FAIR-D4_2023-09-02_14-17-53.mp4</t>
  </si>
  <si>
    <t>FAIR-D4_2023-09-02_14-21-52.mp4</t>
  </si>
  <si>
    <t>FAIR-D4_2023-09-02_14-27-41.mp4</t>
  </si>
  <si>
    <t>FAIR-D4_2023-09-02_14-32-55.mp4</t>
  </si>
  <si>
    <t>FAIR-D4_2023-09-02_14-33-50.mp4</t>
  </si>
  <si>
    <t>FAIR-D4_2023-09-02_14-35-11.mp4</t>
  </si>
  <si>
    <t>FAIR-D4_2023-09-02_16-04-39.mp4</t>
  </si>
  <si>
    <t>FAIR-D4_2023-09-02_16-05-50.mp4</t>
  </si>
  <si>
    <t>FAIR-D4_2023-09-02_16-46-27.mp4</t>
  </si>
  <si>
    <t>FAIR-D4_2023-09-02_16-47-20.mp4</t>
  </si>
  <si>
    <t>FAIR-D4_2023-09-02_17-29-42.mp4</t>
  </si>
  <si>
    <t>FAIR-D4_2023-09-02_17-56-09.mp4</t>
  </si>
  <si>
    <t>FAIR-D4_2023-09-02_17-56-51.mp4</t>
  </si>
  <si>
    <t>FAIR-D4_2023-09-03_07-45-42.mp4</t>
  </si>
  <si>
    <t>FAIR-D4_2023-09-03_07-48-07.mp4</t>
  </si>
  <si>
    <t>FAIR-D4_2023-09-03_12-23-52.mp4</t>
  </si>
  <si>
    <t>FAIR-D4_2023-09-03_12-35-30.mp4</t>
  </si>
  <si>
    <t>FAIR-D4_2023-09-03_13-33-07.mp4</t>
  </si>
  <si>
    <t>FAIR-D4_2023-09-03_14-46-44.mp4</t>
  </si>
  <si>
    <t>FAIR-D4_2023-09-03_14-48-49.mp4</t>
  </si>
  <si>
    <t>FAIR-D4_2023-09-03_14-50-11.mp4</t>
  </si>
  <si>
    <t>FAIR-D4_2023-09-03_14-54-48.mp4</t>
  </si>
  <si>
    <t>FAIR-D4_2023-09-03_14-56-13.mp4</t>
  </si>
  <si>
    <t>FAIR-D4_2023-09-03_15-00-28.mp4</t>
  </si>
  <si>
    <t>FAIR-D4_2023-09-03_15-17-41.mp4</t>
  </si>
  <si>
    <t>FAIR-D4_2023-09-03_15-46-58.mp4</t>
  </si>
  <si>
    <t>FAIR-D4_2023-09-03_15-49-26.mp4</t>
  </si>
  <si>
    <t>FAIR-D4_2023-09-03_15-50-24.mp4</t>
  </si>
  <si>
    <t>FAIR-D4_2023-09-03_15-51-28.mp4</t>
  </si>
  <si>
    <t>FAIR-D4_2023-09-03_16-08-08.mp4</t>
  </si>
  <si>
    <t>FAIR-D4_2023-09-03_16-11-53.mp4</t>
  </si>
  <si>
    <t>FAIR-D4_2023-09-04_07-09-39.mp4</t>
  </si>
  <si>
    <t>FAIR-D4_2023-09-04_07-13-45.mp4</t>
  </si>
  <si>
    <t>FAIR-D4_2023-09-04_07-14-59.mp4</t>
  </si>
  <si>
    <t>FAIR-D4_2023-09-04_07-19-30.mp4</t>
  </si>
  <si>
    <t>FAIR-D4_2023-09-04_07-23-32.mp4</t>
  </si>
  <si>
    <t>FAIR-D4_2023-09-04_07-25-22.mp4</t>
  </si>
  <si>
    <t>FAIR-D4_2023-09-04_07-27-38.mp4</t>
  </si>
  <si>
    <t>FAIR-D4_2023-09-04_07-31-44.mp4</t>
  </si>
  <si>
    <t>FAIR-D4_2023-09-04_07-35-23.mp4</t>
  </si>
  <si>
    <t>FAIR-D4_2023-09-04_07-36-21.mp4</t>
  </si>
  <si>
    <t>FAIR-D4_2023-09-04_07-43-03.mp4</t>
  </si>
  <si>
    <t>FAIR-D4_2023-09-04_07-43-45.mp4</t>
  </si>
  <si>
    <t>FAIR-D4_2023-09-04_07-45-18.mp4</t>
  </si>
  <si>
    <t>FAIR-D4_2023-09-04_07-49-01.mp4</t>
  </si>
  <si>
    <t>FAIR-D4_2023-09-04_07-53-44.mp4</t>
  </si>
  <si>
    <t>FAIR-D4_2023-09-04_07-56-20.mp4</t>
  </si>
  <si>
    <t>FAIR-D4_2023-09-04_07-57-22.mp4</t>
  </si>
  <si>
    <t>FAIR-D4_2023-09-04_07-59-07.mp4</t>
  </si>
  <si>
    <t>FAIR-D4_2023-09-04_08-01-18.mp4</t>
  </si>
  <si>
    <t>FAIR-D4_2023-09-04_08-05-24.mp4</t>
  </si>
  <si>
    <t>FAIR-D4_2023-09-04_08-09-28.mp4</t>
  </si>
  <si>
    <t>FAIR-D4_2023-09-04_09-34-54.mp4</t>
  </si>
  <si>
    <t>FAIR-D4_2023-09-04_09-43-42.mp4</t>
  </si>
  <si>
    <t>FAIR-D4_2023-09-04_11-28-31.mp4</t>
  </si>
  <si>
    <t>FAIR-D4_2023-09-04_11-42-40.mp4</t>
  </si>
  <si>
    <t>FAIR-D4_2023-09-04_12-30-34.mp4</t>
  </si>
  <si>
    <t>FAIR-D4_2023-09-04_12-32-06.mp4</t>
  </si>
  <si>
    <t>FAIR-D4_2023-09-04_12-43-28.mp4</t>
  </si>
  <si>
    <t>FAIR-D4_2023-09-04_12-55-33.mp4</t>
  </si>
  <si>
    <t>FAIR-D4_2023-09-04_13-40-02.mp4</t>
  </si>
  <si>
    <t>FAIR-D4_2023-09-04_13-43-51.mp4</t>
  </si>
  <si>
    <t>FAIR-D4_2023-09-04_14-55-42.mp4</t>
  </si>
  <si>
    <t>FAIR-D4_2023-09-04_15-06-22.mp4</t>
  </si>
  <si>
    <t>FAIR-D4_2023-09-04_15-07-36.mp4</t>
  </si>
  <si>
    <t>FAIR-D4_2023-09-04_16-57-33.mp4</t>
  </si>
  <si>
    <t>FAIR-D4_2023-09-04_16-59-41.mp4</t>
  </si>
  <si>
    <t>FAIR-D4_2023-09-04_17-00-21.mp4</t>
  </si>
  <si>
    <t>FAIR-D4_2023-09-04_17-03-08.mp4</t>
  </si>
  <si>
    <t>FAIR-D4_2023-09-12_09-31-18.mp4</t>
  </si>
  <si>
    <t>FAIR-D4_2023-09-12_09-39-34.mp4</t>
  </si>
  <si>
    <t>FAIR-D4_2023-09-12_09-48-50.mp4</t>
  </si>
  <si>
    <t>FAIR-D4_2023-09-12_09-53-10.mp4</t>
  </si>
  <si>
    <t>FAIR-D4_2023-09-12_09-53-53.mp4</t>
  </si>
  <si>
    <t>FAIR-D4_2023-09-12_09-54-47.mp4</t>
  </si>
  <si>
    <t>FAIR-D4_2023-09-12_09-58-20.mp4</t>
  </si>
  <si>
    <t>FAIR-D4_2023-09-12_09-59-11.mp4</t>
  </si>
  <si>
    <t>FAIR-D4_2023-09-12_10-00-15.mp4</t>
  </si>
  <si>
    <t>FAIR-D4_2023-09-12_10-01-01.mp4</t>
  </si>
  <si>
    <t>FAIR-D4_2023-09-12_10-04-04.mp4</t>
  </si>
  <si>
    <t>FAIR-D4_2023-09-12_10-16-05.mp4</t>
  </si>
  <si>
    <t>FAIR-D4_2023-09-12_10-17-20.mp4</t>
  </si>
  <si>
    <t>FAIR-D4_2023-09-12_10-23-22.mp4</t>
  </si>
  <si>
    <t>FAIR-D4_2023-09-12_10-26-09.mp4</t>
  </si>
  <si>
    <t>FAIR-D4_2023-09-12_10-49-11.mp4</t>
  </si>
  <si>
    <t>FAIR-D4_2023-09-12_11-27-36.mp4</t>
  </si>
  <si>
    <t>FAIR-D4_2023-09-12_11-37-04.mp4</t>
  </si>
  <si>
    <t>FAIR-D4_2023-09-12_11-38-33.mp4</t>
  </si>
  <si>
    <t>FAIR-D4_2023-09-12_11-42-25.mp4</t>
  </si>
  <si>
    <t>FAIR-D4_2023-09-12_11-50-40.mp4</t>
  </si>
  <si>
    <t>FAIR-D4_2023-09-12_12-11-07.mp4</t>
  </si>
  <si>
    <t>FAIR-D4_2023-09-12_12-33-00.mp4</t>
  </si>
  <si>
    <t>FAIR-D4_2023-09-12_12-37-06.mp4</t>
  </si>
  <si>
    <t>FAIR-D4_2023-09-12_12-40-35.mp4</t>
  </si>
  <si>
    <t>FAIR-D4_2023-09-12_12-42-12.mp4</t>
  </si>
  <si>
    <t>FAIR-D4_2023-09-12_14-02-47.mp4</t>
  </si>
  <si>
    <t>FAIR-D4_2023-09-12_18-18-20.mp4</t>
  </si>
  <si>
    <t>FAIR-D4_2023-09-12_18-22-27.mp4</t>
  </si>
  <si>
    <t>FAIR-D4_2023-09-12_18-25-40.mp4</t>
  </si>
  <si>
    <t>FAIR-D4_2023-09-13_07-26-01.mp4</t>
  </si>
  <si>
    <t>FAIR-D4_2023-09-13_10-23-13.mp4</t>
  </si>
  <si>
    <t>FAIR-D4_2023-09-13_10-24-23.mp4</t>
  </si>
  <si>
    <t>FAIR-D4_2023-09-13_10-47-39.mp4</t>
  </si>
  <si>
    <t>FAIR-D4_2023-09-13_11-22-16.mp4</t>
  </si>
  <si>
    <t>FAIR-D4_2023-09-13_11-25-04.mp4</t>
  </si>
  <si>
    <t>FAIR-D4_2023-09-13_12-05-13.mp4</t>
  </si>
  <si>
    <t>FAIR-D4_2023-09-13_12-26-39.mp4</t>
  </si>
  <si>
    <t>FAIR-D4_2023-09-13_14-14-14.mp4</t>
  </si>
  <si>
    <t>FAIR-D4_2023-09-13_14-28-08.mp4</t>
  </si>
  <si>
    <t>FAIR-D4_2023-09-13_15-56-33.mp4</t>
  </si>
  <si>
    <t>FAIR-D4_2023-09-13_17-08-45.mp4</t>
  </si>
  <si>
    <t>FAIR-D4_2023-09-13_17-15-27.mp4</t>
  </si>
  <si>
    <t>FAIR-D4_2023-08-23_08-59-16.mp4</t>
  </si>
  <si>
    <t>FAIR-D4_2023-08-23_09-12-11.mp4</t>
  </si>
  <si>
    <t>FAIR-D4_2023-08-23_09-20-53.mp4</t>
  </si>
  <si>
    <t>FAIR-D4_2023-08-23_09-33-32.mp4</t>
  </si>
  <si>
    <t>FAIR-D4_2023-08-23_09-34-39.mp4</t>
  </si>
  <si>
    <t>FAIR-D4_2023-08-23_09-36-33.mp4</t>
  </si>
  <si>
    <t>FAIR-D4_2023-08-23_09-43-07.mp4</t>
  </si>
  <si>
    <t>FAIR-D4_2023-08-23_09-53-15.mp4</t>
  </si>
  <si>
    <t>FAIR-D4_2023-08-23_09-55-23.mp4</t>
  </si>
  <si>
    <t>FAIR-D4_2023-08-23_10-10-30.mp4</t>
  </si>
  <si>
    <t>FAIR-D4_2023-08-23_10-15-51.mp4</t>
  </si>
  <si>
    <t>FAIR-D4_2023-08-23_10-33-43.mp4</t>
  </si>
  <si>
    <t>FAIR-D4_2023-08-23_10-35-49.mp4</t>
  </si>
  <si>
    <t>FAIR-D4_2023-08-23_10-36-31.mp4</t>
  </si>
  <si>
    <t>FAIR-D4_2023-08-23_10-43-10.mp4</t>
  </si>
  <si>
    <t>FAIR-D4_2023-08-23_10-53-05.mp4</t>
  </si>
  <si>
    <t>FAIR-D4_2023-08-23_10-54-21.mp4</t>
  </si>
  <si>
    <t>FAIR-D4_2023-08-23_10-55-55.mp4</t>
  </si>
  <si>
    <t>FAIR-D4_2023-08-23_10-58-33.mp4</t>
  </si>
  <si>
    <t>FAIR-D4_2023-08-23_11-10-41.mp4</t>
  </si>
  <si>
    <t>FAIR-D4_2023-08-23_11-14-27.mp4</t>
  </si>
  <si>
    <t>FAIR-D4_2023-08-23_11-24-26.mp4</t>
  </si>
  <si>
    <t>FAIR-D4_2023-08-23_11-34-18.mp4</t>
  </si>
  <si>
    <t>FAIR-D4_2023-08-23_12-32-56.mp4</t>
  </si>
  <si>
    <t>FAIR-D4_2023-08-23_12-45-56.mp4</t>
  </si>
  <si>
    <t>FAIR-D4_2023-08-23_12-48-20.mp4</t>
  </si>
  <si>
    <t>FAIR-D4_2023-08-23_12-53-30.mp4</t>
  </si>
  <si>
    <t>FAIR-D4_2023-08-23_13-28-08.mp4</t>
  </si>
  <si>
    <t>FAIR-D4_2023-08-23_13-42-52.mp4</t>
  </si>
  <si>
    <t>FAIR-D4_2023-08-23_13-44-13.mp4</t>
  </si>
  <si>
    <t>FAIR-D4_2023-08-23_14-04-14.mp4</t>
  </si>
  <si>
    <t>FAIR-D4_2023-08-23_15-14-50.mp4</t>
  </si>
  <si>
    <t>FAIR-D4_2023-08-23_15-20-58.mp4</t>
  </si>
  <si>
    <t>FAIR-D4_2023-08-23_15-23-18.mp4</t>
  </si>
  <si>
    <t>FAIR-D4_2023-08-23_15-24-33.mp4</t>
  </si>
  <si>
    <t>FAIR-D4_2023-08-23_15-29-31.mp4</t>
  </si>
  <si>
    <t>FAIR-D4_2023-08-23_15-46-32.mp4</t>
  </si>
  <si>
    <t>FAIR-D4_2023-08-23_16-10-12.mp4</t>
  </si>
  <si>
    <t>FAIR-D4_2023-08-23_16-22-20.mp4</t>
  </si>
  <si>
    <t>FAIR-D4_2023-08-23_17-09-42.mp4</t>
  </si>
  <si>
    <t>FAIR-D4_2023-08-23_17-10-25.mp4</t>
  </si>
  <si>
    <t>FAIR-D4_2023-08-23_17-28-29.mp4</t>
  </si>
  <si>
    <t>FAIR-D4_2023-08-23_17-44-27.mp4</t>
  </si>
  <si>
    <t>FAIR-D4_2023-08-23_18-17-19.mp4</t>
  </si>
  <si>
    <t>FAIR-D4_2023-08-23_18-19-12.mp4</t>
  </si>
  <si>
    <t>FAIR-D4_2023-08-23_18-26-13.mp4</t>
  </si>
  <si>
    <t>FAIR-D4_2023-08-23_18-27-33.mp4</t>
  </si>
  <si>
    <t>FAIR-D4_2023-08-25_07-00-08.mp4</t>
  </si>
  <si>
    <t>FAIR-D4_2023-08-25_07-04-21.mp4</t>
  </si>
  <si>
    <t>FAIR-D4_2023-08-25_07-35-08.mp4</t>
  </si>
  <si>
    <t>FAIR-D4_2023-08-25_08-05-18.mp4</t>
  </si>
  <si>
    <t>FAIR-D4_2023-08-25_08-14-47.mp4</t>
  </si>
  <si>
    <t>FAIR-D4_2023-08-25_08-17-13.mp4</t>
  </si>
  <si>
    <t>FAIR-D4_2023-08-25_08-19-11.mp4</t>
  </si>
  <si>
    <t>FAIR-D4_2023-08-25_08-32-56.mp4</t>
  </si>
  <si>
    <t>FAIR-D4_2023-08-25_08-37-44.mp4</t>
  </si>
  <si>
    <t>FAIR-D4_2023-08-25_08-38-49.mp4</t>
  </si>
  <si>
    <t>FAIR-D4_2023-08-25_08-40-54.mp4</t>
  </si>
  <si>
    <t>FAIR-D4_2023-08-25_09-22-57.mp4</t>
  </si>
  <si>
    <t>FAIR-D4_2023-08-25_09-33-52.mp4</t>
  </si>
  <si>
    <t>FAIR-D4_2023-08-25_10-14-12.mp4</t>
  </si>
  <si>
    <t>FAIR-D4_2023-08-25_10-50-03.mp4</t>
  </si>
  <si>
    <t>FAIR-D4_2023-08-25_11-02-09.mp4</t>
  </si>
  <si>
    <t>FAIR-D4_2023-08-25_11-09-41.mp4</t>
  </si>
  <si>
    <t>FAIR-D4_2023-08-25_11-12-27.mp4</t>
  </si>
  <si>
    <t>FAIR-D4_2023-08-25_11-33-32.mp4</t>
  </si>
  <si>
    <t>FAIR-D4_2023-08-25_11-44-26.mp4</t>
  </si>
  <si>
    <t>FAIR-D4_2023-08-25_11-45-39.mp4</t>
  </si>
  <si>
    <t>FAIR-D4_2023-08-25_11-49-55.mp4</t>
  </si>
  <si>
    <t>FAIR-D4_2023-08-25_11-57-00.mp4</t>
  </si>
  <si>
    <t>FAIR-D4_2023-08-25_11-57-40.mp4</t>
  </si>
  <si>
    <t>FAIR-D4_2023-08-25_12-03-09.mp4</t>
  </si>
  <si>
    <t>FAIR-D4_2023-08-25_12-26-20.mp4</t>
  </si>
  <si>
    <t>FAIR-D4_2023-08-25_12-27-34.mp4</t>
  </si>
  <si>
    <t>FAIR-D4_2023-08-25_12-55-52.mp4</t>
  </si>
  <si>
    <t>FAIR-D4_2023-08-25_13-47-46.mp4</t>
  </si>
  <si>
    <t>FAIR-D4_2023-08-25_14-34-06.mp4</t>
  </si>
  <si>
    <t>FAIR-D4_2023-08-25_14-44-02.mp4</t>
  </si>
  <si>
    <t>FAIR-D4_2023-08-25_14-48-37.mp4</t>
  </si>
  <si>
    <t>FAIR-D4_2023-08-25_14-56-12.mp4</t>
  </si>
  <si>
    <t>FAIR-D4_2023-08-25_14-59-58.mp4</t>
  </si>
  <si>
    <t>FAIR-D4_2023-08-25_15-01-50.mp4</t>
  </si>
  <si>
    <t>FAIR-D4_2023-08-25_15-03-06.mp4</t>
  </si>
  <si>
    <t>FAIR-D4_2023-08-25_15-04-40.mp4</t>
  </si>
  <si>
    <t>FAIR-D4_2023-08-25_15-28-37.mp4</t>
  </si>
  <si>
    <t>FAIR-D4_2023-08-25_16-03-22.mp4</t>
  </si>
  <si>
    <t>FAIR-D4_2023-08-25_16-25-24.mp4</t>
  </si>
  <si>
    <t>FAIR-D4_2023-08-25_16-26-29.mp4</t>
  </si>
  <si>
    <t>FAIR-D4_2023-08-25_17-18-19.mp4</t>
  </si>
  <si>
    <t>FAIR-D4_2023-08-25_17-29-10.mp4</t>
  </si>
  <si>
    <t>FAIR-D4_2023-08-25_17-33-50.mp4</t>
  </si>
  <si>
    <t>FAIR-D4_2023-08-25_17-34-49.mp4</t>
  </si>
  <si>
    <t>FAIR-D4_2023-08-25_17-39-57.mp4</t>
  </si>
  <si>
    <t>FAIR-D4_2023-08-25_18-02-06.mp4</t>
  </si>
  <si>
    <t>FAIR-D4_2023-08-25_18-17-19.mp4</t>
  </si>
  <si>
    <t>FAIR-D4_2023-08-26_07-01-53.mp4</t>
  </si>
  <si>
    <t>FAIR-D4_2023-08-26_07-06-11.mp4</t>
  </si>
  <si>
    <t>FAIR-D4_2023-08-26_07-10-14.mp4</t>
  </si>
  <si>
    <t>FAIR-D4_2023-08-26_07-24-29.mp4</t>
  </si>
  <si>
    <t>FAIR-D4_2023-08-26_07-35-53.mp4</t>
  </si>
  <si>
    <t>FAIR-D4_2023-08-26_07-38-58.mp4</t>
  </si>
  <si>
    <t>FAIR-D4_2023-08-26_08-01-59.mp4</t>
  </si>
  <si>
    <t>FAIR-D4_2023-08-26_08-20-38.mp4</t>
  </si>
  <si>
    <t>FAIR-D4_2023-08-26_08-22-26.mp4</t>
  </si>
  <si>
    <t>FAIR-D4_2023-08-26_08-28-59.mp4</t>
  </si>
  <si>
    <t>FAIR-D4_2023-08-26_08-29-49.mp4</t>
  </si>
  <si>
    <t>FAIR-D4_2023-08-26_08-31-40.mp4</t>
  </si>
  <si>
    <t>FAIR-D4_2023-08-26_08-36-09.mp4</t>
  </si>
  <si>
    <t>FAIR-D4_2023-08-26_08-55-58.mp4</t>
  </si>
  <si>
    <t>FAIR-D4_2023-08-26_09-15-52.mp4</t>
  </si>
  <si>
    <t>FAIR-D4_2023-08-26_09-27-46.mp4</t>
  </si>
  <si>
    <t>FAIR-D4_2023-08-26_09-30-07.mp4</t>
  </si>
  <si>
    <t>FAIR-D4_2023-08-26_09-36-38.mp4</t>
  </si>
  <si>
    <t>FAIR-D4_2023-08-26_09-51-02.mp4</t>
  </si>
  <si>
    <t>FAIR-D4_2023-08-26_09-57-32.mp4</t>
  </si>
  <si>
    <t>FAIR-D4_2023-08-26_10-05-00.mp4</t>
  </si>
  <si>
    <t>FAIR-D4_2023-08-26_10-07-11.mp4</t>
  </si>
  <si>
    <t>FAIR-D4_2023-08-26_10-12-00.mp4</t>
  </si>
  <si>
    <t>FAIR-D4_2023-08-26_10-18-10.mp4</t>
  </si>
  <si>
    <t>FAIR-D4_2023-08-26_10-22-29.mp4</t>
  </si>
  <si>
    <t>FAIR-D4_2023-08-26_10-23-16.mp4</t>
  </si>
  <si>
    <t>FAIR-D4_2023-08-26_10-27-54.mp4</t>
  </si>
  <si>
    <t>FAIR-D4_2023-08-26_10-48-14.mp4</t>
  </si>
  <si>
    <t>FAIR-D4_2023-08-26_10-54-25.mp4</t>
  </si>
  <si>
    <t>FAIR-D4_2023-08-26_10-57-19.mp4</t>
  </si>
  <si>
    <t>FAIR-D4_2023-08-26_11-00-00.mp4</t>
  </si>
  <si>
    <t>FAIR-D4_2023-08-26_11-04-14.mp4</t>
  </si>
  <si>
    <t>FAIR-D4_2023-08-26_11-05-32.mp4</t>
  </si>
  <si>
    <t>FAIR-D4_2023-08-26_11-20-23.mp4</t>
  </si>
  <si>
    <t>FAIR-D4_2023-08-26_11-22-17.mp4</t>
  </si>
  <si>
    <t>FAIR-D4_2023-08-26_11-24-10.mp4</t>
  </si>
  <si>
    <t>FAIR-D4_2023-08-26_11-32-40.mp4</t>
  </si>
  <si>
    <t>FAIR-D4_2023-08-26_11-39-11.mp4</t>
  </si>
  <si>
    <t>FAIR-D4_2023-08-26_11-40-03.mp4</t>
  </si>
  <si>
    <t>FAIR-D4_2023-08-26_11-40-50.mp4</t>
  </si>
  <si>
    <t>FAIR-D4_2023-08-26_11-46-57.mp4</t>
  </si>
  <si>
    <t>FAIR-D4_2023-08-26_11-50-50.mp4</t>
  </si>
  <si>
    <t>FAIR-D4_2023-08-26_11-51-30.mp4</t>
  </si>
  <si>
    <t>FAIR-D4_2023-08-26_11-52-46.mp4</t>
  </si>
  <si>
    <t>FAIR-D4_2023-08-26_12-05-44.mp4</t>
  </si>
  <si>
    <t>FAIR-D4_2023-08-26_12-08-51.mp4</t>
  </si>
  <si>
    <t>FAIR-D4_2023-08-26_12-11-36.mp4</t>
  </si>
  <si>
    <t>FAIR-D4_2023-08-26_12-12-21.mp4</t>
  </si>
  <si>
    <t>FAIR-D4_2023-08-26_12-19-28.mp4</t>
  </si>
  <si>
    <t>FAIR-D4_2023-08-26_12-30-56.mp4</t>
  </si>
  <si>
    <t>FAIR-D4_2023-08-26_12-32-54.mp4</t>
  </si>
  <si>
    <t>FAIR-D4_2023-08-26_12-39-46.mp4</t>
  </si>
  <si>
    <t>FAIR-D4_2023-08-26_12-43-57.mp4</t>
  </si>
  <si>
    <t>FAIR-D4_2023-08-26_12-46-35.mp4</t>
  </si>
  <si>
    <t>FAIR-D4_2023-08-26_12-50-48.mp4</t>
  </si>
  <si>
    <t>FAIR-D4_2023-08-26_12-53-36.mp4</t>
  </si>
  <si>
    <t>FAIR-D4_2023-08-26_12-54-28.mp4</t>
  </si>
  <si>
    <t>FAIR-D4_2023-08-26_13-00-10.mp4</t>
  </si>
  <si>
    <t>FAIR-D4_2023-08-26_13-02-59.mp4</t>
  </si>
  <si>
    <t>FAIR-D4_2023-08-26_13-08-10.mp4</t>
  </si>
  <si>
    <t>FAIR-D4_2023-08-26_13-14-09.mp4</t>
  </si>
  <si>
    <t>FAIR-D4_2023-08-26_13-16-17.mp4</t>
  </si>
  <si>
    <t>FAIR-D4_2023-08-26_13-17-01.mp4</t>
  </si>
  <si>
    <t>FAIR-D4_2023-08-26_13-25-56.mp4</t>
  </si>
  <si>
    <t>FAIR-D4_2023-08-26_13-27-41.mp4</t>
  </si>
  <si>
    <t>FAIR-D4_2023-08-26_13-29-11.mp4</t>
  </si>
  <si>
    <t>FAIR-D4_2023-08-26_13-36-00.mp4</t>
  </si>
  <si>
    <t>FAIR-D4_2023-08-26_13-37-08.mp4</t>
  </si>
  <si>
    <t>FAIR-D4_2023-08-26_13-38-51.mp4</t>
  </si>
  <si>
    <t>FAIR-D4_2023-08-26_13-40-05.mp4</t>
  </si>
  <si>
    <t>FAIR-D4_2023-08-26_13-44-43.mp4</t>
  </si>
  <si>
    <t>FAIR-D4_2023-08-26_13-46-45.mp4</t>
  </si>
  <si>
    <t>FAIR-D4_2023-08-26_13-58-15.mp4</t>
  </si>
  <si>
    <t>FAIR-D4_2023-08-26_14-02-31.mp4</t>
  </si>
  <si>
    <t>FAIR-D4_2023-08-26_14-11-09.mp4</t>
  </si>
  <si>
    <t>FAIR-D4_2023-08-26_14-28-50.mp4</t>
  </si>
  <si>
    <t>FAIR-D4_2023-08-26_14-33-45.mp4</t>
  </si>
  <si>
    <t>FAIR-D4_2023-08-26_14-36-18.mp4</t>
  </si>
  <si>
    <t>FAIR-D4_2023-08-26_14-42-44.mp4</t>
  </si>
  <si>
    <t>FAIR-D4_2023-08-26_14-44-43.mp4</t>
  </si>
  <si>
    <t>FAIR-D4_2023-08-26_14-50-02.mp4</t>
  </si>
  <si>
    <t>FAIR-D4_2023-08-26_14-55-37.mp4</t>
  </si>
  <si>
    <t>FAIR-D4_2023-08-26_14-58-01.mp4</t>
  </si>
  <si>
    <t>FAIR-D4_2023-08-26_14-58-57.mp4</t>
  </si>
  <si>
    <t>FAIR-D4_2023-08-26_15-00-58.mp4</t>
  </si>
  <si>
    <t>FAIR-D4_2023-08-26_15-23-27.mp4</t>
  </si>
  <si>
    <t>FAIR-D4_2023-08-26_15-26-45.mp4</t>
  </si>
  <si>
    <t>FAIR-D4_2023-08-26_15-32-45.mp4</t>
  </si>
  <si>
    <t>FAIR-D4_2023-08-26_15-39-39.mp4</t>
  </si>
  <si>
    <t>FAIR-D4_2023-08-26_15-41-45.mp4</t>
  </si>
  <si>
    <t>FAIR-D4_2023-08-26_15-43-32.mp4</t>
  </si>
  <si>
    <t>FAIR-D4_2023-08-26_15-59-20.mp4</t>
  </si>
  <si>
    <t>FAIR-D4_2023-08-26_16-01-22.mp4</t>
  </si>
  <si>
    <t>FAIR-D4_2023-08-26_16-11-17.mp4</t>
  </si>
  <si>
    <t>FAIR-D4_2023-08-26_16-14-57.mp4</t>
  </si>
  <si>
    <t>FAIR-D4_2023-08-26_16-28-06.mp4</t>
  </si>
  <si>
    <t>FAIR-D4_2023-08-26_16-28-58.mp4</t>
  </si>
  <si>
    <t>FAIR-D4_2023-08-26_16-31-42.mp4</t>
  </si>
  <si>
    <t>FAIR-D4_2023-08-26_16-33-14.mp4</t>
  </si>
  <si>
    <t>FAIR-D4_2023-08-26_16-33-59.mp4</t>
  </si>
  <si>
    <t>FAIR-D4_2023-08-26_16-35-00.mp4</t>
  </si>
  <si>
    <t>FAIR-D4_2023-08-26_16-44-39.mp4</t>
  </si>
  <si>
    <t>FAIR-D4_2023-08-26_16-46-59.mp4</t>
  </si>
  <si>
    <t>FAIR-D4_2023-08-26_16-51-09.mp4</t>
  </si>
  <si>
    <t>FAIR-D4_2023-08-26_17-22-26.mp4</t>
  </si>
  <si>
    <t>FAIR-D4_2023-08-26_18-00-10.mp4</t>
  </si>
  <si>
    <t>FAIR-D4_2023-08-26_18-12-58.mp4</t>
  </si>
  <si>
    <t>FAIR-D4_2023-08-26_18-20-55.mp4</t>
  </si>
  <si>
    <t>FAIR-D4_2023-08-27_07-11-50.mp4</t>
  </si>
  <si>
    <t>FAIR-D4_2023-08-27_07-14-28.mp4</t>
  </si>
  <si>
    <t>FAIR-D4_2023-08-27_07-20-07.mp4</t>
  </si>
  <si>
    <t>FAIR-D4_2023-08-27_07-28-41.mp4</t>
  </si>
  <si>
    <t>FAIR-D4_2023-08-27_07-29-42.mp4</t>
  </si>
  <si>
    <t>FAIR-D4_2023-08-27_07-46-44.mp4</t>
  </si>
  <si>
    <t>FAIR-D4_2023-08-27_07-57-26.mp4</t>
  </si>
  <si>
    <t>FAIR-D4_2023-08-27_07-58-14.mp4</t>
  </si>
  <si>
    <t>FAIR-D4_2023-08-27_08-05-54.mp4</t>
  </si>
  <si>
    <t>FAIR-D4_2023-08-27_08-19-05.mp4</t>
  </si>
  <si>
    <t>FAIR-D4_2023-08-27_08-23-03.mp4</t>
  </si>
  <si>
    <t>FAIR-D4_2023-08-27_08-23-57.mp4</t>
  </si>
  <si>
    <t>FAIR-D4_2023-08-27_08-24-50.mp4</t>
  </si>
  <si>
    <t>FAIR-D4_2023-08-27_08-28-25.mp4</t>
  </si>
  <si>
    <t>FAIR-D4_2023-08-27_08-32-55.mp4</t>
  </si>
  <si>
    <t>FAIR-D4_2023-08-27_08-39-46.mp4</t>
  </si>
  <si>
    <t>FAIR-D4_2023-08-27_08-40-53.mp4</t>
  </si>
  <si>
    <t>FAIR-D4_2023-08-27_08-41-35.mp4</t>
  </si>
  <si>
    <t>FAIR-D4_2023-08-27_08-45-19.mp4</t>
  </si>
  <si>
    <t>FAIR-D4_2023-08-27_08-51-28.mp4</t>
  </si>
  <si>
    <t>FAIR-D4_2023-08-27_08-57-06.mp4</t>
  </si>
  <si>
    <t>FAIR-D4_2023-08-27_09-00-48.mp4</t>
  </si>
  <si>
    <t>FAIR-D4_2023-08-27_09-04-20.mp4</t>
  </si>
  <si>
    <t>FAIR-D4_2023-08-27_09-09-50.mp4</t>
  </si>
  <si>
    <t>FAIR-D4_2023-08-27_09-11-57.mp4</t>
  </si>
  <si>
    <t>FAIR-D4_2023-08-27_09-12-52.mp4</t>
  </si>
  <si>
    <t>FAIR-D4_2023-08-27_09-23-39.mp4</t>
  </si>
  <si>
    <t>FAIR-D4_2023-08-27_09-27-52.mp4</t>
  </si>
  <si>
    <t>FAIR-D4_2023-08-27_09-28-56.mp4</t>
  </si>
  <si>
    <t>FAIR-D4_2023-08-27_09-43-32.mp4</t>
  </si>
  <si>
    <t>FAIR-D4_2023-08-27_09-45-26.mp4</t>
  </si>
  <si>
    <t>FAIR-D4_2023-08-27_09-48-28.mp4</t>
  </si>
  <si>
    <t>FAIR-D4_2023-08-27_09-51-53.mp4</t>
  </si>
  <si>
    <t>FAIR-D4_2023-08-27_09-54-18.mp4</t>
  </si>
  <si>
    <t>FAIR-D4_2023-08-27_09-56-24.mp4</t>
  </si>
  <si>
    <t>FAIR-D4_2023-08-27_09-57-40.mp4</t>
  </si>
  <si>
    <t>FAIR-D4_2023-08-27_10-03-58.mp4</t>
  </si>
  <si>
    <t>FAIR-D4_2023-08-27_10-04-49.mp4</t>
  </si>
  <si>
    <t>FAIR-D4_2023-08-27_10-05-34.mp4</t>
  </si>
  <si>
    <t>FAIR-D4_2023-08-27_10-07-33.mp4</t>
  </si>
  <si>
    <t>FAIR-D4_2023-08-27_10-09-01.mp4</t>
  </si>
  <si>
    <t>FAIR-D4_2023-08-27_10-10-51.mp4</t>
  </si>
  <si>
    <t>FAIR-D4_2023-08-27_10-15-25.mp4</t>
  </si>
  <si>
    <t>FAIR-D4_2023-08-27_10-18-04.mp4</t>
  </si>
  <si>
    <t>FAIR-D4_2023-08-27_10-24-54.mp4</t>
  </si>
  <si>
    <t>FAIR-D4_2023-08-27_10-25-45.mp4</t>
  </si>
  <si>
    <t>FAIR-D4_2023-08-27_10-28-59.mp4</t>
  </si>
  <si>
    <t>FAIR-D4_2023-08-27_10-30-04.mp4</t>
  </si>
  <si>
    <t>FAIR-D4_2023-08-27_10-31-06.mp4</t>
  </si>
  <si>
    <t>FAIR-D4_2023-08-27_10-47-06.mp4</t>
  </si>
  <si>
    <t>FAIR-D4_2023-08-27_10-49-36.mp4</t>
  </si>
  <si>
    <t>FAIR-D4_2023-08-27_10-51-27.mp4</t>
  </si>
  <si>
    <t>FAIR-D4_2023-08-27_11-03-13.mp4</t>
  </si>
  <si>
    <t>FAIR-D4_2023-08-27_11-04-25.mp4</t>
  </si>
  <si>
    <t>FAIR-D4_2023-08-27_11-05-13.mp4</t>
  </si>
  <si>
    <t>FAIR-D4_2023-08-27_11-09-34.mp4</t>
  </si>
  <si>
    <t>FAIR-D4_2023-08-27_11-14-59.mp4</t>
  </si>
  <si>
    <t>FAIR-D4_2023-08-27_11-17-30.mp4</t>
  </si>
  <si>
    <t>FAIR-D4_2023-08-27_11-29-56.mp4</t>
  </si>
  <si>
    <t>FAIR-D4_2023-08-27_11-36-40.mp4</t>
  </si>
  <si>
    <t>FAIR-D4_2023-08-27_11-45-14.mp4</t>
  </si>
  <si>
    <t>FAIR-D4_2023-08-27_11-48-06.mp4</t>
  </si>
  <si>
    <t>FAIR-D4_2023-08-27_11-50-22.mp4</t>
  </si>
  <si>
    <t>FAIR-D4_2023-08-27_11-54-05.mp4</t>
  </si>
  <si>
    <t>FAIR-D4_2023-08-27_11-55-00.mp4</t>
  </si>
  <si>
    <t>FAIR-D4_2023-08-27_11-56-32.mp4</t>
  </si>
  <si>
    <t>FAIR-D4_2023-08-27_12-02-28.mp4</t>
  </si>
  <si>
    <t>FAIR-D4_2023-08-27_12-04-12.mp4</t>
  </si>
  <si>
    <t>FAIR-D4_2023-08-27_12-20-43.mp4</t>
  </si>
  <si>
    <t>FAIR-D4_2023-08-27_12-23-48.mp4</t>
  </si>
  <si>
    <t>FAIR-D4_2023-08-27_12-29-24.mp4</t>
  </si>
  <si>
    <t>FAIR-D4_2023-08-27_12-31-15.mp4</t>
  </si>
  <si>
    <t>FAIR-D4_2023-08-27_12-33-38.mp4</t>
  </si>
  <si>
    <t>FAIR-D4_2023-08-27_12-34-18.mp4</t>
  </si>
  <si>
    <t>FAIR-D4_2023-08-27_12-41-32.mp4</t>
  </si>
  <si>
    <t>FAIR-D4_2023-08-27_12-51-00.mp4</t>
  </si>
  <si>
    <t>FAIR-D4_2023-08-27_12-56-22.mp4</t>
  </si>
  <si>
    <t>FAIR-D4_2023-08-27_13-07-32.mp4</t>
  </si>
  <si>
    <t>FAIR-D4_2023-08-27_13-29-27.mp4</t>
  </si>
  <si>
    <t>FAIR-D4_2023-08-27_13-30-24.mp4</t>
  </si>
  <si>
    <t>FAIR-D4_2023-08-27_13-34-10.mp4</t>
  </si>
  <si>
    <t>FAIR-D4_2023-08-27_13-39-05.mp4</t>
  </si>
  <si>
    <t>FAIR-D4_2023-08-27_13-54-38.mp4</t>
  </si>
  <si>
    <t>FAIR-D4_2023-08-27_13-56-39.mp4</t>
  </si>
  <si>
    <t>FAIR-D4_2023-08-27_13-59-23.mp4</t>
  </si>
  <si>
    <t>FAIR-D4_2023-08-27_14-00-40.mp4</t>
  </si>
  <si>
    <t>FAIR-D4_2023-08-27_14-04-36.mp4</t>
  </si>
  <si>
    <t>FAIR-D4_2023-08-27_14-07-52.mp4</t>
  </si>
  <si>
    <t>FAIR-D4_2023-08-27_14-09-26.mp4</t>
  </si>
  <si>
    <t>FAIR-D4_2023-08-27_14-13-11.mp4</t>
  </si>
  <si>
    <t>FAIR-D4_2023-08-27_14-14-35.mp4</t>
  </si>
  <si>
    <t>FAIR-D4_2023-08-27_14-17-20.mp4</t>
  </si>
  <si>
    <t>FAIR-D4_2023-08-27_14-21-22.mp4</t>
  </si>
  <si>
    <t>FAIR-D4_2023-08-27_14-24-58.mp4</t>
  </si>
  <si>
    <t>FAIR-D4_2023-08-27_14-27-42.mp4</t>
  </si>
  <si>
    <t>FAIR-D4_2023-08-27_14-28-32.mp4</t>
  </si>
  <si>
    <t>FAIR-D4_2023-08-27_14-31-26.mp4</t>
  </si>
  <si>
    <t>FAIR-D4_2023-08-27_14-33-50.mp4</t>
  </si>
  <si>
    <t>FAIR-D4_2023-08-27_14-35-20.mp4</t>
  </si>
  <si>
    <t>FAIR-D4_2023-08-27_14-53-15.mp4</t>
  </si>
  <si>
    <t>FAIR-D4_2023-08-27_14-55-11.mp4</t>
  </si>
  <si>
    <t>FAIR-D4_2023-08-27_14-57-02.mp4</t>
  </si>
  <si>
    <t>FAIR-D4_2023-08-27_14-57-53.mp4</t>
  </si>
  <si>
    <t>FAIR-D4_2023-08-27_14-58-42.mp4</t>
  </si>
  <si>
    <t>FAIR-D4_2023-08-27_14-59-36.mp4</t>
  </si>
  <si>
    <t>FAIR-D4_2023-08-27_15-25-05.mp4</t>
  </si>
  <si>
    <t>FAIR-D4_2023-08-27_15-28-10.mp4</t>
  </si>
  <si>
    <t>FAIR-D4_2023-08-27_15-34-56.mp4</t>
  </si>
  <si>
    <t>FAIR-D4_2023-08-27_15-36-17.mp4</t>
  </si>
  <si>
    <t>FAIR-D4_2023-08-27_15-57-27.mp4</t>
  </si>
  <si>
    <t>FAIR-D4_2023-08-27_16-00-36.mp4</t>
  </si>
  <si>
    <t>FAIR-D4_2023-08-27_16-04-18.mp4</t>
  </si>
  <si>
    <t>FAIR-D4_2023-08-27_16-22-05.mp4</t>
  </si>
  <si>
    <t>FAIR-D4_2023-08-27_16-27-44.mp4</t>
  </si>
  <si>
    <t>FAIR-D4_2023-08-27_17-47-31.mp4</t>
  </si>
  <si>
    <t>FAIR-D4_2023-08-27_18-12-39.mp4</t>
  </si>
  <si>
    <t>FAIR-D4_2023-08-27_18-17-30.mp4</t>
  </si>
  <si>
    <t>FAIR-D4_2023-09-05_09-23-21.mp4</t>
  </si>
  <si>
    <t>FAIR-D4_2023-09-05_09-48-55.mp4</t>
  </si>
  <si>
    <t>FAIR-D4_2023-09-05_09-58-34.mp4</t>
  </si>
  <si>
    <t>FAIR-D4_2023-09-05_10-19-54.mp4</t>
  </si>
  <si>
    <t>FAIR-D4_2023-09-05_10-38-30.mp4</t>
  </si>
  <si>
    <t>FAIR-D4_2023-09-05_11-10-48.mp4</t>
  </si>
  <si>
    <t>FAIR-D4_2023-09-05_11-31-34.mp4</t>
  </si>
  <si>
    <t>FAIR-D4_2023-09-05_12-29-46.mp4</t>
  </si>
  <si>
    <t>FAIR-D4_2023-09-05_13-05-35.mp4</t>
  </si>
  <si>
    <t>FAIR-D4_2023-09-05_16-41-46.mp4</t>
  </si>
  <si>
    <t>FAIR-D4_2023-09-05_17-07-20.mp4</t>
  </si>
  <si>
    <t>FAIR-D4_2023-09-06_09-50-50.mp4</t>
  </si>
  <si>
    <t>FAIR-D4_2023-09-06_09-57-16.mp4</t>
  </si>
  <si>
    <t>FAIR-D4_2023-09-06_10-00-55.mp4</t>
  </si>
  <si>
    <t>FAIR-D4_2023-09-06_10-02-13.mp4</t>
  </si>
  <si>
    <t>FAIR-D4_2023-09-06_10-59-11.mp4</t>
  </si>
  <si>
    <t>FAIR-D4_2023-09-06_11-22-05.mp4</t>
  </si>
  <si>
    <t>FAIR-D4_2023-09-06_11-29-37.mp4</t>
  </si>
  <si>
    <t>FAIR-D4_2023-09-06_11-31-22.mp4</t>
  </si>
  <si>
    <t>FAIR-D4_2023-09-06_11-32-12.mp4</t>
  </si>
  <si>
    <t>FAIR-D4_2023-09-06_11-55-32.mp4</t>
  </si>
  <si>
    <t>FAIR-D4_2023-09-06_12-06-39.mp4</t>
  </si>
  <si>
    <t>FAIR-D4_2023-09-06_12-07-29.mp4</t>
  </si>
  <si>
    <t>FAIR-D4_2023-09-06_12-21-50.mp4</t>
  </si>
  <si>
    <t>FAIR-D4_2023-09-06_14-11-21.mp4</t>
  </si>
  <si>
    <t>FAIR-D4_2023-09-07_07-35-59.mp4</t>
  </si>
  <si>
    <t>FAIR-D4_2023-09-07_07-41-36.mp4</t>
  </si>
  <si>
    <t>FAIR-D4_2023-09-07_07-45-17.mp4</t>
  </si>
  <si>
    <t>FAIR-D4_2023-09-07_07-47-02.mp4</t>
  </si>
  <si>
    <t>FAIR-D4_2023-09-07_07-48-26.mp4</t>
  </si>
  <si>
    <t>FAIR-D4_2023-09-07_07-50-54.mp4</t>
  </si>
  <si>
    <t>FAIR-D4_2023-09-07_07-52-28.mp4</t>
  </si>
  <si>
    <t>FAIR-D4_2023-09-07_07-54-00.mp4</t>
  </si>
  <si>
    <t>FAIR-D4_2023-09-07_07-54-52.mp4</t>
  </si>
  <si>
    <t>FAIR-D4_2023-09-07_07-55-44.mp4</t>
  </si>
  <si>
    <t>FAIR-D4_2023-09-07_07-57-38.mp4</t>
  </si>
  <si>
    <t>FAIR-D4_2023-09-07_09-16-14.mp4</t>
  </si>
  <si>
    <t>FAIR-D4_2023-09-07_09-35-49.mp4</t>
  </si>
  <si>
    <t>FAIR-D4_2023-09-07_09-37-25.mp4</t>
  </si>
  <si>
    <t>FAIR-D4_2023-09-07_09-38-30.mp4</t>
  </si>
  <si>
    <t>FAIR-D4_2023-09-07_09-40-17.mp4</t>
  </si>
  <si>
    <t>FAIR-D4_2023-09-07_09-57-01.mp4</t>
  </si>
  <si>
    <t>FAIR-D4_2023-09-07_10-07-54.mp4</t>
  </si>
  <si>
    <t>FAIR-D4_2023-09-07_10-10-40.mp4</t>
  </si>
  <si>
    <t>FAIR-D4_2023-09-07_10-17-28.mp4</t>
  </si>
  <si>
    <t>FAIR-D4_2023-09-07_10-19-26.mp4</t>
  </si>
  <si>
    <t>FAIR-D4_2023-09-07_11-09-01.mp4</t>
  </si>
  <si>
    <t>FAIR-D4_2023-09-07_12-36-24.mp4</t>
  </si>
  <si>
    <t>FAIR-D4_2023-09-07_13-58-10.mp4</t>
  </si>
  <si>
    <t>FAIR-D4_2023-09-07_14-01-14.mp4</t>
  </si>
  <si>
    <t>FAIR-D4_2023-09-07_14-02-20.mp4</t>
  </si>
  <si>
    <t>FAIR-D4_2023-09-07_14-06-15.mp4</t>
  </si>
  <si>
    <t>FAIR-D4_2023-09-07_14-07-09.mp4</t>
  </si>
  <si>
    <t>FAIR-D4_2023-09-07_14-08-35.mp4</t>
  </si>
  <si>
    <t>FAIR-D4_2023-09-07_15-06-05.mp4</t>
  </si>
  <si>
    <t>FAIR-D4_2023-09-07_16-14-11.mp4</t>
  </si>
  <si>
    <t>FAIR-D4_2023-09-07_16-37-41.mp4</t>
  </si>
  <si>
    <t>FAIR-D4_2023-09-07_18-07-48.mp4</t>
  </si>
  <si>
    <t>FAIR-D4_2023-09-07_18-17-21.mp4</t>
  </si>
  <si>
    <t>FAIR-D4_2023-09-08_10-05-23.mp4</t>
  </si>
  <si>
    <t>FAIR-D4_2023-09-08_10-12-07.mp4</t>
  </si>
  <si>
    <t>FAIR-D4_2023-09-08_10-51-07.mp4</t>
  </si>
  <si>
    <t>FAIR-D4_2023-09-08_10-59-17.mp4</t>
  </si>
  <si>
    <t>FAIR-D4_2023-09-09_10-42-50.mp4</t>
  </si>
  <si>
    <t>FAIR-D4_2023-09-09_13-20-08.mp4</t>
  </si>
  <si>
    <t>FAIR-D4_2023-09-09_15-34-14.mp4</t>
  </si>
  <si>
    <t>FAIR-D4_2023-09-09_16-08-33.mp4</t>
  </si>
  <si>
    <t>FAIR-D4_2023-09-09_16-36-09.mp4</t>
  </si>
  <si>
    <t>FAIR-D4_2023-09-09_17-44-55.mp4</t>
  </si>
  <si>
    <t>FAIR-D4_2023-09-10_10-57-43.mp4</t>
  </si>
  <si>
    <t>FAIR-D4_2023-09-10_11-04-19.mp4</t>
  </si>
  <si>
    <t>FAIR-D4_2023-09-10_11-46-53.mp4</t>
  </si>
  <si>
    <t>FAIR-D4_2023-09-10_11-52-18.mp4</t>
  </si>
  <si>
    <t>FAIR-D4_2023-09-10_13-34-13.mp4</t>
  </si>
  <si>
    <t>FAIR-D4_2023-09-10_13-36-24.mp4</t>
  </si>
  <si>
    <t>FAIR-D4_2023-09-10_15-52-29.mp4</t>
  </si>
  <si>
    <t>FAIR-D4_2023-09-10_16-13-02.mp4</t>
  </si>
  <si>
    <t>FAIR-D4_2023-09-10_17-24-23.mp4</t>
  </si>
  <si>
    <t>FAIR-D4_2023-09-10_17-34-08.mp4</t>
  </si>
  <si>
    <t>FAIR-D4_2023-09-10_17-50-59.mp4</t>
  </si>
  <si>
    <t>FAIR-D4_2023-09-10_17-56-07.mp4</t>
  </si>
  <si>
    <t>FAIR-D4_2023-09-11_10-03-49.mp4</t>
  </si>
  <si>
    <t>FAIR-D4_2023-09-11_10-04-38.mp4</t>
  </si>
  <si>
    <t>FAIR-D4_2023-09-11_10-16-06.mp4</t>
  </si>
  <si>
    <t>FAIR-D4_2023-09-11_10-47-19.mp4</t>
  </si>
  <si>
    <t>FAIR-D4_2023-09-11_11-08-59.mp4</t>
  </si>
  <si>
    <t>FAIR-D4_2023-09-11_11-29-30.mp4</t>
  </si>
  <si>
    <t>FAIR-D4_2023-09-11_11-32-09.mp4</t>
  </si>
  <si>
    <t>FAIR-D4_2023-09-11_12-02-40.mp4</t>
  </si>
  <si>
    <t>FAIR-D4_2023-09-11_12-42-50.mp4</t>
  </si>
  <si>
    <t>FAIR-D4_2023-09-11_15-32-55.mp4</t>
  </si>
  <si>
    <t>FAIR-D4_2023-09-11_17-12-14.mp4</t>
  </si>
  <si>
    <t>FAIR-D4_2023-09-11_18-17-21.mp4</t>
  </si>
  <si>
    <t>FAIR-D2_2023-08-29_13-44-40.mp4</t>
  </si>
  <si>
    <t>FAIR-D3_2023-08-30_18-29-05.mp4</t>
  </si>
  <si>
    <t>FAIR-D3_2023-08-30_18-30-02.mp4</t>
  </si>
  <si>
    <t>FAIR-D3_2023-08-26_18-29-49.mp4</t>
  </si>
  <si>
    <t>FAIR-D4_2023-08-24_18-29-32.mp4</t>
  </si>
  <si>
    <t>FAIR-D4_2023-08-25_18-30-08.mp4</t>
  </si>
  <si>
    <t>FAIR-D4_2023-08-26_18-28-51.mp4</t>
  </si>
  <si>
    <t>Dictynoidea</t>
  </si>
  <si>
    <t>Anyphaenidae</t>
  </si>
  <si>
    <t>Anyphaeninae</t>
  </si>
  <si>
    <t>Chrysomeloidea</t>
  </si>
  <si>
    <t>Chrysomelinae</t>
  </si>
  <si>
    <t>Chrysolina</t>
  </si>
  <si>
    <t>Criocerinae</t>
  </si>
  <si>
    <t>Oulema</t>
  </si>
  <si>
    <t>Propylea</t>
  </si>
  <si>
    <t>quatuordecimpunctata</t>
  </si>
  <si>
    <t>Psyllobora</t>
  </si>
  <si>
    <t>vigintiduopunctata</t>
  </si>
  <si>
    <t>Curculionoidea</t>
  </si>
  <si>
    <t>Curculionidae</t>
  </si>
  <si>
    <t>Brentidae</t>
  </si>
  <si>
    <t>Apion</t>
  </si>
  <si>
    <t>frumentarium</t>
  </si>
  <si>
    <t>lineatus</t>
  </si>
  <si>
    <t>Strophosoma</t>
  </si>
  <si>
    <t>melanogrammum</t>
  </si>
  <si>
    <t>Tenebrionoidea</t>
  </si>
  <si>
    <t>Anthicidae</t>
  </si>
  <si>
    <t>Anthicinae</t>
  </si>
  <si>
    <t>Notoxus</t>
  </si>
  <si>
    <t>monoceros</t>
  </si>
  <si>
    <t>Notoxinae</t>
  </si>
  <si>
    <t>Oedemeridae</t>
  </si>
  <si>
    <t>Nacerdinae</t>
  </si>
  <si>
    <t>Chrysanthia</t>
  </si>
  <si>
    <t>Dermaptera</t>
  </si>
  <si>
    <t>Forficulina</t>
  </si>
  <si>
    <t>Forficuloidea</t>
  </si>
  <si>
    <t>Forficulidae</t>
  </si>
  <si>
    <t>Asiloidea</t>
  </si>
  <si>
    <t>Dolichopodidae</t>
  </si>
  <si>
    <t>Medeterinae</t>
  </si>
  <si>
    <t>Medetera</t>
  </si>
  <si>
    <t>Ephydroidea</t>
  </si>
  <si>
    <t>Drosophilidae</t>
  </si>
  <si>
    <t>Chymomyza</t>
  </si>
  <si>
    <t>amoena</t>
  </si>
  <si>
    <t>Scaptomyza</t>
  </si>
  <si>
    <t>Ephydroidae</t>
  </si>
  <si>
    <t>Hydrelliinae</t>
  </si>
  <si>
    <t>Lauxanioidea</t>
  </si>
  <si>
    <t>Sapromyza</t>
  </si>
  <si>
    <t>Anthomyiidae</t>
  </si>
  <si>
    <t>Fucellia</t>
  </si>
  <si>
    <t>canicularis</t>
  </si>
  <si>
    <t>Coenosiinae</t>
  </si>
  <si>
    <t>Coenosia</t>
  </si>
  <si>
    <t>Muscinae</t>
  </si>
  <si>
    <t>Mesembrina</t>
  </si>
  <si>
    <t>meridiana</t>
  </si>
  <si>
    <t>domestica</t>
  </si>
  <si>
    <t>Scathophagidae</t>
  </si>
  <si>
    <t>Scathophaginae</t>
  </si>
  <si>
    <t>Phasiinae</t>
  </si>
  <si>
    <t>Ectophasia</t>
  </si>
  <si>
    <t>Gymnosoma</t>
  </si>
  <si>
    <t>Opomyzoidea</t>
  </si>
  <si>
    <t>Opomyzidae</t>
  </si>
  <si>
    <t>Geomyza</t>
  </si>
  <si>
    <t>tripunctata</t>
  </si>
  <si>
    <t>Lonchopteridae</t>
  </si>
  <si>
    <t>Rhagionoidea</t>
  </si>
  <si>
    <t>Rhagionidae</t>
  </si>
  <si>
    <t>Rhagioninae</t>
  </si>
  <si>
    <t>Rhagio</t>
  </si>
  <si>
    <t>tringarius</t>
  </si>
  <si>
    <t>Sciomyzoidea</t>
  </si>
  <si>
    <t>Sciomyzidae</t>
  </si>
  <si>
    <t>Sciomyzinae</t>
  </si>
  <si>
    <t>Tetanocera</t>
  </si>
  <si>
    <t>Sepsis</t>
  </si>
  <si>
    <t>Stratiomyoidea</t>
  </si>
  <si>
    <t>Xylomyidae</t>
  </si>
  <si>
    <t>Solva</t>
  </si>
  <si>
    <t>Pipunculidae</t>
  </si>
  <si>
    <t>Eristalinae</t>
  </si>
  <si>
    <t>Melanostoma</t>
  </si>
  <si>
    <t>scripta</t>
  </si>
  <si>
    <t>Xanthogramma</t>
  </si>
  <si>
    <t>dives</t>
  </si>
  <si>
    <t>Trypetinae</t>
  </si>
  <si>
    <t>Nematocera</t>
  </si>
  <si>
    <t>Bibionoidea</t>
  </si>
  <si>
    <t>Bibioninae</t>
  </si>
  <si>
    <t>Chironomoidea</t>
  </si>
  <si>
    <t>Chironomidae</t>
  </si>
  <si>
    <t>Chironominae</t>
  </si>
  <si>
    <t>Culicoidea</t>
  </si>
  <si>
    <t>Culicidae</t>
  </si>
  <si>
    <t>Sciaroidea</t>
  </si>
  <si>
    <t>Keroplatidae</t>
  </si>
  <si>
    <t>Macrocerinae</t>
  </si>
  <si>
    <t>Macrocera</t>
  </si>
  <si>
    <t>Mycetophilidae</t>
  </si>
  <si>
    <t>Tipulomorpha</t>
  </si>
  <si>
    <t>Tipuloidea</t>
  </si>
  <si>
    <t>Tipulidae</t>
  </si>
  <si>
    <t>Nephrotoma</t>
  </si>
  <si>
    <t>Hemiptera</t>
  </si>
  <si>
    <t>Auchenorrhyncha</t>
  </si>
  <si>
    <t>Membracoidea</t>
  </si>
  <si>
    <t>Cicadellidae</t>
  </si>
  <si>
    <t>Deltocephalinae</t>
  </si>
  <si>
    <t>Heteroptera</t>
  </si>
  <si>
    <t>Rhyparochromidae</t>
  </si>
  <si>
    <t>Rhyparochrominae</t>
  </si>
  <si>
    <t>Miroidea</t>
  </si>
  <si>
    <t>Orthotylinae</t>
  </si>
  <si>
    <t>Orthotylus</t>
  </si>
  <si>
    <t>Apoidea</t>
  </si>
  <si>
    <t>Apidae</t>
  </si>
  <si>
    <t>Bombus</t>
  </si>
  <si>
    <t>Astatinae</t>
  </si>
  <si>
    <t>Astata</t>
  </si>
  <si>
    <t>Braconidae</t>
  </si>
  <si>
    <t>Macrocentrinae</t>
  </si>
  <si>
    <t xml:space="preserve">	Banchinae</t>
  </si>
  <si>
    <t>Exetastes</t>
  </si>
  <si>
    <t>Banchinae</t>
  </si>
  <si>
    <t>Campopleginae</t>
  </si>
  <si>
    <t>Diplazontinae</t>
  </si>
  <si>
    <t>Diplazon</t>
  </si>
  <si>
    <t>laetatorius</t>
  </si>
  <si>
    <t>Ichneumoninae</t>
  </si>
  <si>
    <t>Phygadeuontinae</t>
  </si>
  <si>
    <t>Pimplinae</t>
  </si>
  <si>
    <t>Dolichomitus</t>
  </si>
  <si>
    <t>Pimpla</t>
  </si>
  <si>
    <t>rufipes</t>
  </si>
  <si>
    <t>Xoridinae</t>
  </si>
  <si>
    <t>Formicinae</t>
  </si>
  <si>
    <t>Camponatus</t>
  </si>
  <si>
    <t>Formica</t>
  </si>
  <si>
    <t>Lasius</t>
  </si>
  <si>
    <t>niger</t>
  </si>
  <si>
    <t>Pompilidae</t>
  </si>
  <si>
    <t>Pepsinae</t>
  </si>
  <si>
    <t>Auplopus</t>
  </si>
  <si>
    <t>Dolichovespula</t>
  </si>
  <si>
    <t>media</t>
  </si>
  <si>
    <t>vulgaris</t>
  </si>
  <si>
    <t>Symphyta</t>
  </si>
  <si>
    <t>Tenthredinoidea</t>
  </si>
  <si>
    <t>Tenthredinidae</t>
  </si>
  <si>
    <t>Athaliinae</t>
  </si>
  <si>
    <t>Glossata</t>
  </si>
  <si>
    <t>Gelechioidea</t>
  </si>
  <si>
    <t>Gelechiidae</t>
  </si>
  <si>
    <t>Oecophoridae</t>
  </si>
  <si>
    <t>Oecophorinae</t>
  </si>
  <si>
    <t>Carcina</t>
  </si>
  <si>
    <t>Hofmannophila</t>
  </si>
  <si>
    <t>Geometroidea</t>
  </si>
  <si>
    <t>Geometridae</t>
  </si>
  <si>
    <t>Larentiinae</t>
  </si>
  <si>
    <t>Camptogramma</t>
  </si>
  <si>
    <t>bilineata</t>
  </si>
  <si>
    <t>Epirrhoe</t>
  </si>
  <si>
    <t>alternata</t>
  </si>
  <si>
    <t>Noctuoidea</t>
  </si>
  <si>
    <t>Noctuinae</t>
  </si>
  <si>
    <t>Xestia</t>
  </si>
  <si>
    <t>xanthographa</t>
  </si>
  <si>
    <t>Plusiinae</t>
  </si>
  <si>
    <t>Autographa</t>
  </si>
  <si>
    <t>gamma</t>
  </si>
  <si>
    <t>Papilionoidea</t>
  </si>
  <si>
    <t>Hesperiidae</t>
  </si>
  <si>
    <t>Hesperiinae</t>
  </si>
  <si>
    <t>Thymelicus</t>
  </si>
  <si>
    <t>Pyraloidea</t>
  </si>
  <si>
    <t>Crambidae</t>
  </si>
  <si>
    <t>Crambinae</t>
  </si>
  <si>
    <t>Pyralidae</t>
  </si>
  <si>
    <t>Phycitinae</t>
  </si>
  <si>
    <t>Ephestia</t>
  </si>
  <si>
    <t>Pyralinae</t>
  </si>
  <si>
    <t>Endotricha</t>
  </si>
  <si>
    <t>Synaphe</t>
  </si>
  <si>
    <t>punctalis</t>
  </si>
  <si>
    <t>Tineoidea</t>
  </si>
  <si>
    <t>Tineidae</t>
  </si>
  <si>
    <t xml:space="preserve">	Nemapogoninae</t>
  </si>
  <si>
    <t>Nemapogon</t>
  </si>
  <si>
    <t>Yponomeutoidea</t>
  </si>
  <si>
    <t>Plutellidae</t>
  </si>
  <si>
    <t>Plutellinae</t>
  </si>
  <si>
    <t>Plutella</t>
  </si>
  <si>
    <t>xylostella</t>
  </si>
  <si>
    <t>Zygaenoidea</t>
  </si>
  <si>
    <t>Zygaenidae</t>
  </si>
  <si>
    <t>Procridinae</t>
  </si>
  <si>
    <t>Mecoptera</t>
  </si>
  <si>
    <t>Panorpoidea</t>
  </si>
  <si>
    <t>Panorpidae</t>
  </si>
  <si>
    <t>Panorpa</t>
  </si>
  <si>
    <t>Neuroptera</t>
  </si>
  <si>
    <t>Hemerobiiformia</t>
  </si>
  <si>
    <t>Hemerobioidea</t>
  </si>
  <si>
    <t>Chrysopidae</t>
  </si>
  <si>
    <t>Chrysopinae</t>
  </si>
  <si>
    <t>carnea</t>
  </si>
  <si>
    <t>Hemerobiidae</t>
  </si>
  <si>
    <t>Microminae</t>
  </si>
  <si>
    <t>Micromus</t>
  </si>
  <si>
    <t>angulatus</t>
  </si>
  <si>
    <t>Orthoptera</t>
  </si>
  <si>
    <t>Caelifera</t>
  </si>
  <si>
    <t>Acridoidea</t>
  </si>
  <si>
    <t>Acrididae</t>
  </si>
  <si>
    <t>Gomphocerinae</t>
  </si>
  <si>
    <t>Chorthippus</t>
  </si>
  <si>
    <t>biguttulus</t>
  </si>
  <si>
    <t>dorsatus</t>
  </si>
  <si>
    <t>Pseudochorthippus</t>
  </si>
  <si>
    <t>parallelus</t>
  </si>
  <si>
    <t>Ensifera</t>
  </si>
  <si>
    <t>Tettigonioidea</t>
  </si>
  <si>
    <t>Tettigoniidae</t>
  </si>
  <si>
    <t>Conocephalinae</t>
  </si>
  <si>
    <t>Conocephalus</t>
  </si>
  <si>
    <t>fuscus</t>
  </si>
  <si>
    <t>Phaneropterinae</t>
  </si>
  <si>
    <t>Leptophyes</t>
  </si>
  <si>
    <t>punctatissima</t>
  </si>
  <si>
    <t>Tettigoniinae</t>
  </si>
  <si>
    <t>fly_small</t>
  </si>
  <si>
    <t>fly at the border</t>
  </si>
  <si>
    <t>fly at the border + raindrops</t>
  </si>
  <si>
    <t>Infraorder</t>
  </si>
  <si>
    <t>Muscomorpha</t>
  </si>
  <si>
    <t>Manual assigment</t>
  </si>
  <si>
    <t>Common name</t>
  </si>
  <si>
    <t>Other aspect</t>
  </si>
  <si>
    <t>Classification Class</t>
  </si>
  <si>
    <t>dung_fly</t>
  </si>
  <si>
    <t>marsh_fly</t>
  </si>
  <si>
    <t>Stratiomyomorpha</t>
  </si>
  <si>
    <t>Stratiomyidae</t>
  </si>
  <si>
    <t>soldier_fly</t>
  </si>
  <si>
    <t>Asilomorpha</t>
  </si>
  <si>
    <t>Tabanomorpha</t>
  </si>
  <si>
    <t>snipe_fly</t>
  </si>
  <si>
    <t>Bibionomorpha</t>
  </si>
  <si>
    <t>Bibionidae</t>
  </si>
  <si>
    <t>Anisopodoidea</t>
  </si>
  <si>
    <t> Anisopodidae</t>
  </si>
  <si>
    <t> Mycetophilidae</t>
  </si>
  <si>
    <t>Sciaridae</t>
  </si>
  <si>
    <t>Culicomorpha</t>
  </si>
  <si>
    <t>Aculeata</t>
  </si>
  <si>
    <t>Formicoidea</t>
  </si>
  <si>
    <t>not winged</t>
  </si>
  <si>
    <t>ant</t>
  </si>
  <si>
    <t>winged</t>
  </si>
  <si>
    <t>ant_winged</t>
  </si>
  <si>
    <t>Sphecidae</t>
  </si>
  <si>
    <t>Pompiloidea</t>
  </si>
  <si>
    <t>spider_wasp</t>
  </si>
  <si>
    <t>Parasitica</t>
  </si>
  <si>
    <t>saw_fly</t>
  </si>
  <si>
    <t>Rhopalocera</t>
  </si>
  <si>
    <t>butterfly</t>
  </si>
  <si>
    <t>Heterocera</t>
  </si>
  <si>
    <t>smaller than 10 mm</t>
  </si>
  <si>
    <t>moth_small</t>
  </si>
  <si>
    <t>brown_lacewing</t>
  </si>
  <si>
    <t>Chrysopoidea</t>
  </si>
  <si>
    <t>Cucujiformia</t>
  </si>
  <si>
    <t>caddisfly</t>
  </si>
  <si>
    <t>scorpion_fly</t>
  </si>
  <si>
    <t>smaller than 4mm</t>
  </si>
  <si>
    <t>Araneomorphae</t>
  </si>
  <si>
    <t>weevil</t>
  </si>
  <si>
    <t>ant_beetles</t>
  </si>
  <si>
    <t>Carnoidea</t>
  </si>
  <si>
    <t>smaller than 5mm</t>
  </si>
  <si>
    <t>Cicadomorpha</t>
  </si>
  <si>
    <t>Cicadoidea</t>
  </si>
  <si>
    <t>cicada</t>
  </si>
  <si>
    <t>Lygaeoidea</t>
  </si>
  <si>
    <t>Sphaeroceroidea</t>
  </si>
  <si>
    <t>Pentatomomorpha</t>
  </si>
  <si>
    <t>Acrididea</t>
  </si>
  <si>
    <t>Tettigoniidea</t>
  </si>
  <si>
    <t>Plenitentoria</t>
  </si>
  <si>
    <t>Classification class</t>
  </si>
  <si>
    <t>Integripalpia</t>
  </si>
  <si>
    <t>hyperlink</t>
  </si>
  <si>
    <t>Folder</t>
  </si>
  <si>
    <t>Video link</t>
  </si>
  <si>
    <t>Key</t>
  </si>
  <si>
    <t>pollen_feeding_beetle</t>
  </si>
  <si>
    <t>Manually assigned</t>
  </si>
  <si>
    <t>muscomorpha</t>
  </si>
  <si>
    <t>Device_type</t>
  </si>
  <si>
    <t>Site</t>
  </si>
  <si>
    <t>Ambient</t>
  </si>
  <si>
    <t>DevicexAmbient</t>
  </si>
  <si>
    <t>Checkin</t>
  </si>
  <si>
    <t>Checkout</t>
  </si>
  <si>
    <t>Pre-classification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</si>
</sst>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F400]h:mm:ss\ AM/PM"/>
    <numFmt numFmtId="165" formatCode="m/d/yyyy"/>
    <numFmt numFmtId="166" formatCode="mm:ss.00;@"/>
    <numFmt numFmtId="167" formatCode="[h]:mm:ss;@"/>
    <numFmt numFmtId="168" formatCode="h:mm:ss"/>
    <numFmt numFmtId="169" formatCode="hh:mm:ss.00;@"/>
    <numFmt numFmtId="170" formatCode="dd/mm/yy\ h:mm;@"/>
  </numFmts>
  <fonts count="23" x14ac:knownFonts="1">
    <font>
      <sz val="11"/>
      <color rgb="FF000000"/>
      <name val="Aptos Narrow"/>
      <family val="2"/>
      <charset val="1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charset val="1"/>
    </font>
    <font>
      <b/>
      <sz val="11"/>
      <name val="Aptos Narrow"/>
      <family val="2"/>
      <charset val="1"/>
    </font>
    <font>
      <b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i/>
      <sz val="11"/>
      <color rgb="FF000000"/>
      <name val="Aptos Narrow"/>
      <family val="2"/>
      <charset val="1"/>
    </font>
    <font>
      <sz val="11"/>
      <name val="Aptos Narrow"/>
      <family val="2"/>
      <charset val="1"/>
    </font>
    <font>
      <sz val="11"/>
      <name val="Calibri"/>
      <family val="2"/>
      <charset val="1"/>
    </font>
    <font>
      <b/>
      <sz val="11"/>
      <color rgb="FF6BC182"/>
      <name val="Calibri"/>
      <family val="2"/>
      <charset val="1"/>
    </font>
    <font>
      <i/>
      <sz val="11"/>
      <name val="Calibri"/>
      <family val="2"/>
      <charset val="1"/>
    </font>
    <font>
      <b/>
      <sz val="11"/>
      <color rgb="FFFF0000"/>
      <name val="Calibri"/>
      <family val="2"/>
      <charset val="1"/>
    </font>
    <font>
      <i/>
      <sz val="11"/>
      <name val="Aptos Narrow"/>
      <family val="2"/>
      <charset val="1"/>
    </font>
    <font>
      <b/>
      <i/>
      <sz val="11"/>
      <name val="Aptos Narrow"/>
      <family val="2"/>
      <charset val="1"/>
    </font>
    <font>
      <u/>
      <sz val="11"/>
      <color rgb="FF467886"/>
      <name val="Aptos Narrow"/>
      <family val="2"/>
      <charset val="1"/>
    </font>
    <font>
      <sz val="11"/>
      <color rgb="FF000000"/>
      <name val="Aptos Narrow"/>
      <family val="2"/>
      <charset val="1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theme="1"/>
      <name val="Aptos Narrow"/>
      <scheme val="minor"/>
    </font>
    <font>
      <sz val="10"/>
      <color theme="1"/>
      <name val="Liberation Sans"/>
      <family val="2"/>
    </font>
  </fonts>
  <fills count="8">
    <fill>
      <patternFill patternType="none"/>
    </fill>
    <fill>
      <patternFill patternType="gray125"/>
    </fill>
    <fill>
      <patternFill patternType="solid">
        <fgColor rgb="FFD9F2D0"/>
        <bgColor rgb="FFE2EFDA"/>
      </patternFill>
    </fill>
    <fill>
      <patternFill patternType="solid">
        <fgColor rgb="FFF2F2F2"/>
        <bgColor rgb="FFE2EFDA"/>
      </patternFill>
    </fill>
    <fill>
      <patternFill patternType="solid">
        <fgColor rgb="FFFFFFFF"/>
        <bgColor rgb="FFF2F2F2"/>
      </patternFill>
    </fill>
    <fill>
      <patternFill patternType="solid">
        <fgColor rgb="FFE2EFDA"/>
        <bgColor rgb="FFD9F2D0"/>
      </patternFill>
    </fill>
    <fill>
      <patternFill patternType="solid">
        <fgColor rgb="FFD9D9D9"/>
        <bgColor rgb="FFE2EFDA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">
    <xf numFmtId="0" fontId="0" fillId="0" borderId="0"/>
    <xf numFmtId="0" fontId="17" fillId="0" borderId="0" applyBorder="0" applyProtection="0"/>
    <xf numFmtId="0" fontId="18" fillId="0" borderId="0"/>
    <xf numFmtId="0" fontId="4" fillId="0" borderId="0"/>
    <xf numFmtId="0" fontId="21" fillId="0" borderId="0"/>
    <xf numFmtId="0" fontId="1" fillId="0" borderId="0"/>
  </cellStyleXfs>
  <cellXfs count="115">
    <xf numFmtId="0" fontId="0" fillId="0" borderId="0" xfId="0"/>
    <xf numFmtId="49" fontId="5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/>
    </xf>
    <xf numFmtId="165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0" fontId="10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18" fillId="0" borderId="0" xfId="2"/>
    <xf numFmtId="0" fontId="18" fillId="0" borderId="0" xfId="2" applyAlignment="1">
      <alignment horizontal="center"/>
    </xf>
    <xf numFmtId="0" fontId="6" fillId="0" borderId="0" xfId="2" applyFont="1" applyAlignment="1">
      <alignment horizontal="center" vertical="center" wrapText="1"/>
    </xf>
    <xf numFmtId="0" fontId="16" fillId="0" borderId="0" xfId="2" applyFont="1" applyAlignment="1">
      <alignment horizontal="center" vertical="center" wrapText="1"/>
    </xf>
    <xf numFmtId="0" fontId="10" fillId="0" borderId="0" xfId="2" applyFont="1" applyAlignment="1">
      <alignment horizontal="center" vertical="center"/>
    </xf>
    <xf numFmtId="0" fontId="15" fillId="0" borderId="0" xfId="2" applyFont="1" applyAlignment="1">
      <alignment horizontal="center" vertical="center"/>
    </xf>
    <xf numFmtId="0" fontId="15" fillId="0" borderId="0" xfId="1" applyFont="1" applyBorder="1" applyAlignment="1" applyProtection="1">
      <alignment horizontal="center" vertical="center"/>
    </xf>
    <xf numFmtId="0" fontId="18" fillId="0" borderId="0" xfId="2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19" fillId="0" borderId="5" xfId="3" applyFont="1" applyBorder="1" applyAlignment="1">
      <alignment horizontal="center" vertical="center"/>
    </xf>
    <xf numFmtId="0" fontId="4" fillId="0" borderId="0" xfId="3" applyAlignment="1">
      <alignment horizontal="left"/>
    </xf>
    <xf numFmtId="0" fontId="4" fillId="0" borderId="0" xfId="3" applyAlignment="1">
      <alignment horizontal="center"/>
    </xf>
    <xf numFmtId="0" fontId="4" fillId="0" borderId="5" xfId="3" applyBorder="1" applyAlignment="1">
      <alignment horizontal="center" vertical="center"/>
    </xf>
    <xf numFmtId="0" fontId="4" fillId="0" borderId="0" xfId="3" applyAlignment="1">
      <alignment horizontal="center" vertical="center"/>
    </xf>
    <xf numFmtId="0" fontId="10" fillId="7" borderId="0" xfId="2" applyFont="1" applyFill="1" applyAlignment="1">
      <alignment horizontal="center" vertical="center"/>
    </xf>
    <xf numFmtId="0" fontId="10" fillId="7" borderId="0" xfId="2" applyFont="1" applyFill="1" applyAlignment="1">
      <alignment horizontal="center"/>
    </xf>
    <xf numFmtId="0" fontId="0" fillId="0" borderId="0" xfId="2" applyFont="1"/>
    <xf numFmtId="0" fontId="10" fillId="0" borderId="5" xfId="2" applyFont="1" applyBorder="1" applyAlignment="1">
      <alignment horizontal="center"/>
    </xf>
    <xf numFmtId="0" fontId="10" fillId="0" borderId="5" xfId="2" applyFont="1" applyBorder="1" applyAlignment="1">
      <alignment horizontal="center" vertical="center"/>
    </xf>
    <xf numFmtId="0" fontId="19" fillId="0" borderId="6" xfId="3" applyFont="1" applyBorder="1" applyAlignment="1">
      <alignment horizontal="center" vertical="center"/>
    </xf>
    <xf numFmtId="0" fontId="4" fillId="0" borderId="6" xfId="3" applyBorder="1" applyAlignment="1">
      <alignment horizontal="center" vertical="center"/>
    </xf>
    <xf numFmtId="0" fontId="10" fillId="0" borderId="6" xfId="2" applyFont="1" applyBorder="1" applyAlignment="1">
      <alignment horizontal="center"/>
    </xf>
    <xf numFmtId="0" fontId="10" fillId="0" borderId="6" xfId="2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center" vertical="center"/>
    </xf>
    <xf numFmtId="0" fontId="20" fillId="7" borderId="8" xfId="0" applyFont="1" applyFill="1" applyBorder="1" applyAlignment="1">
      <alignment horizontal="center"/>
    </xf>
    <xf numFmtId="165" fontId="6" fillId="0" borderId="9" xfId="0" applyNumberFormat="1" applyFont="1" applyBorder="1" applyAlignment="1">
      <alignment horizontal="center" vertical="center" wrapText="1"/>
    </xf>
    <xf numFmtId="165" fontId="6" fillId="0" borderId="10" xfId="0" applyNumberFormat="1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166" fontId="7" fillId="0" borderId="10" xfId="0" applyNumberFormat="1" applyFont="1" applyBorder="1" applyAlignment="1">
      <alignment horizontal="center" vertical="center" wrapText="1"/>
    </xf>
    <xf numFmtId="167" fontId="6" fillId="0" borderId="10" xfId="0" applyNumberFormat="1" applyFont="1" applyBorder="1" applyAlignment="1">
      <alignment horizontal="center" vertical="center" wrapText="1"/>
    </xf>
    <xf numFmtId="168" fontId="6" fillId="0" borderId="10" xfId="0" applyNumberFormat="1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6" fillId="7" borderId="7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169" fontId="8" fillId="3" borderId="0" xfId="0" applyNumberFormat="1" applyFont="1" applyFill="1" applyAlignment="1">
      <alignment horizontal="right" vertical="center" wrapText="1"/>
    </xf>
    <xf numFmtId="167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0" fillId="0" borderId="4" xfId="0" applyBorder="1" applyAlignment="1">
      <alignment horizontal="left"/>
    </xf>
    <xf numFmtId="0" fontId="0" fillId="4" borderId="0" xfId="0" applyFill="1" applyAlignment="1">
      <alignment horizontal="center" vertical="center"/>
    </xf>
    <xf numFmtId="169" fontId="8" fillId="0" borderId="0" xfId="0" applyNumberFormat="1" applyFont="1" applyAlignment="1">
      <alignment horizontal="right" vertical="center" wrapText="1"/>
    </xf>
    <xf numFmtId="0" fontId="10" fillId="0" borderId="0" xfId="0" applyFont="1" applyAlignment="1">
      <alignment horizontal="center" vertical="center"/>
    </xf>
    <xf numFmtId="169" fontId="8" fillId="3" borderId="0" xfId="0" applyNumberFormat="1" applyFont="1" applyFill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165" fontId="0" fillId="3" borderId="13" xfId="0" applyNumberFormat="1" applyFill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164" fontId="0" fillId="0" borderId="13" xfId="0" applyNumberFormat="1" applyBorder="1" applyAlignment="1">
      <alignment horizontal="center" vertical="center"/>
    </xf>
    <xf numFmtId="169" fontId="8" fillId="3" borderId="13" xfId="0" applyNumberFormat="1" applyFont="1" applyFill="1" applyBorder="1" applyAlignment="1">
      <alignment horizontal="center" vertical="center" wrapText="1"/>
    </xf>
    <xf numFmtId="167" fontId="0" fillId="0" borderId="13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68" fontId="0" fillId="2" borderId="13" xfId="0" applyNumberFormat="1" applyFill="1" applyBorder="1" applyAlignment="1">
      <alignment horizontal="center" vertical="center"/>
    </xf>
    <xf numFmtId="0" fontId="0" fillId="0" borderId="14" xfId="0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8" fontId="0" fillId="0" borderId="3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0" fillId="0" borderId="5" xfId="2" applyFont="1" applyBorder="1" applyAlignment="1">
      <alignment horizontal="center"/>
    </xf>
    <xf numFmtId="0" fontId="17" fillId="0" borderId="0" xfId="1"/>
    <xf numFmtId="0" fontId="3" fillId="0" borderId="0" xfId="3" applyFont="1" applyAlignment="1">
      <alignment horizontal="left"/>
    </xf>
    <xf numFmtId="0" fontId="2" fillId="0" borderId="5" xfId="3" applyFont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 wrapText="1"/>
    </xf>
    <xf numFmtId="168" fontId="0" fillId="2" borderId="3" xfId="0" applyNumberFormat="1" applyFill="1" applyBorder="1" applyAlignment="1">
      <alignment horizontal="center" vertical="center"/>
    </xf>
    <xf numFmtId="168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68" fontId="12" fillId="5" borderId="3" xfId="0" applyNumberFormat="1" applyFont="1" applyFill="1" applyBorder="1" applyAlignment="1">
      <alignment horizontal="center" vertical="center"/>
    </xf>
    <xf numFmtId="168" fontId="12" fillId="5" borderId="0" xfId="0" applyNumberFormat="1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168" fontId="14" fillId="5" borderId="3" xfId="0" applyNumberFormat="1" applyFont="1" applyFill="1" applyBorder="1" applyAlignment="1">
      <alignment horizontal="center" vertical="center"/>
    </xf>
    <xf numFmtId="168" fontId="14" fillId="5" borderId="0" xfId="0" applyNumberFormat="1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168" fontId="0" fillId="2" borderId="12" xfId="0" applyNumberForma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0" fontId="6" fillId="7" borderId="11" xfId="0" applyFont="1" applyFill="1" applyBorder="1" applyAlignment="1">
      <alignment horizontal="center" vertical="center" wrapText="1"/>
    </xf>
    <xf numFmtId="0" fontId="20" fillId="7" borderId="4" xfId="0" applyFont="1" applyFill="1" applyBorder="1" applyAlignment="1">
      <alignment horizontal="center"/>
    </xf>
    <xf numFmtId="0" fontId="21" fillId="0" borderId="0" xfId="4" applyAlignment="1">
      <alignment horizontal="center" vertical="center" wrapText="1"/>
    </xf>
    <xf numFmtId="0" fontId="1" fillId="0" borderId="0" xfId="5" applyAlignment="1">
      <alignment vertical="center" wrapText="1"/>
    </xf>
    <xf numFmtId="0" fontId="21" fillId="0" borderId="0" xfId="4" applyAlignment="1">
      <alignment horizontal="center" vertical="center"/>
    </xf>
    <xf numFmtId="0" fontId="1" fillId="0" borderId="0" xfId="5" applyAlignment="1">
      <alignment horizontal="center" vertical="center"/>
    </xf>
    <xf numFmtId="0" fontId="21" fillId="0" borderId="0" xfId="4"/>
    <xf numFmtId="170" fontId="21" fillId="0" borderId="0" xfId="4" applyNumberFormat="1" applyAlignment="1">
      <alignment horizontal="center" vertical="center"/>
    </xf>
    <xf numFmtId="169" fontId="22" fillId="0" borderId="0" xfId="4" applyNumberFormat="1" applyFont="1" applyAlignment="1">
      <alignment horizontal="right" vertical="center" wrapText="1"/>
    </xf>
    <xf numFmtId="21" fontId="21" fillId="0" borderId="0" xfId="4" applyNumberFormat="1" applyAlignment="1">
      <alignment horizontal="center" vertical="center"/>
    </xf>
  </cellXfs>
  <cellStyles count="6">
    <cellStyle name="Hyperlink" xfId="1" builtinId="8"/>
    <cellStyle name="Normal" xfId="0" builtinId="0"/>
    <cellStyle name="Normal 2" xfId="3" xr:uid="{14EE7EB2-F500-4618-8DD1-DA3DEF11F4FA}"/>
    <cellStyle name="Normal 3" xfId="4" xr:uid="{05ECAF79-E957-4FE5-81FD-EB08859210BD}"/>
    <cellStyle name="Standard 2" xfId="2" xr:uid="{00000000-0005-0000-0000-000006000000}"/>
    <cellStyle name="Standard 2 2" xfId="5" xr:uid="{3A7B4A92-774E-46AC-A341-193696418812}"/>
  </cellStyles>
  <dxfs count="43">
    <dxf>
      <font>
        <color indexed="2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0000"/>
        </patternFill>
      </fill>
    </dxf>
    <dxf>
      <fill>
        <patternFill>
          <bgColor theme="0" tint="-4.9989318521683403E-2"/>
        </patternFill>
      </fill>
    </dxf>
    <dxf>
      <fill>
        <patternFill>
          <bgColor rgb="FFD9D9D9"/>
        </patternFill>
      </fill>
    </dxf>
    <dxf>
      <fill>
        <patternFill>
          <bgColor rgb="FFD9D9D9"/>
        </patternFill>
      </fill>
    </dxf>
    <dxf>
      <fill>
        <patternFill>
          <bgColor rgb="FFFF0000"/>
        </patternFill>
      </fill>
    </dxf>
    <dxf>
      <font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D9D9D9"/>
        </patternFill>
      </fill>
    </dxf>
    <dxf>
      <fill>
        <patternFill>
          <bgColor rgb="FFD9D9D9"/>
        </patternFill>
      </fill>
    </dxf>
    <dxf>
      <fill>
        <patternFill>
          <bgColor rgb="FFD9D9D9"/>
        </patternFill>
      </fill>
    </dxf>
    <dxf>
      <font>
        <b/>
        <i val="0"/>
        <color rgb="FF6BC182"/>
      </font>
    </dxf>
    <dxf>
      <font>
        <b/>
        <i val="0"/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ill>
        <patternFill>
          <bgColor rgb="FFFF0000"/>
        </patternFill>
      </fill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charset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charset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charset val="1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2F2F2"/>
      <rgbColor rgb="FFE2EFDA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F2D0"/>
      <rgbColor rgb="FFFFFF99"/>
      <rgbColor rgb="FF99CCFF"/>
      <rgbColor rgb="FFFF99CC"/>
      <rgbColor rgb="FFCC99FF"/>
      <rgbColor rgb="FFFFCC99"/>
      <rgbColor rgb="FF3366FF"/>
      <rgbColor rgb="FF6BC182"/>
      <rgbColor rgb="FF99CC00"/>
      <rgbColor rgb="FFFFCC00"/>
      <rgbColor rgb="FFFF9900"/>
      <rgbColor rgb="FFFF6600"/>
      <rgbColor rgb="FF467886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iavass" id="{C22699DE-A25F-4AB6-A1FC-1AFD51B0EB9D}" userId="S::chiavass@agro.uba.ar::66672c9c-71d9-43de-98c8-3d9a4e5f174f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48A488-9F4C-4631-9A84-342FEF4C8DD0}" name="ReferenceTable" displayName="ReferenceTable" ref="A1:J71" totalsRowShown="0" headerRowDxfId="42" dataDxfId="41" tableBorderDxfId="40" headerRowCellStyle="Normal 2" dataCellStyle="Normal 2">
  <autoFilter ref="A1:J71" xr:uid="{4B48A488-9F4C-4631-9A84-342FEF4C8DD0}"/>
  <sortState xmlns:xlrd2="http://schemas.microsoft.com/office/spreadsheetml/2017/richdata2" ref="A2:J71">
    <sortCondition ref="A2:A71"/>
    <sortCondition ref="B2:B71"/>
    <sortCondition ref="C2:C71"/>
    <sortCondition ref="D2:D71"/>
    <sortCondition ref="E2:E71"/>
    <sortCondition ref="F2:F71"/>
    <sortCondition ref="G2:G71"/>
  </sortState>
  <tableColumns count="10">
    <tableColumn id="1" xr3:uid="{184B7CC6-4F38-4EE8-B8FE-B3B074679413}" name="Class" dataDxfId="39" dataCellStyle="Standard 2"/>
    <tableColumn id="2" xr3:uid="{0B31EEC6-AC35-4A2B-9EE2-731DDD013E13}" name="Order" dataDxfId="38" dataCellStyle="Standard 2"/>
    <tableColumn id="3" xr3:uid="{06C3806E-AA2D-4016-9E18-FE9554289BE4}" name="Suborder" dataDxfId="37" dataCellStyle="Standard 2"/>
    <tableColumn id="4" xr3:uid="{E2562BB5-E7A5-48A8-96EA-4C4E74FF3E59}" name="Infraorder" dataDxfId="36" dataCellStyle="Normal 2"/>
    <tableColumn id="5" xr3:uid="{27C21CF5-D286-409B-AE06-B58BBB159BA8}" name="Superfamily" dataDxfId="35" dataCellStyle="Normal 2"/>
    <tableColumn id="6" xr3:uid="{6DEAC9F0-BBBD-46E6-8492-EFEA5A69D04E}" name="Family" dataDxfId="34" dataCellStyle="Normal 2"/>
    <tableColumn id="7" xr3:uid="{616F83A7-9A23-4859-BC2C-D5D317179D23}" name="Subfamily" dataDxfId="33" dataCellStyle="Normal 2">
      <calculatedColumnFormula>+IFERROR(IF(H2="#N/C","#N/C",INDEX(Taxonomy_UniqueValues!#REF!,MATCH(H2,Taxonomy_UniqueValues!#REF!,0))),"#N/C")</calculatedColumnFormula>
    </tableColumn>
    <tableColumn id="8" xr3:uid="{B99E9C17-8DB7-4155-9343-8ACD3662D2D7}" name="Other aspect" dataDxfId="32" dataCellStyle="Normal 2"/>
    <tableColumn id="9" xr3:uid="{76FECCC7-37CC-4B41-BC3A-70D735EAC610}" name="Classification Class" dataDxfId="31" dataCellStyle="Normal 2"/>
    <tableColumn id="10" xr3:uid="{95769C10-8E25-4C98-A314-CBC90D717493}" name="Key" dataDxfId="30" dataCellStyle="Normal 2">
      <calculatedColumnFormula>+_xlfn.CONCAT(A2,".",B2,".",C2,".",D2,".",E2,".",F2,".",G2)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25" dT="2025-03-25T09:06:42.17" personId="{C22699DE-A25F-4AB6-A1FC-1AFD51B0EB9D}" id="{9C1DA682-900D-4679-B760-68ECE01C543D}">
    <text>Should be renamed to: oestroid_fly</text>
  </threadedComment>
  <threadedComment ref="D64" dT="2025-03-24T11:04:44.08" personId="{C22699DE-A25F-4AB6-A1FC-1AFD51B0EB9D}" id="{EE16D63F-FCA9-4210-AA20-DDDEE19E9830}">
    <text>Plus Zygaenoidea, colorful moths that belong to heteroceta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AJ1209"/>
  <sheetViews>
    <sheetView topLeftCell="L1173" zoomScale="75" zoomScaleNormal="75" workbookViewId="0">
      <selection activeCell="V1" sqref="V1"/>
    </sheetView>
  </sheetViews>
  <sheetFormatPr defaultColWidth="8.5703125" defaultRowHeight="15" x14ac:dyDescent="0.25"/>
  <cols>
    <col min="2" max="2" width="13.42578125" customWidth="1"/>
    <col min="4" max="4" width="10.140625" customWidth="1"/>
    <col min="5" max="5" width="28.28515625" style="1" customWidth="1"/>
    <col min="6" max="6" width="5.85546875" bestFit="1" customWidth="1"/>
    <col min="7" max="7" width="8.5703125" customWidth="1"/>
    <col min="8" max="8" width="21.85546875" style="1" customWidth="1"/>
    <col min="9" max="9" width="5.85546875" bestFit="1" customWidth="1"/>
    <col min="10" max="10" width="8.5703125" customWidth="1"/>
    <col min="11" max="12" width="11.28515625" style="2" customWidth="1"/>
    <col min="13" max="13" width="10.5703125" customWidth="1"/>
    <col min="14" max="16" width="8.5703125" customWidth="1"/>
    <col min="18" max="18" width="12.85546875" customWidth="1"/>
    <col min="19" max="19" width="10.140625" customWidth="1"/>
    <col min="20" max="20" width="22" customWidth="1"/>
    <col min="21" max="21" width="29.28515625" customWidth="1"/>
    <col min="22" max="22" width="11.5703125" customWidth="1"/>
    <col min="24" max="24" width="11.28515625" customWidth="1"/>
    <col min="25" max="25" width="10.5703125" customWidth="1"/>
    <col min="26" max="26" width="13.28515625" customWidth="1"/>
    <col min="27" max="28" width="16.7109375" customWidth="1"/>
    <col min="29" max="29" width="16.42578125" customWidth="1"/>
    <col min="30" max="31" width="18.140625" customWidth="1"/>
    <col min="32" max="32" width="17.28515625" customWidth="1"/>
    <col min="33" max="35" width="12.7109375" customWidth="1"/>
    <col min="36" max="36" width="114.5703125" style="37" bestFit="1" customWidth="1"/>
  </cols>
  <sheetData>
    <row r="1" spans="1:36" ht="60.75" thickBot="1" x14ac:dyDescent="0.3">
      <c r="A1" s="40" t="s">
        <v>0</v>
      </c>
      <c r="B1" s="41" t="s">
        <v>1</v>
      </c>
      <c r="C1" s="41" t="s">
        <v>2</v>
      </c>
      <c r="D1" s="41" t="s">
        <v>3</v>
      </c>
      <c r="E1" s="42" t="s">
        <v>4</v>
      </c>
      <c r="F1" s="42" t="s">
        <v>3791</v>
      </c>
      <c r="G1" s="42" t="s">
        <v>5</v>
      </c>
      <c r="H1" s="42" t="s">
        <v>6</v>
      </c>
      <c r="I1" s="42" t="s">
        <v>3791</v>
      </c>
      <c r="J1" s="42" t="s">
        <v>7</v>
      </c>
      <c r="K1" s="43" t="s">
        <v>8</v>
      </c>
      <c r="L1" s="43" t="s">
        <v>9</v>
      </c>
      <c r="M1" s="43" t="s">
        <v>10</v>
      </c>
      <c r="N1" s="44" t="s">
        <v>11</v>
      </c>
      <c r="O1" s="42" t="s">
        <v>12</v>
      </c>
      <c r="P1" s="42" t="s">
        <v>13</v>
      </c>
      <c r="Q1" s="42" t="s">
        <v>14</v>
      </c>
      <c r="R1" s="42" t="s">
        <v>15</v>
      </c>
      <c r="S1" s="45" t="s">
        <v>16</v>
      </c>
      <c r="T1" s="46" t="s">
        <v>3733</v>
      </c>
      <c r="U1" s="45" t="s">
        <v>27</v>
      </c>
      <c r="V1" s="45" t="s">
        <v>3732</v>
      </c>
      <c r="W1" s="47" t="s">
        <v>17</v>
      </c>
      <c r="X1" s="48" t="s">
        <v>18</v>
      </c>
      <c r="Y1" s="48" t="s">
        <v>19</v>
      </c>
      <c r="Z1" s="48" t="s">
        <v>20</v>
      </c>
      <c r="AA1" s="48" t="s">
        <v>21</v>
      </c>
      <c r="AB1" s="48" t="s">
        <v>3730</v>
      </c>
      <c r="AC1" s="48" t="s">
        <v>22</v>
      </c>
      <c r="AD1" s="48" t="s">
        <v>23</v>
      </c>
      <c r="AE1" s="48" t="s">
        <v>24</v>
      </c>
      <c r="AF1" s="48" t="s">
        <v>25</v>
      </c>
      <c r="AG1" s="84" t="s">
        <v>26</v>
      </c>
      <c r="AH1" s="49" t="s">
        <v>3787</v>
      </c>
      <c r="AI1" s="105" t="s">
        <v>3794</v>
      </c>
      <c r="AJ1" s="46" t="s">
        <v>3792</v>
      </c>
    </row>
    <row r="2" spans="1:36" x14ac:dyDescent="0.25">
      <c r="A2" s="3">
        <v>1</v>
      </c>
      <c r="B2" s="50" t="str">
        <f t="shared" ref="B2:B39" si="0">+_xlfn.CONCAT(C2,"_",A2)</f>
        <v>FAIR-D1_1</v>
      </c>
      <c r="C2" s="51" t="s">
        <v>28</v>
      </c>
      <c r="D2" s="4">
        <f t="shared" ref="D2:D33" si="1">IF(ISBLANK(E2),"",+VALUE(MID(E2, FIND("_", E2)+1,10)))</f>
        <v>45161</v>
      </c>
      <c r="E2" s="1" t="s">
        <v>29</v>
      </c>
      <c r="F2" s="81" t="str">
        <f>HYPERLINK(VLOOKUP(E2,Video_List!G:K,5),"video")</f>
        <v>video</v>
      </c>
      <c r="G2" s="5" t="str">
        <f>IF(ISBLANK(E2),"",IFERROR(IF(MATCH(E2,Video_List!$G:$G,)&gt;0,"ok",""),"errr"))</f>
        <v>ok</v>
      </c>
      <c r="H2" s="1" t="s">
        <v>30</v>
      </c>
      <c r="I2" s="81" t="str">
        <f>HYPERLINK(VLOOKUP(H2,Video_List!G:K,5),"video")</f>
        <v>video</v>
      </c>
      <c r="J2" s="5" t="str">
        <f>IF(ISBLANK(H2),"",IFERROR(IF(MATCH(H2,Video_List!$G:$G,)&gt;0,"ok",""),"error"))</f>
        <v>ok</v>
      </c>
      <c r="K2" s="2">
        <v>45161.395358796297</v>
      </c>
      <c r="L2" s="2">
        <v>45161.396261574097</v>
      </c>
      <c r="M2" s="52">
        <f t="shared" ref="M2:M65" si="2">IF(ISBLANK(E2),"",L2-K2)</f>
        <v>9.0277779963798821E-4</v>
      </c>
      <c r="N2" s="53" t="s">
        <v>31</v>
      </c>
      <c r="O2" s="54" t="s">
        <v>32</v>
      </c>
      <c r="P2" s="54" t="s">
        <v>33</v>
      </c>
      <c r="Q2" s="6">
        <v>1</v>
      </c>
      <c r="R2" s="5" t="str">
        <f t="shared" ref="R2:R65" si="3">IF(ISBLANK(C2),"",+CONCATENATE(C2,"/",Q2))</f>
        <v>FAIR-D1/1</v>
      </c>
      <c r="S2" s="4" t="str">
        <f>IF(ISBLANK(E2),"",IF(E2=H2, "1 video",CONCATENATE((+COUNTIFS(Video_List!$A:$A,Monitoring!C2,Video_List!$D:$D,"&lt;=" &amp;Monitoring!L2)-COUNTIFS(Video_List!$A:$A,Monitoring!C2,Video_List!$D:$D,"&lt;=" &amp;Monitoring!K2))+1," videos")))</f>
        <v>2 videos</v>
      </c>
      <c r="T2" s="54" t="s">
        <v>34</v>
      </c>
      <c r="U2" s="73"/>
      <c r="V2" s="74" t="str">
        <f>IF(IFERROR(FIND("fly_small",U2),0)&gt;0,"fly_small",IF(IFERROR(FIND("fly at the border",U2),0)&gt;0,"fly",IF(IFERROR(FIND("insect_small",U2),0)&gt;0,"insect_small","")))</f>
        <v/>
      </c>
      <c r="W2" s="85" t="str">
        <f>+IF(Y2="#N/C","-",IF(AC2="#N/C","no","yes"))</f>
        <v>yes</v>
      </c>
      <c r="X2" s="86" t="s">
        <v>35</v>
      </c>
      <c r="Y2" s="87" t="str">
        <f>+IFERROR(IF(Z2="#N/C","#N/C",IF(Z2=0,INDEX(Taxonomy_UniqueValues!A:A,MATCH(AA2,Taxonomy_UniqueValues!C:C,0)),INDEX(Taxonomy_UniqueValues!A:A,MATCH(Z2,Taxonomy_UniqueValues!B:B,0)))),"#N/C")</f>
        <v>Insecta</v>
      </c>
      <c r="Z2" s="87" t="str">
        <f>+IFERROR(IF(AA2="#N/C","#N/C",IF(AA2=0,INDEX(Taxonomy_UniqueValues!B:B,MATCH(AB2,Taxonomy_UniqueValues!D:D,0)),INDEX(Taxonomy_UniqueValues!B:B,MATCH(AA2,Taxonomy_UniqueValues!C:C,0)))),"#N/C")</f>
        <v>Diptera</v>
      </c>
      <c r="AA2" s="87" t="str">
        <f>+IFERROR(IF(AB2="#N/C","#N/C",IF(AB2=0,INDEX(Taxonomy_UniqueValues!C:C,MATCH(AC2,Taxonomy_UniqueValues!E:E,0)),INDEX(Taxonomy_UniqueValues!C:C,MATCH(AB2,Taxonomy_UniqueValues!D:D,0)))),"#N/C")</f>
        <v>Brachycera</v>
      </c>
      <c r="AB2" s="87" t="str">
        <f>+IFERROR(IF(AC2="#N/C","#N/C",IF(AC2=0,INDEX(Taxonomy_UniqueValues!D:D,MATCH(AD2,Taxonomy_UniqueValues!F:F,0)),INDEX(Taxonomy_UniqueValues!D:D,MATCH(AC2,Taxonomy_UniqueValues!E:E,0)))),"#N/C")</f>
        <v>Muscomorpha</v>
      </c>
      <c r="AC2" s="87" t="s">
        <v>36</v>
      </c>
      <c r="AD2" s="87" t="str">
        <f>+IFERROR(IF(AE2="#N/C","#N/C",INDEX(Taxonomy_UniqueValues!F:F,MATCH(AE2,Taxonomy_UniqueValues!G:G,0))),"#N/C")</f>
        <v>#N/C</v>
      </c>
      <c r="AE2" s="87" t="str">
        <f>+IFERROR(IF(AF2="#N/C","#N/C",INDEX(Taxonomy_UniqueValues!G:G,MATCH(AF2,Taxonomy_UniqueValues!H:H,0))),"#N/C")</f>
        <v>#N/C</v>
      </c>
      <c r="AF2" s="87" t="str">
        <f>+IFERROR(IF(AG2="#N/C","#N/C",INDEX(Taxonomy_UniqueValues!H:H,MATCH(AG2,Taxonomy_UniqueValues!I:I,0))),"#N/C")</f>
        <v>#N/C</v>
      </c>
      <c r="AG2" s="88" t="s">
        <v>37</v>
      </c>
      <c r="AH2" s="39" t="str" cm="1">
        <f t="array" ref="AH2">IF(LEN(V2)&gt;1,V2,_xlfn.LET(_xlpm.cls,Y2, _xlpm.ord,IFERROR(Z2,"#N/C"), _xlpm.subord,IFERROR(AA2,"#N/C"), _xlpm.infr,IFERROR(AB2,"#N/C"), _xlpm.sf,IFERROR(AC2,"#N/C"), _xlpm.fam,IFERROR(AD2,"#N/C"), _xlpm.subfam,IF(TRIM(AE2)="-","#N/C",IFERROR(AE2,"#N/C")),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_xlpm.fallback,IF(IFERROR(Z2,"#N/C")="#N/C",Y2,IF(IFERROR(AA2,"#N/C")="#N/C",Z2,IF(IFERROR(AB2,"#N/C")="#N/C",AA2,IF(IFERROR(AC2,"#N/C")="#N/C",AB2,IF(IFERROR(AD2,"#N/C")="#N/C",AC2,IF(IFERROR(AE2,"#N/C")="#N/C",AD2,"#N/C")))))), _xlpm.finalResult,IF(OR(_xlpm.computedResult="",_xlpm.computedResult="#N/C"),_xlpm.fallback,_xlpm.computedResult), INDEX(_xlpm.finalResult,1)))</f>
        <v>Muscoidea</v>
      </c>
      <c r="AI2" s="106" t="s">
        <v>35</v>
      </c>
      <c r="AJ2" s="55" t="str">
        <f>+CONCATENATE(Y2,".",Z2,".",AA2,".",AB2,".",AC2,".",AD2,".",AE2,".",AF2,".",AG2)</f>
        <v>Insecta.Diptera.Brachycera.Muscomorpha.Muscoidea.#N/C.#N/C.#N/C.#N/C</v>
      </c>
    </row>
    <row r="3" spans="1:36" x14ac:dyDescent="0.25">
      <c r="A3" s="3">
        <v>2</v>
      </c>
      <c r="B3" s="50" t="str">
        <f t="shared" si="0"/>
        <v>FAIR-D1_2</v>
      </c>
      <c r="C3" s="51" t="s">
        <v>28</v>
      </c>
      <c r="D3" s="4">
        <f t="shared" si="1"/>
        <v>45161</v>
      </c>
      <c r="E3" s="1" t="s">
        <v>38</v>
      </c>
      <c r="F3" s="81" t="str">
        <f>HYPERLINK(VLOOKUP(E3,Video_List!G:K,5),"video")</f>
        <v>video</v>
      </c>
      <c r="G3" s="5" t="str">
        <f>IF(ISBLANK(E3),"",IFERROR(IF(MATCH(E3,Video_List!$G:$G,)&gt;0,"ok",""),"errr"))</f>
        <v>ok</v>
      </c>
      <c r="H3" s="1" t="s">
        <v>38</v>
      </c>
      <c r="I3" s="81" t="str">
        <f>HYPERLINK(VLOOKUP(H3,Video_List!G:K,5),"video")</f>
        <v>video</v>
      </c>
      <c r="J3" s="5" t="str">
        <f>IF(ISBLANK(H3),"",IFERROR(IF(MATCH(H3,Video_List!$G:$G,)&gt;0,"ok",""),"error"))</f>
        <v>ok</v>
      </c>
      <c r="K3" s="2">
        <v>45161.470347222203</v>
      </c>
      <c r="L3" s="2">
        <v>45161.470451388901</v>
      </c>
      <c r="M3" s="52">
        <f t="shared" si="2"/>
        <v>1.041666982928291E-4</v>
      </c>
      <c r="N3" s="53" t="s">
        <v>31</v>
      </c>
      <c r="O3" s="54" t="s">
        <v>32</v>
      </c>
      <c r="P3" s="54" t="s">
        <v>33</v>
      </c>
      <c r="Q3" s="6">
        <v>2</v>
      </c>
      <c r="R3" s="5" t="str">
        <f t="shared" si="3"/>
        <v>FAIR-D1/2</v>
      </c>
      <c r="S3" s="4" t="str">
        <f>IF(ISBLANK(E3),"",IF(E3=H3, "1 video",CONCATENATE((+COUNTIFS(Video_List!$A:$A,Monitoring!C3,Video_List!$D:$D,"&lt;=" &amp;Monitoring!L3)-COUNTIFS(Video_List!$A:$A,Monitoring!C3,Video_List!$D:$D,"&lt;=" &amp;Monitoring!K3))+1," videos")))</f>
        <v>1 video</v>
      </c>
      <c r="T3" s="54" t="s">
        <v>34</v>
      </c>
      <c r="U3" s="75"/>
      <c r="V3" s="7" t="str">
        <f t="shared" ref="V3:V66" si="4">IF(IFERROR(FIND("fly_small",U3),0)&gt;0,"fly_small",IF(IFERROR(FIND("fly at the border",U3),0)&gt;0,"fly",IF(IFERROR(FIND("insect_small",U3),0)&gt;0,"insect_small","")))</f>
        <v/>
      </c>
      <c r="W3" s="85" t="s">
        <v>32</v>
      </c>
      <c r="X3" s="86" t="s">
        <v>32</v>
      </c>
      <c r="Y3" s="87" t="str">
        <f>+IFERROR(IF(Z3="#N/C","#N/C",IF(Z3=0,INDEX(Taxonomy_UniqueValues!A:A,MATCH(AA3,Taxonomy_UniqueValues!C:C,0)),INDEX(Taxonomy_UniqueValues!A:A,MATCH(Z3,Taxonomy_UniqueValues!B:B,0)))),"#N/C")</f>
        <v>Insecta</v>
      </c>
      <c r="Z3" s="87" t="str">
        <f>+IFERROR(IF(AA3="#N/C","#N/C",IF(AA3=0,INDEX(Taxonomy_UniqueValues!B:B,MATCH(AB3,Taxonomy_UniqueValues!D:D,0)),INDEX(Taxonomy_UniqueValues!B:B,MATCH(AA3,Taxonomy_UniqueValues!C:C,0)))),"#N/C")</f>
        <v>Diptera</v>
      </c>
      <c r="AA3" s="87" t="str">
        <f>+IFERROR(IF(AB3="#N/C","#N/C",IF(AB3=0,INDEX(Taxonomy_UniqueValues!C:C,MATCH(AC3,Taxonomy_UniqueValues!E:E,0)),INDEX(Taxonomy_UniqueValues!C:C,MATCH(AB3,Taxonomy_UniqueValues!D:D,0)))),"#N/C")</f>
        <v>Brachycera</v>
      </c>
      <c r="AB3" s="87" t="str">
        <f>+IFERROR(IF(AC3="#N/C","#N/C",IF(AC3=0,INDEX(Taxonomy_UniqueValues!D:D,MATCH(AD3,Taxonomy_UniqueValues!F:F,0)),INDEX(Taxonomy_UniqueValues!D:D,MATCH(AC3,Taxonomy_UniqueValues!E:E,0)))),"#N/C")</f>
        <v>Muscomorpha</v>
      </c>
      <c r="AC3" s="87" t="str">
        <f>+IFERROR(IF(AD3="#N/C","#N/C",IF(AD3=0,INDEX(Taxonomy_UniqueValues!E:E,MATCH(AE3,Taxonomy_UniqueValues!G:G,0)),INDEX(Taxonomy_UniqueValues!E:E,MATCH(AD3,Taxonomy_UniqueValues!F:F,0)))),"#N/C")</f>
        <v>Muscoidea</v>
      </c>
      <c r="AD3" s="87" t="str">
        <f>+IFERROR(IF(AE3="#N/C","#N/C",IF(AE3=0,INDEX(Taxonomy_UniqueValues!F:F,MATCH(AF3,Taxonomy_UniqueValues!H:H,0)),INDEX(Taxonomy_UniqueValues!F:F,MATCH(AE3,Taxonomy_UniqueValues!G:G,0)))),"#N/C")</f>
        <v>Fanniidae</v>
      </c>
      <c r="AE3" s="87">
        <f>+IFERROR(IF(AF3="#N/C","#N/C",INDEX(Taxonomy_UniqueValues!G:G,MATCH(AF3,Taxonomy_UniqueValues!H:H,0))),"#N/C")</f>
        <v>0</v>
      </c>
      <c r="AF3" s="89" t="s">
        <v>39</v>
      </c>
      <c r="AG3" s="88" t="s">
        <v>37</v>
      </c>
      <c r="AH3" s="39" t="str" cm="1">
        <f t="array" ref="AH3">IF(LEN(V3)&gt;1,V3,_xlfn.LET(_xlpm.cls,Y3, _xlpm.ord,IFERROR(Z3,"#N/C"), _xlpm.subord,IFERROR(AA3,"#N/C"), _xlpm.infr,IFERROR(AB3,"#N/C"), _xlpm.sf,IFERROR(AC3,"#N/C"), _xlpm.fam,IFERROR(AD3,"#N/C"), _xlpm.subfam,IF(TRIM(AE3)="-","#N/C",IFERROR(AE3,"#N/C")),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_xlpm.fallback,IF(IFERROR(Z3,"#N/C")="#N/C",Y3,IF(IFERROR(AA3,"#N/C")="#N/C",Z3,IF(IFERROR(AB3,"#N/C")="#N/C",AA3,IF(IFERROR(AC3,"#N/C")="#N/C",AB3,IF(IFERROR(AD3,"#N/C")="#N/C",AC3,IF(IFERROR(AE3,"#N/C")="#N/C",AD3,"#N/C")))))), _xlpm.finalResult,IF(OR(_xlpm.computedResult="",_xlpm.computedResult="#N/C"),_xlpm.fallback,_xlpm.computedResult), INDEX(_xlpm.finalResult,1)))</f>
        <v>fly</v>
      </c>
      <c r="AI3" s="106" t="s">
        <v>35</v>
      </c>
      <c r="AJ3" s="55" t="str">
        <f t="shared" ref="AJ3:AJ66" si="5">+CONCATENATE(Y3,".",Z3,".",AA3,".",AB3,".",AC3,".",AD3,".",AE3,".",AF3,".",AG3)</f>
        <v>Insecta.Diptera.Brachycera.Muscomorpha.Muscoidea.Fanniidae.0.Fannia.#N/C</v>
      </c>
    </row>
    <row r="4" spans="1:36" x14ac:dyDescent="0.25">
      <c r="A4" s="3">
        <v>3</v>
      </c>
      <c r="B4" s="50" t="str">
        <f t="shared" si="0"/>
        <v>FAIR-D1_3</v>
      </c>
      <c r="C4" s="51" t="s">
        <v>28</v>
      </c>
      <c r="D4" s="4">
        <f t="shared" si="1"/>
        <v>45161</v>
      </c>
      <c r="E4" s="1" t="s">
        <v>40</v>
      </c>
      <c r="F4" s="81" t="str">
        <f>HYPERLINK(VLOOKUP(E4,Video_List!G:K,5),"video")</f>
        <v>video</v>
      </c>
      <c r="G4" s="5" t="str">
        <f>IF(ISBLANK(E4),"",IFERROR(IF(MATCH(E4,Video_List!$G:$G,)&gt;0,"ok",""),"errr"))</f>
        <v>ok</v>
      </c>
      <c r="H4" s="1" t="s">
        <v>40</v>
      </c>
      <c r="I4" s="81" t="str">
        <f>HYPERLINK(VLOOKUP(H4,Video_List!G:K,5),"video")</f>
        <v>video</v>
      </c>
      <c r="J4" s="5" t="str">
        <f>IF(ISBLANK(H4),"",IFERROR(IF(MATCH(H4,Video_List!$G:$G,)&gt;0,"ok",""),"error"))</f>
        <v>ok</v>
      </c>
      <c r="K4" s="2">
        <v>45161.5214583333</v>
      </c>
      <c r="L4" s="2">
        <v>45161.521585648101</v>
      </c>
      <c r="M4" s="52">
        <f t="shared" si="2"/>
        <v>1.2731480092043057E-4</v>
      </c>
      <c r="N4" s="53" t="s">
        <v>31</v>
      </c>
      <c r="O4" s="54" t="s">
        <v>32</v>
      </c>
      <c r="P4" s="54" t="s">
        <v>33</v>
      </c>
      <c r="Q4" s="6">
        <v>3</v>
      </c>
      <c r="R4" s="5" t="str">
        <f t="shared" si="3"/>
        <v>FAIR-D1/3</v>
      </c>
      <c r="S4" s="4" t="str">
        <f>IF(ISBLANK(E4),"",IF(E4=H4, "1 video",CONCATENATE((+COUNTIFS(Video_List!$A:$A,Monitoring!C4,Video_List!$D:$D,"&lt;=" &amp;Monitoring!L4)-COUNTIFS(Video_List!$A:$A,Monitoring!C4,Video_List!$D:$D,"&lt;=" &amp;Monitoring!K4))+1," videos")))</f>
        <v>1 video</v>
      </c>
      <c r="T4" s="54" t="s">
        <v>34</v>
      </c>
      <c r="U4" s="75"/>
      <c r="V4" s="7" t="str">
        <f t="shared" si="4"/>
        <v/>
      </c>
      <c r="W4" s="85" t="s">
        <v>32</v>
      </c>
      <c r="X4" s="86" t="s">
        <v>32</v>
      </c>
      <c r="Y4" s="87" t="str">
        <f>+IFERROR(IF(Z4="#N/C","#N/C",IF(Z4=0,INDEX(Taxonomy_UniqueValues!A:A,MATCH(AA4,Taxonomy_UniqueValues!C:C,0)),INDEX(Taxonomy_UniqueValues!A:A,MATCH(Z4,Taxonomy_UniqueValues!B:B,0)))),"#N/C")</f>
        <v>Insecta</v>
      </c>
      <c r="Z4" s="87" t="str">
        <f>+IFERROR(IF(AA4="#N/C","#N/C",IF(AA4=0,INDEX(Taxonomy_UniqueValues!B:B,MATCH(AB4,Taxonomy_UniqueValues!D:D,0)),INDEX(Taxonomy_UniqueValues!B:B,MATCH(AA4,Taxonomy_UniqueValues!C:C,0)))),"#N/C")</f>
        <v>Diptera</v>
      </c>
      <c r="AA4" s="87" t="str">
        <f>+IFERROR(IF(AB4="#N/C","#N/C",IF(AB4=0,INDEX(Taxonomy_UniqueValues!C:C,MATCH(AC4,Taxonomy_UniqueValues!E:E,0)),INDEX(Taxonomy_UniqueValues!C:C,MATCH(AB4,Taxonomy_UniqueValues!D:D,0)))),"#N/C")</f>
        <v>Brachycera</v>
      </c>
      <c r="AB4" s="87" t="str">
        <f>+IFERROR(IF(AC4="#N/C","#N/C",IF(AC4=0,INDEX(Taxonomy_UniqueValues!D:D,MATCH(AD4,Taxonomy_UniqueValues!F:F,0)),INDEX(Taxonomy_UniqueValues!D:D,MATCH(AC4,Taxonomy_UniqueValues!E:E,0)))),"#N/C")</f>
        <v>Muscomorpha</v>
      </c>
      <c r="AC4" s="87" t="str">
        <f>+IFERROR(IF(AD4="#N/C","#N/C",IF(AD4=0,INDEX(Taxonomy_UniqueValues!E:E,MATCH(AE4,Taxonomy_UniqueValues!G:G,0)),INDEX(Taxonomy_UniqueValues!E:E,MATCH(AD4,Taxonomy_UniqueValues!F:F,0)))),"#N/C")</f>
        <v>Muscoidea</v>
      </c>
      <c r="AD4" s="87" t="str">
        <f>+IFERROR(IF(AE4="#N/C","#N/C",IF(AE4=0,INDEX(Taxonomy_UniqueValues!F:F,MATCH(AF4,Taxonomy_UniqueValues!H:H,0)),INDEX(Taxonomy_UniqueValues!F:F,MATCH(AE4,Taxonomy_UniqueValues!G:G,0)))),"#N/C")</f>
        <v>Fanniidae</v>
      </c>
      <c r="AE4" s="87">
        <f>+IFERROR(IF(AF4="#N/C","#N/C",INDEX(Taxonomy_UniqueValues!G:G,MATCH(AF4,Taxonomy_UniqueValues!H:H,0))),"#N/C")</f>
        <v>0</v>
      </c>
      <c r="AF4" s="89" t="s">
        <v>39</v>
      </c>
      <c r="AG4" s="88" t="s">
        <v>37</v>
      </c>
      <c r="AH4" s="39" t="str" cm="1">
        <f t="array" ref="AH4">IF(LEN(V4)&gt;1,V4,_xlfn.LET(_xlpm.cls,Y4, _xlpm.ord,IFERROR(Z4,"#N/C"), _xlpm.subord,IFERROR(AA4,"#N/C"), _xlpm.infr,IFERROR(AB4,"#N/C"), _xlpm.sf,IFERROR(AC4,"#N/C"), _xlpm.fam,IFERROR(AD4,"#N/C"), _xlpm.subfam,IF(TRIM(AE4)="-","#N/C",IFERROR(AE4,"#N/C")),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_xlpm.fallback,IF(IFERROR(Z4,"#N/C")="#N/C",Y4,IF(IFERROR(AA4,"#N/C")="#N/C",Z4,IF(IFERROR(AB4,"#N/C")="#N/C",AA4,IF(IFERROR(AC4,"#N/C")="#N/C",AB4,IF(IFERROR(AD4,"#N/C")="#N/C",AC4,IF(IFERROR(AE4,"#N/C")="#N/C",AD4,"#N/C")))))), _xlpm.finalResult,IF(OR(_xlpm.computedResult="",_xlpm.computedResult="#N/C"),_xlpm.fallback,_xlpm.computedResult), INDEX(_xlpm.finalResult,1)))</f>
        <v>fly</v>
      </c>
      <c r="AI4" s="106" t="s">
        <v>35</v>
      </c>
      <c r="AJ4" s="55" t="str">
        <f t="shared" si="5"/>
        <v>Insecta.Diptera.Brachycera.Muscomorpha.Muscoidea.Fanniidae.0.Fannia.#N/C</v>
      </c>
    </row>
    <row r="5" spans="1:36" x14ac:dyDescent="0.25">
      <c r="A5" s="3">
        <v>4</v>
      </c>
      <c r="B5" s="50" t="str">
        <f t="shared" si="0"/>
        <v>FAIR-D1_4</v>
      </c>
      <c r="C5" s="51" t="s">
        <v>28</v>
      </c>
      <c r="D5" s="4">
        <f t="shared" si="1"/>
        <v>45161</v>
      </c>
      <c r="E5" s="1" t="s">
        <v>41</v>
      </c>
      <c r="F5" s="81" t="str">
        <f>HYPERLINK(VLOOKUP(E5,Video_List!G:K,5),"video")</f>
        <v>video</v>
      </c>
      <c r="G5" s="5" t="str">
        <f>IF(ISBLANK(E5),"",IFERROR(IF(MATCH(E5,Video_List!$G:$G,)&gt;0,"ok",""),"errr"))</f>
        <v>ok</v>
      </c>
      <c r="H5" s="1" t="s">
        <v>41</v>
      </c>
      <c r="I5" s="81" t="str">
        <f>HYPERLINK(VLOOKUP(H5,Video_List!G:K,5),"video")</f>
        <v>video</v>
      </c>
      <c r="J5" s="5" t="str">
        <f>IF(ISBLANK(H5),"",IFERROR(IF(MATCH(H5,Video_List!$G:$G,)&gt;0,"ok",""),"error"))</f>
        <v>ok</v>
      </c>
      <c r="K5" s="2">
        <v>45161.586817129602</v>
      </c>
      <c r="L5" s="2">
        <v>45161.586875000001</v>
      </c>
      <c r="M5" s="52">
        <f t="shared" si="2"/>
        <v>5.7870398450177163E-5</v>
      </c>
      <c r="N5" s="53" t="s">
        <v>31</v>
      </c>
      <c r="O5" s="54" t="s">
        <v>32</v>
      </c>
      <c r="P5" s="54" t="s">
        <v>33</v>
      </c>
      <c r="Q5" s="6">
        <v>4</v>
      </c>
      <c r="R5" s="5" t="str">
        <f t="shared" si="3"/>
        <v>FAIR-D1/4</v>
      </c>
      <c r="S5" s="4" t="str">
        <f>IF(ISBLANK(E5),"",IF(E5=H5, "1 video",CONCATENATE((+COUNTIFS(Video_List!$A:$A,Monitoring!C5,Video_List!$D:$D,"&lt;=" &amp;Monitoring!L5)-COUNTIFS(Video_List!$A:$A,Monitoring!C5,Video_List!$D:$D,"&lt;=" &amp;Monitoring!K5))+1," videos")))</f>
        <v>1 video</v>
      </c>
      <c r="T5" s="54" t="s">
        <v>42</v>
      </c>
      <c r="U5" s="75"/>
      <c r="V5" s="7" t="str">
        <f t="shared" si="4"/>
        <v/>
      </c>
      <c r="W5" s="85" t="str">
        <f>+IF(Y5="#N/C","-",IF(AC5="#N/C","no","yes"))</f>
        <v>yes</v>
      </c>
      <c r="X5" s="86" t="s">
        <v>32</v>
      </c>
      <c r="Y5" s="87" t="str">
        <f>+IFERROR(IF(Z5="#N/C","#N/C",IF(Z5=0,INDEX(Taxonomy_UniqueValues!A:A,MATCH(AA5,Taxonomy_UniqueValues!C:C,0)),INDEX(Taxonomy_UniqueValues!A:A,MATCH(Z5,Taxonomy_UniqueValues!B:B,0)))),"#N/C")</f>
        <v>Insecta</v>
      </c>
      <c r="Z5" s="87" t="str">
        <f>+IFERROR(IF(AA5="#N/C","#N/C",IF(AA5=0,INDEX(Taxonomy_UniqueValues!B:B,MATCH(AB5,Taxonomy_UniqueValues!D:D,0)),INDEX(Taxonomy_UniqueValues!B:B,MATCH(AA5,Taxonomy_UniqueValues!C:C,0)))),"#N/C")</f>
        <v>Diptera</v>
      </c>
      <c r="AA5" s="87" t="str">
        <f>+IFERROR(IF(AB5="#N/C","#N/C",IF(AB5=0,INDEX(Taxonomy_UniqueValues!C:C,MATCH(AC5,Taxonomy_UniqueValues!E:E,0)),INDEX(Taxonomy_UniqueValues!C:C,MATCH(AB5,Taxonomy_UniqueValues!D:D,0)))),"#N/C")</f>
        <v>Brachycera</v>
      </c>
      <c r="AB5" s="87" t="str">
        <f>+IFERROR(IF(AC5="#N/C","#N/C",IF(AC5=0,INDEX(Taxonomy_UniqueValues!D:D,MATCH(AD5,Taxonomy_UniqueValues!F:F,0)),INDEX(Taxonomy_UniqueValues!D:D,MATCH(AC5,Taxonomy_UniqueValues!E:E,0)))),"#N/C")</f>
        <v>Muscomorpha</v>
      </c>
      <c r="AC5" s="87" t="str">
        <f>+IFERROR(IF(AD5="#N/C","#N/C",IF(AD5=0,INDEX(Taxonomy_UniqueValues!E:E,MATCH(AE5,Taxonomy_UniqueValues!G:G,0)),INDEX(Taxonomy_UniqueValues!E:E,MATCH(AD5,Taxonomy_UniqueValues!F:F,0)))),"#N/C")</f>
        <v>Syrphoidea</v>
      </c>
      <c r="AD5" s="87" t="str">
        <f>+IFERROR(IF(AE5="#N/C","#N/C",IF(AE5=0,INDEX(Taxonomy_UniqueValues!F:F,MATCH(AF5,Taxonomy_UniqueValues!H:H,0)),INDEX(Taxonomy_UniqueValues!F:F,MATCH(AE5,Taxonomy_UniqueValues!G:G,0)))),"#N/C")</f>
        <v>Syrphidae</v>
      </c>
      <c r="AE5" s="87" t="str">
        <f>+IFERROR(IF(AF5="#N/C","#N/C",INDEX(Taxonomy_UniqueValues!G:G,MATCH(AF5,Taxonomy_UniqueValues!H:H,0))),"#N/C")</f>
        <v>Syrphinae</v>
      </c>
      <c r="AF5" s="87" t="s">
        <v>43</v>
      </c>
      <c r="AG5" s="88" t="s">
        <v>37</v>
      </c>
      <c r="AH5" s="39" t="str" cm="1">
        <f t="array" ref="AH5">IF(LEN(V5)&gt;1,V5,_xlfn.LET(_xlpm.cls,Y5, _xlpm.ord,IFERROR(Z5,"#N/C"), _xlpm.subord,IFERROR(AA5,"#N/C"), _xlpm.infr,IFERROR(AB5,"#N/C"), _xlpm.sf,IFERROR(AC5,"#N/C"), _xlpm.fam,IFERROR(AD5,"#N/C"), _xlpm.subfam,IF(TRIM(AE5)="-","#N/C",IFERROR(AE5,"#N/C")),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_xlpm.fallback,IF(IFERROR(Z5,"#N/C")="#N/C",Y5,IF(IFERROR(AA5,"#N/C")="#N/C",Z5,IF(IFERROR(AB5,"#N/C")="#N/C",AA5,IF(IFERROR(AC5,"#N/C")="#N/C",AB5,IF(IFERROR(AD5,"#N/C")="#N/C",AC5,IF(IFERROR(AE5,"#N/C")="#N/C",AD5,"#N/C")))))), _xlpm.finalResult,IF(OR(_xlpm.computedResult="",_xlpm.computedResult="#N/C"),_xlpm.fallback,_xlpm.computedResult), INDEX(_xlpm.finalResult,1)))</f>
        <v>hoverfly</v>
      </c>
      <c r="AI5" s="106" t="s">
        <v>35</v>
      </c>
      <c r="AJ5" s="55" t="str">
        <f t="shared" si="5"/>
        <v>Insecta.Diptera.Brachycera.Muscomorpha.Syrphoidea.Syrphidae.Syrphinae.Syrphini.#N/C</v>
      </c>
    </row>
    <row r="6" spans="1:36" x14ac:dyDescent="0.25">
      <c r="A6" s="3">
        <v>5</v>
      </c>
      <c r="B6" s="50" t="str">
        <f t="shared" si="0"/>
        <v>FAIR-D1_5</v>
      </c>
      <c r="C6" s="51" t="s">
        <v>28</v>
      </c>
      <c r="D6" s="4">
        <f t="shared" si="1"/>
        <v>45161</v>
      </c>
      <c r="E6" s="1" t="s">
        <v>44</v>
      </c>
      <c r="F6" s="81" t="str">
        <f>HYPERLINK(VLOOKUP(E6,Video_List!G:K,5),"video")</f>
        <v>video</v>
      </c>
      <c r="G6" s="5" t="str">
        <f>IF(ISBLANK(E6),"",IFERROR(IF(MATCH(E6,Video_List!$G:$G,)&gt;0,"ok",""),"errr"))</f>
        <v>ok</v>
      </c>
      <c r="H6" s="1" t="s">
        <v>45</v>
      </c>
      <c r="I6" s="81" t="str">
        <f>HYPERLINK(VLOOKUP(H6,Video_List!G:K,5),"video")</f>
        <v>video</v>
      </c>
      <c r="J6" s="5" t="str">
        <f>IF(ISBLANK(H6),"",IFERROR(IF(MATCH(H6,Video_List!$G:$G,)&gt;0,"ok",""),"error"))</f>
        <v>ok</v>
      </c>
      <c r="K6" s="2">
        <v>45161.608078703699</v>
      </c>
      <c r="L6" s="2">
        <v>45161.6090625</v>
      </c>
      <c r="M6" s="52">
        <f t="shared" si="2"/>
        <v>9.8379630071576685E-4</v>
      </c>
      <c r="N6" s="53" t="s">
        <v>46</v>
      </c>
      <c r="O6" s="54" t="s">
        <v>35</v>
      </c>
      <c r="P6" s="54" t="s">
        <v>31</v>
      </c>
      <c r="Q6" s="6">
        <v>5</v>
      </c>
      <c r="R6" s="5" t="str">
        <f t="shared" si="3"/>
        <v>FAIR-D1/5</v>
      </c>
      <c r="S6" s="4" t="str">
        <f>IF(ISBLANK(E6),"",IF(E6=H6, "1 video",CONCATENATE((+COUNTIFS(Video_List!$A:$A,Monitoring!C6,Video_List!$D:$D,"&lt;=" &amp;Monitoring!L6)-COUNTIFS(Video_List!$A:$A,Monitoring!C6,Video_List!$D:$D,"&lt;=" &amp;Monitoring!K6))+1," videos")))</f>
        <v>2 videos</v>
      </c>
      <c r="T6" s="54" t="s">
        <v>34</v>
      </c>
      <c r="U6" s="75"/>
      <c r="V6" s="7" t="str">
        <f t="shared" si="4"/>
        <v/>
      </c>
      <c r="W6" s="85" t="str">
        <f>+IF(Y6="#N/C","-",IF(AC6="#N/C","no","yes"))</f>
        <v>yes</v>
      </c>
      <c r="X6" s="86" t="s">
        <v>35</v>
      </c>
      <c r="Y6" s="87" t="str">
        <f>+IFERROR(IF(Z6="#N/C","#N/C",IF(Z6=0,INDEX(Taxonomy_UniqueValues!A:A,MATCH(AA6,Taxonomy_UniqueValues!C:C,0)),INDEX(Taxonomy_UniqueValues!A:A,MATCH(Z6,Taxonomy_UniqueValues!B:B,0)))),"#N/C")</f>
        <v>Insecta</v>
      </c>
      <c r="Z6" s="87" t="str">
        <f>+IFERROR(IF(AA6="#N/C","#N/C",IF(AA6=0,INDEX(Taxonomy_UniqueValues!B:B,MATCH(AB6,Taxonomy_UniqueValues!D:D,0)),INDEX(Taxonomy_UniqueValues!B:B,MATCH(AA6,Taxonomy_UniqueValues!C:C,0)))),"#N/C")</f>
        <v>Diptera</v>
      </c>
      <c r="AA6" s="87" t="str">
        <f>+IFERROR(IF(AB6="#N/C","#N/C",IF(AB6=0,INDEX(Taxonomy_UniqueValues!C:C,MATCH(AC6,Taxonomy_UniqueValues!E:E,0)),INDEX(Taxonomy_UniqueValues!C:C,MATCH(AB6,Taxonomy_UniqueValues!D:D,0)))),"#N/C")</f>
        <v>Brachycera</v>
      </c>
      <c r="AB6" s="87" t="str">
        <f>+IFERROR(IF(AC6="#N/C","#N/C",IF(AC6=0,INDEX(Taxonomy_UniqueValues!D:D,MATCH(AD6,Taxonomy_UniqueValues!F:F,0)),INDEX(Taxonomy_UniqueValues!D:D,MATCH(AC6,Taxonomy_UniqueValues!E:E,0)))),"#N/C")</f>
        <v>Muscomorpha</v>
      </c>
      <c r="AC6" s="87" t="str">
        <f>+IFERROR(IF(AD6="#N/C","#N/C",IF(AD6=0,INDEX(Taxonomy_UniqueValues!E:E,MATCH(AE6,Taxonomy_UniqueValues!G:G,0)),INDEX(Taxonomy_UniqueValues!E:E,MATCH(AD6,Taxonomy_UniqueValues!F:F,0)))),"#N/C")</f>
        <v>Muscoidea</v>
      </c>
      <c r="AD6" s="87" t="str">
        <f>+IFERROR(IF(AE6="#N/C","#N/C",IF(AE6=0,INDEX(Taxonomy_UniqueValues!F:F,MATCH(AF6,Taxonomy_UniqueValues!H:H,0)),INDEX(Taxonomy_UniqueValues!F:F,MATCH(AE6,Taxonomy_UniqueValues!G:G,0)))),"#N/C")</f>
        <v>Fanniidae</v>
      </c>
      <c r="AE6" s="87">
        <f>+IFERROR(IF(AF6="#N/C","#N/C",INDEX(Taxonomy_UniqueValues!G:G,MATCH(AF6,Taxonomy_UniqueValues!H:H,0))),"#N/C")</f>
        <v>0</v>
      </c>
      <c r="AF6" s="87" t="s">
        <v>39</v>
      </c>
      <c r="AG6" s="88" t="s">
        <v>37</v>
      </c>
      <c r="AH6" s="39" t="str" cm="1">
        <f t="array" ref="AH6">IF(LEN(V6)&gt;1,V6,_xlfn.LET(_xlpm.cls,Y6, _xlpm.ord,IFERROR(Z6,"#N/C"), _xlpm.subord,IFERROR(AA6,"#N/C"), _xlpm.infr,IFERROR(AB6,"#N/C"), _xlpm.sf,IFERROR(AC6,"#N/C"), _xlpm.fam,IFERROR(AD6,"#N/C"), _xlpm.subfam,IF(TRIM(AE6)="-","#N/C",IFERROR(AE6,"#N/C")),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_xlpm.fallback,IF(IFERROR(Z6,"#N/C")="#N/C",Y6,IF(IFERROR(AA6,"#N/C")="#N/C",Z6,IF(IFERROR(AB6,"#N/C")="#N/C",AA6,IF(IFERROR(AC6,"#N/C")="#N/C",AB6,IF(IFERROR(AD6,"#N/C")="#N/C",AC6,IF(IFERROR(AE6,"#N/C")="#N/C",AD6,"#N/C")))))), _xlpm.finalResult,IF(OR(_xlpm.computedResult="",_xlpm.computedResult="#N/C"),_xlpm.fallback,_xlpm.computedResult), INDEX(_xlpm.finalResult,1)))</f>
        <v>fly</v>
      </c>
      <c r="AI6" s="106" t="s">
        <v>35</v>
      </c>
      <c r="AJ6" s="55" t="str">
        <f t="shared" si="5"/>
        <v>Insecta.Diptera.Brachycera.Muscomorpha.Muscoidea.Fanniidae.0.Fannia.#N/C</v>
      </c>
    </row>
    <row r="7" spans="1:36" x14ac:dyDescent="0.25">
      <c r="A7" s="3">
        <v>6</v>
      </c>
      <c r="B7" s="50" t="str">
        <f t="shared" si="0"/>
        <v>FAIR-D1_6</v>
      </c>
      <c r="C7" s="51" t="s">
        <v>28</v>
      </c>
      <c r="D7" s="4">
        <f t="shared" si="1"/>
        <v>45161</v>
      </c>
      <c r="E7" s="1" t="s">
        <v>47</v>
      </c>
      <c r="F7" s="81" t="str">
        <f>HYPERLINK(VLOOKUP(E7,Video_List!G:K,5),"video")</f>
        <v>video</v>
      </c>
      <c r="G7" s="5" t="str">
        <f>IF(ISBLANK(E7),"",IFERROR(IF(MATCH(E7,Video_List!$G:$G,)&gt;0,"ok",""),"errr"))</f>
        <v>ok</v>
      </c>
      <c r="H7" s="1" t="s">
        <v>47</v>
      </c>
      <c r="I7" s="81" t="str">
        <f>HYPERLINK(VLOOKUP(H7,Video_List!G:K,5),"video")</f>
        <v>video</v>
      </c>
      <c r="J7" s="5" t="str">
        <f>IF(ISBLANK(H7),"",IFERROR(IF(MATCH(H7,Video_List!$G:$G,)&gt;0,"ok",""),"error"))</f>
        <v>ok</v>
      </c>
      <c r="K7" s="2">
        <v>45161.663854166698</v>
      </c>
      <c r="L7" s="2">
        <v>45161.663888888899</v>
      </c>
      <c r="M7" s="52">
        <f t="shared" si="2"/>
        <v>3.4722201235126704E-5</v>
      </c>
      <c r="N7" s="53" t="s">
        <v>31</v>
      </c>
      <c r="O7" s="54" t="s">
        <v>32</v>
      </c>
      <c r="P7" s="54" t="s">
        <v>33</v>
      </c>
      <c r="Q7" s="6">
        <v>6</v>
      </c>
      <c r="R7" s="5" t="str">
        <f t="shared" si="3"/>
        <v>FAIR-D1/6</v>
      </c>
      <c r="S7" s="4" t="str">
        <f>IF(ISBLANK(E7),"",IF(E7=H7, "1 video",CONCATENATE((+COUNTIFS(Video_List!$A:$A,Monitoring!C7,Video_List!$D:$D,"&lt;=" &amp;Monitoring!L7)-COUNTIFS(Video_List!$A:$A,Monitoring!C7,Video_List!$D:$D,"&lt;=" &amp;Monitoring!K7))+1," videos")))</f>
        <v>1 video</v>
      </c>
      <c r="T7" s="54" t="s">
        <v>34</v>
      </c>
      <c r="U7" s="75"/>
      <c r="V7" s="7" t="str">
        <f t="shared" si="4"/>
        <v/>
      </c>
      <c r="W7" s="85" t="str">
        <f>+IF(Y7="#N/C","-",IF(AC7="#N/C","no","yes"))</f>
        <v>yes</v>
      </c>
      <c r="X7" s="86" t="s">
        <v>35</v>
      </c>
      <c r="Y7" s="87" t="str">
        <f>+IFERROR(IF(Z7="#N/C","#N/C",IF(Z7=0,INDEX(Taxonomy_UniqueValues!A:A,MATCH(AA7,Taxonomy_UniqueValues!C:C,0)),INDEX(Taxonomy_UniqueValues!A:A,MATCH(Z7,Taxonomy_UniqueValues!B:B,0)))),"#N/C")</f>
        <v>Insecta</v>
      </c>
      <c r="Z7" s="87" t="str">
        <f>+IFERROR(IF(AA7="#N/C","#N/C",IF(AA7=0,INDEX(Taxonomy_UniqueValues!B:B,MATCH(AB7,Taxonomy_UniqueValues!D:D,0)),INDEX(Taxonomy_UniqueValues!B:B,MATCH(AA7,Taxonomy_UniqueValues!C:C,0)))),"#N/C")</f>
        <v>Diptera</v>
      </c>
      <c r="AA7" s="87" t="str">
        <f>+IFERROR(IF(AB7="#N/C","#N/C",IF(AB7=0,INDEX(Taxonomy_UniqueValues!C:C,MATCH(AC7,Taxonomy_UniqueValues!E:E,0)),INDEX(Taxonomy_UniqueValues!C:C,MATCH(AB7,Taxonomy_UniqueValues!D:D,0)))),"#N/C")</f>
        <v>Brachycera</v>
      </c>
      <c r="AB7" s="87" t="str">
        <f>+IFERROR(IF(AC7="#N/C","#N/C",IF(AC7=0,INDEX(Taxonomy_UniqueValues!D:D,MATCH(AD7,Taxonomy_UniqueValues!F:F,0)),INDEX(Taxonomy_UniqueValues!D:D,MATCH(AC7,Taxonomy_UniqueValues!E:E,0)))),"#N/C")</f>
        <v>Muscomorpha</v>
      </c>
      <c r="AC7" s="87" t="str">
        <f>+IFERROR(IF(AD7="#N/C","#N/C",IF(AD7=0,INDEX(Taxonomy_UniqueValues!E:E,MATCH(AE7,Taxonomy_UniqueValues!G:G,0)),INDEX(Taxonomy_UniqueValues!E:E,MATCH(AD7,Taxonomy_UniqueValues!F:F,0)))),"#N/C")</f>
        <v>Muscoidea</v>
      </c>
      <c r="AD7" s="87" t="str">
        <f>+IFERROR(IF(AE7="#N/C","#N/C",IF(AE7=0,INDEX(Taxonomy_UniqueValues!F:F,MATCH(AF7,Taxonomy_UniqueValues!H:H,0)),INDEX(Taxonomy_UniqueValues!F:F,MATCH(AE7,Taxonomy_UniqueValues!G:G,0)))),"#N/C")</f>
        <v>Fanniidae</v>
      </c>
      <c r="AE7" s="87">
        <f>+IFERROR(IF(AF7="#N/C","#N/C",INDEX(Taxonomy_UniqueValues!G:G,MATCH(AF7,Taxonomy_UniqueValues!H:H,0))),"#N/C")</f>
        <v>0</v>
      </c>
      <c r="AF7" s="87" t="s">
        <v>39</v>
      </c>
      <c r="AG7" s="88" t="s">
        <v>37</v>
      </c>
      <c r="AH7" s="39" t="str" cm="1">
        <f t="array" ref="AH7">IF(LEN(V7)&gt;1,V7,_xlfn.LET(_xlpm.cls,Y7, _xlpm.ord,IFERROR(Z7,"#N/C"), _xlpm.subord,IFERROR(AA7,"#N/C"), _xlpm.infr,IFERROR(AB7,"#N/C"), _xlpm.sf,IFERROR(AC7,"#N/C"), _xlpm.fam,IFERROR(AD7,"#N/C"), _xlpm.subfam,IF(TRIM(AE7)="-","#N/C",IFERROR(AE7,"#N/C")),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_xlpm.fallback,IF(IFERROR(Z7,"#N/C")="#N/C",Y7,IF(IFERROR(AA7,"#N/C")="#N/C",Z7,IF(IFERROR(AB7,"#N/C")="#N/C",AA7,IF(IFERROR(AC7,"#N/C")="#N/C",AB7,IF(IFERROR(AD7,"#N/C")="#N/C",AC7,IF(IFERROR(AE7,"#N/C")="#N/C",AD7,"#N/C")))))), _xlpm.finalResult,IF(OR(_xlpm.computedResult="",_xlpm.computedResult="#N/C"),_xlpm.fallback,_xlpm.computedResult), INDEX(_xlpm.finalResult,1)))</f>
        <v>fly</v>
      </c>
      <c r="AI7" s="106" t="s">
        <v>35</v>
      </c>
      <c r="AJ7" s="55" t="str">
        <f t="shared" si="5"/>
        <v>Insecta.Diptera.Brachycera.Muscomorpha.Muscoidea.Fanniidae.0.Fannia.#N/C</v>
      </c>
    </row>
    <row r="8" spans="1:36" x14ac:dyDescent="0.25">
      <c r="A8" s="3">
        <v>7</v>
      </c>
      <c r="B8" s="50" t="str">
        <f t="shared" si="0"/>
        <v>FAIR-D1_7</v>
      </c>
      <c r="C8" s="51" t="s">
        <v>28</v>
      </c>
      <c r="D8" s="4">
        <f t="shared" si="1"/>
        <v>45161</v>
      </c>
      <c r="E8" s="1" t="s">
        <v>48</v>
      </c>
      <c r="F8" s="81" t="str">
        <f>HYPERLINK(VLOOKUP(E8,Video_List!G:K,5),"video")</f>
        <v>video</v>
      </c>
      <c r="G8" s="5" t="str">
        <f>IF(ISBLANK(E8),"",IFERROR(IF(MATCH(E8,Video_List!$G:$G,)&gt;0,"ok",""),"errr"))</f>
        <v>ok</v>
      </c>
      <c r="H8" s="1" t="s">
        <v>48</v>
      </c>
      <c r="I8" s="81" t="str">
        <f>HYPERLINK(VLOOKUP(H8,Video_List!G:K,5),"video")</f>
        <v>video</v>
      </c>
      <c r="J8" s="5" t="str">
        <f>IF(ISBLANK(H8),"",IFERROR(IF(MATCH(H8,Video_List!$G:$G,)&gt;0,"ok",""),"error"))</f>
        <v>ok</v>
      </c>
      <c r="K8" s="2">
        <v>45161.6664467593</v>
      </c>
      <c r="L8" s="2">
        <v>45161.666504629597</v>
      </c>
      <c r="M8" s="52">
        <f t="shared" si="2"/>
        <v>5.7870296586770564E-5</v>
      </c>
      <c r="N8" s="53" t="s">
        <v>31</v>
      </c>
      <c r="O8" s="6" t="s">
        <v>32</v>
      </c>
      <c r="P8" s="6" t="s">
        <v>33</v>
      </c>
      <c r="Q8" s="6">
        <v>7</v>
      </c>
      <c r="R8" s="5" t="str">
        <f t="shared" si="3"/>
        <v>FAIR-D1/7</v>
      </c>
      <c r="S8" s="4" t="str">
        <f>IF(ISBLANK(E8),"",IF(E8=H8, "1 video",CONCATENATE((+COUNTIFS(Video_List!$A:$A,Monitoring!C8,Video_List!$D:$D,"&lt;=" &amp;Monitoring!L8)-COUNTIFS(Video_List!$A:$A,Monitoring!C8,Video_List!$D:$D,"&lt;=" &amp;Monitoring!K8))+1," videos")))</f>
        <v>1 video</v>
      </c>
      <c r="T8" s="6" t="s">
        <v>34</v>
      </c>
      <c r="U8" s="75"/>
      <c r="V8" s="7" t="str">
        <f t="shared" si="4"/>
        <v/>
      </c>
      <c r="W8" s="85" t="s">
        <v>35</v>
      </c>
      <c r="X8" s="86" t="s">
        <v>35</v>
      </c>
      <c r="Y8" s="87" t="str">
        <f>+IFERROR(IF(Z8="#N/C","#N/C",IF(Z8=0,INDEX(Taxonomy_UniqueValues!A:A,MATCH(AA8,Taxonomy_UniqueValues!C:C,0)),INDEX(Taxonomy_UniqueValues!A:A,MATCH(Z8,Taxonomy_UniqueValues!B:B,0)))),"#N/C")</f>
        <v>Insecta</v>
      </c>
      <c r="Z8" s="87" t="str">
        <f>+IFERROR(IF(AA8="#N/C","#N/C",IF(AA8=0,INDEX(Taxonomy_UniqueValues!B:B,MATCH(AB8,Taxonomy_UniqueValues!D:D,0)),INDEX(Taxonomy_UniqueValues!B:B,MATCH(AA8,Taxonomy_UniqueValues!C:C,0)))),"#N/C")</f>
        <v>Diptera</v>
      </c>
      <c r="AA8" s="87" t="s">
        <v>49</v>
      </c>
      <c r="AB8" s="87" t="str">
        <f>+IFERROR(IF(AC8="#N/C","#N/C",INDEX(Taxonomy_UniqueValues!D:D,MATCH(AC8,Taxonomy_UniqueValues!E:E,0))),"#N/C")</f>
        <v>#N/C</v>
      </c>
      <c r="AC8" s="87" t="str">
        <f>+IFERROR(IF(AD8="#N/C","#N/C",INDEX(Taxonomy_UniqueValues!E:E,MATCH(AD8,Taxonomy_UniqueValues!F:F,0))),"#N/C")</f>
        <v>#N/C</v>
      </c>
      <c r="AD8" s="87" t="str">
        <f>+IFERROR(IF(AE8="#N/C","#N/C",INDEX(Taxonomy_UniqueValues!F:F,MATCH(AE8,Taxonomy_UniqueValues!G:G,0))),"#N/C")</f>
        <v>#N/C</v>
      </c>
      <c r="AE8" s="87" t="str">
        <f>+IFERROR(IF(AF8="#N/C","#N/C",INDEX(Taxonomy_UniqueValues!G:G,MATCH(AF8,Taxonomy_UniqueValues!H:H,0))),"#N/C")</f>
        <v>#N/C</v>
      </c>
      <c r="AF8" s="87" t="str">
        <f>+IFERROR(IF(AG8="#N/C","#N/C",INDEX(Taxonomy_UniqueValues!H:H,MATCH(AG8,Taxonomy_UniqueValues!I:I,0))),"#N/C")</f>
        <v>#N/C</v>
      </c>
      <c r="AG8" s="88" t="s">
        <v>37</v>
      </c>
      <c r="AH8" s="39" t="str" cm="1">
        <f t="array" ref="AH8">IF(LEN(V8)&gt;1,V8,_xlfn.LET(_xlpm.cls,Y8, _xlpm.ord,IFERROR(Z8,"#N/C"), _xlpm.subord,IFERROR(AA8,"#N/C"), _xlpm.infr,IFERROR(AB8,"#N/C"), _xlpm.sf,IFERROR(AC8,"#N/C"), _xlpm.fam,IFERROR(AD8,"#N/C"), _xlpm.subfam,IF(TRIM(AE8)="-","#N/C",IFERROR(AE8,"#N/C")),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_xlpm.fallback,IF(IFERROR(Z8,"#N/C")="#N/C",Y8,IF(IFERROR(AA8,"#N/C")="#N/C",Z8,IF(IFERROR(AB8,"#N/C")="#N/C",AA8,IF(IFERROR(AC8,"#N/C")="#N/C",AB8,IF(IFERROR(AD8,"#N/C")="#N/C",AC8,IF(IFERROR(AE8,"#N/C")="#N/C",AD8,"#N/C")))))), _xlpm.finalResult,IF(OR(_xlpm.computedResult="",_xlpm.computedResult="#N/C"),_xlpm.fallback,_xlpm.computedResult), INDEX(_xlpm.finalResult,1)))</f>
        <v>Brachycera</v>
      </c>
      <c r="AI8" s="106" t="s">
        <v>35</v>
      </c>
      <c r="AJ8" s="55" t="str">
        <f t="shared" si="5"/>
        <v>Insecta.Diptera.Brachycera.#N/C.#N/C.#N/C.#N/C.#N/C.#N/C</v>
      </c>
    </row>
    <row r="9" spans="1:36" x14ac:dyDescent="0.25">
      <c r="A9" s="3">
        <v>8</v>
      </c>
      <c r="B9" s="50" t="str">
        <f t="shared" si="0"/>
        <v>FAIR-D1_8</v>
      </c>
      <c r="C9" s="51" t="s">
        <v>28</v>
      </c>
      <c r="D9" s="4">
        <f t="shared" si="1"/>
        <v>45161</v>
      </c>
      <c r="E9" s="1" t="s">
        <v>50</v>
      </c>
      <c r="F9" s="81" t="str">
        <f>HYPERLINK(VLOOKUP(E9,Video_List!G:K,5),"video")</f>
        <v>video</v>
      </c>
      <c r="G9" s="5" t="str">
        <f>IF(ISBLANK(E9),"",IFERROR(IF(MATCH(E9,Video_List!$G:$G,)&gt;0,"ok",""),"errr"))</f>
        <v>ok</v>
      </c>
      <c r="H9" s="1" t="s">
        <v>50</v>
      </c>
      <c r="I9" s="81" t="str">
        <f>HYPERLINK(VLOOKUP(H9,Video_List!G:K,5),"video")</f>
        <v>video</v>
      </c>
      <c r="J9" s="5" t="str">
        <f>IF(ISBLANK(H9),"",IFERROR(IF(MATCH(H9,Video_List!$G:$G,)&gt;0,"ok",""),"error"))</f>
        <v>ok</v>
      </c>
      <c r="K9" s="2">
        <v>45161.749074074098</v>
      </c>
      <c r="L9" s="2">
        <v>45161.7495949074</v>
      </c>
      <c r="M9" s="52">
        <f t="shared" si="2"/>
        <v>5.2083330228924751E-4</v>
      </c>
      <c r="N9" s="53" t="s">
        <v>31</v>
      </c>
      <c r="O9" s="6" t="s">
        <v>32</v>
      </c>
      <c r="P9" s="6" t="s">
        <v>33</v>
      </c>
      <c r="Q9" s="6">
        <v>8</v>
      </c>
      <c r="R9" s="5" t="str">
        <f t="shared" si="3"/>
        <v>FAIR-D1/8</v>
      </c>
      <c r="S9" s="4" t="str">
        <f>IF(ISBLANK(E9),"",IF(E9=H9, "1 video",CONCATENATE((+COUNTIFS(Video_List!$A:$A,Monitoring!C9,Video_List!$D:$D,"&lt;=" &amp;Monitoring!L9)-COUNTIFS(Video_List!$A:$A,Monitoring!C9,Video_List!$D:$D,"&lt;=" &amp;Monitoring!K9))+1," videos")))</f>
        <v>1 video</v>
      </c>
      <c r="T9" s="6" t="s">
        <v>34</v>
      </c>
      <c r="U9" s="75"/>
      <c r="V9" s="7" t="str">
        <f t="shared" si="4"/>
        <v/>
      </c>
      <c r="W9" s="85" t="str">
        <f>+IF(Y9="#N/C","-",IF(AC9="#N/C","no","yes"))</f>
        <v>yes</v>
      </c>
      <c r="X9" s="86" t="s">
        <v>35</v>
      </c>
      <c r="Y9" s="87" t="str">
        <f>+IFERROR(IF(Z9="#N/C","#N/C",IF(Z9=0,INDEX(Taxonomy_UniqueValues!A:A,MATCH(AA9,Taxonomy_UniqueValues!C:C,0)),INDEX(Taxonomy_UniqueValues!A:A,MATCH(Z9,Taxonomy_UniqueValues!B:B,0)))),"#N/C")</f>
        <v>Insecta</v>
      </c>
      <c r="Z9" s="87" t="str">
        <f>+IFERROR(IF(AA9="#N/C","#N/C",IF(AA9=0,INDEX(Taxonomy_UniqueValues!B:B,MATCH(AB9,Taxonomy_UniqueValues!D:D,0)),INDEX(Taxonomy_UniqueValues!B:B,MATCH(AA9,Taxonomy_UniqueValues!C:C,0)))),"#N/C")</f>
        <v>Diptera</v>
      </c>
      <c r="AA9" s="87" t="str">
        <f>+IFERROR(IF(AB9="#N/C","#N/C",IF(AB9=0,INDEX(Taxonomy_UniqueValues!C:C,MATCH(AC9,Taxonomy_UniqueValues!E:E,0)),INDEX(Taxonomy_UniqueValues!C:C,MATCH(AB9,Taxonomy_UniqueValues!D:D,0)))),"#N/C")</f>
        <v>Brachycera</v>
      </c>
      <c r="AB9" s="87" t="str">
        <f>+IFERROR(IF(AC9="#N/C","#N/C",IF(AC9=0,INDEX(Taxonomy_UniqueValues!D:D,MATCH(AD9,Taxonomy_UniqueValues!F:F,0)),INDEX(Taxonomy_UniqueValues!D:D,MATCH(AC9,Taxonomy_UniqueValues!E:E,0)))),"#N/C")</f>
        <v>Muscomorpha</v>
      </c>
      <c r="AC9" s="87" t="str">
        <f>+IFERROR(IF(AD9="#N/C","#N/C",IF(AD9=0,INDEX(Taxonomy_UniqueValues!E:E,MATCH(AE9,Taxonomy_UniqueValues!G:G,0)),INDEX(Taxonomy_UniqueValues!E:E,MATCH(AD9,Taxonomy_UniqueValues!F:F,0)))),"#N/C")</f>
        <v>Muscoidea</v>
      </c>
      <c r="AD9" s="87" t="str">
        <f>+IFERROR(IF(AE9="#N/C","#N/C",IF(AE9=0,INDEX(Taxonomy_UniqueValues!F:F,MATCH(AF9,Taxonomy_UniqueValues!H:H,0)),INDEX(Taxonomy_UniqueValues!F:F,MATCH(AE9,Taxonomy_UniqueValues!G:G,0)))),"#N/C")</f>
        <v>Fanniidae</v>
      </c>
      <c r="AE9" s="87">
        <f>+IFERROR(IF(AF9="#N/C","#N/C",INDEX(Taxonomy_UniqueValues!G:G,MATCH(AF9,Taxonomy_UniqueValues!H:H,0))),"#N/C")</f>
        <v>0</v>
      </c>
      <c r="AF9" s="87" t="s">
        <v>39</v>
      </c>
      <c r="AG9" s="88" t="s">
        <v>37</v>
      </c>
      <c r="AH9" s="39" t="str" cm="1">
        <f t="array" ref="AH9">IF(LEN(V9)&gt;1,V9,_xlfn.LET(_xlpm.cls,Y9, _xlpm.ord,IFERROR(Z9,"#N/C"), _xlpm.subord,IFERROR(AA9,"#N/C"), _xlpm.infr,IFERROR(AB9,"#N/C"), _xlpm.sf,IFERROR(AC9,"#N/C"), _xlpm.fam,IFERROR(AD9,"#N/C"), _xlpm.subfam,IF(TRIM(AE9)="-","#N/C",IFERROR(AE9,"#N/C")),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_xlpm.fallback,IF(IFERROR(Z9,"#N/C")="#N/C",Y9,IF(IFERROR(AA9,"#N/C")="#N/C",Z9,IF(IFERROR(AB9,"#N/C")="#N/C",AA9,IF(IFERROR(AC9,"#N/C")="#N/C",AB9,IF(IFERROR(AD9,"#N/C")="#N/C",AC9,IF(IFERROR(AE9,"#N/C")="#N/C",AD9,"#N/C")))))), _xlpm.finalResult,IF(OR(_xlpm.computedResult="",_xlpm.computedResult="#N/C"),_xlpm.fallback,_xlpm.computedResult), INDEX(_xlpm.finalResult,1)))</f>
        <v>fly</v>
      </c>
      <c r="AI9" s="106" t="s">
        <v>35</v>
      </c>
      <c r="AJ9" s="55" t="str">
        <f t="shared" si="5"/>
        <v>Insecta.Diptera.Brachycera.Muscomorpha.Muscoidea.Fanniidae.0.Fannia.#N/C</v>
      </c>
    </row>
    <row r="10" spans="1:36" x14ac:dyDescent="0.25">
      <c r="A10" s="3">
        <v>9</v>
      </c>
      <c r="B10" s="50" t="str">
        <f t="shared" si="0"/>
        <v>FAIR-D1_9</v>
      </c>
      <c r="C10" s="51" t="s">
        <v>28</v>
      </c>
      <c r="D10" s="4">
        <f t="shared" si="1"/>
        <v>45162</v>
      </c>
      <c r="E10" s="1" t="s">
        <v>51</v>
      </c>
      <c r="F10" s="81" t="str">
        <f>HYPERLINK(VLOOKUP(E10,Video_List!G:K,5),"video")</f>
        <v>video</v>
      </c>
      <c r="G10" s="5" t="str">
        <f>IF(ISBLANK(E10),"",IFERROR(IF(MATCH(E10,Video_List!$G:$G,)&gt;0,"ok",""),"errr"))</f>
        <v>ok</v>
      </c>
      <c r="H10" s="1" t="s">
        <v>51</v>
      </c>
      <c r="I10" s="81" t="str">
        <f>HYPERLINK(VLOOKUP(H10,Video_List!G:K,5),"video")</f>
        <v>video</v>
      </c>
      <c r="J10" s="5" t="str">
        <f>IF(ISBLANK(H10),"",IFERROR(IF(MATCH(H10,Video_List!$G:$G,)&gt;0,"ok",""),"error"))</f>
        <v>ok</v>
      </c>
      <c r="K10" s="2">
        <v>45162.417106481502</v>
      </c>
      <c r="L10" s="2">
        <v>45162.417534722197</v>
      </c>
      <c r="M10" s="52">
        <f t="shared" si="2"/>
        <v>4.2824069532798603E-4</v>
      </c>
      <c r="N10" s="53" t="s">
        <v>31</v>
      </c>
      <c r="O10" s="6" t="s">
        <v>32</v>
      </c>
      <c r="P10" s="6" t="s">
        <v>33</v>
      </c>
      <c r="Q10" s="6">
        <v>9</v>
      </c>
      <c r="R10" s="5" t="str">
        <f t="shared" si="3"/>
        <v>FAIR-D1/9</v>
      </c>
      <c r="S10" s="4" t="str">
        <f>IF(ISBLANK(E10),"",IF(E10=H10, "1 video",CONCATENATE((+COUNTIFS(Video_List!$A:$A,Monitoring!C10,Video_List!$D:$D,"&lt;=" &amp;Monitoring!L10)-COUNTIFS(Video_List!$A:$A,Monitoring!C10,Video_List!$D:$D,"&lt;=" &amp;Monitoring!K10))+1," videos")))</f>
        <v>1 video</v>
      </c>
      <c r="T10" s="54" t="s">
        <v>34</v>
      </c>
      <c r="U10" s="75"/>
      <c r="V10" s="7" t="str">
        <f t="shared" si="4"/>
        <v/>
      </c>
      <c r="W10" s="85" t="str">
        <f>+IF(Y10="#N/C","-",IF(AC10="#N/C","no","yes"))</f>
        <v>yes</v>
      </c>
      <c r="X10" s="86" t="s">
        <v>35</v>
      </c>
      <c r="Y10" s="87" t="str">
        <f>+IFERROR(IF(Z10="#N/C","#N/C",IF(Z10=0,INDEX(Taxonomy_UniqueValues!A:A,MATCH(AA10,Taxonomy_UniqueValues!C:C,0)),INDEX(Taxonomy_UniqueValues!A:A,MATCH(Z10,Taxonomy_UniqueValues!B:B,0)))),"#N/C")</f>
        <v>Insecta</v>
      </c>
      <c r="Z10" s="87" t="str">
        <f>+IFERROR(IF(AA10="#N/C","#N/C",IF(AA10=0,INDEX(Taxonomy_UniqueValues!B:B,MATCH(AB10,Taxonomy_UniqueValues!D:D,0)),INDEX(Taxonomy_UniqueValues!B:B,MATCH(AA10,Taxonomy_UniqueValues!C:C,0)))),"#N/C")</f>
        <v>Diptera</v>
      </c>
      <c r="AA10" s="87" t="str">
        <f>+IFERROR(IF(AB10="#N/C","#N/C",IF(AB10=0,INDEX(Taxonomy_UniqueValues!C:C,MATCH(AC10,Taxonomy_UniqueValues!E:E,0)),INDEX(Taxonomy_UniqueValues!C:C,MATCH(AB10,Taxonomy_UniqueValues!D:D,0)))),"#N/C")</f>
        <v>Brachycera</v>
      </c>
      <c r="AB10" s="87" t="str">
        <f>+IFERROR(IF(AC10="#N/C","#N/C",IF(AC10=0,INDEX(Taxonomy_UniqueValues!D:D,MATCH(AD10,Taxonomy_UniqueValues!F:F,0)),INDEX(Taxonomy_UniqueValues!D:D,MATCH(AC10,Taxonomy_UniqueValues!E:E,0)))),"#N/C")</f>
        <v>Muscomorpha</v>
      </c>
      <c r="AC10" s="87" t="str">
        <f>+IFERROR(IF(AD10="#N/C","#N/C",IF(AD10=0,INDEX(Taxonomy_UniqueValues!E:E,MATCH(AE10,Taxonomy_UniqueValues!G:G,0)),INDEX(Taxonomy_UniqueValues!E:E,MATCH(AD10,Taxonomy_UniqueValues!F:F,0)))),"#N/C")</f>
        <v>Muscoidea</v>
      </c>
      <c r="AD10" s="87" t="str">
        <f>+IFERROR(IF(AE10="#N/C","#N/C",IF(AE10=0,INDEX(Taxonomy_UniqueValues!F:F,MATCH(AF10,Taxonomy_UniqueValues!H:H,0)),INDEX(Taxonomy_UniqueValues!F:F,MATCH(AE10,Taxonomy_UniqueValues!G:G,0)))),"#N/C")</f>
        <v>Fanniidae</v>
      </c>
      <c r="AE10" s="87">
        <f>+IFERROR(IF(AF10="#N/C","#N/C",INDEX(Taxonomy_UniqueValues!G:G,MATCH(AF10,Taxonomy_UniqueValues!H:H,0))),"#N/C")</f>
        <v>0</v>
      </c>
      <c r="AF10" s="87" t="s">
        <v>39</v>
      </c>
      <c r="AG10" s="88" t="s">
        <v>37</v>
      </c>
      <c r="AH10" s="39" t="str" cm="1">
        <f t="array" ref="AH10">IF(LEN(V10)&gt;1,V10,_xlfn.LET(_xlpm.cls,Y10, _xlpm.ord,IFERROR(Z10,"#N/C"), _xlpm.subord,IFERROR(AA10,"#N/C"), _xlpm.infr,IFERROR(AB10,"#N/C"), _xlpm.sf,IFERROR(AC10,"#N/C"), _xlpm.fam,IFERROR(AD10,"#N/C"), _xlpm.subfam,IF(TRIM(AE10)="-","#N/C",IFERROR(AE10,"#N/C")),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_xlpm.fallback,IF(IFERROR(Z10,"#N/C")="#N/C",Y10,IF(IFERROR(AA10,"#N/C")="#N/C",Z10,IF(IFERROR(AB10,"#N/C")="#N/C",AA10,IF(IFERROR(AC10,"#N/C")="#N/C",AB10,IF(IFERROR(AD10,"#N/C")="#N/C",AC10,IF(IFERROR(AE10,"#N/C")="#N/C",AD10,"#N/C")))))), _xlpm.finalResult,IF(OR(_xlpm.computedResult="",_xlpm.computedResult="#N/C"),_xlpm.fallback,_xlpm.computedResult), INDEX(_xlpm.finalResult,1)))</f>
        <v>fly</v>
      </c>
      <c r="AI10" s="106" t="s">
        <v>35</v>
      </c>
      <c r="AJ10" s="55" t="str">
        <f t="shared" si="5"/>
        <v>Insecta.Diptera.Brachycera.Muscomorpha.Muscoidea.Fanniidae.0.Fannia.#N/C</v>
      </c>
    </row>
    <row r="11" spans="1:36" x14ac:dyDescent="0.25">
      <c r="A11" s="3">
        <v>10</v>
      </c>
      <c r="B11" s="50" t="str">
        <f t="shared" si="0"/>
        <v>FAIR-D1_10</v>
      </c>
      <c r="C11" s="51" t="s">
        <v>28</v>
      </c>
      <c r="D11" s="4">
        <f t="shared" si="1"/>
        <v>45162</v>
      </c>
      <c r="E11" s="1" t="s">
        <v>52</v>
      </c>
      <c r="F11" s="81" t="str">
        <f>HYPERLINK(VLOOKUP(E11,Video_List!G:K,5),"video")</f>
        <v>video</v>
      </c>
      <c r="G11" s="5" t="str">
        <f>IF(ISBLANK(E11),"",IFERROR(IF(MATCH(E11,Video_List!$G:$G,)&gt;0,"ok",""),"errr"))</f>
        <v>ok</v>
      </c>
      <c r="H11" s="1" t="s">
        <v>52</v>
      </c>
      <c r="I11" s="81" t="str">
        <f>HYPERLINK(VLOOKUP(H11,Video_List!G:K,5),"video")</f>
        <v>video</v>
      </c>
      <c r="J11" s="5" t="str">
        <f>IF(ISBLANK(H11),"",IFERROR(IF(MATCH(H11,Video_List!$G:$G,)&gt;0,"ok",""),"error"))</f>
        <v>ok</v>
      </c>
      <c r="K11" s="2">
        <v>45162.440405092602</v>
      </c>
      <c r="L11" s="2">
        <v>45162.440486111103</v>
      </c>
      <c r="M11" s="52">
        <f t="shared" si="2"/>
        <v>8.1018501077778637E-5</v>
      </c>
      <c r="N11" s="53" t="s">
        <v>31</v>
      </c>
      <c r="O11" s="6" t="s">
        <v>32</v>
      </c>
      <c r="P11" s="6" t="s">
        <v>33</v>
      </c>
      <c r="Q11" s="6">
        <v>10</v>
      </c>
      <c r="R11" s="5" t="str">
        <f t="shared" si="3"/>
        <v>FAIR-D1/10</v>
      </c>
      <c r="S11" s="4" t="str">
        <f>IF(ISBLANK(E11),"",IF(E11=H11, "1 video",CONCATENATE((+COUNTIFS(Video_List!$A:$A,Monitoring!C11,Video_List!$D:$D,"&lt;=" &amp;Monitoring!L11)-COUNTIFS(Video_List!$A:$A,Monitoring!C11,Video_List!$D:$D,"&lt;=" &amp;Monitoring!K11))+1," videos")))</f>
        <v>1 video</v>
      </c>
      <c r="T11" s="54" t="s">
        <v>34</v>
      </c>
      <c r="U11" s="75"/>
      <c r="V11" s="7" t="str">
        <f t="shared" si="4"/>
        <v/>
      </c>
      <c r="W11" s="85" t="str">
        <f>+IF(Y11="#N/C","-",IF(AC11="#N/C","no","yes"))</f>
        <v>yes</v>
      </c>
      <c r="X11" s="86" t="s">
        <v>35</v>
      </c>
      <c r="Y11" s="87" t="str">
        <f>+IFERROR(IF(Z11="#N/C","#N/C",IF(Z11=0,INDEX(Taxonomy_UniqueValues!A:A,MATCH(AA11,Taxonomy_UniqueValues!C:C,0)),INDEX(Taxonomy_UniqueValues!A:A,MATCH(Z11,Taxonomy_UniqueValues!B:B,0)))),"#N/C")</f>
        <v>Insecta</v>
      </c>
      <c r="Z11" s="87" t="str">
        <f>+IFERROR(IF(AA11="#N/C","#N/C",IF(AA11=0,INDEX(Taxonomy_UniqueValues!B:B,MATCH(AB11,Taxonomy_UniqueValues!D:D,0)),INDEX(Taxonomy_UniqueValues!B:B,MATCH(AA11,Taxonomy_UniqueValues!C:C,0)))),"#N/C")</f>
        <v>Diptera</v>
      </c>
      <c r="AA11" s="87" t="str">
        <f>+IFERROR(IF(AB11="#N/C","#N/C",IF(AB11=0,INDEX(Taxonomy_UniqueValues!C:C,MATCH(AC11,Taxonomy_UniqueValues!E:E,0)),INDEX(Taxonomy_UniqueValues!C:C,MATCH(AB11,Taxonomy_UniqueValues!D:D,0)))),"#N/C")</f>
        <v>Brachycera</v>
      </c>
      <c r="AB11" s="87" t="str">
        <f>+IFERROR(IF(AC11="#N/C","#N/C",IF(AC11=0,INDEX(Taxonomy_UniqueValues!D:D,MATCH(AD11,Taxonomy_UniqueValues!F:F,0)),INDEX(Taxonomy_UniqueValues!D:D,MATCH(AC11,Taxonomy_UniqueValues!E:E,0)))),"#N/C")</f>
        <v>Muscomorpha</v>
      </c>
      <c r="AC11" s="87" t="str">
        <f>+IFERROR(IF(AD11="#N/C","#N/C",IF(AD11=0,INDEX(Taxonomy_UniqueValues!E:E,MATCH(AE11,Taxonomy_UniqueValues!G:G,0)),INDEX(Taxonomy_UniqueValues!E:E,MATCH(AD11,Taxonomy_UniqueValues!F:F,0)))),"#N/C")</f>
        <v>Muscoidea</v>
      </c>
      <c r="AD11" s="87" t="str">
        <f>+IFERROR(IF(AE11="#N/C","#N/C",IF(AE11=0,INDEX(Taxonomy_UniqueValues!F:F,MATCH(AF11,Taxonomy_UniqueValues!H:H,0)),INDEX(Taxonomy_UniqueValues!F:F,MATCH(AE11,Taxonomy_UniqueValues!G:G,0)))),"#N/C")</f>
        <v>Fanniidae</v>
      </c>
      <c r="AE11" s="87">
        <f>+IFERROR(IF(AF11="#N/C","#N/C",INDEX(Taxonomy_UniqueValues!G:G,MATCH(AF11,Taxonomy_UniqueValues!H:H,0))),"#N/C")</f>
        <v>0</v>
      </c>
      <c r="AF11" s="87" t="s">
        <v>39</v>
      </c>
      <c r="AG11" s="88" t="s">
        <v>37</v>
      </c>
      <c r="AH11" s="39" t="str" cm="1">
        <f t="array" ref="AH11">IF(LEN(V11)&gt;1,V11,_xlfn.LET(_xlpm.cls,Y11, _xlpm.ord,IFERROR(Z11,"#N/C"), _xlpm.subord,IFERROR(AA11,"#N/C"), _xlpm.infr,IFERROR(AB11,"#N/C"), _xlpm.sf,IFERROR(AC11,"#N/C"), _xlpm.fam,IFERROR(AD11,"#N/C"), _xlpm.subfam,IF(TRIM(AE11)="-","#N/C",IFERROR(AE11,"#N/C")),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_xlpm.fallback,IF(IFERROR(Z11,"#N/C")="#N/C",Y11,IF(IFERROR(AA11,"#N/C")="#N/C",Z11,IF(IFERROR(AB11,"#N/C")="#N/C",AA11,IF(IFERROR(AC11,"#N/C")="#N/C",AB11,IF(IFERROR(AD11,"#N/C")="#N/C",AC11,IF(IFERROR(AE11,"#N/C")="#N/C",AD11,"#N/C")))))), _xlpm.finalResult,IF(OR(_xlpm.computedResult="",_xlpm.computedResult="#N/C"),_xlpm.fallback,_xlpm.computedResult), INDEX(_xlpm.finalResult,1)))</f>
        <v>fly</v>
      </c>
      <c r="AI11" s="106" t="s">
        <v>35</v>
      </c>
      <c r="AJ11" s="55" t="str">
        <f t="shared" si="5"/>
        <v>Insecta.Diptera.Brachycera.Muscomorpha.Muscoidea.Fanniidae.0.Fannia.#N/C</v>
      </c>
    </row>
    <row r="12" spans="1:36" x14ac:dyDescent="0.25">
      <c r="A12" s="3">
        <v>11</v>
      </c>
      <c r="B12" s="50" t="str">
        <f t="shared" si="0"/>
        <v>FAIR-D1_11</v>
      </c>
      <c r="C12" s="51" t="s">
        <v>28</v>
      </c>
      <c r="D12" s="4">
        <f t="shared" si="1"/>
        <v>45162</v>
      </c>
      <c r="E12" s="1" t="s">
        <v>53</v>
      </c>
      <c r="F12" s="81" t="str">
        <f>HYPERLINK(VLOOKUP(E12,Video_List!G:K,5),"video")</f>
        <v>video</v>
      </c>
      <c r="G12" s="5" t="str">
        <f>IF(ISBLANK(E12),"",IFERROR(IF(MATCH(E12,Video_List!$G:$G,)&gt;0,"ok",""),"errr"))</f>
        <v>ok</v>
      </c>
      <c r="H12" s="1" t="s">
        <v>53</v>
      </c>
      <c r="I12" s="81" t="str">
        <f>HYPERLINK(VLOOKUP(H12,Video_List!G:K,5),"video")</f>
        <v>video</v>
      </c>
      <c r="J12" s="5" t="str">
        <f>IF(ISBLANK(H12),"",IFERROR(IF(MATCH(H12,Video_List!$G:$G,)&gt;0,"ok",""),"error"))</f>
        <v>ok</v>
      </c>
      <c r="K12" s="2">
        <v>45162.470601851899</v>
      </c>
      <c r="L12" s="2">
        <v>45162.470659722203</v>
      </c>
      <c r="M12" s="52">
        <f t="shared" si="2"/>
        <v>5.7870303862728179E-5</v>
      </c>
      <c r="N12" s="53" t="s">
        <v>31</v>
      </c>
      <c r="O12" s="6" t="s">
        <v>32</v>
      </c>
      <c r="P12" s="6" t="s">
        <v>33</v>
      </c>
      <c r="Q12" s="6">
        <v>11</v>
      </c>
      <c r="R12" s="5" t="str">
        <f t="shared" si="3"/>
        <v>FAIR-D1/11</v>
      </c>
      <c r="S12" s="4" t="str">
        <f>IF(ISBLANK(E12),"",IF(E12=H12, "1 video",CONCATENATE((+COUNTIFS(Video_List!$A:$A,Monitoring!C12,Video_List!$D:$D,"&lt;=" &amp;Monitoring!L12)-COUNTIFS(Video_List!$A:$A,Monitoring!C12,Video_List!$D:$D,"&lt;=" &amp;Monitoring!K12))+1," videos")))</f>
        <v>1 video</v>
      </c>
      <c r="T12" s="6" t="s">
        <v>42</v>
      </c>
      <c r="U12" s="75"/>
      <c r="V12" s="7" t="str">
        <f t="shared" si="4"/>
        <v/>
      </c>
      <c r="W12" s="85" t="str">
        <f>+IF(Y12="#N/C","-",IF(AC12="#N/C","no","yes"))</f>
        <v>yes</v>
      </c>
      <c r="X12" s="86" t="s">
        <v>32</v>
      </c>
      <c r="Y12" s="87" t="str">
        <f>+IFERROR(IF(Z12="#N/C","#N/C",INDEX(Taxonomy_UniqueValues!A:A,MATCH(Z12,Taxonomy_UniqueValues!B:B,0))),"#N/C")</f>
        <v>Insecta</v>
      </c>
      <c r="Z12" s="87" t="str">
        <f>+IFERROR(IF(AA12="#N/C","#N/C",INDEX(Taxonomy_UniqueValues!B:B,MATCH(AA12,Taxonomy_UniqueValues!C:C,0))),"#N/C")</f>
        <v>Diptera</v>
      </c>
      <c r="AA12" s="87" t="str">
        <f>+IFERROR(IF(AC12="#N/C","#N/C",INDEX(Taxonomy_UniqueValues!C:C,MATCH(AC12,Taxonomy_UniqueValues!E:E,0))),"#N/C")</f>
        <v>Brachycera</v>
      </c>
      <c r="AB12" s="87" t="str">
        <f>+IFERROR(IF(AC12="#N/C","#N/C",INDEX(Taxonomy_UniqueValues!D:D,MATCH(AC12,Taxonomy_UniqueValues!E:E,0))),"#N/C")</f>
        <v>Muscomorpha</v>
      </c>
      <c r="AC12" s="87" t="str">
        <f>+IFERROR(IF(AD12="#N/C","#N/C",INDEX(Taxonomy_UniqueValues!E:E,MATCH(AD12,Taxonomy_UniqueValues!F:F,0))),"#N/C")</f>
        <v>Syrphoidea</v>
      </c>
      <c r="AD12" s="87" t="str">
        <f>+IFERROR(IF(AE12="#N/C","#N/C",INDEX(Taxonomy_UniqueValues!F:F,MATCH(AE12,Taxonomy_UniqueValues!G:G,0))),"#N/C")</f>
        <v>Syrphidae</v>
      </c>
      <c r="AE12" s="87" t="str">
        <f>+IFERROR(IF(AF12="#N/C","#N/C",INDEX(Taxonomy_UniqueValues!G:G,MATCH(AF12,Taxonomy_UniqueValues!H:H,0))),"#N/C")</f>
        <v>Syrphinae</v>
      </c>
      <c r="AF12" s="87" t="s">
        <v>43</v>
      </c>
      <c r="AG12" s="88" t="s">
        <v>37</v>
      </c>
      <c r="AH12" s="39" t="str" cm="1">
        <f t="array" ref="AH12">IF(LEN(V12)&gt;1,V12,_xlfn.LET(_xlpm.cls,Y12, _xlpm.ord,IFERROR(Z12,"#N/C"), _xlpm.subord,IFERROR(AA12,"#N/C"), _xlpm.infr,IFERROR(AB12,"#N/C"), _xlpm.sf,IFERROR(AC12,"#N/C"), _xlpm.fam,IFERROR(AD12,"#N/C"), _xlpm.subfam,IF(TRIM(AE12)="-","#N/C",IFERROR(AE12,"#N/C")),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_xlpm.fallback,IF(IFERROR(Z12,"#N/C")="#N/C",Y12,IF(IFERROR(AA12,"#N/C")="#N/C",Z12,IF(IFERROR(AB12,"#N/C")="#N/C",AA12,IF(IFERROR(AC12,"#N/C")="#N/C",AB12,IF(IFERROR(AD12,"#N/C")="#N/C",AC12,IF(IFERROR(AE12,"#N/C")="#N/C",AD12,"#N/C")))))), _xlpm.finalResult,IF(OR(_xlpm.computedResult="",_xlpm.computedResult="#N/C"),_xlpm.fallback,_xlpm.computedResult), INDEX(_xlpm.finalResult,1)))</f>
        <v>hoverfly</v>
      </c>
      <c r="AI12" s="106" t="s">
        <v>35</v>
      </c>
      <c r="AJ12" s="55" t="str">
        <f t="shared" si="5"/>
        <v>Insecta.Diptera.Brachycera.Muscomorpha.Syrphoidea.Syrphidae.Syrphinae.Syrphini.#N/C</v>
      </c>
    </row>
    <row r="13" spans="1:36" x14ac:dyDescent="0.25">
      <c r="A13" s="3">
        <v>12</v>
      </c>
      <c r="B13" s="50" t="str">
        <f t="shared" si="0"/>
        <v>FAIR-D1_12</v>
      </c>
      <c r="C13" s="51" t="s">
        <v>28</v>
      </c>
      <c r="D13" s="4">
        <f t="shared" si="1"/>
        <v>45162</v>
      </c>
      <c r="E13" s="1" t="s">
        <v>54</v>
      </c>
      <c r="F13" s="81" t="str">
        <f>HYPERLINK(VLOOKUP(E13,Video_List!G:K,5),"video")</f>
        <v>video</v>
      </c>
      <c r="G13" s="5" t="str">
        <f>IF(ISBLANK(E13),"",IFERROR(IF(MATCH(E13,Video_List!$G:$G,)&gt;0,"ok",""),"errr"))</f>
        <v>ok</v>
      </c>
      <c r="H13" s="1" t="s">
        <v>55</v>
      </c>
      <c r="I13" s="81" t="str">
        <f>HYPERLINK(VLOOKUP(H13,Video_List!G:K,5),"video")</f>
        <v>video</v>
      </c>
      <c r="J13" s="5" t="str">
        <f>IF(ISBLANK(H13),"",IFERROR(IF(MATCH(H13,Video_List!$G:$G,)&gt;0,"ok",""),"error"))</f>
        <v>ok</v>
      </c>
      <c r="K13" s="2">
        <v>45162.509988425903</v>
      </c>
      <c r="L13" s="2">
        <v>45162.5112731482</v>
      </c>
      <c r="M13" s="52">
        <f t="shared" si="2"/>
        <v>1.2847222969867289E-3</v>
      </c>
      <c r="N13" s="53" t="s">
        <v>31</v>
      </c>
      <c r="O13" s="6" t="s">
        <v>32</v>
      </c>
      <c r="P13" s="6" t="s">
        <v>33</v>
      </c>
      <c r="Q13" s="6">
        <v>12</v>
      </c>
      <c r="R13" s="5" t="str">
        <f t="shared" si="3"/>
        <v>FAIR-D1/12</v>
      </c>
      <c r="S13" s="4" t="str">
        <f>IF(ISBLANK(E13),"",IF(E13=H13, "1 video",CONCATENATE((+COUNTIFS(Video_List!$A:$A,Monitoring!C13,Video_List!$D:$D,"&lt;=" &amp;Monitoring!L13)-COUNTIFS(Video_List!$A:$A,Monitoring!C13,Video_List!$D:$D,"&lt;=" &amp;Monitoring!K13))+1," videos")))</f>
        <v>2 videos</v>
      </c>
      <c r="T13" s="6" t="s">
        <v>34</v>
      </c>
      <c r="U13" s="75"/>
      <c r="V13" s="7" t="str">
        <f t="shared" si="4"/>
        <v/>
      </c>
      <c r="W13" s="85" t="str">
        <f>+IF(Y13="#N/C","-",IF(AC13="#N/C","no","yes"))</f>
        <v>yes</v>
      </c>
      <c r="X13" s="86" t="s">
        <v>35</v>
      </c>
      <c r="Y13" s="87" t="str">
        <f>+IFERROR(IF(Z13="#N/C","#N/C",INDEX(Taxonomy_UniqueValues!A:A,MATCH(Z13,Taxonomy_UniqueValues!B:B,0))),"#N/C")</f>
        <v>Insecta</v>
      </c>
      <c r="Z13" s="87" t="str">
        <f>+IFERROR(IF(AA13="#N/C","#N/C",INDEX(Taxonomy_UniqueValues!B:B,MATCH(AA13,Taxonomy_UniqueValues!C:C,0))),"#N/C")</f>
        <v>Diptera</v>
      </c>
      <c r="AA13" s="87" t="str">
        <f>+IFERROR(IF(AC13="#N/C","#N/C",INDEX(Taxonomy_UniqueValues!C:C,MATCH(AC13,Taxonomy_UniqueValues!E:E,0))),"#N/C")</f>
        <v>Brachycera</v>
      </c>
      <c r="AB13" s="87" t="str">
        <f>+IFERROR(IF(AC13="#N/C","#N/C",INDEX(Taxonomy_UniqueValues!D:D,MATCH(AC13,Taxonomy_UniqueValues!E:E,0))),"#N/C")</f>
        <v>Muscomorpha</v>
      </c>
      <c r="AC13" s="87" t="s">
        <v>36</v>
      </c>
      <c r="AD13" s="87" t="str">
        <f>+IFERROR(IF(AE13="#N/C","#N/C",INDEX(Taxonomy_UniqueValues!F:F,MATCH(AE13,Taxonomy_UniqueValues!G:G,0))),"#N/C")</f>
        <v>#N/C</v>
      </c>
      <c r="AE13" s="87" t="str">
        <f>+IFERROR(IF(AF13="#N/C","#N/C",INDEX(Taxonomy_UniqueValues!G:G,MATCH(AF13,Taxonomy_UniqueValues!H:H,0))),"#N/C")</f>
        <v>#N/C</v>
      </c>
      <c r="AF13" s="87" t="str">
        <f>+IFERROR(IF(AG13="#N/C","#N/C",INDEX(Taxonomy_UniqueValues!H:H,MATCH(AG13,Taxonomy_UniqueValues!I:I,0))),"#N/C")</f>
        <v>#N/C</v>
      </c>
      <c r="AG13" s="88" t="s">
        <v>37</v>
      </c>
      <c r="AH13" s="39" t="str" cm="1">
        <f t="array" ref="AH13">IF(LEN(V13)&gt;1,V13,_xlfn.LET(_xlpm.cls,Y13, _xlpm.ord,IFERROR(Z13,"#N/C"), _xlpm.subord,IFERROR(AA13,"#N/C"), _xlpm.infr,IFERROR(AB13,"#N/C"), _xlpm.sf,IFERROR(AC13,"#N/C"), _xlpm.fam,IFERROR(AD13,"#N/C"), _xlpm.subfam,IF(TRIM(AE13)="-","#N/C",IFERROR(AE13,"#N/C")),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_xlpm.fallback,IF(IFERROR(Z13,"#N/C")="#N/C",Y13,IF(IFERROR(AA13,"#N/C")="#N/C",Z13,IF(IFERROR(AB13,"#N/C")="#N/C",AA13,IF(IFERROR(AC13,"#N/C")="#N/C",AB13,IF(IFERROR(AD13,"#N/C")="#N/C",AC13,IF(IFERROR(AE13,"#N/C")="#N/C",AD13,"#N/C")))))), _xlpm.finalResult,IF(OR(_xlpm.computedResult="",_xlpm.computedResult="#N/C"),_xlpm.fallback,_xlpm.computedResult), INDEX(_xlpm.finalResult,1)))</f>
        <v>Muscoidea</v>
      </c>
      <c r="AI13" s="106" t="s">
        <v>35</v>
      </c>
      <c r="AJ13" s="55" t="str">
        <f t="shared" si="5"/>
        <v>Insecta.Diptera.Brachycera.Muscomorpha.Muscoidea.#N/C.#N/C.#N/C.#N/C</v>
      </c>
    </row>
    <row r="14" spans="1:36" x14ac:dyDescent="0.25">
      <c r="A14" s="3">
        <v>13</v>
      </c>
      <c r="B14" s="50" t="str">
        <f t="shared" si="0"/>
        <v>FAIR-D1_13</v>
      </c>
      <c r="C14" s="51" t="s">
        <v>28</v>
      </c>
      <c r="D14" s="4">
        <f t="shared" si="1"/>
        <v>45162</v>
      </c>
      <c r="E14" s="1" t="s">
        <v>56</v>
      </c>
      <c r="F14" s="81" t="str">
        <f>HYPERLINK(VLOOKUP(E14,Video_List!G:K,5),"video")</f>
        <v>video</v>
      </c>
      <c r="G14" s="5" t="str">
        <f>IF(ISBLANK(E14),"",IFERROR(IF(MATCH(E14,Video_List!$G:$G,)&gt;0,"ok",""),"errr"))</f>
        <v>ok</v>
      </c>
      <c r="H14" s="1" t="s">
        <v>56</v>
      </c>
      <c r="I14" s="81" t="str">
        <f>HYPERLINK(VLOOKUP(H14,Video_List!G:K,5),"video")</f>
        <v>video</v>
      </c>
      <c r="J14" s="5" t="str">
        <f>IF(ISBLANK(H14),"",IFERROR(IF(MATCH(H14,Video_List!$G:$G,)&gt;0,"ok",""),"error"))</f>
        <v>ok</v>
      </c>
      <c r="K14" s="2">
        <v>45162.538263888899</v>
      </c>
      <c r="L14" s="2">
        <v>45162.538321759297</v>
      </c>
      <c r="M14" s="52">
        <f t="shared" si="2"/>
        <v>5.7870398450177163E-5</v>
      </c>
      <c r="N14" s="53" t="s">
        <v>31</v>
      </c>
      <c r="O14" s="54" t="s">
        <v>35</v>
      </c>
      <c r="P14" s="54" t="s">
        <v>33</v>
      </c>
      <c r="Q14" s="6">
        <v>13</v>
      </c>
      <c r="R14" s="5" t="str">
        <f t="shared" si="3"/>
        <v>FAIR-D1/13</v>
      </c>
      <c r="S14" s="4" t="str">
        <f>IF(ISBLANK(E14),"",IF(E14=H14, "1 video",CONCATENATE((+COUNTIFS(Video_List!$A:$A,Monitoring!C14,Video_List!$D:$D,"&lt;=" &amp;Monitoring!L14)-COUNTIFS(Video_List!$A:$A,Monitoring!C14,Video_List!$D:$D,"&lt;=" &amp;Monitoring!K14))+1," videos")))</f>
        <v>1 video</v>
      </c>
      <c r="T14" s="54" t="s">
        <v>57</v>
      </c>
      <c r="U14" s="75"/>
      <c r="V14" s="7" t="str">
        <f t="shared" si="4"/>
        <v/>
      </c>
      <c r="W14" s="85" t="s">
        <v>32</v>
      </c>
      <c r="X14" s="86" t="s">
        <v>32</v>
      </c>
      <c r="Y14" s="87" t="str">
        <f>+IFERROR(IF(Z14="#N/C","#N/C",INDEX(Taxonomy_UniqueValues!A:A,MATCH(Z14,Taxonomy_UniqueValues!B:B,0))),"#N/C")</f>
        <v>Insecta</v>
      </c>
      <c r="Z14" s="87" t="str">
        <f>+IFERROR(IF(AA14="#N/C","#N/C",INDEX(Taxonomy_UniqueValues!B:B,MATCH(AA14,Taxonomy_UniqueValues!C:C,0))),"#N/C")</f>
        <v>Hymenoptera</v>
      </c>
      <c r="AA14" s="87" t="str">
        <f>+IFERROR(IF(AC14="#N/C","#N/C",INDEX(Taxonomy_UniqueValues!C:C,MATCH(AC14,Taxonomy_UniqueValues!E:E,0))),"#N/C")</f>
        <v>Apocrita</v>
      </c>
      <c r="AB14" s="87" t="str">
        <f>+IFERROR(IF(AC14="#N/C","#N/C",INDEX(Taxonomy_UniqueValues!D:D,MATCH(AC14,Taxonomy_UniqueValues!E:E,0))),"#N/C")</f>
        <v>Aculeata</v>
      </c>
      <c r="AC14" s="87" t="str">
        <f>+IFERROR(IF(AD14="#N/C","#N/C",INDEX(Taxonomy_UniqueValues!E:E,MATCH(AD14,Taxonomy_UniqueValues!F:F,0))),"#N/C")</f>
        <v>Vespoidea</v>
      </c>
      <c r="AD14" s="87" t="str">
        <f>+IFERROR(IF(AE14="#N/C","#N/C",INDEX(Taxonomy_UniqueValues!F:F,MATCH(AE14,Taxonomy_UniqueValues!G:G,0))),"#N/C")</f>
        <v>Vespidae</v>
      </c>
      <c r="AE14" s="87" t="str">
        <f>+IFERROR(IF(AF14="#N/C","#N/C",INDEX(Taxonomy_UniqueValues!G:G,MATCH(AF14,Taxonomy_UniqueValues!H:H,0))),"#N/C")</f>
        <v>Vespinae</v>
      </c>
      <c r="AF14" s="89" t="s">
        <v>58</v>
      </c>
      <c r="AG14" s="88" t="s">
        <v>37</v>
      </c>
      <c r="AH14" s="39" t="str" cm="1">
        <f t="array" ref="AH14">IF(LEN(V14)&gt;1,V14,_xlfn.LET(_xlpm.cls,Y14, _xlpm.ord,IFERROR(Z14,"#N/C"), _xlpm.subord,IFERROR(AA14,"#N/C"), _xlpm.infr,IFERROR(AB14,"#N/C"), _xlpm.sf,IFERROR(AC14,"#N/C"), _xlpm.fam,IFERROR(AD14,"#N/C"), _xlpm.subfam,IF(TRIM(AE14)="-","#N/C",IFERROR(AE14,"#N/C")),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_xlpm.fallback,IF(IFERROR(Z14,"#N/C")="#N/C",Y14,IF(IFERROR(AA14,"#N/C")="#N/C",Z14,IF(IFERROR(AB14,"#N/C")="#N/C",AA14,IF(IFERROR(AC14,"#N/C")="#N/C",AB14,IF(IFERROR(AD14,"#N/C")="#N/C",AC14,IF(IFERROR(AE14,"#N/C")="#N/C",AD14,"#N/C")))))), _xlpm.finalResult,IF(OR(_xlpm.computedResult="",_xlpm.computedResult="#N/C"),_xlpm.fallback,_xlpm.computedResult), INDEX(_xlpm.finalResult,1)))</f>
        <v>wasp</v>
      </c>
      <c r="AI14" s="106" t="s">
        <v>35</v>
      </c>
      <c r="AJ14" s="55" t="str">
        <f t="shared" si="5"/>
        <v>Insecta.Hymenoptera.Apocrita.Aculeata.Vespoidea.Vespidae.Vespinae.Vespula.#N/C</v>
      </c>
    </row>
    <row r="15" spans="1:36" x14ac:dyDescent="0.25">
      <c r="A15" s="3">
        <v>14</v>
      </c>
      <c r="B15" s="50" t="str">
        <f t="shared" si="0"/>
        <v>FAIR-D1_14</v>
      </c>
      <c r="C15" s="51" t="s">
        <v>28</v>
      </c>
      <c r="D15" s="4">
        <f t="shared" si="1"/>
        <v>45162</v>
      </c>
      <c r="E15" s="1" t="s">
        <v>59</v>
      </c>
      <c r="F15" s="81" t="str">
        <f>HYPERLINK(VLOOKUP(E15,Video_List!G:K,5),"video")</f>
        <v>video</v>
      </c>
      <c r="G15" s="5" t="str">
        <f>IF(ISBLANK(E15),"",IFERROR(IF(MATCH(E15,Video_List!$G:$G,)&gt;0,"ok",""),"errr"))</f>
        <v>ok</v>
      </c>
      <c r="H15" s="1" t="s">
        <v>59</v>
      </c>
      <c r="I15" s="81" t="str">
        <f>HYPERLINK(VLOOKUP(H15,Video_List!G:K,5),"video")</f>
        <v>video</v>
      </c>
      <c r="J15" s="5" t="str">
        <f>IF(ISBLANK(H15),"",IFERROR(IF(MATCH(H15,Video_List!$G:$G,)&gt;0,"ok",""),"error"))</f>
        <v>ok</v>
      </c>
      <c r="K15" s="2">
        <v>45162.5647916667</v>
      </c>
      <c r="L15" s="2">
        <v>45162.564849536997</v>
      </c>
      <c r="M15" s="52">
        <f t="shared" si="2"/>
        <v>5.7870296586770564E-5</v>
      </c>
      <c r="N15" s="53" t="s">
        <v>46</v>
      </c>
      <c r="O15" s="54" t="s">
        <v>32</v>
      </c>
      <c r="P15" s="54" t="s">
        <v>33</v>
      </c>
      <c r="Q15" s="6">
        <v>14</v>
      </c>
      <c r="R15" s="5" t="str">
        <f t="shared" si="3"/>
        <v>FAIR-D1/14</v>
      </c>
      <c r="S15" s="4" t="str">
        <f>IF(ISBLANK(E15),"",IF(E15=H15, "1 video",CONCATENATE((+COUNTIFS(Video_List!$A:$A,Monitoring!C15,Video_List!$D:$D,"&lt;=" &amp;Monitoring!L15)-COUNTIFS(Video_List!$A:$A,Monitoring!C15,Video_List!$D:$D,"&lt;=" &amp;Monitoring!K15))+1," videos")))</f>
        <v>1 video</v>
      </c>
      <c r="T15" s="54" t="s">
        <v>34</v>
      </c>
      <c r="U15" s="75"/>
      <c r="V15" s="7" t="str">
        <f t="shared" si="4"/>
        <v/>
      </c>
      <c r="W15" s="85" t="str">
        <f t="shared" ref="W15:W24" si="6">+IF(Y15="#N/C","-",IF(AC15="#N/C","no","yes"))</f>
        <v>yes</v>
      </c>
      <c r="X15" s="86" t="s">
        <v>35</v>
      </c>
      <c r="Y15" s="87" t="str">
        <f>+IFERROR(IF(Z15="#N/C","#N/C",IF(Z15=0,INDEX(Taxonomy_UniqueValues!A:A,MATCH(AA15,Taxonomy_UniqueValues!C:C,0)),INDEX(Taxonomy_UniqueValues!A:A,MATCH(Z15,Taxonomy_UniqueValues!B:B,0)))),"#N/C")</f>
        <v>Insecta</v>
      </c>
      <c r="Z15" s="87" t="str">
        <f>+IFERROR(IF(AA15="#N/C","#N/C",IF(AA15=0,INDEX(Taxonomy_UniqueValues!B:B,MATCH(AB15,Taxonomy_UniqueValues!D:D,0)),INDEX(Taxonomy_UniqueValues!B:B,MATCH(AA15,Taxonomy_UniqueValues!C:C,0)))),"#N/C")</f>
        <v>Diptera</v>
      </c>
      <c r="AA15" s="87" t="str">
        <f>+IFERROR(IF(AB15="#N/C","#N/C",IF(AB15=0,INDEX(Taxonomy_UniqueValues!C:C,MATCH(AC15,Taxonomy_UniqueValues!E:E,0)),INDEX(Taxonomy_UniqueValues!C:C,MATCH(AB15,Taxonomy_UniqueValues!D:D,0)))),"#N/C")</f>
        <v>Brachycera</v>
      </c>
      <c r="AB15" s="87" t="str">
        <f>+IFERROR(IF(AC15="#N/C","#N/C",IF(AC15=0,INDEX(Taxonomy_UniqueValues!D:D,MATCH(AD15,Taxonomy_UniqueValues!F:F,0)),INDEX(Taxonomy_UniqueValues!D:D,MATCH(AC15,Taxonomy_UniqueValues!E:E,0)))),"#N/C")</f>
        <v>Muscomorpha</v>
      </c>
      <c r="AC15" s="87" t="str">
        <f>+IFERROR(IF(AD15="#N/C","#N/C",IF(AD15=0,INDEX(Taxonomy_UniqueValues!E:E,MATCH(AE15,Taxonomy_UniqueValues!G:G,0)),INDEX(Taxonomy_UniqueValues!E:E,MATCH(AD15,Taxonomy_UniqueValues!F:F,0)))),"#N/C")</f>
        <v>Muscoidea</v>
      </c>
      <c r="AD15" s="87" t="str">
        <f>+IFERROR(IF(AE15="#N/C","#N/C",IF(AE15=0,INDEX(Taxonomy_UniqueValues!F:F,MATCH(AF15,Taxonomy_UniqueValues!H:H,0)),INDEX(Taxonomy_UniqueValues!F:F,MATCH(AE15,Taxonomy_UniqueValues!G:G,0)))),"#N/C")</f>
        <v>Fanniidae</v>
      </c>
      <c r="AE15" s="87">
        <f>+IFERROR(IF(AF15="#N/C","#N/C",INDEX(Taxonomy_UniqueValues!G:G,MATCH(AF15,Taxonomy_UniqueValues!H:H,0))),"#N/C")</f>
        <v>0</v>
      </c>
      <c r="AF15" s="87" t="s">
        <v>39</v>
      </c>
      <c r="AG15" s="88" t="s">
        <v>37</v>
      </c>
      <c r="AH15" s="39" t="str" cm="1">
        <f t="array" ref="AH15">IF(LEN(V15)&gt;1,V15,_xlfn.LET(_xlpm.cls,Y15, _xlpm.ord,IFERROR(Z15,"#N/C"), _xlpm.subord,IFERROR(AA15,"#N/C"), _xlpm.infr,IFERROR(AB15,"#N/C"), _xlpm.sf,IFERROR(AC15,"#N/C"), _xlpm.fam,IFERROR(AD15,"#N/C"), _xlpm.subfam,IF(TRIM(AE15)="-","#N/C",IFERROR(AE15,"#N/C")),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_xlpm.fallback,IF(IFERROR(Z15,"#N/C")="#N/C",Y15,IF(IFERROR(AA15,"#N/C")="#N/C",Z15,IF(IFERROR(AB15,"#N/C")="#N/C",AA15,IF(IFERROR(AC15,"#N/C")="#N/C",AB15,IF(IFERROR(AD15,"#N/C")="#N/C",AC15,IF(IFERROR(AE15,"#N/C")="#N/C",AD15,"#N/C")))))), _xlpm.finalResult,IF(OR(_xlpm.computedResult="",_xlpm.computedResult="#N/C"),_xlpm.fallback,_xlpm.computedResult), INDEX(_xlpm.finalResult,1)))</f>
        <v>fly</v>
      </c>
      <c r="AI15" s="106" t="s">
        <v>35</v>
      </c>
      <c r="AJ15" s="55" t="str">
        <f t="shared" si="5"/>
        <v>Insecta.Diptera.Brachycera.Muscomorpha.Muscoidea.Fanniidae.0.Fannia.#N/C</v>
      </c>
    </row>
    <row r="16" spans="1:36" x14ac:dyDescent="0.25">
      <c r="A16" s="3">
        <v>15</v>
      </c>
      <c r="B16" s="50" t="str">
        <f t="shared" si="0"/>
        <v>FAIR-D1_15</v>
      </c>
      <c r="C16" s="51" t="s">
        <v>28</v>
      </c>
      <c r="D16" s="4">
        <f t="shared" si="1"/>
        <v>45163</v>
      </c>
      <c r="E16" s="1" t="s">
        <v>60</v>
      </c>
      <c r="F16" s="81" t="str">
        <f>HYPERLINK(VLOOKUP(E16,Video_List!G:K,5),"video")</f>
        <v>video</v>
      </c>
      <c r="G16" s="5" t="str">
        <f>IF(ISBLANK(E16),"",IFERROR(IF(MATCH(E16,Video_List!$G:$G,)&gt;0,"ok",""),"errr"))</f>
        <v>ok</v>
      </c>
      <c r="H16" s="1" t="s">
        <v>60</v>
      </c>
      <c r="I16" s="81" t="str">
        <f>HYPERLINK(VLOOKUP(H16,Video_List!G:K,5),"video")</f>
        <v>video</v>
      </c>
      <c r="J16" s="5" t="str">
        <f>IF(ISBLANK(H16),"",IFERROR(IF(MATCH(H16,Video_List!$G:$G,)&gt;0,"ok",""),"error"))</f>
        <v>ok</v>
      </c>
      <c r="K16" s="2">
        <v>45163.679629629602</v>
      </c>
      <c r="L16" s="2">
        <v>45163.6798263889</v>
      </c>
      <c r="M16" s="52">
        <f t="shared" si="2"/>
        <v>1.9675929797813296E-4</v>
      </c>
      <c r="N16" s="53" t="s">
        <v>46</v>
      </c>
      <c r="O16" s="54" t="s">
        <v>32</v>
      </c>
      <c r="P16" s="54" t="s">
        <v>31</v>
      </c>
      <c r="Q16" s="6">
        <v>15</v>
      </c>
      <c r="R16" s="5" t="str">
        <f t="shared" si="3"/>
        <v>FAIR-D1/15</v>
      </c>
      <c r="S16" s="4" t="str">
        <f>IF(ISBLANK(E16),"",IF(E16=H16, "1 video",CONCATENATE((+COUNTIFS(Video_List!$A:$A,Monitoring!C16,Video_List!$D:$D,"&lt;=" &amp;Monitoring!L16)-COUNTIFS(Video_List!$A:$A,Monitoring!C16,Video_List!$D:$D,"&lt;=" &amp;Monitoring!K16))+1," videos")))</f>
        <v>1 video</v>
      </c>
      <c r="T16" s="54" t="s">
        <v>34</v>
      </c>
      <c r="U16" s="75"/>
      <c r="V16" s="7" t="str">
        <f t="shared" si="4"/>
        <v/>
      </c>
      <c r="W16" s="85" t="str">
        <f t="shared" si="6"/>
        <v>yes</v>
      </c>
      <c r="X16" s="86" t="s">
        <v>35</v>
      </c>
      <c r="Y16" s="87" t="str">
        <f>+IFERROR(IF(Z16="#N/C","#N/C",IF(Z16=0,INDEX(Taxonomy_UniqueValues!A:A,MATCH(AA16,Taxonomy_UniqueValues!C:C,0)),INDEX(Taxonomy_UniqueValues!A:A,MATCH(Z16,Taxonomy_UniqueValues!B:B,0)))),"#N/C")</f>
        <v>Insecta</v>
      </c>
      <c r="Z16" s="87" t="str">
        <f>+IFERROR(IF(AA16="#N/C","#N/C",IF(AA16=0,INDEX(Taxonomy_UniqueValues!B:B,MATCH(AB16,Taxonomy_UniqueValues!D:D,0)),INDEX(Taxonomy_UniqueValues!B:B,MATCH(AA16,Taxonomy_UniqueValues!C:C,0)))),"#N/C")</f>
        <v>Diptera</v>
      </c>
      <c r="AA16" s="87" t="str">
        <f>+IFERROR(IF(AB16="#N/C","#N/C",IF(AB16=0,INDEX(Taxonomy_UniqueValues!C:C,MATCH(AC16,Taxonomy_UniqueValues!E:E,0)),INDEX(Taxonomy_UniqueValues!C:C,MATCH(AB16,Taxonomy_UniqueValues!D:D,0)))),"#N/C")</f>
        <v>Brachycera</v>
      </c>
      <c r="AB16" s="87" t="str">
        <f>+IFERROR(IF(AC16="#N/C","#N/C",IF(AC16=0,INDEX(Taxonomy_UniqueValues!D:D,MATCH(AD16,Taxonomy_UniqueValues!F:F,0)),INDEX(Taxonomy_UniqueValues!D:D,MATCH(AC16,Taxonomy_UniqueValues!E:E,0)))),"#N/C")</f>
        <v>Muscomorpha</v>
      </c>
      <c r="AC16" s="87" t="str">
        <f>+IFERROR(IF(AD16="#N/C","#N/C",IF(AD16=0,INDEX(Taxonomy_UniqueValues!E:E,MATCH(AE16,Taxonomy_UniqueValues!G:G,0)),INDEX(Taxonomy_UniqueValues!E:E,MATCH(AD16,Taxonomy_UniqueValues!F:F,0)))),"#N/C")</f>
        <v>Muscoidea</v>
      </c>
      <c r="AD16" s="87" t="str">
        <f>+IFERROR(IF(AE16="#N/C","#N/C",IF(AE16=0,INDEX(Taxonomy_UniqueValues!F:F,MATCH(AF16,Taxonomy_UniqueValues!H:H,0)),INDEX(Taxonomy_UniqueValues!F:F,MATCH(AE16,Taxonomy_UniqueValues!G:G,0)))),"#N/C")</f>
        <v>Fanniidae</v>
      </c>
      <c r="AE16" s="87">
        <f>+IFERROR(IF(AF16="#N/C","#N/C",INDEX(Taxonomy_UniqueValues!G:G,MATCH(AF16,Taxonomy_UniqueValues!H:H,0))),"#N/C")</f>
        <v>0</v>
      </c>
      <c r="AF16" s="87" t="s">
        <v>39</v>
      </c>
      <c r="AG16" s="88" t="s">
        <v>37</v>
      </c>
      <c r="AH16" s="39" t="str" cm="1">
        <f t="array" ref="AH16">IF(LEN(V16)&gt;1,V16,_xlfn.LET(_xlpm.cls,Y16, _xlpm.ord,IFERROR(Z16,"#N/C"), _xlpm.subord,IFERROR(AA16,"#N/C"), _xlpm.infr,IFERROR(AB16,"#N/C"), _xlpm.sf,IFERROR(AC16,"#N/C"), _xlpm.fam,IFERROR(AD16,"#N/C"), _xlpm.subfam,IF(TRIM(AE16)="-","#N/C",IFERROR(AE16,"#N/C")),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_xlpm.fallback,IF(IFERROR(Z16,"#N/C")="#N/C",Y16,IF(IFERROR(AA16,"#N/C")="#N/C",Z16,IF(IFERROR(AB16,"#N/C")="#N/C",AA16,IF(IFERROR(AC16,"#N/C")="#N/C",AB16,IF(IFERROR(AD16,"#N/C")="#N/C",AC16,IF(IFERROR(AE16,"#N/C")="#N/C",AD16,"#N/C")))))), _xlpm.finalResult,IF(OR(_xlpm.computedResult="",_xlpm.computedResult="#N/C"),_xlpm.fallback,_xlpm.computedResult), INDEX(_xlpm.finalResult,1)))</f>
        <v>fly</v>
      </c>
      <c r="AI16" s="106" t="s">
        <v>35</v>
      </c>
      <c r="AJ16" s="55" t="str">
        <f t="shared" si="5"/>
        <v>Insecta.Diptera.Brachycera.Muscomorpha.Muscoidea.Fanniidae.0.Fannia.#N/C</v>
      </c>
    </row>
    <row r="17" spans="1:36" x14ac:dyDescent="0.25">
      <c r="A17" s="3">
        <v>16</v>
      </c>
      <c r="B17" s="50" t="str">
        <f t="shared" si="0"/>
        <v>FAIR-D1_16</v>
      </c>
      <c r="C17" s="51" t="s">
        <v>28</v>
      </c>
      <c r="D17" s="4">
        <f t="shared" si="1"/>
        <v>45163</v>
      </c>
      <c r="E17" s="1" t="s">
        <v>61</v>
      </c>
      <c r="F17" s="81" t="str">
        <f>HYPERLINK(VLOOKUP(E17,Video_List!G:K,5),"video")</f>
        <v>video</v>
      </c>
      <c r="G17" s="5" t="str">
        <f>IF(ISBLANK(E17),"",IFERROR(IF(MATCH(E17,Video_List!$G:$G,)&gt;0,"ok",""),"errr"))</f>
        <v>ok</v>
      </c>
      <c r="H17" s="1" t="s">
        <v>61</v>
      </c>
      <c r="I17" s="81" t="str">
        <f>HYPERLINK(VLOOKUP(H17,Video_List!G:K,5),"video")</f>
        <v>video</v>
      </c>
      <c r="J17" s="5" t="str">
        <f>IF(ISBLANK(H17),"",IFERROR(IF(MATCH(H17,Video_List!$G:$G,)&gt;0,"ok",""),"error"))</f>
        <v>ok</v>
      </c>
      <c r="K17" s="2">
        <v>45163.694976851897</v>
      </c>
      <c r="L17" s="2">
        <v>45163.695254629602</v>
      </c>
      <c r="M17" s="52">
        <f t="shared" si="2"/>
        <v>2.7777770446846262E-4</v>
      </c>
      <c r="N17" s="53" t="s">
        <v>31</v>
      </c>
      <c r="O17" s="6" t="s">
        <v>32</v>
      </c>
      <c r="P17" s="6" t="s">
        <v>33</v>
      </c>
      <c r="Q17" s="6">
        <v>16</v>
      </c>
      <c r="R17" s="5" t="str">
        <f t="shared" si="3"/>
        <v>FAIR-D1/16</v>
      </c>
      <c r="S17" s="4" t="str">
        <f>IF(ISBLANK(E17),"",IF(E17=H17, "1 video",CONCATENATE((+COUNTIFS(Video_List!$A:$A,Monitoring!C17,Video_List!$D:$D,"&lt;=" &amp;Monitoring!L17)-COUNTIFS(Video_List!$A:$A,Monitoring!C17,Video_List!$D:$D,"&lt;=" &amp;Monitoring!K17))+1," videos")))</f>
        <v>1 video</v>
      </c>
      <c r="T17" s="6" t="s">
        <v>34</v>
      </c>
      <c r="U17" s="75"/>
      <c r="V17" s="7" t="str">
        <f t="shared" si="4"/>
        <v/>
      </c>
      <c r="W17" s="85" t="str">
        <f t="shared" si="6"/>
        <v>yes</v>
      </c>
      <c r="X17" s="86" t="s">
        <v>35</v>
      </c>
      <c r="Y17" s="87" t="str">
        <f>+IFERROR(IF(Z17="#N/C","#N/C",IF(Z17=0,INDEX(Taxonomy_UniqueValues!A:A,MATCH(AA17,Taxonomy_UniqueValues!C:C,0)),INDEX(Taxonomy_UniqueValues!A:A,MATCH(Z17,Taxonomy_UniqueValues!B:B,0)))),"#N/C")</f>
        <v>Insecta</v>
      </c>
      <c r="Z17" s="87" t="str">
        <f>+IFERROR(IF(AA17="#N/C","#N/C",IF(AA17=0,INDEX(Taxonomy_UniqueValues!B:B,MATCH(AB17,Taxonomy_UniqueValues!D:D,0)),INDEX(Taxonomy_UniqueValues!B:B,MATCH(AA17,Taxonomy_UniqueValues!C:C,0)))),"#N/C")</f>
        <v>Diptera</v>
      </c>
      <c r="AA17" s="87" t="str">
        <f>+IFERROR(IF(AB17="#N/C","#N/C",IF(AB17=0,INDEX(Taxonomy_UniqueValues!C:C,MATCH(AC17,Taxonomy_UniqueValues!E:E,0)),INDEX(Taxonomy_UniqueValues!C:C,MATCH(AB17,Taxonomy_UniqueValues!D:D,0)))),"#N/C")</f>
        <v>Brachycera</v>
      </c>
      <c r="AB17" s="87" t="str">
        <f>+IFERROR(IF(AC17="#N/C","#N/C",IF(AC17=0,INDEX(Taxonomy_UniqueValues!D:D,MATCH(AD17,Taxonomy_UniqueValues!F:F,0)),INDEX(Taxonomy_UniqueValues!D:D,MATCH(AC17,Taxonomy_UniqueValues!E:E,0)))),"#N/C")</f>
        <v>Muscomorpha</v>
      </c>
      <c r="AC17" s="87" t="str">
        <f>+IFERROR(IF(AD17="#N/C","#N/C",IF(AD17=0,INDEX(Taxonomy_UniqueValues!E:E,MATCH(AE17,Taxonomy_UniqueValues!G:G,0)),INDEX(Taxonomy_UniqueValues!E:E,MATCH(AD17,Taxonomy_UniqueValues!F:F,0)))),"#N/C")</f>
        <v>Muscoidea</v>
      </c>
      <c r="AD17" s="87" t="str">
        <f>+IFERROR(IF(AE17="#N/C","#N/C",IF(AE17=0,INDEX(Taxonomy_UniqueValues!F:F,MATCH(AF17,Taxonomy_UniqueValues!H:H,0)),INDEX(Taxonomy_UniqueValues!F:F,MATCH(AE17,Taxonomy_UniqueValues!G:G,0)))),"#N/C")</f>
        <v>Fanniidae</v>
      </c>
      <c r="AE17" s="87">
        <f>+IFERROR(IF(AF17="#N/C","#N/C",INDEX(Taxonomy_UniqueValues!G:G,MATCH(AF17,Taxonomy_UniqueValues!H:H,0))),"#N/C")</f>
        <v>0</v>
      </c>
      <c r="AF17" s="87" t="s">
        <v>39</v>
      </c>
      <c r="AG17" s="88" t="s">
        <v>37</v>
      </c>
      <c r="AH17" s="39" t="str" cm="1">
        <f t="array" ref="AH17">IF(LEN(V17)&gt;1,V17,_xlfn.LET(_xlpm.cls,Y17, _xlpm.ord,IFERROR(Z17,"#N/C"), _xlpm.subord,IFERROR(AA17,"#N/C"), _xlpm.infr,IFERROR(AB17,"#N/C"), _xlpm.sf,IFERROR(AC17,"#N/C"), _xlpm.fam,IFERROR(AD17,"#N/C"), _xlpm.subfam,IF(TRIM(AE17)="-","#N/C",IFERROR(AE17,"#N/C")),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_xlpm.fallback,IF(IFERROR(Z17,"#N/C")="#N/C",Y17,IF(IFERROR(AA17,"#N/C")="#N/C",Z17,IF(IFERROR(AB17,"#N/C")="#N/C",AA17,IF(IFERROR(AC17,"#N/C")="#N/C",AB17,IF(IFERROR(AD17,"#N/C")="#N/C",AC17,IF(IFERROR(AE17,"#N/C")="#N/C",AD17,"#N/C")))))), _xlpm.finalResult,IF(OR(_xlpm.computedResult="",_xlpm.computedResult="#N/C"),_xlpm.fallback,_xlpm.computedResult), INDEX(_xlpm.finalResult,1)))</f>
        <v>fly</v>
      </c>
      <c r="AI17" s="106" t="s">
        <v>35</v>
      </c>
      <c r="AJ17" s="55" t="str">
        <f t="shared" si="5"/>
        <v>Insecta.Diptera.Brachycera.Muscomorpha.Muscoidea.Fanniidae.0.Fannia.#N/C</v>
      </c>
    </row>
    <row r="18" spans="1:36" x14ac:dyDescent="0.25">
      <c r="A18" s="3">
        <v>17</v>
      </c>
      <c r="B18" s="50" t="str">
        <f t="shared" si="0"/>
        <v>FAIR-D1_17</v>
      </c>
      <c r="C18" s="51" t="s">
        <v>28</v>
      </c>
      <c r="D18" s="4">
        <f t="shared" si="1"/>
        <v>45163</v>
      </c>
      <c r="E18" s="1" t="s">
        <v>62</v>
      </c>
      <c r="F18" s="81" t="str">
        <f>HYPERLINK(VLOOKUP(E18,Video_List!G:K,5),"video")</f>
        <v>video</v>
      </c>
      <c r="G18" s="5" t="str">
        <f>IF(ISBLANK(E18),"",IFERROR(IF(MATCH(E18,Video_List!$G:$G,)&gt;0,"ok",""),"errr"))</f>
        <v>ok</v>
      </c>
      <c r="H18" s="1" t="s">
        <v>62</v>
      </c>
      <c r="I18" s="81" t="str">
        <f>HYPERLINK(VLOOKUP(H18,Video_List!G:K,5),"video")</f>
        <v>video</v>
      </c>
      <c r="J18" s="5" t="str">
        <f>IF(ISBLANK(H18),"",IFERROR(IF(MATCH(H18,Video_List!$G:$G,)&gt;0,"ok",""),"error"))</f>
        <v>ok</v>
      </c>
      <c r="K18" s="2">
        <v>45163.703645833302</v>
      </c>
      <c r="L18" s="2">
        <v>45163.703784722202</v>
      </c>
      <c r="M18" s="52">
        <f t="shared" si="2"/>
        <v>1.388888995279558E-4</v>
      </c>
      <c r="N18" s="53" t="s">
        <v>31</v>
      </c>
      <c r="O18" s="6" t="s">
        <v>32</v>
      </c>
      <c r="P18" s="6" t="s">
        <v>33</v>
      </c>
      <c r="Q18" s="6">
        <v>17</v>
      </c>
      <c r="R18" s="5" t="str">
        <f t="shared" si="3"/>
        <v>FAIR-D1/17</v>
      </c>
      <c r="S18" s="4" t="str">
        <f>IF(ISBLANK(E18),"",IF(E18=H18, "1 video",CONCATENATE((+COUNTIFS(Video_List!$A:$A,Monitoring!C18,Video_List!$D:$D,"&lt;=" &amp;Monitoring!L18)-COUNTIFS(Video_List!$A:$A,Monitoring!C18,Video_List!$D:$D,"&lt;=" &amp;Monitoring!K18))+1," videos")))</f>
        <v>1 video</v>
      </c>
      <c r="T18" s="54" t="s">
        <v>34</v>
      </c>
      <c r="U18" s="75"/>
      <c r="V18" s="7" t="str">
        <f t="shared" si="4"/>
        <v/>
      </c>
      <c r="W18" s="85" t="str">
        <f t="shared" si="6"/>
        <v>yes</v>
      </c>
      <c r="X18" s="86" t="s">
        <v>35</v>
      </c>
      <c r="Y18" s="87" t="str">
        <f>+IFERROR(IF(Z18="#N/C","#N/C",IF(Z18=0,INDEX(Taxonomy_UniqueValues!A:A,MATCH(AA18,Taxonomy_UniqueValues!C:C,0)),INDEX(Taxonomy_UniqueValues!A:A,MATCH(Z18,Taxonomy_UniqueValues!B:B,0)))),"#N/C")</f>
        <v>Insecta</v>
      </c>
      <c r="Z18" s="87" t="str">
        <f>+IFERROR(IF(AA18="#N/C","#N/C",IF(AA18=0,INDEX(Taxonomy_UniqueValues!B:B,MATCH(AB18,Taxonomy_UniqueValues!D:D,0)),INDEX(Taxonomy_UniqueValues!B:B,MATCH(AA18,Taxonomy_UniqueValues!C:C,0)))),"#N/C")</f>
        <v>Diptera</v>
      </c>
      <c r="AA18" s="87" t="str">
        <f>+IFERROR(IF(AB18="#N/C","#N/C",IF(AB18=0,INDEX(Taxonomy_UniqueValues!C:C,MATCH(AC18,Taxonomy_UniqueValues!E:E,0)),INDEX(Taxonomy_UniqueValues!C:C,MATCH(AB18,Taxonomy_UniqueValues!D:D,0)))),"#N/C")</f>
        <v>Brachycera</v>
      </c>
      <c r="AB18" s="87" t="str">
        <f>+IFERROR(IF(AC18="#N/C","#N/C",IF(AC18=0,INDEX(Taxonomy_UniqueValues!D:D,MATCH(AD18,Taxonomy_UniqueValues!F:F,0)),INDEX(Taxonomy_UniqueValues!D:D,MATCH(AC18,Taxonomy_UniqueValues!E:E,0)))),"#N/C")</f>
        <v>Muscomorpha</v>
      </c>
      <c r="AC18" s="87" t="str">
        <f>+IFERROR(IF(AD18="#N/C","#N/C",IF(AD18=0,INDEX(Taxonomy_UniqueValues!E:E,MATCH(AE18,Taxonomy_UniqueValues!G:G,0)),INDEX(Taxonomy_UniqueValues!E:E,MATCH(AD18,Taxonomy_UniqueValues!F:F,0)))),"#N/C")</f>
        <v>Muscoidea</v>
      </c>
      <c r="AD18" s="87" t="str">
        <f>+IFERROR(IF(AE18="#N/C","#N/C",IF(AE18=0,INDEX(Taxonomy_UniqueValues!F:F,MATCH(AF18,Taxonomy_UniqueValues!H:H,0)),INDEX(Taxonomy_UniqueValues!F:F,MATCH(AE18,Taxonomy_UniqueValues!G:G,0)))),"#N/C")</f>
        <v>Fanniidae</v>
      </c>
      <c r="AE18" s="87">
        <f>+IFERROR(IF(AF18="#N/C","#N/C",INDEX(Taxonomy_UniqueValues!G:G,MATCH(AF18,Taxonomy_UniqueValues!H:H,0))),"#N/C")</f>
        <v>0</v>
      </c>
      <c r="AF18" s="87" t="s">
        <v>39</v>
      </c>
      <c r="AG18" s="88" t="s">
        <v>37</v>
      </c>
      <c r="AH18" s="39" t="str" cm="1">
        <f t="array" ref="AH18">IF(LEN(V18)&gt;1,V18,_xlfn.LET(_xlpm.cls,Y18, _xlpm.ord,IFERROR(Z18,"#N/C"), _xlpm.subord,IFERROR(AA18,"#N/C"), _xlpm.infr,IFERROR(AB18,"#N/C"), _xlpm.sf,IFERROR(AC18,"#N/C"), _xlpm.fam,IFERROR(AD18,"#N/C"), _xlpm.subfam,IF(TRIM(AE18)="-","#N/C",IFERROR(AE18,"#N/C")),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_xlpm.fallback,IF(IFERROR(Z18,"#N/C")="#N/C",Y18,IF(IFERROR(AA18,"#N/C")="#N/C",Z18,IF(IFERROR(AB18,"#N/C")="#N/C",AA18,IF(IFERROR(AC18,"#N/C")="#N/C",AB18,IF(IFERROR(AD18,"#N/C")="#N/C",AC18,IF(IFERROR(AE18,"#N/C")="#N/C",AD18,"#N/C")))))), _xlpm.finalResult,IF(OR(_xlpm.computedResult="",_xlpm.computedResult="#N/C"),_xlpm.fallback,_xlpm.computedResult), INDEX(_xlpm.finalResult,1)))</f>
        <v>fly</v>
      </c>
      <c r="AI18" s="106" t="s">
        <v>35</v>
      </c>
      <c r="AJ18" s="55" t="str">
        <f t="shared" si="5"/>
        <v>Insecta.Diptera.Brachycera.Muscomorpha.Muscoidea.Fanniidae.0.Fannia.#N/C</v>
      </c>
    </row>
    <row r="19" spans="1:36" x14ac:dyDescent="0.25">
      <c r="A19" s="3">
        <v>18</v>
      </c>
      <c r="B19" s="50" t="str">
        <f t="shared" si="0"/>
        <v>FAIR-D1_18</v>
      </c>
      <c r="C19" s="51" t="s">
        <v>28</v>
      </c>
      <c r="D19" s="4">
        <f t="shared" si="1"/>
        <v>45163</v>
      </c>
      <c r="E19" s="1" t="s">
        <v>63</v>
      </c>
      <c r="F19" s="81" t="str">
        <f>HYPERLINK(VLOOKUP(E19,Video_List!G:K,5),"video")</f>
        <v>video</v>
      </c>
      <c r="G19" s="5" t="str">
        <f>IF(ISBLANK(E19),"",IFERROR(IF(MATCH(E19,Video_List!$G:$G,)&gt;0,"ok",""),"errr"))</f>
        <v>ok</v>
      </c>
      <c r="H19" s="1" t="s">
        <v>63</v>
      </c>
      <c r="I19" s="81" t="str">
        <f>HYPERLINK(VLOOKUP(H19,Video_List!G:K,5),"video")</f>
        <v>video</v>
      </c>
      <c r="J19" s="5" t="str">
        <f>IF(ISBLANK(H19),"",IFERROR(IF(MATCH(H19,Video_List!$G:$G,)&gt;0,"ok",""),"error"))</f>
        <v>ok</v>
      </c>
      <c r="K19" s="2">
        <v>45163.718020833301</v>
      </c>
      <c r="L19" s="2">
        <v>45163.718101851897</v>
      </c>
      <c r="M19" s="52">
        <f t="shared" si="2"/>
        <v>8.1018595665227622E-5</v>
      </c>
      <c r="N19" s="53" t="s">
        <v>46</v>
      </c>
      <c r="O19" s="6" t="s">
        <v>32</v>
      </c>
      <c r="P19" s="6" t="s">
        <v>33</v>
      </c>
      <c r="Q19" s="6">
        <v>18</v>
      </c>
      <c r="R19" s="5" t="str">
        <f t="shared" si="3"/>
        <v>FAIR-D1/18</v>
      </c>
      <c r="S19" s="4" t="str">
        <f>IF(ISBLANK(E19),"",IF(E19=H19, "1 video",CONCATENATE((+COUNTIFS(Video_List!$A:$A,Monitoring!C19,Video_List!$D:$D,"&lt;=" &amp;Monitoring!L19)-COUNTIFS(Video_List!$A:$A,Monitoring!C19,Video_List!$D:$D,"&lt;=" &amp;Monitoring!K19))+1," videos")))</f>
        <v>1 video</v>
      </c>
      <c r="T19" s="6" t="s">
        <v>34</v>
      </c>
      <c r="U19" s="75"/>
      <c r="V19" s="7" t="str">
        <f t="shared" si="4"/>
        <v/>
      </c>
      <c r="W19" s="85" t="str">
        <f t="shared" si="6"/>
        <v>yes</v>
      </c>
      <c r="X19" s="86" t="s">
        <v>35</v>
      </c>
      <c r="Y19" s="87" t="str">
        <f>+IFERROR(IF(Z19="#N/C","#N/C",IF(Z19=0,INDEX(Taxonomy_UniqueValues!A:A,MATCH(AA19,Taxonomy_UniqueValues!C:C,0)),INDEX(Taxonomy_UniqueValues!A:A,MATCH(Z19,Taxonomy_UniqueValues!B:B,0)))),"#N/C")</f>
        <v>Insecta</v>
      </c>
      <c r="Z19" s="87" t="str">
        <f>+IFERROR(IF(AA19="#N/C","#N/C",IF(AA19=0,INDEX(Taxonomy_UniqueValues!B:B,MATCH(AB19,Taxonomy_UniqueValues!D:D,0)),INDEX(Taxonomy_UniqueValues!B:B,MATCH(AA19,Taxonomy_UniqueValues!C:C,0)))),"#N/C")</f>
        <v>Diptera</v>
      </c>
      <c r="AA19" s="87" t="str">
        <f>+IFERROR(IF(AB19="#N/C","#N/C",IF(AB19=0,INDEX(Taxonomy_UniqueValues!C:C,MATCH(AC19,Taxonomy_UniqueValues!E:E,0)),INDEX(Taxonomy_UniqueValues!C:C,MATCH(AB19,Taxonomy_UniqueValues!D:D,0)))),"#N/C")</f>
        <v>Brachycera</v>
      </c>
      <c r="AB19" s="87" t="str">
        <f>+IFERROR(IF(AC19="#N/C","#N/C",IF(AC19=0,INDEX(Taxonomy_UniqueValues!D:D,MATCH(AD19,Taxonomy_UniqueValues!F:F,0)),INDEX(Taxonomy_UniqueValues!D:D,MATCH(AC19,Taxonomy_UniqueValues!E:E,0)))),"#N/C")</f>
        <v>Muscomorpha</v>
      </c>
      <c r="AC19" s="87" t="str">
        <f>+IFERROR(IF(AD19="#N/C","#N/C",IF(AD19=0,INDEX(Taxonomy_UniqueValues!E:E,MATCH(AE19,Taxonomy_UniqueValues!G:G,0)),INDEX(Taxonomy_UniqueValues!E:E,MATCH(AD19,Taxonomy_UniqueValues!F:F,0)))),"#N/C")</f>
        <v>Muscoidea</v>
      </c>
      <c r="AD19" s="87" t="str">
        <f>+IFERROR(IF(AE19="#N/C","#N/C",IF(AE19=0,INDEX(Taxonomy_UniqueValues!F:F,MATCH(AF19,Taxonomy_UniqueValues!H:H,0)),INDEX(Taxonomy_UniqueValues!F:F,MATCH(AE19,Taxonomy_UniqueValues!G:G,0)))),"#N/C")</f>
        <v>Fanniidae</v>
      </c>
      <c r="AE19" s="87">
        <f>+IFERROR(IF(AF19="#N/C","#N/C",INDEX(Taxonomy_UniqueValues!G:G,MATCH(AF19,Taxonomy_UniqueValues!H:H,0))),"#N/C")</f>
        <v>0</v>
      </c>
      <c r="AF19" s="87" t="s">
        <v>39</v>
      </c>
      <c r="AG19" s="88" t="s">
        <v>37</v>
      </c>
      <c r="AH19" s="39" t="str" cm="1">
        <f t="array" ref="AH19">IF(LEN(V19)&gt;1,V19,_xlfn.LET(_xlpm.cls,Y19, _xlpm.ord,IFERROR(Z19,"#N/C"), _xlpm.subord,IFERROR(AA19,"#N/C"), _xlpm.infr,IFERROR(AB19,"#N/C"), _xlpm.sf,IFERROR(AC19,"#N/C"), _xlpm.fam,IFERROR(AD19,"#N/C"), _xlpm.subfam,IF(TRIM(AE19)="-","#N/C",IFERROR(AE19,"#N/C")),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_xlpm.fallback,IF(IFERROR(Z19,"#N/C")="#N/C",Y19,IF(IFERROR(AA19,"#N/C")="#N/C",Z19,IF(IFERROR(AB19,"#N/C")="#N/C",AA19,IF(IFERROR(AC19,"#N/C")="#N/C",AB19,IF(IFERROR(AD19,"#N/C")="#N/C",AC19,IF(IFERROR(AE19,"#N/C")="#N/C",AD19,"#N/C")))))), _xlpm.finalResult,IF(OR(_xlpm.computedResult="",_xlpm.computedResult="#N/C"),_xlpm.fallback,_xlpm.computedResult), INDEX(_xlpm.finalResult,1)))</f>
        <v>fly</v>
      </c>
      <c r="AI19" s="106" t="s">
        <v>35</v>
      </c>
      <c r="AJ19" s="55" t="str">
        <f t="shared" si="5"/>
        <v>Insecta.Diptera.Brachycera.Muscomorpha.Muscoidea.Fanniidae.0.Fannia.#N/C</v>
      </c>
    </row>
    <row r="20" spans="1:36" x14ac:dyDescent="0.25">
      <c r="A20" s="3">
        <v>19</v>
      </c>
      <c r="B20" s="50" t="str">
        <f t="shared" si="0"/>
        <v>FAIR-D1_19</v>
      </c>
      <c r="C20" s="51" t="s">
        <v>28</v>
      </c>
      <c r="D20" s="4">
        <f t="shared" si="1"/>
        <v>45163</v>
      </c>
      <c r="E20" s="1" t="s">
        <v>63</v>
      </c>
      <c r="F20" s="81" t="str">
        <f>HYPERLINK(VLOOKUP(E20,Video_List!G:K,5),"video")</f>
        <v>video</v>
      </c>
      <c r="G20" s="5" t="str">
        <f>IF(ISBLANK(E20),"",IFERROR(IF(MATCH(E20,Video_List!$G:$G,)&gt;0,"ok",""),"errr"))</f>
        <v>ok</v>
      </c>
      <c r="H20" s="1" t="s">
        <v>63</v>
      </c>
      <c r="I20" s="81" t="str">
        <f>HYPERLINK(VLOOKUP(H20,Video_List!G:K,5),"video")</f>
        <v>video</v>
      </c>
      <c r="J20" s="5" t="str">
        <f>IF(ISBLANK(H20),"",IFERROR(IF(MATCH(H20,Video_List!$G:$G,)&gt;0,"ok",""),"error"))</f>
        <v>ok</v>
      </c>
      <c r="K20" s="2">
        <v>45163.718020833301</v>
      </c>
      <c r="L20" s="2">
        <v>45163.718148148102</v>
      </c>
      <c r="M20" s="52">
        <f t="shared" si="2"/>
        <v>1.2731480092043057E-4</v>
      </c>
      <c r="N20" s="53" t="s">
        <v>46</v>
      </c>
      <c r="O20" s="6" t="s">
        <v>32</v>
      </c>
      <c r="P20" s="6" t="s">
        <v>33</v>
      </c>
      <c r="Q20" s="6">
        <v>19</v>
      </c>
      <c r="R20" s="5" t="str">
        <f t="shared" si="3"/>
        <v>FAIR-D1/19</v>
      </c>
      <c r="S20" s="4" t="str">
        <f>IF(ISBLANK(E20),"",IF(E20=H20, "1 video",CONCATENATE((+COUNTIFS(Video_List!$A:$A,Monitoring!C20,Video_List!$D:$D,"&lt;=" &amp;Monitoring!L20)-COUNTIFS(Video_List!$A:$A,Monitoring!C20,Video_List!$D:$D,"&lt;=" &amp;Monitoring!K20))+1," videos")))</f>
        <v>1 video</v>
      </c>
      <c r="T20" s="54" t="s">
        <v>34</v>
      </c>
      <c r="U20" s="75"/>
      <c r="V20" s="7" t="str">
        <f t="shared" si="4"/>
        <v/>
      </c>
      <c r="W20" s="85" t="str">
        <f t="shared" si="6"/>
        <v>no</v>
      </c>
      <c r="X20" s="86" t="s">
        <v>35</v>
      </c>
      <c r="Y20" s="87" t="str">
        <f>+IFERROR(IF(Z20="#N/C","#N/C",INDEX(Taxonomy_UniqueValues!A:A,MATCH(Z20,Taxonomy_UniqueValues!B:B,0))),"#N/C")</f>
        <v>Insecta</v>
      </c>
      <c r="Z20" s="87" t="str">
        <f>+IFERROR(IF(AA20="#N/C","#N/C",INDEX(Taxonomy_UniqueValues!B:B,MATCH(AA20,Taxonomy_UniqueValues!C:C,0))),"#N/C")</f>
        <v>Diptera</v>
      </c>
      <c r="AA20" s="87" t="s">
        <v>49</v>
      </c>
      <c r="AB20" s="87" t="str">
        <f>+IFERROR(IF(AC20="#N/C","#N/C",INDEX(Taxonomy_UniqueValues!D:D,MATCH(AC20,Taxonomy_UniqueValues!E:E,0))),"#N/C")</f>
        <v>#N/C</v>
      </c>
      <c r="AC20" s="87" t="str">
        <f>+IFERROR(IF(AD20="#N/C","#N/C",INDEX(Taxonomy_UniqueValues!E:E,MATCH(AD20,Taxonomy_UniqueValues!F:F,0))),"#N/C")</f>
        <v>#N/C</v>
      </c>
      <c r="AD20" s="87" t="str">
        <f>+IFERROR(IF(AE20="#N/C","#N/C",INDEX(Taxonomy_UniqueValues!F:F,MATCH(AE20,Taxonomy_UniqueValues!G:G,0))),"#N/C")</f>
        <v>#N/C</v>
      </c>
      <c r="AE20" s="87" t="str">
        <f>+IFERROR(IF(AF20="#N/C","#N/C",INDEX(Taxonomy_UniqueValues!G:G,MATCH(AF20,Taxonomy_UniqueValues!H:H,0))),"#N/C")</f>
        <v>#N/C</v>
      </c>
      <c r="AF20" s="87" t="str">
        <f>+IFERROR(IF(AG20="#N/C","#N/C",INDEX(Taxonomy_UniqueValues!H:H,MATCH(AG20,Taxonomy_UniqueValues!I:I,0))),"#N/C")</f>
        <v>#N/C</v>
      </c>
      <c r="AG20" s="88" t="s">
        <v>37</v>
      </c>
      <c r="AH20" s="39" t="str" cm="1">
        <f t="array" ref="AH20">IF(LEN(V20)&gt;1,V20,_xlfn.LET(_xlpm.cls,Y20, _xlpm.ord,IFERROR(Z20,"#N/C"), _xlpm.subord,IFERROR(AA20,"#N/C"), _xlpm.infr,IFERROR(AB20,"#N/C"), _xlpm.sf,IFERROR(AC20,"#N/C"), _xlpm.fam,IFERROR(AD20,"#N/C"), _xlpm.subfam,IF(TRIM(AE20)="-","#N/C",IFERROR(AE20,"#N/C")),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_xlpm.fallback,IF(IFERROR(Z20,"#N/C")="#N/C",Y20,IF(IFERROR(AA20,"#N/C")="#N/C",Z20,IF(IFERROR(AB20,"#N/C")="#N/C",AA20,IF(IFERROR(AC20,"#N/C")="#N/C",AB20,IF(IFERROR(AD20,"#N/C")="#N/C",AC20,IF(IFERROR(AE20,"#N/C")="#N/C",AD20,"#N/C")))))), _xlpm.finalResult,IF(OR(_xlpm.computedResult="",_xlpm.computedResult="#N/C"),_xlpm.fallback,_xlpm.computedResult), INDEX(_xlpm.finalResult,1)))</f>
        <v>Brachycera</v>
      </c>
      <c r="AI20" s="106" t="s">
        <v>35</v>
      </c>
      <c r="AJ20" s="55" t="str">
        <f t="shared" si="5"/>
        <v>Insecta.Diptera.Brachycera.#N/C.#N/C.#N/C.#N/C.#N/C.#N/C</v>
      </c>
    </row>
    <row r="21" spans="1:36" x14ac:dyDescent="0.25">
      <c r="A21" s="3">
        <v>20</v>
      </c>
      <c r="B21" s="50" t="str">
        <f t="shared" si="0"/>
        <v>FAIR-D1_20</v>
      </c>
      <c r="C21" s="51" t="s">
        <v>28</v>
      </c>
      <c r="D21" s="4">
        <f t="shared" si="1"/>
        <v>45163</v>
      </c>
      <c r="E21" s="1" t="s">
        <v>64</v>
      </c>
      <c r="F21" s="81" t="str">
        <f>HYPERLINK(VLOOKUP(E21,Video_List!G:K,5),"video")</f>
        <v>video</v>
      </c>
      <c r="G21" s="5" t="str">
        <f>IF(ISBLANK(E21),"",IFERROR(IF(MATCH(E21,Video_List!$G:$G,)&gt;0,"ok",""),"errr"))</f>
        <v>ok</v>
      </c>
      <c r="H21" s="1" t="s">
        <v>64</v>
      </c>
      <c r="I21" s="81" t="str">
        <f>HYPERLINK(VLOOKUP(H21,Video_List!G:K,5),"video")</f>
        <v>video</v>
      </c>
      <c r="J21" s="5" t="str">
        <f>IF(ISBLANK(H21),"",IFERROR(IF(MATCH(H21,Video_List!$G:$G,)&gt;0,"ok",""),"error"))</f>
        <v>ok</v>
      </c>
      <c r="K21" s="2">
        <v>45163.729282407403</v>
      </c>
      <c r="L21" s="2">
        <v>45163.7296643519</v>
      </c>
      <c r="M21" s="52">
        <f t="shared" si="2"/>
        <v>3.819444973487407E-4</v>
      </c>
      <c r="N21" s="53" t="s">
        <v>31</v>
      </c>
      <c r="O21" s="54" t="s">
        <v>35</v>
      </c>
      <c r="P21" s="6" t="s">
        <v>33</v>
      </c>
      <c r="Q21" s="6">
        <v>20</v>
      </c>
      <c r="R21" s="5" t="str">
        <f t="shared" si="3"/>
        <v>FAIR-D1/20</v>
      </c>
      <c r="S21" s="4" t="str">
        <f>IF(ISBLANK(E21),"",IF(E21=H21, "1 video",CONCATENATE((+COUNTIFS(Video_List!$A:$A,Monitoring!C21,Video_List!$D:$D,"&lt;=" &amp;Monitoring!L21)-COUNTIFS(Video_List!$A:$A,Monitoring!C21,Video_List!$D:$D,"&lt;=" &amp;Monitoring!K21))+1," videos")))</f>
        <v>1 video</v>
      </c>
      <c r="T21" s="6" t="s">
        <v>537</v>
      </c>
      <c r="U21" s="75"/>
      <c r="V21" s="7" t="str">
        <f t="shared" si="4"/>
        <v/>
      </c>
      <c r="W21" s="85" t="str">
        <f t="shared" si="6"/>
        <v>yes</v>
      </c>
      <c r="X21" s="86" t="s">
        <v>35</v>
      </c>
      <c r="Y21" s="87" t="str">
        <f>+IFERROR(IF(Z21="#N/C","#N/C",INDEX(Taxonomy_UniqueValues!A:A,MATCH(Z21,Taxonomy_UniqueValues!B:B,0))),"#N/C")</f>
        <v>Insecta</v>
      </c>
      <c r="Z21" s="87" t="str">
        <f>+IFERROR(IF(AA21="#N/C","#N/C",INDEX(Taxonomy_UniqueValues!B:B,MATCH(AA21,Taxonomy_UniqueValues!C:C,0))),"#N/C")</f>
        <v>Diptera</v>
      </c>
      <c r="AA21" s="87" t="str">
        <f>+IFERROR(IF(AC21="#N/C","#N/C",INDEX(Taxonomy_UniqueValues!C:C,MATCH(AC21,Taxonomy_UniqueValues!E:E,0))),"#N/C")</f>
        <v>Brachycera</v>
      </c>
      <c r="AB21" s="87" t="str">
        <f>+IFERROR(IF(AC21="#N/C","#N/C",INDEX(Taxonomy_UniqueValues!D:D,MATCH(AC21,Taxonomy_UniqueValues!E:E,0))),"#N/C")</f>
        <v>Muscomorpha</v>
      </c>
      <c r="AC21" s="87" t="str">
        <f>+IFERROR(IF(AD21="#N/C","#N/C",INDEX(Taxonomy_UniqueValues!E:E,MATCH(AD21,Taxonomy_UniqueValues!F:F,0))),"#N/C")</f>
        <v>Oestroidea</v>
      </c>
      <c r="AD21" s="87" t="s">
        <v>65</v>
      </c>
      <c r="AE21" s="87" t="s">
        <v>66</v>
      </c>
      <c r="AF21" s="87" t="str">
        <f>+IFERROR(IF(AG21="#N/C","#N/C",INDEX(Taxonomy_UniqueValues!H:H,MATCH(AG21,Taxonomy_UniqueValues!I:I,0))),"#N/C")</f>
        <v>#N/C</v>
      </c>
      <c r="AG21" s="88" t="s">
        <v>37</v>
      </c>
      <c r="AH21" s="39" t="str" cm="1">
        <f t="array" ref="AH21">IF(LEN(V21)&gt;1,V21,_xlfn.LET(_xlpm.cls,Y21, _xlpm.ord,IFERROR(Z21,"#N/C"), _xlpm.subord,IFERROR(AA21,"#N/C"), _xlpm.infr,IFERROR(AB21,"#N/C"), _xlpm.sf,IFERROR(AC21,"#N/C"), _xlpm.fam,IFERROR(AD21,"#N/C"), _xlpm.subfam,IF(TRIM(AE21)="-","#N/C",IFERROR(AE21,"#N/C")),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_xlpm.fallback,IF(IFERROR(Z21,"#N/C")="#N/C",Y21,IF(IFERROR(AA21,"#N/C")="#N/C",Z21,IF(IFERROR(AB21,"#N/C")="#N/C",AA21,IF(IFERROR(AC21,"#N/C")="#N/C",AB21,IF(IFERROR(AD21,"#N/C")="#N/C",AC21,IF(IFERROR(AE21,"#N/C")="#N/C",AD21,"#N/C")))))), _xlpm.finalResult,IF(OR(_xlpm.computedResult="",_xlpm.computedResult="#N/C"),_xlpm.fallback,_xlpm.computedResult), INDEX(_xlpm.finalResult,1)))</f>
        <v>flesh_fly</v>
      </c>
      <c r="AI21" s="106" t="s">
        <v>35</v>
      </c>
      <c r="AJ21" s="55" t="str">
        <f t="shared" si="5"/>
        <v>Insecta.Diptera.Brachycera.Muscomorpha.Oestroidea.Tachinidae.Exoristinae.#N/C.#N/C</v>
      </c>
    </row>
    <row r="22" spans="1:36" x14ac:dyDescent="0.25">
      <c r="A22" s="3">
        <v>21</v>
      </c>
      <c r="B22" s="50" t="str">
        <f t="shared" si="0"/>
        <v>FAIR-D1_21</v>
      </c>
      <c r="C22" s="51" t="s">
        <v>28</v>
      </c>
      <c r="D22" s="4">
        <f t="shared" si="1"/>
        <v>45163</v>
      </c>
      <c r="E22" s="1" t="s">
        <v>67</v>
      </c>
      <c r="F22" s="81" t="str">
        <f>HYPERLINK(VLOOKUP(E22,Video_List!G:K,5),"video")</f>
        <v>video</v>
      </c>
      <c r="G22" s="5" t="str">
        <f>IF(ISBLANK(E22),"",IFERROR(IF(MATCH(E22,Video_List!$G:$G,)&gt;0,"ok",""),"errr"))</f>
        <v>ok</v>
      </c>
      <c r="H22" s="1" t="s">
        <v>67</v>
      </c>
      <c r="I22" s="81" t="str">
        <f>HYPERLINK(VLOOKUP(H22,Video_List!G:K,5),"video")</f>
        <v>video</v>
      </c>
      <c r="J22" s="5" t="str">
        <f>IF(ISBLANK(H22),"",IFERROR(IF(MATCH(H22,Video_List!$G:$G,)&gt;0,"ok",""),"error"))</f>
        <v>ok</v>
      </c>
      <c r="K22" s="2">
        <v>45163.752881944398</v>
      </c>
      <c r="L22" s="2">
        <v>45163.752974536997</v>
      </c>
      <c r="M22" s="52">
        <f t="shared" si="2"/>
        <v>9.2592599685303867E-5</v>
      </c>
      <c r="N22" s="53" t="s">
        <v>31</v>
      </c>
      <c r="O22" s="54" t="s">
        <v>35</v>
      </c>
      <c r="P22" s="6" t="s">
        <v>33</v>
      </c>
      <c r="Q22" s="6">
        <v>21</v>
      </c>
      <c r="R22" s="5" t="str">
        <f t="shared" si="3"/>
        <v>FAIR-D1/21</v>
      </c>
      <c r="S22" s="4" t="str">
        <f>IF(ISBLANK(E22),"",IF(E22=H22, "1 video",CONCATENATE((+COUNTIFS(Video_List!$A:$A,Monitoring!C22,Video_List!$D:$D,"&lt;=" &amp;Monitoring!L22)-COUNTIFS(Video_List!$A:$A,Monitoring!C22,Video_List!$D:$D,"&lt;=" &amp;Monitoring!K22))+1," videos")))</f>
        <v>1 video</v>
      </c>
      <c r="T22" s="54" t="s">
        <v>34</v>
      </c>
      <c r="U22" s="75"/>
      <c r="V22" s="7" t="str">
        <f t="shared" si="4"/>
        <v/>
      </c>
      <c r="W22" s="85" t="str">
        <f t="shared" si="6"/>
        <v>yes</v>
      </c>
      <c r="X22" s="86" t="s">
        <v>35</v>
      </c>
      <c r="Y22" s="87" t="str">
        <f>+IFERROR(IF(Z22="#N/C","#N/C",IF(Z22=0,INDEX(Taxonomy_UniqueValues!A:A,MATCH(AA22,Taxonomy_UniqueValues!C:C,0)),INDEX(Taxonomy_UniqueValues!A:A,MATCH(Z22,Taxonomy_UniqueValues!B:B,0)))),"#N/C")</f>
        <v>Insecta</v>
      </c>
      <c r="Z22" s="87" t="str">
        <f>+IFERROR(IF(AA22="#N/C","#N/C",IF(AA22=0,INDEX(Taxonomy_UniqueValues!B:B,MATCH(AB22,Taxonomy_UniqueValues!D:D,0)),INDEX(Taxonomy_UniqueValues!B:B,MATCH(AA22,Taxonomy_UniqueValues!C:C,0)))),"#N/C")</f>
        <v>Diptera</v>
      </c>
      <c r="AA22" s="87" t="str">
        <f>+IFERROR(IF(AB22="#N/C","#N/C",IF(AB22=0,INDEX(Taxonomy_UniqueValues!C:C,MATCH(AC22,Taxonomy_UniqueValues!E:E,0)),INDEX(Taxonomy_UniqueValues!C:C,MATCH(AB22,Taxonomy_UniqueValues!D:D,0)))),"#N/C")</f>
        <v>Brachycera</v>
      </c>
      <c r="AB22" s="87" t="str">
        <f>+IFERROR(IF(AC22="#N/C","#N/C",IF(AC22=0,INDEX(Taxonomy_UniqueValues!D:D,MATCH(AD22,Taxonomy_UniqueValues!F:F,0)),INDEX(Taxonomy_UniqueValues!D:D,MATCH(AC22,Taxonomy_UniqueValues!E:E,0)))),"#N/C")</f>
        <v>Muscomorpha</v>
      </c>
      <c r="AC22" s="87" t="str">
        <f>+IFERROR(IF(AD22="#N/C","#N/C",IF(AD22=0,INDEX(Taxonomy_UniqueValues!E:E,MATCH(AE22,Taxonomy_UniqueValues!G:G,0)),INDEX(Taxonomy_UniqueValues!E:E,MATCH(AD22,Taxonomy_UniqueValues!F:F,0)))),"#N/C")</f>
        <v>Muscoidea</v>
      </c>
      <c r="AD22" s="87" t="str">
        <f>+IFERROR(IF(AE22="#N/C","#N/C",IF(AE22=0,INDEX(Taxonomy_UniqueValues!F:F,MATCH(AF22,Taxonomy_UniqueValues!H:H,0)),INDEX(Taxonomy_UniqueValues!F:F,MATCH(AE22,Taxonomy_UniqueValues!G:G,0)))),"#N/C")</f>
        <v>Fanniidae</v>
      </c>
      <c r="AE22" s="87">
        <f>+IFERROR(IF(AF22="#N/C","#N/C",INDEX(Taxonomy_UniqueValues!G:G,MATCH(AF22,Taxonomy_UniqueValues!H:H,0))),"#N/C")</f>
        <v>0</v>
      </c>
      <c r="AF22" s="87" t="s">
        <v>39</v>
      </c>
      <c r="AG22" s="88" t="s">
        <v>37</v>
      </c>
      <c r="AH22" s="39" t="str" cm="1">
        <f t="array" ref="AH22">IF(LEN(V22)&gt;1,V22,_xlfn.LET(_xlpm.cls,Y22, _xlpm.ord,IFERROR(Z22,"#N/C"), _xlpm.subord,IFERROR(AA22,"#N/C"), _xlpm.infr,IFERROR(AB22,"#N/C"), _xlpm.sf,IFERROR(AC22,"#N/C"), _xlpm.fam,IFERROR(AD22,"#N/C"), _xlpm.subfam,IF(TRIM(AE22)="-","#N/C",IFERROR(AE22,"#N/C")),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_xlpm.fallback,IF(IFERROR(Z22,"#N/C")="#N/C",Y22,IF(IFERROR(AA22,"#N/C")="#N/C",Z22,IF(IFERROR(AB22,"#N/C")="#N/C",AA22,IF(IFERROR(AC22,"#N/C")="#N/C",AB22,IF(IFERROR(AD22,"#N/C")="#N/C",AC22,IF(IFERROR(AE22,"#N/C")="#N/C",AD22,"#N/C")))))), _xlpm.finalResult,IF(OR(_xlpm.computedResult="",_xlpm.computedResult="#N/C"),_xlpm.fallback,_xlpm.computedResult), INDEX(_xlpm.finalResult,1)))</f>
        <v>fly</v>
      </c>
      <c r="AI22" s="106" t="s">
        <v>35</v>
      </c>
      <c r="AJ22" s="55" t="str">
        <f t="shared" si="5"/>
        <v>Insecta.Diptera.Brachycera.Muscomorpha.Muscoidea.Fanniidae.0.Fannia.#N/C</v>
      </c>
    </row>
    <row r="23" spans="1:36" x14ac:dyDescent="0.25">
      <c r="A23" s="3">
        <v>22</v>
      </c>
      <c r="B23" s="50" t="str">
        <f t="shared" si="0"/>
        <v>FAIR-D1_22</v>
      </c>
      <c r="C23" s="51" t="s">
        <v>28</v>
      </c>
      <c r="D23" s="4">
        <f t="shared" si="1"/>
        <v>45163</v>
      </c>
      <c r="E23" s="1" t="s">
        <v>68</v>
      </c>
      <c r="F23" s="81" t="str">
        <f>HYPERLINK(VLOOKUP(E23,Video_List!G:K,5),"video")</f>
        <v>video</v>
      </c>
      <c r="G23" s="5" t="str">
        <f>IF(ISBLANK(E23),"",IFERROR(IF(MATCH(E23,Video_List!$G:$G,)&gt;0,"ok",""),"errr"))</f>
        <v>ok</v>
      </c>
      <c r="H23" s="1" t="s">
        <v>68</v>
      </c>
      <c r="I23" s="81" t="str">
        <f>HYPERLINK(VLOOKUP(H23,Video_List!G:K,5),"video")</f>
        <v>video</v>
      </c>
      <c r="J23" s="5" t="str">
        <f>IF(ISBLANK(H23),"",IFERROR(IF(MATCH(H23,Video_List!$G:$G,)&gt;0,"ok",""),"error"))</f>
        <v>ok</v>
      </c>
      <c r="K23" s="2">
        <v>45163.770150463002</v>
      </c>
      <c r="L23" s="2">
        <v>45163.770543981504</v>
      </c>
      <c r="M23" s="52">
        <f t="shared" si="2"/>
        <v>3.9351850136881694E-4</v>
      </c>
      <c r="N23" s="53" t="s">
        <v>31</v>
      </c>
      <c r="O23" s="54" t="s">
        <v>35</v>
      </c>
      <c r="P23" s="6" t="s">
        <v>33</v>
      </c>
      <c r="Q23" s="6">
        <v>22</v>
      </c>
      <c r="R23" s="5" t="str">
        <f t="shared" si="3"/>
        <v>FAIR-D1/22</v>
      </c>
      <c r="S23" s="4" t="str">
        <f>IF(ISBLANK(E23),"",IF(E23=H23, "1 video",CONCATENATE((+COUNTIFS(Video_List!$A:$A,Monitoring!C23,Video_List!$D:$D,"&lt;=" &amp;Monitoring!L23)-COUNTIFS(Video_List!$A:$A,Monitoring!C23,Video_List!$D:$D,"&lt;=" &amp;Monitoring!K23))+1," videos")))</f>
        <v>1 video</v>
      </c>
      <c r="T23" s="6" t="s">
        <v>34</v>
      </c>
      <c r="U23" s="75"/>
      <c r="V23" s="7" t="str">
        <f t="shared" si="4"/>
        <v/>
      </c>
      <c r="W23" s="85" t="str">
        <f t="shared" si="6"/>
        <v>yes</v>
      </c>
      <c r="X23" s="86" t="s">
        <v>35</v>
      </c>
      <c r="Y23" s="87" t="str">
        <f>+IFERROR(IF(Z23="#N/C","#N/C",IF(Z23=0,INDEX(Taxonomy_UniqueValues!A:A,MATCH(AA23,Taxonomy_UniqueValues!C:C,0)),INDEX(Taxonomy_UniqueValues!A:A,MATCH(Z23,Taxonomy_UniqueValues!B:B,0)))),"#N/C")</f>
        <v>Insecta</v>
      </c>
      <c r="Z23" s="87" t="str">
        <f>+IFERROR(IF(AA23="#N/C","#N/C",IF(AA23=0,INDEX(Taxonomy_UniqueValues!B:B,MATCH(AB23,Taxonomy_UniqueValues!D:D,0)),INDEX(Taxonomy_UniqueValues!B:B,MATCH(AA23,Taxonomy_UniqueValues!C:C,0)))),"#N/C")</f>
        <v>Diptera</v>
      </c>
      <c r="AA23" s="87" t="str">
        <f>+IFERROR(IF(AB23="#N/C","#N/C",IF(AB23=0,INDEX(Taxonomy_UniqueValues!C:C,MATCH(AC23,Taxonomy_UniqueValues!E:E,0)),INDEX(Taxonomy_UniqueValues!C:C,MATCH(AB23,Taxonomy_UniqueValues!D:D,0)))),"#N/C")</f>
        <v>Brachycera</v>
      </c>
      <c r="AB23" s="87" t="str">
        <f>+IFERROR(IF(AC23="#N/C","#N/C",IF(AC23=0,INDEX(Taxonomy_UniqueValues!D:D,MATCH(AD23,Taxonomy_UniqueValues!F:F,0)),INDEX(Taxonomy_UniqueValues!D:D,MATCH(AC23,Taxonomy_UniqueValues!E:E,0)))),"#N/C")</f>
        <v>Muscomorpha</v>
      </c>
      <c r="AC23" s="87" t="str">
        <f>+IFERROR(IF(AD23="#N/C","#N/C",IF(AD23=0,INDEX(Taxonomy_UniqueValues!E:E,MATCH(AE23,Taxonomy_UniqueValues!G:G,0)),INDEX(Taxonomy_UniqueValues!E:E,MATCH(AD23,Taxonomy_UniqueValues!F:F,0)))),"#N/C")</f>
        <v>Muscoidea</v>
      </c>
      <c r="AD23" s="87" t="str">
        <f>+IFERROR(IF(AE23="#N/C","#N/C",IF(AE23=0,INDEX(Taxonomy_UniqueValues!F:F,MATCH(AF23,Taxonomy_UniqueValues!H:H,0)),INDEX(Taxonomy_UniqueValues!F:F,MATCH(AE23,Taxonomy_UniqueValues!G:G,0)))),"#N/C")</f>
        <v>Fanniidae</v>
      </c>
      <c r="AE23" s="87">
        <f>+IFERROR(IF(AF23="#N/C","#N/C",INDEX(Taxonomy_UniqueValues!G:G,MATCH(AF23,Taxonomy_UniqueValues!H:H,0))),"#N/C")</f>
        <v>0</v>
      </c>
      <c r="AF23" s="87" t="s">
        <v>39</v>
      </c>
      <c r="AG23" s="88" t="s">
        <v>37</v>
      </c>
      <c r="AH23" s="39" t="str" cm="1">
        <f t="array" ref="AH23">IF(LEN(V23)&gt;1,V23,_xlfn.LET(_xlpm.cls,Y23, _xlpm.ord,IFERROR(Z23,"#N/C"), _xlpm.subord,IFERROR(AA23,"#N/C"), _xlpm.infr,IFERROR(AB23,"#N/C"), _xlpm.sf,IFERROR(AC23,"#N/C"), _xlpm.fam,IFERROR(AD23,"#N/C"), _xlpm.subfam,IF(TRIM(AE23)="-","#N/C",IFERROR(AE23,"#N/C")),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_xlpm.fallback,IF(IFERROR(Z23,"#N/C")="#N/C",Y23,IF(IFERROR(AA23,"#N/C")="#N/C",Z23,IF(IFERROR(AB23,"#N/C")="#N/C",AA23,IF(IFERROR(AC23,"#N/C")="#N/C",AB23,IF(IFERROR(AD23,"#N/C")="#N/C",AC23,IF(IFERROR(AE23,"#N/C")="#N/C",AD23,"#N/C")))))), _xlpm.finalResult,IF(OR(_xlpm.computedResult="",_xlpm.computedResult="#N/C"),_xlpm.fallback,_xlpm.computedResult), INDEX(_xlpm.finalResult,1)))</f>
        <v>fly</v>
      </c>
      <c r="AI23" s="106" t="s">
        <v>35</v>
      </c>
      <c r="AJ23" s="55" t="str">
        <f t="shared" si="5"/>
        <v>Insecta.Diptera.Brachycera.Muscomorpha.Muscoidea.Fanniidae.0.Fannia.#N/C</v>
      </c>
    </row>
    <row r="24" spans="1:36" x14ac:dyDescent="0.25">
      <c r="A24" s="3">
        <v>23</v>
      </c>
      <c r="B24" s="50" t="str">
        <f t="shared" si="0"/>
        <v>FAIR-D1_23</v>
      </c>
      <c r="C24" s="51" t="s">
        <v>28</v>
      </c>
      <c r="D24" s="4">
        <f t="shared" si="1"/>
        <v>45164</v>
      </c>
      <c r="E24" s="1" t="s">
        <v>69</v>
      </c>
      <c r="F24" s="81" t="str">
        <f>HYPERLINK(VLOOKUP(E24,Video_List!G:K,5),"video")</f>
        <v>video</v>
      </c>
      <c r="G24" s="5" t="str">
        <f>IF(ISBLANK(E24),"",IFERROR(IF(MATCH(E24,Video_List!$G:$G,)&gt;0,"ok",""),"errr"))</f>
        <v>ok</v>
      </c>
      <c r="H24" s="1" t="s">
        <v>69</v>
      </c>
      <c r="I24" s="81" t="str">
        <f>HYPERLINK(VLOOKUP(H24,Video_List!G:K,5),"video")</f>
        <v>video</v>
      </c>
      <c r="J24" s="5" t="str">
        <f>IF(ISBLANK(H24),"",IFERROR(IF(MATCH(H24,Video_List!$G:$G,)&gt;0,"ok",""),"error"))</f>
        <v>ok</v>
      </c>
      <c r="K24" s="2">
        <v>45164.319131944401</v>
      </c>
      <c r="L24" s="2">
        <v>45164.319895833301</v>
      </c>
      <c r="M24" s="52">
        <f t="shared" si="2"/>
        <v>7.6388890011003241E-4</v>
      </c>
      <c r="N24" s="53" t="s">
        <v>46</v>
      </c>
      <c r="O24" s="54" t="s">
        <v>35</v>
      </c>
      <c r="P24" s="54" t="s">
        <v>33</v>
      </c>
      <c r="Q24" s="6">
        <v>23</v>
      </c>
      <c r="R24" s="5" t="str">
        <f t="shared" si="3"/>
        <v>FAIR-D1/23</v>
      </c>
      <c r="S24" s="4" t="str">
        <f>IF(ISBLANK(E24),"",IF(E24=H24, "1 video",CONCATENATE((+COUNTIFS(Video_List!$A:$A,Monitoring!C24,Video_List!$D:$D,"&lt;=" &amp;Monitoring!L24)-COUNTIFS(Video_List!$A:$A,Monitoring!C24,Video_List!$D:$D,"&lt;=" &amp;Monitoring!K24))+1," videos")))</f>
        <v>1 video</v>
      </c>
      <c r="T24" s="54" t="s">
        <v>34</v>
      </c>
      <c r="U24" s="75"/>
      <c r="V24" s="7" t="str">
        <f t="shared" si="4"/>
        <v/>
      </c>
      <c r="W24" s="85" t="str">
        <f t="shared" si="6"/>
        <v>yes</v>
      </c>
      <c r="X24" s="86" t="s">
        <v>35</v>
      </c>
      <c r="Y24" s="87" t="str">
        <f>+IFERROR(IF(Z24="#N/C","#N/C",IF(Z24=0,INDEX(Taxonomy_UniqueValues!A:A,MATCH(AA24,Taxonomy_UniqueValues!C:C,0)),INDEX(Taxonomy_UniqueValues!A:A,MATCH(Z24,Taxonomy_UniqueValues!B:B,0)))),"#N/C")</f>
        <v>Insecta</v>
      </c>
      <c r="Z24" s="87" t="str">
        <f>+IFERROR(IF(AA24="#N/C","#N/C",IF(AA24=0,INDEX(Taxonomy_UniqueValues!B:B,MATCH(AB24,Taxonomy_UniqueValues!D:D,0)),INDEX(Taxonomy_UniqueValues!B:B,MATCH(AA24,Taxonomy_UniqueValues!C:C,0)))),"#N/C")</f>
        <v>Diptera</v>
      </c>
      <c r="AA24" s="87" t="str">
        <f>+IFERROR(IF(AB24="#N/C","#N/C",IF(AB24=0,INDEX(Taxonomy_UniqueValues!C:C,MATCH(AC24,Taxonomy_UniqueValues!E:E,0)),INDEX(Taxonomy_UniqueValues!C:C,MATCH(AB24,Taxonomy_UniqueValues!D:D,0)))),"#N/C")</f>
        <v>Brachycera</v>
      </c>
      <c r="AB24" s="87" t="str">
        <f>+IFERROR(IF(AC24="#N/C","#N/C",IF(AC24=0,INDEX(Taxonomy_UniqueValues!D:D,MATCH(AD24,Taxonomy_UniqueValues!F:F,0)),INDEX(Taxonomy_UniqueValues!D:D,MATCH(AC24,Taxonomy_UniqueValues!E:E,0)))),"#N/C")</f>
        <v>Muscomorpha</v>
      </c>
      <c r="AC24" s="87" t="str">
        <f>+IFERROR(IF(AD24="#N/C","#N/C",IF(AD24=0,INDEX(Taxonomy_UniqueValues!E:E,MATCH(AE24,Taxonomy_UniqueValues!G:G,0)),INDEX(Taxonomy_UniqueValues!E:E,MATCH(AD24,Taxonomy_UniqueValues!F:F,0)))),"#N/C")</f>
        <v>Muscoidea</v>
      </c>
      <c r="AD24" s="87" t="str">
        <f>+IFERROR(IF(AE24="#N/C","#N/C",IF(AE24=0,INDEX(Taxonomy_UniqueValues!F:F,MATCH(AF24,Taxonomy_UniqueValues!H:H,0)),INDEX(Taxonomy_UniqueValues!F:F,MATCH(AE24,Taxonomy_UniqueValues!G:G,0)))),"#N/C")</f>
        <v>Fanniidae</v>
      </c>
      <c r="AE24" s="87">
        <f>+IFERROR(IF(AF24="#N/C","#N/C",INDEX(Taxonomy_UniqueValues!G:G,MATCH(AF24,Taxonomy_UniqueValues!H:H,0))),"#N/C")</f>
        <v>0</v>
      </c>
      <c r="AF24" s="87" t="s">
        <v>39</v>
      </c>
      <c r="AG24" s="88" t="s">
        <v>37</v>
      </c>
      <c r="AH24" s="39" t="str" cm="1">
        <f t="array" ref="AH24">IF(LEN(V24)&gt;1,V24,_xlfn.LET(_xlpm.cls,Y24, _xlpm.ord,IFERROR(Z24,"#N/C"), _xlpm.subord,IFERROR(AA24,"#N/C"), _xlpm.infr,IFERROR(AB24,"#N/C"), _xlpm.sf,IFERROR(AC24,"#N/C"), _xlpm.fam,IFERROR(AD24,"#N/C"), _xlpm.subfam,IF(TRIM(AE24)="-","#N/C",IFERROR(AE24,"#N/C")),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_xlpm.fallback,IF(IFERROR(Z24,"#N/C")="#N/C",Y24,IF(IFERROR(AA24,"#N/C")="#N/C",Z24,IF(IFERROR(AB24,"#N/C")="#N/C",AA24,IF(IFERROR(AC24,"#N/C")="#N/C",AB24,IF(IFERROR(AD24,"#N/C")="#N/C",AC24,IF(IFERROR(AE24,"#N/C")="#N/C",AD24,"#N/C")))))), _xlpm.finalResult,IF(OR(_xlpm.computedResult="",_xlpm.computedResult="#N/C"),_xlpm.fallback,_xlpm.computedResult), INDEX(_xlpm.finalResult,1)))</f>
        <v>fly</v>
      </c>
      <c r="AI24" s="106" t="s">
        <v>35</v>
      </c>
      <c r="AJ24" s="55" t="str">
        <f t="shared" si="5"/>
        <v>Insecta.Diptera.Brachycera.Muscomorpha.Muscoidea.Fanniidae.0.Fannia.#N/C</v>
      </c>
    </row>
    <row r="25" spans="1:36" x14ac:dyDescent="0.25">
      <c r="A25" s="3">
        <v>24</v>
      </c>
      <c r="B25" s="50" t="str">
        <f t="shared" si="0"/>
        <v>FAIR-D1_24</v>
      </c>
      <c r="C25" s="51" t="s">
        <v>28</v>
      </c>
      <c r="D25" s="4">
        <f t="shared" si="1"/>
        <v>45164</v>
      </c>
      <c r="E25" s="1" t="s">
        <v>70</v>
      </c>
      <c r="F25" s="81" t="str">
        <f>HYPERLINK(VLOOKUP(E25,Video_List!G:K,5),"video")</f>
        <v>video</v>
      </c>
      <c r="G25" s="5" t="str">
        <f>IF(ISBLANK(E25),"",IFERROR(IF(MATCH(E25,Video_List!$G:$G,)&gt;0,"ok",""),"errr"))</f>
        <v>ok</v>
      </c>
      <c r="H25" s="1" t="s">
        <v>70</v>
      </c>
      <c r="I25" s="81" t="str">
        <f>HYPERLINK(VLOOKUP(H25,Video_List!G:K,5),"video")</f>
        <v>video</v>
      </c>
      <c r="J25" s="5" t="str">
        <f>IF(ISBLANK(H25),"",IFERROR(IF(MATCH(H25,Video_List!$G:$G,)&gt;0,"ok",""),"error"))</f>
        <v>ok</v>
      </c>
      <c r="K25" s="2">
        <v>45164.336967592601</v>
      </c>
      <c r="L25" s="2">
        <v>45164.337118055599</v>
      </c>
      <c r="M25" s="52">
        <f t="shared" si="2"/>
        <v>1.5046299813548103E-4</v>
      </c>
      <c r="N25" s="53" t="s">
        <v>33</v>
      </c>
      <c r="O25" s="54" t="s">
        <v>35</v>
      </c>
      <c r="P25" s="54" t="s">
        <v>33</v>
      </c>
      <c r="Q25" s="6">
        <v>24</v>
      </c>
      <c r="R25" s="5" t="str">
        <f t="shared" si="3"/>
        <v>FAIR-D1/24</v>
      </c>
      <c r="S25" s="4" t="str">
        <f>IF(ISBLANK(E25),"",IF(E25=H25, "1 video",CONCATENATE((+COUNTIFS(Video_List!$A:$A,Monitoring!C25,Video_List!$D:$D,"&lt;=" &amp;Monitoring!L25)-COUNTIFS(Video_List!$A:$A,Monitoring!C25,Video_List!$D:$D,"&lt;=" &amp;Monitoring!K25))+1," videos")))</f>
        <v>1 video</v>
      </c>
      <c r="T25" s="54" t="s">
        <v>57</v>
      </c>
      <c r="U25" s="75"/>
      <c r="V25" s="7" t="str">
        <f t="shared" si="4"/>
        <v/>
      </c>
      <c r="W25" s="85" t="s">
        <v>32</v>
      </c>
      <c r="X25" s="86" t="s">
        <v>35</v>
      </c>
      <c r="Y25" s="87" t="str">
        <f>+IFERROR(IF(Z25="#N/C","#N/C",INDEX(Taxonomy_UniqueValues!A:A,MATCH(Z25,Taxonomy_UniqueValues!B:B,0))),"#N/C")</f>
        <v>Insecta</v>
      </c>
      <c r="Z25" s="87" t="str">
        <f>+IFERROR(IF(AA25="#N/C","#N/C",INDEX(Taxonomy_UniqueValues!B:B,MATCH(AA25,Taxonomy_UniqueValues!C:C,0))),"#N/C")</f>
        <v>Hymenoptera</v>
      </c>
      <c r="AA25" s="87" t="str">
        <f>+IFERROR(IF(AC25="#N/C","#N/C",INDEX(Taxonomy_UniqueValues!C:C,MATCH(AC25,Taxonomy_UniqueValues!E:E,0))),"#N/C")</f>
        <v>Apocrita</v>
      </c>
      <c r="AB25" s="87" t="str">
        <f>+IFERROR(IF(AC25="#N/C","#N/C",INDEX(Taxonomy_UniqueValues!D:D,MATCH(AC25,Taxonomy_UniqueValues!E:E,0))),"#N/C")</f>
        <v>Aculeata</v>
      </c>
      <c r="AC25" s="87" t="str">
        <f>+IFERROR(IF(AD25="#N/C","#N/C",INDEX(Taxonomy_UniqueValues!E:E,MATCH(AD25,Taxonomy_UniqueValues!F:F,0))),"#N/C")</f>
        <v>Vespoidea</v>
      </c>
      <c r="AD25" s="87" t="str">
        <f>+IFERROR(IF(AE25="#N/C","#N/C",INDEX(Taxonomy_UniqueValues!F:F,MATCH(AE25,Taxonomy_UniqueValues!G:G,0))),"#N/C")</f>
        <v>Vespidae</v>
      </c>
      <c r="AE25" s="87" t="str">
        <f>+IFERROR(IF(AF25="#N/C","#N/C",INDEX(Taxonomy_UniqueValues!G:G,MATCH(AF25,Taxonomy_UniqueValues!H:H,0))),"#N/C")</f>
        <v>Vespinae</v>
      </c>
      <c r="AF25" s="89" t="s">
        <v>58</v>
      </c>
      <c r="AG25" s="88" t="s">
        <v>37</v>
      </c>
      <c r="AH25" s="39" t="str" cm="1">
        <f t="array" ref="AH25">IF(LEN(V25)&gt;1,V25,_xlfn.LET(_xlpm.cls,Y25, _xlpm.ord,IFERROR(Z25,"#N/C"), _xlpm.subord,IFERROR(AA25,"#N/C"), _xlpm.infr,IFERROR(AB25,"#N/C"), _xlpm.sf,IFERROR(AC25,"#N/C"), _xlpm.fam,IFERROR(AD25,"#N/C"), _xlpm.subfam,IF(TRIM(AE25)="-","#N/C",IFERROR(AE25,"#N/C")),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_xlpm.fallback,IF(IFERROR(Z25,"#N/C")="#N/C",Y25,IF(IFERROR(AA25,"#N/C")="#N/C",Z25,IF(IFERROR(AB25,"#N/C")="#N/C",AA25,IF(IFERROR(AC25,"#N/C")="#N/C",AB25,IF(IFERROR(AD25,"#N/C")="#N/C",AC25,IF(IFERROR(AE25,"#N/C")="#N/C",AD25,"#N/C")))))), _xlpm.finalResult,IF(OR(_xlpm.computedResult="",_xlpm.computedResult="#N/C"),_xlpm.fallback,_xlpm.computedResult), INDEX(_xlpm.finalResult,1)))</f>
        <v>wasp</v>
      </c>
      <c r="AI25" s="106" t="s">
        <v>35</v>
      </c>
      <c r="AJ25" s="55" t="str">
        <f t="shared" si="5"/>
        <v>Insecta.Hymenoptera.Apocrita.Aculeata.Vespoidea.Vespidae.Vespinae.Vespula.#N/C</v>
      </c>
    </row>
    <row r="26" spans="1:36" x14ac:dyDescent="0.25">
      <c r="A26" s="3">
        <v>25</v>
      </c>
      <c r="B26" s="50" t="str">
        <f t="shared" si="0"/>
        <v>FAIR-D1_25</v>
      </c>
      <c r="C26" s="51" t="s">
        <v>28</v>
      </c>
      <c r="D26" s="4">
        <f t="shared" si="1"/>
        <v>45164</v>
      </c>
      <c r="E26" s="1" t="s">
        <v>71</v>
      </c>
      <c r="F26" s="81" t="str">
        <f>HYPERLINK(VLOOKUP(E26,Video_List!G:K,5),"video")</f>
        <v>video</v>
      </c>
      <c r="G26" s="5" t="str">
        <f>IF(ISBLANK(E26),"",IFERROR(IF(MATCH(E26,Video_List!$G:$G,)&gt;0,"ok",""),"errr"))</f>
        <v>ok</v>
      </c>
      <c r="H26" s="1" t="s">
        <v>72</v>
      </c>
      <c r="I26" s="81" t="str">
        <f>HYPERLINK(VLOOKUP(H26,Video_List!G:K,5),"video")</f>
        <v>video</v>
      </c>
      <c r="J26" s="5" t="str">
        <f>IF(ISBLANK(H26),"",IFERROR(IF(MATCH(H26,Video_List!$G:$G,)&gt;0,"ok",""),"error"))</f>
        <v>ok</v>
      </c>
      <c r="K26" s="2">
        <v>45164.3375115741</v>
      </c>
      <c r="L26" s="2">
        <v>45164.339155092603</v>
      </c>
      <c r="M26" s="52">
        <f t="shared" si="2"/>
        <v>1.6435185025329702E-3</v>
      </c>
      <c r="N26" s="53" t="s">
        <v>46</v>
      </c>
      <c r="O26" s="8" t="s">
        <v>32</v>
      </c>
      <c r="P26" s="54" t="s">
        <v>33</v>
      </c>
      <c r="Q26" s="6">
        <v>25</v>
      </c>
      <c r="R26" s="5" t="str">
        <f t="shared" si="3"/>
        <v>FAIR-D1/25</v>
      </c>
      <c r="S26" s="4" t="str">
        <f>IF(ISBLANK(E26),"",IF(E26=H26, "1 video",CONCATENATE((+COUNTIFS(Video_List!$A:$A,Monitoring!C26,Video_List!$D:$D,"&lt;=" &amp;Monitoring!L26)-COUNTIFS(Video_List!$A:$A,Monitoring!C26,Video_List!$D:$D,"&lt;=" &amp;Monitoring!K26))+1," videos")))</f>
        <v>2 videos</v>
      </c>
      <c r="T26" s="54" t="s">
        <v>34</v>
      </c>
      <c r="U26" s="75"/>
      <c r="V26" s="7" t="str">
        <f t="shared" si="4"/>
        <v/>
      </c>
      <c r="W26" s="85" t="str">
        <f t="shared" ref="W26:W36" si="7">+IF(Y26="#N/C","-",IF(AC26="#N/C","no","yes"))</f>
        <v>yes</v>
      </c>
      <c r="X26" s="86" t="s">
        <v>35</v>
      </c>
      <c r="Y26" s="87" t="str">
        <f>+IFERROR(IF(Z26="#N/C","#N/C",INDEX(Taxonomy_UniqueValues!A:A,MATCH(Z26,Taxonomy_UniqueValues!B:B,0))),"#N/C")</f>
        <v>Insecta</v>
      </c>
      <c r="Z26" s="87" t="str">
        <f>+IFERROR(IF(AA26="#N/C","#N/C",INDEX(Taxonomy_UniqueValues!B:B,MATCH(AA26,Taxonomy_UniqueValues!C:C,0))),"#N/C")</f>
        <v>Diptera</v>
      </c>
      <c r="AA26" s="87" t="str">
        <f>+IFERROR(IF(AC26="#N/C","#N/C",INDEX(Taxonomy_UniqueValues!C:C,MATCH(AC26,Taxonomy_UniqueValues!E:E,0))),"#N/C")</f>
        <v>Brachycera</v>
      </c>
      <c r="AB26" s="87" t="str">
        <f>+IFERROR(IF(AC26="#N/C","#N/C",INDEX(Taxonomy_UniqueValues!D:D,MATCH(AC26,Taxonomy_UniqueValues!E:E,0))),"#N/C")</f>
        <v>Muscomorpha</v>
      </c>
      <c r="AC26" s="87" t="s">
        <v>36</v>
      </c>
      <c r="AD26" s="87" t="str">
        <f>+IFERROR(IF(AE26="#N/C","#N/C",INDEX(Taxonomy_UniqueValues!F:F,MATCH(AE26,Taxonomy_UniqueValues!G:G,0))),"#N/C")</f>
        <v>#N/C</v>
      </c>
      <c r="AE26" s="87" t="str">
        <f>+IFERROR(IF(AF26="#N/C","#N/C",INDEX(Taxonomy_UniqueValues!G:G,MATCH(AF26,Taxonomy_UniqueValues!H:H,0))),"#N/C")</f>
        <v>#N/C</v>
      </c>
      <c r="AF26" s="87" t="str">
        <f>+IFERROR(IF(AG26="#N/C","#N/C",INDEX(Taxonomy_UniqueValues!H:H,MATCH(AG26,Taxonomy_UniqueValues!I:I,0))),"#N/C")</f>
        <v>#N/C</v>
      </c>
      <c r="AG26" s="88" t="s">
        <v>37</v>
      </c>
      <c r="AH26" s="39" t="str" cm="1">
        <f t="array" ref="AH26">IF(LEN(V26)&gt;1,V26,_xlfn.LET(_xlpm.cls,Y26, _xlpm.ord,IFERROR(Z26,"#N/C"), _xlpm.subord,IFERROR(AA26,"#N/C"), _xlpm.infr,IFERROR(AB26,"#N/C"), _xlpm.sf,IFERROR(AC26,"#N/C"), _xlpm.fam,IFERROR(AD26,"#N/C"), _xlpm.subfam,IF(TRIM(AE26)="-","#N/C",IFERROR(AE26,"#N/C")),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_xlpm.fallback,IF(IFERROR(Z26,"#N/C")="#N/C",Y26,IF(IFERROR(AA26,"#N/C")="#N/C",Z26,IF(IFERROR(AB26,"#N/C")="#N/C",AA26,IF(IFERROR(AC26,"#N/C")="#N/C",AB26,IF(IFERROR(AD26,"#N/C")="#N/C",AC26,IF(IFERROR(AE26,"#N/C")="#N/C",AD26,"#N/C")))))), _xlpm.finalResult,IF(OR(_xlpm.computedResult="",_xlpm.computedResult="#N/C"),_xlpm.fallback,_xlpm.computedResult), INDEX(_xlpm.finalResult,1)))</f>
        <v>Muscoidea</v>
      </c>
      <c r="AI26" s="106" t="s">
        <v>35</v>
      </c>
      <c r="AJ26" s="55" t="str">
        <f t="shared" si="5"/>
        <v>Insecta.Diptera.Brachycera.Muscomorpha.Muscoidea.#N/C.#N/C.#N/C.#N/C</v>
      </c>
    </row>
    <row r="27" spans="1:36" x14ac:dyDescent="0.25">
      <c r="A27" s="3">
        <v>26</v>
      </c>
      <c r="B27" s="50" t="str">
        <f t="shared" si="0"/>
        <v>FAIR-D1_26</v>
      </c>
      <c r="C27" s="51" t="s">
        <v>28</v>
      </c>
      <c r="D27" s="4">
        <f t="shared" si="1"/>
        <v>45164</v>
      </c>
      <c r="E27" s="1" t="s">
        <v>73</v>
      </c>
      <c r="F27" s="81" t="str">
        <f>HYPERLINK(VLOOKUP(E27,Video_List!G:K,5),"video")</f>
        <v>video</v>
      </c>
      <c r="G27" s="5" t="str">
        <f>IF(ISBLANK(E27),"",IFERROR(IF(MATCH(E27,Video_List!$G:$G,)&gt;0,"ok",""),"errr"))</f>
        <v>ok</v>
      </c>
      <c r="H27" s="1" t="s">
        <v>73</v>
      </c>
      <c r="I27" s="81" t="str">
        <f>HYPERLINK(VLOOKUP(H27,Video_List!G:K,5),"video")</f>
        <v>video</v>
      </c>
      <c r="J27" s="5" t="str">
        <f>IF(ISBLANK(H27),"",IFERROR(IF(MATCH(H27,Video_List!$G:$G,)&gt;0,"ok",""),"error"))</f>
        <v>ok</v>
      </c>
      <c r="K27" s="2">
        <v>45164.340324074103</v>
      </c>
      <c r="L27" s="2">
        <v>45164.340370370403</v>
      </c>
      <c r="M27" s="52">
        <f t="shared" si="2"/>
        <v>4.6296299842651933E-5</v>
      </c>
      <c r="N27" s="53" t="s">
        <v>31</v>
      </c>
      <c r="O27" s="6" t="s">
        <v>32</v>
      </c>
      <c r="P27" s="54" t="s">
        <v>33</v>
      </c>
      <c r="Q27" s="6">
        <v>26</v>
      </c>
      <c r="R27" s="5" t="str">
        <f t="shared" si="3"/>
        <v>FAIR-D1/26</v>
      </c>
      <c r="S27" s="4" t="str">
        <f>IF(ISBLANK(E27),"",IF(E27=H27, "1 video",CONCATENATE((+COUNTIFS(Video_List!$A:$A,Monitoring!C27,Video_List!$D:$D,"&lt;=" &amp;Monitoring!L27)-COUNTIFS(Video_List!$A:$A,Monitoring!C27,Video_List!$D:$D,"&lt;=" &amp;Monitoring!K27))+1," videos")))</f>
        <v>1 video</v>
      </c>
      <c r="T27" s="54" t="s">
        <v>34</v>
      </c>
      <c r="U27" s="75"/>
      <c r="V27" s="7" t="str">
        <f t="shared" si="4"/>
        <v/>
      </c>
      <c r="W27" s="85" t="str">
        <f t="shared" si="7"/>
        <v>yes</v>
      </c>
      <c r="X27" s="86" t="s">
        <v>35</v>
      </c>
      <c r="Y27" s="87" t="str">
        <f>+IFERROR(IF(Z27="#N/C","#N/C",IF(Z27=0,INDEX(Taxonomy_UniqueValues!A:A,MATCH(AA27,Taxonomy_UniqueValues!C:C,0)),INDEX(Taxonomy_UniqueValues!A:A,MATCH(Z27,Taxonomy_UniqueValues!B:B,0)))),"#N/C")</f>
        <v>Insecta</v>
      </c>
      <c r="Z27" s="87" t="str">
        <f>+IFERROR(IF(AA27="#N/C","#N/C",IF(AA27=0,INDEX(Taxonomy_UniqueValues!B:B,MATCH(AB27,Taxonomy_UniqueValues!D:D,0)),INDEX(Taxonomy_UniqueValues!B:B,MATCH(AA27,Taxonomy_UniqueValues!C:C,0)))),"#N/C")</f>
        <v>Diptera</v>
      </c>
      <c r="AA27" s="87" t="str">
        <f>+IFERROR(IF(AB27="#N/C","#N/C",IF(AB27=0,INDEX(Taxonomy_UniqueValues!C:C,MATCH(AC27,Taxonomy_UniqueValues!E:E,0)),INDEX(Taxonomy_UniqueValues!C:C,MATCH(AB27,Taxonomy_UniqueValues!D:D,0)))),"#N/C")</f>
        <v>Brachycera</v>
      </c>
      <c r="AB27" s="87" t="str">
        <f>+IFERROR(IF(AC27="#N/C","#N/C",IF(AC27=0,INDEX(Taxonomy_UniqueValues!D:D,MATCH(AD27,Taxonomy_UniqueValues!F:F,0)),INDEX(Taxonomy_UniqueValues!D:D,MATCH(AC27,Taxonomy_UniqueValues!E:E,0)))),"#N/C")</f>
        <v>Muscomorpha</v>
      </c>
      <c r="AC27" s="87" t="str">
        <f>+IFERROR(IF(AD27="#N/C","#N/C",IF(AD27=0,INDEX(Taxonomy_UniqueValues!E:E,MATCH(AE27,Taxonomy_UniqueValues!G:G,0)),INDEX(Taxonomy_UniqueValues!E:E,MATCH(AD27,Taxonomy_UniqueValues!F:F,0)))),"#N/C")</f>
        <v>Muscoidea</v>
      </c>
      <c r="AD27" s="87" t="str">
        <f>+IFERROR(IF(AE27="#N/C","#N/C",IF(AE27=0,INDEX(Taxonomy_UniqueValues!F:F,MATCH(AF27,Taxonomy_UniqueValues!H:H,0)),INDEX(Taxonomy_UniqueValues!F:F,MATCH(AE27,Taxonomy_UniqueValues!G:G,0)))),"#N/C")</f>
        <v>Fanniidae</v>
      </c>
      <c r="AE27" s="87">
        <f>+IFERROR(IF(AF27="#N/C","#N/C",INDEX(Taxonomy_UniqueValues!G:G,MATCH(AF27,Taxonomy_UniqueValues!H:H,0))),"#N/C")</f>
        <v>0</v>
      </c>
      <c r="AF27" s="87" t="s">
        <v>39</v>
      </c>
      <c r="AG27" s="88" t="s">
        <v>37</v>
      </c>
      <c r="AH27" s="39" t="str" cm="1">
        <f t="array" ref="AH27">IF(LEN(V27)&gt;1,V27,_xlfn.LET(_xlpm.cls,Y27, _xlpm.ord,IFERROR(Z27,"#N/C"), _xlpm.subord,IFERROR(AA27,"#N/C"), _xlpm.infr,IFERROR(AB27,"#N/C"), _xlpm.sf,IFERROR(AC27,"#N/C"), _xlpm.fam,IFERROR(AD27,"#N/C"), _xlpm.subfam,IF(TRIM(AE27)="-","#N/C",IFERROR(AE27,"#N/C")),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_xlpm.fallback,IF(IFERROR(Z27,"#N/C")="#N/C",Y27,IF(IFERROR(AA27,"#N/C")="#N/C",Z27,IF(IFERROR(AB27,"#N/C")="#N/C",AA27,IF(IFERROR(AC27,"#N/C")="#N/C",AB27,IF(IFERROR(AD27,"#N/C")="#N/C",AC27,IF(IFERROR(AE27,"#N/C")="#N/C",AD27,"#N/C")))))), _xlpm.finalResult,IF(OR(_xlpm.computedResult="",_xlpm.computedResult="#N/C"),_xlpm.fallback,_xlpm.computedResult), INDEX(_xlpm.finalResult,1)))</f>
        <v>fly</v>
      </c>
      <c r="AI27" s="106" t="s">
        <v>35</v>
      </c>
      <c r="AJ27" s="55" t="str">
        <f t="shared" si="5"/>
        <v>Insecta.Diptera.Brachycera.Muscomorpha.Muscoidea.Fanniidae.0.Fannia.#N/C</v>
      </c>
    </row>
    <row r="28" spans="1:36" x14ac:dyDescent="0.25">
      <c r="A28" s="3">
        <v>27</v>
      </c>
      <c r="B28" s="50" t="str">
        <f t="shared" si="0"/>
        <v>FAIR-D1_27</v>
      </c>
      <c r="C28" s="51" t="s">
        <v>28</v>
      </c>
      <c r="D28" s="4">
        <f t="shared" si="1"/>
        <v>45164</v>
      </c>
      <c r="E28" s="1" t="s">
        <v>74</v>
      </c>
      <c r="F28" s="81" t="str">
        <f>HYPERLINK(VLOOKUP(E28,Video_List!G:K,5),"video")</f>
        <v>video</v>
      </c>
      <c r="G28" s="5" t="str">
        <f>IF(ISBLANK(E28),"",IFERROR(IF(MATCH(E28,Video_List!$G:$G,)&gt;0,"ok",""),"errr"))</f>
        <v>ok</v>
      </c>
      <c r="H28" s="1" t="s">
        <v>74</v>
      </c>
      <c r="I28" s="81" t="str">
        <f>HYPERLINK(VLOOKUP(H28,Video_List!G:K,5),"video")</f>
        <v>video</v>
      </c>
      <c r="J28" s="5" t="str">
        <f>IF(ISBLANK(H28),"",IFERROR(IF(MATCH(H28,Video_List!$G:$G,)&gt;0,"ok",""),"error"))</f>
        <v>ok</v>
      </c>
      <c r="K28" s="2">
        <v>45164.344675925902</v>
      </c>
      <c r="L28" s="2">
        <v>45164.345104166699</v>
      </c>
      <c r="M28" s="52">
        <f t="shared" si="2"/>
        <v>4.2824079719139263E-4</v>
      </c>
      <c r="N28" s="53" t="s">
        <v>46</v>
      </c>
      <c r="O28" s="54" t="s">
        <v>35</v>
      </c>
      <c r="P28" s="8" t="s">
        <v>46</v>
      </c>
      <c r="Q28" s="6">
        <v>27</v>
      </c>
      <c r="R28" s="5" t="str">
        <f t="shared" si="3"/>
        <v>FAIR-D1/27</v>
      </c>
      <c r="S28" s="4" t="str">
        <f>IF(ISBLANK(E28),"",IF(E28=H28, "1 video",CONCATENATE((+COUNTIFS(Video_List!$A:$A,Monitoring!C28,Video_List!$D:$D,"&lt;=" &amp;Monitoring!L28)-COUNTIFS(Video_List!$A:$A,Monitoring!C28,Video_List!$D:$D,"&lt;=" &amp;Monitoring!K28))+1," videos")))</f>
        <v>1 video</v>
      </c>
      <c r="T28" s="54" t="s">
        <v>34</v>
      </c>
      <c r="U28" s="75"/>
      <c r="V28" s="7" t="str">
        <f t="shared" si="4"/>
        <v/>
      </c>
      <c r="W28" s="85" t="str">
        <f t="shared" si="7"/>
        <v>yes</v>
      </c>
      <c r="X28" s="86" t="s">
        <v>35</v>
      </c>
      <c r="Y28" s="87" t="str">
        <f>+IFERROR(IF(Z28="#N/C","#N/C",IF(Z28=0,INDEX(Taxonomy_UniqueValues!A:A,MATCH(AA28,Taxonomy_UniqueValues!C:C,0)),INDEX(Taxonomy_UniqueValues!A:A,MATCH(Z28,Taxonomy_UniqueValues!B:B,0)))),"#N/C")</f>
        <v>Insecta</v>
      </c>
      <c r="Z28" s="87" t="str">
        <f>+IFERROR(IF(AA28="#N/C","#N/C",IF(AA28=0,INDEX(Taxonomy_UniqueValues!B:B,MATCH(AB28,Taxonomy_UniqueValues!D:D,0)),INDEX(Taxonomy_UniqueValues!B:B,MATCH(AA28,Taxonomy_UniqueValues!C:C,0)))),"#N/C")</f>
        <v>Diptera</v>
      </c>
      <c r="AA28" s="87" t="str">
        <f>+IFERROR(IF(AB28="#N/C","#N/C",IF(AB28=0,INDEX(Taxonomy_UniqueValues!C:C,MATCH(AC28,Taxonomy_UniqueValues!E:E,0)),INDEX(Taxonomy_UniqueValues!C:C,MATCH(AB28,Taxonomy_UniqueValues!D:D,0)))),"#N/C")</f>
        <v>Brachycera</v>
      </c>
      <c r="AB28" s="87" t="str">
        <f>+IFERROR(IF(AC28="#N/C","#N/C",IF(AC28=0,INDEX(Taxonomy_UniqueValues!D:D,MATCH(AD28,Taxonomy_UniqueValues!F:F,0)),INDEX(Taxonomy_UniqueValues!D:D,MATCH(AC28,Taxonomy_UniqueValues!E:E,0)))),"#N/C")</f>
        <v>Muscomorpha</v>
      </c>
      <c r="AC28" s="87" t="str">
        <f>+IFERROR(IF(AD28="#N/C","#N/C",IF(AD28=0,INDEX(Taxonomy_UniqueValues!E:E,MATCH(AE28,Taxonomy_UniqueValues!G:G,0)),INDEX(Taxonomy_UniqueValues!E:E,MATCH(AD28,Taxonomy_UniqueValues!F:F,0)))),"#N/C")</f>
        <v>Muscoidea</v>
      </c>
      <c r="AD28" s="87" t="str">
        <f>+IFERROR(IF(AE28="#N/C","#N/C",IF(AE28=0,INDEX(Taxonomy_UniqueValues!F:F,MATCH(AF28,Taxonomy_UniqueValues!H:H,0)),INDEX(Taxonomy_UniqueValues!F:F,MATCH(AE28,Taxonomy_UniqueValues!G:G,0)))),"#N/C")</f>
        <v>Fanniidae</v>
      </c>
      <c r="AE28" s="87">
        <f>+IFERROR(IF(AF28="#N/C","#N/C",INDEX(Taxonomy_UniqueValues!G:G,MATCH(AF28,Taxonomy_UniqueValues!H:H,0))),"#N/C")</f>
        <v>0</v>
      </c>
      <c r="AF28" s="87" t="s">
        <v>39</v>
      </c>
      <c r="AG28" s="88" t="s">
        <v>37</v>
      </c>
      <c r="AH28" s="39" t="str" cm="1">
        <f t="array" ref="AH28">IF(LEN(V28)&gt;1,V28,_xlfn.LET(_xlpm.cls,Y28, _xlpm.ord,IFERROR(Z28,"#N/C"), _xlpm.subord,IFERROR(AA28,"#N/C"), _xlpm.infr,IFERROR(AB28,"#N/C"), _xlpm.sf,IFERROR(AC28,"#N/C"), _xlpm.fam,IFERROR(AD28,"#N/C"), _xlpm.subfam,IF(TRIM(AE28)="-","#N/C",IFERROR(AE28,"#N/C")),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_xlpm.fallback,IF(IFERROR(Z28,"#N/C")="#N/C",Y28,IF(IFERROR(AA28,"#N/C")="#N/C",Z28,IF(IFERROR(AB28,"#N/C")="#N/C",AA28,IF(IFERROR(AC28,"#N/C")="#N/C",AB28,IF(IFERROR(AD28,"#N/C")="#N/C",AC28,IF(IFERROR(AE28,"#N/C")="#N/C",AD28,"#N/C")))))), _xlpm.finalResult,IF(OR(_xlpm.computedResult="",_xlpm.computedResult="#N/C"),_xlpm.fallback,_xlpm.computedResult), INDEX(_xlpm.finalResult,1)))</f>
        <v>fly</v>
      </c>
      <c r="AI28" s="106" t="s">
        <v>35</v>
      </c>
      <c r="AJ28" s="55" t="str">
        <f t="shared" si="5"/>
        <v>Insecta.Diptera.Brachycera.Muscomorpha.Muscoidea.Fanniidae.0.Fannia.#N/C</v>
      </c>
    </row>
    <row r="29" spans="1:36" x14ac:dyDescent="0.25">
      <c r="A29" s="3">
        <v>28</v>
      </c>
      <c r="B29" s="50" t="str">
        <f t="shared" si="0"/>
        <v>FAIR-D1_28</v>
      </c>
      <c r="C29" s="51" t="s">
        <v>28</v>
      </c>
      <c r="D29" s="4">
        <f t="shared" si="1"/>
        <v>45164</v>
      </c>
      <c r="E29" s="1" t="s">
        <v>75</v>
      </c>
      <c r="F29" s="81" t="str">
        <f>HYPERLINK(VLOOKUP(E29,Video_List!G:K,5),"video")</f>
        <v>video</v>
      </c>
      <c r="G29" s="5" t="str">
        <f>IF(ISBLANK(E29),"",IFERROR(IF(MATCH(E29,Video_List!$G:$G,)&gt;0,"ok",""),"errr"))</f>
        <v>ok</v>
      </c>
      <c r="H29" s="1" t="s">
        <v>75</v>
      </c>
      <c r="I29" s="81" t="str">
        <f>HYPERLINK(VLOOKUP(H29,Video_List!G:K,5),"video")</f>
        <v>video</v>
      </c>
      <c r="J29" s="5" t="str">
        <f>IF(ISBLANK(H29),"",IFERROR(IF(MATCH(H29,Video_List!$G:$G,)&gt;0,"ok",""),"error"))</f>
        <v>ok</v>
      </c>
      <c r="K29" s="2">
        <v>45164.355405092603</v>
      </c>
      <c r="L29" s="2">
        <v>45164.355555555601</v>
      </c>
      <c r="M29" s="52">
        <f t="shared" si="2"/>
        <v>1.5046299813548103E-4</v>
      </c>
      <c r="N29" s="53" t="s">
        <v>46</v>
      </c>
      <c r="O29" s="54" t="s">
        <v>35</v>
      </c>
      <c r="P29" s="54" t="s">
        <v>46</v>
      </c>
      <c r="Q29" s="6">
        <v>28</v>
      </c>
      <c r="R29" s="5" t="str">
        <f t="shared" si="3"/>
        <v>FAIR-D1/28</v>
      </c>
      <c r="S29" s="4" t="str">
        <f>IF(ISBLANK(E29),"",IF(E29=H29, "1 video",CONCATENATE((+COUNTIFS(Video_List!$A:$A,Monitoring!C29,Video_List!$D:$D,"&lt;=" &amp;Monitoring!L29)-COUNTIFS(Video_List!$A:$A,Monitoring!C29,Video_List!$D:$D,"&lt;=" &amp;Monitoring!K29))+1," videos")))</f>
        <v>1 video</v>
      </c>
      <c r="T29" s="54" t="s">
        <v>34</v>
      </c>
      <c r="U29" s="75"/>
      <c r="V29" s="7" t="str">
        <f t="shared" si="4"/>
        <v/>
      </c>
      <c r="W29" s="85" t="str">
        <f t="shared" si="7"/>
        <v>yes</v>
      </c>
      <c r="X29" s="86" t="s">
        <v>35</v>
      </c>
      <c r="Y29" s="87" t="str">
        <f>+IFERROR(IF(Z29="#N/C","#N/C",IF(Z29=0,INDEX(Taxonomy_UniqueValues!A:A,MATCH(AA29,Taxonomy_UniqueValues!C:C,0)),INDEX(Taxonomy_UniqueValues!A:A,MATCH(Z29,Taxonomy_UniqueValues!B:B,0)))),"#N/C")</f>
        <v>Insecta</v>
      </c>
      <c r="Z29" s="87" t="str">
        <f>+IFERROR(IF(AA29="#N/C","#N/C",IF(AA29=0,INDEX(Taxonomy_UniqueValues!B:B,MATCH(AB29,Taxonomy_UniqueValues!D:D,0)),INDEX(Taxonomy_UniqueValues!B:B,MATCH(AA29,Taxonomy_UniqueValues!C:C,0)))),"#N/C")</f>
        <v>Diptera</v>
      </c>
      <c r="AA29" s="87" t="str">
        <f>+IFERROR(IF(AB29="#N/C","#N/C",IF(AB29=0,INDEX(Taxonomy_UniqueValues!C:C,MATCH(AC29,Taxonomy_UniqueValues!E:E,0)),INDEX(Taxonomy_UniqueValues!C:C,MATCH(AB29,Taxonomy_UniqueValues!D:D,0)))),"#N/C")</f>
        <v>Brachycera</v>
      </c>
      <c r="AB29" s="87" t="str">
        <f>+IFERROR(IF(AC29="#N/C","#N/C",IF(AC29=0,INDEX(Taxonomy_UniqueValues!D:D,MATCH(AD29,Taxonomy_UniqueValues!F:F,0)),INDEX(Taxonomy_UniqueValues!D:D,MATCH(AC29,Taxonomy_UniqueValues!E:E,0)))),"#N/C")</f>
        <v>Muscomorpha</v>
      </c>
      <c r="AC29" s="87" t="s">
        <v>36</v>
      </c>
      <c r="AD29" s="87" t="str">
        <f>+IFERROR(IF(AE29="#N/C","#N/C",INDEX(Taxonomy_UniqueValues!F:F,MATCH(AE29,Taxonomy_UniqueValues!G:G,0))),"#N/C")</f>
        <v>#N/C</v>
      </c>
      <c r="AE29" s="87" t="str">
        <f>+IFERROR(IF(AF29="#N/C","#N/C",INDEX(Taxonomy_UniqueValues!G:G,MATCH(AF29,Taxonomy_UniqueValues!H:H,0))),"#N/C")</f>
        <v>#N/C</v>
      </c>
      <c r="AF29" s="87" t="str">
        <f>+IFERROR(IF(AG29="#N/C","#N/C",INDEX(Taxonomy_UniqueValues!H:H,MATCH(AG29,Taxonomy_UniqueValues!I:I,0))),"#N/C")</f>
        <v>#N/C</v>
      </c>
      <c r="AG29" s="88" t="s">
        <v>37</v>
      </c>
      <c r="AH29" s="39" t="str" cm="1">
        <f t="array" ref="AH29">IF(LEN(V29)&gt;1,V29,_xlfn.LET(_xlpm.cls,Y29, _xlpm.ord,IFERROR(Z29,"#N/C"), _xlpm.subord,IFERROR(AA29,"#N/C"), _xlpm.infr,IFERROR(AB29,"#N/C"), _xlpm.sf,IFERROR(AC29,"#N/C"), _xlpm.fam,IFERROR(AD29,"#N/C"), _xlpm.subfam,IF(TRIM(AE29)="-","#N/C",IFERROR(AE29,"#N/C")),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_xlpm.fallback,IF(IFERROR(Z29,"#N/C")="#N/C",Y29,IF(IFERROR(AA29,"#N/C")="#N/C",Z29,IF(IFERROR(AB29,"#N/C")="#N/C",AA29,IF(IFERROR(AC29,"#N/C")="#N/C",AB29,IF(IFERROR(AD29,"#N/C")="#N/C",AC29,IF(IFERROR(AE29,"#N/C")="#N/C",AD29,"#N/C")))))), _xlpm.finalResult,IF(OR(_xlpm.computedResult="",_xlpm.computedResult="#N/C"),_xlpm.fallback,_xlpm.computedResult), INDEX(_xlpm.finalResult,1)))</f>
        <v>Muscoidea</v>
      </c>
      <c r="AI29" s="106" t="s">
        <v>35</v>
      </c>
      <c r="AJ29" s="55" t="str">
        <f t="shared" si="5"/>
        <v>Insecta.Diptera.Brachycera.Muscomorpha.Muscoidea.#N/C.#N/C.#N/C.#N/C</v>
      </c>
    </row>
    <row r="30" spans="1:36" x14ac:dyDescent="0.25">
      <c r="A30" s="3">
        <v>29</v>
      </c>
      <c r="B30" s="50" t="str">
        <f t="shared" si="0"/>
        <v>FAIR-D1_29</v>
      </c>
      <c r="C30" s="51" t="s">
        <v>28</v>
      </c>
      <c r="D30" s="4">
        <f t="shared" si="1"/>
        <v>45164</v>
      </c>
      <c r="E30" s="1" t="s">
        <v>76</v>
      </c>
      <c r="F30" s="81" t="str">
        <f>HYPERLINK(VLOOKUP(E30,Video_List!G:K,5),"video")</f>
        <v>video</v>
      </c>
      <c r="G30" s="5" t="str">
        <f>IF(ISBLANK(E30),"",IFERROR(IF(MATCH(E30,Video_List!$G:$G,)&gt;0,"ok",""),"errr"))</f>
        <v>ok</v>
      </c>
      <c r="H30" s="1" t="s">
        <v>76</v>
      </c>
      <c r="I30" s="81" t="str">
        <f>HYPERLINK(VLOOKUP(H30,Video_List!G:K,5),"video")</f>
        <v>video</v>
      </c>
      <c r="J30" s="5" t="str">
        <f>IF(ISBLANK(H30),"",IFERROR(IF(MATCH(H30,Video_List!$G:$G,)&gt;0,"ok",""),"error"))</f>
        <v>ok</v>
      </c>
      <c r="K30" s="2">
        <v>45164.355914351901</v>
      </c>
      <c r="L30" s="2">
        <v>45164.356597222199</v>
      </c>
      <c r="M30" s="52">
        <f t="shared" si="2"/>
        <v>6.8287029716884717E-4</v>
      </c>
      <c r="N30" s="53" t="s">
        <v>46</v>
      </c>
      <c r="O30" s="54" t="s">
        <v>32</v>
      </c>
      <c r="P30" s="54" t="s">
        <v>33</v>
      </c>
      <c r="Q30" s="6">
        <v>29</v>
      </c>
      <c r="R30" s="5" t="str">
        <f t="shared" si="3"/>
        <v>FAIR-D1/29</v>
      </c>
      <c r="S30" s="4" t="str">
        <f>IF(ISBLANK(E30),"",IF(E30=H30, "1 video",CONCATENATE((+COUNTIFS(Video_List!$A:$A,Monitoring!C30,Video_List!$D:$D,"&lt;=" &amp;Monitoring!L30)-COUNTIFS(Video_List!$A:$A,Monitoring!C30,Video_List!$D:$D,"&lt;=" &amp;Monitoring!K30))+1," videos")))</f>
        <v>1 video</v>
      </c>
      <c r="T30" s="54" t="s">
        <v>34</v>
      </c>
      <c r="U30" s="75"/>
      <c r="V30" s="7" t="str">
        <f t="shared" si="4"/>
        <v/>
      </c>
      <c r="W30" s="85" t="str">
        <f t="shared" si="7"/>
        <v>yes</v>
      </c>
      <c r="X30" s="86" t="s">
        <v>35</v>
      </c>
      <c r="Y30" s="87" t="str">
        <f>+IFERROR(IF(Z30="#N/C","#N/C",IF(Z30=0,INDEX(Taxonomy_UniqueValues!A:A,MATCH(AA30,Taxonomy_UniqueValues!C:C,0)),INDEX(Taxonomy_UniqueValues!A:A,MATCH(Z30,Taxonomy_UniqueValues!B:B,0)))),"#N/C")</f>
        <v>Insecta</v>
      </c>
      <c r="Z30" s="87" t="str">
        <f>+IFERROR(IF(AA30="#N/C","#N/C",IF(AA30=0,INDEX(Taxonomy_UniqueValues!B:B,MATCH(AB30,Taxonomy_UniqueValues!D:D,0)),INDEX(Taxonomy_UniqueValues!B:B,MATCH(AA30,Taxonomy_UniqueValues!C:C,0)))),"#N/C")</f>
        <v>Diptera</v>
      </c>
      <c r="AA30" s="87" t="str">
        <f>+IFERROR(IF(AB30="#N/C","#N/C",IF(AB30=0,INDEX(Taxonomy_UniqueValues!C:C,MATCH(AC30,Taxonomy_UniqueValues!E:E,0)),INDEX(Taxonomy_UniqueValues!C:C,MATCH(AB30,Taxonomy_UniqueValues!D:D,0)))),"#N/C")</f>
        <v>Brachycera</v>
      </c>
      <c r="AB30" s="87" t="str">
        <f>+IFERROR(IF(AC30="#N/C","#N/C",IF(AC30=0,INDEX(Taxonomy_UniqueValues!D:D,MATCH(AD30,Taxonomy_UniqueValues!F:F,0)),INDEX(Taxonomy_UniqueValues!D:D,MATCH(AC30,Taxonomy_UniqueValues!E:E,0)))),"#N/C")</f>
        <v>Muscomorpha</v>
      </c>
      <c r="AC30" s="87" t="str">
        <f>+IFERROR(IF(AD30="#N/C","#N/C",IF(AD30=0,INDEX(Taxonomy_UniqueValues!E:E,MATCH(AE30,Taxonomy_UniqueValues!G:G,0)),INDEX(Taxonomy_UniqueValues!E:E,MATCH(AD30,Taxonomy_UniqueValues!F:F,0)))),"#N/C")</f>
        <v>Muscoidea</v>
      </c>
      <c r="AD30" s="87" t="str">
        <f>+IFERROR(IF(AE30="#N/C","#N/C",IF(AE30=0,INDEX(Taxonomy_UniqueValues!F:F,MATCH(AF30,Taxonomy_UniqueValues!H:H,0)),INDEX(Taxonomy_UniqueValues!F:F,MATCH(AE30,Taxonomy_UniqueValues!G:G,0)))),"#N/C")</f>
        <v>Fanniidae</v>
      </c>
      <c r="AE30" s="87">
        <f>+IFERROR(IF(AF30="#N/C","#N/C",INDEX(Taxonomy_UniqueValues!G:G,MATCH(AF30,Taxonomy_UniqueValues!H:H,0))),"#N/C")</f>
        <v>0</v>
      </c>
      <c r="AF30" s="87" t="s">
        <v>39</v>
      </c>
      <c r="AG30" s="88" t="s">
        <v>37</v>
      </c>
      <c r="AH30" s="39" t="str" cm="1">
        <f t="array" ref="AH30">IF(LEN(V30)&gt;1,V30,_xlfn.LET(_xlpm.cls,Y30, _xlpm.ord,IFERROR(Z30,"#N/C"), _xlpm.subord,IFERROR(AA30,"#N/C"), _xlpm.infr,IFERROR(AB30,"#N/C"), _xlpm.sf,IFERROR(AC30,"#N/C"), _xlpm.fam,IFERROR(AD30,"#N/C"), _xlpm.subfam,IF(TRIM(AE30)="-","#N/C",IFERROR(AE30,"#N/C")),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_xlpm.fallback,IF(IFERROR(Z30,"#N/C")="#N/C",Y30,IF(IFERROR(AA30,"#N/C")="#N/C",Z30,IF(IFERROR(AB30,"#N/C")="#N/C",AA30,IF(IFERROR(AC30,"#N/C")="#N/C",AB30,IF(IFERROR(AD30,"#N/C")="#N/C",AC30,IF(IFERROR(AE30,"#N/C")="#N/C",AD30,"#N/C")))))), _xlpm.finalResult,IF(OR(_xlpm.computedResult="",_xlpm.computedResult="#N/C"),_xlpm.fallback,_xlpm.computedResult), INDEX(_xlpm.finalResult,1)))</f>
        <v>fly</v>
      </c>
      <c r="AI30" s="106" t="s">
        <v>35</v>
      </c>
      <c r="AJ30" s="55" t="str">
        <f t="shared" si="5"/>
        <v>Insecta.Diptera.Brachycera.Muscomorpha.Muscoidea.Fanniidae.0.Fannia.#N/C</v>
      </c>
    </row>
    <row r="31" spans="1:36" x14ac:dyDescent="0.25">
      <c r="A31" s="3">
        <v>30</v>
      </c>
      <c r="B31" s="50" t="str">
        <f t="shared" si="0"/>
        <v>FAIR-D1_30</v>
      </c>
      <c r="C31" s="51" t="s">
        <v>28</v>
      </c>
      <c r="D31" s="4">
        <f t="shared" si="1"/>
        <v>45164</v>
      </c>
      <c r="E31" s="1" t="s">
        <v>76</v>
      </c>
      <c r="F31" s="81" t="str">
        <f>HYPERLINK(VLOOKUP(E31,Video_List!G:K,5),"video")</f>
        <v>video</v>
      </c>
      <c r="G31" s="5" t="str">
        <f>IF(ISBLANK(E31),"",IFERROR(IF(MATCH(E31,Video_List!$G:$G,)&gt;0,"ok",""),"errr"))</f>
        <v>ok</v>
      </c>
      <c r="H31" s="1" t="s">
        <v>76</v>
      </c>
      <c r="I31" s="81" t="str">
        <f>HYPERLINK(VLOOKUP(H31,Video_List!G:K,5),"video")</f>
        <v>video</v>
      </c>
      <c r="J31" s="5" t="str">
        <f>IF(ISBLANK(H31),"",IFERROR(IF(MATCH(H31,Video_List!$G:$G,)&gt;0,"ok",""),"error"))</f>
        <v>ok</v>
      </c>
      <c r="K31" s="2">
        <v>45164.355914351901</v>
      </c>
      <c r="L31" s="2">
        <v>45164.357326388897</v>
      </c>
      <c r="M31" s="52">
        <f t="shared" si="2"/>
        <v>1.4120369960437529E-3</v>
      </c>
      <c r="N31" s="53" t="s">
        <v>46</v>
      </c>
      <c r="O31" s="54" t="s">
        <v>32</v>
      </c>
      <c r="P31" s="54" t="s">
        <v>46</v>
      </c>
      <c r="Q31" s="6">
        <v>30</v>
      </c>
      <c r="R31" s="5" t="str">
        <f t="shared" si="3"/>
        <v>FAIR-D1/30</v>
      </c>
      <c r="S31" s="4" t="str">
        <f>IF(ISBLANK(E31),"",IF(E31=H31, "1 video",CONCATENATE((+COUNTIFS(Video_List!$A:$A,Monitoring!C31,Video_List!$D:$D,"&lt;=" &amp;Monitoring!L31)-COUNTIFS(Video_List!$A:$A,Monitoring!C31,Video_List!$D:$D,"&lt;=" &amp;Monitoring!K31))+1," videos")))</f>
        <v>1 video</v>
      </c>
      <c r="T31" s="54" t="s">
        <v>34</v>
      </c>
      <c r="U31" s="75"/>
      <c r="V31" s="7" t="str">
        <f t="shared" si="4"/>
        <v/>
      </c>
      <c r="W31" s="85" t="str">
        <f t="shared" si="7"/>
        <v>yes</v>
      </c>
      <c r="X31" s="86" t="s">
        <v>35</v>
      </c>
      <c r="Y31" s="87" t="str">
        <f>+IFERROR(IF(Z31="#N/C","#N/C",IF(Z31=0,INDEX(Taxonomy_UniqueValues!A:A,MATCH(AA31,Taxonomy_UniqueValues!C:C,0)),INDEX(Taxonomy_UniqueValues!A:A,MATCH(Z31,Taxonomy_UniqueValues!B:B,0)))),"#N/C")</f>
        <v>Insecta</v>
      </c>
      <c r="Z31" s="87" t="str">
        <f>+IFERROR(IF(AA31="#N/C","#N/C",IF(AA31=0,INDEX(Taxonomy_UniqueValues!B:B,MATCH(AB31,Taxonomy_UniqueValues!D:D,0)),INDEX(Taxonomy_UniqueValues!B:B,MATCH(AA31,Taxonomy_UniqueValues!C:C,0)))),"#N/C")</f>
        <v>Diptera</v>
      </c>
      <c r="AA31" s="87" t="str">
        <f>+IFERROR(IF(AB31="#N/C","#N/C",IF(AB31=0,INDEX(Taxonomy_UniqueValues!C:C,MATCH(AC31,Taxonomy_UniqueValues!E:E,0)),INDEX(Taxonomy_UniqueValues!C:C,MATCH(AB31,Taxonomy_UniqueValues!D:D,0)))),"#N/C")</f>
        <v>Brachycera</v>
      </c>
      <c r="AB31" s="87" t="str">
        <f>+IFERROR(IF(AC31="#N/C","#N/C",IF(AC31=0,INDEX(Taxonomy_UniqueValues!D:D,MATCH(AD31,Taxonomy_UniqueValues!F:F,0)),INDEX(Taxonomy_UniqueValues!D:D,MATCH(AC31,Taxonomy_UniqueValues!E:E,0)))),"#N/C")</f>
        <v>Muscomorpha</v>
      </c>
      <c r="AC31" s="87" t="str">
        <f>+IFERROR(IF(AD31="#N/C","#N/C",IF(AD31=0,INDEX(Taxonomy_UniqueValues!E:E,MATCH(AE31,Taxonomy_UniqueValues!G:G,0)),INDEX(Taxonomy_UniqueValues!E:E,MATCH(AD31,Taxonomy_UniqueValues!F:F,0)))),"#N/C")</f>
        <v>Muscoidea</v>
      </c>
      <c r="AD31" s="87" t="str">
        <f>+IFERROR(IF(AE31="#N/C","#N/C",IF(AE31=0,INDEX(Taxonomy_UniqueValues!F:F,MATCH(AF31,Taxonomy_UniqueValues!H:H,0)),INDEX(Taxonomy_UniqueValues!F:F,MATCH(AE31,Taxonomy_UniqueValues!G:G,0)))),"#N/C")</f>
        <v>Fanniidae</v>
      </c>
      <c r="AE31" s="87">
        <f>+IFERROR(IF(AF31="#N/C","#N/C",INDEX(Taxonomy_UniqueValues!G:G,MATCH(AF31,Taxonomy_UniqueValues!H:H,0))),"#N/C")</f>
        <v>0</v>
      </c>
      <c r="AF31" s="87" t="s">
        <v>39</v>
      </c>
      <c r="AG31" s="88" t="s">
        <v>37</v>
      </c>
      <c r="AH31" s="39" t="str" cm="1">
        <f t="array" ref="AH31">IF(LEN(V31)&gt;1,V31,_xlfn.LET(_xlpm.cls,Y31, _xlpm.ord,IFERROR(Z31,"#N/C"), _xlpm.subord,IFERROR(AA31,"#N/C"), _xlpm.infr,IFERROR(AB31,"#N/C"), _xlpm.sf,IFERROR(AC31,"#N/C"), _xlpm.fam,IFERROR(AD31,"#N/C"), _xlpm.subfam,IF(TRIM(AE31)="-","#N/C",IFERROR(AE31,"#N/C")),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_xlpm.fallback,IF(IFERROR(Z31,"#N/C")="#N/C",Y31,IF(IFERROR(AA31,"#N/C")="#N/C",Z31,IF(IFERROR(AB31,"#N/C")="#N/C",AA31,IF(IFERROR(AC31,"#N/C")="#N/C",AB31,IF(IFERROR(AD31,"#N/C")="#N/C",AC31,IF(IFERROR(AE31,"#N/C")="#N/C",AD31,"#N/C")))))), _xlpm.finalResult,IF(OR(_xlpm.computedResult="",_xlpm.computedResult="#N/C"),_xlpm.fallback,_xlpm.computedResult), INDEX(_xlpm.finalResult,1)))</f>
        <v>fly</v>
      </c>
      <c r="AI31" s="106" t="s">
        <v>35</v>
      </c>
      <c r="AJ31" s="55" t="str">
        <f t="shared" si="5"/>
        <v>Insecta.Diptera.Brachycera.Muscomorpha.Muscoidea.Fanniidae.0.Fannia.#N/C</v>
      </c>
    </row>
    <row r="32" spans="1:36" x14ac:dyDescent="0.25">
      <c r="A32" s="3">
        <v>31</v>
      </c>
      <c r="B32" s="50" t="str">
        <f t="shared" si="0"/>
        <v>FAIR-D1_31</v>
      </c>
      <c r="C32" s="51" t="s">
        <v>28</v>
      </c>
      <c r="D32" s="4">
        <f t="shared" si="1"/>
        <v>45164</v>
      </c>
      <c r="E32" s="1" t="s">
        <v>77</v>
      </c>
      <c r="F32" s="81" t="str">
        <f>HYPERLINK(VLOOKUP(E32,Video_List!G:K,5),"video")</f>
        <v>video</v>
      </c>
      <c r="G32" s="5" t="str">
        <f>IF(ISBLANK(E32),"",IFERROR(IF(MATCH(E32,Video_List!$G:$G,)&gt;0,"ok",""),"errr"))</f>
        <v>ok</v>
      </c>
      <c r="H32" s="1" t="s">
        <v>77</v>
      </c>
      <c r="I32" s="81" t="str">
        <f>HYPERLINK(VLOOKUP(H32,Video_List!G:K,5),"video")</f>
        <v>video</v>
      </c>
      <c r="J32" s="5" t="str">
        <f>IF(ISBLANK(H32),"",IFERROR(IF(MATCH(H32,Video_List!$G:$G,)&gt;0,"ok",""),"error"))</f>
        <v>ok</v>
      </c>
      <c r="K32" s="2">
        <v>45164.359317129602</v>
      </c>
      <c r="L32" s="2">
        <v>45164.359675925902</v>
      </c>
      <c r="M32" s="52">
        <f t="shared" si="2"/>
        <v>3.5879630013369024E-4</v>
      </c>
      <c r="N32" s="53" t="s">
        <v>46</v>
      </c>
      <c r="O32" s="54" t="s">
        <v>32</v>
      </c>
      <c r="P32" s="54" t="s">
        <v>46</v>
      </c>
      <c r="Q32" s="6">
        <v>31</v>
      </c>
      <c r="R32" s="5" t="str">
        <f t="shared" si="3"/>
        <v>FAIR-D1/31</v>
      </c>
      <c r="S32" s="4" t="str">
        <f>IF(ISBLANK(E32),"",IF(E32=H32, "1 video",CONCATENATE((+COUNTIFS(Video_List!$A:$A,Monitoring!C32,Video_List!$D:$D,"&lt;=" &amp;Monitoring!L32)-COUNTIFS(Video_List!$A:$A,Monitoring!C32,Video_List!$D:$D,"&lt;=" &amp;Monitoring!K32))+1," videos")))</f>
        <v>1 video</v>
      </c>
      <c r="T32" s="54" t="s">
        <v>34</v>
      </c>
      <c r="U32" s="75"/>
      <c r="V32" s="7" t="str">
        <f t="shared" si="4"/>
        <v/>
      </c>
      <c r="W32" s="85" t="str">
        <f t="shared" si="7"/>
        <v>yes</v>
      </c>
      <c r="X32" s="86" t="s">
        <v>35</v>
      </c>
      <c r="Y32" s="87" t="str">
        <f>+IFERROR(IF(Z32="#N/C","#N/C",IF(Z32=0,INDEX(Taxonomy_UniqueValues!A:A,MATCH(AA32,Taxonomy_UniqueValues!C:C,0)),INDEX(Taxonomy_UniqueValues!A:A,MATCH(Z32,Taxonomy_UniqueValues!B:B,0)))),"#N/C")</f>
        <v>Insecta</v>
      </c>
      <c r="Z32" s="87" t="str">
        <f>+IFERROR(IF(AA32="#N/C","#N/C",IF(AA32=0,INDEX(Taxonomy_UniqueValues!B:B,MATCH(AB32,Taxonomy_UniqueValues!D:D,0)),INDEX(Taxonomy_UniqueValues!B:B,MATCH(AA32,Taxonomy_UniqueValues!C:C,0)))),"#N/C")</f>
        <v>Diptera</v>
      </c>
      <c r="AA32" s="87" t="str">
        <f>+IFERROR(IF(AB32="#N/C","#N/C",IF(AB32=0,INDEX(Taxonomy_UniqueValues!C:C,MATCH(AC32,Taxonomy_UniqueValues!E:E,0)),INDEX(Taxonomy_UniqueValues!C:C,MATCH(AB32,Taxonomy_UniqueValues!D:D,0)))),"#N/C")</f>
        <v>Brachycera</v>
      </c>
      <c r="AB32" s="87" t="str">
        <f>+IFERROR(IF(AC32="#N/C","#N/C",IF(AC32=0,INDEX(Taxonomy_UniqueValues!D:D,MATCH(AD32,Taxonomy_UniqueValues!F:F,0)),INDEX(Taxonomy_UniqueValues!D:D,MATCH(AC32,Taxonomy_UniqueValues!E:E,0)))),"#N/C")</f>
        <v>Muscomorpha</v>
      </c>
      <c r="AC32" s="87" t="s">
        <v>36</v>
      </c>
      <c r="AD32" s="87" t="str">
        <f>+IFERROR(IF(AE32="#N/C","#N/C",INDEX(Taxonomy_UniqueValues!F:F,MATCH(AE32,Taxonomy_UniqueValues!G:G,0))),"#N/C")</f>
        <v>#N/C</v>
      </c>
      <c r="AE32" s="87" t="str">
        <f>+IFERROR(IF(AF32="#N/C","#N/C",INDEX(Taxonomy_UniqueValues!G:G,MATCH(AF32,Taxonomy_UniqueValues!H:H,0))),"#N/C")</f>
        <v>#N/C</v>
      </c>
      <c r="AF32" s="87" t="str">
        <f>+IFERROR(IF(AG32="#N/C","#N/C",INDEX(Taxonomy_UniqueValues!H:H,MATCH(AG32,Taxonomy_UniqueValues!I:I,0))),"#N/C")</f>
        <v>#N/C</v>
      </c>
      <c r="AG32" s="88" t="s">
        <v>37</v>
      </c>
      <c r="AH32" s="39" t="str" cm="1">
        <f t="array" ref="AH32">IF(LEN(V32)&gt;1,V32,_xlfn.LET(_xlpm.cls,Y32, _xlpm.ord,IFERROR(Z32,"#N/C"), _xlpm.subord,IFERROR(AA32,"#N/C"), _xlpm.infr,IFERROR(AB32,"#N/C"), _xlpm.sf,IFERROR(AC32,"#N/C"), _xlpm.fam,IFERROR(AD32,"#N/C"), _xlpm.subfam,IF(TRIM(AE32)="-","#N/C",IFERROR(AE32,"#N/C")),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_xlpm.fallback,IF(IFERROR(Z32,"#N/C")="#N/C",Y32,IF(IFERROR(AA32,"#N/C")="#N/C",Z32,IF(IFERROR(AB32,"#N/C")="#N/C",AA32,IF(IFERROR(AC32,"#N/C")="#N/C",AB32,IF(IFERROR(AD32,"#N/C")="#N/C",AC32,IF(IFERROR(AE32,"#N/C")="#N/C",AD32,"#N/C")))))), _xlpm.finalResult,IF(OR(_xlpm.computedResult="",_xlpm.computedResult="#N/C"),_xlpm.fallback,_xlpm.computedResult), INDEX(_xlpm.finalResult,1)))</f>
        <v>Muscoidea</v>
      </c>
      <c r="AI32" s="106" t="s">
        <v>35</v>
      </c>
      <c r="AJ32" s="55" t="str">
        <f t="shared" si="5"/>
        <v>Insecta.Diptera.Brachycera.Muscomorpha.Muscoidea.#N/C.#N/C.#N/C.#N/C</v>
      </c>
    </row>
    <row r="33" spans="1:36" x14ac:dyDescent="0.25">
      <c r="A33" s="3">
        <v>32</v>
      </c>
      <c r="B33" s="50" t="str">
        <f t="shared" si="0"/>
        <v>FAIR-D1_32</v>
      </c>
      <c r="C33" s="51" t="s">
        <v>28</v>
      </c>
      <c r="D33" s="4">
        <f t="shared" si="1"/>
        <v>45164</v>
      </c>
      <c r="E33" s="1" t="s">
        <v>77</v>
      </c>
      <c r="F33" s="81" t="str">
        <f>HYPERLINK(VLOOKUP(E33,Video_List!G:K,5),"video")</f>
        <v>video</v>
      </c>
      <c r="G33" s="5" t="str">
        <f>IF(ISBLANK(E33),"",IFERROR(IF(MATCH(E33,Video_List!$G:$G,)&gt;0,"ok",""),"errr"))</f>
        <v>ok</v>
      </c>
      <c r="H33" s="1" t="s">
        <v>77</v>
      </c>
      <c r="I33" s="81" t="str">
        <f>HYPERLINK(VLOOKUP(H33,Video_List!G:K,5),"video")</f>
        <v>video</v>
      </c>
      <c r="J33" s="5" t="str">
        <f>IF(ISBLANK(H33),"",IFERROR(IF(MATCH(H33,Video_List!$G:$G,)&gt;0,"ok",""),"error"))</f>
        <v>ok</v>
      </c>
      <c r="K33" s="2">
        <v>45164.359398148197</v>
      </c>
      <c r="L33" s="2">
        <v>45164.359675925902</v>
      </c>
      <c r="M33" s="52">
        <f t="shared" si="2"/>
        <v>2.7777770446846262E-4</v>
      </c>
      <c r="N33" s="53" t="s">
        <v>31</v>
      </c>
      <c r="O33" s="54" t="s">
        <v>32</v>
      </c>
      <c r="P33" s="54" t="s">
        <v>46</v>
      </c>
      <c r="Q33" s="6">
        <v>32</v>
      </c>
      <c r="R33" s="5" t="str">
        <f t="shared" si="3"/>
        <v>FAIR-D1/32</v>
      </c>
      <c r="S33" s="4" t="str">
        <f>IF(ISBLANK(E33),"",IF(E33=H33, "1 video",CONCATENATE((+COUNTIFS(Video_List!$A:$A,Monitoring!C33,Video_List!$D:$D,"&lt;=" &amp;Monitoring!L33)-COUNTIFS(Video_List!$A:$A,Monitoring!C33,Video_List!$D:$D,"&lt;=" &amp;Monitoring!K33))+1," videos")))</f>
        <v>1 video</v>
      </c>
      <c r="T33" s="54" t="s">
        <v>787</v>
      </c>
      <c r="U33" s="75"/>
      <c r="V33" s="7" t="str">
        <f t="shared" si="4"/>
        <v/>
      </c>
      <c r="W33" s="85" t="str">
        <f t="shared" si="7"/>
        <v>yes</v>
      </c>
      <c r="X33" s="86" t="s">
        <v>32</v>
      </c>
      <c r="Y33" s="87" t="str">
        <f>+IFERROR(IF(Z33="#N/C","#N/C",IF(Z33=0,INDEX(Taxonomy_UniqueValues!A:A,MATCH(AA33,Taxonomy_UniqueValues!C:C,0)),INDEX(Taxonomy_UniqueValues!A:A,MATCH(Z33,Taxonomy_UniqueValues!B:B,0)))),"#N/C")</f>
        <v>Insecta</v>
      </c>
      <c r="Z33" s="87" t="str">
        <f>+IFERROR(IF(AA33="#N/C","#N/C",IF(AA33=0,INDEX(Taxonomy_UniqueValues!B:B,MATCH(AB33,Taxonomy_UniqueValues!D:D,0)),INDEX(Taxonomy_UniqueValues!B:B,MATCH(AA33,Taxonomy_UniqueValues!C:C,0)))),"#N/C")</f>
        <v>Diptera</v>
      </c>
      <c r="AA33" s="87" t="str">
        <f>+IFERROR(IF(AB33="#N/C","#N/C",IF(AB33=0,INDEX(Taxonomy_UniqueValues!C:C,MATCH(AC33,Taxonomy_UniqueValues!E:E,0)),INDEX(Taxonomy_UniqueValues!C:C,MATCH(AB33,Taxonomy_UniqueValues!D:D,0)))),"#N/C")</f>
        <v>Brachycera</v>
      </c>
      <c r="AB33" s="87" t="str">
        <f>+IFERROR(IF(AC33="#N/C","#N/C",IF(AC33=0,INDEX(Taxonomy_UniqueValues!D:D,MATCH(AD33,Taxonomy_UniqueValues!F:F,0)),INDEX(Taxonomy_UniqueValues!D:D,MATCH(AC33,Taxonomy_UniqueValues!E:E,0)))),"#N/C")</f>
        <v>Muscomorpha</v>
      </c>
      <c r="AC33" s="87" t="str">
        <f>+IFERROR(IF(AD33="#N/C","#N/C",IF(AD33=0,INDEX(Taxonomy_UniqueValues!E:E,MATCH(AE33,Taxonomy_UniqueValues!G:G,0)),INDEX(Taxonomy_UniqueValues!E:E,MATCH(AD33,Taxonomy_UniqueValues!F:F,0)))),"#N/C")</f>
        <v>Sciomyzoidea</v>
      </c>
      <c r="AD33" s="87" t="str">
        <f>+IFERROR(IF(AE33="#N/C","#N/C",IF(AE33=0,INDEX(Taxonomy_UniqueValues!F:F,MATCH(AF33,Taxonomy_UniqueValues!H:H,0)),INDEX(Taxonomy_UniqueValues!F:F,MATCH(AE33,Taxonomy_UniqueValues!G:G,0)))),"#N/C")</f>
        <v>Sepsidae</v>
      </c>
      <c r="AE33" s="87" t="str">
        <f>+IFERROR(IF(AF33="#N/C","#N/C",INDEX(Taxonomy_UniqueValues!G:G,MATCH(AF33,Taxonomy_UniqueValues!H:H,0))),"#N/C")</f>
        <v>Sepsinae</v>
      </c>
      <c r="AF33" s="87" t="s">
        <v>78</v>
      </c>
      <c r="AG33" s="88" t="s">
        <v>37</v>
      </c>
      <c r="AH33" s="39" t="str" cm="1">
        <f t="array" ref="AH33">IF(LEN(V33)&gt;1,V33,_xlfn.LET(_xlpm.cls,Y33, _xlpm.ord,IFERROR(Z33,"#N/C"), _xlpm.subord,IFERROR(AA33,"#N/C"), _xlpm.infr,IFERROR(AB33,"#N/C"), _xlpm.sf,IFERROR(AC33,"#N/C"), _xlpm.fam,IFERROR(AD33,"#N/C"), _xlpm.subfam,IF(TRIM(AE33)="-","#N/C",IFERROR(AE33,"#N/C")),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_xlpm.fallback,IF(IFERROR(Z33,"#N/C")="#N/C",Y33,IF(IFERROR(AA33,"#N/C")="#N/C",Z33,IF(IFERROR(AB33,"#N/C")="#N/C",AA33,IF(IFERROR(AC33,"#N/C")="#N/C",AB33,IF(IFERROR(AD33,"#N/C")="#N/C",AC33,IF(IFERROR(AE33,"#N/C")="#N/C",AD33,"#N/C")))))), _xlpm.finalResult,IF(OR(_xlpm.computedResult="",_xlpm.computedResult="#N/C"),_xlpm.fallback,_xlpm.computedResult), INDEX(_xlpm.finalResult,1)))</f>
        <v>scavenger_fly</v>
      </c>
      <c r="AI33" s="106" t="s">
        <v>35</v>
      </c>
      <c r="AJ33" s="55" t="str">
        <f t="shared" si="5"/>
        <v>Insecta.Diptera.Brachycera.Muscomorpha.Sciomyzoidea.Sepsidae.Sepsinae.Parapalaeosepsis.#N/C</v>
      </c>
    </row>
    <row r="34" spans="1:36" x14ac:dyDescent="0.25">
      <c r="A34" s="3">
        <v>33</v>
      </c>
      <c r="B34" s="50" t="str">
        <f t="shared" si="0"/>
        <v>FAIR-D1_33</v>
      </c>
      <c r="C34" s="51" t="s">
        <v>28</v>
      </c>
      <c r="D34" s="4">
        <f t="shared" ref="D34:D39" si="8">IF(ISBLANK(E34),"",+VALUE(MID(E34, FIND("_", E34)+1,10)))</f>
        <v>45164</v>
      </c>
      <c r="E34" s="1" t="s">
        <v>79</v>
      </c>
      <c r="F34" s="81" t="str">
        <f>HYPERLINK(VLOOKUP(E34,Video_List!G:K,5),"video")</f>
        <v>video</v>
      </c>
      <c r="G34" s="5" t="str">
        <f>IF(ISBLANK(E34),"",IFERROR(IF(MATCH(E34,Video_List!$G:$G,)&gt;0,"ok",""),"errr"))</f>
        <v>ok</v>
      </c>
      <c r="H34" s="1" t="s">
        <v>79</v>
      </c>
      <c r="I34" s="81" t="str">
        <f>HYPERLINK(VLOOKUP(H34,Video_List!G:K,5),"video")</f>
        <v>video</v>
      </c>
      <c r="J34" s="5" t="str">
        <f>IF(ISBLANK(H34),"",IFERROR(IF(MATCH(H34,Video_List!$G:$G,)&gt;0,"ok",""),"error"))</f>
        <v>ok</v>
      </c>
      <c r="K34" s="2">
        <v>45164.3600462963</v>
      </c>
      <c r="L34" s="2">
        <v>45164.3600925926</v>
      </c>
      <c r="M34" s="52">
        <f t="shared" si="2"/>
        <v>4.6296299842651933E-5</v>
      </c>
      <c r="N34" s="53" t="s">
        <v>31</v>
      </c>
      <c r="O34" s="54" t="s">
        <v>35</v>
      </c>
      <c r="P34" s="54" t="s">
        <v>31</v>
      </c>
      <c r="Q34" s="6">
        <v>33</v>
      </c>
      <c r="R34" s="5" t="str">
        <f t="shared" si="3"/>
        <v>FAIR-D1/33</v>
      </c>
      <c r="S34" s="4" t="str">
        <f>IF(ISBLANK(E34),"",IF(E34=H34, "1 video",CONCATENATE((+COUNTIFS(Video_List!$A:$A,Monitoring!C34,Video_List!$D:$D,"&lt;=" &amp;Monitoring!L34)-COUNTIFS(Video_List!$A:$A,Monitoring!C34,Video_List!$D:$D,"&lt;=" &amp;Monitoring!K34))+1," videos")))</f>
        <v>1 video</v>
      </c>
      <c r="T34" s="54" t="s">
        <v>34</v>
      </c>
      <c r="U34" s="75"/>
      <c r="V34" s="7" t="str">
        <f t="shared" si="4"/>
        <v/>
      </c>
      <c r="W34" s="85" t="str">
        <f t="shared" si="7"/>
        <v>yes</v>
      </c>
      <c r="X34" s="86" t="s">
        <v>35</v>
      </c>
      <c r="Y34" s="87" t="str">
        <f>+IFERROR(IF(Z34="#N/C","#N/C",IF(Z34=0,INDEX(Taxonomy_UniqueValues!A:A,MATCH(AA34,Taxonomy_UniqueValues!C:C,0)),INDEX(Taxonomy_UniqueValues!A:A,MATCH(Z34,Taxonomy_UniqueValues!B:B,0)))),"#N/C")</f>
        <v>Insecta</v>
      </c>
      <c r="Z34" s="87" t="str">
        <f>+IFERROR(IF(AA34="#N/C","#N/C",IF(AA34=0,INDEX(Taxonomy_UniqueValues!B:B,MATCH(AB34,Taxonomy_UniqueValues!D:D,0)),INDEX(Taxonomy_UniqueValues!B:B,MATCH(AA34,Taxonomy_UniqueValues!C:C,0)))),"#N/C")</f>
        <v>Diptera</v>
      </c>
      <c r="AA34" s="87" t="str">
        <f>+IFERROR(IF(AB34="#N/C","#N/C",IF(AB34=0,INDEX(Taxonomy_UniqueValues!C:C,MATCH(AC34,Taxonomy_UniqueValues!E:E,0)),INDEX(Taxonomy_UniqueValues!C:C,MATCH(AB34,Taxonomy_UniqueValues!D:D,0)))),"#N/C")</f>
        <v>Brachycera</v>
      </c>
      <c r="AB34" s="87" t="str">
        <f>+IFERROR(IF(AC34="#N/C","#N/C",IF(AC34=0,INDEX(Taxonomy_UniqueValues!D:D,MATCH(AD34,Taxonomy_UniqueValues!F:F,0)),INDEX(Taxonomy_UniqueValues!D:D,MATCH(AC34,Taxonomy_UniqueValues!E:E,0)))),"#N/C")</f>
        <v>Muscomorpha</v>
      </c>
      <c r="AC34" s="87" t="str">
        <f>+IFERROR(IF(AD34="#N/C","#N/C",IF(AD34=0,INDEX(Taxonomy_UniqueValues!E:E,MATCH(AE34,Taxonomy_UniqueValues!G:G,0)),INDEX(Taxonomy_UniqueValues!E:E,MATCH(AD34,Taxonomy_UniqueValues!F:F,0)))),"#N/C")</f>
        <v>Muscoidea</v>
      </c>
      <c r="AD34" s="87" t="str">
        <f>+IFERROR(IF(AE34="#N/C","#N/C",IF(AE34=0,INDEX(Taxonomy_UniqueValues!F:F,MATCH(AF34,Taxonomy_UniqueValues!H:H,0)),INDEX(Taxonomy_UniqueValues!F:F,MATCH(AE34,Taxonomy_UniqueValues!G:G,0)))),"#N/C")</f>
        <v>Fanniidae</v>
      </c>
      <c r="AE34" s="87">
        <f>+IFERROR(IF(AF34="#N/C","#N/C",INDEX(Taxonomy_UniqueValues!G:G,MATCH(AF34,Taxonomy_UniqueValues!H:H,0))),"#N/C")</f>
        <v>0</v>
      </c>
      <c r="AF34" s="87" t="s">
        <v>39</v>
      </c>
      <c r="AG34" s="88" t="s">
        <v>37</v>
      </c>
      <c r="AH34" s="39" t="str" cm="1">
        <f t="array" ref="AH34">IF(LEN(V34)&gt;1,V34,_xlfn.LET(_xlpm.cls,Y34, _xlpm.ord,IFERROR(Z34,"#N/C"), _xlpm.subord,IFERROR(AA34,"#N/C"), _xlpm.infr,IFERROR(AB34,"#N/C"), _xlpm.sf,IFERROR(AC34,"#N/C"), _xlpm.fam,IFERROR(AD34,"#N/C"), _xlpm.subfam,IF(TRIM(AE34)="-","#N/C",IFERROR(AE34,"#N/C")),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_xlpm.fallback,IF(IFERROR(Z34,"#N/C")="#N/C",Y34,IF(IFERROR(AA34,"#N/C")="#N/C",Z34,IF(IFERROR(AB34,"#N/C")="#N/C",AA34,IF(IFERROR(AC34,"#N/C")="#N/C",AB34,IF(IFERROR(AD34,"#N/C")="#N/C",AC34,IF(IFERROR(AE34,"#N/C")="#N/C",AD34,"#N/C")))))), _xlpm.finalResult,IF(OR(_xlpm.computedResult="",_xlpm.computedResult="#N/C"),_xlpm.fallback,_xlpm.computedResult), INDEX(_xlpm.finalResult,1)))</f>
        <v>fly</v>
      </c>
      <c r="AI34" s="106" t="s">
        <v>35</v>
      </c>
      <c r="AJ34" s="55" t="str">
        <f t="shared" si="5"/>
        <v>Insecta.Diptera.Brachycera.Muscomorpha.Muscoidea.Fanniidae.0.Fannia.#N/C</v>
      </c>
    </row>
    <row r="35" spans="1:36" x14ac:dyDescent="0.25">
      <c r="A35" s="3">
        <v>34</v>
      </c>
      <c r="B35" s="50" t="str">
        <f t="shared" si="0"/>
        <v>FAIR-D1_34</v>
      </c>
      <c r="C35" s="51" t="s">
        <v>28</v>
      </c>
      <c r="D35" s="4">
        <f t="shared" si="8"/>
        <v>45164</v>
      </c>
      <c r="E35" s="1" t="s">
        <v>80</v>
      </c>
      <c r="F35" s="81" t="str">
        <f>HYPERLINK(VLOOKUP(E35,Video_List!G:K,5),"video")</f>
        <v>video</v>
      </c>
      <c r="G35" s="5" t="str">
        <f>IF(ISBLANK(E35),"",IFERROR(IF(MATCH(E35,Video_List!$G:$G,)&gt;0,"ok",""),"errr"))</f>
        <v>ok</v>
      </c>
      <c r="H35" s="1" t="s">
        <v>81</v>
      </c>
      <c r="I35" s="81" t="str">
        <f>HYPERLINK(VLOOKUP(H35,Video_List!G:K,5),"video")</f>
        <v>video</v>
      </c>
      <c r="J35" s="5" t="str">
        <f>IF(ISBLANK(H35),"",IFERROR(IF(MATCH(H35,Video_List!$G:$G,)&gt;0,"ok",""),"error"))</f>
        <v>ok</v>
      </c>
      <c r="K35" s="2">
        <v>45164.362083333297</v>
      </c>
      <c r="L35" s="2">
        <v>45164.363101851901</v>
      </c>
      <c r="M35" s="52">
        <f t="shared" si="2"/>
        <v>1.0185186038143001E-3</v>
      </c>
      <c r="N35" s="53" t="s">
        <v>46</v>
      </c>
      <c r="O35" s="54" t="s">
        <v>32</v>
      </c>
      <c r="P35" s="54" t="s">
        <v>33</v>
      </c>
      <c r="Q35" s="6">
        <v>34</v>
      </c>
      <c r="R35" s="5" t="str">
        <f t="shared" si="3"/>
        <v>FAIR-D1/34</v>
      </c>
      <c r="S35" s="4" t="str">
        <f>IF(ISBLANK(E35),"",IF(E35=H35, "1 video",CONCATENATE((+COUNTIFS(Video_List!$A:$A,Monitoring!C35,Video_List!$D:$D,"&lt;=" &amp;Monitoring!L35)-COUNTIFS(Video_List!$A:$A,Monitoring!C35,Video_List!$D:$D,"&lt;=" &amp;Monitoring!K35))+1," videos")))</f>
        <v>2 videos</v>
      </c>
      <c r="T35" s="54" t="s">
        <v>34</v>
      </c>
      <c r="U35" s="75"/>
      <c r="V35" s="7" t="str">
        <f t="shared" si="4"/>
        <v/>
      </c>
      <c r="W35" s="85" t="str">
        <f t="shared" si="7"/>
        <v>no</v>
      </c>
      <c r="X35" s="86" t="s">
        <v>35</v>
      </c>
      <c r="Y35" s="87" t="str">
        <f>+IFERROR(IF(Z35="#N/C","#N/C",INDEX(Taxonomy_UniqueValues!A:A,MATCH(Z35,Taxonomy_UniqueValues!B:B,0))),"#N/C")</f>
        <v>Insecta</v>
      </c>
      <c r="Z35" s="87" t="str">
        <f>+IFERROR(IF(AA35="#N/C","#N/C",INDEX(Taxonomy_UniqueValues!B:B,MATCH(AA35,Taxonomy_UniqueValues!C:C,0))),"#N/C")</f>
        <v>Diptera</v>
      </c>
      <c r="AA35" s="87" t="s">
        <v>49</v>
      </c>
      <c r="AB35" s="87" t="str">
        <f>+IFERROR(IF(AC35="#N/C","#N/C",INDEX(Taxonomy_UniqueValues!D:D,MATCH(AC35,Taxonomy_UniqueValues!E:E,0))),"#N/C")</f>
        <v>#N/C</v>
      </c>
      <c r="AC35" s="87" t="str">
        <f>+IFERROR(IF(AD35="#N/C","#N/C",INDEX(Taxonomy_UniqueValues!E:E,MATCH(AD35,Taxonomy_UniqueValues!F:F,0))),"#N/C")</f>
        <v>#N/C</v>
      </c>
      <c r="AD35" s="87" t="str">
        <f>+IFERROR(IF(AE35="#N/C","#N/C",INDEX(Taxonomy_UniqueValues!F:F,MATCH(AE35,Taxonomy_UniqueValues!G:G,0))),"#N/C")</f>
        <v>#N/C</v>
      </c>
      <c r="AE35" s="87" t="str">
        <f>+IFERROR(IF(AF35="#N/C","#N/C",INDEX(Taxonomy_UniqueValues!G:G,MATCH(AF35,Taxonomy_UniqueValues!H:H,0))),"#N/C")</f>
        <v>#N/C</v>
      </c>
      <c r="AF35" s="87" t="str">
        <f>+IFERROR(IF(AG35="#N/C","#N/C",INDEX(Taxonomy_UniqueValues!H:H,MATCH(AG35,Taxonomy_UniqueValues!I:I,0))),"#N/C")</f>
        <v>#N/C</v>
      </c>
      <c r="AG35" s="88" t="s">
        <v>37</v>
      </c>
      <c r="AH35" s="39" t="str" cm="1">
        <f t="array" ref="AH35">IF(LEN(V35)&gt;1,V35,_xlfn.LET(_xlpm.cls,Y35, _xlpm.ord,IFERROR(Z35,"#N/C"), _xlpm.subord,IFERROR(AA35,"#N/C"), _xlpm.infr,IFERROR(AB35,"#N/C"), _xlpm.sf,IFERROR(AC35,"#N/C"), _xlpm.fam,IFERROR(AD35,"#N/C"), _xlpm.subfam,IF(TRIM(AE35)="-","#N/C",IFERROR(AE35,"#N/C")),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_xlpm.fallback,IF(IFERROR(Z35,"#N/C")="#N/C",Y35,IF(IFERROR(AA35,"#N/C")="#N/C",Z35,IF(IFERROR(AB35,"#N/C")="#N/C",AA35,IF(IFERROR(AC35,"#N/C")="#N/C",AB35,IF(IFERROR(AD35,"#N/C")="#N/C",AC35,IF(IFERROR(AE35,"#N/C")="#N/C",AD35,"#N/C")))))), _xlpm.finalResult,IF(OR(_xlpm.computedResult="",_xlpm.computedResult="#N/C"),_xlpm.fallback,_xlpm.computedResult), INDEX(_xlpm.finalResult,1)))</f>
        <v>Brachycera</v>
      </c>
      <c r="AI35" s="106" t="s">
        <v>35</v>
      </c>
      <c r="AJ35" s="55" t="str">
        <f t="shared" si="5"/>
        <v>Insecta.Diptera.Brachycera.#N/C.#N/C.#N/C.#N/C.#N/C.#N/C</v>
      </c>
    </row>
    <row r="36" spans="1:36" x14ac:dyDescent="0.25">
      <c r="A36" s="3">
        <v>35</v>
      </c>
      <c r="B36" s="50" t="str">
        <f t="shared" si="0"/>
        <v>FAIR-D1_35</v>
      </c>
      <c r="C36" s="51" t="s">
        <v>28</v>
      </c>
      <c r="D36" s="4">
        <f t="shared" si="8"/>
        <v>45164</v>
      </c>
      <c r="E36" s="1" t="s">
        <v>82</v>
      </c>
      <c r="F36" s="81" t="str">
        <f>HYPERLINK(VLOOKUP(E36,Video_List!G:K,5),"video")</f>
        <v>video</v>
      </c>
      <c r="G36" s="5" t="str">
        <f>IF(ISBLANK(E36),"",IFERROR(IF(MATCH(E36,Video_List!$G:$G,)&gt;0,"ok",""),"errr"))</f>
        <v>ok</v>
      </c>
      <c r="H36" s="1" t="s">
        <v>83</v>
      </c>
      <c r="I36" s="81" t="str">
        <f>HYPERLINK(VLOOKUP(H36,Video_List!G:K,5),"video")</f>
        <v>video</v>
      </c>
      <c r="J36" s="5" t="str">
        <f>IF(ISBLANK(H36),"",IFERROR(IF(MATCH(H36,Video_List!$G:$G,)&gt;0,"ok",""),"error"))</f>
        <v>ok</v>
      </c>
      <c r="K36" s="2">
        <v>45164.366365740701</v>
      </c>
      <c r="L36" s="2">
        <v>45164.368229166699</v>
      </c>
      <c r="M36" s="52">
        <f t="shared" si="2"/>
        <v>1.8634259977261536E-3</v>
      </c>
      <c r="N36" s="53" t="s">
        <v>46</v>
      </c>
      <c r="O36" s="54" t="s">
        <v>32</v>
      </c>
      <c r="P36" s="54" t="s">
        <v>31</v>
      </c>
      <c r="Q36" s="6">
        <v>35</v>
      </c>
      <c r="R36" s="5" t="str">
        <f t="shared" si="3"/>
        <v>FAIR-D1/35</v>
      </c>
      <c r="S36" s="4" t="str">
        <f>IF(ISBLANK(E36),"",IF(E36=H36, "1 video",CONCATENATE((+COUNTIFS(Video_List!$A:$A,Monitoring!C36,Video_List!$D:$D,"&lt;=" &amp;Monitoring!L36)-COUNTIFS(Video_List!$A:$A,Monitoring!C36,Video_List!$D:$D,"&lt;=" &amp;Monitoring!K36))+1," videos")))</f>
        <v>2 videos</v>
      </c>
      <c r="T36" s="54" t="s">
        <v>34</v>
      </c>
      <c r="U36" s="75"/>
      <c r="V36" s="7" t="str">
        <f t="shared" si="4"/>
        <v/>
      </c>
      <c r="W36" s="85" t="str">
        <f t="shared" si="7"/>
        <v>yes</v>
      </c>
      <c r="X36" s="86" t="s">
        <v>32</v>
      </c>
      <c r="Y36" s="87" t="str">
        <f>+IFERROR(IF(Z36="#N/C","#N/C",INDEX(Taxonomy_UniqueValues!A:A,MATCH(Z36,Taxonomy_UniqueValues!B:B,0))),"#N/C")</f>
        <v>Insecta</v>
      </c>
      <c r="Z36" s="87" t="str">
        <f>+IFERROR(IF(AA36="#N/C","#N/C",INDEX(Taxonomy_UniqueValues!B:B,MATCH(AA36,Taxonomy_UniqueValues!C:C,0))),"#N/C")</f>
        <v>Diptera</v>
      </c>
      <c r="AA36" s="87" t="str">
        <f>+IFERROR(IF(AC36="#N/C","#N/C",INDEX(Taxonomy_UniqueValues!C:C,MATCH(AC36,Taxonomy_UniqueValues!E:E,0))),"#N/C")</f>
        <v>Brachycera</v>
      </c>
      <c r="AB36" s="87" t="str">
        <f>+IFERROR(IF(AC36="#N/C","#N/C",INDEX(Taxonomy_UniqueValues!D:D,MATCH(AC36,Taxonomy_UniqueValues!E:E,0))),"#N/C")</f>
        <v>Muscomorpha</v>
      </c>
      <c r="AC36" s="87" t="s">
        <v>36</v>
      </c>
      <c r="AD36" s="87" t="str">
        <f>+IFERROR(IF(AE36="#N/C","#N/C",INDEX(Taxonomy_UniqueValues!F:F,MATCH(AE36,Taxonomy_UniqueValues!G:G,0))),"#N/C")</f>
        <v>#N/C</v>
      </c>
      <c r="AE36" s="87" t="str">
        <f>+IFERROR(IF(AF36="#N/C","#N/C",INDEX(Taxonomy_UniqueValues!G:G,MATCH(AF36,Taxonomy_UniqueValues!H:H,0))),"#N/C")</f>
        <v>#N/C</v>
      </c>
      <c r="AF36" s="87" t="str">
        <f>+IFERROR(IF(AG36="#N/C","#N/C",INDEX(Taxonomy_UniqueValues!H:H,MATCH(AG36,Taxonomy_UniqueValues!I:I,0))),"#N/C")</f>
        <v>#N/C</v>
      </c>
      <c r="AG36" s="88" t="s">
        <v>37</v>
      </c>
      <c r="AH36" s="39" t="str" cm="1">
        <f t="array" ref="AH36">IF(LEN(V36)&gt;1,V36,_xlfn.LET(_xlpm.cls,Y36, _xlpm.ord,IFERROR(Z36,"#N/C"), _xlpm.subord,IFERROR(AA36,"#N/C"), _xlpm.infr,IFERROR(AB36,"#N/C"), _xlpm.sf,IFERROR(AC36,"#N/C"), _xlpm.fam,IFERROR(AD36,"#N/C"), _xlpm.subfam,IF(TRIM(AE36)="-","#N/C",IFERROR(AE36,"#N/C")),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_xlpm.fallback,IF(IFERROR(Z36,"#N/C")="#N/C",Y36,IF(IFERROR(AA36,"#N/C")="#N/C",Z36,IF(IFERROR(AB36,"#N/C")="#N/C",AA36,IF(IFERROR(AC36,"#N/C")="#N/C",AB36,IF(IFERROR(AD36,"#N/C")="#N/C",AC36,IF(IFERROR(AE36,"#N/C")="#N/C",AD36,"#N/C")))))), _xlpm.finalResult,IF(OR(_xlpm.computedResult="",_xlpm.computedResult="#N/C"),_xlpm.fallback,_xlpm.computedResult), INDEX(_xlpm.finalResult,1)))</f>
        <v>Muscoidea</v>
      </c>
      <c r="AI36" s="106" t="s">
        <v>35</v>
      </c>
      <c r="AJ36" s="55" t="str">
        <f t="shared" si="5"/>
        <v>Insecta.Diptera.Brachycera.Muscomorpha.Muscoidea.#N/C.#N/C.#N/C.#N/C</v>
      </c>
    </row>
    <row r="37" spans="1:36" x14ac:dyDescent="0.25">
      <c r="A37" s="3">
        <v>36</v>
      </c>
      <c r="B37" s="50" t="str">
        <f t="shared" si="0"/>
        <v>FAIR-D1_36</v>
      </c>
      <c r="C37" s="51" t="s">
        <v>28</v>
      </c>
      <c r="D37" s="4">
        <f t="shared" si="8"/>
        <v>45164</v>
      </c>
      <c r="E37" s="1" t="s">
        <v>82</v>
      </c>
      <c r="F37" s="81" t="str">
        <f>HYPERLINK(VLOOKUP(E37,Video_List!G:K,5),"video")</f>
        <v>video</v>
      </c>
      <c r="G37" s="5" t="str">
        <f>IF(ISBLANK(E37),"",IFERROR(IF(MATCH(E37,Video_List!$G:$G,)&gt;0,"ok",""),"errr"))</f>
        <v>ok</v>
      </c>
      <c r="H37" s="1" t="s">
        <v>83</v>
      </c>
      <c r="I37" s="81" t="str">
        <f>HYPERLINK(VLOOKUP(H37,Video_List!G:K,5),"video")</f>
        <v>video</v>
      </c>
      <c r="J37" s="5" t="str">
        <f>IF(ISBLANK(H37),"",IFERROR(IF(MATCH(H37,Video_List!$G:$G,)&gt;0,"ok",""),"error"))</f>
        <v>ok</v>
      </c>
      <c r="K37" s="2">
        <v>45164.366527777798</v>
      </c>
      <c r="L37" s="2">
        <v>45164.3684027778</v>
      </c>
      <c r="M37" s="52">
        <f t="shared" si="2"/>
        <v>1.8750000017462298E-3</v>
      </c>
      <c r="N37" s="53" t="s">
        <v>31</v>
      </c>
      <c r="O37" s="54" t="s">
        <v>32</v>
      </c>
      <c r="P37" s="54" t="s">
        <v>33</v>
      </c>
      <c r="Q37" s="6">
        <v>36</v>
      </c>
      <c r="R37" s="5" t="str">
        <f t="shared" si="3"/>
        <v>FAIR-D1/36</v>
      </c>
      <c r="S37" s="4" t="str">
        <f>IF(ISBLANK(E37),"",IF(E37=H37, "1 video",CONCATENATE((+COUNTIFS(Video_List!$A:$A,Monitoring!C37,Video_List!$D:$D,"&lt;=" &amp;Monitoring!L37)-COUNTIFS(Video_List!$A:$A,Monitoring!C37,Video_List!$D:$D,"&lt;=" &amp;Monitoring!K37))+1," videos")))</f>
        <v>2 videos</v>
      </c>
      <c r="T37" s="54" t="s">
        <v>34</v>
      </c>
      <c r="U37" s="75"/>
      <c r="V37" s="7" t="str">
        <f t="shared" si="4"/>
        <v/>
      </c>
      <c r="W37" s="85" t="s">
        <v>35</v>
      </c>
      <c r="X37" s="86" t="s">
        <v>32</v>
      </c>
      <c r="Y37" s="87" t="str">
        <f>+IFERROR(IF(Z37="#N/C","#N/C",INDEX(Taxonomy_UniqueValues!A:A,MATCH(Z37,Taxonomy_UniqueValues!B:B,0))),"#N/C")</f>
        <v>Insecta</v>
      </c>
      <c r="Z37" s="87" t="str">
        <f>+IFERROR(IF(AA37="#N/C","#N/C",INDEX(Taxonomy_UniqueValues!B:B,MATCH(AA37,Taxonomy_UniqueValues!C:C,0))),"#N/C")</f>
        <v>Diptera</v>
      </c>
      <c r="AA37" s="87" t="str">
        <f>+IFERROR(IF(AC37="#N/C","#N/C",INDEX(Taxonomy_UniqueValues!C:C,MATCH(AC37,Taxonomy_UniqueValues!E:E,0))),"#N/C")</f>
        <v>Brachycera</v>
      </c>
      <c r="AB37" s="87" t="str">
        <f>+IFERROR(IF(AC37="#N/C","#N/C",INDEX(Taxonomy_UniqueValues!D:D,MATCH(AC37,Taxonomy_UniqueValues!E:E,0))),"#N/C")</f>
        <v>Muscomorpha</v>
      </c>
      <c r="AC37" s="87" t="s">
        <v>36</v>
      </c>
      <c r="AD37" s="87" t="str">
        <f>+IFERROR(IF(AE37="#N/C","#N/C",INDEX(Taxonomy_UniqueValues!F:F,MATCH(AE37,Taxonomy_UniqueValues!G:G,0))),"#N/C")</f>
        <v>#N/C</v>
      </c>
      <c r="AE37" s="87" t="str">
        <f>+IFERROR(IF(AF37="#N/C","#N/C",INDEX(Taxonomy_UniqueValues!G:G,MATCH(AF37,Taxonomy_UniqueValues!H:H,0))),"#N/C")</f>
        <v>#N/C</v>
      </c>
      <c r="AF37" s="87" t="str">
        <f>+IFERROR(IF(AG37="#N/C","#N/C",INDEX(Taxonomy_UniqueValues!H:H,MATCH(AG37,Taxonomy_UniqueValues!I:I,0))),"#N/C")</f>
        <v>#N/C</v>
      </c>
      <c r="AG37" s="88" t="s">
        <v>37</v>
      </c>
      <c r="AH37" s="39" t="str" cm="1">
        <f t="array" ref="AH37">IF(LEN(V37)&gt;1,V37,_xlfn.LET(_xlpm.cls,Y37, _xlpm.ord,IFERROR(Z37,"#N/C"), _xlpm.subord,IFERROR(AA37,"#N/C"), _xlpm.infr,IFERROR(AB37,"#N/C"), _xlpm.sf,IFERROR(AC37,"#N/C"), _xlpm.fam,IFERROR(AD37,"#N/C"), _xlpm.subfam,IF(TRIM(AE37)="-","#N/C",IFERROR(AE37,"#N/C")),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_xlpm.fallback,IF(IFERROR(Z37,"#N/C")="#N/C",Y37,IF(IFERROR(AA37,"#N/C")="#N/C",Z37,IF(IFERROR(AB37,"#N/C")="#N/C",AA37,IF(IFERROR(AC37,"#N/C")="#N/C",AB37,IF(IFERROR(AD37,"#N/C")="#N/C",AC37,IF(IFERROR(AE37,"#N/C")="#N/C",AD37,"#N/C")))))), _xlpm.finalResult,IF(OR(_xlpm.computedResult="",_xlpm.computedResult="#N/C"),_xlpm.fallback,_xlpm.computedResult), INDEX(_xlpm.finalResult,1)))</f>
        <v>Muscoidea</v>
      </c>
      <c r="AI37" s="106" t="s">
        <v>35</v>
      </c>
      <c r="AJ37" s="55" t="str">
        <f t="shared" si="5"/>
        <v>Insecta.Diptera.Brachycera.Muscomorpha.Muscoidea.#N/C.#N/C.#N/C.#N/C</v>
      </c>
    </row>
    <row r="38" spans="1:36" x14ac:dyDescent="0.25">
      <c r="A38" s="3">
        <v>37</v>
      </c>
      <c r="B38" s="50" t="str">
        <f t="shared" si="0"/>
        <v>FAIR-D1_37</v>
      </c>
      <c r="C38" s="51" t="s">
        <v>28</v>
      </c>
      <c r="D38" s="4">
        <f t="shared" si="8"/>
        <v>45164</v>
      </c>
      <c r="E38" s="1" t="s">
        <v>84</v>
      </c>
      <c r="F38" s="81" t="str">
        <f>HYPERLINK(VLOOKUP(E38,Video_List!G:K,5),"video")</f>
        <v>video</v>
      </c>
      <c r="G38" s="5" t="str">
        <f>IF(ISBLANK(E38),"",IFERROR(IF(MATCH(E38,Video_List!$G:$G,)&gt;0,"ok",""),"errr"))</f>
        <v>ok</v>
      </c>
      <c r="H38" s="1" t="s">
        <v>84</v>
      </c>
      <c r="I38" s="81" t="str">
        <f>HYPERLINK(VLOOKUP(H38,Video_List!G:K,5),"video")</f>
        <v>video</v>
      </c>
      <c r="J38" s="5" t="str">
        <f>IF(ISBLANK(H38),"",IFERROR(IF(MATCH(H38,Video_List!$G:$G,)&gt;0,"ok",""),"error"))</f>
        <v>ok</v>
      </c>
      <c r="K38" s="2">
        <v>45164.370462963001</v>
      </c>
      <c r="L38" s="2">
        <v>45164.370555555601</v>
      </c>
      <c r="M38" s="52">
        <f t="shared" si="2"/>
        <v>9.2592599685303867E-5</v>
      </c>
      <c r="N38" s="53" t="s">
        <v>31</v>
      </c>
      <c r="O38" s="54" t="s">
        <v>35</v>
      </c>
      <c r="P38" s="54" t="s">
        <v>31</v>
      </c>
      <c r="Q38" s="6">
        <v>37</v>
      </c>
      <c r="R38" s="5" t="str">
        <f t="shared" si="3"/>
        <v>FAIR-D1/37</v>
      </c>
      <c r="S38" s="4" t="str">
        <f>IF(ISBLANK(E38),"",IF(E38=H38, "1 video",CONCATENATE((+COUNTIFS(Video_List!$A:$A,Monitoring!C38,Video_List!$D:$D,"&lt;=" &amp;Monitoring!L38)-COUNTIFS(Video_List!$A:$A,Monitoring!C38,Video_List!$D:$D,"&lt;=" &amp;Monitoring!K38))+1," videos")))</f>
        <v>1 video</v>
      </c>
      <c r="T38" s="54" t="s">
        <v>34</v>
      </c>
      <c r="U38" s="75"/>
      <c r="V38" s="7" t="str">
        <f t="shared" si="4"/>
        <v/>
      </c>
      <c r="W38" s="85" t="str">
        <f t="shared" ref="W38:W39" si="9">+IF(Y38="#N/C","-",IF(AC38="#N/C","no","yes"))</f>
        <v>no</v>
      </c>
      <c r="X38" s="86" t="s">
        <v>35</v>
      </c>
      <c r="Y38" s="87" t="str">
        <f>+IFERROR(IF(Z38="#N/C","#N/C",INDEX(Taxonomy_UniqueValues!A:A,MATCH(Z38,Taxonomy_UniqueValues!B:B,0))),"#N/C")</f>
        <v>Insecta</v>
      </c>
      <c r="Z38" s="87" t="str">
        <f>+IFERROR(IF(AA38="#N/C","#N/C",INDEX(Taxonomy_UniqueValues!B:B,MATCH(AA38,Taxonomy_UniqueValues!C:C,0))),"#N/C")</f>
        <v>Diptera</v>
      </c>
      <c r="AA38" s="87" t="s">
        <v>49</v>
      </c>
      <c r="AB38" s="87" t="str">
        <f>+IFERROR(IF(AC38="#N/C","#N/C",INDEX(Taxonomy_UniqueValues!D:D,MATCH(AC38,Taxonomy_UniqueValues!E:E,0))),"#N/C")</f>
        <v>#N/C</v>
      </c>
      <c r="AC38" s="87" t="str">
        <f>+IFERROR(IF(AD38="#N/C","#N/C",INDEX(Taxonomy_UniqueValues!E:E,MATCH(AD38,Taxonomy_UniqueValues!F:F,0))),"#N/C")</f>
        <v>#N/C</v>
      </c>
      <c r="AD38" s="87" t="str">
        <f>+IFERROR(IF(AE38="#N/C","#N/C",INDEX(Taxonomy_UniqueValues!F:F,MATCH(AE38,Taxonomy_UniqueValues!G:G,0))),"#N/C")</f>
        <v>#N/C</v>
      </c>
      <c r="AE38" s="87" t="str">
        <f>+IFERROR(IF(AF38="#N/C","#N/C",INDEX(Taxonomy_UniqueValues!G:G,MATCH(AF38,Taxonomy_UniqueValues!H:H,0))),"#N/C")</f>
        <v>#N/C</v>
      </c>
      <c r="AF38" s="87" t="str">
        <f>+IFERROR(IF(AG38="#N/C","#N/C",INDEX(Taxonomy_UniqueValues!H:H,MATCH(AG38,Taxonomy_UniqueValues!I:I,0))),"#N/C")</f>
        <v>#N/C</v>
      </c>
      <c r="AG38" s="88" t="s">
        <v>37</v>
      </c>
      <c r="AH38" s="39" t="str" cm="1">
        <f t="array" ref="AH38">IF(LEN(V38)&gt;1,V38,_xlfn.LET(_xlpm.cls,Y38, _xlpm.ord,IFERROR(Z38,"#N/C"), _xlpm.subord,IFERROR(AA38,"#N/C"), _xlpm.infr,IFERROR(AB38,"#N/C"), _xlpm.sf,IFERROR(AC38,"#N/C"), _xlpm.fam,IFERROR(AD38,"#N/C"), _xlpm.subfam,IF(TRIM(AE38)="-","#N/C",IFERROR(AE38,"#N/C")),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_xlpm.fallback,IF(IFERROR(Z38,"#N/C")="#N/C",Y38,IF(IFERROR(AA38,"#N/C")="#N/C",Z38,IF(IFERROR(AB38,"#N/C")="#N/C",AA38,IF(IFERROR(AC38,"#N/C")="#N/C",AB38,IF(IFERROR(AD38,"#N/C")="#N/C",AC38,IF(IFERROR(AE38,"#N/C")="#N/C",AD38,"#N/C")))))), _xlpm.finalResult,IF(OR(_xlpm.computedResult="",_xlpm.computedResult="#N/C"),_xlpm.fallback,_xlpm.computedResult), INDEX(_xlpm.finalResult,1)))</f>
        <v>Brachycera</v>
      </c>
      <c r="AI38" s="106" t="s">
        <v>35</v>
      </c>
      <c r="AJ38" s="55" t="str">
        <f t="shared" si="5"/>
        <v>Insecta.Diptera.Brachycera.#N/C.#N/C.#N/C.#N/C.#N/C.#N/C</v>
      </c>
    </row>
    <row r="39" spans="1:36" x14ac:dyDescent="0.25">
      <c r="A39" s="3">
        <v>38</v>
      </c>
      <c r="B39" s="50" t="str">
        <f t="shared" si="0"/>
        <v>FAIR-D1_38</v>
      </c>
      <c r="C39" s="51" t="s">
        <v>28</v>
      </c>
      <c r="D39" s="4">
        <f t="shared" si="8"/>
        <v>45164</v>
      </c>
      <c r="E39" s="1" t="s">
        <v>84</v>
      </c>
      <c r="F39" s="81" t="str">
        <f>HYPERLINK(VLOOKUP(E39,Video_List!G:K,5),"video")</f>
        <v>video</v>
      </c>
      <c r="G39" s="5" t="str">
        <f>IF(ISBLANK(E39),"",IFERROR(IF(MATCH(E39,Video_List!$G:$G,)&gt;0,"ok",""),"errr"))</f>
        <v>ok</v>
      </c>
      <c r="H39" s="1" t="s">
        <v>84</v>
      </c>
      <c r="I39" s="81" t="str">
        <f>HYPERLINK(VLOOKUP(H39,Video_List!G:K,5),"video")</f>
        <v>video</v>
      </c>
      <c r="J39" s="5" t="str">
        <f>IF(ISBLANK(H39),"",IFERROR(IF(MATCH(H39,Video_List!$G:$G,)&gt;0,"ok",""),"error"))</f>
        <v>ok</v>
      </c>
      <c r="K39" s="2">
        <v>45164.370462963001</v>
      </c>
      <c r="L39" s="2">
        <v>45164.371261574102</v>
      </c>
      <c r="M39" s="52">
        <f t="shared" si="2"/>
        <v>7.9861110134515911E-4</v>
      </c>
      <c r="N39" s="53" t="s">
        <v>46</v>
      </c>
      <c r="O39" s="54" t="s">
        <v>32</v>
      </c>
      <c r="P39" s="54" t="s">
        <v>46</v>
      </c>
      <c r="Q39" s="6">
        <v>38</v>
      </c>
      <c r="R39" s="5" t="str">
        <f t="shared" si="3"/>
        <v>FAIR-D1/38</v>
      </c>
      <c r="S39" s="4" t="str">
        <f>IF(ISBLANK(E39),"",IF(E39=H39, "1 video",CONCATENATE((+COUNTIFS(Video_List!$A:$A,Monitoring!C39,Video_List!$D:$D,"&lt;=" &amp;Monitoring!L39)-COUNTIFS(Video_List!$A:$A,Monitoring!C39,Video_List!$D:$D,"&lt;=" &amp;Monitoring!K39))+1," videos")))</f>
        <v>1 video</v>
      </c>
      <c r="T39" s="54" t="s">
        <v>34</v>
      </c>
      <c r="U39" s="75"/>
      <c r="V39" s="7" t="str">
        <f t="shared" si="4"/>
        <v/>
      </c>
      <c r="W39" s="85" t="str">
        <f t="shared" si="9"/>
        <v>no</v>
      </c>
      <c r="X39" s="86" t="s">
        <v>35</v>
      </c>
      <c r="Y39" s="87" t="str">
        <f>+IFERROR(IF(Z39="#N/C","#N/C",INDEX(Taxonomy_UniqueValues!A:A,MATCH(Z39,Taxonomy_UniqueValues!B:B,0))),"#N/C")</f>
        <v>Insecta</v>
      </c>
      <c r="Z39" s="87" t="str">
        <f>+IFERROR(IF(AA39="#N/C","#N/C",INDEX(Taxonomy_UniqueValues!B:B,MATCH(AA39,Taxonomy_UniqueValues!C:C,0))),"#N/C")</f>
        <v>Diptera</v>
      </c>
      <c r="AA39" s="87" t="s">
        <v>49</v>
      </c>
      <c r="AB39" s="87" t="str">
        <f>+IFERROR(IF(AC39="#N/C","#N/C",INDEX(Taxonomy_UniqueValues!D:D,MATCH(AC39,Taxonomy_UniqueValues!E:E,0))),"#N/C")</f>
        <v>#N/C</v>
      </c>
      <c r="AC39" s="87" t="str">
        <f>+IFERROR(IF(AD39="#N/C","#N/C",INDEX(Taxonomy_UniqueValues!E:E,MATCH(AD39,Taxonomy_UniqueValues!F:F,0))),"#N/C")</f>
        <v>#N/C</v>
      </c>
      <c r="AD39" s="87" t="str">
        <f>+IFERROR(IF(AE39="#N/C","#N/C",INDEX(Taxonomy_UniqueValues!F:F,MATCH(AE39,Taxonomy_UniqueValues!G:G,0))),"#N/C")</f>
        <v>#N/C</v>
      </c>
      <c r="AE39" s="87" t="str">
        <f>+IFERROR(IF(AF39="#N/C","#N/C",INDEX(Taxonomy_UniqueValues!G:G,MATCH(AF39,Taxonomy_UniqueValues!H:H,0))),"#N/C")</f>
        <v>#N/C</v>
      </c>
      <c r="AF39" s="87" t="str">
        <f>+IFERROR(IF(AG39="#N/C","#N/C",INDEX(Taxonomy_UniqueValues!H:H,MATCH(AG39,Taxonomy_UniqueValues!I:I,0))),"#N/C")</f>
        <v>#N/C</v>
      </c>
      <c r="AG39" s="88" t="s">
        <v>37</v>
      </c>
      <c r="AH39" s="39" t="str" cm="1">
        <f t="array" ref="AH39">IF(LEN(V39)&gt;1,V39,_xlfn.LET(_xlpm.cls,Y39, _xlpm.ord,IFERROR(Z39,"#N/C"), _xlpm.subord,IFERROR(AA39,"#N/C"), _xlpm.infr,IFERROR(AB39,"#N/C"), _xlpm.sf,IFERROR(AC39,"#N/C"), _xlpm.fam,IFERROR(AD39,"#N/C"), _xlpm.subfam,IF(TRIM(AE39)="-","#N/C",IFERROR(AE39,"#N/C")),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_xlpm.fallback,IF(IFERROR(Z39,"#N/C")="#N/C",Y39,IF(IFERROR(AA39,"#N/C")="#N/C",Z39,IF(IFERROR(AB39,"#N/C")="#N/C",AA39,IF(IFERROR(AC39,"#N/C")="#N/C",AB39,IF(IFERROR(AD39,"#N/C")="#N/C",AC39,IF(IFERROR(AE39,"#N/C")="#N/C",AD39,"#N/C")))))), _xlpm.finalResult,IF(OR(_xlpm.computedResult="",_xlpm.computedResult="#N/C"),_xlpm.fallback,_xlpm.computedResult), INDEX(_xlpm.finalResult,1)))</f>
        <v>Brachycera</v>
      </c>
      <c r="AI39" s="106" t="s">
        <v>35</v>
      </c>
      <c r="AJ39" s="55" t="str">
        <f t="shared" si="5"/>
        <v>Insecta.Diptera.Brachycera.#N/C.#N/C.#N/C.#N/C.#N/C.#N/C</v>
      </c>
    </row>
    <row r="40" spans="1:36" x14ac:dyDescent="0.25">
      <c r="A40" s="3">
        <v>39</v>
      </c>
      <c r="B40" s="50" t="str">
        <f t="shared" ref="B40:B103" si="10">+_xlfn.CONCAT(C40,"_",A40)</f>
        <v>FAIR-D1_39</v>
      </c>
      <c r="C40" s="51" t="s">
        <v>28</v>
      </c>
      <c r="D40" s="4">
        <f t="shared" ref="D40:D87" si="11">IF(ISBLANK(E40),"",+VALUE(MID(E40, FIND("_", E40)+1,10)))</f>
        <v>45164</v>
      </c>
      <c r="E40" s="1" t="s">
        <v>84</v>
      </c>
      <c r="F40" s="81" t="str">
        <f>HYPERLINK(VLOOKUP(E40,Video_List!G:K,5),"video")</f>
        <v>video</v>
      </c>
      <c r="G40" s="5" t="str">
        <f>IF(ISBLANK(E40),"",IFERROR(IF(MATCH(E40,Video_List!$G:$G,)&gt;0,"ok",""),"errr"))</f>
        <v>ok</v>
      </c>
      <c r="H40" s="1" t="s">
        <v>84</v>
      </c>
      <c r="I40" s="81" t="str">
        <f>HYPERLINK(VLOOKUP(H40,Video_List!G:K,5),"video")</f>
        <v>video</v>
      </c>
      <c r="J40" s="5" t="str">
        <f>IF(ISBLANK(H40),"",IFERROR(IF(MATCH(H40,Video_List!$G:$G,)&gt;0,"ok",""),"error"))</f>
        <v>ok</v>
      </c>
      <c r="K40" s="2">
        <v>45164.370949074102</v>
      </c>
      <c r="L40" s="2">
        <v>45164.373252314799</v>
      </c>
      <c r="M40" s="52">
        <f t="shared" si="2"/>
        <v>2.3032406970742159E-3</v>
      </c>
      <c r="N40" s="53" t="s">
        <v>31</v>
      </c>
      <c r="O40" s="54" t="s">
        <v>32</v>
      </c>
      <c r="P40" s="54" t="s">
        <v>31</v>
      </c>
      <c r="Q40" s="6">
        <v>39</v>
      </c>
      <c r="R40" s="5" t="str">
        <f t="shared" si="3"/>
        <v>FAIR-D1/39</v>
      </c>
      <c r="S40" s="4" t="str">
        <f>IF(ISBLANK(E40),"",IF(E40=H40, "1 video",CONCATENATE((+COUNTIFS(Video_List!$A:$A,Monitoring!C40,Video_List!$D:$D,"&lt;=" &amp;Monitoring!L40)-COUNTIFS(Video_List!$A:$A,Monitoring!C40,Video_List!$D:$D,"&lt;=" &amp;Monitoring!K40))+1," videos")))</f>
        <v>1 video</v>
      </c>
      <c r="T40" s="54" t="s">
        <v>34</v>
      </c>
      <c r="U40" s="75" t="s">
        <v>3728</v>
      </c>
      <c r="V40" s="7" t="str">
        <f t="shared" si="4"/>
        <v>fly</v>
      </c>
      <c r="W40" s="85" t="str">
        <f>+IF(Y40="#N/C","-",IF(AC40="#N/C","no","yes"))</f>
        <v>yes</v>
      </c>
      <c r="X40" s="86" t="s">
        <v>35</v>
      </c>
      <c r="Y40" s="87" t="str">
        <f>+IFERROR(IF(Z40="#N/C","#N/C",IF(Z40=0,INDEX(Taxonomy_UniqueValues!A:A,MATCH(AA40,Taxonomy_UniqueValues!C:C,0)),INDEX(Taxonomy_UniqueValues!A:A,MATCH(Z40,Taxonomy_UniqueValues!B:B,0)))),"#N/C")</f>
        <v>Insecta</v>
      </c>
      <c r="Z40" s="87" t="str">
        <f>+IFERROR(IF(AA40="#N/C","#N/C",IF(AA40=0,INDEX(Taxonomy_UniqueValues!B:B,MATCH(AB40,Taxonomy_UniqueValues!D:D,0)),INDEX(Taxonomy_UniqueValues!B:B,MATCH(AA40,Taxonomy_UniqueValues!C:C,0)))),"#N/C")</f>
        <v>Diptera</v>
      </c>
      <c r="AA40" s="87" t="str">
        <f>+IFERROR(IF(AB40="#N/C","#N/C",IF(AB40=0,INDEX(Taxonomy_UniqueValues!C:C,MATCH(AC40,Taxonomy_UniqueValues!E:E,0)),INDEX(Taxonomy_UniqueValues!C:C,MATCH(AB40,Taxonomy_UniqueValues!D:D,0)))),"#N/C")</f>
        <v>Brachycera</v>
      </c>
      <c r="AB40" s="87" t="str">
        <f>+IFERROR(IF(AC40="#N/C","#N/C",IF(AC40=0,INDEX(Taxonomy_UniqueValues!D:D,MATCH(AD40,Taxonomy_UniqueValues!F:F,0)),INDEX(Taxonomy_UniqueValues!D:D,MATCH(AC40,Taxonomy_UniqueValues!E:E,0)))),"#N/C")</f>
        <v>Muscomorpha</v>
      </c>
      <c r="AC40" s="87" t="str">
        <f>+IFERROR(IF(AD40="#N/C","#N/C",IF(AD40=0,INDEX(Taxonomy_UniqueValues!E:E,MATCH(AE40,Taxonomy_UniqueValues!G:G,0)),INDEX(Taxonomy_UniqueValues!E:E,MATCH(AD40,Taxonomy_UniqueValues!F:F,0)))),"#N/C")</f>
        <v>Muscoidea</v>
      </c>
      <c r="AD40" s="87" t="str">
        <f>+IFERROR(IF(AE40="#N/C","#N/C",IF(AE40=0,INDEX(Taxonomy_UniqueValues!F:F,MATCH(AF40,Taxonomy_UniqueValues!H:H,0)),INDEX(Taxonomy_UniqueValues!F:F,MATCH(AE40,Taxonomy_UniqueValues!G:G,0)))),"#N/C")</f>
        <v>Fanniidae</v>
      </c>
      <c r="AE40" s="87">
        <f>+IFERROR(IF(AF40="#N/C","#N/C",INDEX(Taxonomy_UniqueValues!G:G,MATCH(AF40,Taxonomy_UniqueValues!H:H,0))),"#N/C")</f>
        <v>0</v>
      </c>
      <c r="AF40" s="87" t="s">
        <v>39</v>
      </c>
      <c r="AG40" s="88" t="s">
        <v>37</v>
      </c>
      <c r="AH40" s="39" t="str" cm="1">
        <f t="array" ref="AH40">IF(LEN(V40)&gt;1,V40,_xlfn.LET(_xlpm.cls,Y40, _xlpm.ord,IFERROR(Z40,"#N/C"), _xlpm.subord,IFERROR(AA40,"#N/C"), _xlpm.infr,IFERROR(AB40,"#N/C"), _xlpm.sf,IFERROR(AC40,"#N/C"), _xlpm.fam,IFERROR(AD40,"#N/C"), _xlpm.subfam,IF(TRIM(AE40)="-","#N/C",IFERROR(AE40,"#N/C")),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_xlpm.fallback,IF(IFERROR(Z40,"#N/C")="#N/C",Y40,IF(IFERROR(AA40,"#N/C")="#N/C",Z40,IF(IFERROR(AB40,"#N/C")="#N/C",AA40,IF(IFERROR(AC40,"#N/C")="#N/C",AB40,IF(IFERROR(AD40,"#N/C")="#N/C",AC40,IF(IFERROR(AE40,"#N/C")="#N/C",AD40,"#N/C")))))), _xlpm.finalResult,IF(OR(_xlpm.computedResult="",_xlpm.computedResult="#N/C"),_xlpm.fallback,_xlpm.computedResult), INDEX(_xlpm.finalResult,1)))</f>
        <v>fly</v>
      </c>
      <c r="AI40" s="106" t="s">
        <v>35</v>
      </c>
      <c r="AJ40" s="55" t="str">
        <f t="shared" si="5"/>
        <v>Insecta.Diptera.Brachycera.Muscomorpha.Muscoidea.Fanniidae.0.Fannia.#N/C</v>
      </c>
    </row>
    <row r="41" spans="1:36" x14ac:dyDescent="0.25">
      <c r="A41" s="3">
        <v>40</v>
      </c>
      <c r="B41" s="50" t="str">
        <f t="shared" si="10"/>
        <v>FAIR-D1_40</v>
      </c>
      <c r="C41" s="51" t="s">
        <v>28</v>
      </c>
      <c r="D41" s="4">
        <f t="shared" si="11"/>
        <v>45164</v>
      </c>
      <c r="E41" s="1" t="s">
        <v>84</v>
      </c>
      <c r="F41" s="81" t="str">
        <f>HYPERLINK(VLOOKUP(E41,Video_List!G:K,5),"video")</f>
        <v>video</v>
      </c>
      <c r="G41" s="5" t="str">
        <f>IF(ISBLANK(E41),"",IFERROR(IF(MATCH(E41,Video_List!$G:$G,)&gt;0,"ok",""),"errr"))</f>
        <v>ok</v>
      </c>
      <c r="H41" s="1" t="s">
        <v>84</v>
      </c>
      <c r="I41" s="81" t="str">
        <f>HYPERLINK(VLOOKUP(H41,Video_List!G:K,5),"video")</f>
        <v>video</v>
      </c>
      <c r="J41" s="5" t="str">
        <f>IF(ISBLANK(H41),"",IFERROR(IF(MATCH(H41,Video_List!$G:$G,)&gt;0,"ok",""),"error"))</f>
        <v>ok</v>
      </c>
      <c r="K41" s="2">
        <v>45164.371145833298</v>
      </c>
      <c r="L41" s="2">
        <v>45164.371874999997</v>
      </c>
      <c r="M41" s="52">
        <f t="shared" si="2"/>
        <v>7.2916669887490571E-4</v>
      </c>
      <c r="N41" s="53" t="s">
        <v>31</v>
      </c>
      <c r="O41" s="54" t="s">
        <v>32</v>
      </c>
      <c r="P41" s="54" t="s">
        <v>33</v>
      </c>
      <c r="Q41" s="6">
        <v>40</v>
      </c>
      <c r="R41" s="5" t="str">
        <f t="shared" si="3"/>
        <v>FAIR-D1/40</v>
      </c>
      <c r="S41" s="4" t="str">
        <f>IF(ISBLANK(E41),"",IF(E41=H41, "1 video",CONCATENATE((+COUNTIFS(Video_List!$A:$A,Monitoring!C41,Video_List!$D:$D,"&lt;=" &amp;Monitoring!L41)-COUNTIFS(Video_List!$A:$A,Monitoring!C41,Video_List!$D:$D,"&lt;=" &amp;Monitoring!K41))+1," videos")))</f>
        <v>1 video</v>
      </c>
      <c r="T41" s="54" t="s">
        <v>46</v>
      </c>
      <c r="U41" s="75" t="s">
        <v>3728</v>
      </c>
      <c r="V41" s="7" t="str">
        <f t="shared" si="4"/>
        <v>fly</v>
      </c>
      <c r="W41" s="85" t="str">
        <f>+IF(Y41="#N/C","-",IF(AC41="#N/C","no","yes"))</f>
        <v>no</v>
      </c>
      <c r="X41" s="86" t="s">
        <v>35</v>
      </c>
      <c r="Y41" s="87" t="s">
        <v>85</v>
      </c>
      <c r="Z41" s="87" t="s">
        <v>37</v>
      </c>
      <c r="AA41" s="87" t="str">
        <f>+IFERROR(IF(AC41="#N/C","#N/C",INDEX(Taxonomy_UniqueValues!C:C,MATCH(AC41,Taxonomy_UniqueValues!E:E,0))),"#N/C")</f>
        <v>#N/C</v>
      </c>
      <c r="AB41" s="87" t="str">
        <f>+IFERROR(IF(AC41="#N/C","#N/C",INDEX(Taxonomy_UniqueValues!D:D,MATCH(AC41,Taxonomy_UniqueValues!E:E,0))),"#N/C")</f>
        <v>#N/C</v>
      </c>
      <c r="AC41" s="87" t="str">
        <f>+IFERROR(IF(AD41="#N/C","#N/C",INDEX(Taxonomy_UniqueValues!E:E,MATCH(AD41,Taxonomy_UniqueValues!F:F,0))),"#N/C")</f>
        <v>#N/C</v>
      </c>
      <c r="AD41" s="87" t="str">
        <f>+IFERROR(IF(AE41="#N/C","#N/C",INDEX(Taxonomy_UniqueValues!F:F,MATCH(AE41,Taxonomy_UniqueValues!G:G,0))),"#N/C")</f>
        <v>#N/C</v>
      </c>
      <c r="AE41" s="87" t="str">
        <f>+IFERROR(IF(AF41="#N/C","#N/C",INDEX(Taxonomy_UniqueValues!G:G,MATCH(AF41,Taxonomy_UniqueValues!H:H,0))),"#N/C")</f>
        <v>#N/C</v>
      </c>
      <c r="AF41" s="87" t="str">
        <f>+IFERROR(IF(AG41="#N/C","#N/C",INDEX(Taxonomy_UniqueValues!H:H,MATCH(AG41,Taxonomy_UniqueValues!I:I,0))),"#N/C")</f>
        <v>#N/C</v>
      </c>
      <c r="AG41" s="88" t="s">
        <v>37</v>
      </c>
      <c r="AH41" s="39" t="str" cm="1">
        <f t="array" ref="AH41">IF(LEN(V41)&gt;1,V41,_xlfn.LET(_xlpm.cls,Y41, _xlpm.ord,IFERROR(Z41,"#N/C"), _xlpm.subord,IFERROR(AA41,"#N/C"), _xlpm.infr,IFERROR(AB41,"#N/C"), _xlpm.sf,IFERROR(AC41,"#N/C"), _xlpm.fam,IFERROR(AD41,"#N/C"), _xlpm.subfam,IF(TRIM(AE41)="-","#N/C",IFERROR(AE41,"#N/C")),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_xlpm.fallback,IF(IFERROR(Z41,"#N/C")="#N/C",Y41,IF(IFERROR(AA41,"#N/C")="#N/C",Z41,IF(IFERROR(AB41,"#N/C")="#N/C",AA41,IF(IFERROR(AC41,"#N/C")="#N/C",AB41,IF(IFERROR(AD41,"#N/C")="#N/C",AC41,IF(IFERROR(AE41,"#N/C")="#N/C",AD41,"#N/C")))))), _xlpm.finalResult,IF(OR(_xlpm.computedResult="",_xlpm.computedResult="#N/C"),_xlpm.fallback,_xlpm.computedResult), INDEX(_xlpm.finalResult,1)))</f>
        <v>fly</v>
      </c>
      <c r="AI41" s="106" t="s">
        <v>35</v>
      </c>
      <c r="AJ41" s="55" t="str">
        <f t="shared" si="5"/>
        <v>Insecta.#N/C.#N/C.#N/C.#N/C.#N/C.#N/C.#N/C.#N/C</v>
      </c>
    </row>
    <row r="42" spans="1:36" x14ac:dyDescent="0.25">
      <c r="A42" s="3">
        <v>41</v>
      </c>
      <c r="B42" s="50" t="str">
        <f t="shared" si="10"/>
        <v>FAIR-D1_41</v>
      </c>
      <c r="C42" s="51" t="s">
        <v>28</v>
      </c>
      <c r="D42" s="4">
        <f t="shared" si="11"/>
        <v>45164</v>
      </c>
      <c r="E42" s="1" t="s">
        <v>84</v>
      </c>
      <c r="F42" s="81" t="str">
        <f>HYPERLINK(VLOOKUP(E42,Video_List!G:K,5),"video")</f>
        <v>video</v>
      </c>
      <c r="G42" s="5" t="str">
        <f>IF(ISBLANK(E42),"",IFERROR(IF(MATCH(E42,Video_List!$G:$G,)&gt;0,"ok",""),"errr"))</f>
        <v>ok</v>
      </c>
      <c r="H42" s="1" t="s">
        <v>84</v>
      </c>
      <c r="I42" s="81" t="str">
        <f>HYPERLINK(VLOOKUP(H42,Video_List!G:K,5),"video")</f>
        <v>video</v>
      </c>
      <c r="J42" s="5" t="str">
        <f>IF(ISBLANK(H42),"",IFERROR(IF(MATCH(H42,Video_List!$G:$G,)&gt;0,"ok",""),"error"))</f>
        <v>ok</v>
      </c>
      <c r="K42" s="2">
        <v>45164.372118055602</v>
      </c>
      <c r="L42" s="2">
        <v>45164.373055555603</v>
      </c>
      <c r="M42" s="52">
        <f t="shared" si="2"/>
        <v>9.3750000087311491E-4</v>
      </c>
      <c r="N42" s="53" t="s">
        <v>33</v>
      </c>
      <c r="O42" s="54" t="s">
        <v>32</v>
      </c>
      <c r="P42" s="54" t="s">
        <v>33</v>
      </c>
      <c r="Q42" s="6">
        <v>41</v>
      </c>
      <c r="R42" s="5" t="str">
        <f t="shared" si="3"/>
        <v>FAIR-D1/41</v>
      </c>
      <c r="S42" s="4" t="str">
        <f>IF(ISBLANK(E42),"",IF(E42=H42, "1 video",CONCATENATE((+COUNTIFS(Video_List!$A:$A,Monitoring!C42,Video_List!$D:$D,"&lt;=" &amp;Monitoring!L42)-COUNTIFS(Video_List!$A:$A,Monitoring!C42,Video_List!$D:$D,"&lt;=" &amp;Monitoring!K42))+1," videos")))</f>
        <v>1 video</v>
      </c>
      <c r="T42" s="54" t="s">
        <v>34</v>
      </c>
      <c r="U42" s="75"/>
      <c r="V42" s="7" t="str">
        <f t="shared" si="4"/>
        <v/>
      </c>
      <c r="W42" s="85" t="str">
        <f>+IF(Y42="#N/C","-",IF(AC42="#N/C","no","yes"))</f>
        <v>no</v>
      </c>
      <c r="X42" s="86" t="s">
        <v>35</v>
      </c>
      <c r="Y42" s="87" t="str">
        <f>+IFERROR(IF(Z42="#N/C","#N/C",INDEX(Taxonomy_UniqueValues!A:A,MATCH(Z42,Taxonomy_UniqueValues!B:B,0))),"#N/C")</f>
        <v>Insecta</v>
      </c>
      <c r="Z42" s="87" t="str">
        <f>+IFERROR(IF(AA42="#N/C","#N/C",INDEX(Taxonomy_UniqueValues!B:B,MATCH(AA42,Taxonomy_UniqueValues!C:C,0))),"#N/C")</f>
        <v>Diptera</v>
      </c>
      <c r="AA42" s="87" t="s">
        <v>49</v>
      </c>
      <c r="AB42" s="87" t="str">
        <f>+IFERROR(IF(AC42="#N/C","#N/C",INDEX(Taxonomy_UniqueValues!D:D,MATCH(AC42,Taxonomy_UniqueValues!E:E,0))),"#N/C")</f>
        <v>#N/C</v>
      </c>
      <c r="AC42" s="87" t="str">
        <f>+IFERROR(IF(AD42="#N/C","#N/C",INDEX(Taxonomy_UniqueValues!E:E,MATCH(AD42,Taxonomy_UniqueValues!F:F,0))),"#N/C")</f>
        <v>#N/C</v>
      </c>
      <c r="AD42" s="87" t="str">
        <f>+IFERROR(IF(AE42="#N/C","#N/C",INDEX(Taxonomy_UniqueValues!F:F,MATCH(AE42,Taxonomy_UniqueValues!G:G,0))),"#N/C")</f>
        <v>#N/C</v>
      </c>
      <c r="AE42" s="87" t="str">
        <f>+IFERROR(IF(AF42="#N/C","#N/C",INDEX(Taxonomy_UniqueValues!G:G,MATCH(AF42,Taxonomy_UniqueValues!H:H,0))),"#N/C")</f>
        <v>#N/C</v>
      </c>
      <c r="AF42" s="87" t="str">
        <f>+IFERROR(IF(AG42="#N/C","#N/C",INDEX(Taxonomy_UniqueValues!H:H,MATCH(AG42,Taxonomy_UniqueValues!I:I,0))),"#N/C")</f>
        <v>#N/C</v>
      </c>
      <c r="AG42" s="88" t="s">
        <v>37</v>
      </c>
      <c r="AH42" s="39" t="str" cm="1">
        <f t="array" ref="AH42">IF(LEN(V42)&gt;1,V42,_xlfn.LET(_xlpm.cls,Y42, _xlpm.ord,IFERROR(Z42,"#N/C"), _xlpm.subord,IFERROR(AA42,"#N/C"), _xlpm.infr,IFERROR(AB42,"#N/C"), _xlpm.sf,IFERROR(AC42,"#N/C"), _xlpm.fam,IFERROR(AD42,"#N/C"), _xlpm.subfam,IF(TRIM(AE42)="-","#N/C",IFERROR(AE42,"#N/C")),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_xlpm.fallback,IF(IFERROR(Z42,"#N/C")="#N/C",Y42,IF(IFERROR(AA42,"#N/C")="#N/C",Z42,IF(IFERROR(AB42,"#N/C")="#N/C",AA42,IF(IFERROR(AC42,"#N/C")="#N/C",AB42,IF(IFERROR(AD42,"#N/C")="#N/C",AC42,IF(IFERROR(AE42,"#N/C")="#N/C",AD42,"#N/C")))))), _xlpm.finalResult,IF(OR(_xlpm.computedResult="",_xlpm.computedResult="#N/C"),_xlpm.fallback,_xlpm.computedResult), INDEX(_xlpm.finalResult,1)))</f>
        <v>Brachycera</v>
      </c>
      <c r="AI42" s="106" t="s">
        <v>35</v>
      </c>
      <c r="AJ42" s="55" t="str">
        <f t="shared" si="5"/>
        <v>Insecta.Diptera.Brachycera.#N/C.#N/C.#N/C.#N/C.#N/C.#N/C</v>
      </c>
    </row>
    <row r="43" spans="1:36" x14ac:dyDescent="0.25">
      <c r="A43" s="3">
        <v>42</v>
      </c>
      <c r="B43" s="50" t="str">
        <f t="shared" si="10"/>
        <v>FAIR-D1_42</v>
      </c>
      <c r="C43" s="51" t="s">
        <v>28</v>
      </c>
      <c r="D43" s="4">
        <f t="shared" si="11"/>
        <v>45164</v>
      </c>
      <c r="E43" s="1" t="s">
        <v>84</v>
      </c>
      <c r="F43" s="81" t="str">
        <f>HYPERLINK(VLOOKUP(E43,Video_List!G:K,5),"video")</f>
        <v>video</v>
      </c>
      <c r="G43" s="5" t="str">
        <f>IF(ISBLANK(E43),"",IFERROR(IF(MATCH(E43,Video_List!$G:$G,)&gt;0,"ok",""),"errr"))</f>
        <v>ok</v>
      </c>
      <c r="H43" s="1" t="s">
        <v>84</v>
      </c>
      <c r="I43" s="81" t="str">
        <f>HYPERLINK(VLOOKUP(H43,Video_List!G:K,5),"video")</f>
        <v>video</v>
      </c>
      <c r="J43" s="5" t="str">
        <f>IF(ISBLANK(H43),"",IFERROR(IF(MATCH(H43,Video_List!$G:$G,)&gt;0,"ok",""),"error"))</f>
        <v>ok</v>
      </c>
      <c r="K43" s="2">
        <v>45164.372187499997</v>
      </c>
      <c r="L43" s="2">
        <v>45164.372673611098</v>
      </c>
      <c r="M43" s="52">
        <f t="shared" si="2"/>
        <v>4.8611110105412081E-4</v>
      </c>
      <c r="N43" s="53" t="s">
        <v>31</v>
      </c>
      <c r="O43" s="54" t="s">
        <v>35</v>
      </c>
      <c r="P43" s="54" t="s">
        <v>31</v>
      </c>
      <c r="Q43" s="6">
        <v>42</v>
      </c>
      <c r="R43" s="5" t="str">
        <f t="shared" si="3"/>
        <v>FAIR-D1/42</v>
      </c>
      <c r="S43" s="4" t="str">
        <f>IF(ISBLANK(E43),"",IF(E43=H43, "1 video",CONCATENATE((+COUNTIFS(Video_List!$A:$A,Monitoring!C43,Video_List!$D:$D,"&lt;=" &amp;Monitoring!L43)-COUNTIFS(Video_List!$A:$A,Monitoring!C43,Video_List!$D:$D,"&lt;=" &amp;Monitoring!K43))+1," videos")))</f>
        <v>1 video</v>
      </c>
      <c r="T43" s="54" t="s">
        <v>34</v>
      </c>
      <c r="U43" s="75" t="s">
        <v>3728</v>
      </c>
      <c r="V43" s="7" t="str">
        <f t="shared" si="4"/>
        <v>fly</v>
      </c>
      <c r="W43" s="85" t="str">
        <f>+IF(Y43="#N/C","-",IF(AC43="#N/C","no","yes"))</f>
        <v>no</v>
      </c>
      <c r="X43" s="86" t="s">
        <v>35</v>
      </c>
      <c r="Y43" s="87" t="s">
        <v>85</v>
      </c>
      <c r="Z43" s="87" t="str">
        <f>+IFERROR(IF(AA43="#N/C","#N/C",INDEX(Taxonomy_UniqueValues!B:B,MATCH(AA43,Taxonomy_UniqueValues!C:C,0))),"#N/C")</f>
        <v>Diptera</v>
      </c>
      <c r="AA43" s="87" t="s">
        <v>49</v>
      </c>
      <c r="AB43" s="87" t="str">
        <f>+IFERROR(IF(AC43="#N/C","#N/C",INDEX(Taxonomy_UniqueValues!D:D,MATCH(AC43,Taxonomy_UniqueValues!E:E,0))),"#N/C")</f>
        <v>#N/C</v>
      </c>
      <c r="AC43" s="87" t="str">
        <f>+IFERROR(IF(AD43="#N/C","#N/C",INDEX(Taxonomy_UniqueValues!E:E,MATCH(AD43,Taxonomy_UniqueValues!F:F,0))),"#N/C")</f>
        <v>#N/C</v>
      </c>
      <c r="AD43" s="87" t="str">
        <f>+IFERROR(IF(AE43="#N/C","#N/C",INDEX(Taxonomy_UniqueValues!F:F,MATCH(AE43,Taxonomy_UniqueValues!G:G,0))),"#N/C")</f>
        <v>#N/C</v>
      </c>
      <c r="AE43" s="87" t="str">
        <f>+IFERROR(IF(AF43="#N/C","#N/C",INDEX(Taxonomy_UniqueValues!G:G,MATCH(AF43,Taxonomy_UniqueValues!H:H,0))),"#N/C")</f>
        <v>#N/C</v>
      </c>
      <c r="AF43" s="87" t="str">
        <f>+IFERROR(IF(AG43="#N/C","#N/C",INDEX(Taxonomy_UniqueValues!H:H,MATCH(AG43,Taxonomy_UniqueValues!I:I,0))),"#N/C")</f>
        <v>#N/C</v>
      </c>
      <c r="AG43" s="88" t="s">
        <v>37</v>
      </c>
      <c r="AH43" s="39" t="str" cm="1">
        <f t="array" ref="AH43">IF(LEN(V43)&gt;1,V43,_xlfn.LET(_xlpm.cls,Y43, _xlpm.ord,IFERROR(Z43,"#N/C"), _xlpm.subord,IFERROR(AA43,"#N/C"), _xlpm.infr,IFERROR(AB43,"#N/C"), _xlpm.sf,IFERROR(AC43,"#N/C"), _xlpm.fam,IFERROR(AD43,"#N/C"), _xlpm.subfam,IF(TRIM(AE43)="-","#N/C",IFERROR(AE43,"#N/C")),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_xlpm.fallback,IF(IFERROR(Z43,"#N/C")="#N/C",Y43,IF(IFERROR(AA43,"#N/C")="#N/C",Z43,IF(IFERROR(AB43,"#N/C")="#N/C",AA43,IF(IFERROR(AC43,"#N/C")="#N/C",AB43,IF(IFERROR(AD43,"#N/C")="#N/C",AC43,IF(IFERROR(AE43,"#N/C")="#N/C",AD43,"#N/C")))))), _xlpm.finalResult,IF(OR(_xlpm.computedResult="",_xlpm.computedResult="#N/C"),_xlpm.fallback,_xlpm.computedResult), INDEX(_xlpm.finalResult,1)))</f>
        <v>fly</v>
      </c>
      <c r="AI43" s="106" t="s">
        <v>35</v>
      </c>
      <c r="AJ43" s="55" t="str">
        <f t="shared" si="5"/>
        <v>Insecta.Diptera.Brachycera.#N/C.#N/C.#N/C.#N/C.#N/C.#N/C</v>
      </c>
    </row>
    <row r="44" spans="1:36" x14ac:dyDescent="0.25">
      <c r="A44" s="3">
        <v>43</v>
      </c>
      <c r="B44" s="50" t="str">
        <f t="shared" si="10"/>
        <v>FAIR-D1_43</v>
      </c>
      <c r="C44" s="51" t="s">
        <v>28</v>
      </c>
      <c r="D44" s="4">
        <f t="shared" si="11"/>
        <v>45164</v>
      </c>
      <c r="E44" s="1" t="s">
        <v>84</v>
      </c>
      <c r="F44" s="81" t="str">
        <f>HYPERLINK(VLOOKUP(E44,Video_List!G:K,5),"video")</f>
        <v>video</v>
      </c>
      <c r="G44" s="5" t="str">
        <f>IF(ISBLANK(E44),"",IFERROR(IF(MATCH(E44,Video_List!$G:$G,)&gt;0,"ok",""),"errr"))</f>
        <v>ok</v>
      </c>
      <c r="H44" s="1" t="s">
        <v>84</v>
      </c>
      <c r="I44" s="81" t="str">
        <f>HYPERLINK(VLOOKUP(H44,Video_List!G:K,5),"video")</f>
        <v>video</v>
      </c>
      <c r="J44" s="5" t="str">
        <f>IF(ISBLANK(H44),"",IFERROR(IF(MATCH(H44,Video_List!$G:$G,)&gt;0,"ok",""),"error"))</f>
        <v>ok</v>
      </c>
      <c r="K44" s="2">
        <v>45164.372696759303</v>
      </c>
      <c r="L44" s="2">
        <v>45164.373946759297</v>
      </c>
      <c r="M44" s="52">
        <f t="shared" si="2"/>
        <v>1.2499999938881956E-3</v>
      </c>
      <c r="N44" s="53" t="s">
        <v>31</v>
      </c>
      <c r="O44" s="54" t="s">
        <v>32</v>
      </c>
      <c r="P44" s="54" t="s">
        <v>33</v>
      </c>
      <c r="Q44" s="6">
        <v>43</v>
      </c>
      <c r="R44" s="5" t="str">
        <f t="shared" si="3"/>
        <v>FAIR-D1/43</v>
      </c>
      <c r="S44" s="4" t="str">
        <f>IF(ISBLANK(E44),"",IF(E44=H44, "1 video",CONCATENATE((+COUNTIFS(Video_List!$A:$A,Monitoring!C44,Video_List!$D:$D,"&lt;=" &amp;Monitoring!L44)-COUNTIFS(Video_List!$A:$A,Monitoring!C44,Video_List!$D:$D,"&lt;=" &amp;Monitoring!K44))+1," videos")))</f>
        <v>1 video</v>
      </c>
      <c r="T44" s="54" t="s">
        <v>34</v>
      </c>
      <c r="U44" s="75"/>
      <c r="V44" s="7" t="str">
        <f t="shared" si="4"/>
        <v/>
      </c>
      <c r="W44" s="85" t="s">
        <v>32</v>
      </c>
      <c r="X44" s="86" t="s">
        <v>35</v>
      </c>
      <c r="Y44" s="87" t="str">
        <f>+IFERROR(IF(Z44="#N/C","#N/C",IF(Z44=0,INDEX(Taxonomy_UniqueValues!A:A,MATCH(AA44,Taxonomy_UniqueValues!C:C,0)),INDEX(Taxonomy_UniqueValues!A:A,MATCH(Z44,Taxonomy_UniqueValues!B:B,0)))),"#N/C")</f>
        <v>Insecta</v>
      </c>
      <c r="Z44" s="87" t="str">
        <f>+IFERROR(IF(AA44="#N/C","#N/C",IF(AA44=0,INDEX(Taxonomy_UniqueValues!B:B,MATCH(AB44,Taxonomy_UniqueValues!D:D,0)),INDEX(Taxonomy_UniqueValues!B:B,MATCH(AA44,Taxonomy_UniqueValues!C:C,0)))),"#N/C")</f>
        <v>Diptera</v>
      </c>
      <c r="AA44" s="87" t="str">
        <f>+IFERROR(IF(AB44="#N/C","#N/C",IF(AB44=0,INDEX(Taxonomy_UniqueValues!C:C,MATCH(AC44,Taxonomy_UniqueValues!E:E,0)),INDEX(Taxonomy_UniqueValues!C:C,MATCH(AB44,Taxonomy_UniqueValues!D:D,0)))),"#N/C")</f>
        <v>Brachycera</v>
      </c>
      <c r="AB44" s="87" t="str">
        <f>+IFERROR(IF(AC44="#N/C","#N/C",IF(AC44=0,INDEX(Taxonomy_UniqueValues!D:D,MATCH(AD44,Taxonomy_UniqueValues!F:F,0)),INDEX(Taxonomy_UniqueValues!D:D,MATCH(AC44,Taxonomy_UniqueValues!E:E,0)))),"#N/C")</f>
        <v>Muscomorpha</v>
      </c>
      <c r="AC44" s="87" t="str">
        <f>+IFERROR(IF(AD44="#N/C","#N/C",IF(AD44=0,INDEX(Taxonomy_UniqueValues!E:E,MATCH(AE44,Taxonomy_UniqueValues!G:G,0)),INDEX(Taxonomy_UniqueValues!E:E,MATCH(AD44,Taxonomy_UniqueValues!F:F,0)))),"#N/C")</f>
        <v>Muscoidea</v>
      </c>
      <c r="AD44" s="87" t="str">
        <f>+IFERROR(IF(AE44="#N/C","#N/C",IF(AE44=0,INDEX(Taxonomy_UniqueValues!F:F,MATCH(AF44,Taxonomy_UniqueValues!H:H,0)),INDEX(Taxonomy_UniqueValues!F:F,MATCH(AE44,Taxonomy_UniqueValues!G:G,0)))),"#N/C")</f>
        <v>Fanniidae</v>
      </c>
      <c r="AE44" s="87">
        <f>+IFERROR(IF(AF44="#N/C","#N/C",INDEX(Taxonomy_UniqueValues!G:G,MATCH(AF44,Taxonomy_UniqueValues!H:H,0))),"#N/C")</f>
        <v>0</v>
      </c>
      <c r="AF44" s="87" t="s">
        <v>39</v>
      </c>
      <c r="AG44" s="88" t="s">
        <v>37</v>
      </c>
      <c r="AH44" s="39" t="str" cm="1">
        <f t="array" ref="AH44">IF(LEN(V44)&gt;1,V44,_xlfn.LET(_xlpm.cls,Y44, _xlpm.ord,IFERROR(Z44,"#N/C"), _xlpm.subord,IFERROR(AA44,"#N/C"), _xlpm.infr,IFERROR(AB44,"#N/C"), _xlpm.sf,IFERROR(AC44,"#N/C"), _xlpm.fam,IFERROR(AD44,"#N/C"), _xlpm.subfam,IF(TRIM(AE44)="-","#N/C",IFERROR(AE44,"#N/C")),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_xlpm.fallback,IF(IFERROR(Z44,"#N/C")="#N/C",Y44,IF(IFERROR(AA44,"#N/C")="#N/C",Z44,IF(IFERROR(AB44,"#N/C")="#N/C",AA44,IF(IFERROR(AC44,"#N/C")="#N/C",AB44,IF(IFERROR(AD44,"#N/C")="#N/C",AC44,IF(IFERROR(AE44,"#N/C")="#N/C",AD44,"#N/C")))))), _xlpm.finalResult,IF(OR(_xlpm.computedResult="",_xlpm.computedResult="#N/C"),_xlpm.fallback,_xlpm.computedResult), INDEX(_xlpm.finalResult,1)))</f>
        <v>fly</v>
      </c>
      <c r="AI44" s="106" t="s">
        <v>35</v>
      </c>
      <c r="AJ44" s="55" t="str">
        <f t="shared" si="5"/>
        <v>Insecta.Diptera.Brachycera.Muscomorpha.Muscoidea.Fanniidae.0.Fannia.#N/C</v>
      </c>
    </row>
    <row r="45" spans="1:36" x14ac:dyDescent="0.25">
      <c r="A45" s="3">
        <v>44</v>
      </c>
      <c r="B45" s="50" t="str">
        <f t="shared" si="10"/>
        <v>FAIR-D1_44</v>
      </c>
      <c r="C45" s="51" t="s">
        <v>28</v>
      </c>
      <c r="D45" s="4">
        <f t="shared" si="11"/>
        <v>45164</v>
      </c>
      <c r="E45" s="1" t="s">
        <v>84</v>
      </c>
      <c r="F45" s="81" t="str">
        <f>HYPERLINK(VLOOKUP(E45,Video_List!G:K,5),"video")</f>
        <v>video</v>
      </c>
      <c r="G45" s="5" t="str">
        <f>IF(ISBLANK(E45),"",IFERROR(IF(MATCH(E45,Video_List!$G:$G,)&gt;0,"ok",""),"errr"))</f>
        <v>ok</v>
      </c>
      <c r="H45" s="1" t="s">
        <v>84</v>
      </c>
      <c r="I45" s="81" t="str">
        <f>HYPERLINK(VLOOKUP(H45,Video_List!G:K,5),"video")</f>
        <v>video</v>
      </c>
      <c r="J45" s="5" t="str">
        <f>IF(ISBLANK(H45),"",IFERROR(IF(MATCH(H45,Video_List!$G:$G,)&gt;0,"ok",""),"error"))</f>
        <v>ok</v>
      </c>
      <c r="K45" s="2">
        <v>45164.373217592598</v>
      </c>
      <c r="L45" s="2">
        <v>45164.3734259259</v>
      </c>
      <c r="M45" s="52">
        <f t="shared" si="2"/>
        <v>2.0833330199820921E-4</v>
      </c>
      <c r="N45" s="53" t="s">
        <v>31</v>
      </c>
      <c r="O45" s="54" t="s">
        <v>35</v>
      </c>
      <c r="P45" s="54" t="s">
        <v>31</v>
      </c>
      <c r="Q45" s="6">
        <v>44</v>
      </c>
      <c r="R45" s="5" t="str">
        <f t="shared" si="3"/>
        <v>FAIR-D1/44</v>
      </c>
      <c r="S45" s="4" t="str">
        <f>IF(ISBLANK(E45),"",IF(E45=H45, "1 video",CONCATENATE((+COUNTIFS(Video_List!$A:$A,Monitoring!C45,Video_List!$D:$D,"&lt;=" &amp;Monitoring!L45)-COUNTIFS(Video_List!$A:$A,Monitoring!C45,Video_List!$D:$D,"&lt;=" &amp;Monitoring!K45))+1," videos")))</f>
        <v>1 video</v>
      </c>
      <c r="T45" s="54" t="s">
        <v>46</v>
      </c>
      <c r="U45" s="75" t="s">
        <v>3728</v>
      </c>
      <c r="V45" s="7" t="str">
        <f t="shared" si="4"/>
        <v>fly</v>
      </c>
      <c r="W45" s="85" t="s">
        <v>35</v>
      </c>
      <c r="X45" s="86" t="s">
        <v>35</v>
      </c>
      <c r="Y45" s="87" t="s">
        <v>85</v>
      </c>
      <c r="Z45" s="87" t="str">
        <f>+IFERROR(IF(AA45="#N/C","#N/C",INDEX(Taxonomy_UniqueValues!B:B,MATCH(AA45,Taxonomy_UniqueValues!C:C,0))),"#N/C")</f>
        <v>#N/C</v>
      </c>
      <c r="AA45" s="87" t="str">
        <f>+IFERROR(IF(AC45="#N/C","#N/C",INDEX(Taxonomy_UniqueValues!C:C,MATCH(AC45,Taxonomy_UniqueValues!E:E,0))),"#N/C")</f>
        <v>#N/C</v>
      </c>
      <c r="AB45" s="87" t="str">
        <f>+IFERROR(IF(AC45="#N/C","#N/C",INDEX(Taxonomy_UniqueValues!D:D,MATCH(AC45,Taxonomy_UniqueValues!E:E,0))),"#N/C")</f>
        <v>#N/C</v>
      </c>
      <c r="AC45" s="87" t="str">
        <f>+IFERROR(IF(AD45="#N/C","#N/C",INDEX(Taxonomy_UniqueValues!E:E,MATCH(AD45,Taxonomy_UniqueValues!F:F,0))),"#N/C")</f>
        <v>#N/C</v>
      </c>
      <c r="AD45" s="87" t="str">
        <f>+IFERROR(IF(AE45="#N/C","#N/C",INDEX(Taxonomy_UniqueValues!F:F,MATCH(AE45,Taxonomy_UniqueValues!G:G,0))),"#N/C")</f>
        <v>#N/C</v>
      </c>
      <c r="AE45" s="87" t="str">
        <f>+IFERROR(IF(AF45="#N/C","#N/C",INDEX(Taxonomy_UniqueValues!G:G,MATCH(AF45,Taxonomy_UniqueValues!H:H,0))),"#N/C")</f>
        <v>#N/C</v>
      </c>
      <c r="AF45" s="87" t="str">
        <f>+IFERROR(IF(AG45="#N/C","#N/C",INDEX(Taxonomy_UniqueValues!H:H,MATCH(AG45,Taxonomy_UniqueValues!I:I,0))),"#N/C")</f>
        <v>#N/C</v>
      </c>
      <c r="AG45" s="88" t="s">
        <v>37</v>
      </c>
      <c r="AH45" s="39" t="str" cm="1">
        <f t="array" ref="AH45">IF(LEN(V45)&gt;1,V45,_xlfn.LET(_xlpm.cls,Y45, _xlpm.ord,IFERROR(Z45,"#N/C"), _xlpm.subord,IFERROR(AA45,"#N/C"), _xlpm.infr,IFERROR(AB45,"#N/C"), _xlpm.sf,IFERROR(AC45,"#N/C"), _xlpm.fam,IFERROR(AD45,"#N/C"), _xlpm.subfam,IF(TRIM(AE45)="-","#N/C",IFERROR(AE45,"#N/C")),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_xlpm.fallback,IF(IFERROR(Z45,"#N/C")="#N/C",Y45,IF(IFERROR(AA45,"#N/C")="#N/C",Z45,IF(IFERROR(AB45,"#N/C")="#N/C",AA45,IF(IFERROR(AC45,"#N/C")="#N/C",AB45,IF(IFERROR(AD45,"#N/C")="#N/C",AC45,IF(IFERROR(AE45,"#N/C")="#N/C",AD45,"#N/C")))))), _xlpm.finalResult,IF(OR(_xlpm.computedResult="",_xlpm.computedResult="#N/C"),_xlpm.fallback,_xlpm.computedResult), INDEX(_xlpm.finalResult,1)))</f>
        <v>fly</v>
      </c>
      <c r="AI45" s="106" t="s">
        <v>35</v>
      </c>
      <c r="AJ45" s="55" t="str">
        <f t="shared" si="5"/>
        <v>Insecta.#N/C.#N/C.#N/C.#N/C.#N/C.#N/C.#N/C.#N/C</v>
      </c>
    </row>
    <row r="46" spans="1:36" x14ac:dyDescent="0.25">
      <c r="A46" s="3">
        <v>45</v>
      </c>
      <c r="B46" s="50" t="str">
        <f t="shared" si="10"/>
        <v>FAIR-D1_45</v>
      </c>
      <c r="C46" s="51" t="s">
        <v>28</v>
      </c>
      <c r="D46" s="4">
        <f t="shared" si="11"/>
        <v>45164</v>
      </c>
      <c r="E46" s="1" t="s">
        <v>84</v>
      </c>
      <c r="F46" s="81" t="str">
        <f>HYPERLINK(VLOOKUP(E46,Video_List!G:K,5),"video")</f>
        <v>video</v>
      </c>
      <c r="G46" s="5" t="str">
        <f>IF(ISBLANK(E46),"",IFERROR(IF(MATCH(E46,Video_List!$G:$G,)&gt;0,"ok",""),"errr"))</f>
        <v>ok</v>
      </c>
      <c r="H46" s="1" t="s">
        <v>84</v>
      </c>
      <c r="I46" s="81" t="str">
        <f>HYPERLINK(VLOOKUP(H46,Video_List!G:K,5),"video")</f>
        <v>video</v>
      </c>
      <c r="J46" s="5" t="str">
        <f>IF(ISBLANK(H46),"",IFERROR(IF(MATCH(H46,Video_List!$G:$G,)&gt;0,"ok",""),"error"))</f>
        <v>ok</v>
      </c>
      <c r="K46" s="2">
        <v>45164.373217592598</v>
      </c>
      <c r="L46" s="2">
        <v>45164.374027777798</v>
      </c>
      <c r="M46" s="52">
        <f t="shared" si="2"/>
        <v>8.1018519995268434E-4</v>
      </c>
      <c r="N46" s="53" t="s">
        <v>31</v>
      </c>
      <c r="O46" s="54" t="s">
        <v>32</v>
      </c>
      <c r="P46" s="54" t="s">
        <v>46</v>
      </c>
      <c r="Q46" s="6">
        <v>45</v>
      </c>
      <c r="R46" s="5" t="str">
        <f t="shared" si="3"/>
        <v>FAIR-D1/45</v>
      </c>
      <c r="S46" s="4" t="str">
        <f>IF(ISBLANK(E46),"",IF(E46=H46, "1 video",CONCATENATE((+COUNTIFS(Video_List!$A:$A,Monitoring!C46,Video_List!$D:$D,"&lt;=" &amp;Monitoring!L46)-COUNTIFS(Video_List!$A:$A,Monitoring!C46,Video_List!$D:$D,"&lt;=" &amp;Monitoring!K46))+1," videos")))</f>
        <v>1 video</v>
      </c>
      <c r="T46" s="54" t="s">
        <v>34</v>
      </c>
      <c r="U46" s="75"/>
      <c r="V46" s="7" t="str">
        <f t="shared" si="4"/>
        <v/>
      </c>
      <c r="W46" s="85" t="str">
        <f>+IF(Y46="#N/C","-",IF(AC46="#N/C","no","yes"))</f>
        <v>yes</v>
      </c>
      <c r="X46" s="86" t="s">
        <v>35</v>
      </c>
      <c r="Y46" s="87" t="str">
        <f>+IFERROR(IF(Z46="#N/C","#N/C",IF(Z46=0,INDEX(Taxonomy_UniqueValues!A:A,MATCH(AA46,Taxonomy_UniqueValues!C:C,0)),INDEX(Taxonomy_UniqueValues!A:A,MATCH(Z46,Taxonomy_UniqueValues!B:B,0)))),"#N/C")</f>
        <v>Insecta</v>
      </c>
      <c r="Z46" s="87" t="str">
        <f>+IFERROR(IF(AA46="#N/C","#N/C",IF(AA46=0,INDEX(Taxonomy_UniqueValues!B:B,MATCH(AB46,Taxonomy_UniqueValues!D:D,0)),INDEX(Taxonomy_UniqueValues!B:B,MATCH(AA46,Taxonomy_UniqueValues!C:C,0)))),"#N/C")</f>
        <v>Diptera</v>
      </c>
      <c r="AA46" s="87" t="str">
        <f>+IFERROR(IF(AB46="#N/C","#N/C",IF(AB46=0,INDEX(Taxonomy_UniqueValues!C:C,MATCH(AC46,Taxonomy_UniqueValues!E:E,0)),INDEX(Taxonomy_UniqueValues!C:C,MATCH(AB46,Taxonomy_UniqueValues!D:D,0)))),"#N/C")</f>
        <v>Brachycera</v>
      </c>
      <c r="AB46" s="87" t="str">
        <f>+IFERROR(IF(AC46="#N/C","#N/C",IF(AC46=0,INDEX(Taxonomy_UniqueValues!D:D,MATCH(AD46,Taxonomy_UniqueValues!F:F,0)),INDEX(Taxonomy_UniqueValues!D:D,MATCH(AC46,Taxonomy_UniqueValues!E:E,0)))),"#N/C")</f>
        <v>Muscomorpha</v>
      </c>
      <c r="AC46" s="87" t="str">
        <f>+IFERROR(IF(AD46="#N/C","#N/C",IF(AD46=0,INDEX(Taxonomy_UniqueValues!E:E,MATCH(AE46,Taxonomy_UniqueValues!G:G,0)),INDEX(Taxonomy_UniqueValues!E:E,MATCH(AD46,Taxonomy_UniqueValues!F:F,0)))),"#N/C")</f>
        <v>Muscoidea</v>
      </c>
      <c r="AD46" s="87" t="str">
        <f>+IFERROR(IF(AE46="#N/C","#N/C",IF(AE46=0,INDEX(Taxonomy_UniqueValues!F:F,MATCH(AF46,Taxonomy_UniqueValues!H:H,0)),INDEX(Taxonomy_UniqueValues!F:F,MATCH(AE46,Taxonomy_UniqueValues!G:G,0)))),"#N/C")</f>
        <v>Fanniidae</v>
      </c>
      <c r="AE46" s="87">
        <f>+IFERROR(IF(AF46="#N/C","#N/C",INDEX(Taxonomy_UniqueValues!G:G,MATCH(AF46,Taxonomy_UniqueValues!H:H,0))),"#N/C")</f>
        <v>0</v>
      </c>
      <c r="AF46" s="87" t="s">
        <v>39</v>
      </c>
      <c r="AG46" s="88" t="s">
        <v>37</v>
      </c>
      <c r="AH46" s="39" t="str" cm="1">
        <f t="array" ref="AH46">IF(LEN(V46)&gt;1,V46,_xlfn.LET(_xlpm.cls,Y46, _xlpm.ord,IFERROR(Z46,"#N/C"), _xlpm.subord,IFERROR(AA46,"#N/C"), _xlpm.infr,IFERROR(AB46,"#N/C"), _xlpm.sf,IFERROR(AC46,"#N/C"), _xlpm.fam,IFERROR(AD46,"#N/C"), _xlpm.subfam,IF(TRIM(AE46)="-","#N/C",IFERROR(AE46,"#N/C")),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_xlpm.fallback,IF(IFERROR(Z46,"#N/C")="#N/C",Y46,IF(IFERROR(AA46,"#N/C")="#N/C",Z46,IF(IFERROR(AB46,"#N/C")="#N/C",AA46,IF(IFERROR(AC46,"#N/C")="#N/C",AB46,IF(IFERROR(AD46,"#N/C")="#N/C",AC46,IF(IFERROR(AE46,"#N/C")="#N/C",AD46,"#N/C")))))), _xlpm.finalResult,IF(OR(_xlpm.computedResult="",_xlpm.computedResult="#N/C"),_xlpm.fallback,_xlpm.computedResult), INDEX(_xlpm.finalResult,1)))</f>
        <v>fly</v>
      </c>
      <c r="AI46" s="106" t="s">
        <v>35</v>
      </c>
      <c r="AJ46" s="55" t="str">
        <f t="shared" si="5"/>
        <v>Insecta.Diptera.Brachycera.Muscomorpha.Muscoidea.Fanniidae.0.Fannia.#N/C</v>
      </c>
    </row>
    <row r="47" spans="1:36" x14ac:dyDescent="0.25">
      <c r="A47" s="3">
        <v>46</v>
      </c>
      <c r="B47" s="50" t="str">
        <f t="shared" si="10"/>
        <v>FAIR-D1_46</v>
      </c>
      <c r="C47" s="51" t="s">
        <v>28</v>
      </c>
      <c r="D47" s="4">
        <f t="shared" si="11"/>
        <v>45164</v>
      </c>
      <c r="E47" s="1" t="s">
        <v>86</v>
      </c>
      <c r="F47" s="81" t="str">
        <f>HYPERLINK(VLOOKUP(E47,Video_List!G:K,5),"video")</f>
        <v>video</v>
      </c>
      <c r="G47" s="5" t="str">
        <f>IF(ISBLANK(E47),"",IFERROR(IF(MATCH(E47,Video_List!$G:$G,)&gt;0,"ok",""),"errr"))</f>
        <v>ok</v>
      </c>
      <c r="H47" s="1" t="s">
        <v>86</v>
      </c>
      <c r="I47" s="81" t="str">
        <f>HYPERLINK(VLOOKUP(H47,Video_List!G:K,5),"video")</f>
        <v>video</v>
      </c>
      <c r="J47" s="5" t="str">
        <f>IF(ISBLANK(H47),"",IFERROR(IF(MATCH(H47,Video_List!$G:$G,)&gt;0,"ok",""),"error"))</f>
        <v>ok</v>
      </c>
      <c r="K47" s="2">
        <v>45164.377164351899</v>
      </c>
      <c r="L47" s="2">
        <v>45164.3772453704</v>
      </c>
      <c r="M47" s="52">
        <f t="shared" si="2"/>
        <v>8.1018501077778637E-5</v>
      </c>
      <c r="N47" s="53" t="s">
        <v>31</v>
      </c>
      <c r="O47" s="54" t="s">
        <v>32</v>
      </c>
      <c r="P47" s="54" t="s">
        <v>33</v>
      </c>
      <c r="Q47" s="6">
        <v>46</v>
      </c>
      <c r="R47" s="5" t="str">
        <f t="shared" si="3"/>
        <v>FAIR-D1/46</v>
      </c>
      <c r="S47" s="4" t="str">
        <f>IF(ISBLANK(E47),"",IF(E47=H47, "1 video",CONCATENATE((+COUNTIFS(Video_List!$A:$A,Monitoring!C47,Video_List!$D:$D,"&lt;=" &amp;Monitoring!L47)-COUNTIFS(Video_List!$A:$A,Monitoring!C47,Video_List!$D:$D,"&lt;=" &amp;Monitoring!K47))+1," videos")))</f>
        <v>1 video</v>
      </c>
      <c r="T47" s="54" t="s">
        <v>34</v>
      </c>
      <c r="U47" s="75"/>
      <c r="V47" s="7" t="str">
        <f t="shared" si="4"/>
        <v/>
      </c>
      <c r="W47" s="85" t="str">
        <f>+IF(Y47="#N/C","-",IF(AC47="#N/C","no","yes"))</f>
        <v>no</v>
      </c>
      <c r="X47" s="86" t="s">
        <v>35</v>
      </c>
      <c r="Y47" s="87" t="str">
        <f>+IFERROR(IF(Z47="#N/C","#N/C",INDEX(Taxonomy_UniqueValues!A:A,MATCH(Z47,Taxonomy_UniqueValues!B:B,0))),"#N/C")</f>
        <v>Insecta</v>
      </c>
      <c r="Z47" s="87" t="str">
        <f>+IFERROR(IF(AA47="#N/C","#N/C",INDEX(Taxonomy_UniqueValues!B:B,MATCH(AA47,Taxonomy_UniqueValues!C:C,0))),"#N/C")</f>
        <v>Diptera</v>
      </c>
      <c r="AA47" s="87" t="s">
        <v>49</v>
      </c>
      <c r="AB47" s="87" t="str">
        <f>+IFERROR(IF(AC47="#N/C","#N/C",INDEX(Taxonomy_UniqueValues!D:D,MATCH(AC47,Taxonomy_UniqueValues!E:E,0))),"#N/C")</f>
        <v>#N/C</v>
      </c>
      <c r="AC47" s="87" t="str">
        <f>+IFERROR(IF(AD47="#N/C","#N/C",INDEX(Taxonomy_UniqueValues!E:E,MATCH(AD47,Taxonomy_UniqueValues!F:F,0))),"#N/C")</f>
        <v>#N/C</v>
      </c>
      <c r="AD47" s="87" t="str">
        <f>+IFERROR(IF(AE47="#N/C","#N/C",INDEX(Taxonomy_UniqueValues!F:F,MATCH(AE47,Taxonomy_UniqueValues!G:G,0))),"#N/C")</f>
        <v>#N/C</v>
      </c>
      <c r="AE47" s="87" t="str">
        <f>+IFERROR(IF(AF47="#N/C","#N/C",INDEX(Taxonomy_UniqueValues!G:G,MATCH(AF47,Taxonomy_UniqueValues!H:H,0))),"#N/C")</f>
        <v>#N/C</v>
      </c>
      <c r="AF47" s="87" t="str">
        <f>+IFERROR(IF(AG47="#N/C","#N/C",INDEX(Taxonomy_UniqueValues!H:H,MATCH(AG47,Taxonomy_UniqueValues!I:I,0))),"#N/C")</f>
        <v>#N/C</v>
      </c>
      <c r="AG47" s="88" t="s">
        <v>37</v>
      </c>
      <c r="AH47" s="39" t="str" cm="1">
        <f t="array" ref="AH47">IF(LEN(V47)&gt;1,V47,_xlfn.LET(_xlpm.cls,Y47, _xlpm.ord,IFERROR(Z47,"#N/C"), _xlpm.subord,IFERROR(AA47,"#N/C"), _xlpm.infr,IFERROR(AB47,"#N/C"), _xlpm.sf,IFERROR(AC47,"#N/C"), _xlpm.fam,IFERROR(AD47,"#N/C"), _xlpm.subfam,IF(TRIM(AE47)="-","#N/C",IFERROR(AE47,"#N/C")),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_xlpm.fallback,IF(IFERROR(Z47,"#N/C")="#N/C",Y47,IF(IFERROR(AA47,"#N/C")="#N/C",Z47,IF(IFERROR(AB47,"#N/C")="#N/C",AA47,IF(IFERROR(AC47,"#N/C")="#N/C",AB47,IF(IFERROR(AD47,"#N/C")="#N/C",AC47,IF(IFERROR(AE47,"#N/C")="#N/C",AD47,"#N/C")))))), _xlpm.finalResult,IF(OR(_xlpm.computedResult="",_xlpm.computedResult="#N/C"),_xlpm.fallback,_xlpm.computedResult), INDEX(_xlpm.finalResult,1)))</f>
        <v>Brachycera</v>
      </c>
      <c r="AI47" s="106" t="s">
        <v>35</v>
      </c>
      <c r="AJ47" s="55" t="str">
        <f t="shared" si="5"/>
        <v>Insecta.Diptera.Brachycera.#N/C.#N/C.#N/C.#N/C.#N/C.#N/C</v>
      </c>
    </row>
    <row r="48" spans="1:36" x14ac:dyDescent="0.25">
      <c r="A48" s="3">
        <v>47</v>
      </c>
      <c r="B48" s="50" t="str">
        <f t="shared" si="10"/>
        <v>FAIR-D1_47</v>
      </c>
      <c r="C48" s="51" t="s">
        <v>28</v>
      </c>
      <c r="D48" s="4">
        <f t="shared" si="11"/>
        <v>45164</v>
      </c>
      <c r="E48" s="1" t="s">
        <v>87</v>
      </c>
      <c r="F48" s="81" t="str">
        <f>HYPERLINK(VLOOKUP(E48,Video_List!G:K,5),"video")</f>
        <v>video</v>
      </c>
      <c r="G48" s="5" t="str">
        <f>IF(ISBLANK(E48),"",IFERROR(IF(MATCH(E48,Video_List!$G:$G,)&gt;0,"ok",""),"errr"))</f>
        <v>ok</v>
      </c>
      <c r="H48" s="1" t="s">
        <v>87</v>
      </c>
      <c r="I48" s="81" t="str">
        <f>HYPERLINK(VLOOKUP(H48,Video_List!G:K,5),"video")</f>
        <v>video</v>
      </c>
      <c r="J48" s="5" t="str">
        <f>IF(ISBLANK(H48),"",IFERROR(IF(MATCH(H48,Video_List!$G:$G,)&gt;0,"ok",""),"error"))</f>
        <v>ok</v>
      </c>
      <c r="K48" s="2">
        <v>45164.378715277802</v>
      </c>
      <c r="L48" s="2">
        <v>45164.378900463002</v>
      </c>
      <c r="M48" s="52">
        <f t="shared" si="2"/>
        <v>1.8518519937060773E-4</v>
      </c>
      <c r="N48" s="53" t="s">
        <v>46</v>
      </c>
      <c r="O48" s="54" t="s">
        <v>32</v>
      </c>
      <c r="P48" s="54" t="s">
        <v>46</v>
      </c>
      <c r="Q48" s="6">
        <v>47</v>
      </c>
      <c r="R48" s="5" t="str">
        <f t="shared" si="3"/>
        <v>FAIR-D1/47</v>
      </c>
      <c r="S48" s="4" t="str">
        <f>IF(ISBLANK(E48),"",IF(E48=H48, "1 video",CONCATENATE((+COUNTIFS(Video_List!$A:$A,Monitoring!C48,Video_List!$D:$D,"&lt;=" &amp;Monitoring!L48)-COUNTIFS(Video_List!$A:$A,Monitoring!C48,Video_List!$D:$D,"&lt;=" &amp;Monitoring!K48))+1," videos")))</f>
        <v>1 video</v>
      </c>
      <c r="T48" s="54" t="s">
        <v>34</v>
      </c>
      <c r="U48" s="75"/>
      <c r="V48" s="7" t="str">
        <f t="shared" si="4"/>
        <v/>
      </c>
      <c r="W48" s="85" t="s">
        <v>32</v>
      </c>
      <c r="X48" s="86" t="s">
        <v>32</v>
      </c>
      <c r="Y48" s="87" t="str">
        <f>+IFERROR(IF(Z48="#N/C","#N/C",INDEX(Taxonomy_UniqueValues!A:A,MATCH(Z48,Taxonomy_UniqueValues!B:B,0))),"#N/C")</f>
        <v>Insecta</v>
      </c>
      <c r="Z48" s="87" t="str">
        <f>+IFERROR(IF(AA48="#N/C","#N/C",INDEX(Taxonomy_UniqueValues!B:B,MATCH(AA48,Taxonomy_UniqueValues!C:C,0))),"#N/C")</f>
        <v>Diptera</v>
      </c>
      <c r="AA48" s="87" t="str">
        <f>+IFERROR(IF(AC48="#N/C","#N/C",INDEX(Taxonomy_UniqueValues!C:C,MATCH(AC48,Taxonomy_UniqueValues!E:E,0))),"#N/C")</f>
        <v>Brachycera</v>
      </c>
      <c r="AB48" s="87" t="str">
        <f>+IFERROR(IF(AC48="#N/C","#N/C",INDEX(Taxonomy_UniqueValues!D:D,MATCH(AC48,Taxonomy_UniqueValues!E:E,0))),"#N/C")</f>
        <v>Muscomorpha</v>
      </c>
      <c r="AC48" s="87" t="s">
        <v>36</v>
      </c>
      <c r="AD48" s="87" t="str">
        <f>+IFERROR(IF(AE48="#N/C","#N/C",INDEX(Taxonomy_UniqueValues!F:F,MATCH(AE48,Taxonomy_UniqueValues!G:G,0))),"#N/C")</f>
        <v>#N/C</v>
      </c>
      <c r="AE48" s="87" t="str">
        <f>+IFERROR(IF(AF48="#N/C","#N/C",INDEX(Taxonomy_UniqueValues!G:G,MATCH(AF48,Taxonomy_UniqueValues!H:H,0))),"#N/C")</f>
        <v>#N/C</v>
      </c>
      <c r="AF48" s="87" t="str">
        <f>+IFERROR(IF(AG48="#N/C","#N/C",INDEX(Taxonomy_UniqueValues!H:H,MATCH(AG48,Taxonomy_UniqueValues!I:I,0))),"#N/C")</f>
        <v>#N/C</v>
      </c>
      <c r="AG48" s="88" t="s">
        <v>37</v>
      </c>
      <c r="AH48" s="39" t="str" cm="1">
        <f t="array" ref="AH48">IF(LEN(V48)&gt;1,V48,_xlfn.LET(_xlpm.cls,Y48, _xlpm.ord,IFERROR(Z48,"#N/C"), _xlpm.subord,IFERROR(AA48,"#N/C"), _xlpm.infr,IFERROR(AB48,"#N/C"), _xlpm.sf,IFERROR(AC48,"#N/C"), _xlpm.fam,IFERROR(AD48,"#N/C"), _xlpm.subfam,IF(TRIM(AE48)="-","#N/C",IFERROR(AE48,"#N/C")),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_xlpm.fallback,IF(IFERROR(Z48,"#N/C")="#N/C",Y48,IF(IFERROR(AA48,"#N/C")="#N/C",Z48,IF(IFERROR(AB48,"#N/C")="#N/C",AA48,IF(IFERROR(AC48,"#N/C")="#N/C",AB48,IF(IFERROR(AD48,"#N/C")="#N/C",AC48,IF(IFERROR(AE48,"#N/C")="#N/C",AD48,"#N/C")))))), _xlpm.finalResult,IF(OR(_xlpm.computedResult="",_xlpm.computedResult="#N/C"),_xlpm.fallback,_xlpm.computedResult), INDEX(_xlpm.finalResult,1)))</f>
        <v>Muscoidea</v>
      </c>
      <c r="AI48" s="106" t="s">
        <v>35</v>
      </c>
      <c r="AJ48" s="55" t="str">
        <f t="shared" si="5"/>
        <v>Insecta.Diptera.Brachycera.Muscomorpha.Muscoidea.#N/C.#N/C.#N/C.#N/C</v>
      </c>
    </row>
    <row r="49" spans="1:36" x14ac:dyDescent="0.25">
      <c r="A49" s="3">
        <v>48</v>
      </c>
      <c r="B49" s="50" t="str">
        <f t="shared" si="10"/>
        <v>FAIR-D1_48</v>
      </c>
      <c r="C49" s="51" t="s">
        <v>28</v>
      </c>
      <c r="D49" s="4">
        <f t="shared" si="11"/>
        <v>45164</v>
      </c>
      <c r="E49" s="1" t="s">
        <v>88</v>
      </c>
      <c r="F49" s="81" t="str">
        <f>HYPERLINK(VLOOKUP(E49,Video_List!G:K,5),"video")</f>
        <v>video</v>
      </c>
      <c r="G49" s="5" t="str">
        <f>IF(ISBLANK(E49),"",IFERROR(IF(MATCH(E49,Video_List!$G:$G,)&gt;0,"ok",""),"errr"))</f>
        <v>ok</v>
      </c>
      <c r="H49" s="1" t="s">
        <v>88</v>
      </c>
      <c r="I49" s="81" t="str">
        <f>HYPERLINK(VLOOKUP(H49,Video_List!G:K,5),"video")</f>
        <v>video</v>
      </c>
      <c r="J49" s="5" t="str">
        <f>IF(ISBLANK(H49),"",IFERROR(IF(MATCH(H49,Video_List!$G:$G,)&gt;0,"ok",""),"error"))</f>
        <v>ok</v>
      </c>
      <c r="K49" s="2">
        <v>45164.387581018498</v>
      </c>
      <c r="L49" s="2">
        <v>45164.387650463003</v>
      </c>
      <c r="M49" s="52">
        <f t="shared" si="2"/>
        <v>6.9444504333660007E-5</v>
      </c>
      <c r="N49" s="53" t="s">
        <v>31</v>
      </c>
      <c r="O49" s="54" t="s">
        <v>32</v>
      </c>
      <c r="P49" s="54" t="s">
        <v>33</v>
      </c>
      <c r="Q49" s="6">
        <v>48</v>
      </c>
      <c r="R49" s="5" t="str">
        <f t="shared" si="3"/>
        <v>FAIR-D1/48</v>
      </c>
      <c r="S49" s="4" t="str">
        <f>IF(ISBLANK(E49),"",IF(E49=H49, "1 video",CONCATENATE((+COUNTIFS(Video_List!$A:$A,Monitoring!C49,Video_List!$D:$D,"&lt;=" &amp;Monitoring!L49)-COUNTIFS(Video_List!$A:$A,Monitoring!C49,Video_List!$D:$D,"&lt;=" &amp;Monitoring!K49))+1," videos")))</f>
        <v>1 video</v>
      </c>
      <c r="T49" s="54" t="s">
        <v>34</v>
      </c>
      <c r="U49" s="75"/>
      <c r="V49" s="7" t="str">
        <f t="shared" si="4"/>
        <v/>
      </c>
      <c r="W49" s="85" t="s">
        <v>32</v>
      </c>
      <c r="X49" s="86" t="s">
        <v>35</v>
      </c>
      <c r="Y49" s="87" t="str">
        <f>+IFERROR(IF(Z49="#N/C","#N/C",IF(Z49=0,INDEX(Taxonomy_UniqueValues!A:A,MATCH(AA49,Taxonomy_UniqueValues!C:C,0)),INDEX(Taxonomy_UniqueValues!A:A,MATCH(Z49,Taxonomy_UniqueValues!B:B,0)))),"#N/C")</f>
        <v>Insecta</v>
      </c>
      <c r="Z49" s="87" t="str">
        <f>+IFERROR(IF(AA49="#N/C","#N/C",IF(AA49=0,INDEX(Taxonomy_UniqueValues!B:B,MATCH(AB49,Taxonomy_UniqueValues!D:D,0)),INDEX(Taxonomy_UniqueValues!B:B,MATCH(AA49,Taxonomy_UniqueValues!C:C,0)))),"#N/C")</f>
        <v>Diptera</v>
      </c>
      <c r="AA49" s="87" t="str">
        <f>+IFERROR(IF(AB49="#N/C","#N/C",IF(AB49=0,INDEX(Taxonomy_UniqueValues!C:C,MATCH(AC49,Taxonomy_UniqueValues!E:E,0)),INDEX(Taxonomy_UniqueValues!C:C,MATCH(AB49,Taxonomy_UniqueValues!D:D,0)))),"#N/C")</f>
        <v>Brachycera</v>
      </c>
      <c r="AB49" s="87" t="str">
        <f>+IFERROR(IF(AC49="#N/C","#N/C",IF(AC49=0,INDEX(Taxonomy_UniqueValues!D:D,MATCH(AD49,Taxonomy_UniqueValues!F:F,0)),INDEX(Taxonomy_UniqueValues!D:D,MATCH(AC49,Taxonomy_UniqueValues!E:E,0)))),"#N/C")</f>
        <v>Muscomorpha</v>
      </c>
      <c r="AC49" s="87" t="str">
        <f>+IFERROR(IF(AD49="#N/C","#N/C",IF(AD49=0,INDEX(Taxonomy_UniqueValues!E:E,MATCH(AE49,Taxonomy_UniqueValues!G:G,0)),INDEX(Taxonomy_UniqueValues!E:E,MATCH(AD49,Taxonomy_UniqueValues!F:F,0)))),"#N/C")</f>
        <v>Muscoidea</v>
      </c>
      <c r="AD49" s="87" t="str">
        <f>+IFERROR(IF(AE49="#N/C","#N/C",IF(AE49=0,INDEX(Taxonomy_UniqueValues!F:F,MATCH(AF49,Taxonomy_UniqueValues!H:H,0)),INDEX(Taxonomy_UniqueValues!F:F,MATCH(AE49,Taxonomy_UniqueValues!G:G,0)))),"#N/C")</f>
        <v>Fanniidae</v>
      </c>
      <c r="AE49" s="87">
        <f>+IFERROR(IF(AF49="#N/C","#N/C",INDEX(Taxonomy_UniqueValues!G:G,MATCH(AF49,Taxonomy_UniqueValues!H:H,0))),"#N/C")</f>
        <v>0</v>
      </c>
      <c r="AF49" s="87" t="s">
        <v>39</v>
      </c>
      <c r="AG49" s="88" t="s">
        <v>37</v>
      </c>
      <c r="AH49" s="39" t="str" cm="1">
        <f t="array" ref="AH49">IF(LEN(V49)&gt;1,V49,_xlfn.LET(_xlpm.cls,Y49, _xlpm.ord,IFERROR(Z49,"#N/C"), _xlpm.subord,IFERROR(AA49,"#N/C"), _xlpm.infr,IFERROR(AB49,"#N/C"), _xlpm.sf,IFERROR(AC49,"#N/C"), _xlpm.fam,IFERROR(AD49,"#N/C"), _xlpm.subfam,IF(TRIM(AE49)="-","#N/C",IFERROR(AE49,"#N/C")),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_xlpm.fallback,IF(IFERROR(Z49,"#N/C")="#N/C",Y49,IF(IFERROR(AA49,"#N/C")="#N/C",Z49,IF(IFERROR(AB49,"#N/C")="#N/C",AA49,IF(IFERROR(AC49,"#N/C")="#N/C",AB49,IF(IFERROR(AD49,"#N/C")="#N/C",AC49,IF(IFERROR(AE49,"#N/C")="#N/C",AD49,"#N/C")))))), _xlpm.finalResult,IF(OR(_xlpm.computedResult="",_xlpm.computedResult="#N/C"),_xlpm.fallback,_xlpm.computedResult), INDEX(_xlpm.finalResult,1)))</f>
        <v>fly</v>
      </c>
      <c r="AI49" s="106" t="s">
        <v>35</v>
      </c>
      <c r="AJ49" s="55" t="str">
        <f t="shared" si="5"/>
        <v>Insecta.Diptera.Brachycera.Muscomorpha.Muscoidea.Fanniidae.0.Fannia.#N/C</v>
      </c>
    </row>
    <row r="50" spans="1:36" x14ac:dyDescent="0.25">
      <c r="A50" s="3">
        <v>49</v>
      </c>
      <c r="B50" s="50" t="str">
        <f t="shared" si="10"/>
        <v>FAIR-D1_49</v>
      </c>
      <c r="C50" s="51" t="s">
        <v>28</v>
      </c>
      <c r="D50" s="4">
        <f t="shared" si="11"/>
        <v>45164</v>
      </c>
      <c r="E50" s="1" t="s">
        <v>89</v>
      </c>
      <c r="F50" s="81" t="str">
        <f>HYPERLINK(VLOOKUP(E50,Video_List!G:K,5),"video")</f>
        <v>video</v>
      </c>
      <c r="G50" s="5" t="str">
        <f>IF(ISBLANK(E50),"",IFERROR(IF(MATCH(E50,Video_List!$G:$G,)&gt;0,"ok",""),"errr"))</f>
        <v>ok</v>
      </c>
      <c r="H50" s="1" t="s">
        <v>89</v>
      </c>
      <c r="I50" s="81" t="str">
        <f>HYPERLINK(VLOOKUP(H50,Video_List!G:K,5),"video")</f>
        <v>video</v>
      </c>
      <c r="J50" s="5" t="str">
        <f>IF(ISBLANK(H50),"",IFERROR(IF(MATCH(H50,Video_List!$G:$G,)&gt;0,"ok",""),"error"))</f>
        <v>ok</v>
      </c>
      <c r="K50" s="2">
        <v>45164.398680555598</v>
      </c>
      <c r="L50" s="2">
        <v>45164.398738425902</v>
      </c>
      <c r="M50" s="52">
        <f t="shared" si="2"/>
        <v>5.7870303862728179E-5</v>
      </c>
      <c r="N50" s="53" t="s">
        <v>31</v>
      </c>
      <c r="O50" s="54" t="s">
        <v>32</v>
      </c>
      <c r="P50" s="54" t="s">
        <v>33</v>
      </c>
      <c r="Q50" s="6">
        <v>49</v>
      </c>
      <c r="R50" s="5" t="str">
        <f t="shared" si="3"/>
        <v>FAIR-D1/49</v>
      </c>
      <c r="S50" s="4" t="str">
        <f>IF(ISBLANK(E50),"",IF(E50=H50, "1 video",CONCATENATE((+COUNTIFS(Video_List!$A:$A,Monitoring!C50,Video_List!$D:$D,"&lt;=" &amp;Monitoring!L50)-COUNTIFS(Video_List!$A:$A,Monitoring!C50,Video_List!$D:$D,"&lt;=" &amp;Monitoring!K50))+1," videos")))</f>
        <v>1 video</v>
      </c>
      <c r="T50" s="54" t="s">
        <v>34</v>
      </c>
      <c r="U50" s="75"/>
      <c r="V50" s="7" t="str">
        <f t="shared" si="4"/>
        <v/>
      </c>
      <c r="W50" s="85" t="str">
        <f t="shared" ref="W50:W55" si="12">+IF(Y50="#N/C","-",IF(AC50="#N/C","no","yes"))</f>
        <v>yes</v>
      </c>
      <c r="X50" s="86" t="s">
        <v>35</v>
      </c>
      <c r="Y50" s="87" t="str">
        <f>+IFERROR(IF(Z50="#N/C","#N/C",INDEX(Taxonomy_UniqueValues!A:A,MATCH(Z50,Taxonomy_UniqueValues!B:B,0))),"#N/C")</f>
        <v>Insecta</v>
      </c>
      <c r="Z50" s="87" t="str">
        <f>+IFERROR(IF(AA50="#N/C","#N/C",INDEX(Taxonomy_UniqueValues!B:B,MATCH(AA50,Taxonomy_UniqueValues!C:C,0))),"#N/C")</f>
        <v>Diptera</v>
      </c>
      <c r="AA50" s="87" t="str">
        <f>+IFERROR(IF(AC50="#N/C","#N/C",INDEX(Taxonomy_UniqueValues!C:C,MATCH(AC50,Taxonomy_UniqueValues!E:E,0))),"#N/C")</f>
        <v>Brachycera</v>
      </c>
      <c r="AB50" s="87" t="str">
        <f>+IFERROR(IF(AC50="#N/C","#N/C",INDEX(Taxonomy_UniqueValues!D:D,MATCH(AC50,Taxonomy_UniqueValues!E:E,0))),"#N/C")</f>
        <v>Muscomorpha</v>
      </c>
      <c r="AC50" s="87" t="s">
        <v>36</v>
      </c>
      <c r="AD50" s="87" t="str">
        <f>+IFERROR(IF(AE50="#N/C","#N/C",INDEX(Taxonomy_UniqueValues!F:F,MATCH(AE50,Taxonomy_UniqueValues!G:G,0))),"#N/C")</f>
        <v>#N/C</v>
      </c>
      <c r="AE50" s="87" t="str">
        <f>+IFERROR(IF(AF50="#N/C","#N/C",INDEX(Taxonomy_UniqueValues!G:G,MATCH(AF50,Taxonomy_UniqueValues!H:H,0))),"#N/C")</f>
        <v>#N/C</v>
      </c>
      <c r="AF50" s="87" t="str">
        <f>+IFERROR(IF(AG50="#N/C","#N/C",INDEX(Taxonomy_UniqueValues!H:H,MATCH(AG50,Taxonomy_UniqueValues!I:I,0))),"#N/C")</f>
        <v>#N/C</v>
      </c>
      <c r="AG50" s="88" t="s">
        <v>37</v>
      </c>
      <c r="AH50" s="39" t="str" cm="1">
        <f t="array" ref="AH50">IF(LEN(V50)&gt;1,V50,_xlfn.LET(_xlpm.cls,Y50, _xlpm.ord,IFERROR(Z50,"#N/C"), _xlpm.subord,IFERROR(AA50,"#N/C"), _xlpm.infr,IFERROR(AB50,"#N/C"), _xlpm.sf,IFERROR(AC50,"#N/C"), _xlpm.fam,IFERROR(AD50,"#N/C"), _xlpm.subfam,IF(TRIM(AE50)="-","#N/C",IFERROR(AE50,"#N/C")),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_xlpm.fallback,IF(IFERROR(Z50,"#N/C")="#N/C",Y50,IF(IFERROR(AA50,"#N/C")="#N/C",Z50,IF(IFERROR(AB50,"#N/C")="#N/C",AA50,IF(IFERROR(AC50,"#N/C")="#N/C",AB50,IF(IFERROR(AD50,"#N/C")="#N/C",AC50,IF(IFERROR(AE50,"#N/C")="#N/C",AD50,"#N/C")))))), _xlpm.finalResult,IF(OR(_xlpm.computedResult="",_xlpm.computedResult="#N/C"),_xlpm.fallback,_xlpm.computedResult), INDEX(_xlpm.finalResult,1)))</f>
        <v>Muscoidea</v>
      </c>
      <c r="AI50" s="106" t="s">
        <v>35</v>
      </c>
      <c r="AJ50" s="55" t="str">
        <f t="shared" si="5"/>
        <v>Insecta.Diptera.Brachycera.Muscomorpha.Muscoidea.#N/C.#N/C.#N/C.#N/C</v>
      </c>
    </row>
    <row r="51" spans="1:36" x14ac:dyDescent="0.25">
      <c r="A51" s="3">
        <v>50</v>
      </c>
      <c r="B51" s="50" t="str">
        <f t="shared" si="10"/>
        <v>FAIR-D1_50</v>
      </c>
      <c r="C51" s="51" t="s">
        <v>28</v>
      </c>
      <c r="D51" s="4">
        <f t="shared" si="11"/>
        <v>45164</v>
      </c>
      <c r="E51" s="1" t="s">
        <v>89</v>
      </c>
      <c r="F51" s="81" t="str">
        <f>HYPERLINK(VLOOKUP(E51,Video_List!G:K,5),"video")</f>
        <v>video</v>
      </c>
      <c r="G51" s="5" t="str">
        <f>IF(ISBLANK(E51),"",IFERROR(IF(MATCH(E51,Video_List!$G:$G,)&gt;0,"ok",""),"errr"))</f>
        <v>ok</v>
      </c>
      <c r="H51" s="1" t="s">
        <v>89</v>
      </c>
      <c r="I51" s="81" t="str">
        <f>HYPERLINK(VLOOKUP(H51,Video_List!G:K,5),"video")</f>
        <v>video</v>
      </c>
      <c r="J51" s="5" t="str">
        <f>IF(ISBLANK(H51),"",IFERROR(IF(MATCH(H51,Video_List!$G:$G,)&gt;0,"ok",""),"error"))</f>
        <v>ok</v>
      </c>
      <c r="K51" s="2">
        <v>45164.398680555598</v>
      </c>
      <c r="L51" s="2">
        <v>45164.398807870399</v>
      </c>
      <c r="M51" s="52">
        <f t="shared" si="2"/>
        <v>1.2731480092043057E-4</v>
      </c>
      <c r="N51" s="53" t="s">
        <v>31</v>
      </c>
      <c r="O51" s="54" t="s">
        <v>32</v>
      </c>
      <c r="P51" s="54" t="s">
        <v>31</v>
      </c>
      <c r="Q51" s="6">
        <v>50</v>
      </c>
      <c r="R51" s="5" t="str">
        <f t="shared" si="3"/>
        <v>FAIR-D1/50</v>
      </c>
      <c r="S51" s="4" t="str">
        <f>IF(ISBLANK(E51),"",IF(E51=H51, "1 video",CONCATENATE((+COUNTIFS(Video_List!$A:$A,Monitoring!C51,Video_List!$D:$D,"&lt;=" &amp;Monitoring!L51)-COUNTIFS(Video_List!$A:$A,Monitoring!C51,Video_List!$D:$D,"&lt;=" &amp;Monitoring!K51))+1," videos")))</f>
        <v>1 video</v>
      </c>
      <c r="T51" s="54" t="s">
        <v>34</v>
      </c>
      <c r="U51" s="75" t="s">
        <v>3728</v>
      </c>
      <c r="V51" s="7" t="str">
        <f t="shared" si="4"/>
        <v>fly</v>
      </c>
      <c r="W51" s="85" t="str">
        <f t="shared" si="12"/>
        <v>yes</v>
      </c>
      <c r="X51" s="86" t="s">
        <v>35</v>
      </c>
      <c r="Y51" s="87" t="s">
        <v>85</v>
      </c>
      <c r="Z51" s="87" t="str">
        <f>+IFERROR(IF(AA51="#N/C","#N/C",INDEX(Taxonomy_UniqueValues!B:B,MATCH(AA51,Taxonomy_UniqueValues!C:C,0))),"#N/C")</f>
        <v>Diptera</v>
      </c>
      <c r="AA51" s="87" t="str">
        <f>+IFERROR(IF(AC51="#N/C","#N/C",INDEX(Taxonomy_UniqueValues!C:C,MATCH(AC51,Taxonomy_UniqueValues!E:E,0))),"#N/C")</f>
        <v>Brachycera</v>
      </c>
      <c r="AB51" s="87" t="str">
        <f>+IFERROR(IF(AC51="#N/C","#N/C",INDEX(Taxonomy_UniqueValues!D:D,MATCH(AC51,Taxonomy_UniqueValues!E:E,0))),"#N/C")</f>
        <v>Muscomorpha</v>
      </c>
      <c r="AC51" s="87" t="s">
        <v>36</v>
      </c>
      <c r="AD51" s="87" t="str">
        <f>+IFERROR(IF(AE51="#N/C","#N/C",INDEX(Taxonomy_UniqueValues!F:F,MATCH(AE51,Taxonomy_UniqueValues!G:G,0))),"#N/C")</f>
        <v>#N/C</v>
      </c>
      <c r="AE51" s="87" t="str">
        <f>+IFERROR(IF(AF51="#N/C","#N/C",INDEX(Taxonomy_UniqueValues!G:G,MATCH(AF51,Taxonomy_UniqueValues!H:H,0))),"#N/C")</f>
        <v>#N/C</v>
      </c>
      <c r="AF51" s="87" t="str">
        <f>+IFERROR(IF(AG51="#N/C","#N/C",INDEX(Taxonomy_UniqueValues!H:H,MATCH(AG51,Taxonomy_UniqueValues!I:I,0))),"#N/C")</f>
        <v>#N/C</v>
      </c>
      <c r="AG51" s="88" t="s">
        <v>37</v>
      </c>
      <c r="AH51" s="39" t="str" cm="1">
        <f t="array" ref="AH51">IF(LEN(V51)&gt;1,V51,_xlfn.LET(_xlpm.cls,Y51, _xlpm.ord,IFERROR(Z51,"#N/C"), _xlpm.subord,IFERROR(AA51,"#N/C"), _xlpm.infr,IFERROR(AB51,"#N/C"), _xlpm.sf,IFERROR(AC51,"#N/C"), _xlpm.fam,IFERROR(AD51,"#N/C"), _xlpm.subfam,IF(TRIM(AE51)="-","#N/C",IFERROR(AE51,"#N/C")),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_xlpm.fallback,IF(IFERROR(Z51,"#N/C")="#N/C",Y51,IF(IFERROR(AA51,"#N/C")="#N/C",Z51,IF(IFERROR(AB51,"#N/C")="#N/C",AA51,IF(IFERROR(AC51,"#N/C")="#N/C",AB51,IF(IFERROR(AD51,"#N/C")="#N/C",AC51,IF(IFERROR(AE51,"#N/C")="#N/C",AD51,"#N/C")))))), _xlpm.finalResult,IF(OR(_xlpm.computedResult="",_xlpm.computedResult="#N/C"),_xlpm.fallback,_xlpm.computedResult), INDEX(_xlpm.finalResult,1)))</f>
        <v>fly</v>
      </c>
      <c r="AI51" s="106" t="s">
        <v>35</v>
      </c>
      <c r="AJ51" s="55" t="str">
        <f t="shared" si="5"/>
        <v>Insecta.Diptera.Brachycera.Muscomorpha.Muscoidea.#N/C.#N/C.#N/C.#N/C</v>
      </c>
    </row>
    <row r="52" spans="1:36" x14ac:dyDescent="0.25">
      <c r="A52" s="3">
        <v>51</v>
      </c>
      <c r="B52" s="50" t="str">
        <f t="shared" si="10"/>
        <v>FAIR-D1_51</v>
      </c>
      <c r="C52" s="51" t="s">
        <v>28</v>
      </c>
      <c r="D52" s="4">
        <f t="shared" si="11"/>
        <v>45164</v>
      </c>
      <c r="E52" s="1" t="s">
        <v>90</v>
      </c>
      <c r="F52" s="81" t="str">
        <f>HYPERLINK(VLOOKUP(E52,Video_List!G:K,5),"video")</f>
        <v>video</v>
      </c>
      <c r="G52" s="5" t="str">
        <f>IF(ISBLANK(E52),"",IFERROR(IF(MATCH(E52,Video_List!$G:$G,)&gt;0,"ok",""),"errr"))</f>
        <v>ok</v>
      </c>
      <c r="H52" s="1" t="s">
        <v>90</v>
      </c>
      <c r="I52" s="81" t="str">
        <f>HYPERLINK(VLOOKUP(H52,Video_List!G:K,5),"video")</f>
        <v>video</v>
      </c>
      <c r="J52" s="5" t="str">
        <f>IF(ISBLANK(H52),"",IFERROR(IF(MATCH(H52,Video_List!$G:$G,)&gt;0,"ok",""),"error"))</f>
        <v>ok</v>
      </c>
      <c r="K52" s="2">
        <v>45164.415775463</v>
      </c>
      <c r="L52" s="2">
        <v>45164.415937500002</v>
      </c>
      <c r="M52" s="52">
        <f t="shared" si="2"/>
        <v>1.6203700215555727E-4</v>
      </c>
      <c r="N52" s="53" t="s">
        <v>31</v>
      </c>
      <c r="O52" s="54" t="s">
        <v>35</v>
      </c>
      <c r="P52" s="54" t="s">
        <v>46</v>
      </c>
      <c r="Q52" s="6">
        <v>51</v>
      </c>
      <c r="R52" s="5" t="str">
        <f t="shared" si="3"/>
        <v>FAIR-D1/51</v>
      </c>
      <c r="S52" s="4" t="str">
        <f>IF(ISBLANK(E52),"",IF(E52=H52, "1 video",CONCATENATE((+COUNTIFS(Video_List!$A:$A,Monitoring!C52,Video_List!$D:$D,"&lt;=" &amp;Monitoring!L52)-COUNTIFS(Video_List!$A:$A,Monitoring!C52,Video_List!$D:$D,"&lt;=" &amp;Monitoring!K52))+1," videos")))</f>
        <v>1 video</v>
      </c>
      <c r="T52" s="54" t="s">
        <v>34</v>
      </c>
      <c r="U52" s="75"/>
      <c r="V52" s="7" t="str">
        <f t="shared" si="4"/>
        <v/>
      </c>
      <c r="W52" s="85" t="str">
        <f t="shared" si="12"/>
        <v>yes</v>
      </c>
      <c r="X52" s="86" t="s">
        <v>35</v>
      </c>
      <c r="Y52" s="87" t="str">
        <f>+IFERROR(IF(Z52="#N/C","#N/C",INDEX(Taxonomy_UniqueValues!A:A,MATCH(Z52,Taxonomy_UniqueValues!B:B,0))),"#N/C")</f>
        <v>Insecta</v>
      </c>
      <c r="Z52" s="87" t="str">
        <f>+IFERROR(IF(AA52="#N/C","#N/C",INDEX(Taxonomy_UniqueValues!B:B,MATCH(AA52,Taxonomy_UniqueValues!C:C,0))),"#N/C")</f>
        <v>Diptera</v>
      </c>
      <c r="AA52" s="87" t="str">
        <f>+IFERROR(IF(AC52="#N/C","#N/C",INDEX(Taxonomy_UniqueValues!C:C,MATCH(AC52,Taxonomy_UniqueValues!E:E,0))),"#N/C")</f>
        <v>Brachycera</v>
      </c>
      <c r="AB52" s="87" t="str">
        <f>+IFERROR(IF(AC52="#N/C","#N/C",INDEX(Taxonomy_UniqueValues!D:D,MATCH(AC52,Taxonomy_UniqueValues!E:E,0))),"#N/C")</f>
        <v>Muscomorpha</v>
      </c>
      <c r="AC52" s="87" t="s">
        <v>36</v>
      </c>
      <c r="AD52" s="87" t="str">
        <f>+IFERROR(IF(AE52="#N/C","#N/C",INDEX(Taxonomy_UniqueValues!F:F,MATCH(AE52,Taxonomy_UniqueValues!G:G,0))),"#N/C")</f>
        <v>#N/C</v>
      </c>
      <c r="AE52" s="87" t="str">
        <f>+IFERROR(IF(AF52="#N/C","#N/C",INDEX(Taxonomy_UniqueValues!G:G,MATCH(AF52,Taxonomy_UniqueValues!H:H,0))),"#N/C")</f>
        <v>#N/C</v>
      </c>
      <c r="AF52" s="87" t="str">
        <f>+IFERROR(IF(AG52="#N/C","#N/C",INDEX(Taxonomy_UniqueValues!H:H,MATCH(AG52,Taxonomy_UniqueValues!I:I,0))),"#N/C")</f>
        <v>#N/C</v>
      </c>
      <c r="AG52" s="88" t="s">
        <v>37</v>
      </c>
      <c r="AH52" s="39" t="str" cm="1">
        <f t="array" ref="AH52">IF(LEN(V52)&gt;1,V52,_xlfn.LET(_xlpm.cls,Y52, _xlpm.ord,IFERROR(Z52,"#N/C"), _xlpm.subord,IFERROR(AA52,"#N/C"), _xlpm.infr,IFERROR(AB52,"#N/C"), _xlpm.sf,IFERROR(AC52,"#N/C"), _xlpm.fam,IFERROR(AD52,"#N/C"), _xlpm.subfam,IF(TRIM(AE52)="-","#N/C",IFERROR(AE52,"#N/C")),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_xlpm.fallback,IF(IFERROR(Z52,"#N/C")="#N/C",Y52,IF(IFERROR(AA52,"#N/C")="#N/C",Z52,IF(IFERROR(AB52,"#N/C")="#N/C",AA52,IF(IFERROR(AC52,"#N/C")="#N/C",AB52,IF(IFERROR(AD52,"#N/C")="#N/C",AC52,IF(IFERROR(AE52,"#N/C")="#N/C",AD52,"#N/C")))))), _xlpm.finalResult,IF(OR(_xlpm.computedResult="",_xlpm.computedResult="#N/C"),_xlpm.fallback,_xlpm.computedResult), INDEX(_xlpm.finalResult,1)))</f>
        <v>Muscoidea</v>
      </c>
      <c r="AI52" s="106" t="s">
        <v>35</v>
      </c>
      <c r="AJ52" s="55" t="str">
        <f t="shared" si="5"/>
        <v>Insecta.Diptera.Brachycera.Muscomorpha.Muscoidea.#N/C.#N/C.#N/C.#N/C</v>
      </c>
    </row>
    <row r="53" spans="1:36" x14ac:dyDescent="0.25">
      <c r="A53" s="3">
        <v>52</v>
      </c>
      <c r="B53" s="50" t="str">
        <f t="shared" si="10"/>
        <v>FAIR-D1_52</v>
      </c>
      <c r="C53" s="51" t="s">
        <v>28</v>
      </c>
      <c r="D53" s="4">
        <f t="shared" si="11"/>
        <v>45164</v>
      </c>
      <c r="E53" s="1" t="s">
        <v>91</v>
      </c>
      <c r="F53" s="81" t="str">
        <f>HYPERLINK(VLOOKUP(E53,Video_List!G:K,5),"video")</f>
        <v>video</v>
      </c>
      <c r="G53" s="5" t="str">
        <f>IF(ISBLANK(E53),"",IFERROR(IF(MATCH(E53,Video_List!$G:$G,)&gt;0,"ok",""),"errr"))</f>
        <v>ok</v>
      </c>
      <c r="H53" s="1" t="s">
        <v>91</v>
      </c>
      <c r="I53" s="81" t="str">
        <f>HYPERLINK(VLOOKUP(H53,Video_List!G:K,5),"video")</f>
        <v>video</v>
      </c>
      <c r="J53" s="5" t="str">
        <f>IF(ISBLANK(H53),"",IFERROR(IF(MATCH(H53,Video_List!$G:$G,)&gt;0,"ok",""),"error"))</f>
        <v>ok</v>
      </c>
      <c r="K53" s="2">
        <v>45164.416921296302</v>
      </c>
      <c r="L53" s="2">
        <v>45164.417129629597</v>
      </c>
      <c r="M53" s="52">
        <f t="shared" si="2"/>
        <v>2.0833329472225159E-4</v>
      </c>
      <c r="N53" s="53" t="s">
        <v>31</v>
      </c>
      <c r="O53" s="54" t="s">
        <v>35</v>
      </c>
      <c r="P53" s="54" t="s">
        <v>31</v>
      </c>
      <c r="Q53" s="6">
        <v>52</v>
      </c>
      <c r="R53" s="5" t="str">
        <f t="shared" si="3"/>
        <v>FAIR-D1/52</v>
      </c>
      <c r="S53" s="4" t="str">
        <f>IF(ISBLANK(E53),"",IF(E53=H53, "1 video",CONCATENATE((+COUNTIFS(Video_List!$A:$A,Monitoring!C53,Video_List!$D:$D,"&lt;=" &amp;Monitoring!L53)-COUNTIFS(Video_List!$A:$A,Monitoring!C53,Video_List!$D:$D,"&lt;=" &amp;Monitoring!K53))+1," videos")))</f>
        <v>1 video</v>
      </c>
      <c r="T53" s="54" t="s">
        <v>34</v>
      </c>
      <c r="U53" s="75"/>
      <c r="V53" s="7" t="str">
        <f t="shared" si="4"/>
        <v/>
      </c>
      <c r="W53" s="85" t="str">
        <f t="shared" si="12"/>
        <v>yes</v>
      </c>
      <c r="X53" s="86" t="s">
        <v>35</v>
      </c>
      <c r="Y53" s="87" t="str">
        <f>+IFERROR(IF(Z53="#N/C","#N/C",IF(Z53=0,INDEX(Taxonomy_UniqueValues!A:A,MATCH(AA53,Taxonomy_UniqueValues!C:C,0)),INDEX(Taxonomy_UniqueValues!A:A,MATCH(Z53,Taxonomy_UniqueValues!B:B,0)))),"#N/C")</f>
        <v>Insecta</v>
      </c>
      <c r="Z53" s="87" t="str">
        <f>+IFERROR(IF(AA53="#N/C","#N/C",IF(AA53=0,INDEX(Taxonomy_UniqueValues!B:B,MATCH(AB53,Taxonomy_UniqueValues!D:D,0)),INDEX(Taxonomy_UniqueValues!B:B,MATCH(AA53,Taxonomy_UniqueValues!C:C,0)))),"#N/C")</f>
        <v>Diptera</v>
      </c>
      <c r="AA53" s="87" t="str">
        <f>+IFERROR(IF(AB53="#N/C","#N/C",IF(AB53=0,INDEX(Taxonomy_UniqueValues!C:C,MATCH(AC53,Taxonomy_UniqueValues!E:E,0)),INDEX(Taxonomy_UniqueValues!C:C,MATCH(AB53,Taxonomy_UniqueValues!D:D,0)))),"#N/C")</f>
        <v>Brachycera</v>
      </c>
      <c r="AB53" s="87" t="str">
        <f>+IFERROR(IF(AC53="#N/C","#N/C",IF(AC53=0,INDEX(Taxonomy_UniqueValues!D:D,MATCH(AD53,Taxonomy_UniqueValues!F:F,0)),INDEX(Taxonomy_UniqueValues!D:D,MATCH(AC53,Taxonomy_UniqueValues!E:E,0)))),"#N/C")</f>
        <v>Muscomorpha</v>
      </c>
      <c r="AC53" s="87" t="str">
        <f>+IFERROR(IF(AD53="#N/C","#N/C",IF(AD53=0,INDEX(Taxonomy_UniqueValues!E:E,MATCH(AE53,Taxonomy_UniqueValues!G:G,0)),INDEX(Taxonomy_UniqueValues!E:E,MATCH(AD53,Taxonomy_UniqueValues!F:F,0)))),"#N/C")</f>
        <v>Muscoidea</v>
      </c>
      <c r="AD53" s="87" t="str">
        <f>+IFERROR(IF(AE53="#N/C","#N/C",IF(AE53=0,INDEX(Taxonomy_UniqueValues!F:F,MATCH(AF53,Taxonomy_UniqueValues!H:H,0)),INDEX(Taxonomy_UniqueValues!F:F,MATCH(AE53,Taxonomy_UniqueValues!G:G,0)))),"#N/C")</f>
        <v>Fanniidae</v>
      </c>
      <c r="AE53" s="87">
        <f>+IFERROR(IF(AF53="#N/C","#N/C",INDEX(Taxonomy_UniqueValues!G:G,MATCH(AF53,Taxonomy_UniqueValues!H:H,0))),"#N/C")</f>
        <v>0</v>
      </c>
      <c r="AF53" s="87" t="s">
        <v>39</v>
      </c>
      <c r="AG53" s="88" t="s">
        <v>37</v>
      </c>
      <c r="AH53" s="39" t="str" cm="1">
        <f t="array" ref="AH53">IF(LEN(V53)&gt;1,V53,_xlfn.LET(_xlpm.cls,Y53, _xlpm.ord,IFERROR(Z53,"#N/C"), _xlpm.subord,IFERROR(AA53,"#N/C"), _xlpm.infr,IFERROR(AB53,"#N/C"), _xlpm.sf,IFERROR(AC53,"#N/C"), _xlpm.fam,IFERROR(AD53,"#N/C"), _xlpm.subfam,IF(TRIM(AE53)="-","#N/C",IFERROR(AE53,"#N/C")),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_xlpm.fallback,IF(IFERROR(Z53,"#N/C")="#N/C",Y53,IF(IFERROR(AA53,"#N/C")="#N/C",Z53,IF(IFERROR(AB53,"#N/C")="#N/C",AA53,IF(IFERROR(AC53,"#N/C")="#N/C",AB53,IF(IFERROR(AD53,"#N/C")="#N/C",AC53,IF(IFERROR(AE53,"#N/C")="#N/C",AD53,"#N/C")))))), _xlpm.finalResult,IF(OR(_xlpm.computedResult="",_xlpm.computedResult="#N/C"),_xlpm.fallback,_xlpm.computedResult), INDEX(_xlpm.finalResult,1)))</f>
        <v>fly</v>
      </c>
      <c r="AI53" s="106" t="s">
        <v>35</v>
      </c>
      <c r="AJ53" s="55" t="str">
        <f t="shared" si="5"/>
        <v>Insecta.Diptera.Brachycera.Muscomorpha.Muscoidea.Fanniidae.0.Fannia.#N/C</v>
      </c>
    </row>
    <row r="54" spans="1:36" x14ac:dyDescent="0.25">
      <c r="A54" s="3">
        <v>53</v>
      </c>
      <c r="B54" s="50" t="str">
        <f t="shared" si="10"/>
        <v>FAIR-D1_53</v>
      </c>
      <c r="C54" s="51" t="s">
        <v>28</v>
      </c>
      <c r="D54" s="4">
        <f t="shared" si="11"/>
        <v>45164</v>
      </c>
      <c r="E54" s="1" t="s">
        <v>92</v>
      </c>
      <c r="F54" s="81" t="str">
        <f>HYPERLINK(VLOOKUP(E54,Video_List!G:K,5),"video")</f>
        <v>video</v>
      </c>
      <c r="G54" s="5" t="str">
        <f>IF(ISBLANK(E54),"",IFERROR(IF(MATCH(E54,Video_List!$G:$G,)&gt;0,"ok",""),"errr"))</f>
        <v>ok</v>
      </c>
      <c r="H54" s="1" t="s">
        <v>92</v>
      </c>
      <c r="I54" s="81" t="str">
        <f>HYPERLINK(VLOOKUP(H54,Video_List!G:K,5),"video")</f>
        <v>video</v>
      </c>
      <c r="J54" s="5" t="str">
        <f>IF(ISBLANK(H54),"",IFERROR(IF(MATCH(H54,Video_List!$G:$G,)&gt;0,"ok",""),"error"))</f>
        <v>ok</v>
      </c>
      <c r="K54" s="2">
        <v>45164.418252314797</v>
      </c>
      <c r="L54" s="2">
        <v>45164.418298611097</v>
      </c>
      <c r="M54" s="52">
        <f t="shared" si="2"/>
        <v>4.6296299842651933E-5</v>
      </c>
      <c r="N54" s="53" t="s">
        <v>31</v>
      </c>
      <c r="O54" s="54" t="s">
        <v>32</v>
      </c>
      <c r="P54" s="54" t="s">
        <v>33</v>
      </c>
      <c r="Q54" s="6">
        <v>53</v>
      </c>
      <c r="R54" s="5" t="str">
        <f t="shared" si="3"/>
        <v>FAIR-D1/53</v>
      </c>
      <c r="S54" s="4" t="str">
        <f>IF(ISBLANK(E54),"",IF(E54=H54, "1 video",CONCATENATE((+COUNTIFS(Video_List!$A:$A,Monitoring!C54,Video_List!$D:$D,"&lt;=" &amp;Monitoring!L54)-COUNTIFS(Video_List!$A:$A,Monitoring!C54,Video_List!$D:$D,"&lt;=" &amp;Monitoring!K54))+1," videos")))</f>
        <v>1 video</v>
      </c>
      <c r="T54" s="54" t="s">
        <v>34</v>
      </c>
      <c r="U54" s="75"/>
      <c r="V54" s="7" t="str">
        <f t="shared" si="4"/>
        <v/>
      </c>
      <c r="W54" s="85" t="str">
        <f t="shared" si="12"/>
        <v>yes</v>
      </c>
      <c r="X54" s="86" t="s">
        <v>35</v>
      </c>
      <c r="Y54" s="87" t="str">
        <f>+IFERROR(IF(Z54="#N/C","#N/C",IF(Z54=0,INDEX(Taxonomy_UniqueValues!A:A,MATCH(AA54,Taxonomy_UniqueValues!C:C,0)),INDEX(Taxonomy_UniqueValues!A:A,MATCH(Z54,Taxonomy_UniqueValues!B:B,0)))),"#N/C")</f>
        <v>Insecta</v>
      </c>
      <c r="Z54" s="87" t="str">
        <f>+IFERROR(IF(AA54="#N/C","#N/C",IF(AA54=0,INDEX(Taxonomy_UniqueValues!B:B,MATCH(AB54,Taxonomy_UniqueValues!D:D,0)),INDEX(Taxonomy_UniqueValues!B:B,MATCH(AA54,Taxonomy_UniqueValues!C:C,0)))),"#N/C")</f>
        <v>Diptera</v>
      </c>
      <c r="AA54" s="87" t="str">
        <f>+IFERROR(IF(AB54="#N/C","#N/C",IF(AB54=0,INDEX(Taxonomy_UniqueValues!C:C,MATCH(AC54,Taxonomy_UniqueValues!E:E,0)),INDEX(Taxonomy_UniqueValues!C:C,MATCH(AB54,Taxonomy_UniqueValues!D:D,0)))),"#N/C")</f>
        <v>Brachycera</v>
      </c>
      <c r="AB54" s="87" t="str">
        <f>+IFERROR(IF(AC54="#N/C","#N/C",IF(AC54=0,INDEX(Taxonomy_UniqueValues!D:D,MATCH(AD54,Taxonomy_UniqueValues!F:F,0)),INDEX(Taxonomy_UniqueValues!D:D,MATCH(AC54,Taxonomy_UniqueValues!E:E,0)))),"#N/C")</f>
        <v>Muscomorpha</v>
      </c>
      <c r="AC54" s="87" t="str">
        <f>+IFERROR(IF(AD54="#N/C","#N/C",IF(AD54=0,INDEX(Taxonomy_UniqueValues!E:E,MATCH(AE54,Taxonomy_UniqueValues!G:G,0)),INDEX(Taxonomy_UniqueValues!E:E,MATCH(AD54,Taxonomy_UniqueValues!F:F,0)))),"#N/C")</f>
        <v>Muscoidea</v>
      </c>
      <c r="AD54" s="87" t="str">
        <f>+IFERROR(IF(AE54="#N/C","#N/C",IF(AE54=0,INDEX(Taxonomy_UniqueValues!F:F,MATCH(AF54,Taxonomy_UniqueValues!H:H,0)),INDEX(Taxonomy_UniqueValues!F:F,MATCH(AE54,Taxonomy_UniqueValues!G:G,0)))),"#N/C")</f>
        <v>Fanniidae</v>
      </c>
      <c r="AE54" s="87">
        <f>+IFERROR(IF(AF54="#N/C","#N/C",INDEX(Taxonomy_UniqueValues!G:G,MATCH(AF54,Taxonomy_UniqueValues!H:H,0))),"#N/C")</f>
        <v>0</v>
      </c>
      <c r="AF54" s="87" t="s">
        <v>39</v>
      </c>
      <c r="AG54" s="88" t="s">
        <v>37</v>
      </c>
      <c r="AH54" s="39" t="str" cm="1">
        <f t="array" ref="AH54">IF(LEN(V54)&gt;1,V54,_xlfn.LET(_xlpm.cls,Y54, _xlpm.ord,IFERROR(Z54,"#N/C"), _xlpm.subord,IFERROR(AA54,"#N/C"), _xlpm.infr,IFERROR(AB54,"#N/C"), _xlpm.sf,IFERROR(AC54,"#N/C"), _xlpm.fam,IFERROR(AD54,"#N/C"), _xlpm.subfam,IF(TRIM(AE54)="-","#N/C",IFERROR(AE54,"#N/C")),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_xlpm.fallback,IF(IFERROR(Z54,"#N/C")="#N/C",Y54,IF(IFERROR(AA54,"#N/C")="#N/C",Z54,IF(IFERROR(AB54,"#N/C")="#N/C",AA54,IF(IFERROR(AC54,"#N/C")="#N/C",AB54,IF(IFERROR(AD54,"#N/C")="#N/C",AC54,IF(IFERROR(AE54,"#N/C")="#N/C",AD54,"#N/C")))))), _xlpm.finalResult,IF(OR(_xlpm.computedResult="",_xlpm.computedResult="#N/C"),_xlpm.fallback,_xlpm.computedResult), INDEX(_xlpm.finalResult,1)))</f>
        <v>fly</v>
      </c>
      <c r="AI54" s="106" t="s">
        <v>35</v>
      </c>
      <c r="AJ54" s="55" t="str">
        <f t="shared" si="5"/>
        <v>Insecta.Diptera.Brachycera.Muscomorpha.Muscoidea.Fanniidae.0.Fannia.#N/C</v>
      </c>
    </row>
    <row r="55" spans="1:36" x14ac:dyDescent="0.25">
      <c r="A55" s="3">
        <v>54</v>
      </c>
      <c r="B55" s="50" t="str">
        <f t="shared" si="10"/>
        <v>FAIR-D1_54</v>
      </c>
      <c r="C55" s="51" t="s">
        <v>28</v>
      </c>
      <c r="D55" s="4">
        <f t="shared" si="11"/>
        <v>45164</v>
      </c>
      <c r="E55" s="1" t="s">
        <v>93</v>
      </c>
      <c r="F55" s="81" t="str">
        <f>HYPERLINK(VLOOKUP(E55,Video_List!G:K,5),"video")</f>
        <v>video</v>
      </c>
      <c r="G55" s="5" t="str">
        <f>IF(ISBLANK(E55),"",IFERROR(IF(MATCH(E55,Video_List!$G:$G,)&gt;0,"ok",""),"errr"))</f>
        <v>ok</v>
      </c>
      <c r="H55" s="1" t="s">
        <v>93</v>
      </c>
      <c r="I55" s="81" t="str">
        <f>HYPERLINK(VLOOKUP(H55,Video_List!G:K,5),"video")</f>
        <v>video</v>
      </c>
      <c r="J55" s="5" t="str">
        <f>IF(ISBLANK(H55),"",IFERROR(IF(MATCH(H55,Video_List!$G:$G,)&gt;0,"ok",""),"error"))</f>
        <v>ok</v>
      </c>
      <c r="K55" s="2">
        <v>45164.419317129599</v>
      </c>
      <c r="L55" s="2">
        <v>45164.419467592597</v>
      </c>
      <c r="M55" s="52">
        <f t="shared" si="2"/>
        <v>1.5046299813548103E-4</v>
      </c>
      <c r="N55" s="53" t="s">
        <v>46</v>
      </c>
      <c r="O55" s="54" t="s">
        <v>35</v>
      </c>
      <c r="P55" s="54" t="s">
        <v>46</v>
      </c>
      <c r="Q55" s="6">
        <v>54</v>
      </c>
      <c r="R55" s="5" t="str">
        <f t="shared" si="3"/>
        <v>FAIR-D1/54</v>
      </c>
      <c r="S55" s="4" t="str">
        <f>IF(ISBLANK(E55),"",IF(E55=H55, "1 video",CONCATENATE((+COUNTIFS(Video_List!$A:$A,Monitoring!C55,Video_List!$D:$D,"&lt;=" &amp;Monitoring!L55)-COUNTIFS(Video_List!$A:$A,Monitoring!C55,Video_List!$D:$D,"&lt;=" &amp;Monitoring!K55))+1," videos")))</f>
        <v>1 video</v>
      </c>
      <c r="T55" s="54" t="s">
        <v>34</v>
      </c>
      <c r="U55" s="75"/>
      <c r="V55" s="7" t="str">
        <f t="shared" si="4"/>
        <v/>
      </c>
      <c r="W55" s="85" t="str">
        <f t="shared" si="12"/>
        <v>yes</v>
      </c>
      <c r="X55" s="86" t="s">
        <v>35</v>
      </c>
      <c r="Y55" s="87" t="str">
        <f>+IFERROR(IF(Z55="#N/C","#N/C",INDEX(Taxonomy_UniqueValues!A:A,MATCH(Z55,Taxonomy_UniqueValues!B:B,0))),"#N/C")</f>
        <v>Insecta</v>
      </c>
      <c r="Z55" s="87" t="str">
        <f>+IFERROR(IF(AA55="#N/C","#N/C",INDEX(Taxonomy_UniqueValues!B:B,MATCH(AA55,Taxonomy_UniqueValues!C:C,0))),"#N/C")</f>
        <v>Diptera</v>
      </c>
      <c r="AA55" s="87" t="str">
        <f>+IFERROR(IF(AC55="#N/C","#N/C",INDEX(Taxonomy_UniqueValues!C:C,MATCH(AC55,Taxonomy_UniqueValues!E:E,0))),"#N/C")</f>
        <v>Brachycera</v>
      </c>
      <c r="AB55" s="87" t="str">
        <f>+IFERROR(IF(AC55="#N/C","#N/C",INDEX(Taxonomy_UniqueValues!D:D,MATCH(AC55,Taxonomy_UniqueValues!E:E,0))),"#N/C")</f>
        <v>Muscomorpha</v>
      </c>
      <c r="AC55" s="87" t="s">
        <v>36</v>
      </c>
      <c r="AD55" s="87" t="str">
        <f>+IFERROR(IF(AE55="#N/C","#N/C",INDEX(Taxonomy_UniqueValues!F:F,MATCH(AE55,Taxonomy_UniqueValues!G:G,0))),"#N/C")</f>
        <v>#N/C</v>
      </c>
      <c r="AE55" s="87" t="str">
        <f>+IFERROR(IF(AF55="#N/C","#N/C",INDEX(Taxonomy_UniqueValues!G:G,MATCH(AF55,Taxonomy_UniqueValues!H:H,0))),"#N/C")</f>
        <v>#N/C</v>
      </c>
      <c r="AF55" s="87" t="str">
        <f>+IFERROR(IF(AG55="#N/C","#N/C",INDEX(Taxonomy_UniqueValues!H:H,MATCH(AG55,Taxonomy_UniqueValues!I:I,0))),"#N/C")</f>
        <v>#N/C</v>
      </c>
      <c r="AG55" s="88" t="s">
        <v>37</v>
      </c>
      <c r="AH55" s="39" t="str" cm="1">
        <f t="array" ref="AH55">IF(LEN(V55)&gt;1,V55,_xlfn.LET(_xlpm.cls,Y55, _xlpm.ord,IFERROR(Z55,"#N/C"), _xlpm.subord,IFERROR(AA55,"#N/C"), _xlpm.infr,IFERROR(AB55,"#N/C"), _xlpm.sf,IFERROR(AC55,"#N/C"), _xlpm.fam,IFERROR(AD55,"#N/C"), _xlpm.subfam,IF(TRIM(AE55)="-","#N/C",IFERROR(AE55,"#N/C")),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_xlpm.fallback,IF(IFERROR(Z55,"#N/C")="#N/C",Y55,IF(IFERROR(AA55,"#N/C")="#N/C",Z55,IF(IFERROR(AB55,"#N/C")="#N/C",AA55,IF(IFERROR(AC55,"#N/C")="#N/C",AB55,IF(IFERROR(AD55,"#N/C")="#N/C",AC55,IF(IFERROR(AE55,"#N/C")="#N/C",AD55,"#N/C")))))), _xlpm.finalResult,IF(OR(_xlpm.computedResult="",_xlpm.computedResult="#N/C"),_xlpm.fallback,_xlpm.computedResult), INDEX(_xlpm.finalResult,1)))</f>
        <v>Muscoidea</v>
      </c>
      <c r="AI55" s="106" t="s">
        <v>35</v>
      </c>
      <c r="AJ55" s="55" t="str">
        <f t="shared" si="5"/>
        <v>Insecta.Diptera.Brachycera.Muscomorpha.Muscoidea.#N/C.#N/C.#N/C.#N/C</v>
      </c>
    </row>
    <row r="56" spans="1:36" x14ac:dyDescent="0.25">
      <c r="A56" s="3">
        <v>55</v>
      </c>
      <c r="B56" s="50" t="str">
        <f t="shared" si="10"/>
        <v>FAIR-D1_55</v>
      </c>
      <c r="C56" s="51" t="s">
        <v>28</v>
      </c>
      <c r="D56" s="4">
        <f t="shared" si="11"/>
        <v>45164</v>
      </c>
      <c r="E56" s="1" t="s">
        <v>93</v>
      </c>
      <c r="F56" s="81" t="str">
        <f>HYPERLINK(VLOOKUP(E56,Video_List!G:K,5),"video")</f>
        <v>video</v>
      </c>
      <c r="G56" s="5" t="str">
        <f>IF(ISBLANK(E56),"",IFERROR(IF(MATCH(E56,Video_List!$G:$G,)&gt;0,"ok",""),"errr"))</f>
        <v>ok</v>
      </c>
      <c r="H56" s="1" t="s">
        <v>93</v>
      </c>
      <c r="I56" s="81" t="str">
        <f>HYPERLINK(VLOOKUP(H56,Video_List!G:K,5),"video")</f>
        <v>video</v>
      </c>
      <c r="J56" s="5" t="str">
        <f>IF(ISBLANK(H56),"",IFERROR(IF(MATCH(H56,Video_List!$G:$G,)&gt;0,"ok",""),"error"))</f>
        <v>ok</v>
      </c>
      <c r="K56" s="2">
        <v>45164.419317129599</v>
      </c>
      <c r="L56" s="2">
        <v>45164.419467592597</v>
      </c>
      <c r="M56" s="52">
        <f t="shared" si="2"/>
        <v>1.5046299813548103E-4</v>
      </c>
      <c r="N56" s="53" t="s">
        <v>46</v>
      </c>
      <c r="O56" s="54" t="s">
        <v>35</v>
      </c>
      <c r="P56" s="54" t="s">
        <v>46</v>
      </c>
      <c r="Q56" s="6">
        <v>55</v>
      </c>
      <c r="R56" s="5" t="str">
        <f t="shared" si="3"/>
        <v>FAIR-D1/55</v>
      </c>
      <c r="S56" s="4" t="str">
        <f>IF(ISBLANK(E56),"",IF(E56=H56, "1 video",CONCATENATE((+COUNTIFS(Video_List!$A:$A,Monitoring!C56,Video_List!$D:$D,"&lt;=" &amp;Monitoring!L56)-COUNTIFS(Video_List!$A:$A,Monitoring!C56,Video_List!$D:$D,"&lt;=" &amp;Monitoring!K56))+1," videos")))</f>
        <v>1 video</v>
      </c>
      <c r="T56" s="54" t="s">
        <v>34</v>
      </c>
      <c r="U56" s="75"/>
      <c r="V56" s="7" t="str">
        <f t="shared" si="4"/>
        <v/>
      </c>
      <c r="W56" s="85" t="s">
        <v>32</v>
      </c>
      <c r="X56" s="86" t="s">
        <v>35</v>
      </c>
      <c r="Y56" s="87" t="str">
        <f>+IFERROR(IF(Z56="#N/C","#N/C",IF(Z56=0,INDEX(Taxonomy_UniqueValues!A:A,MATCH(AA56,Taxonomy_UniqueValues!C:C,0)),INDEX(Taxonomy_UniqueValues!A:A,MATCH(Z56,Taxonomy_UniqueValues!B:B,0)))),"#N/C")</f>
        <v>Insecta</v>
      </c>
      <c r="Z56" s="87" t="str">
        <f>+IFERROR(IF(AA56="#N/C","#N/C",IF(AA56=0,INDEX(Taxonomy_UniqueValues!B:B,MATCH(AB56,Taxonomy_UniqueValues!D:D,0)),INDEX(Taxonomy_UniqueValues!B:B,MATCH(AA56,Taxonomy_UniqueValues!C:C,0)))),"#N/C")</f>
        <v>Diptera</v>
      </c>
      <c r="AA56" s="87" t="str">
        <f>+IFERROR(IF(AB56="#N/C","#N/C",IF(AB56=0,INDEX(Taxonomy_UniqueValues!C:C,MATCH(AC56,Taxonomy_UniqueValues!E:E,0)),INDEX(Taxonomy_UniqueValues!C:C,MATCH(AB56,Taxonomy_UniqueValues!D:D,0)))),"#N/C")</f>
        <v>Brachycera</v>
      </c>
      <c r="AB56" s="87" t="str">
        <f>+IFERROR(IF(AC56="#N/C","#N/C",IF(AC56=0,INDEX(Taxonomy_UniqueValues!D:D,MATCH(AD56,Taxonomy_UniqueValues!F:F,0)),INDEX(Taxonomy_UniqueValues!D:D,MATCH(AC56,Taxonomy_UniqueValues!E:E,0)))),"#N/C")</f>
        <v>Muscomorpha</v>
      </c>
      <c r="AC56" s="87" t="str">
        <f>+IFERROR(IF(AD56="#N/C","#N/C",IF(AD56=0,INDEX(Taxonomy_UniqueValues!E:E,MATCH(AE56,Taxonomy_UniqueValues!G:G,0)),INDEX(Taxonomy_UniqueValues!E:E,MATCH(AD56,Taxonomy_UniqueValues!F:F,0)))),"#N/C")</f>
        <v>Muscoidea</v>
      </c>
      <c r="AD56" s="87" t="str">
        <f>+IFERROR(IF(AE56="#N/C","#N/C",IF(AE56=0,INDEX(Taxonomy_UniqueValues!F:F,MATCH(AF56,Taxonomy_UniqueValues!H:H,0)),INDEX(Taxonomy_UniqueValues!F:F,MATCH(AE56,Taxonomy_UniqueValues!G:G,0)))),"#N/C")</f>
        <v>Fanniidae</v>
      </c>
      <c r="AE56" s="87">
        <f>+IFERROR(IF(AF56="#N/C","#N/C",INDEX(Taxonomy_UniqueValues!G:G,MATCH(AF56,Taxonomy_UniqueValues!H:H,0))),"#N/C")</f>
        <v>0</v>
      </c>
      <c r="AF56" s="87" t="s">
        <v>39</v>
      </c>
      <c r="AG56" s="88" t="s">
        <v>37</v>
      </c>
      <c r="AH56" s="39" t="str" cm="1">
        <f t="array" ref="AH56">IF(LEN(V56)&gt;1,V56,_xlfn.LET(_xlpm.cls,Y56, _xlpm.ord,IFERROR(Z56,"#N/C"), _xlpm.subord,IFERROR(AA56,"#N/C"), _xlpm.infr,IFERROR(AB56,"#N/C"), _xlpm.sf,IFERROR(AC56,"#N/C"), _xlpm.fam,IFERROR(AD56,"#N/C"), _xlpm.subfam,IF(TRIM(AE56)="-","#N/C",IFERROR(AE56,"#N/C")),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_xlpm.fallback,IF(IFERROR(Z56,"#N/C")="#N/C",Y56,IF(IFERROR(AA56,"#N/C")="#N/C",Z56,IF(IFERROR(AB56,"#N/C")="#N/C",AA56,IF(IFERROR(AC56,"#N/C")="#N/C",AB56,IF(IFERROR(AD56,"#N/C")="#N/C",AC56,IF(IFERROR(AE56,"#N/C")="#N/C",AD56,"#N/C")))))), _xlpm.finalResult,IF(OR(_xlpm.computedResult="",_xlpm.computedResult="#N/C"),_xlpm.fallback,_xlpm.computedResult), INDEX(_xlpm.finalResult,1)))</f>
        <v>fly</v>
      </c>
      <c r="AI56" s="106" t="s">
        <v>35</v>
      </c>
      <c r="AJ56" s="55" t="str">
        <f t="shared" si="5"/>
        <v>Insecta.Diptera.Brachycera.Muscomorpha.Muscoidea.Fanniidae.0.Fannia.#N/C</v>
      </c>
    </row>
    <row r="57" spans="1:36" x14ac:dyDescent="0.25">
      <c r="A57" s="3">
        <v>56</v>
      </c>
      <c r="B57" s="50" t="str">
        <f t="shared" si="10"/>
        <v>FAIR-D1_56</v>
      </c>
      <c r="C57" s="51" t="s">
        <v>28</v>
      </c>
      <c r="D57" s="4">
        <f t="shared" si="11"/>
        <v>45164</v>
      </c>
      <c r="E57" s="1" t="s">
        <v>94</v>
      </c>
      <c r="F57" s="81" t="str">
        <f>HYPERLINK(VLOOKUP(E57,Video_List!G:K,5),"video")</f>
        <v>video</v>
      </c>
      <c r="G57" s="5" t="str">
        <f>IF(ISBLANK(E57),"",IFERROR(IF(MATCH(E57,Video_List!$G:$G,)&gt;0,"ok",""),"errr"))</f>
        <v>ok</v>
      </c>
      <c r="H57" s="1" t="s">
        <v>94</v>
      </c>
      <c r="I57" s="81" t="str">
        <f>HYPERLINK(VLOOKUP(H57,Video_List!G:K,5),"video")</f>
        <v>video</v>
      </c>
      <c r="J57" s="5" t="str">
        <f>IF(ISBLANK(H57),"",IFERROR(IF(MATCH(H57,Video_List!$G:$G,)&gt;0,"ok",""),"error"))</f>
        <v>ok</v>
      </c>
      <c r="K57" s="2">
        <v>45164.442465277803</v>
      </c>
      <c r="L57" s="2">
        <v>45164.442534722199</v>
      </c>
      <c r="M57" s="52">
        <f t="shared" si="2"/>
        <v>6.9444395194295794E-5</v>
      </c>
      <c r="N57" s="53" t="s">
        <v>31</v>
      </c>
      <c r="O57" s="54" t="s">
        <v>32</v>
      </c>
      <c r="P57" s="54" t="s">
        <v>33</v>
      </c>
      <c r="Q57" s="6">
        <v>56</v>
      </c>
      <c r="R57" s="5" t="str">
        <f t="shared" si="3"/>
        <v>FAIR-D1/56</v>
      </c>
      <c r="S57" s="4" t="str">
        <f>IF(ISBLANK(E57),"",IF(E57=H57, "1 video",CONCATENATE((+COUNTIFS(Video_List!$A:$A,Monitoring!C57,Video_List!$D:$D,"&lt;=" &amp;Monitoring!L57)-COUNTIFS(Video_List!$A:$A,Monitoring!C57,Video_List!$D:$D,"&lt;=" &amp;Monitoring!K57))+1," videos")))</f>
        <v>1 video</v>
      </c>
      <c r="T57" s="54" t="s">
        <v>34</v>
      </c>
      <c r="U57" s="75"/>
      <c r="V57" s="7" t="str">
        <f t="shared" si="4"/>
        <v/>
      </c>
      <c r="W57" s="85" t="str">
        <f>+IF(Y57="#N/C","-",IF(AC57="#N/C","no","yes"))</f>
        <v>yes</v>
      </c>
      <c r="X57" s="86" t="s">
        <v>35</v>
      </c>
      <c r="Y57" s="87" t="str">
        <f>+IFERROR(IF(Z57="#N/C","#N/C",IF(Z57=0,INDEX(Taxonomy_UniqueValues!A:A,MATCH(AA57,Taxonomy_UniqueValues!C:C,0)),INDEX(Taxonomy_UniqueValues!A:A,MATCH(Z57,Taxonomy_UniqueValues!B:B,0)))),"#N/C")</f>
        <v>Insecta</v>
      </c>
      <c r="Z57" s="87" t="str">
        <f>+IFERROR(IF(AA57="#N/C","#N/C",IF(AA57=0,INDEX(Taxonomy_UniqueValues!B:B,MATCH(AB57,Taxonomy_UniqueValues!D:D,0)),INDEX(Taxonomy_UniqueValues!B:B,MATCH(AA57,Taxonomy_UniqueValues!C:C,0)))),"#N/C")</f>
        <v>Diptera</v>
      </c>
      <c r="AA57" s="87" t="str">
        <f>+IFERROR(IF(AB57="#N/C","#N/C",IF(AB57=0,INDEX(Taxonomy_UniqueValues!C:C,MATCH(AC57,Taxonomy_UniqueValues!E:E,0)),INDEX(Taxonomy_UniqueValues!C:C,MATCH(AB57,Taxonomy_UniqueValues!D:D,0)))),"#N/C")</f>
        <v>Brachycera</v>
      </c>
      <c r="AB57" s="87" t="str">
        <f>+IFERROR(IF(AC57="#N/C","#N/C",IF(AC57=0,INDEX(Taxonomy_UniqueValues!D:D,MATCH(AD57,Taxonomy_UniqueValues!F:F,0)),INDEX(Taxonomy_UniqueValues!D:D,MATCH(AC57,Taxonomy_UniqueValues!E:E,0)))),"#N/C")</f>
        <v>Muscomorpha</v>
      </c>
      <c r="AC57" s="87" t="str">
        <f>+IFERROR(IF(AD57="#N/C","#N/C",IF(AD57=0,INDEX(Taxonomy_UniqueValues!E:E,MATCH(AE57,Taxonomy_UniqueValues!G:G,0)),INDEX(Taxonomy_UniqueValues!E:E,MATCH(AD57,Taxonomy_UniqueValues!F:F,0)))),"#N/C")</f>
        <v>Muscoidea</v>
      </c>
      <c r="AD57" s="87" t="str">
        <f>+IFERROR(IF(AE57="#N/C","#N/C",IF(AE57=0,INDEX(Taxonomy_UniqueValues!F:F,MATCH(AF57,Taxonomy_UniqueValues!H:H,0)),INDEX(Taxonomy_UniqueValues!F:F,MATCH(AE57,Taxonomy_UniqueValues!G:G,0)))),"#N/C")</f>
        <v>Fanniidae</v>
      </c>
      <c r="AE57" s="87">
        <f>+IFERROR(IF(AF57="#N/C","#N/C",INDEX(Taxonomy_UniqueValues!G:G,MATCH(AF57,Taxonomy_UniqueValues!H:H,0))),"#N/C")</f>
        <v>0</v>
      </c>
      <c r="AF57" s="87" t="s">
        <v>39</v>
      </c>
      <c r="AG57" s="88" t="s">
        <v>37</v>
      </c>
      <c r="AH57" s="39" t="str" cm="1">
        <f t="array" ref="AH57">IF(LEN(V57)&gt;1,V57,_xlfn.LET(_xlpm.cls,Y57, _xlpm.ord,IFERROR(Z57,"#N/C"), _xlpm.subord,IFERROR(AA57,"#N/C"), _xlpm.infr,IFERROR(AB57,"#N/C"), _xlpm.sf,IFERROR(AC57,"#N/C"), _xlpm.fam,IFERROR(AD57,"#N/C"), _xlpm.subfam,IF(TRIM(AE57)="-","#N/C",IFERROR(AE57,"#N/C")),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_xlpm.fallback,IF(IFERROR(Z57,"#N/C")="#N/C",Y57,IF(IFERROR(AA57,"#N/C")="#N/C",Z57,IF(IFERROR(AB57,"#N/C")="#N/C",AA57,IF(IFERROR(AC57,"#N/C")="#N/C",AB57,IF(IFERROR(AD57,"#N/C")="#N/C",AC57,IF(IFERROR(AE57,"#N/C")="#N/C",AD57,"#N/C")))))), _xlpm.finalResult,IF(OR(_xlpm.computedResult="",_xlpm.computedResult="#N/C"),_xlpm.fallback,_xlpm.computedResult), INDEX(_xlpm.finalResult,1)))</f>
        <v>fly</v>
      </c>
      <c r="AI57" s="106" t="s">
        <v>35</v>
      </c>
      <c r="AJ57" s="55" t="str">
        <f t="shared" si="5"/>
        <v>Insecta.Diptera.Brachycera.Muscomorpha.Muscoidea.Fanniidae.0.Fannia.#N/C</v>
      </c>
    </row>
    <row r="58" spans="1:36" x14ac:dyDescent="0.25">
      <c r="A58" s="3">
        <v>57</v>
      </c>
      <c r="B58" s="50" t="str">
        <f t="shared" si="10"/>
        <v>FAIR-D1_57</v>
      </c>
      <c r="C58" s="51" t="s">
        <v>28</v>
      </c>
      <c r="D58" s="4">
        <f t="shared" si="11"/>
        <v>45164</v>
      </c>
      <c r="E58" s="1" t="s">
        <v>95</v>
      </c>
      <c r="F58" s="81" t="str">
        <f>HYPERLINK(VLOOKUP(E58,Video_List!G:K,5),"video")</f>
        <v>video</v>
      </c>
      <c r="G58" s="5" t="str">
        <f>IF(ISBLANK(E58),"",IFERROR(IF(MATCH(E58,Video_List!$G:$G,)&gt;0,"ok",""),"errr"))</f>
        <v>ok</v>
      </c>
      <c r="H58" s="1" t="s">
        <v>95</v>
      </c>
      <c r="I58" s="81" t="str">
        <f>HYPERLINK(VLOOKUP(H58,Video_List!G:K,5),"video")</f>
        <v>video</v>
      </c>
      <c r="J58" s="5" t="str">
        <f>IF(ISBLANK(H58),"",IFERROR(IF(MATCH(H58,Video_List!$G:$G,)&gt;0,"ok",""),"error"))</f>
        <v>ok</v>
      </c>
      <c r="K58" s="2">
        <v>45164.446631944498</v>
      </c>
      <c r="L58" s="2">
        <v>45164.446678240703</v>
      </c>
      <c r="M58" s="52">
        <f t="shared" si="2"/>
        <v>4.6296205255202949E-5</v>
      </c>
      <c r="N58" s="53" t="s">
        <v>46</v>
      </c>
      <c r="O58" s="54" t="s">
        <v>32</v>
      </c>
      <c r="P58" s="54" t="s">
        <v>33</v>
      </c>
      <c r="Q58" s="6">
        <v>57</v>
      </c>
      <c r="R58" s="5" t="str">
        <f t="shared" si="3"/>
        <v>FAIR-D1/57</v>
      </c>
      <c r="S58" s="4" t="str">
        <f>IF(ISBLANK(E58),"",IF(E58=H58, "1 video",CONCATENATE((+COUNTIFS(Video_List!$A:$A,Monitoring!C58,Video_List!$D:$D,"&lt;=" &amp;Monitoring!L58)-COUNTIFS(Video_List!$A:$A,Monitoring!C58,Video_List!$D:$D,"&lt;=" &amp;Monitoring!K58))+1," videos")))</f>
        <v>1 video</v>
      </c>
      <c r="T58" s="54" t="s">
        <v>46</v>
      </c>
      <c r="U58" s="75" t="s">
        <v>3727</v>
      </c>
      <c r="V58" s="7" t="str">
        <f t="shared" si="4"/>
        <v>fly_small</v>
      </c>
      <c r="W58" s="85" t="s">
        <v>35</v>
      </c>
      <c r="X58" s="86" t="s">
        <v>32</v>
      </c>
      <c r="Y58" s="87" t="s">
        <v>85</v>
      </c>
      <c r="Z58" s="87" t="str">
        <f>+IFERROR(IF(AA58="#N/C","#N/C",INDEX(Taxonomy_UniqueValues!B:B,MATCH(AA58,Taxonomy_UniqueValues!C:C,0))),"#N/C")</f>
        <v>#N/C</v>
      </c>
      <c r="AA58" s="87" t="str">
        <f>+IFERROR(IF(AC58="#N/C","#N/C",INDEX(Taxonomy_UniqueValues!C:C,MATCH(AC58,Taxonomy_UniqueValues!E:E,0))),"#N/C")</f>
        <v>#N/C</v>
      </c>
      <c r="AB58" s="87" t="str">
        <f>+IFERROR(IF(AC58="#N/C","#N/C",INDEX(Taxonomy_UniqueValues!D:D,MATCH(AC58,Taxonomy_UniqueValues!E:E,0))),"#N/C")</f>
        <v>#N/C</v>
      </c>
      <c r="AC58" s="87" t="str">
        <f>+IFERROR(IF(AD58="#N/C","#N/C",INDEX(Taxonomy_UniqueValues!E:E,MATCH(AD58,Taxonomy_UniqueValues!F:F,0))),"#N/C")</f>
        <v>#N/C</v>
      </c>
      <c r="AD58" s="87" t="str">
        <f>+IFERROR(IF(AE58="#N/C","#N/C",INDEX(Taxonomy_UniqueValues!F:F,MATCH(AE58,Taxonomy_UniqueValues!G:G,0))),"#N/C")</f>
        <v>#N/C</v>
      </c>
      <c r="AE58" s="87" t="str">
        <f>+IFERROR(IF(AF58="#N/C","#N/C",INDEX(Taxonomy_UniqueValues!G:G,MATCH(AF58,Taxonomy_UniqueValues!H:H,0))),"#N/C")</f>
        <v>#N/C</v>
      </c>
      <c r="AF58" s="87" t="str">
        <f>+IFERROR(IF(AG58="#N/C","#N/C",INDEX(Taxonomy_UniqueValues!H:H,MATCH(AG58,Taxonomy_UniqueValues!I:I,0))),"#N/C")</f>
        <v>#N/C</v>
      </c>
      <c r="AG58" s="88" t="s">
        <v>37</v>
      </c>
      <c r="AH58" s="39" t="str" cm="1">
        <f t="array" ref="AH58">IF(LEN(V58)&gt;1,V58,_xlfn.LET(_xlpm.cls,Y58, _xlpm.ord,IFERROR(Z58,"#N/C"), _xlpm.subord,IFERROR(AA58,"#N/C"), _xlpm.infr,IFERROR(AB58,"#N/C"), _xlpm.sf,IFERROR(AC58,"#N/C"), _xlpm.fam,IFERROR(AD58,"#N/C"), _xlpm.subfam,IF(TRIM(AE58)="-","#N/C",IFERROR(AE58,"#N/C")),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_xlpm.fallback,IF(IFERROR(Z58,"#N/C")="#N/C",Y58,IF(IFERROR(AA58,"#N/C")="#N/C",Z58,IF(IFERROR(AB58,"#N/C")="#N/C",AA58,IF(IFERROR(AC58,"#N/C")="#N/C",AB58,IF(IFERROR(AD58,"#N/C")="#N/C",AC58,IF(IFERROR(AE58,"#N/C")="#N/C",AD58,"#N/C")))))), _xlpm.finalResult,IF(OR(_xlpm.computedResult="",_xlpm.computedResult="#N/C"),_xlpm.fallback,_xlpm.computedResult), INDEX(_xlpm.finalResult,1)))</f>
        <v>fly_small</v>
      </c>
      <c r="AI58" s="106" t="s">
        <v>35</v>
      </c>
      <c r="AJ58" s="55" t="str">
        <f t="shared" si="5"/>
        <v>Insecta.#N/C.#N/C.#N/C.#N/C.#N/C.#N/C.#N/C.#N/C</v>
      </c>
    </row>
    <row r="59" spans="1:36" x14ac:dyDescent="0.25">
      <c r="A59" s="3">
        <v>58</v>
      </c>
      <c r="B59" s="50" t="str">
        <f t="shared" si="10"/>
        <v>FAIR-D1_58</v>
      </c>
      <c r="C59" s="51" t="s">
        <v>28</v>
      </c>
      <c r="D59" s="4">
        <f t="shared" si="11"/>
        <v>45164</v>
      </c>
      <c r="E59" s="1" t="s">
        <v>95</v>
      </c>
      <c r="F59" s="81" t="str">
        <f>HYPERLINK(VLOOKUP(E59,Video_List!G:K,5),"video")</f>
        <v>video</v>
      </c>
      <c r="G59" s="5" t="str">
        <f>IF(ISBLANK(E59),"",IFERROR(IF(MATCH(E59,Video_List!$G:$G,)&gt;0,"ok",""),"errr"))</f>
        <v>ok</v>
      </c>
      <c r="H59" s="1" t="s">
        <v>95</v>
      </c>
      <c r="I59" s="81" t="str">
        <f>HYPERLINK(VLOOKUP(H59,Video_List!G:K,5),"video")</f>
        <v>video</v>
      </c>
      <c r="J59" s="5" t="str">
        <f>IF(ISBLANK(H59),"",IFERROR(IF(MATCH(H59,Video_List!$G:$G,)&gt;0,"ok",""),"error"))</f>
        <v>ok</v>
      </c>
      <c r="K59" s="2">
        <v>45164.446631944498</v>
      </c>
      <c r="L59" s="2">
        <v>45164.446770833303</v>
      </c>
      <c r="M59" s="52">
        <f t="shared" si="2"/>
        <v>1.3888880494050682E-4</v>
      </c>
      <c r="N59" s="53" t="s">
        <v>31</v>
      </c>
      <c r="O59" s="54" t="s">
        <v>32</v>
      </c>
      <c r="P59" s="54" t="s">
        <v>33</v>
      </c>
      <c r="Q59" s="6">
        <v>58</v>
      </c>
      <c r="R59" s="5" t="str">
        <f t="shared" si="3"/>
        <v>FAIR-D1/58</v>
      </c>
      <c r="S59" s="4" t="str">
        <f>IF(ISBLANK(E59),"",IF(E59=H59, "1 video",CONCATENATE((+COUNTIFS(Video_List!$A:$A,Monitoring!C59,Video_List!$D:$D,"&lt;=" &amp;Monitoring!L59)-COUNTIFS(Video_List!$A:$A,Monitoring!C59,Video_List!$D:$D,"&lt;=" &amp;Monitoring!K59))+1," videos")))</f>
        <v>1 video</v>
      </c>
      <c r="T59" s="54" t="s">
        <v>34</v>
      </c>
      <c r="U59" s="75"/>
      <c r="V59" s="7" t="str">
        <f t="shared" si="4"/>
        <v/>
      </c>
      <c r="W59" s="85" t="str">
        <f>+IF(Y59="#N/C","-",IF(AC59="#N/C","no","yes"))</f>
        <v>yes</v>
      </c>
      <c r="X59" s="86" t="s">
        <v>35</v>
      </c>
      <c r="Y59" s="87" t="str">
        <f>+IFERROR(IF(Z59="#N/C","#N/C",IF(Z59=0,INDEX(Taxonomy_UniqueValues!A:A,MATCH(AA59,Taxonomy_UniqueValues!C:C,0)),INDEX(Taxonomy_UniqueValues!A:A,MATCH(Z59,Taxonomy_UniqueValues!B:B,0)))),"#N/C")</f>
        <v>Insecta</v>
      </c>
      <c r="Z59" s="87" t="str">
        <f>+IFERROR(IF(AA59="#N/C","#N/C",IF(AA59=0,INDEX(Taxonomy_UniqueValues!B:B,MATCH(AB59,Taxonomy_UniqueValues!D:D,0)),INDEX(Taxonomy_UniqueValues!B:B,MATCH(AA59,Taxonomy_UniqueValues!C:C,0)))),"#N/C")</f>
        <v>Diptera</v>
      </c>
      <c r="AA59" s="87" t="str">
        <f>+IFERROR(IF(AB59="#N/C","#N/C",IF(AB59=0,INDEX(Taxonomy_UniqueValues!C:C,MATCH(AC59,Taxonomy_UniqueValues!E:E,0)),INDEX(Taxonomy_UniqueValues!C:C,MATCH(AB59,Taxonomy_UniqueValues!D:D,0)))),"#N/C")</f>
        <v>Brachycera</v>
      </c>
      <c r="AB59" s="87" t="str">
        <f>+IFERROR(IF(AC59="#N/C","#N/C",IF(AC59=0,INDEX(Taxonomy_UniqueValues!D:D,MATCH(AD59,Taxonomy_UniqueValues!F:F,0)),INDEX(Taxonomy_UniqueValues!D:D,MATCH(AC59,Taxonomy_UniqueValues!E:E,0)))),"#N/C")</f>
        <v>Muscomorpha</v>
      </c>
      <c r="AC59" s="87" t="str">
        <f>+IFERROR(IF(AD59="#N/C","#N/C",IF(AD59=0,INDEX(Taxonomy_UniqueValues!E:E,MATCH(AE59,Taxonomy_UniqueValues!G:G,0)),INDEX(Taxonomy_UniqueValues!E:E,MATCH(AD59,Taxonomy_UniqueValues!F:F,0)))),"#N/C")</f>
        <v>Muscoidea</v>
      </c>
      <c r="AD59" s="87" t="str">
        <f>+IFERROR(IF(AE59="#N/C","#N/C",IF(AE59=0,INDEX(Taxonomy_UniqueValues!F:F,MATCH(AF59,Taxonomy_UniqueValues!H:H,0)),INDEX(Taxonomy_UniqueValues!F:F,MATCH(AE59,Taxonomy_UniqueValues!G:G,0)))),"#N/C")</f>
        <v>Fanniidae</v>
      </c>
      <c r="AE59" s="87">
        <f>+IFERROR(IF(AF59="#N/C","#N/C",INDEX(Taxonomy_UniqueValues!G:G,MATCH(AF59,Taxonomy_UniqueValues!H:H,0))),"#N/C")</f>
        <v>0</v>
      </c>
      <c r="AF59" s="87" t="s">
        <v>39</v>
      </c>
      <c r="AG59" s="88" t="s">
        <v>37</v>
      </c>
      <c r="AH59" s="39" t="str" cm="1">
        <f t="array" ref="AH59">IF(LEN(V59)&gt;1,V59,_xlfn.LET(_xlpm.cls,Y59, _xlpm.ord,IFERROR(Z59,"#N/C"), _xlpm.subord,IFERROR(AA59,"#N/C"), _xlpm.infr,IFERROR(AB59,"#N/C"), _xlpm.sf,IFERROR(AC59,"#N/C"), _xlpm.fam,IFERROR(AD59,"#N/C"), _xlpm.subfam,IF(TRIM(AE59)="-","#N/C",IFERROR(AE59,"#N/C")),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_xlpm.fallback,IF(IFERROR(Z59,"#N/C")="#N/C",Y59,IF(IFERROR(AA59,"#N/C")="#N/C",Z59,IF(IFERROR(AB59,"#N/C")="#N/C",AA59,IF(IFERROR(AC59,"#N/C")="#N/C",AB59,IF(IFERROR(AD59,"#N/C")="#N/C",AC59,IF(IFERROR(AE59,"#N/C")="#N/C",AD59,"#N/C")))))), _xlpm.finalResult,IF(OR(_xlpm.computedResult="",_xlpm.computedResult="#N/C"),_xlpm.fallback,_xlpm.computedResult), INDEX(_xlpm.finalResult,1)))</f>
        <v>fly</v>
      </c>
      <c r="AI59" s="106" t="s">
        <v>35</v>
      </c>
      <c r="AJ59" s="55" t="str">
        <f t="shared" si="5"/>
        <v>Insecta.Diptera.Brachycera.Muscomorpha.Muscoidea.Fanniidae.0.Fannia.#N/C</v>
      </c>
    </row>
    <row r="60" spans="1:36" x14ac:dyDescent="0.25">
      <c r="A60" s="3">
        <v>59</v>
      </c>
      <c r="B60" s="50" t="str">
        <f t="shared" si="10"/>
        <v>FAIR-D1_59</v>
      </c>
      <c r="C60" s="51" t="s">
        <v>28</v>
      </c>
      <c r="D60" s="4">
        <f t="shared" si="11"/>
        <v>45164</v>
      </c>
      <c r="E60" s="1" t="s">
        <v>96</v>
      </c>
      <c r="F60" s="81" t="str">
        <f>HYPERLINK(VLOOKUP(E60,Video_List!G:K,5),"video")</f>
        <v>video</v>
      </c>
      <c r="G60" s="5" t="str">
        <f>IF(ISBLANK(E60),"",IFERROR(IF(MATCH(E60,Video_List!$G:$G,)&gt;0,"ok",""),"errr"))</f>
        <v>ok</v>
      </c>
      <c r="H60" s="1" t="s">
        <v>96</v>
      </c>
      <c r="I60" s="81" t="str">
        <f>HYPERLINK(VLOOKUP(H60,Video_List!G:K,5),"video")</f>
        <v>video</v>
      </c>
      <c r="J60" s="5" t="str">
        <f>IF(ISBLANK(H60),"",IFERROR(IF(MATCH(H60,Video_List!$G:$G,)&gt;0,"ok",""),"error"))</f>
        <v>ok</v>
      </c>
      <c r="K60" s="2">
        <v>45164.448310185202</v>
      </c>
      <c r="L60" s="2">
        <v>45164.448437500003</v>
      </c>
      <c r="M60" s="52">
        <f t="shared" si="2"/>
        <v>1.2731480092043057E-4</v>
      </c>
      <c r="N60" s="53" t="s">
        <v>31</v>
      </c>
      <c r="O60" s="54" t="s">
        <v>35</v>
      </c>
      <c r="P60" s="54" t="s">
        <v>46</v>
      </c>
      <c r="Q60" s="6">
        <v>59</v>
      </c>
      <c r="R60" s="5" t="str">
        <f t="shared" si="3"/>
        <v>FAIR-D1/59</v>
      </c>
      <c r="S60" s="4" t="str">
        <f>IF(ISBLANK(E60),"",IF(E60=H60, "1 video",CONCATENATE((+COUNTIFS(Video_List!$A:$A,Monitoring!C60,Video_List!$D:$D,"&lt;=" &amp;Monitoring!L60)-COUNTIFS(Video_List!$A:$A,Monitoring!C60,Video_List!$D:$D,"&lt;=" &amp;Monitoring!K60))+1," videos")))</f>
        <v>1 video</v>
      </c>
      <c r="T60" s="54" t="s">
        <v>34</v>
      </c>
      <c r="U60" s="75"/>
      <c r="V60" s="7" t="str">
        <f t="shared" si="4"/>
        <v/>
      </c>
      <c r="W60" s="85" t="str">
        <f>+IF(Y60="#N/C","-",IF(AC60="#N/C","no","yes"))</f>
        <v>yes</v>
      </c>
      <c r="X60" s="86" t="s">
        <v>35</v>
      </c>
      <c r="Y60" s="87" t="str">
        <f>+IFERROR(IF(Z60="#N/C","#N/C",IF(Z60=0,INDEX(Taxonomy_UniqueValues!A:A,MATCH(AA60,Taxonomy_UniqueValues!C:C,0)),INDEX(Taxonomy_UniqueValues!A:A,MATCH(Z60,Taxonomy_UniqueValues!B:B,0)))),"#N/C")</f>
        <v>Insecta</v>
      </c>
      <c r="Z60" s="87" t="str">
        <f>+IFERROR(IF(AA60="#N/C","#N/C",IF(AA60=0,INDEX(Taxonomy_UniqueValues!B:B,MATCH(AB60,Taxonomy_UniqueValues!D:D,0)),INDEX(Taxonomy_UniqueValues!B:B,MATCH(AA60,Taxonomy_UniqueValues!C:C,0)))),"#N/C")</f>
        <v>Diptera</v>
      </c>
      <c r="AA60" s="87" t="str">
        <f>+IFERROR(IF(AB60="#N/C","#N/C",IF(AB60=0,INDEX(Taxonomy_UniqueValues!C:C,MATCH(AC60,Taxonomy_UniqueValues!E:E,0)),INDEX(Taxonomy_UniqueValues!C:C,MATCH(AB60,Taxonomy_UniqueValues!D:D,0)))),"#N/C")</f>
        <v>Brachycera</v>
      </c>
      <c r="AB60" s="87" t="str">
        <f>+IFERROR(IF(AC60="#N/C","#N/C",IF(AC60=0,INDEX(Taxonomy_UniqueValues!D:D,MATCH(AD60,Taxonomy_UniqueValues!F:F,0)),INDEX(Taxonomy_UniqueValues!D:D,MATCH(AC60,Taxonomy_UniqueValues!E:E,0)))),"#N/C")</f>
        <v>Muscomorpha</v>
      </c>
      <c r="AC60" s="87" t="str">
        <f>+IFERROR(IF(AD60="#N/C","#N/C",IF(AD60=0,INDEX(Taxonomy_UniqueValues!E:E,MATCH(AE60,Taxonomy_UniqueValues!G:G,0)),INDEX(Taxonomy_UniqueValues!E:E,MATCH(AD60,Taxonomy_UniqueValues!F:F,0)))),"#N/C")</f>
        <v>Muscoidea</v>
      </c>
      <c r="AD60" s="87" t="str">
        <f>+IFERROR(IF(AE60="#N/C","#N/C",IF(AE60=0,INDEX(Taxonomy_UniqueValues!F:F,MATCH(AF60,Taxonomy_UniqueValues!H:H,0)),INDEX(Taxonomy_UniqueValues!F:F,MATCH(AE60,Taxonomy_UniqueValues!G:G,0)))),"#N/C")</f>
        <v>Fanniidae</v>
      </c>
      <c r="AE60" s="87">
        <f>+IFERROR(IF(AF60="#N/C","#N/C",INDEX(Taxonomy_UniqueValues!G:G,MATCH(AF60,Taxonomy_UniqueValues!H:H,0))),"#N/C")</f>
        <v>0</v>
      </c>
      <c r="AF60" s="87" t="s">
        <v>39</v>
      </c>
      <c r="AG60" s="88" t="s">
        <v>37</v>
      </c>
      <c r="AH60" s="39" t="str" cm="1">
        <f t="array" ref="AH60">IF(LEN(V60)&gt;1,V60,_xlfn.LET(_xlpm.cls,Y60, _xlpm.ord,IFERROR(Z60,"#N/C"), _xlpm.subord,IFERROR(AA60,"#N/C"), _xlpm.infr,IFERROR(AB60,"#N/C"), _xlpm.sf,IFERROR(AC60,"#N/C"), _xlpm.fam,IFERROR(AD60,"#N/C"), _xlpm.subfam,IF(TRIM(AE60)="-","#N/C",IFERROR(AE60,"#N/C")),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_xlpm.fallback,IF(IFERROR(Z60,"#N/C")="#N/C",Y60,IF(IFERROR(AA60,"#N/C")="#N/C",Z60,IF(IFERROR(AB60,"#N/C")="#N/C",AA60,IF(IFERROR(AC60,"#N/C")="#N/C",AB60,IF(IFERROR(AD60,"#N/C")="#N/C",AC60,IF(IFERROR(AE60,"#N/C")="#N/C",AD60,"#N/C")))))), _xlpm.finalResult,IF(OR(_xlpm.computedResult="",_xlpm.computedResult="#N/C"),_xlpm.fallback,_xlpm.computedResult), INDEX(_xlpm.finalResult,1)))</f>
        <v>fly</v>
      </c>
      <c r="AI60" s="106" t="s">
        <v>35</v>
      </c>
      <c r="AJ60" s="55" t="str">
        <f t="shared" si="5"/>
        <v>Insecta.Diptera.Brachycera.Muscomorpha.Muscoidea.Fanniidae.0.Fannia.#N/C</v>
      </c>
    </row>
    <row r="61" spans="1:36" x14ac:dyDescent="0.25">
      <c r="A61" s="3">
        <v>60</v>
      </c>
      <c r="B61" s="50" t="str">
        <f t="shared" si="10"/>
        <v>FAIR-D1_60</v>
      </c>
      <c r="C61" s="51" t="s">
        <v>28</v>
      </c>
      <c r="D61" s="4">
        <f t="shared" si="11"/>
        <v>45164</v>
      </c>
      <c r="E61" s="1" t="s">
        <v>97</v>
      </c>
      <c r="F61" s="81" t="str">
        <f>HYPERLINK(VLOOKUP(E61,Video_List!G:K,5),"video")</f>
        <v>video</v>
      </c>
      <c r="G61" s="5" t="str">
        <f>IF(ISBLANK(E61),"",IFERROR(IF(MATCH(E61,Video_List!$G:$G,)&gt;0,"ok",""),"errr"))</f>
        <v>ok</v>
      </c>
      <c r="H61" s="1" t="s">
        <v>97</v>
      </c>
      <c r="I61" s="81" t="str">
        <f>HYPERLINK(VLOOKUP(H61,Video_List!G:K,5),"video")</f>
        <v>video</v>
      </c>
      <c r="J61" s="5" t="str">
        <f>IF(ISBLANK(H61),"",IFERROR(IF(MATCH(H61,Video_List!$G:$G,)&gt;0,"ok",""),"error"))</f>
        <v>ok</v>
      </c>
      <c r="K61" s="2">
        <v>45164.448923611097</v>
      </c>
      <c r="L61" s="2">
        <v>45164.448958333298</v>
      </c>
      <c r="M61" s="52">
        <f t="shared" si="2"/>
        <v>3.4722201235126704E-5</v>
      </c>
      <c r="N61" s="53" t="s">
        <v>46</v>
      </c>
      <c r="O61" s="54" t="s">
        <v>35</v>
      </c>
      <c r="P61" s="54" t="s">
        <v>31</v>
      </c>
      <c r="Q61" s="6">
        <v>60</v>
      </c>
      <c r="R61" s="5" t="str">
        <f t="shared" si="3"/>
        <v>FAIR-D1/60</v>
      </c>
      <c r="S61" s="4" t="str">
        <f>IF(ISBLANK(E61),"",IF(E61=H61, "1 video",CONCATENATE((+COUNTIFS(Video_List!$A:$A,Monitoring!C61,Video_List!$D:$D,"&lt;=" &amp;Monitoring!L61)-COUNTIFS(Video_List!$A:$A,Monitoring!C61,Video_List!$D:$D,"&lt;=" &amp;Monitoring!K61))+1," videos")))</f>
        <v>1 video</v>
      </c>
      <c r="T61" s="54" t="s">
        <v>46</v>
      </c>
      <c r="U61" s="75" t="s">
        <v>3727</v>
      </c>
      <c r="V61" s="7" t="str">
        <f t="shared" si="4"/>
        <v>fly_small</v>
      </c>
      <c r="W61" s="85" t="s">
        <v>35</v>
      </c>
      <c r="X61" s="86" t="s">
        <v>35</v>
      </c>
      <c r="Y61" s="87" t="s">
        <v>85</v>
      </c>
      <c r="Z61" s="87" t="str">
        <f>+IFERROR(IF(AA61="#N/C","#N/C",INDEX(Taxonomy_UniqueValues!B:B,MATCH(AA61,Taxonomy_UniqueValues!C:C,0))),"#N/C")</f>
        <v>#N/C</v>
      </c>
      <c r="AA61" s="87" t="str">
        <f>+IFERROR(IF(AC61="#N/C","#N/C",INDEX(Taxonomy_UniqueValues!C:C,MATCH(AC61,Taxonomy_UniqueValues!E:E,0))),"#N/C")</f>
        <v>#N/C</v>
      </c>
      <c r="AB61" s="87" t="str">
        <f>+IFERROR(IF(AC61="#N/C","#N/C",INDEX(Taxonomy_UniqueValues!D:D,MATCH(AC61,Taxonomy_UniqueValues!E:E,0))),"#N/C")</f>
        <v>#N/C</v>
      </c>
      <c r="AC61" s="87" t="str">
        <f>+IFERROR(IF(AD61="#N/C","#N/C",INDEX(Taxonomy_UniqueValues!E:E,MATCH(AD61,Taxonomy_UniqueValues!F:F,0))),"#N/C")</f>
        <v>#N/C</v>
      </c>
      <c r="AD61" s="87" t="str">
        <f>+IFERROR(IF(AE61="#N/C","#N/C",INDEX(Taxonomy_UniqueValues!F:F,MATCH(AE61,Taxonomy_UniqueValues!G:G,0))),"#N/C")</f>
        <v>#N/C</v>
      </c>
      <c r="AE61" s="87" t="str">
        <f>+IFERROR(IF(AF61="#N/C","#N/C",INDEX(Taxonomy_UniqueValues!G:G,MATCH(AF61,Taxonomy_UniqueValues!H:H,0))),"#N/C")</f>
        <v>#N/C</v>
      </c>
      <c r="AF61" s="87" t="str">
        <f>+IFERROR(IF(AG61="#N/C","#N/C",INDEX(Taxonomy_UniqueValues!H:H,MATCH(AG61,Taxonomy_UniqueValues!I:I,0))),"#N/C")</f>
        <v>#N/C</v>
      </c>
      <c r="AG61" s="88" t="s">
        <v>37</v>
      </c>
      <c r="AH61" s="39" t="str" cm="1">
        <f t="array" ref="AH61">IF(LEN(V61)&gt;1,V61,_xlfn.LET(_xlpm.cls,Y61, _xlpm.ord,IFERROR(Z61,"#N/C"), _xlpm.subord,IFERROR(AA61,"#N/C"), _xlpm.infr,IFERROR(AB61,"#N/C"), _xlpm.sf,IFERROR(AC61,"#N/C"), _xlpm.fam,IFERROR(AD61,"#N/C"), _xlpm.subfam,IF(TRIM(AE61)="-","#N/C",IFERROR(AE61,"#N/C")),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_xlpm.fallback,IF(IFERROR(Z61,"#N/C")="#N/C",Y61,IF(IFERROR(AA61,"#N/C")="#N/C",Z61,IF(IFERROR(AB61,"#N/C")="#N/C",AA61,IF(IFERROR(AC61,"#N/C")="#N/C",AB61,IF(IFERROR(AD61,"#N/C")="#N/C",AC61,IF(IFERROR(AE61,"#N/C")="#N/C",AD61,"#N/C")))))), _xlpm.finalResult,IF(OR(_xlpm.computedResult="",_xlpm.computedResult="#N/C"),_xlpm.fallback,_xlpm.computedResult), INDEX(_xlpm.finalResult,1)))</f>
        <v>fly_small</v>
      </c>
      <c r="AI61" s="106" t="s">
        <v>35</v>
      </c>
      <c r="AJ61" s="55" t="str">
        <f t="shared" si="5"/>
        <v>Insecta.#N/C.#N/C.#N/C.#N/C.#N/C.#N/C.#N/C.#N/C</v>
      </c>
    </row>
    <row r="62" spans="1:36" x14ac:dyDescent="0.25">
      <c r="A62" s="3">
        <v>61</v>
      </c>
      <c r="B62" s="50" t="str">
        <f t="shared" si="10"/>
        <v>FAIR-D1_61</v>
      </c>
      <c r="C62" s="51" t="s">
        <v>28</v>
      </c>
      <c r="D62" s="4">
        <f t="shared" si="11"/>
        <v>45164</v>
      </c>
      <c r="E62" s="1" t="s">
        <v>98</v>
      </c>
      <c r="F62" s="81" t="str">
        <f>HYPERLINK(VLOOKUP(E62,Video_List!G:K,5),"video")</f>
        <v>video</v>
      </c>
      <c r="G62" s="5" t="str">
        <f>IF(ISBLANK(E62),"",IFERROR(IF(MATCH(E62,Video_List!$G:$G,)&gt;0,"ok",""),"errr"))</f>
        <v>ok</v>
      </c>
      <c r="H62" s="1" t="s">
        <v>98</v>
      </c>
      <c r="I62" s="81" t="str">
        <f>HYPERLINK(VLOOKUP(H62,Video_List!G:K,5),"video")</f>
        <v>video</v>
      </c>
      <c r="J62" s="5" t="str">
        <f>IF(ISBLANK(H62),"",IFERROR(IF(MATCH(H62,Video_List!$G:$G,)&gt;0,"ok",""),"error"))</f>
        <v>ok</v>
      </c>
      <c r="K62" s="2">
        <v>45164.452129629601</v>
      </c>
      <c r="L62" s="2">
        <v>45164.452569444402</v>
      </c>
      <c r="M62" s="52">
        <f t="shared" si="2"/>
        <v>4.3981480121146888E-4</v>
      </c>
      <c r="N62" s="53" t="s">
        <v>46</v>
      </c>
      <c r="O62" s="54" t="s">
        <v>35</v>
      </c>
      <c r="P62" s="54" t="s">
        <v>46</v>
      </c>
      <c r="Q62" s="6">
        <v>61</v>
      </c>
      <c r="R62" s="5" t="str">
        <f t="shared" si="3"/>
        <v>FAIR-D1/61</v>
      </c>
      <c r="S62" s="4" t="str">
        <f>IF(ISBLANK(E62),"",IF(E62=H62, "1 video",CONCATENATE((+COUNTIFS(Video_List!$A:$A,Monitoring!C62,Video_List!$D:$D,"&lt;=" &amp;Monitoring!L62)-COUNTIFS(Video_List!$A:$A,Monitoring!C62,Video_List!$D:$D,"&lt;=" &amp;Monitoring!K62))+1," videos")))</f>
        <v>1 video</v>
      </c>
      <c r="T62" s="54" t="s">
        <v>46</v>
      </c>
      <c r="U62" s="75" t="s">
        <v>3727</v>
      </c>
      <c r="V62" s="7" t="str">
        <f t="shared" si="4"/>
        <v>fly_small</v>
      </c>
      <c r="W62" s="85" t="s">
        <v>35</v>
      </c>
      <c r="X62" s="86" t="s">
        <v>35</v>
      </c>
      <c r="Y62" s="87" t="str">
        <f>+IFERROR(IF(Z62="#N/C","#N/C",INDEX(Taxonomy_UniqueValues!A:A,MATCH(Z62,Taxonomy_UniqueValues!B:B,0))),"#N/C")</f>
        <v>Insecta</v>
      </c>
      <c r="Z62" s="87" t="str">
        <f>+IFERROR(IF(AA62="#N/C","#N/C",INDEX(Taxonomy_UniqueValues!B:B,MATCH(AA62,Taxonomy_UniqueValues!C:C,0))),"#N/C")</f>
        <v>Diptera</v>
      </c>
      <c r="AA62" s="87" t="s">
        <v>49</v>
      </c>
      <c r="AB62" s="87" t="str">
        <f>+IFERROR(IF(AC62="#N/C","#N/C",INDEX(Taxonomy_UniqueValues!D:D,MATCH(AC62,Taxonomy_UniqueValues!E:E,0))),"#N/C")</f>
        <v>#N/C</v>
      </c>
      <c r="AC62" s="87" t="str">
        <f>+IFERROR(IF(AD62="#N/C","#N/C",INDEX(Taxonomy_UniqueValues!E:E,MATCH(AD62,Taxonomy_UniqueValues!F:F,0))),"#N/C")</f>
        <v>#N/C</v>
      </c>
      <c r="AD62" s="87" t="str">
        <f>+IFERROR(IF(AE62="#N/C","#N/C",INDEX(Taxonomy_UniqueValues!F:F,MATCH(AE62,Taxonomy_UniqueValues!G:G,0))),"#N/C")</f>
        <v>#N/C</v>
      </c>
      <c r="AE62" s="87" t="str">
        <f>+IFERROR(IF(AF62="#N/C","#N/C",INDEX(Taxonomy_UniqueValues!G:G,MATCH(AF62,Taxonomy_UniqueValues!H:H,0))),"#N/C")</f>
        <v>#N/C</v>
      </c>
      <c r="AF62" s="87" t="str">
        <f>+IFERROR(IF(AG62="#N/C","#N/C",INDEX(Taxonomy_UniqueValues!H:H,MATCH(AG62,Taxonomy_UniqueValues!I:I,0))),"#N/C")</f>
        <v>#N/C</v>
      </c>
      <c r="AG62" s="88" t="s">
        <v>37</v>
      </c>
      <c r="AH62" s="39" t="str" cm="1">
        <f t="array" ref="AH62">IF(LEN(V62)&gt;1,V62,_xlfn.LET(_xlpm.cls,Y62, _xlpm.ord,IFERROR(Z62,"#N/C"), _xlpm.subord,IFERROR(AA62,"#N/C"), _xlpm.infr,IFERROR(AB62,"#N/C"), _xlpm.sf,IFERROR(AC62,"#N/C"), _xlpm.fam,IFERROR(AD62,"#N/C"), _xlpm.subfam,IF(TRIM(AE62)="-","#N/C",IFERROR(AE62,"#N/C")),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_xlpm.fallback,IF(IFERROR(Z62,"#N/C")="#N/C",Y62,IF(IFERROR(AA62,"#N/C")="#N/C",Z62,IF(IFERROR(AB62,"#N/C")="#N/C",AA62,IF(IFERROR(AC62,"#N/C")="#N/C",AB62,IF(IFERROR(AD62,"#N/C")="#N/C",AC62,IF(IFERROR(AE62,"#N/C")="#N/C",AD62,"#N/C")))))), _xlpm.finalResult,IF(OR(_xlpm.computedResult="",_xlpm.computedResult="#N/C"),_xlpm.fallback,_xlpm.computedResult), INDEX(_xlpm.finalResult,1)))</f>
        <v>fly_small</v>
      </c>
      <c r="AI62" s="106" t="s">
        <v>32</v>
      </c>
      <c r="AJ62" s="55" t="str">
        <f t="shared" si="5"/>
        <v>Insecta.Diptera.Brachycera.#N/C.#N/C.#N/C.#N/C.#N/C.#N/C</v>
      </c>
    </row>
    <row r="63" spans="1:36" x14ac:dyDescent="0.25">
      <c r="A63" s="3">
        <v>62</v>
      </c>
      <c r="B63" s="50" t="str">
        <f t="shared" si="10"/>
        <v>FAIR-D1_62</v>
      </c>
      <c r="C63" s="51" t="s">
        <v>28</v>
      </c>
      <c r="D63" s="4">
        <f t="shared" si="11"/>
        <v>45164</v>
      </c>
      <c r="E63" s="1" t="s">
        <v>98</v>
      </c>
      <c r="F63" s="81" t="str">
        <f>HYPERLINK(VLOOKUP(E63,Video_List!G:K,5),"video")</f>
        <v>video</v>
      </c>
      <c r="G63" s="5" t="str">
        <f>IF(ISBLANK(E63),"",IFERROR(IF(MATCH(E63,Video_List!$G:$G,)&gt;0,"ok",""),"errr"))</f>
        <v>ok</v>
      </c>
      <c r="H63" s="1" t="s">
        <v>98</v>
      </c>
      <c r="I63" s="81" t="str">
        <f>HYPERLINK(VLOOKUP(H63,Video_List!G:K,5),"video")</f>
        <v>video</v>
      </c>
      <c r="J63" s="5" t="str">
        <f>IF(ISBLANK(H63),"",IFERROR(IF(MATCH(H63,Video_List!$G:$G,)&gt;0,"ok",""),"error"))</f>
        <v>ok</v>
      </c>
      <c r="K63" s="2">
        <v>45164.452129629601</v>
      </c>
      <c r="L63" s="2">
        <v>45164.452372685198</v>
      </c>
      <c r="M63" s="52">
        <f t="shared" si="2"/>
        <v>2.430555978207849E-4</v>
      </c>
      <c r="N63" s="53" t="s">
        <v>31</v>
      </c>
      <c r="O63" s="54" t="s">
        <v>32</v>
      </c>
      <c r="P63" s="54" t="s">
        <v>33</v>
      </c>
      <c r="Q63" s="6">
        <v>62</v>
      </c>
      <c r="R63" s="5" t="str">
        <f t="shared" si="3"/>
        <v>FAIR-D1/62</v>
      </c>
      <c r="S63" s="4" t="str">
        <f>IF(ISBLANK(E63),"",IF(E63=H63, "1 video",CONCATENATE((+COUNTIFS(Video_List!$A:$A,Monitoring!C63,Video_List!$D:$D,"&lt;=" &amp;Monitoring!L63)-COUNTIFS(Video_List!$A:$A,Monitoring!C63,Video_List!$D:$D,"&lt;=" &amp;Monitoring!K63))+1," videos")))</f>
        <v>1 video</v>
      </c>
      <c r="T63" s="54" t="s">
        <v>34</v>
      </c>
      <c r="U63" s="75"/>
      <c r="V63" s="7" t="str">
        <f t="shared" si="4"/>
        <v/>
      </c>
      <c r="W63" s="85" t="str">
        <f>+IF(Y63="#N/C","-",IF(AC63="#N/C","no","yes"))</f>
        <v>yes</v>
      </c>
      <c r="X63" s="86" t="s">
        <v>35</v>
      </c>
      <c r="Y63" s="87" t="str">
        <f>+IFERROR(IF(Z63="#N/C","#N/C",INDEX(Taxonomy_UniqueValues!A:A,MATCH(Z63,Taxonomy_UniqueValues!B:B,0))),"#N/C")</f>
        <v>Insecta</v>
      </c>
      <c r="Z63" s="87" t="str">
        <f>+IFERROR(IF(AA63="#N/C","#N/C",INDEX(Taxonomy_UniqueValues!B:B,MATCH(AA63,Taxonomy_UniqueValues!C:C,0))),"#N/C")</f>
        <v>Diptera</v>
      </c>
      <c r="AA63" s="87" t="str">
        <f>+IFERROR(IF(AC63="#N/C","#N/C",INDEX(Taxonomy_UniqueValues!C:C,MATCH(AC63,Taxonomy_UniqueValues!E:E,0))),"#N/C")</f>
        <v>Brachycera</v>
      </c>
      <c r="AB63" s="87" t="str">
        <f>+IFERROR(IF(AC63="#N/C","#N/C",INDEX(Taxonomy_UniqueValues!D:D,MATCH(AC63,Taxonomy_UniqueValues!E:E,0))),"#N/C")</f>
        <v>Muscomorpha</v>
      </c>
      <c r="AC63" s="87" t="s">
        <v>36</v>
      </c>
      <c r="AD63" s="87" t="str">
        <f>+IFERROR(IF(AE63="#N/C","#N/C",INDEX(Taxonomy_UniqueValues!F:F,MATCH(AE63,Taxonomy_UniqueValues!G:G,0))),"#N/C")</f>
        <v>#N/C</v>
      </c>
      <c r="AE63" s="87" t="str">
        <f>+IFERROR(IF(AF63="#N/C","#N/C",INDEX(Taxonomy_UniqueValues!G:G,MATCH(AF63,Taxonomy_UniqueValues!H:H,0))),"#N/C")</f>
        <v>#N/C</v>
      </c>
      <c r="AF63" s="87" t="str">
        <f>+IFERROR(IF(AG63="#N/C","#N/C",INDEX(Taxonomy_UniqueValues!H:H,MATCH(AG63,Taxonomy_UniqueValues!I:I,0))),"#N/C")</f>
        <v>#N/C</v>
      </c>
      <c r="AG63" s="88" t="s">
        <v>37</v>
      </c>
      <c r="AH63" s="39" t="str" cm="1">
        <f t="array" ref="AH63">IF(LEN(V63)&gt;1,V63,_xlfn.LET(_xlpm.cls,Y63, _xlpm.ord,IFERROR(Z63,"#N/C"), _xlpm.subord,IFERROR(AA63,"#N/C"), _xlpm.infr,IFERROR(AB63,"#N/C"), _xlpm.sf,IFERROR(AC63,"#N/C"), _xlpm.fam,IFERROR(AD63,"#N/C"), _xlpm.subfam,IF(TRIM(AE63)="-","#N/C",IFERROR(AE63,"#N/C")),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_xlpm.fallback,IF(IFERROR(Z63,"#N/C")="#N/C",Y63,IF(IFERROR(AA63,"#N/C")="#N/C",Z63,IF(IFERROR(AB63,"#N/C")="#N/C",AA63,IF(IFERROR(AC63,"#N/C")="#N/C",AB63,IF(IFERROR(AD63,"#N/C")="#N/C",AC63,IF(IFERROR(AE63,"#N/C")="#N/C",AD63,"#N/C")))))), _xlpm.finalResult,IF(OR(_xlpm.computedResult="",_xlpm.computedResult="#N/C"),_xlpm.fallback,_xlpm.computedResult), INDEX(_xlpm.finalResult,1)))</f>
        <v>Muscoidea</v>
      </c>
      <c r="AI63" s="106" t="s">
        <v>35</v>
      </c>
      <c r="AJ63" s="55" t="str">
        <f t="shared" si="5"/>
        <v>Insecta.Diptera.Brachycera.Muscomorpha.Muscoidea.#N/C.#N/C.#N/C.#N/C</v>
      </c>
    </row>
    <row r="64" spans="1:36" x14ac:dyDescent="0.25">
      <c r="A64" s="3">
        <v>63</v>
      </c>
      <c r="B64" s="50" t="str">
        <f t="shared" si="10"/>
        <v>FAIR-D1_63</v>
      </c>
      <c r="C64" s="51" t="s">
        <v>28</v>
      </c>
      <c r="D64" s="4">
        <f t="shared" si="11"/>
        <v>45164</v>
      </c>
      <c r="E64" s="1" t="s">
        <v>99</v>
      </c>
      <c r="F64" s="81" t="str">
        <f>HYPERLINK(VLOOKUP(E64,Video_List!G:K,5),"video")</f>
        <v>video</v>
      </c>
      <c r="G64" s="5" t="str">
        <f>IF(ISBLANK(E64),"",IFERROR(IF(MATCH(E64,Video_List!$G:$G,)&gt;0,"ok",""),"errr"))</f>
        <v>ok</v>
      </c>
      <c r="H64" s="1" t="s">
        <v>99</v>
      </c>
      <c r="I64" s="81" t="str">
        <f>HYPERLINK(VLOOKUP(H64,Video_List!G:K,5),"video")</f>
        <v>video</v>
      </c>
      <c r="J64" s="5" t="str">
        <f>IF(ISBLANK(H64),"",IFERROR(IF(MATCH(H64,Video_List!$G:$G,)&gt;0,"ok",""),"error"))</f>
        <v>ok</v>
      </c>
      <c r="K64" s="2">
        <v>45164.46125</v>
      </c>
      <c r="L64" s="2">
        <v>45164.4612962963</v>
      </c>
      <c r="M64" s="52">
        <f t="shared" si="2"/>
        <v>4.6296299842651933E-5</v>
      </c>
      <c r="N64" s="53" t="s">
        <v>46</v>
      </c>
      <c r="O64" s="54" t="s">
        <v>35</v>
      </c>
      <c r="P64" s="54" t="s">
        <v>46</v>
      </c>
      <c r="Q64" s="6">
        <v>63</v>
      </c>
      <c r="R64" s="5" t="str">
        <f t="shared" si="3"/>
        <v>FAIR-D1/63</v>
      </c>
      <c r="S64" s="4" t="str">
        <f>IF(ISBLANK(E64),"",IF(E64=H64, "1 video",CONCATENATE((+COUNTIFS(Video_List!$A:$A,Monitoring!C64,Video_List!$D:$D,"&lt;=" &amp;Monitoring!L64)-COUNTIFS(Video_List!$A:$A,Monitoring!C64,Video_List!$D:$D,"&lt;=" &amp;Monitoring!K64))+1," videos")))</f>
        <v>1 video</v>
      </c>
      <c r="T64" s="54" t="s">
        <v>34</v>
      </c>
      <c r="U64" s="75"/>
      <c r="V64" s="7" t="str">
        <f t="shared" si="4"/>
        <v/>
      </c>
      <c r="W64" s="85" t="s">
        <v>35</v>
      </c>
      <c r="X64" s="86" t="s">
        <v>35</v>
      </c>
      <c r="Y64" s="87" t="s">
        <v>85</v>
      </c>
      <c r="Z64" s="87" t="str">
        <f>+IFERROR(IF(AA64="#N/C","#N/C",INDEX(Taxonomy_UniqueValues!B:B,MATCH(AA64,Taxonomy_UniqueValues!C:C,0))),"#N/C")</f>
        <v>Diptera</v>
      </c>
      <c r="AA64" s="87" t="s">
        <v>49</v>
      </c>
      <c r="AB64" s="87" t="str">
        <f>+IFERROR(IF(AC64="#N/C","#N/C",INDEX(Taxonomy_UniqueValues!D:D,MATCH(AC64,Taxonomy_UniqueValues!E:E,0))),"#N/C")</f>
        <v>#N/C</v>
      </c>
      <c r="AC64" s="87" t="str">
        <f>+IFERROR(IF(AD64="#N/C","#N/C",INDEX(Taxonomy_UniqueValues!E:E,MATCH(AD64,Taxonomy_UniqueValues!F:F,0))),"#N/C")</f>
        <v>#N/C</v>
      </c>
      <c r="AD64" s="87" t="str">
        <f>+IFERROR(IF(AE64="#N/C","#N/C",INDEX(Taxonomy_UniqueValues!F:F,MATCH(AE64,Taxonomy_UniqueValues!G:G,0))),"#N/C")</f>
        <v>#N/C</v>
      </c>
      <c r="AE64" s="87" t="str">
        <f>+IFERROR(IF(AF64="#N/C","#N/C",INDEX(Taxonomy_UniqueValues!G:G,MATCH(AF64,Taxonomy_UniqueValues!H:H,0))),"#N/C")</f>
        <v>#N/C</v>
      </c>
      <c r="AF64" s="87" t="str">
        <f>+IFERROR(IF(AG64="#N/C","#N/C",INDEX(Taxonomy_UniqueValues!H:H,MATCH(AG64,Taxonomy_UniqueValues!I:I,0))),"#N/C")</f>
        <v>#N/C</v>
      </c>
      <c r="AG64" s="88" t="s">
        <v>37</v>
      </c>
      <c r="AH64" s="39" t="str" cm="1">
        <f t="array" ref="AH64">IF(LEN(V64)&gt;1,V64,_xlfn.LET(_xlpm.cls,Y64, _xlpm.ord,IFERROR(Z64,"#N/C"), _xlpm.subord,IFERROR(AA64,"#N/C"), _xlpm.infr,IFERROR(AB64,"#N/C"), _xlpm.sf,IFERROR(AC64,"#N/C"), _xlpm.fam,IFERROR(AD64,"#N/C"), _xlpm.subfam,IF(TRIM(AE64)="-","#N/C",IFERROR(AE64,"#N/C")),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_xlpm.fallback,IF(IFERROR(Z64,"#N/C")="#N/C",Y64,IF(IFERROR(AA64,"#N/C")="#N/C",Z64,IF(IFERROR(AB64,"#N/C")="#N/C",AA64,IF(IFERROR(AC64,"#N/C")="#N/C",AB64,IF(IFERROR(AD64,"#N/C")="#N/C",AC64,IF(IFERROR(AE64,"#N/C")="#N/C",AD64,"#N/C")))))), _xlpm.finalResult,IF(OR(_xlpm.computedResult="",_xlpm.computedResult="#N/C"),_xlpm.fallback,_xlpm.computedResult), INDEX(_xlpm.finalResult,1)))</f>
        <v>Brachycera</v>
      </c>
      <c r="AI64" s="106" t="s">
        <v>35</v>
      </c>
      <c r="AJ64" s="55" t="str">
        <f t="shared" si="5"/>
        <v>Insecta.Diptera.Brachycera.#N/C.#N/C.#N/C.#N/C.#N/C.#N/C</v>
      </c>
    </row>
    <row r="65" spans="1:36" x14ac:dyDescent="0.25">
      <c r="A65" s="3">
        <v>64</v>
      </c>
      <c r="B65" s="50" t="str">
        <f t="shared" si="10"/>
        <v>FAIR-D1_64</v>
      </c>
      <c r="C65" s="51" t="s">
        <v>28</v>
      </c>
      <c r="D65" s="4">
        <f t="shared" si="11"/>
        <v>45164</v>
      </c>
      <c r="E65" s="1" t="s">
        <v>99</v>
      </c>
      <c r="F65" s="81" t="str">
        <f>HYPERLINK(VLOOKUP(E65,Video_List!G:K,5),"video")</f>
        <v>video</v>
      </c>
      <c r="G65" s="5" t="str">
        <f>IF(ISBLANK(E65),"",IFERROR(IF(MATCH(E65,Video_List!$G:$G,)&gt;0,"ok",""),"errr"))</f>
        <v>ok</v>
      </c>
      <c r="H65" s="1" t="s">
        <v>99</v>
      </c>
      <c r="I65" s="81" t="str">
        <f>HYPERLINK(VLOOKUP(H65,Video_List!G:K,5),"video")</f>
        <v>video</v>
      </c>
      <c r="J65" s="5" t="str">
        <f>IF(ISBLANK(H65),"",IFERROR(IF(MATCH(H65,Video_List!$G:$G,)&gt;0,"ok",""),"error"))</f>
        <v>ok</v>
      </c>
      <c r="K65" s="2">
        <v>45164.46125</v>
      </c>
      <c r="L65" s="2">
        <v>45164.461377314801</v>
      </c>
      <c r="M65" s="52">
        <f t="shared" si="2"/>
        <v>1.2731480092043057E-4</v>
      </c>
      <c r="N65" s="53" t="s">
        <v>46</v>
      </c>
      <c r="O65" s="54" t="s">
        <v>35</v>
      </c>
      <c r="P65" s="54" t="s">
        <v>46</v>
      </c>
      <c r="Q65" s="6">
        <v>64</v>
      </c>
      <c r="R65" s="5" t="str">
        <f t="shared" si="3"/>
        <v>FAIR-D1/64</v>
      </c>
      <c r="S65" s="4" t="str">
        <f>IF(ISBLANK(E65),"",IF(E65=H65, "1 video",CONCATENATE((+COUNTIFS(Video_List!$A:$A,Monitoring!C65,Video_List!$D:$D,"&lt;=" &amp;Monitoring!L65)-COUNTIFS(Video_List!$A:$A,Monitoring!C65,Video_List!$D:$D,"&lt;=" &amp;Monitoring!K65))+1," videos")))</f>
        <v>1 video</v>
      </c>
      <c r="T65" s="54" t="s">
        <v>34</v>
      </c>
      <c r="U65" s="75"/>
      <c r="V65" s="7" t="str">
        <f t="shared" si="4"/>
        <v/>
      </c>
      <c r="W65" s="85" t="str">
        <f>+IF(Y65="#N/C","-",IF(AC65="#N/C","no","yes"))</f>
        <v>yes</v>
      </c>
      <c r="X65" s="86" t="s">
        <v>35</v>
      </c>
      <c r="Y65" s="87" t="str">
        <f>+IFERROR(IF(Z65="#N/C","#N/C",INDEX(Taxonomy_UniqueValues!A:A,MATCH(Z65,Taxonomy_UniqueValues!B:B,0))),"#N/C")</f>
        <v>Insecta</v>
      </c>
      <c r="Z65" s="87" t="str">
        <f>+IFERROR(IF(AA65="#N/C","#N/C",INDEX(Taxonomy_UniqueValues!B:B,MATCH(AA65,Taxonomy_UniqueValues!C:C,0))),"#N/C")</f>
        <v>Diptera</v>
      </c>
      <c r="AA65" s="87" t="str">
        <f>+IFERROR(IF(AC65="#N/C","#N/C",INDEX(Taxonomy_UniqueValues!C:C,MATCH(AC65,Taxonomy_UniqueValues!E:E,0))),"#N/C")</f>
        <v>Brachycera</v>
      </c>
      <c r="AB65" s="87" t="str">
        <f>+IFERROR(IF(AC65="#N/C","#N/C",INDEX(Taxonomy_UniqueValues!D:D,MATCH(AC65,Taxonomy_UniqueValues!E:E,0))),"#N/C")</f>
        <v>Muscomorpha</v>
      </c>
      <c r="AC65" s="87" t="s">
        <v>36</v>
      </c>
      <c r="AD65" s="87" t="str">
        <f>+IFERROR(IF(AE65="#N/C","#N/C",INDEX(Taxonomy_UniqueValues!F:F,MATCH(AE65,Taxonomy_UniqueValues!G:G,0))),"#N/C")</f>
        <v>#N/C</v>
      </c>
      <c r="AE65" s="87" t="str">
        <f>+IFERROR(IF(AF65="#N/C","#N/C",INDEX(Taxonomy_UniqueValues!G:G,MATCH(AF65,Taxonomy_UniqueValues!H:H,0))),"#N/C")</f>
        <v>#N/C</v>
      </c>
      <c r="AF65" s="87" t="str">
        <f>+IFERROR(IF(AG65="#N/C","#N/C",INDEX(Taxonomy_UniqueValues!H:H,MATCH(AG65,Taxonomy_UniqueValues!I:I,0))),"#N/C")</f>
        <v>#N/C</v>
      </c>
      <c r="AG65" s="88" t="s">
        <v>37</v>
      </c>
      <c r="AH65" s="39" t="str" cm="1">
        <f t="array" ref="AH65">IF(LEN(V65)&gt;1,V65,_xlfn.LET(_xlpm.cls,Y65, _xlpm.ord,IFERROR(Z65,"#N/C"), _xlpm.subord,IFERROR(AA65,"#N/C"), _xlpm.infr,IFERROR(AB65,"#N/C"), _xlpm.sf,IFERROR(AC65,"#N/C"), _xlpm.fam,IFERROR(AD65,"#N/C"), _xlpm.subfam,IF(TRIM(AE65)="-","#N/C",IFERROR(AE65,"#N/C")),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_xlpm.fallback,IF(IFERROR(Z65,"#N/C")="#N/C",Y65,IF(IFERROR(AA65,"#N/C")="#N/C",Z65,IF(IFERROR(AB65,"#N/C")="#N/C",AA65,IF(IFERROR(AC65,"#N/C")="#N/C",AB65,IF(IFERROR(AD65,"#N/C")="#N/C",AC65,IF(IFERROR(AE65,"#N/C")="#N/C",AD65,"#N/C")))))), _xlpm.finalResult,IF(OR(_xlpm.computedResult="",_xlpm.computedResult="#N/C"),_xlpm.fallback,_xlpm.computedResult), INDEX(_xlpm.finalResult,1)))</f>
        <v>Muscoidea</v>
      </c>
      <c r="AI65" s="106" t="s">
        <v>35</v>
      </c>
      <c r="AJ65" s="55" t="str">
        <f t="shared" si="5"/>
        <v>Insecta.Diptera.Brachycera.Muscomorpha.Muscoidea.#N/C.#N/C.#N/C.#N/C</v>
      </c>
    </row>
    <row r="66" spans="1:36" x14ac:dyDescent="0.25">
      <c r="A66" s="3">
        <v>65</v>
      </c>
      <c r="B66" s="50" t="str">
        <f t="shared" si="10"/>
        <v>FAIR-D1_65</v>
      </c>
      <c r="C66" s="51" t="s">
        <v>28</v>
      </c>
      <c r="D66" s="4">
        <f t="shared" si="11"/>
        <v>45164</v>
      </c>
      <c r="E66" s="1" t="s">
        <v>100</v>
      </c>
      <c r="F66" s="81" t="str">
        <f>HYPERLINK(VLOOKUP(E66,Video_List!G:K,5),"video")</f>
        <v>video</v>
      </c>
      <c r="G66" s="5" t="str">
        <f>IF(ISBLANK(E66),"",IFERROR(IF(MATCH(E66,Video_List!$G:$G,)&gt;0,"ok",""),"errr"))</f>
        <v>ok</v>
      </c>
      <c r="H66" s="1" t="s">
        <v>100</v>
      </c>
      <c r="I66" s="81" t="str">
        <f>HYPERLINK(VLOOKUP(H66,Video_List!G:K,5),"video")</f>
        <v>video</v>
      </c>
      <c r="J66" s="5" t="str">
        <f>IF(ISBLANK(H66),"",IFERROR(IF(MATCH(H66,Video_List!$G:$G,)&gt;0,"ok",""),"error"))</f>
        <v>ok</v>
      </c>
      <c r="K66" s="2">
        <v>45164.465474536999</v>
      </c>
      <c r="L66" s="2">
        <v>45164.466203703698</v>
      </c>
      <c r="M66" s="52">
        <f t="shared" ref="M66:M129" si="13">IF(ISBLANK(E66),"",L66-K66)</f>
        <v>7.2916669887490571E-4</v>
      </c>
      <c r="N66" s="53" t="s">
        <v>31</v>
      </c>
      <c r="O66" s="54" t="s">
        <v>32</v>
      </c>
      <c r="P66" s="54" t="s">
        <v>33</v>
      </c>
      <c r="Q66" s="6">
        <v>65</v>
      </c>
      <c r="R66" s="5" t="str">
        <f t="shared" ref="R66:R129" si="14">IF(ISBLANK(C66),"",+CONCATENATE(C66,"/",Q66))</f>
        <v>FAIR-D1/65</v>
      </c>
      <c r="S66" s="4" t="str">
        <f>IF(ISBLANK(E66),"",IF(E66=H66, "1 video",CONCATENATE((+COUNTIFS(Video_List!$A:$A,Monitoring!C66,Video_List!$D:$D,"&lt;=" &amp;Monitoring!L66)-COUNTIFS(Video_List!$A:$A,Monitoring!C66,Video_List!$D:$D,"&lt;=" &amp;Monitoring!K66))+1," videos")))</f>
        <v>1 video</v>
      </c>
      <c r="T66" s="54" t="s">
        <v>34</v>
      </c>
      <c r="U66" s="75"/>
      <c r="V66" s="7" t="str">
        <f t="shared" si="4"/>
        <v/>
      </c>
      <c r="W66" s="85" t="str">
        <f>+IF(Y66="#N/C","-",IF(AC66="#N/C","no","yes"))</f>
        <v>no</v>
      </c>
      <c r="X66" s="86" t="s">
        <v>35</v>
      </c>
      <c r="Y66" s="87" t="str">
        <f>+IFERROR(IF(Z66="#N/C","#N/C",INDEX(Taxonomy_UniqueValues!A:A,MATCH(Z66,Taxonomy_UniqueValues!B:B,0))),"#N/C")</f>
        <v>Insecta</v>
      </c>
      <c r="Z66" s="87" t="str">
        <f>+IFERROR(IF(AA66="#N/C","#N/C",INDEX(Taxonomy_UniqueValues!B:B,MATCH(AA66,Taxonomy_UniqueValues!C:C,0))),"#N/C")</f>
        <v>Diptera</v>
      </c>
      <c r="AA66" s="87" t="s">
        <v>49</v>
      </c>
      <c r="AB66" s="87" t="str">
        <f>+IFERROR(IF(AC66="#N/C","#N/C",INDEX(Taxonomy_UniqueValues!D:D,MATCH(AC66,Taxonomy_UniqueValues!E:E,0))),"#N/C")</f>
        <v>#N/C</v>
      </c>
      <c r="AC66" s="87" t="str">
        <f>+IFERROR(IF(AD66="#N/C","#N/C",INDEX(Taxonomy_UniqueValues!E:E,MATCH(AD66,Taxonomy_UniqueValues!F:F,0))),"#N/C")</f>
        <v>#N/C</v>
      </c>
      <c r="AD66" s="87" t="str">
        <f>+IFERROR(IF(AE66="#N/C","#N/C",INDEX(Taxonomy_UniqueValues!F:F,MATCH(AE66,Taxonomy_UniqueValues!G:G,0))),"#N/C")</f>
        <v>#N/C</v>
      </c>
      <c r="AE66" s="87" t="str">
        <f>+IFERROR(IF(AF66="#N/C","#N/C",INDEX(Taxonomy_UniqueValues!G:G,MATCH(AF66,Taxonomy_UniqueValues!H:H,0))),"#N/C")</f>
        <v>#N/C</v>
      </c>
      <c r="AF66" s="87" t="str">
        <f>+IFERROR(IF(AG66="#N/C","#N/C",INDEX(Taxonomy_UniqueValues!H:H,MATCH(AG66,Taxonomy_UniqueValues!I:I,0))),"#N/C")</f>
        <v>#N/C</v>
      </c>
      <c r="AG66" s="88" t="s">
        <v>37</v>
      </c>
      <c r="AH66" s="39" t="str" cm="1">
        <f t="array" ref="AH66">IF(LEN(V66)&gt;1,V66,_xlfn.LET(_xlpm.cls,Y66, _xlpm.ord,IFERROR(Z66,"#N/C"), _xlpm.subord,IFERROR(AA66,"#N/C"), _xlpm.infr,IFERROR(AB66,"#N/C"), _xlpm.sf,IFERROR(AC66,"#N/C"), _xlpm.fam,IFERROR(AD66,"#N/C"), _xlpm.subfam,IF(TRIM(AE66)="-","#N/C",IFERROR(AE66,"#N/C")),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_xlpm.fallback,IF(IFERROR(Z66,"#N/C")="#N/C",Y66,IF(IFERROR(AA66,"#N/C")="#N/C",Z66,IF(IFERROR(AB66,"#N/C")="#N/C",AA66,IF(IFERROR(AC66,"#N/C")="#N/C",AB66,IF(IFERROR(AD66,"#N/C")="#N/C",AC66,IF(IFERROR(AE66,"#N/C")="#N/C",AD66,"#N/C")))))), _xlpm.finalResult,IF(OR(_xlpm.computedResult="",_xlpm.computedResult="#N/C"),_xlpm.fallback,_xlpm.computedResult), INDEX(_xlpm.finalResult,1)))</f>
        <v>Brachycera</v>
      </c>
      <c r="AI66" s="106" t="s">
        <v>35</v>
      </c>
      <c r="AJ66" s="55" t="str">
        <f t="shared" si="5"/>
        <v>Insecta.Diptera.Brachycera.#N/C.#N/C.#N/C.#N/C.#N/C.#N/C</v>
      </c>
    </row>
    <row r="67" spans="1:36" x14ac:dyDescent="0.25">
      <c r="A67" s="3">
        <v>66</v>
      </c>
      <c r="B67" s="50" t="str">
        <f t="shared" si="10"/>
        <v>FAIR-D1_66</v>
      </c>
      <c r="C67" s="51" t="s">
        <v>28</v>
      </c>
      <c r="D67" s="4">
        <f t="shared" si="11"/>
        <v>45164</v>
      </c>
      <c r="E67" s="1" t="s">
        <v>101</v>
      </c>
      <c r="F67" s="81" t="str">
        <f>HYPERLINK(VLOOKUP(E67,Video_List!G:K,5),"video")</f>
        <v>video</v>
      </c>
      <c r="G67" s="5" t="str">
        <f>IF(ISBLANK(E67),"",IFERROR(IF(MATCH(E67,Video_List!$G:$G,)&gt;0,"ok",""),"errr"))</f>
        <v>ok</v>
      </c>
      <c r="H67" s="1" t="s">
        <v>101</v>
      </c>
      <c r="I67" s="81" t="str">
        <f>HYPERLINK(VLOOKUP(H67,Video_List!G:K,5),"video")</f>
        <v>video</v>
      </c>
      <c r="J67" s="5" t="str">
        <f>IF(ISBLANK(H67),"",IFERROR(IF(MATCH(H67,Video_List!$G:$G,)&gt;0,"ok",""),"error"))</f>
        <v>ok</v>
      </c>
      <c r="K67" s="2">
        <v>45164.4684375</v>
      </c>
      <c r="L67" s="2">
        <v>45164.468518518501</v>
      </c>
      <c r="M67" s="52">
        <f t="shared" si="13"/>
        <v>8.1018501077778637E-5</v>
      </c>
      <c r="N67" s="53" t="s">
        <v>31</v>
      </c>
      <c r="O67" s="54" t="s">
        <v>35</v>
      </c>
      <c r="P67" s="54" t="s">
        <v>33</v>
      </c>
      <c r="Q67" s="6">
        <v>66</v>
      </c>
      <c r="R67" s="5" t="str">
        <f t="shared" si="14"/>
        <v>FAIR-D1/66</v>
      </c>
      <c r="S67" s="4" t="str">
        <f>IF(ISBLANK(E67),"",IF(E67=H67, "1 video",CONCATENATE((+COUNTIFS(Video_List!$A:$A,Monitoring!C67,Video_List!$D:$D,"&lt;=" &amp;Monitoring!L67)-COUNTIFS(Video_List!$A:$A,Monitoring!C67,Video_List!$D:$D,"&lt;=" &amp;Monitoring!K67))+1," videos")))</f>
        <v>1 video</v>
      </c>
      <c r="T67" s="54" t="s">
        <v>57</v>
      </c>
      <c r="U67" s="75"/>
      <c r="V67" s="7" t="str">
        <f t="shared" ref="V67:V130" si="15">IF(IFERROR(FIND("fly_small",U67),0)&gt;0,"fly_small",IF(IFERROR(FIND("fly at the border",U67),0)&gt;0,"fly",IF(IFERROR(FIND("insect_small",U67),0)&gt;0,"insect_small","")))</f>
        <v/>
      </c>
      <c r="W67" s="85" t="str">
        <f>+IF(Y67="#N/C","-",IF(AC67="#N/C","no","yes"))</f>
        <v>yes</v>
      </c>
      <c r="X67" s="86" t="s">
        <v>32</v>
      </c>
      <c r="Y67" s="87" t="str">
        <f>+IFERROR(IF(Z67="#N/C","#N/C",INDEX(Taxonomy_UniqueValues!A:A,MATCH(Z67,Taxonomy_UniqueValues!B:B,0))),"#N/C")</f>
        <v>Insecta</v>
      </c>
      <c r="Z67" s="87" t="str">
        <f>+IFERROR(IF(AA67="#N/C","#N/C",INDEX(Taxonomy_UniqueValues!B:B,MATCH(AA67,Taxonomy_UniqueValues!C:C,0))),"#N/C")</f>
        <v>Hymenoptera</v>
      </c>
      <c r="AA67" s="87" t="str">
        <f>+IFERROR(IF(AC67="#N/C","#N/C",INDEX(Taxonomy_UniqueValues!C:C,MATCH(AC67,Taxonomy_UniqueValues!E:E,0))),"#N/C")</f>
        <v>Apocrita</v>
      </c>
      <c r="AB67" s="87" t="str">
        <f>+IFERROR(IF(AC67="#N/C","#N/C",INDEX(Taxonomy_UniqueValues!D:D,MATCH(AC67,Taxonomy_UniqueValues!E:E,0))),"#N/C")</f>
        <v>Aculeata</v>
      </c>
      <c r="AC67" s="87" t="str">
        <f>+IFERROR(IF(AD67="#N/C","#N/C",INDEX(Taxonomy_UniqueValues!E:E,MATCH(AD67,Taxonomy_UniqueValues!F:F,0))),"#N/C")</f>
        <v>Vespoidea</v>
      </c>
      <c r="AD67" s="87" t="str">
        <f>+IFERROR(IF(AE67="#N/C","#N/C",INDEX(Taxonomy_UniqueValues!F:F,MATCH(AE67,Taxonomy_UniqueValues!G:G,0))),"#N/C")</f>
        <v>Vespidae</v>
      </c>
      <c r="AE67" s="87" t="str">
        <f>+IFERROR(IF(AF67="#N/C","#N/C",INDEX(Taxonomy_UniqueValues!G:G,MATCH(AF67,Taxonomy_UniqueValues!H:H,0))),"#N/C")</f>
        <v>Vespinae</v>
      </c>
      <c r="AF67" s="87" t="s">
        <v>58</v>
      </c>
      <c r="AG67" s="88" t="s">
        <v>37</v>
      </c>
      <c r="AH67" s="39" t="str" cm="1">
        <f t="array" ref="AH67">IF(LEN(V67)&gt;1,V67,_xlfn.LET(_xlpm.cls,Y67, _xlpm.ord,IFERROR(Z67,"#N/C"), _xlpm.subord,IFERROR(AA67,"#N/C"), _xlpm.infr,IFERROR(AB67,"#N/C"), _xlpm.sf,IFERROR(AC67,"#N/C"), _xlpm.fam,IFERROR(AD67,"#N/C"), _xlpm.subfam,IF(TRIM(AE67)="-","#N/C",IFERROR(AE67,"#N/C")),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_xlpm.fallback,IF(IFERROR(Z67,"#N/C")="#N/C",Y67,IF(IFERROR(AA67,"#N/C")="#N/C",Z67,IF(IFERROR(AB67,"#N/C")="#N/C",AA67,IF(IFERROR(AC67,"#N/C")="#N/C",AB67,IF(IFERROR(AD67,"#N/C")="#N/C",AC67,IF(IFERROR(AE67,"#N/C")="#N/C",AD67,"#N/C")))))), _xlpm.finalResult,IF(OR(_xlpm.computedResult="",_xlpm.computedResult="#N/C"),_xlpm.fallback,_xlpm.computedResult), INDEX(_xlpm.finalResult,1)))</f>
        <v>wasp</v>
      </c>
      <c r="AI67" s="106" t="s">
        <v>35</v>
      </c>
      <c r="AJ67" s="55" t="str">
        <f t="shared" ref="AJ67:AJ130" si="16">+CONCATENATE(Y67,".",Z67,".",AA67,".",AB67,".",AC67,".",AD67,".",AE67,".",AF67,".",AG67)</f>
        <v>Insecta.Hymenoptera.Apocrita.Aculeata.Vespoidea.Vespidae.Vespinae.Vespula.#N/C</v>
      </c>
    </row>
    <row r="68" spans="1:36" x14ac:dyDescent="0.25">
      <c r="A68" s="3">
        <v>67</v>
      </c>
      <c r="B68" s="50" t="str">
        <f t="shared" si="10"/>
        <v>FAIR-D1_67</v>
      </c>
      <c r="C68" s="51" t="s">
        <v>28</v>
      </c>
      <c r="D68" s="4">
        <f t="shared" si="11"/>
        <v>45164</v>
      </c>
      <c r="E68" s="1" t="s">
        <v>102</v>
      </c>
      <c r="F68" s="81" t="str">
        <f>HYPERLINK(VLOOKUP(E68,Video_List!G:K,5),"video")</f>
        <v>video</v>
      </c>
      <c r="G68" s="5" t="str">
        <f>IF(ISBLANK(E68),"",IFERROR(IF(MATCH(E68,Video_List!$G:$G,)&gt;0,"ok",""),"errr"))</f>
        <v>ok</v>
      </c>
      <c r="H68" s="1" t="s">
        <v>102</v>
      </c>
      <c r="I68" s="81" t="str">
        <f>HYPERLINK(VLOOKUP(H68,Video_List!G:K,5),"video")</f>
        <v>video</v>
      </c>
      <c r="J68" s="5" t="str">
        <f>IF(ISBLANK(H68),"",IFERROR(IF(MATCH(H68,Video_List!$G:$G,)&gt;0,"ok",""),"error"))</f>
        <v>ok</v>
      </c>
      <c r="K68" s="2">
        <v>45164.470578703702</v>
      </c>
      <c r="L68" s="2">
        <v>45164.4706365741</v>
      </c>
      <c r="M68" s="52">
        <f t="shared" si="13"/>
        <v>5.7870398450177163E-5</v>
      </c>
      <c r="N68" s="53" t="s">
        <v>31</v>
      </c>
      <c r="O68" s="54" t="s">
        <v>32</v>
      </c>
      <c r="P68" s="54" t="s">
        <v>33</v>
      </c>
      <c r="Q68" s="6">
        <v>67</v>
      </c>
      <c r="R68" s="5" t="str">
        <f t="shared" si="14"/>
        <v>FAIR-D1/67</v>
      </c>
      <c r="S68" s="4" t="str">
        <f>IF(ISBLANK(E68),"",IF(E68=H68, "1 video",CONCATENATE((+COUNTIFS(Video_List!$A:$A,Monitoring!C68,Video_List!$D:$D,"&lt;=" &amp;Monitoring!L68)-COUNTIFS(Video_List!$A:$A,Monitoring!C68,Video_List!$D:$D,"&lt;=" &amp;Monitoring!K68))+1," videos")))</f>
        <v>1 video</v>
      </c>
      <c r="T68" s="54" t="s">
        <v>34</v>
      </c>
      <c r="U68" s="75"/>
      <c r="V68" s="7" t="str">
        <f t="shared" si="15"/>
        <v/>
      </c>
      <c r="W68" s="85" t="str">
        <f>+IF(Y68="#N/C","-",IF(AC68="#N/C","no","yes"))</f>
        <v>yes</v>
      </c>
      <c r="X68" s="86" t="s">
        <v>32</v>
      </c>
      <c r="Y68" s="87" t="str">
        <f>+IFERROR(IF(Z68="#N/C","#N/C",IF(Z68=0,INDEX(Taxonomy_UniqueValues!A:A,MATCH(AA68,Taxonomy_UniqueValues!C:C,0)),INDEX(Taxonomy_UniqueValues!A:A,MATCH(Z68,Taxonomy_UniqueValues!B:B,0)))),"#N/C")</f>
        <v>Insecta</v>
      </c>
      <c r="Z68" s="87" t="str">
        <f>+IFERROR(IF(AA68="#N/C","#N/C",IF(AA68=0,INDEX(Taxonomy_UniqueValues!B:B,MATCH(AB68,Taxonomy_UniqueValues!D:D,0)),INDEX(Taxonomy_UniqueValues!B:B,MATCH(AA68,Taxonomy_UniqueValues!C:C,0)))),"#N/C")</f>
        <v>Diptera</v>
      </c>
      <c r="AA68" s="87" t="str">
        <f>+IFERROR(IF(AB68="#N/C","#N/C",IF(AB68=0,INDEX(Taxonomy_UniqueValues!C:C,MATCH(AC68,Taxonomy_UniqueValues!E:E,0)),INDEX(Taxonomy_UniqueValues!C:C,MATCH(AB68,Taxonomy_UniqueValues!D:D,0)))),"#N/C")</f>
        <v>Brachycera</v>
      </c>
      <c r="AB68" s="87" t="str">
        <f>+IFERROR(IF(AC68="#N/C","#N/C",IF(AC68=0,INDEX(Taxonomy_UniqueValues!D:D,MATCH(AD68,Taxonomy_UniqueValues!F:F,0)),INDEX(Taxonomy_UniqueValues!D:D,MATCH(AC68,Taxonomy_UniqueValues!E:E,0)))),"#N/C")</f>
        <v>Muscomorpha</v>
      </c>
      <c r="AC68" s="87" t="str">
        <f>+IFERROR(IF(AD68="#N/C","#N/C",IF(AD68=0,INDEX(Taxonomy_UniqueValues!E:E,MATCH(AE68,Taxonomy_UniqueValues!G:G,0)),INDEX(Taxonomy_UniqueValues!E:E,MATCH(AD68,Taxonomy_UniqueValues!F:F,0)))),"#N/C")</f>
        <v>Muscoidea</v>
      </c>
      <c r="AD68" s="87" t="str">
        <f>+IFERROR(IF(AE68="#N/C","#N/C",IF(AE68=0,INDEX(Taxonomy_UniqueValues!F:F,MATCH(AF68,Taxonomy_UniqueValues!H:H,0)),INDEX(Taxonomy_UniqueValues!F:F,MATCH(AE68,Taxonomy_UniqueValues!G:G,0)))),"#N/C")</f>
        <v>Fanniidae</v>
      </c>
      <c r="AE68" s="87">
        <f>+IFERROR(IF(AF68="#N/C","#N/C",INDEX(Taxonomy_UniqueValues!G:G,MATCH(AF68,Taxonomy_UniqueValues!H:H,0))),"#N/C")</f>
        <v>0</v>
      </c>
      <c r="AF68" s="87" t="s">
        <v>39</v>
      </c>
      <c r="AG68" s="88" t="s">
        <v>37</v>
      </c>
      <c r="AH68" s="39" t="str" cm="1">
        <f t="array" ref="AH68">IF(LEN(V68)&gt;1,V68,_xlfn.LET(_xlpm.cls,Y68, _xlpm.ord,IFERROR(Z68,"#N/C"), _xlpm.subord,IFERROR(AA68,"#N/C"), _xlpm.infr,IFERROR(AB68,"#N/C"), _xlpm.sf,IFERROR(AC68,"#N/C"), _xlpm.fam,IFERROR(AD68,"#N/C"), _xlpm.subfam,IF(TRIM(AE68)="-","#N/C",IFERROR(AE68,"#N/C")),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_xlpm.fallback,IF(IFERROR(Z68,"#N/C")="#N/C",Y68,IF(IFERROR(AA68,"#N/C")="#N/C",Z68,IF(IFERROR(AB68,"#N/C")="#N/C",AA68,IF(IFERROR(AC68,"#N/C")="#N/C",AB68,IF(IFERROR(AD68,"#N/C")="#N/C",AC68,IF(IFERROR(AE68,"#N/C")="#N/C",AD68,"#N/C")))))), _xlpm.finalResult,IF(OR(_xlpm.computedResult="",_xlpm.computedResult="#N/C"),_xlpm.fallback,_xlpm.computedResult), INDEX(_xlpm.finalResult,1)))</f>
        <v>fly</v>
      </c>
      <c r="AI68" s="106" t="s">
        <v>35</v>
      </c>
      <c r="AJ68" s="55" t="str">
        <f t="shared" si="16"/>
        <v>Insecta.Diptera.Brachycera.Muscomorpha.Muscoidea.Fanniidae.0.Fannia.#N/C</v>
      </c>
    </row>
    <row r="69" spans="1:36" x14ac:dyDescent="0.25">
      <c r="A69" s="3">
        <v>68</v>
      </c>
      <c r="B69" s="50" t="str">
        <f t="shared" si="10"/>
        <v>FAIR-D1_68</v>
      </c>
      <c r="C69" s="51" t="s">
        <v>28</v>
      </c>
      <c r="D69" s="4">
        <f t="shared" si="11"/>
        <v>45164</v>
      </c>
      <c r="E69" s="1" t="s">
        <v>103</v>
      </c>
      <c r="F69" s="81" t="str">
        <f>HYPERLINK(VLOOKUP(E69,Video_List!G:K,5),"video")</f>
        <v>video</v>
      </c>
      <c r="G69" s="5" t="str">
        <f>IF(ISBLANK(E69),"",IFERROR(IF(MATCH(E69,Video_List!$G:$G,)&gt;0,"ok",""),"errr"))</f>
        <v>ok</v>
      </c>
      <c r="H69" s="1" t="s">
        <v>103</v>
      </c>
      <c r="I69" s="81" t="str">
        <f>HYPERLINK(VLOOKUP(H69,Video_List!G:K,5),"video")</f>
        <v>video</v>
      </c>
      <c r="J69" s="5" t="str">
        <f>IF(ISBLANK(H69),"",IFERROR(IF(MATCH(H69,Video_List!$G:$G,)&gt;0,"ok",""),"error"))</f>
        <v>ok</v>
      </c>
      <c r="K69" s="2">
        <v>45164.473032407397</v>
      </c>
      <c r="L69" s="2">
        <v>45164.473101851901</v>
      </c>
      <c r="M69" s="52">
        <f t="shared" si="13"/>
        <v>6.9444504333660007E-5</v>
      </c>
      <c r="N69" s="53" t="s">
        <v>31</v>
      </c>
      <c r="O69" s="54" t="s">
        <v>32</v>
      </c>
      <c r="P69" s="54" t="s">
        <v>33</v>
      </c>
      <c r="Q69" s="6">
        <v>68</v>
      </c>
      <c r="R69" s="5" t="str">
        <f t="shared" si="14"/>
        <v>FAIR-D1/68</v>
      </c>
      <c r="S69" s="4" t="str">
        <f>IF(ISBLANK(E69),"",IF(E69=H69, "1 video",CONCATENATE((+COUNTIFS(Video_List!$A:$A,Monitoring!C69,Video_List!$D:$D,"&lt;=" &amp;Monitoring!L69)-COUNTIFS(Video_List!$A:$A,Monitoring!C69,Video_List!$D:$D,"&lt;=" &amp;Monitoring!K69))+1," videos")))</f>
        <v>1 video</v>
      </c>
      <c r="T69" s="54" t="s">
        <v>34</v>
      </c>
      <c r="U69" s="75"/>
      <c r="V69" s="7" t="str">
        <f t="shared" si="15"/>
        <v/>
      </c>
      <c r="W69" s="85" t="str">
        <f>+IF(Y69="#N/C","-",IF(AC69="#N/C","no","yes"))</f>
        <v>no</v>
      </c>
      <c r="X69" s="86" t="s">
        <v>35</v>
      </c>
      <c r="Y69" s="87" t="str">
        <f>+IFERROR(IF(Z69="#N/C","#N/C",INDEX(Taxonomy_UniqueValues!A:A,MATCH(Z69,Taxonomy_UniqueValues!B:B,0))),"#N/C")</f>
        <v>Insecta</v>
      </c>
      <c r="Z69" s="87" t="str">
        <f>+IFERROR(IF(AA69="#N/C","#N/C",INDEX(Taxonomy_UniqueValues!B:B,MATCH(AA69,Taxonomy_UniqueValues!C:C,0))),"#N/C")</f>
        <v>Diptera</v>
      </c>
      <c r="AA69" s="87" t="s">
        <v>49</v>
      </c>
      <c r="AB69" s="87" t="str">
        <f>+IFERROR(IF(AC69="#N/C","#N/C",INDEX(Taxonomy_UniqueValues!D:D,MATCH(AC69,Taxonomy_UniqueValues!E:E,0))),"#N/C")</f>
        <v>#N/C</v>
      </c>
      <c r="AC69" s="87" t="str">
        <f>+IFERROR(IF(AD69="#N/C","#N/C",INDEX(Taxonomy_UniqueValues!E:E,MATCH(AD69,Taxonomy_UniqueValues!F:F,0))),"#N/C")</f>
        <v>#N/C</v>
      </c>
      <c r="AD69" s="87" t="str">
        <f>+IFERROR(IF(AE69="#N/C","#N/C",INDEX(Taxonomy_UniqueValues!F:F,MATCH(AE69,Taxonomy_UniqueValues!G:G,0))),"#N/C")</f>
        <v>#N/C</v>
      </c>
      <c r="AE69" s="87" t="str">
        <f>+IFERROR(IF(AF69="#N/C","#N/C",INDEX(Taxonomy_UniqueValues!G:G,MATCH(AF69,Taxonomy_UniqueValues!H:H,0))),"#N/C")</f>
        <v>#N/C</v>
      </c>
      <c r="AF69" s="87" t="str">
        <f>+IFERROR(IF(AG69="#N/C","#N/C",INDEX(Taxonomy_UniqueValues!H:H,MATCH(AG69,Taxonomy_UniqueValues!I:I,0))),"#N/C")</f>
        <v>#N/C</v>
      </c>
      <c r="AG69" s="88" t="s">
        <v>37</v>
      </c>
      <c r="AH69" s="39" t="str" cm="1">
        <f t="array" ref="AH69">IF(LEN(V69)&gt;1,V69,_xlfn.LET(_xlpm.cls,Y69, _xlpm.ord,IFERROR(Z69,"#N/C"), _xlpm.subord,IFERROR(AA69,"#N/C"), _xlpm.infr,IFERROR(AB69,"#N/C"), _xlpm.sf,IFERROR(AC69,"#N/C"), _xlpm.fam,IFERROR(AD69,"#N/C"), _xlpm.subfam,IF(TRIM(AE69)="-","#N/C",IFERROR(AE69,"#N/C")),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_xlpm.fallback,IF(IFERROR(Z69,"#N/C")="#N/C",Y69,IF(IFERROR(AA69,"#N/C")="#N/C",Z69,IF(IFERROR(AB69,"#N/C")="#N/C",AA69,IF(IFERROR(AC69,"#N/C")="#N/C",AB69,IF(IFERROR(AD69,"#N/C")="#N/C",AC69,IF(IFERROR(AE69,"#N/C")="#N/C",AD69,"#N/C")))))), _xlpm.finalResult,IF(OR(_xlpm.computedResult="",_xlpm.computedResult="#N/C"),_xlpm.fallback,_xlpm.computedResult), INDEX(_xlpm.finalResult,1)))</f>
        <v>Brachycera</v>
      </c>
      <c r="AI69" s="106" t="s">
        <v>35</v>
      </c>
      <c r="AJ69" s="55" t="str">
        <f t="shared" si="16"/>
        <v>Insecta.Diptera.Brachycera.#N/C.#N/C.#N/C.#N/C.#N/C.#N/C</v>
      </c>
    </row>
    <row r="70" spans="1:36" x14ac:dyDescent="0.25">
      <c r="A70" s="3">
        <v>69</v>
      </c>
      <c r="B70" s="50" t="str">
        <f t="shared" si="10"/>
        <v>FAIR-D1_69</v>
      </c>
      <c r="C70" s="51" t="s">
        <v>28</v>
      </c>
      <c r="D70" s="4">
        <f t="shared" si="11"/>
        <v>45164</v>
      </c>
      <c r="E70" s="1" t="s">
        <v>104</v>
      </c>
      <c r="F70" s="81" t="str">
        <f>HYPERLINK(VLOOKUP(E70,Video_List!G:K,5),"video")</f>
        <v>video</v>
      </c>
      <c r="G70" s="5" t="str">
        <f>IF(ISBLANK(E70),"",IFERROR(IF(MATCH(E70,Video_List!$G:$G,)&gt;0,"ok",""),"errr"))</f>
        <v>ok</v>
      </c>
      <c r="H70" s="1" t="s">
        <v>104</v>
      </c>
      <c r="I70" s="81" t="str">
        <f>HYPERLINK(VLOOKUP(H70,Video_List!G:K,5),"video")</f>
        <v>video</v>
      </c>
      <c r="J70" s="5" t="str">
        <f>IF(ISBLANK(H70),"",IFERROR(IF(MATCH(H70,Video_List!$G:$G,)&gt;0,"ok",""),"error"))</f>
        <v>ok</v>
      </c>
      <c r="K70" s="2">
        <v>45164.480370370402</v>
      </c>
      <c r="L70" s="2">
        <v>45164.480428240699</v>
      </c>
      <c r="M70" s="52">
        <f t="shared" si="13"/>
        <v>5.7870296586770564E-5</v>
      </c>
      <c r="N70" s="53" t="s">
        <v>33</v>
      </c>
      <c r="O70" s="54" t="s">
        <v>35</v>
      </c>
      <c r="P70" s="54" t="s">
        <v>33</v>
      </c>
      <c r="Q70" s="6">
        <v>69</v>
      </c>
      <c r="R70" s="5" t="str">
        <f t="shared" si="14"/>
        <v>FAIR-D1/69</v>
      </c>
      <c r="S70" s="4" t="str">
        <f>IF(ISBLANK(E70),"",IF(E70=H70, "1 video",CONCATENATE((+COUNTIFS(Video_List!$A:$A,Monitoring!C70,Video_List!$D:$D,"&lt;=" &amp;Monitoring!L70)-COUNTIFS(Video_List!$A:$A,Monitoring!C70,Video_List!$D:$D,"&lt;=" &amp;Monitoring!K70))+1," videos")))</f>
        <v>1 video</v>
      </c>
      <c r="T70" s="54" t="s">
        <v>46</v>
      </c>
      <c r="U70" s="75" t="s">
        <v>105</v>
      </c>
      <c r="V70" s="7" t="str">
        <f t="shared" si="15"/>
        <v/>
      </c>
      <c r="W70" s="85" t="s">
        <v>35</v>
      </c>
      <c r="X70" s="86" t="s">
        <v>35</v>
      </c>
      <c r="Y70" s="87" t="str">
        <f>+IFERROR(IF(Z70="#N/C","#N/C",INDEX(Taxonomy_UniqueValues!A:A,MATCH(Z70,Taxonomy_UniqueValues!B:B,0))),"#N/C")</f>
        <v>#N/C</v>
      </c>
      <c r="Z70" s="87" t="str">
        <f>+IFERROR(IF(AA70="#N/C","#N/C",INDEX(Taxonomy_UniqueValues!B:B,MATCH(AA70,Taxonomy_UniqueValues!C:C,0))),"#N/C")</f>
        <v>#N/C</v>
      </c>
      <c r="AA70" s="87" t="str">
        <f>+IFERROR(IF(AC70="#N/C","#N/C",INDEX(Taxonomy_UniqueValues!C:C,MATCH(AC70,Taxonomy_UniqueValues!E:E,0))),"#N/C")</f>
        <v>#N/C</v>
      </c>
      <c r="AB70" s="87" t="str">
        <f>+IFERROR(IF(AC70="#N/C","#N/C",INDEX(Taxonomy_UniqueValues!D:D,MATCH(AC70,Taxonomy_UniqueValues!E:E,0))),"#N/C")</f>
        <v>#N/C</v>
      </c>
      <c r="AC70" s="87" t="str">
        <f>+IFERROR(IF(AD70="#N/C","#N/C",INDEX(Taxonomy_UniqueValues!E:E,MATCH(AD70,Taxonomy_UniqueValues!F:F,0))),"#N/C")</f>
        <v>#N/C</v>
      </c>
      <c r="AD70" s="87" t="str">
        <f>+IFERROR(IF(AE70="#N/C","#N/C",INDEX(Taxonomy_UniqueValues!F:F,MATCH(AE70,Taxonomy_UniqueValues!G:G,0))),"#N/C")</f>
        <v>#N/C</v>
      </c>
      <c r="AE70" s="87" t="str">
        <f>+IFERROR(IF(AF70="#N/C","#N/C",INDEX(Taxonomy_UniqueValues!G:G,MATCH(AF70,Taxonomy_UniqueValues!H:H,0))),"#N/C")</f>
        <v>#N/C</v>
      </c>
      <c r="AF70" s="87" t="str">
        <f>+IFERROR(IF(AG70="#N/C","#N/C",INDEX(Taxonomy_UniqueValues!H:H,MATCH(AG70,Taxonomy_UniqueValues!I:I,0))),"#N/C")</f>
        <v>#N/C</v>
      </c>
      <c r="AG70" s="88" t="s">
        <v>37</v>
      </c>
      <c r="AH70" s="39" t="str" cm="1">
        <f t="array" ref="AH70">IF(LEN(V70)&gt;1,V70,_xlfn.LET(_xlpm.cls,Y70, _xlpm.ord,IFERROR(Z70,"#N/C"), _xlpm.subord,IFERROR(AA70,"#N/C"), _xlpm.infr,IFERROR(AB70,"#N/C"), _xlpm.sf,IFERROR(AC70,"#N/C"), _xlpm.fam,IFERROR(AD70,"#N/C"), _xlpm.subfam,IF(TRIM(AE70)="-","#N/C",IFERROR(AE70,"#N/C")),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_xlpm.fallback,IF(IFERROR(Z70,"#N/C")="#N/C",Y70,IF(IFERROR(AA70,"#N/C")="#N/C",Z70,IF(IFERROR(AB70,"#N/C")="#N/C",AA70,IF(IFERROR(AC70,"#N/C")="#N/C",AB70,IF(IFERROR(AD70,"#N/C")="#N/C",AC70,IF(IFERROR(AE70,"#N/C")="#N/C",AD70,"#N/C")))))), _xlpm.finalResult,IF(OR(_xlpm.computedResult="",_xlpm.computedResult="#N/C"),_xlpm.fallback,_xlpm.computedResult), INDEX(_xlpm.finalResult,1)))</f>
        <v>#N/C</v>
      </c>
      <c r="AI70" s="106" t="s">
        <v>35</v>
      </c>
      <c r="AJ70" s="55" t="str">
        <f t="shared" si="16"/>
        <v>#N/C.#N/C.#N/C.#N/C.#N/C.#N/C.#N/C.#N/C.#N/C</v>
      </c>
    </row>
    <row r="71" spans="1:36" x14ac:dyDescent="0.25">
      <c r="A71" s="3">
        <v>70</v>
      </c>
      <c r="B71" s="50" t="str">
        <f t="shared" si="10"/>
        <v>FAIR-D1_70</v>
      </c>
      <c r="C71" s="51" t="s">
        <v>28</v>
      </c>
      <c r="D71" s="4">
        <f t="shared" si="11"/>
        <v>45164</v>
      </c>
      <c r="E71" s="1" t="s">
        <v>106</v>
      </c>
      <c r="F71" s="81" t="str">
        <f>HYPERLINK(VLOOKUP(E71,Video_List!G:K,5),"video")</f>
        <v>video</v>
      </c>
      <c r="G71" s="5" t="str">
        <f>IF(ISBLANK(E71),"",IFERROR(IF(MATCH(E71,Video_List!$G:$G,)&gt;0,"ok",""),"errr"))</f>
        <v>ok</v>
      </c>
      <c r="H71" s="1" t="s">
        <v>106</v>
      </c>
      <c r="I71" s="81" t="str">
        <f>HYPERLINK(VLOOKUP(H71,Video_List!G:K,5),"video")</f>
        <v>video</v>
      </c>
      <c r="J71" s="5" t="str">
        <f>IF(ISBLANK(H71),"",IFERROR(IF(MATCH(H71,Video_List!$G:$G,)&gt;0,"ok",""),"error"))</f>
        <v>ok</v>
      </c>
      <c r="K71" s="2">
        <v>45164.483136574097</v>
      </c>
      <c r="L71" s="2">
        <v>45164.483217592599</v>
      </c>
      <c r="M71" s="52">
        <f t="shared" si="13"/>
        <v>8.1018501077778637E-5</v>
      </c>
      <c r="N71" s="53" t="s">
        <v>46</v>
      </c>
      <c r="O71" s="54" t="s">
        <v>32</v>
      </c>
      <c r="P71" s="54" t="s">
        <v>33</v>
      </c>
      <c r="Q71" s="6">
        <v>70</v>
      </c>
      <c r="R71" s="5" t="str">
        <f t="shared" si="14"/>
        <v>FAIR-D1/70</v>
      </c>
      <c r="S71" s="4" t="str">
        <f>IF(ISBLANK(E71),"",IF(E71=H71, "1 video",CONCATENATE((+COUNTIFS(Video_List!$A:$A,Monitoring!C71,Video_List!$D:$D,"&lt;=" &amp;Monitoring!L71)-COUNTIFS(Video_List!$A:$A,Monitoring!C71,Video_List!$D:$D,"&lt;=" &amp;Monitoring!K71))+1," videos")))</f>
        <v>1 video</v>
      </c>
      <c r="T71" s="54" t="s">
        <v>34</v>
      </c>
      <c r="U71" s="75"/>
      <c r="V71" s="7" t="str">
        <f t="shared" si="15"/>
        <v/>
      </c>
      <c r="W71" s="85" t="str">
        <f>+IF(Y71="#N/C","-",IF(AC71="#N/C","no","yes"))</f>
        <v>no</v>
      </c>
      <c r="X71" s="86" t="s">
        <v>35</v>
      </c>
      <c r="Y71" s="87" t="str">
        <f>+IFERROR(IF(Z71="#N/C","#N/C",INDEX(Taxonomy_UniqueValues!A:A,MATCH(Z71,Taxonomy_UniqueValues!B:B,0))),"#N/C")</f>
        <v>Insecta</v>
      </c>
      <c r="Z71" s="87" t="str">
        <f>+IFERROR(IF(AA71="#N/C","#N/C",INDEX(Taxonomy_UniqueValues!B:B,MATCH(AA71,Taxonomy_UniqueValues!C:C,0))),"#N/C")</f>
        <v>Diptera</v>
      </c>
      <c r="AA71" s="87" t="s">
        <v>49</v>
      </c>
      <c r="AB71" s="87" t="str">
        <f>+IFERROR(IF(AC71="#N/C","#N/C",INDEX(Taxonomy_UniqueValues!D:D,MATCH(AC71,Taxonomy_UniqueValues!E:E,0))),"#N/C")</f>
        <v>#N/C</v>
      </c>
      <c r="AC71" s="87" t="str">
        <f>+IFERROR(IF(AD71="#N/C","#N/C",INDEX(Taxonomy_UniqueValues!E:E,MATCH(AD71,Taxonomy_UniqueValues!F:F,0))),"#N/C")</f>
        <v>#N/C</v>
      </c>
      <c r="AD71" s="87" t="str">
        <f>+IFERROR(IF(AE71="#N/C","#N/C",INDEX(Taxonomy_UniqueValues!F:F,MATCH(AE71,Taxonomy_UniqueValues!G:G,0))),"#N/C")</f>
        <v>#N/C</v>
      </c>
      <c r="AE71" s="87" t="str">
        <f>+IFERROR(IF(AF71="#N/C","#N/C",INDEX(Taxonomy_UniqueValues!G:G,MATCH(AF71,Taxonomy_UniqueValues!H:H,0))),"#N/C")</f>
        <v>#N/C</v>
      </c>
      <c r="AF71" s="87" t="str">
        <f>+IFERROR(IF(AG71="#N/C","#N/C",INDEX(Taxonomy_UniqueValues!H:H,MATCH(AG71,Taxonomy_UniqueValues!I:I,0))),"#N/C")</f>
        <v>#N/C</v>
      </c>
      <c r="AG71" s="88" t="s">
        <v>37</v>
      </c>
      <c r="AH71" s="39" t="str" cm="1">
        <f t="array" ref="AH71">IF(LEN(V71)&gt;1,V71,_xlfn.LET(_xlpm.cls,Y71, _xlpm.ord,IFERROR(Z71,"#N/C"), _xlpm.subord,IFERROR(AA71,"#N/C"), _xlpm.infr,IFERROR(AB71,"#N/C"), _xlpm.sf,IFERROR(AC71,"#N/C"), _xlpm.fam,IFERROR(AD71,"#N/C"), _xlpm.subfam,IF(TRIM(AE71)="-","#N/C",IFERROR(AE71,"#N/C")),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_xlpm.fallback,IF(IFERROR(Z71,"#N/C")="#N/C",Y71,IF(IFERROR(AA71,"#N/C")="#N/C",Z71,IF(IFERROR(AB71,"#N/C")="#N/C",AA71,IF(IFERROR(AC71,"#N/C")="#N/C",AB71,IF(IFERROR(AD71,"#N/C")="#N/C",AC71,IF(IFERROR(AE71,"#N/C")="#N/C",AD71,"#N/C")))))), _xlpm.finalResult,IF(OR(_xlpm.computedResult="",_xlpm.computedResult="#N/C"),_xlpm.fallback,_xlpm.computedResult), INDEX(_xlpm.finalResult,1)))</f>
        <v>Brachycera</v>
      </c>
      <c r="AI71" s="106" t="s">
        <v>35</v>
      </c>
      <c r="AJ71" s="55" t="str">
        <f t="shared" si="16"/>
        <v>Insecta.Diptera.Brachycera.#N/C.#N/C.#N/C.#N/C.#N/C.#N/C</v>
      </c>
    </row>
    <row r="72" spans="1:36" x14ac:dyDescent="0.25">
      <c r="A72" s="3">
        <v>71</v>
      </c>
      <c r="B72" s="50" t="str">
        <f t="shared" si="10"/>
        <v>FAIR-D1_71</v>
      </c>
      <c r="C72" s="51" t="s">
        <v>28</v>
      </c>
      <c r="D72" s="4">
        <f t="shared" si="11"/>
        <v>45164</v>
      </c>
      <c r="E72" s="1" t="s">
        <v>106</v>
      </c>
      <c r="F72" s="81" t="str">
        <f>HYPERLINK(VLOOKUP(E72,Video_List!G:K,5),"video")</f>
        <v>video</v>
      </c>
      <c r="G72" s="5" t="str">
        <f>IF(ISBLANK(E72),"",IFERROR(IF(MATCH(E72,Video_List!$G:$G,)&gt;0,"ok",""),"errr"))</f>
        <v>ok</v>
      </c>
      <c r="H72" s="1" t="s">
        <v>106</v>
      </c>
      <c r="I72" s="81" t="str">
        <f>HYPERLINK(VLOOKUP(H72,Video_List!G:K,5),"video")</f>
        <v>video</v>
      </c>
      <c r="J72" s="5" t="str">
        <f>IF(ISBLANK(H72),"",IFERROR(IF(MATCH(H72,Video_List!$G:$G,)&gt;0,"ok",""),"error"))</f>
        <v>ok</v>
      </c>
      <c r="K72" s="2">
        <v>45164.483229166697</v>
      </c>
      <c r="L72" s="2">
        <v>45164.483287037001</v>
      </c>
      <c r="M72" s="52">
        <f t="shared" si="13"/>
        <v>5.7870303862728179E-5</v>
      </c>
      <c r="N72" s="53" t="s">
        <v>31</v>
      </c>
      <c r="O72" s="54" t="s">
        <v>35</v>
      </c>
      <c r="P72" s="54" t="s">
        <v>46</v>
      </c>
      <c r="Q72" s="6">
        <v>71</v>
      </c>
      <c r="R72" s="5" t="str">
        <f t="shared" si="14"/>
        <v>FAIR-D1/71</v>
      </c>
      <c r="S72" s="4" t="str">
        <f>IF(ISBLANK(E72),"",IF(E72=H72, "1 video",CONCATENATE((+COUNTIFS(Video_List!$A:$A,Monitoring!C72,Video_List!$D:$D,"&lt;=" &amp;Monitoring!L72)-COUNTIFS(Video_List!$A:$A,Monitoring!C72,Video_List!$D:$D,"&lt;=" &amp;Monitoring!K72))+1," videos")))</f>
        <v>1 video</v>
      </c>
      <c r="T72" s="54" t="s">
        <v>46</v>
      </c>
      <c r="U72" s="75" t="s">
        <v>3727</v>
      </c>
      <c r="V72" s="7" t="str">
        <f t="shared" si="15"/>
        <v>fly_small</v>
      </c>
      <c r="W72" s="85" t="s">
        <v>35</v>
      </c>
      <c r="X72" s="86" t="s">
        <v>35</v>
      </c>
      <c r="Y72" s="87" t="str">
        <f>+IFERROR(IF(Z72="#N/C","#N/C",INDEX(Taxonomy_UniqueValues!A:A,MATCH(Z72,Taxonomy_UniqueValues!B:B,0))),"#N/C")</f>
        <v>Insecta</v>
      </c>
      <c r="Z72" s="87" t="str">
        <f>+IFERROR(IF(AA72="#N/C","#N/C",INDEX(Taxonomy_UniqueValues!B:B,MATCH(AA72,Taxonomy_UniqueValues!C:C,0))),"#N/C")</f>
        <v>Diptera</v>
      </c>
      <c r="AA72" s="87" t="s">
        <v>49</v>
      </c>
      <c r="AB72" s="87" t="str">
        <f>+IFERROR(IF(AC72="#N/C","#N/C",INDEX(Taxonomy_UniqueValues!D:D,MATCH(AC72,Taxonomy_UniqueValues!E:E,0))),"#N/C")</f>
        <v>#N/C</v>
      </c>
      <c r="AC72" s="87" t="str">
        <f>+IFERROR(IF(AD72="#N/C","#N/C",INDEX(Taxonomy_UniqueValues!E:E,MATCH(AD72,Taxonomy_UniqueValues!F:F,0))),"#N/C")</f>
        <v>#N/C</v>
      </c>
      <c r="AD72" s="87" t="str">
        <f>+IFERROR(IF(AE72="#N/C","#N/C",INDEX(Taxonomy_UniqueValues!F:F,MATCH(AE72,Taxonomy_UniqueValues!G:G,0))),"#N/C")</f>
        <v>#N/C</v>
      </c>
      <c r="AE72" s="87" t="str">
        <f>+IFERROR(IF(AF72="#N/C","#N/C",INDEX(Taxonomy_UniqueValues!G:G,MATCH(AF72,Taxonomy_UniqueValues!H:H,0))),"#N/C")</f>
        <v>#N/C</v>
      </c>
      <c r="AF72" s="87" t="str">
        <f>+IFERROR(IF(AG72="#N/C","#N/C",INDEX(Taxonomy_UniqueValues!H:H,MATCH(AG72,Taxonomy_UniqueValues!I:I,0))),"#N/C")</f>
        <v>#N/C</v>
      </c>
      <c r="AG72" s="88" t="s">
        <v>37</v>
      </c>
      <c r="AH72" s="39" t="str" cm="1">
        <f t="array" ref="AH72">IF(LEN(V72)&gt;1,V72,_xlfn.LET(_xlpm.cls,Y72, _xlpm.ord,IFERROR(Z72,"#N/C"), _xlpm.subord,IFERROR(AA72,"#N/C"), _xlpm.infr,IFERROR(AB72,"#N/C"), _xlpm.sf,IFERROR(AC72,"#N/C"), _xlpm.fam,IFERROR(AD72,"#N/C"), _xlpm.subfam,IF(TRIM(AE72)="-","#N/C",IFERROR(AE72,"#N/C")),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_xlpm.fallback,IF(IFERROR(Z72,"#N/C")="#N/C",Y72,IF(IFERROR(AA72,"#N/C")="#N/C",Z72,IF(IFERROR(AB72,"#N/C")="#N/C",AA72,IF(IFERROR(AC72,"#N/C")="#N/C",AB72,IF(IFERROR(AD72,"#N/C")="#N/C",AC72,IF(IFERROR(AE72,"#N/C")="#N/C",AD72,"#N/C")))))), _xlpm.finalResult,IF(OR(_xlpm.computedResult="",_xlpm.computedResult="#N/C"),_xlpm.fallback,_xlpm.computedResult), INDEX(_xlpm.finalResult,1)))</f>
        <v>fly_small</v>
      </c>
      <c r="AI72" s="106" t="s">
        <v>32</v>
      </c>
      <c r="AJ72" s="55" t="str">
        <f t="shared" si="16"/>
        <v>Insecta.Diptera.Brachycera.#N/C.#N/C.#N/C.#N/C.#N/C.#N/C</v>
      </c>
    </row>
    <row r="73" spans="1:36" x14ac:dyDescent="0.25">
      <c r="A73" s="3">
        <v>72</v>
      </c>
      <c r="B73" s="50" t="str">
        <f t="shared" si="10"/>
        <v>FAIR-D1_72</v>
      </c>
      <c r="C73" s="51" t="s">
        <v>28</v>
      </c>
      <c r="D73" s="4">
        <f t="shared" si="11"/>
        <v>45164</v>
      </c>
      <c r="E73" s="1" t="s">
        <v>107</v>
      </c>
      <c r="F73" s="81" t="str">
        <f>HYPERLINK(VLOOKUP(E73,Video_List!G:K,5),"video")</f>
        <v>video</v>
      </c>
      <c r="G73" s="5" t="str">
        <f>IF(ISBLANK(E73),"",IFERROR(IF(MATCH(E73,Video_List!$G:$G,)&gt;0,"ok",""),"errr"))</f>
        <v>ok</v>
      </c>
      <c r="H73" s="1" t="s">
        <v>107</v>
      </c>
      <c r="I73" s="81" t="str">
        <f>HYPERLINK(VLOOKUP(H73,Video_List!G:K,5),"video")</f>
        <v>video</v>
      </c>
      <c r="J73" s="5" t="str">
        <f>IF(ISBLANK(H73),"",IFERROR(IF(MATCH(H73,Video_List!$G:$G,)&gt;0,"ok",""),"error"))</f>
        <v>ok</v>
      </c>
      <c r="K73" s="2">
        <v>45164.483900462998</v>
      </c>
      <c r="L73" s="2">
        <v>45164.484050925901</v>
      </c>
      <c r="M73" s="52">
        <f t="shared" si="13"/>
        <v>1.5046290354803205E-4</v>
      </c>
      <c r="N73" s="53" t="s">
        <v>31</v>
      </c>
      <c r="O73" s="54" t="s">
        <v>35</v>
      </c>
      <c r="P73" s="54" t="s">
        <v>46</v>
      </c>
      <c r="Q73" s="6">
        <v>72</v>
      </c>
      <c r="R73" s="5" t="str">
        <f t="shared" si="14"/>
        <v>FAIR-D1/72</v>
      </c>
      <c r="S73" s="4" t="str">
        <f>IF(ISBLANK(E73),"",IF(E73=H73, "1 video",CONCATENATE((+COUNTIFS(Video_List!$A:$A,Monitoring!C73,Video_List!$D:$D,"&lt;=" &amp;Monitoring!L73)-COUNTIFS(Video_List!$A:$A,Monitoring!C73,Video_List!$D:$D,"&lt;=" &amp;Monitoring!K73))+1," videos")))</f>
        <v>1 video</v>
      </c>
      <c r="T73" s="54" t="s">
        <v>34</v>
      </c>
      <c r="U73" s="75"/>
      <c r="V73" s="7" t="str">
        <f t="shared" si="15"/>
        <v/>
      </c>
      <c r="W73" s="85" t="str">
        <f>+IF(Y73="#N/C","-",IF(AC73="#N/C","no","yes"))</f>
        <v>yes</v>
      </c>
      <c r="X73" s="86" t="s">
        <v>35</v>
      </c>
      <c r="Y73" s="87" t="str">
        <f>+IFERROR(IF(Z73="#N/C","#N/C",INDEX(Taxonomy_UniqueValues!A:A,MATCH(Z73,Taxonomy_UniqueValues!B:B,0))),"#N/C")</f>
        <v>Insecta</v>
      </c>
      <c r="Z73" s="87" t="str">
        <f>+IFERROR(IF(AA73="#N/C","#N/C",INDEX(Taxonomy_UniqueValues!B:B,MATCH(AA73,Taxonomy_UniqueValues!C:C,0))),"#N/C")</f>
        <v>Diptera</v>
      </c>
      <c r="AA73" s="87" t="str">
        <f>+IFERROR(IF(AC73="#N/C","#N/C",INDEX(Taxonomy_UniqueValues!C:C,MATCH(AC73,Taxonomy_UniqueValues!E:E,0))),"#N/C")</f>
        <v>Brachycera</v>
      </c>
      <c r="AB73" s="87" t="str">
        <f>+IFERROR(IF(AC73="#N/C","#N/C",INDEX(Taxonomy_UniqueValues!D:D,MATCH(AC73,Taxonomy_UniqueValues!E:E,0))),"#N/C")</f>
        <v>Muscomorpha</v>
      </c>
      <c r="AC73" s="87" t="s">
        <v>36</v>
      </c>
      <c r="AD73" s="87" t="str">
        <f>+IFERROR(IF(AE73="#N/C","#N/C",INDEX(Taxonomy_UniqueValues!F:F,MATCH(AE73,Taxonomy_UniqueValues!G:G,0))),"#N/C")</f>
        <v>#N/C</v>
      </c>
      <c r="AE73" s="87" t="str">
        <f>+IFERROR(IF(AF73="#N/C","#N/C",INDEX(Taxonomy_UniqueValues!G:G,MATCH(AF73,Taxonomy_UniqueValues!H:H,0))),"#N/C")</f>
        <v>#N/C</v>
      </c>
      <c r="AF73" s="87" t="str">
        <f>+IFERROR(IF(AG73="#N/C","#N/C",INDEX(Taxonomy_UniqueValues!H:H,MATCH(AG73,Taxonomy_UniqueValues!I:I,0))),"#N/C")</f>
        <v>#N/C</v>
      </c>
      <c r="AG73" s="88" t="s">
        <v>37</v>
      </c>
      <c r="AH73" s="39" t="str" cm="1">
        <f t="array" ref="AH73">IF(LEN(V73)&gt;1,V73,_xlfn.LET(_xlpm.cls,Y73, _xlpm.ord,IFERROR(Z73,"#N/C"), _xlpm.subord,IFERROR(AA73,"#N/C"), _xlpm.infr,IFERROR(AB73,"#N/C"), _xlpm.sf,IFERROR(AC73,"#N/C"), _xlpm.fam,IFERROR(AD73,"#N/C"), _xlpm.subfam,IF(TRIM(AE73)="-","#N/C",IFERROR(AE73,"#N/C")),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_xlpm.fallback,IF(IFERROR(Z73,"#N/C")="#N/C",Y73,IF(IFERROR(AA73,"#N/C")="#N/C",Z73,IF(IFERROR(AB73,"#N/C")="#N/C",AA73,IF(IFERROR(AC73,"#N/C")="#N/C",AB73,IF(IFERROR(AD73,"#N/C")="#N/C",AC73,IF(IFERROR(AE73,"#N/C")="#N/C",AD73,"#N/C")))))), _xlpm.finalResult,IF(OR(_xlpm.computedResult="",_xlpm.computedResult="#N/C"),_xlpm.fallback,_xlpm.computedResult), INDEX(_xlpm.finalResult,1)))</f>
        <v>Muscoidea</v>
      </c>
      <c r="AI73" s="106" t="s">
        <v>35</v>
      </c>
      <c r="AJ73" s="55" t="str">
        <f t="shared" si="16"/>
        <v>Insecta.Diptera.Brachycera.Muscomorpha.Muscoidea.#N/C.#N/C.#N/C.#N/C</v>
      </c>
    </row>
    <row r="74" spans="1:36" x14ac:dyDescent="0.25">
      <c r="A74" s="3">
        <v>73</v>
      </c>
      <c r="B74" s="50" t="str">
        <f t="shared" si="10"/>
        <v>FAIR-D1_73</v>
      </c>
      <c r="C74" s="51" t="s">
        <v>28</v>
      </c>
      <c r="D74" s="4">
        <f t="shared" si="11"/>
        <v>45164</v>
      </c>
      <c r="E74" s="1" t="s">
        <v>107</v>
      </c>
      <c r="F74" s="81" t="str">
        <f>HYPERLINK(VLOOKUP(E74,Video_List!G:K,5),"video")</f>
        <v>video</v>
      </c>
      <c r="G74" s="5" t="str">
        <f>IF(ISBLANK(E74),"",IFERROR(IF(MATCH(E74,Video_List!$G:$G,)&gt;0,"ok",""),"errr"))</f>
        <v>ok</v>
      </c>
      <c r="H74" s="1" t="s">
        <v>107</v>
      </c>
      <c r="I74" s="81" t="str">
        <f>HYPERLINK(VLOOKUP(H74,Video_List!G:K,5),"video")</f>
        <v>video</v>
      </c>
      <c r="J74" s="5" t="str">
        <f>IF(ISBLANK(H74),"",IFERROR(IF(MATCH(H74,Video_List!$G:$G,)&gt;0,"ok",""),"error"))</f>
        <v>ok</v>
      </c>
      <c r="K74" s="2">
        <v>45164.483900462998</v>
      </c>
      <c r="L74" s="2">
        <v>45164.484050925901</v>
      </c>
      <c r="M74" s="52">
        <f t="shared" si="13"/>
        <v>1.5046290354803205E-4</v>
      </c>
      <c r="N74" s="53" t="s">
        <v>46</v>
      </c>
      <c r="O74" s="54" t="s">
        <v>35</v>
      </c>
      <c r="P74" s="54" t="s">
        <v>46</v>
      </c>
      <c r="Q74" s="6">
        <v>73</v>
      </c>
      <c r="R74" s="5" t="str">
        <f t="shared" si="14"/>
        <v>FAIR-D1/73</v>
      </c>
      <c r="S74" s="4" t="str">
        <f>IF(ISBLANK(E74),"",IF(E74=H74, "1 video",CONCATENATE((+COUNTIFS(Video_List!$A:$A,Monitoring!C74,Video_List!$D:$D,"&lt;=" &amp;Monitoring!L74)-COUNTIFS(Video_List!$A:$A,Monitoring!C74,Video_List!$D:$D,"&lt;=" &amp;Monitoring!K74))+1," videos")))</f>
        <v>1 video</v>
      </c>
      <c r="T74" s="54" t="s">
        <v>46</v>
      </c>
      <c r="U74" s="75" t="s">
        <v>3727</v>
      </c>
      <c r="V74" s="7" t="str">
        <f t="shared" si="15"/>
        <v>fly_small</v>
      </c>
      <c r="W74" s="85" t="str">
        <f>+IF(Y74="#N/C","-",IF(AC74="#N/C","no","yes"))</f>
        <v>no</v>
      </c>
      <c r="X74" s="86" t="s">
        <v>35</v>
      </c>
      <c r="Y74" s="87" t="str">
        <f>+IFERROR(IF(Z74="#N/C","#N/C",INDEX(Taxonomy_UniqueValues!A:A,MATCH(Z74,Taxonomy_UniqueValues!B:B,0))),"#N/C")</f>
        <v>Insecta</v>
      </c>
      <c r="Z74" s="87" t="str">
        <f>+IFERROR(IF(AA74="#N/C","#N/C",INDEX(Taxonomy_UniqueValues!B:B,MATCH(AA74,Taxonomy_UniqueValues!C:C,0))),"#N/C")</f>
        <v>Diptera</v>
      </c>
      <c r="AA74" s="87" t="s">
        <v>49</v>
      </c>
      <c r="AB74" s="87" t="str">
        <f>+IFERROR(IF(AC74="#N/C","#N/C",INDEX(Taxonomy_UniqueValues!D:D,MATCH(AC74,Taxonomy_UniqueValues!E:E,0))),"#N/C")</f>
        <v>#N/C</v>
      </c>
      <c r="AC74" s="87" t="str">
        <f>+IFERROR(IF(AD74="#N/C","#N/C",INDEX(Taxonomy_UniqueValues!E:E,MATCH(AD74,Taxonomy_UniqueValues!F:F,0))),"#N/C")</f>
        <v>#N/C</v>
      </c>
      <c r="AD74" s="87" t="str">
        <f>+IFERROR(IF(AE74="#N/C","#N/C",INDEX(Taxonomy_UniqueValues!F:F,MATCH(AE74,Taxonomy_UniqueValues!G:G,0))),"#N/C")</f>
        <v>#N/C</v>
      </c>
      <c r="AE74" s="87" t="str">
        <f>+IFERROR(IF(AF74="#N/C","#N/C",INDEX(Taxonomy_UniqueValues!G:G,MATCH(AF74,Taxonomy_UniqueValues!H:H,0))),"#N/C")</f>
        <v>#N/C</v>
      </c>
      <c r="AF74" s="87" t="str">
        <f>+IFERROR(IF(AG74="#N/C","#N/C",INDEX(Taxonomy_UniqueValues!H:H,MATCH(AG74,Taxonomy_UniqueValues!I:I,0))),"#N/C")</f>
        <v>#N/C</v>
      </c>
      <c r="AG74" s="88" t="s">
        <v>37</v>
      </c>
      <c r="AH74" s="39" t="str" cm="1">
        <f t="array" ref="AH74">IF(LEN(V74)&gt;1,V74,_xlfn.LET(_xlpm.cls,Y74, _xlpm.ord,IFERROR(Z74,"#N/C"), _xlpm.subord,IFERROR(AA74,"#N/C"), _xlpm.infr,IFERROR(AB74,"#N/C"), _xlpm.sf,IFERROR(AC74,"#N/C"), _xlpm.fam,IFERROR(AD74,"#N/C"), _xlpm.subfam,IF(TRIM(AE74)="-","#N/C",IFERROR(AE74,"#N/C")),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_xlpm.fallback,IF(IFERROR(Z74,"#N/C")="#N/C",Y74,IF(IFERROR(AA74,"#N/C")="#N/C",Z74,IF(IFERROR(AB74,"#N/C")="#N/C",AA74,IF(IFERROR(AC74,"#N/C")="#N/C",AB74,IF(IFERROR(AD74,"#N/C")="#N/C",AC74,IF(IFERROR(AE74,"#N/C")="#N/C",AD74,"#N/C")))))), _xlpm.finalResult,IF(OR(_xlpm.computedResult="",_xlpm.computedResult="#N/C"),_xlpm.fallback,_xlpm.computedResult), INDEX(_xlpm.finalResult,1)))</f>
        <v>fly_small</v>
      </c>
      <c r="AI74" s="106" t="s">
        <v>32</v>
      </c>
      <c r="AJ74" s="55" t="str">
        <f t="shared" si="16"/>
        <v>Insecta.Diptera.Brachycera.#N/C.#N/C.#N/C.#N/C.#N/C.#N/C</v>
      </c>
    </row>
    <row r="75" spans="1:36" x14ac:dyDescent="0.25">
      <c r="A75" s="3">
        <v>74</v>
      </c>
      <c r="B75" s="50" t="str">
        <f t="shared" si="10"/>
        <v>FAIR-D1_74</v>
      </c>
      <c r="C75" s="51" t="s">
        <v>28</v>
      </c>
      <c r="D75" s="4">
        <f t="shared" si="11"/>
        <v>45164</v>
      </c>
      <c r="E75" s="1" t="s">
        <v>108</v>
      </c>
      <c r="F75" s="81" t="str">
        <f>HYPERLINK(VLOOKUP(E75,Video_List!G:K,5),"video")</f>
        <v>video</v>
      </c>
      <c r="G75" s="5" t="str">
        <f>IF(ISBLANK(E75),"",IFERROR(IF(MATCH(E75,Video_List!$G:$G,)&gt;0,"ok",""),"errr"))</f>
        <v>ok</v>
      </c>
      <c r="H75" s="1" t="s">
        <v>109</v>
      </c>
      <c r="I75" s="81" t="str">
        <f>HYPERLINK(VLOOKUP(H75,Video_List!G:K,5),"video")</f>
        <v>video</v>
      </c>
      <c r="J75" s="5" t="str">
        <f>IF(ISBLANK(H75),"",IFERROR(IF(MATCH(H75,Video_List!$G:$G,)&gt;0,"ok",""),"error"))</f>
        <v>ok</v>
      </c>
      <c r="K75" s="2">
        <v>45164.491180555597</v>
      </c>
      <c r="L75" s="2">
        <v>45164.493067129602</v>
      </c>
      <c r="M75" s="52">
        <f t="shared" si="13"/>
        <v>1.8865740057663061E-3</v>
      </c>
      <c r="N75" s="53" t="s">
        <v>46</v>
      </c>
      <c r="O75" s="54" t="s">
        <v>35</v>
      </c>
      <c r="P75" s="54" t="s">
        <v>46</v>
      </c>
      <c r="Q75" s="6">
        <v>74</v>
      </c>
      <c r="R75" s="5" t="str">
        <f t="shared" si="14"/>
        <v>FAIR-D1/74</v>
      </c>
      <c r="S75" s="4" t="str">
        <f>IF(ISBLANK(E75),"",IF(E75=H75, "1 video",CONCATENATE((+COUNTIFS(Video_List!$A:$A,Monitoring!C75,Video_List!$D:$D,"&lt;=" &amp;Monitoring!L75)-COUNTIFS(Video_List!$A:$A,Monitoring!C75,Video_List!$D:$D,"&lt;=" &amp;Monitoring!K75))+1," videos")))</f>
        <v>2 videos</v>
      </c>
      <c r="T75" s="54" t="s">
        <v>34</v>
      </c>
      <c r="U75" s="75"/>
      <c r="V75" s="7" t="str">
        <f t="shared" si="15"/>
        <v/>
      </c>
      <c r="W75" s="85" t="str">
        <f>+IF(Y75="#N/C","-",IF(AC75="#N/C","no","yes"))</f>
        <v>no</v>
      </c>
      <c r="X75" s="86" t="s">
        <v>35</v>
      </c>
      <c r="Y75" s="87" t="str">
        <f>+IFERROR(IF(Z75="#N/C","#N/C",INDEX(Taxonomy_UniqueValues!A:A,MATCH(Z75,Taxonomy_UniqueValues!B:B,0))),"#N/C")</f>
        <v>Insecta</v>
      </c>
      <c r="Z75" s="87" t="str">
        <f>+IFERROR(IF(AA75="#N/C","#N/C",INDEX(Taxonomy_UniqueValues!B:B,MATCH(AA75,Taxonomy_UniqueValues!C:C,0))),"#N/C")</f>
        <v>Diptera</v>
      </c>
      <c r="AA75" s="87" t="s">
        <v>49</v>
      </c>
      <c r="AB75" s="87" t="str">
        <f>+IFERROR(IF(AC75="#N/C","#N/C",INDEX(Taxonomy_UniqueValues!D:D,MATCH(AC75,Taxonomy_UniqueValues!E:E,0))),"#N/C")</f>
        <v>#N/C</v>
      </c>
      <c r="AC75" s="87" t="str">
        <f>+IFERROR(IF(AD75="#N/C","#N/C",INDEX(Taxonomy_UniqueValues!E:E,MATCH(AD75,Taxonomy_UniqueValues!F:F,0))),"#N/C")</f>
        <v>#N/C</v>
      </c>
      <c r="AD75" s="87" t="str">
        <f>+IFERROR(IF(AE75="#N/C","#N/C",INDEX(Taxonomy_UniqueValues!F:F,MATCH(AE75,Taxonomy_UniqueValues!G:G,0))),"#N/C")</f>
        <v>#N/C</v>
      </c>
      <c r="AE75" s="87" t="str">
        <f>+IFERROR(IF(AF75="#N/C","#N/C",INDEX(Taxonomy_UniqueValues!G:G,MATCH(AF75,Taxonomy_UniqueValues!H:H,0))),"#N/C")</f>
        <v>#N/C</v>
      </c>
      <c r="AF75" s="87" t="str">
        <f>+IFERROR(IF(AG75="#N/C","#N/C",INDEX(Taxonomy_UniqueValues!H:H,MATCH(AG75,Taxonomy_UniqueValues!I:I,0))),"#N/C")</f>
        <v>#N/C</v>
      </c>
      <c r="AG75" s="88" t="s">
        <v>37</v>
      </c>
      <c r="AH75" s="39" t="str" cm="1">
        <f t="array" ref="AH75">IF(LEN(V75)&gt;1,V75,_xlfn.LET(_xlpm.cls,Y75, _xlpm.ord,IFERROR(Z75,"#N/C"), _xlpm.subord,IFERROR(AA75,"#N/C"), _xlpm.infr,IFERROR(AB75,"#N/C"), _xlpm.sf,IFERROR(AC75,"#N/C"), _xlpm.fam,IFERROR(AD75,"#N/C"), _xlpm.subfam,IF(TRIM(AE75)="-","#N/C",IFERROR(AE75,"#N/C")),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_xlpm.fallback,IF(IFERROR(Z75,"#N/C")="#N/C",Y75,IF(IFERROR(AA75,"#N/C")="#N/C",Z75,IF(IFERROR(AB75,"#N/C")="#N/C",AA75,IF(IFERROR(AC75,"#N/C")="#N/C",AB75,IF(IFERROR(AD75,"#N/C")="#N/C",AC75,IF(IFERROR(AE75,"#N/C")="#N/C",AD75,"#N/C")))))), _xlpm.finalResult,IF(OR(_xlpm.computedResult="",_xlpm.computedResult="#N/C"),_xlpm.fallback,_xlpm.computedResult), INDEX(_xlpm.finalResult,1)))</f>
        <v>Brachycera</v>
      </c>
      <c r="AI75" s="106" t="s">
        <v>35</v>
      </c>
      <c r="AJ75" s="55" t="str">
        <f t="shared" si="16"/>
        <v>Insecta.Diptera.Brachycera.#N/C.#N/C.#N/C.#N/C.#N/C.#N/C</v>
      </c>
    </row>
    <row r="76" spans="1:36" x14ac:dyDescent="0.25">
      <c r="A76" s="3">
        <v>75</v>
      </c>
      <c r="B76" s="50" t="str">
        <f t="shared" si="10"/>
        <v>FAIR-D1_75</v>
      </c>
      <c r="C76" s="51" t="s">
        <v>28</v>
      </c>
      <c r="D76" s="4">
        <f t="shared" si="11"/>
        <v>45164</v>
      </c>
      <c r="E76" s="1" t="s">
        <v>109</v>
      </c>
      <c r="F76" s="81" t="str">
        <f>HYPERLINK(VLOOKUP(E76,Video_List!G:K,5),"video")</f>
        <v>video</v>
      </c>
      <c r="G76" s="5" t="str">
        <f>IF(ISBLANK(E76),"",IFERROR(IF(MATCH(E76,Video_List!$G:$G,)&gt;0,"ok",""),"errr"))</f>
        <v>ok</v>
      </c>
      <c r="H76" s="1" t="s">
        <v>109</v>
      </c>
      <c r="I76" s="81" t="str">
        <f>HYPERLINK(VLOOKUP(H76,Video_List!G:K,5),"video")</f>
        <v>video</v>
      </c>
      <c r="J76" s="5" t="str">
        <f>IF(ISBLANK(H76),"",IFERROR(IF(MATCH(H76,Video_List!$G:$G,)&gt;0,"ok",""),"error"))</f>
        <v>ok</v>
      </c>
      <c r="K76" s="2">
        <v>45164.491956018501</v>
      </c>
      <c r="L76" s="2">
        <v>45164.492002314801</v>
      </c>
      <c r="M76" s="52">
        <f t="shared" si="13"/>
        <v>4.6296299842651933E-5</v>
      </c>
      <c r="N76" s="53" t="s">
        <v>33</v>
      </c>
      <c r="O76" s="54" t="s">
        <v>35</v>
      </c>
      <c r="P76" s="54" t="s">
        <v>33</v>
      </c>
      <c r="Q76" s="6">
        <v>75</v>
      </c>
      <c r="R76" s="5" t="str">
        <f t="shared" si="14"/>
        <v>FAIR-D1/75</v>
      </c>
      <c r="S76" s="4" t="str">
        <f>IF(ISBLANK(E76),"",IF(E76=H76, "1 video",CONCATENATE((+COUNTIFS(Video_List!$A:$A,Monitoring!C76,Video_List!$D:$D,"&lt;=" &amp;Monitoring!L76)-COUNTIFS(Video_List!$A:$A,Monitoring!C76,Video_List!$D:$D,"&lt;=" &amp;Monitoring!K76))+1," videos")))</f>
        <v>1 video</v>
      </c>
      <c r="T76" s="54" t="s">
        <v>46</v>
      </c>
      <c r="U76" s="75" t="s">
        <v>105</v>
      </c>
      <c r="V76" s="7" t="str">
        <f t="shared" si="15"/>
        <v/>
      </c>
      <c r="W76" s="85" t="s">
        <v>35</v>
      </c>
      <c r="X76" s="86" t="s">
        <v>35</v>
      </c>
      <c r="Y76" s="87" t="str">
        <f>+IFERROR(IF(Z76="#N/C","#N/C",INDEX(Taxonomy_UniqueValues!A:A,MATCH(Z76,Taxonomy_UniqueValues!B:B,0))),"#N/C")</f>
        <v>Insecta</v>
      </c>
      <c r="Z76" s="87" t="str">
        <f>+IFERROR(IF(AA76="#N/C","#N/C",INDEX(Taxonomy_UniqueValues!B:B,MATCH(AA76,Taxonomy_UniqueValues!C:C,0))),"#N/C")</f>
        <v>Diptera</v>
      </c>
      <c r="AA76" s="87" t="s">
        <v>49</v>
      </c>
      <c r="AB76" s="87" t="str">
        <f>+IFERROR(IF(AC76="#N/C","#N/C",INDEX(Taxonomy_UniqueValues!D:D,MATCH(AC76,Taxonomy_UniqueValues!E:E,0))),"#N/C")</f>
        <v>#N/C</v>
      </c>
      <c r="AC76" s="87" t="str">
        <f>+IFERROR(IF(AD76="#N/C","#N/C",INDEX(Taxonomy_UniqueValues!E:E,MATCH(AD76,Taxonomy_UniqueValues!F:F,0))),"#N/C")</f>
        <v>#N/C</v>
      </c>
      <c r="AD76" s="87" t="str">
        <f>+IFERROR(IF(AE76="#N/C","#N/C",INDEX(Taxonomy_UniqueValues!F:F,MATCH(AE76,Taxonomy_UniqueValues!G:G,0))),"#N/C")</f>
        <v>#N/C</v>
      </c>
      <c r="AE76" s="87" t="str">
        <f>+IFERROR(IF(AF76="#N/C","#N/C",INDEX(Taxonomy_UniqueValues!G:G,MATCH(AF76,Taxonomy_UniqueValues!H:H,0))),"#N/C")</f>
        <v>#N/C</v>
      </c>
      <c r="AF76" s="87" t="str">
        <f>+IFERROR(IF(AG76="#N/C","#N/C",INDEX(Taxonomy_UniqueValues!H:H,MATCH(AG76,Taxonomy_UniqueValues!I:I,0))),"#N/C")</f>
        <v>#N/C</v>
      </c>
      <c r="AG76" s="88" t="s">
        <v>37</v>
      </c>
      <c r="AH76" s="39" t="str" cm="1">
        <f t="array" ref="AH76">IF(LEN(V76)&gt;1,V76,_xlfn.LET(_xlpm.cls,Y76, _xlpm.ord,IFERROR(Z76,"#N/C"), _xlpm.subord,IFERROR(AA76,"#N/C"), _xlpm.infr,IFERROR(AB76,"#N/C"), _xlpm.sf,IFERROR(AC76,"#N/C"), _xlpm.fam,IFERROR(AD76,"#N/C"), _xlpm.subfam,IF(TRIM(AE76)="-","#N/C",IFERROR(AE76,"#N/C")),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_xlpm.fallback,IF(IFERROR(Z76,"#N/C")="#N/C",Y76,IF(IFERROR(AA76,"#N/C")="#N/C",Z76,IF(IFERROR(AB76,"#N/C")="#N/C",AA76,IF(IFERROR(AC76,"#N/C")="#N/C",AB76,IF(IFERROR(AD76,"#N/C")="#N/C",AC76,IF(IFERROR(AE76,"#N/C")="#N/C",AD76,"#N/C")))))), _xlpm.finalResult,IF(OR(_xlpm.computedResult="",_xlpm.computedResult="#N/C"),_xlpm.fallback,_xlpm.computedResult), INDEX(_xlpm.finalResult,1)))</f>
        <v>Brachycera</v>
      </c>
      <c r="AI76" s="106" t="s">
        <v>35</v>
      </c>
      <c r="AJ76" s="55" t="str">
        <f t="shared" si="16"/>
        <v>Insecta.Diptera.Brachycera.#N/C.#N/C.#N/C.#N/C.#N/C.#N/C</v>
      </c>
    </row>
    <row r="77" spans="1:36" x14ac:dyDescent="0.25">
      <c r="A77" s="3">
        <v>76</v>
      </c>
      <c r="B77" s="50" t="str">
        <f t="shared" si="10"/>
        <v>FAIR-D1_76</v>
      </c>
      <c r="C77" s="51" t="s">
        <v>28</v>
      </c>
      <c r="D77" s="4">
        <f t="shared" si="11"/>
        <v>45164</v>
      </c>
      <c r="E77" s="1" t="s">
        <v>109</v>
      </c>
      <c r="F77" s="81" t="str">
        <f>HYPERLINK(VLOOKUP(E77,Video_List!G:K,5),"video")</f>
        <v>video</v>
      </c>
      <c r="G77" s="5" t="str">
        <f>IF(ISBLANK(E77),"",IFERROR(IF(MATCH(E77,Video_List!$G:$G,)&gt;0,"ok",""),"errr"))</f>
        <v>ok</v>
      </c>
      <c r="H77" s="1" t="s">
        <v>109</v>
      </c>
      <c r="I77" s="81" t="str">
        <f>HYPERLINK(VLOOKUP(H77,Video_List!G:K,5),"video")</f>
        <v>video</v>
      </c>
      <c r="J77" s="5" t="str">
        <f>IF(ISBLANK(H77),"",IFERROR(IF(MATCH(H77,Video_List!$G:$G,)&gt;0,"ok",""),"error"))</f>
        <v>ok</v>
      </c>
      <c r="K77" s="2">
        <v>45164.492418981499</v>
      </c>
      <c r="L77" s="2">
        <v>45164.492708333302</v>
      </c>
      <c r="M77" s="52">
        <f t="shared" si="13"/>
        <v>2.8935180307598785E-4</v>
      </c>
      <c r="N77" s="53" t="s">
        <v>31</v>
      </c>
      <c r="O77" s="54" t="s">
        <v>32</v>
      </c>
      <c r="P77" s="54" t="s">
        <v>33</v>
      </c>
      <c r="Q77" s="6">
        <v>76</v>
      </c>
      <c r="R77" s="5" t="str">
        <f t="shared" si="14"/>
        <v>FAIR-D1/76</v>
      </c>
      <c r="S77" s="4" t="str">
        <f>IF(ISBLANK(E77),"",IF(E77=H77, "1 video",CONCATENATE((+COUNTIFS(Video_List!$A:$A,Monitoring!C77,Video_List!$D:$D,"&lt;=" &amp;Monitoring!L77)-COUNTIFS(Video_List!$A:$A,Monitoring!C77,Video_List!$D:$D,"&lt;=" &amp;Monitoring!K77))+1," videos")))</f>
        <v>1 video</v>
      </c>
      <c r="T77" s="54" t="s">
        <v>34</v>
      </c>
      <c r="U77" s="75"/>
      <c r="V77" s="7" t="str">
        <f t="shared" si="15"/>
        <v/>
      </c>
      <c r="W77" s="85" t="s">
        <v>35</v>
      </c>
      <c r="X77" s="86" t="s">
        <v>35</v>
      </c>
      <c r="Y77" s="87" t="s">
        <v>85</v>
      </c>
      <c r="Z77" s="87" t="str">
        <f>+IFERROR(IF(AA77="#N/C","#N/C",INDEX(Taxonomy_UniqueValues!B:B,MATCH(AA77,Taxonomy_UniqueValues!C:C,0))),"#N/C")</f>
        <v>Diptera</v>
      </c>
      <c r="AA77" s="87" t="s">
        <v>49</v>
      </c>
      <c r="AB77" s="87" t="str">
        <f>+IFERROR(IF(AC77="#N/C","#N/C",INDEX(Taxonomy_UniqueValues!D:D,MATCH(AC77,Taxonomy_UniqueValues!E:E,0))),"#N/C")</f>
        <v>#N/C</v>
      </c>
      <c r="AC77" s="87" t="str">
        <f>+IFERROR(IF(AD77="#N/C","#N/C",INDEX(Taxonomy_UniqueValues!E:E,MATCH(AD77,Taxonomy_UniqueValues!F:F,0))),"#N/C")</f>
        <v>#N/C</v>
      </c>
      <c r="AD77" s="87" t="str">
        <f>+IFERROR(IF(AE77="#N/C","#N/C",INDEX(Taxonomy_UniqueValues!F:F,MATCH(AE77,Taxonomy_UniqueValues!G:G,0))),"#N/C")</f>
        <v>#N/C</v>
      </c>
      <c r="AE77" s="87" t="str">
        <f>+IFERROR(IF(AF77="#N/C","#N/C",INDEX(Taxonomy_UniqueValues!G:G,MATCH(AF77,Taxonomy_UniqueValues!H:H,0))),"#N/C")</f>
        <v>#N/C</v>
      </c>
      <c r="AF77" s="87" t="str">
        <f>+IFERROR(IF(AG77="#N/C","#N/C",INDEX(Taxonomy_UniqueValues!H:H,MATCH(AG77,Taxonomy_UniqueValues!I:I,0))),"#N/C")</f>
        <v>#N/C</v>
      </c>
      <c r="AG77" s="88" t="s">
        <v>37</v>
      </c>
      <c r="AH77" s="39" t="str" cm="1">
        <f t="array" ref="AH77">IF(LEN(V77)&gt;1,V77,_xlfn.LET(_xlpm.cls,Y77, _xlpm.ord,IFERROR(Z77,"#N/C"), _xlpm.subord,IFERROR(AA77,"#N/C"), _xlpm.infr,IFERROR(AB77,"#N/C"), _xlpm.sf,IFERROR(AC77,"#N/C"), _xlpm.fam,IFERROR(AD77,"#N/C"), _xlpm.subfam,IF(TRIM(AE77)="-","#N/C",IFERROR(AE77,"#N/C")),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_xlpm.fallback,IF(IFERROR(Z77,"#N/C")="#N/C",Y77,IF(IFERROR(AA77,"#N/C")="#N/C",Z77,IF(IFERROR(AB77,"#N/C")="#N/C",AA77,IF(IFERROR(AC77,"#N/C")="#N/C",AB77,IF(IFERROR(AD77,"#N/C")="#N/C",AC77,IF(IFERROR(AE77,"#N/C")="#N/C",AD77,"#N/C")))))), _xlpm.finalResult,IF(OR(_xlpm.computedResult="",_xlpm.computedResult="#N/C"),_xlpm.fallback,_xlpm.computedResult), INDEX(_xlpm.finalResult,1)))</f>
        <v>Brachycera</v>
      </c>
      <c r="AI77" s="106" t="s">
        <v>35</v>
      </c>
      <c r="AJ77" s="55" t="str">
        <f t="shared" si="16"/>
        <v>Insecta.Diptera.Brachycera.#N/C.#N/C.#N/C.#N/C.#N/C.#N/C</v>
      </c>
    </row>
    <row r="78" spans="1:36" x14ac:dyDescent="0.25">
      <c r="A78" s="3">
        <v>77</v>
      </c>
      <c r="B78" s="50" t="str">
        <f t="shared" si="10"/>
        <v>FAIR-D1_77</v>
      </c>
      <c r="C78" s="51" t="s">
        <v>28</v>
      </c>
      <c r="D78" s="4">
        <f t="shared" si="11"/>
        <v>45164</v>
      </c>
      <c r="E78" s="1" t="s">
        <v>109</v>
      </c>
      <c r="F78" s="81" t="str">
        <f>HYPERLINK(VLOOKUP(E78,Video_List!G:K,5),"video")</f>
        <v>video</v>
      </c>
      <c r="G78" s="5" t="str">
        <f>IF(ISBLANK(E78),"",IFERROR(IF(MATCH(E78,Video_List!$G:$G,)&gt;0,"ok",""),"errr"))</f>
        <v>ok</v>
      </c>
      <c r="H78" s="1" t="s">
        <v>109</v>
      </c>
      <c r="I78" s="81" t="str">
        <f>HYPERLINK(VLOOKUP(H78,Video_List!G:K,5),"video")</f>
        <v>video</v>
      </c>
      <c r="J78" s="5" t="str">
        <f>IF(ISBLANK(H78),"",IFERROR(IF(MATCH(H78,Video_List!$G:$G,)&gt;0,"ok",""),"error"))</f>
        <v>ok</v>
      </c>
      <c r="K78" s="2">
        <v>45164.492534722202</v>
      </c>
      <c r="L78" s="2">
        <v>45164.492662037002</v>
      </c>
      <c r="M78" s="52">
        <f t="shared" si="13"/>
        <v>1.2731480092043057E-4</v>
      </c>
      <c r="N78" s="53" t="s">
        <v>31</v>
      </c>
      <c r="O78" s="54" t="s">
        <v>32</v>
      </c>
      <c r="P78" s="54" t="s">
        <v>33</v>
      </c>
      <c r="Q78" s="6">
        <v>77</v>
      </c>
      <c r="R78" s="5" t="str">
        <f t="shared" si="14"/>
        <v>FAIR-D1/77</v>
      </c>
      <c r="S78" s="4" t="str">
        <f>IF(ISBLANK(E78),"",IF(E78=H78, "1 video",CONCATENATE((+COUNTIFS(Video_List!$A:$A,Monitoring!C78,Video_List!$D:$D,"&lt;=" &amp;Monitoring!L78)-COUNTIFS(Video_List!$A:$A,Monitoring!C78,Video_List!$D:$D,"&lt;=" &amp;Monitoring!K78))+1," videos")))</f>
        <v>1 video</v>
      </c>
      <c r="T78" s="54" t="s">
        <v>34</v>
      </c>
      <c r="U78" s="75"/>
      <c r="V78" s="7" t="str">
        <f t="shared" si="15"/>
        <v/>
      </c>
      <c r="W78" s="85" t="s">
        <v>32</v>
      </c>
      <c r="X78" s="86" t="s">
        <v>35</v>
      </c>
      <c r="Y78" s="87" t="str">
        <f>+IFERROR(IF(Z78="#N/C","#N/C",IF(Z78=0,INDEX(Taxonomy_UniqueValues!A:A,MATCH(AA78,Taxonomy_UniqueValues!C:C,0)),INDEX(Taxonomy_UniqueValues!A:A,MATCH(Z78,Taxonomy_UniqueValues!B:B,0)))),"#N/C")</f>
        <v>Insecta</v>
      </c>
      <c r="Z78" s="87" t="str">
        <f>+IFERROR(IF(AA78="#N/C","#N/C",IF(AA78=0,INDEX(Taxonomy_UniqueValues!B:B,MATCH(AB78,Taxonomy_UniqueValues!D:D,0)),INDEX(Taxonomy_UniqueValues!B:B,MATCH(AA78,Taxonomy_UniqueValues!C:C,0)))),"#N/C")</f>
        <v>Diptera</v>
      </c>
      <c r="AA78" s="87" t="str">
        <f>+IFERROR(IF(AB78="#N/C","#N/C",IF(AB78=0,INDEX(Taxonomy_UniqueValues!C:C,MATCH(AC78,Taxonomy_UniqueValues!E:E,0)),INDEX(Taxonomy_UniqueValues!C:C,MATCH(AB78,Taxonomy_UniqueValues!D:D,0)))),"#N/C")</f>
        <v>Brachycera</v>
      </c>
      <c r="AB78" s="87" t="str">
        <f>+IFERROR(IF(AC78="#N/C","#N/C",IF(AC78=0,INDEX(Taxonomy_UniqueValues!D:D,MATCH(AD78,Taxonomy_UniqueValues!F:F,0)),INDEX(Taxonomy_UniqueValues!D:D,MATCH(AC78,Taxonomy_UniqueValues!E:E,0)))),"#N/C")</f>
        <v>Muscomorpha</v>
      </c>
      <c r="AC78" s="87" t="str">
        <f>+IFERROR(IF(AD78="#N/C","#N/C",IF(AD78=0,INDEX(Taxonomy_UniqueValues!E:E,MATCH(AE78,Taxonomy_UniqueValues!G:G,0)),INDEX(Taxonomy_UniqueValues!E:E,MATCH(AD78,Taxonomy_UniqueValues!F:F,0)))),"#N/C")</f>
        <v>Muscoidea</v>
      </c>
      <c r="AD78" s="87" t="str">
        <f>+IFERROR(IF(AE78="#N/C","#N/C",IF(AE78=0,INDEX(Taxonomy_UniqueValues!F:F,MATCH(AF78,Taxonomy_UniqueValues!H:H,0)),INDEX(Taxonomy_UniqueValues!F:F,MATCH(AE78,Taxonomy_UniqueValues!G:G,0)))),"#N/C")</f>
        <v>Fanniidae</v>
      </c>
      <c r="AE78" s="87">
        <f>+IFERROR(IF(AF78="#N/C","#N/C",INDEX(Taxonomy_UniqueValues!G:G,MATCH(AF78,Taxonomy_UniqueValues!H:H,0))),"#N/C")</f>
        <v>0</v>
      </c>
      <c r="AF78" s="87" t="s">
        <v>39</v>
      </c>
      <c r="AG78" s="88" t="s">
        <v>37</v>
      </c>
      <c r="AH78" s="39" t="str" cm="1">
        <f t="array" ref="AH78">IF(LEN(V78)&gt;1,V78,_xlfn.LET(_xlpm.cls,Y78, _xlpm.ord,IFERROR(Z78,"#N/C"), _xlpm.subord,IFERROR(AA78,"#N/C"), _xlpm.infr,IFERROR(AB78,"#N/C"), _xlpm.sf,IFERROR(AC78,"#N/C"), _xlpm.fam,IFERROR(AD78,"#N/C"), _xlpm.subfam,IF(TRIM(AE78)="-","#N/C",IFERROR(AE78,"#N/C")),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_xlpm.fallback,IF(IFERROR(Z78,"#N/C")="#N/C",Y78,IF(IFERROR(AA78,"#N/C")="#N/C",Z78,IF(IFERROR(AB78,"#N/C")="#N/C",AA78,IF(IFERROR(AC78,"#N/C")="#N/C",AB78,IF(IFERROR(AD78,"#N/C")="#N/C",AC78,IF(IFERROR(AE78,"#N/C")="#N/C",AD78,"#N/C")))))), _xlpm.finalResult,IF(OR(_xlpm.computedResult="",_xlpm.computedResult="#N/C"),_xlpm.fallback,_xlpm.computedResult), INDEX(_xlpm.finalResult,1)))</f>
        <v>fly</v>
      </c>
      <c r="AI78" s="106" t="s">
        <v>35</v>
      </c>
      <c r="AJ78" s="55" t="str">
        <f t="shared" si="16"/>
        <v>Insecta.Diptera.Brachycera.Muscomorpha.Muscoidea.Fanniidae.0.Fannia.#N/C</v>
      </c>
    </row>
    <row r="79" spans="1:36" x14ac:dyDescent="0.25">
      <c r="A79" s="3">
        <v>78</v>
      </c>
      <c r="B79" s="50" t="str">
        <f t="shared" si="10"/>
        <v>FAIR-D1_78</v>
      </c>
      <c r="C79" s="51" t="s">
        <v>28</v>
      </c>
      <c r="D79" s="4">
        <f t="shared" si="11"/>
        <v>45164</v>
      </c>
      <c r="E79" s="1" t="s">
        <v>110</v>
      </c>
      <c r="F79" s="81" t="str">
        <f>HYPERLINK(VLOOKUP(E79,Video_List!G:K,5),"video")</f>
        <v>video</v>
      </c>
      <c r="G79" s="5" t="str">
        <f>IF(ISBLANK(E79),"",IFERROR(IF(MATCH(E79,Video_List!$G:$G,)&gt;0,"ok",""),"errr"))</f>
        <v>ok</v>
      </c>
      <c r="H79" s="1" t="s">
        <v>111</v>
      </c>
      <c r="I79" s="81" t="str">
        <f>HYPERLINK(VLOOKUP(H79,Video_List!G:K,5),"video")</f>
        <v>video</v>
      </c>
      <c r="J79" s="5" t="str">
        <f>IF(ISBLANK(H79),"",IFERROR(IF(MATCH(H79,Video_List!$G:$G,)&gt;0,"ok",""),"error"))</f>
        <v>ok</v>
      </c>
      <c r="K79" s="2">
        <v>45164.4949768519</v>
      </c>
      <c r="L79" s="2">
        <v>45164.498217592598</v>
      </c>
      <c r="M79" s="52">
        <f t="shared" si="13"/>
        <v>3.2407406979473308E-3</v>
      </c>
      <c r="N79" s="53" t="s">
        <v>46</v>
      </c>
      <c r="O79" s="54" t="s">
        <v>35</v>
      </c>
      <c r="P79" s="54" t="s">
        <v>46</v>
      </c>
      <c r="Q79" s="6">
        <v>78</v>
      </c>
      <c r="R79" s="5" t="str">
        <f t="shared" si="14"/>
        <v>FAIR-D1/78</v>
      </c>
      <c r="S79" s="4" t="str">
        <f>IF(ISBLANK(E79),"",IF(E79=H79, "1 video",CONCATENATE((+COUNTIFS(Video_List!$A:$A,Monitoring!C79,Video_List!$D:$D,"&lt;=" &amp;Monitoring!L79)-COUNTIFS(Video_List!$A:$A,Monitoring!C79,Video_List!$D:$D,"&lt;=" &amp;Monitoring!K79))+1," videos")))</f>
        <v>2 videos</v>
      </c>
      <c r="T79" s="54" t="s">
        <v>34</v>
      </c>
      <c r="U79" s="75"/>
      <c r="V79" s="7" t="str">
        <f t="shared" si="15"/>
        <v/>
      </c>
      <c r="W79" s="85" t="s">
        <v>35</v>
      </c>
      <c r="X79" s="86" t="s">
        <v>35</v>
      </c>
      <c r="Y79" s="87" t="str">
        <f>+IFERROR(IF(Z79="#N/C","#N/C",INDEX(Taxonomy_UniqueValues!A:A,MATCH(Z79,Taxonomy_UniqueValues!B:B,0))),"#N/C")</f>
        <v>Insecta</v>
      </c>
      <c r="Z79" s="87" t="str">
        <f>+IFERROR(IF(AA79="#N/C","#N/C",INDEX(Taxonomy_UniqueValues!B:B,MATCH(AA79,Taxonomy_UniqueValues!C:C,0))),"#N/C")</f>
        <v>Diptera</v>
      </c>
      <c r="AA79" s="87" t="s">
        <v>49</v>
      </c>
      <c r="AB79" s="87" t="str">
        <f>+IFERROR(IF(AC79="#N/C","#N/C",INDEX(Taxonomy_UniqueValues!D:D,MATCH(AC79,Taxonomy_UniqueValues!E:E,0))),"#N/C")</f>
        <v>#N/C</v>
      </c>
      <c r="AC79" s="87" t="str">
        <f>+IFERROR(IF(AD79="#N/C","#N/C",INDEX(Taxonomy_UniqueValues!E:E,MATCH(AD79,Taxonomy_UniqueValues!F:F,0))),"#N/C")</f>
        <v>#N/C</v>
      </c>
      <c r="AD79" s="87" t="str">
        <f>+IFERROR(IF(AE79="#N/C","#N/C",INDEX(Taxonomy_UniqueValues!F:F,MATCH(AE79,Taxonomy_UniqueValues!G:G,0))),"#N/C")</f>
        <v>#N/C</v>
      </c>
      <c r="AE79" s="87" t="str">
        <f>+IFERROR(IF(AF79="#N/C","#N/C",INDEX(Taxonomy_UniqueValues!G:G,MATCH(AF79,Taxonomy_UniqueValues!H:H,0))),"#N/C")</f>
        <v>#N/C</v>
      </c>
      <c r="AF79" s="87" t="str">
        <f>+IFERROR(IF(AG79="#N/C","#N/C",INDEX(Taxonomy_UniqueValues!H:H,MATCH(AG79,Taxonomy_UniqueValues!I:I,0))),"#N/C")</f>
        <v>#N/C</v>
      </c>
      <c r="AG79" s="88" t="s">
        <v>37</v>
      </c>
      <c r="AH79" s="39" t="str" cm="1">
        <f t="array" ref="AH79">IF(LEN(V79)&gt;1,V79,_xlfn.LET(_xlpm.cls,Y79, _xlpm.ord,IFERROR(Z79,"#N/C"), _xlpm.subord,IFERROR(AA79,"#N/C"), _xlpm.infr,IFERROR(AB79,"#N/C"), _xlpm.sf,IFERROR(AC79,"#N/C"), _xlpm.fam,IFERROR(AD79,"#N/C"), _xlpm.subfam,IF(TRIM(AE79)="-","#N/C",IFERROR(AE79,"#N/C")),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_xlpm.fallback,IF(IFERROR(Z79,"#N/C")="#N/C",Y79,IF(IFERROR(AA79,"#N/C")="#N/C",Z79,IF(IFERROR(AB79,"#N/C")="#N/C",AA79,IF(IFERROR(AC79,"#N/C")="#N/C",AB79,IF(IFERROR(AD79,"#N/C")="#N/C",AC79,IF(IFERROR(AE79,"#N/C")="#N/C",AD79,"#N/C")))))), _xlpm.finalResult,IF(OR(_xlpm.computedResult="",_xlpm.computedResult="#N/C"),_xlpm.fallback,_xlpm.computedResult), INDEX(_xlpm.finalResult,1)))</f>
        <v>Brachycera</v>
      </c>
      <c r="AI79" s="106" t="s">
        <v>35</v>
      </c>
      <c r="AJ79" s="55" t="str">
        <f t="shared" si="16"/>
        <v>Insecta.Diptera.Brachycera.#N/C.#N/C.#N/C.#N/C.#N/C.#N/C</v>
      </c>
    </row>
    <row r="80" spans="1:36" x14ac:dyDescent="0.25">
      <c r="A80" s="3">
        <v>79</v>
      </c>
      <c r="B80" s="50" t="str">
        <f t="shared" si="10"/>
        <v>FAIR-D1_79</v>
      </c>
      <c r="C80" s="51" t="s">
        <v>28</v>
      </c>
      <c r="D80" s="4">
        <f t="shared" si="11"/>
        <v>45164</v>
      </c>
      <c r="E80" s="1" t="s">
        <v>110</v>
      </c>
      <c r="F80" s="81" t="str">
        <f>HYPERLINK(VLOOKUP(E80,Video_List!G:K,5),"video")</f>
        <v>video</v>
      </c>
      <c r="G80" s="5" t="str">
        <f>IF(ISBLANK(E80),"",IFERROR(IF(MATCH(E80,Video_List!$G:$G,)&gt;0,"ok",""),"errr"))</f>
        <v>ok</v>
      </c>
      <c r="H80" s="1" t="s">
        <v>110</v>
      </c>
      <c r="I80" s="81" t="str">
        <f>HYPERLINK(VLOOKUP(H80,Video_List!G:K,5),"video")</f>
        <v>video</v>
      </c>
      <c r="J80" s="5" t="str">
        <f>IF(ISBLANK(H80),"",IFERROR(IF(MATCH(H80,Video_List!$G:$G,)&gt;0,"ok",""),"error"))</f>
        <v>ok</v>
      </c>
      <c r="K80" s="2">
        <v>45164.4953356482</v>
      </c>
      <c r="L80" s="2">
        <v>45164.495474536998</v>
      </c>
      <c r="M80" s="52">
        <f t="shared" si="13"/>
        <v>1.388887976645492E-4</v>
      </c>
      <c r="N80" s="53" t="s">
        <v>31</v>
      </c>
      <c r="O80" s="54" t="s">
        <v>32</v>
      </c>
      <c r="P80" s="54" t="s">
        <v>33</v>
      </c>
      <c r="Q80" s="6">
        <v>79</v>
      </c>
      <c r="R80" s="5" t="str">
        <f t="shared" si="14"/>
        <v>FAIR-D1/79</v>
      </c>
      <c r="S80" s="4" t="str">
        <f>IF(ISBLANK(E80),"",IF(E80=H80, "1 video",CONCATENATE((+COUNTIFS(Video_List!$A:$A,Monitoring!C80,Video_List!$D:$D,"&lt;=" &amp;Monitoring!L80)-COUNTIFS(Video_List!$A:$A,Monitoring!C80,Video_List!$D:$D,"&lt;=" &amp;Monitoring!K80))+1," videos")))</f>
        <v>1 video</v>
      </c>
      <c r="T80" s="54" t="s">
        <v>34</v>
      </c>
      <c r="U80" s="75"/>
      <c r="V80" s="7" t="str">
        <f t="shared" si="15"/>
        <v/>
      </c>
      <c r="W80" s="85" t="str">
        <f>+IF(Y80="#N/C","-",IF(AC80="#N/C","no","yes"))</f>
        <v>yes</v>
      </c>
      <c r="X80" s="86" t="s">
        <v>32</v>
      </c>
      <c r="Y80" s="87" t="str">
        <f>+IFERROR(IF(Z80="#N/C","#N/C",IF(Z80=0,INDEX(Taxonomy_UniqueValues!A:A,MATCH(AA80,Taxonomy_UniqueValues!C:C,0)),INDEX(Taxonomy_UniqueValues!A:A,MATCH(Z80,Taxonomy_UniqueValues!B:B,0)))),"#N/C")</f>
        <v>Insecta</v>
      </c>
      <c r="Z80" s="87" t="str">
        <f>+IFERROR(IF(AA80="#N/C","#N/C",IF(AA80=0,INDEX(Taxonomy_UniqueValues!B:B,MATCH(AB80,Taxonomy_UniqueValues!D:D,0)),INDEX(Taxonomy_UniqueValues!B:B,MATCH(AA80,Taxonomy_UniqueValues!C:C,0)))),"#N/C")</f>
        <v>Diptera</v>
      </c>
      <c r="AA80" s="87" t="str">
        <f>+IFERROR(IF(AB80="#N/C","#N/C",IF(AB80=0,INDEX(Taxonomy_UniqueValues!C:C,MATCH(AC80,Taxonomy_UniqueValues!E:E,0)),INDEX(Taxonomy_UniqueValues!C:C,MATCH(AB80,Taxonomy_UniqueValues!D:D,0)))),"#N/C")</f>
        <v>Brachycera</v>
      </c>
      <c r="AB80" s="87" t="str">
        <f>+IFERROR(IF(AC80="#N/C","#N/C",IF(AC80=0,INDEX(Taxonomy_UniqueValues!D:D,MATCH(AD80,Taxonomy_UniqueValues!F:F,0)),INDEX(Taxonomy_UniqueValues!D:D,MATCH(AC80,Taxonomy_UniqueValues!E:E,0)))),"#N/C")</f>
        <v>Muscomorpha</v>
      </c>
      <c r="AC80" s="87" t="str">
        <f>+IFERROR(IF(AD80="#N/C","#N/C",IF(AD80=0,INDEX(Taxonomy_UniqueValues!E:E,MATCH(AE80,Taxonomy_UniqueValues!G:G,0)),INDEX(Taxonomy_UniqueValues!E:E,MATCH(AD80,Taxonomy_UniqueValues!F:F,0)))),"#N/C")</f>
        <v>Muscoidea</v>
      </c>
      <c r="AD80" s="87" t="str">
        <f>+IFERROR(IF(AE80="#N/C","#N/C",IF(AE80=0,INDEX(Taxonomy_UniqueValues!F:F,MATCH(AF80,Taxonomy_UniqueValues!H:H,0)),INDEX(Taxonomy_UniqueValues!F:F,MATCH(AE80,Taxonomy_UniqueValues!G:G,0)))),"#N/C")</f>
        <v>Fanniidae</v>
      </c>
      <c r="AE80" s="87">
        <f>+IFERROR(IF(AF80="#N/C","#N/C",INDEX(Taxonomy_UniqueValues!G:G,MATCH(AF80,Taxonomy_UniqueValues!H:H,0))),"#N/C")</f>
        <v>0</v>
      </c>
      <c r="AF80" s="87" t="s">
        <v>39</v>
      </c>
      <c r="AG80" s="88" t="s">
        <v>37</v>
      </c>
      <c r="AH80" s="39" t="str" cm="1">
        <f t="array" ref="AH80">IF(LEN(V80)&gt;1,V80,_xlfn.LET(_xlpm.cls,Y80, _xlpm.ord,IFERROR(Z80,"#N/C"), _xlpm.subord,IFERROR(AA80,"#N/C"), _xlpm.infr,IFERROR(AB80,"#N/C"), _xlpm.sf,IFERROR(AC80,"#N/C"), _xlpm.fam,IFERROR(AD80,"#N/C"), _xlpm.subfam,IF(TRIM(AE80)="-","#N/C",IFERROR(AE80,"#N/C")),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_xlpm.fallback,IF(IFERROR(Z80,"#N/C")="#N/C",Y80,IF(IFERROR(AA80,"#N/C")="#N/C",Z80,IF(IFERROR(AB80,"#N/C")="#N/C",AA80,IF(IFERROR(AC80,"#N/C")="#N/C",AB80,IF(IFERROR(AD80,"#N/C")="#N/C",AC80,IF(IFERROR(AE80,"#N/C")="#N/C",AD80,"#N/C")))))), _xlpm.finalResult,IF(OR(_xlpm.computedResult="",_xlpm.computedResult="#N/C"),_xlpm.fallback,_xlpm.computedResult), INDEX(_xlpm.finalResult,1)))</f>
        <v>fly</v>
      </c>
      <c r="AI80" s="106" t="s">
        <v>35</v>
      </c>
      <c r="AJ80" s="55" t="str">
        <f t="shared" si="16"/>
        <v>Insecta.Diptera.Brachycera.Muscomorpha.Muscoidea.Fanniidae.0.Fannia.#N/C</v>
      </c>
    </row>
    <row r="81" spans="1:36" x14ac:dyDescent="0.25">
      <c r="A81" s="3">
        <v>80</v>
      </c>
      <c r="B81" s="50" t="str">
        <f t="shared" si="10"/>
        <v>FAIR-D1_80</v>
      </c>
      <c r="C81" s="51" t="s">
        <v>28</v>
      </c>
      <c r="D81" s="4">
        <f t="shared" si="11"/>
        <v>45164</v>
      </c>
      <c r="E81" s="1" t="s">
        <v>111</v>
      </c>
      <c r="F81" s="81" t="str">
        <f>HYPERLINK(VLOOKUP(E81,Video_List!G:K,5),"video")</f>
        <v>video</v>
      </c>
      <c r="G81" s="5" t="str">
        <f>IF(ISBLANK(E81),"",IFERROR(IF(MATCH(E81,Video_List!$G:$G,)&gt;0,"ok",""),"errr"))</f>
        <v>ok</v>
      </c>
      <c r="H81" s="1" t="s">
        <v>111</v>
      </c>
      <c r="I81" s="81" t="str">
        <f>HYPERLINK(VLOOKUP(H81,Video_List!G:K,5),"video")</f>
        <v>video</v>
      </c>
      <c r="J81" s="5" t="str">
        <f>IF(ISBLANK(H81),"",IFERROR(IF(MATCH(H81,Video_List!$G:$G,)&gt;0,"ok",""),"error"))</f>
        <v>ok</v>
      </c>
      <c r="K81" s="2">
        <v>45164.498124999998</v>
      </c>
      <c r="L81" s="2">
        <v>45164.498217592598</v>
      </c>
      <c r="M81" s="52">
        <f t="shared" si="13"/>
        <v>9.2592599685303867E-5</v>
      </c>
      <c r="N81" s="53" t="s">
        <v>31</v>
      </c>
      <c r="O81" s="54" t="s">
        <v>32</v>
      </c>
      <c r="P81" s="54" t="s">
        <v>33</v>
      </c>
      <c r="Q81" s="6">
        <v>80</v>
      </c>
      <c r="R81" s="5" t="str">
        <f t="shared" si="14"/>
        <v>FAIR-D1/80</v>
      </c>
      <c r="S81" s="4" t="str">
        <f>IF(ISBLANK(E81),"",IF(E81=H81, "1 video",CONCATENATE((+COUNTIFS(Video_List!$A:$A,Monitoring!C81,Video_List!$D:$D,"&lt;=" &amp;Monitoring!L81)-COUNTIFS(Video_List!$A:$A,Monitoring!C81,Video_List!$D:$D,"&lt;=" &amp;Monitoring!K81))+1," videos")))</f>
        <v>1 video</v>
      </c>
      <c r="T81" s="6" t="s">
        <v>537</v>
      </c>
      <c r="U81" s="75"/>
      <c r="V81" s="7" t="str">
        <f t="shared" si="15"/>
        <v/>
      </c>
      <c r="W81" s="85" t="str">
        <f>+IF(Y81="#N/C","-",IF(AC81="#N/C","no","yes"))</f>
        <v>yes</v>
      </c>
      <c r="X81" s="86" t="s">
        <v>32</v>
      </c>
      <c r="Y81" s="87" t="str">
        <f>+IFERROR(IF(Z81="#N/C","#N/C",INDEX(Taxonomy_UniqueValues!A:A,MATCH(Z81,Taxonomy_UniqueValues!B:B,0))),"#N/C")</f>
        <v>Insecta</v>
      </c>
      <c r="Z81" s="87" t="str">
        <f>+IFERROR(IF(AA81="#N/C","#N/C",INDEX(Taxonomy_UniqueValues!B:B,MATCH(AA81,Taxonomy_UniqueValues!C:C,0))),"#N/C")</f>
        <v>Diptera</v>
      </c>
      <c r="AA81" s="87" t="str">
        <f>+IFERROR(IF(AC81="#N/C","#N/C",INDEX(Taxonomy_UniqueValues!C:C,MATCH(AC81,Taxonomy_UniqueValues!E:E,0))),"#N/C")</f>
        <v>Brachycera</v>
      </c>
      <c r="AB81" s="87" t="str">
        <f>+IFERROR(IF(AC81="#N/C","#N/C",INDEX(Taxonomy_UniqueValues!D:D,MATCH(AC81,Taxonomy_UniqueValues!E:E,0))),"#N/C")</f>
        <v>Muscomorpha</v>
      </c>
      <c r="AC81" s="87" t="s">
        <v>112</v>
      </c>
      <c r="AD81" s="87" t="s">
        <v>113</v>
      </c>
      <c r="AE81" s="87" t="str">
        <f>+IFERROR(IF(AF81="#N/C","#N/C",INDEX(Taxonomy_UniqueValues!G:G,MATCH(AF81,Taxonomy_UniqueValues!H:H,0))),"#N/C")</f>
        <v>#N/C</v>
      </c>
      <c r="AF81" s="87" t="str">
        <f>+IFERROR(IF(AG81="#N/C","#N/C",INDEX(Taxonomy_UniqueValues!H:H,MATCH(AG81,Taxonomy_UniqueValues!I:I,0))),"#N/C")</f>
        <v>#N/C</v>
      </c>
      <c r="AG81" s="88" t="s">
        <v>37</v>
      </c>
      <c r="AH81" s="39" t="str" cm="1">
        <f t="array" ref="AH81">IF(LEN(V81)&gt;1,V81,_xlfn.LET(_xlpm.cls,Y81, _xlpm.ord,IFERROR(Z81,"#N/C"), _xlpm.subord,IFERROR(AA81,"#N/C"), _xlpm.infr,IFERROR(AB81,"#N/C"), _xlpm.sf,IFERROR(AC81,"#N/C"), _xlpm.fam,IFERROR(AD81,"#N/C"), _xlpm.subfam,IF(TRIM(AE81)="-","#N/C",IFERROR(AE81,"#N/C")),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_xlpm.fallback,IF(IFERROR(Z81,"#N/C")="#N/C",Y81,IF(IFERROR(AA81,"#N/C")="#N/C",Z81,IF(IFERROR(AB81,"#N/C")="#N/C",AA81,IF(IFERROR(AC81,"#N/C")="#N/C",AB81,IF(IFERROR(AD81,"#N/C")="#N/C",AC81,IF(IFERROR(AE81,"#N/C")="#N/C",AD81,"#N/C")))))), _xlpm.finalResult,IF(OR(_xlpm.computedResult="",_xlpm.computedResult="#N/C"),_xlpm.fallback,_xlpm.computedResult), INDEX(_xlpm.finalResult,1)))</f>
        <v>Oestroidea</v>
      </c>
      <c r="AI81" s="106" t="s">
        <v>35</v>
      </c>
      <c r="AJ81" s="55" t="str">
        <f t="shared" si="16"/>
        <v>Insecta.Diptera.Brachycera.Muscomorpha.Oestroidea.Sacrophagidae.#N/C.#N/C.#N/C</v>
      </c>
    </row>
    <row r="82" spans="1:36" x14ac:dyDescent="0.25">
      <c r="A82" s="3">
        <v>81</v>
      </c>
      <c r="B82" s="50" t="str">
        <f t="shared" si="10"/>
        <v>FAIR-D1_81</v>
      </c>
      <c r="C82" s="51" t="s">
        <v>28</v>
      </c>
      <c r="D82" s="4">
        <f t="shared" si="11"/>
        <v>45164</v>
      </c>
      <c r="E82" s="1" t="s">
        <v>114</v>
      </c>
      <c r="F82" s="81" t="str">
        <f>HYPERLINK(VLOOKUP(E82,Video_List!G:K,5),"video")</f>
        <v>video</v>
      </c>
      <c r="G82" s="5" t="str">
        <f>IF(ISBLANK(E82),"",IFERROR(IF(MATCH(E82,Video_List!$G:$G,)&gt;0,"ok",""),"errr"))</f>
        <v>ok</v>
      </c>
      <c r="H82" s="1" t="s">
        <v>115</v>
      </c>
      <c r="I82" s="81" t="str">
        <f>HYPERLINK(VLOOKUP(H82,Video_List!G:K,5),"video")</f>
        <v>video</v>
      </c>
      <c r="J82" s="5" t="str">
        <f>IF(ISBLANK(H82),"",IFERROR(IF(MATCH(H82,Video_List!$G:$G,)&gt;0,"ok",""),"error"))</f>
        <v>ok</v>
      </c>
      <c r="K82" s="2">
        <v>45164.501284722202</v>
      </c>
      <c r="L82" s="2">
        <v>45164.502314814803</v>
      </c>
      <c r="M82" s="52">
        <f t="shared" si="13"/>
        <v>1.0300926005584188E-3</v>
      </c>
      <c r="N82" s="53" t="s">
        <v>46</v>
      </c>
      <c r="O82" s="54" t="s">
        <v>32</v>
      </c>
      <c r="P82" s="54" t="s">
        <v>33</v>
      </c>
      <c r="Q82" s="6">
        <v>81</v>
      </c>
      <c r="R82" s="5" t="str">
        <f t="shared" si="14"/>
        <v>FAIR-D1/81</v>
      </c>
      <c r="S82" s="4" t="str">
        <f>IF(ISBLANK(E82),"",IF(E82=H82, "1 video",CONCATENATE((+COUNTIFS(Video_List!$A:$A,Monitoring!C82,Video_List!$D:$D,"&lt;=" &amp;Monitoring!L82)-COUNTIFS(Video_List!$A:$A,Monitoring!C82,Video_List!$D:$D,"&lt;=" &amp;Monitoring!K82))+1," videos")))</f>
        <v>2 videos</v>
      </c>
      <c r="T82" s="54" t="s">
        <v>46</v>
      </c>
      <c r="U82" s="75" t="s">
        <v>105</v>
      </c>
      <c r="V82" s="7" t="str">
        <f t="shared" si="15"/>
        <v/>
      </c>
      <c r="W82" s="85" t="s">
        <v>35</v>
      </c>
      <c r="X82" s="86" t="s">
        <v>35</v>
      </c>
      <c r="Y82" s="87" t="str">
        <f>+IFERROR(IF(Z82="#N/C","#N/C",INDEX(Taxonomy_UniqueValues!A:A,MATCH(Z82,Taxonomy_UniqueValues!B:B,0))),"#N/C")</f>
        <v>#N/C</v>
      </c>
      <c r="Z82" s="87" t="str">
        <f>+IFERROR(IF(AA82="#N/C","#N/C",INDEX(Taxonomy_UniqueValues!B:B,MATCH(AA82,Taxonomy_UniqueValues!C:C,0))),"#N/C")</f>
        <v>#N/C</v>
      </c>
      <c r="AA82" s="87" t="str">
        <f>+IFERROR(IF(AC82="#N/C","#N/C",INDEX(Taxonomy_UniqueValues!C:C,MATCH(AC82,Taxonomy_UniqueValues!E:E,0))),"#N/C")</f>
        <v>#N/C</v>
      </c>
      <c r="AB82" s="87" t="str">
        <f>+IFERROR(IF(AC82="#N/C","#N/C",INDEX(Taxonomy_UniqueValues!D:D,MATCH(AC82,Taxonomy_UniqueValues!E:E,0))),"#N/C")</f>
        <v>#N/C</v>
      </c>
      <c r="AC82" s="87" t="str">
        <f>+IFERROR(IF(AD82="#N/C","#N/C",INDEX(Taxonomy_UniqueValues!E:E,MATCH(AD82,Taxonomy_UniqueValues!F:F,0))),"#N/C")</f>
        <v>#N/C</v>
      </c>
      <c r="AD82" s="87" t="str">
        <f>+IFERROR(IF(AE82="#N/C","#N/C",INDEX(Taxonomy_UniqueValues!F:F,MATCH(AE82,Taxonomy_UniqueValues!G:G,0))),"#N/C")</f>
        <v>#N/C</v>
      </c>
      <c r="AE82" s="87" t="str">
        <f>+IFERROR(IF(AF82="#N/C","#N/C",INDEX(Taxonomy_UniqueValues!G:G,MATCH(AF82,Taxonomy_UniqueValues!H:H,0))),"#N/C")</f>
        <v>#N/C</v>
      </c>
      <c r="AF82" s="87" t="str">
        <f>+IFERROR(IF(AG82="#N/C","#N/C",INDEX(Taxonomy_UniqueValues!H:H,MATCH(AG82,Taxonomy_UniqueValues!I:I,0))),"#N/C")</f>
        <v>#N/C</v>
      </c>
      <c r="AG82" s="88" t="s">
        <v>37</v>
      </c>
      <c r="AH82" s="39" t="str" cm="1">
        <f t="array" ref="AH82">IF(LEN(V82)&gt;1,V82,_xlfn.LET(_xlpm.cls,Y82, _xlpm.ord,IFERROR(Z82,"#N/C"), _xlpm.subord,IFERROR(AA82,"#N/C"), _xlpm.infr,IFERROR(AB82,"#N/C"), _xlpm.sf,IFERROR(AC82,"#N/C"), _xlpm.fam,IFERROR(AD82,"#N/C"), _xlpm.subfam,IF(TRIM(AE82)="-","#N/C",IFERROR(AE82,"#N/C")),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_xlpm.fallback,IF(IFERROR(Z82,"#N/C")="#N/C",Y82,IF(IFERROR(AA82,"#N/C")="#N/C",Z82,IF(IFERROR(AB82,"#N/C")="#N/C",AA82,IF(IFERROR(AC82,"#N/C")="#N/C",AB82,IF(IFERROR(AD82,"#N/C")="#N/C",AC82,IF(IFERROR(AE82,"#N/C")="#N/C",AD82,"#N/C")))))), _xlpm.finalResult,IF(OR(_xlpm.computedResult="",_xlpm.computedResult="#N/C"),_xlpm.fallback,_xlpm.computedResult), INDEX(_xlpm.finalResult,1)))</f>
        <v>#N/C</v>
      </c>
      <c r="AI82" s="106" t="s">
        <v>35</v>
      </c>
      <c r="AJ82" s="55" t="str">
        <f t="shared" si="16"/>
        <v>#N/C.#N/C.#N/C.#N/C.#N/C.#N/C.#N/C.#N/C.#N/C</v>
      </c>
    </row>
    <row r="83" spans="1:36" x14ac:dyDescent="0.25">
      <c r="A83" s="3">
        <v>82</v>
      </c>
      <c r="B83" s="50" t="str">
        <f t="shared" si="10"/>
        <v>FAIR-D1_82</v>
      </c>
      <c r="C83" s="51" t="s">
        <v>28</v>
      </c>
      <c r="D83" s="4">
        <f t="shared" si="11"/>
        <v>45164</v>
      </c>
      <c r="E83" s="1" t="s">
        <v>114</v>
      </c>
      <c r="F83" s="81" t="str">
        <f>HYPERLINK(VLOOKUP(E83,Video_List!G:K,5),"video")</f>
        <v>video</v>
      </c>
      <c r="G83" s="5" t="str">
        <f>IF(ISBLANK(E83),"",IFERROR(IF(MATCH(E83,Video_List!$G:$G,)&gt;0,"ok",""),"errr"))</f>
        <v>ok</v>
      </c>
      <c r="H83" s="1" t="s">
        <v>114</v>
      </c>
      <c r="I83" s="81" t="str">
        <f>HYPERLINK(VLOOKUP(H83,Video_List!G:K,5),"video")</f>
        <v>video</v>
      </c>
      <c r="J83" s="5" t="str">
        <f>IF(ISBLANK(H83),"",IFERROR(IF(MATCH(H83,Video_List!$G:$G,)&gt;0,"ok",""),"error"))</f>
        <v>ok</v>
      </c>
      <c r="K83" s="2">
        <v>45164.501284722202</v>
      </c>
      <c r="L83" s="2">
        <v>45164.501423611102</v>
      </c>
      <c r="M83" s="52">
        <f t="shared" si="13"/>
        <v>1.388888995279558E-4</v>
      </c>
      <c r="N83" s="53" t="s">
        <v>31</v>
      </c>
      <c r="O83" s="54" t="s">
        <v>32</v>
      </c>
      <c r="P83" s="54" t="s">
        <v>33</v>
      </c>
      <c r="Q83" s="6">
        <v>82</v>
      </c>
      <c r="R83" s="5" t="str">
        <f t="shared" si="14"/>
        <v>FAIR-D1/82</v>
      </c>
      <c r="S83" s="4" t="str">
        <f>IF(ISBLANK(E83),"",IF(E83=H83, "1 video",CONCATENATE((+COUNTIFS(Video_List!$A:$A,Monitoring!C83,Video_List!$D:$D,"&lt;=" &amp;Monitoring!L83)-COUNTIFS(Video_List!$A:$A,Monitoring!C83,Video_List!$D:$D,"&lt;=" &amp;Monitoring!K83))+1," videos")))</f>
        <v>1 video</v>
      </c>
      <c r="T83" s="54" t="s">
        <v>34</v>
      </c>
      <c r="U83" s="75"/>
      <c r="V83" s="7" t="str">
        <f t="shared" si="15"/>
        <v/>
      </c>
      <c r="W83" s="85" t="str">
        <f>+IF(Y83="#N/C","-",IF(AC83="#N/C","no","yes"))</f>
        <v>yes</v>
      </c>
      <c r="X83" s="86" t="s">
        <v>32</v>
      </c>
      <c r="Y83" s="87" t="str">
        <f>+IFERROR(IF(Z83="#N/C","#N/C",IF(Z83=0,INDEX(Taxonomy_UniqueValues!A:A,MATCH(AA83,Taxonomy_UniqueValues!C:C,0)),INDEX(Taxonomy_UniqueValues!A:A,MATCH(Z83,Taxonomy_UniqueValues!B:B,0)))),"#N/C")</f>
        <v>Insecta</v>
      </c>
      <c r="Z83" s="87" t="str">
        <f>+IFERROR(IF(AA83="#N/C","#N/C",IF(AA83=0,INDEX(Taxonomy_UniqueValues!B:B,MATCH(AB83,Taxonomy_UniqueValues!D:D,0)),INDEX(Taxonomy_UniqueValues!B:B,MATCH(AA83,Taxonomy_UniqueValues!C:C,0)))),"#N/C")</f>
        <v>Diptera</v>
      </c>
      <c r="AA83" s="87" t="str">
        <f>+IFERROR(IF(AB83="#N/C","#N/C",IF(AB83=0,INDEX(Taxonomy_UniqueValues!C:C,MATCH(AC83,Taxonomy_UniqueValues!E:E,0)),INDEX(Taxonomy_UniqueValues!C:C,MATCH(AB83,Taxonomy_UniqueValues!D:D,0)))),"#N/C")</f>
        <v>Brachycera</v>
      </c>
      <c r="AB83" s="87" t="str">
        <f>+IFERROR(IF(AC83="#N/C","#N/C",IF(AC83=0,INDEX(Taxonomy_UniqueValues!D:D,MATCH(AD83,Taxonomy_UniqueValues!F:F,0)),INDEX(Taxonomy_UniqueValues!D:D,MATCH(AC83,Taxonomy_UniqueValues!E:E,0)))),"#N/C")</f>
        <v>Muscomorpha</v>
      </c>
      <c r="AC83" s="87" t="str">
        <f>+IFERROR(IF(AD83="#N/C","#N/C",IF(AD83=0,INDEX(Taxonomy_UniqueValues!E:E,MATCH(AE83,Taxonomy_UniqueValues!G:G,0)),INDEX(Taxonomy_UniqueValues!E:E,MATCH(AD83,Taxonomy_UniqueValues!F:F,0)))),"#N/C")</f>
        <v>Muscoidea</v>
      </c>
      <c r="AD83" s="87" t="str">
        <f>+IFERROR(IF(AE83="#N/C","#N/C",IF(AE83=0,INDEX(Taxonomy_UniqueValues!F:F,MATCH(AF83,Taxonomy_UniqueValues!H:H,0)),INDEX(Taxonomy_UniqueValues!F:F,MATCH(AE83,Taxonomy_UniqueValues!G:G,0)))),"#N/C")</f>
        <v>Fanniidae</v>
      </c>
      <c r="AE83" s="87">
        <f>+IFERROR(IF(AF83="#N/C","#N/C",INDEX(Taxonomy_UniqueValues!G:G,MATCH(AF83,Taxonomy_UniqueValues!H:H,0))),"#N/C")</f>
        <v>0</v>
      </c>
      <c r="AF83" s="87" t="s">
        <v>39</v>
      </c>
      <c r="AG83" s="88" t="s">
        <v>37</v>
      </c>
      <c r="AH83" s="39" t="str" cm="1">
        <f t="array" ref="AH83">IF(LEN(V83)&gt;1,V83,_xlfn.LET(_xlpm.cls,Y83, _xlpm.ord,IFERROR(Z83,"#N/C"), _xlpm.subord,IFERROR(AA83,"#N/C"), _xlpm.infr,IFERROR(AB83,"#N/C"), _xlpm.sf,IFERROR(AC83,"#N/C"), _xlpm.fam,IFERROR(AD83,"#N/C"), _xlpm.subfam,IF(TRIM(AE83)="-","#N/C",IFERROR(AE83,"#N/C")),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_xlpm.fallback,IF(IFERROR(Z83,"#N/C")="#N/C",Y83,IF(IFERROR(AA83,"#N/C")="#N/C",Z83,IF(IFERROR(AB83,"#N/C")="#N/C",AA83,IF(IFERROR(AC83,"#N/C")="#N/C",AB83,IF(IFERROR(AD83,"#N/C")="#N/C",AC83,IF(IFERROR(AE83,"#N/C")="#N/C",AD83,"#N/C")))))), _xlpm.finalResult,IF(OR(_xlpm.computedResult="",_xlpm.computedResult="#N/C"),_xlpm.fallback,_xlpm.computedResult), INDEX(_xlpm.finalResult,1)))</f>
        <v>fly</v>
      </c>
      <c r="AI83" s="106" t="s">
        <v>35</v>
      </c>
      <c r="AJ83" s="55" t="str">
        <f t="shared" si="16"/>
        <v>Insecta.Diptera.Brachycera.Muscomorpha.Muscoidea.Fanniidae.0.Fannia.#N/C</v>
      </c>
    </row>
    <row r="84" spans="1:36" x14ac:dyDescent="0.25">
      <c r="A84" s="3">
        <v>83</v>
      </c>
      <c r="B84" s="50" t="str">
        <f t="shared" si="10"/>
        <v>FAIR-D1_83</v>
      </c>
      <c r="C84" s="51" t="s">
        <v>28</v>
      </c>
      <c r="D84" s="4">
        <f t="shared" si="11"/>
        <v>45164</v>
      </c>
      <c r="E84" s="1" t="s">
        <v>115</v>
      </c>
      <c r="F84" s="81" t="str">
        <f>HYPERLINK(VLOOKUP(E84,Video_List!G:K,5),"video")</f>
        <v>video</v>
      </c>
      <c r="G84" s="5" t="str">
        <f>IF(ISBLANK(E84),"",IFERROR(IF(MATCH(E84,Video_List!$G:$G,)&gt;0,"ok",""),"errr"))</f>
        <v>ok</v>
      </c>
      <c r="H84" s="1" t="s">
        <v>115</v>
      </c>
      <c r="I84" s="81" t="str">
        <f>HYPERLINK(VLOOKUP(H84,Video_List!G:K,5),"video")</f>
        <v>video</v>
      </c>
      <c r="J84" s="5" t="str">
        <f>IF(ISBLANK(H84),"",IFERROR(IF(MATCH(H84,Video_List!$G:$G,)&gt;0,"ok",""),"error"))</f>
        <v>ok</v>
      </c>
      <c r="K84" s="2">
        <v>45164.502314814803</v>
      </c>
      <c r="L84" s="2">
        <v>45164.502349536997</v>
      </c>
      <c r="M84" s="52">
        <f t="shared" si="13"/>
        <v>3.472219395916909E-5</v>
      </c>
      <c r="N84" s="53" t="s">
        <v>33</v>
      </c>
      <c r="O84" s="54" t="s">
        <v>35</v>
      </c>
      <c r="P84" s="54" t="s">
        <v>46</v>
      </c>
      <c r="Q84" s="6">
        <v>83</v>
      </c>
      <c r="R84" s="5" t="str">
        <f t="shared" si="14"/>
        <v>FAIR-D1/83</v>
      </c>
      <c r="S84" s="4" t="str">
        <f>IF(ISBLANK(E84),"",IF(E84=H84, "1 video",CONCATENATE((+COUNTIFS(Video_List!$A:$A,Monitoring!C84,Video_List!$D:$D,"&lt;=" &amp;Monitoring!L84)-COUNTIFS(Video_List!$A:$A,Monitoring!C84,Video_List!$D:$D,"&lt;=" &amp;Monitoring!K84))+1," videos")))</f>
        <v>1 video</v>
      </c>
      <c r="T84" s="54" t="s">
        <v>116</v>
      </c>
      <c r="U84" s="75" t="s">
        <v>117</v>
      </c>
      <c r="V84" s="7" t="s">
        <v>116</v>
      </c>
      <c r="W84" s="85" t="s">
        <v>35</v>
      </c>
      <c r="X84" s="86" t="s">
        <v>35</v>
      </c>
      <c r="Y84" s="87" t="s">
        <v>193</v>
      </c>
      <c r="Z84" s="87" t="str">
        <f>+IFERROR(IF(AA84="#N/C","#N/C",INDEX(Taxonomy_UniqueValues!B:B,MATCH(AA84,Taxonomy_UniqueValues!C:C,0))),"#N/C")</f>
        <v>#N/C</v>
      </c>
      <c r="AA84" s="87" t="str">
        <f>+IFERROR(IF(AC84="#N/C","#N/C",INDEX(Taxonomy_UniqueValues!C:C,MATCH(AC84,Taxonomy_UniqueValues!E:E,0))),"#N/C")</f>
        <v>#N/C</v>
      </c>
      <c r="AB84" s="87" t="str">
        <f>+IFERROR(IF(AC84="#N/C","#N/C",INDEX(Taxonomy_UniqueValues!D:D,MATCH(AC84,Taxonomy_UniqueValues!E:E,0))),"#N/C")</f>
        <v>#N/C</v>
      </c>
      <c r="AC84" s="87" t="str">
        <f>+IFERROR(IF(AD84="#N/C","#N/C",INDEX(Taxonomy_UniqueValues!E:E,MATCH(AD84,Taxonomy_UniqueValues!F:F,0))),"#N/C")</f>
        <v>#N/C</v>
      </c>
      <c r="AD84" s="87" t="str">
        <f>+IFERROR(IF(AE84="#N/C","#N/C",INDEX(Taxonomy_UniqueValues!F:F,MATCH(AE84,Taxonomy_UniqueValues!G:G,0))),"#N/C")</f>
        <v>#N/C</v>
      </c>
      <c r="AE84" s="87" t="str">
        <f>+IFERROR(IF(AF84="#N/C","#N/C",INDEX(Taxonomy_UniqueValues!G:G,MATCH(AF84,Taxonomy_UniqueValues!H:H,0))),"#N/C")</f>
        <v>#N/C</v>
      </c>
      <c r="AF84" s="87" t="str">
        <f>+IFERROR(IF(AG84="#N/C","#N/C",INDEX(Taxonomy_UniqueValues!H:H,MATCH(AG84,Taxonomy_UniqueValues!I:I,0))),"#N/C")</f>
        <v>#N/C</v>
      </c>
      <c r="AG84" s="88" t="s">
        <v>37</v>
      </c>
      <c r="AH84" s="39" t="str" cm="1">
        <f t="array" ref="AH84">IF(LEN(V84)&gt;1,V84,_xlfn.LET(_xlpm.cls,Y84, _xlpm.ord,IFERROR(Z84,"#N/C"), _xlpm.subord,IFERROR(AA84,"#N/C"), _xlpm.infr,IFERROR(AB84,"#N/C"), _xlpm.sf,IFERROR(AC84,"#N/C"), _xlpm.fam,IFERROR(AD84,"#N/C"), _xlpm.subfam,IF(TRIM(AE84)="-","#N/C",IFERROR(AE84,"#N/C")),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_xlpm.fallback,IF(IFERROR(Z84,"#N/C")="#N/C",Y84,IF(IFERROR(AA84,"#N/C")="#N/C",Z84,IF(IFERROR(AB84,"#N/C")="#N/C",AA84,IF(IFERROR(AC84,"#N/C")="#N/C",AB84,IF(IFERROR(AD84,"#N/C")="#N/C",AC84,IF(IFERROR(AE84,"#N/C")="#N/C",AD84,"#N/C")))))), _xlpm.finalResult,IF(OR(_xlpm.computedResult="",_xlpm.computedResult="#N/C"),_xlpm.fallback,_xlpm.computedResult), INDEX(_xlpm.finalResult,1)))</f>
        <v>spider</v>
      </c>
      <c r="AI84" s="106" t="s">
        <v>32</v>
      </c>
      <c r="AJ84" s="55" t="str">
        <f t="shared" si="16"/>
        <v>Arachnida.#N/C.#N/C.#N/C.#N/C.#N/C.#N/C.#N/C.#N/C</v>
      </c>
    </row>
    <row r="85" spans="1:36" x14ac:dyDescent="0.25">
      <c r="A85" s="3">
        <v>84</v>
      </c>
      <c r="B85" s="50" t="str">
        <f t="shared" si="10"/>
        <v>FAIR-D1_84</v>
      </c>
      <c r="C85" s="51" t="s">
        <v>28</v>
      </c>
      <c r="D85" s="4">
        <f t="shared" si="11"/>
        <v>45164</v>
      </c>
      <c r="E85" s="1" t="s">
        <v>118</v>
      </c>
      <c r="F85" s="81" t="str">
        <f>HYPERLINK(VLOOKUP(E85,Video_List!G:K,5),"video")</f>
        <v>video</v>
      </c>
      <c r="G85" s="5" t="str">
        <f>IF(ISBLANK(E85),"",IFERROR(IF(MATCH(E85,Video_List!$G:$G,)&gt;0,"ok",""),"errr"))</f>
        <v>ok</v>
      </c>
      <c r="H85" s="1" t="s">
        <v>118</v>
      </c>
      <c r="I85" s="81" t="str">
        <f>HYPERLINK(VLOOKUP(H85,Video_List!G:K,5),"video")</f>
        <v>video</v>
      </c>
      <c r="J85" s="5" t="str">
        <f>IF(ISBLANK(H85),"",IFERROR(IF(MATCH(H85,Video_List!$G:$G,)&gt;0,"ok",""),"error"))</f>
        <v>ok</v>
      </c>
      <c r="K85" s="2">
        <v>45164.503738425898</v>
      </c>
      <c r="L85" s="2">
        <v>45164.504293981503</v>
      </c>
      <c r="M85" s="52">
        <f t="shared" si="13"/>
        <v>5.5555560538778082E-4</v>
      </c>
      <c r="N85" s="53" t="s">
        <v>46</v>
      </c>
      <c r="O85" s="54" t="s">
        <v>32</v>
      </c>
      <c r="P85" s="54" t="s">
        <v>33</v>
      </c>
      <c r="Q85" s="6">
        <v>84</v>
      </c>
      <c r="R85" s="5" t="str">
        <f t="shared" si="14"/>
        <v>FAIR-D1/84</v>
      </c>
      <c r="S85" s="4" t="str">
        <f>IF(ISBLANK(E85),"",IF(E85=H85, "1 video",CONCATENATE((+COUNTIFS(Video_List!$A:$A,Monitoring!C85,Video_List!$D:$D,"&lt;=" &amp;Monitoring!L85)-COUNTIFS(Video_List!$A:$A,Monitoring!C85,Video_List!$D:$D,"&lt;=" &amp;Monitoring!K85))+1," videos")))</f>
        <v>1 video</v>
      </c>
      <c r="T85" s="54" t="s">
        <v>34</v>
      </c>
      <c r="U85" s="75"/>
      <c r="V85" s="7" t="str">
        <f t="shared" si="15"/>
        <v/>
      </c>
      <c r="W85" s="85" t="s">
        <v>32</v>
      </c>
      <c r="X85" s="86" t="s">
        <v>35</v>
      </c>
      <c r="Y85" s="87" t="str">
        <f>+IFERROR(IF(Z85="#N/C","#N/C",INDEX(Taxonomy_UniqueValues!A:A,MATCH(Z85,Taxonomy_UniqueValues!B:B,0))),"#N/C")</f>
        <v>Insecta</v>
      </c>
      <c r="Z85" s="87" t="str">
        <f>+IFERROR(IF(AA85="#N/C","#N/C",INDEX(Taxonomy_UniqueValues!B:B,MATCH(AA85,Taxonomy_UniqueValues!C:C,0))),"#N/C")</f>
        <v>Diptera</v>
      </c>
      <c r="AA85" s="87" t="str">
        <f>+IFERROR(IF(AC85="#N/C","#N/C",INDEX(Taxonomy_UniqueValues!C:C,MATCH(AC85,Taxonomy_UniqueValues!E:E,0))),"#N/C")</f>
        <v>Brachycera</v>
      </c>
      <c r="AB85" s="87" t="str">
        <f>+IFERROR(IF(AC85="#N/C","#N/C",INDEX(Taxonomy_UniqueValues!D:D,MATCH(AC85,Taxonomy_UniqueValues!E:E,0))),"#N/C")</f>
        <v>Muscomorpha</v>
      </c>
      <c r="AC85" s="87" t="s">
        <v>36</v>
      </c>
      <c r="AD85" s="87" t="str">
        <f>+IFERROR(IF(AE85="#N/C","#N/C",INDEX(Taxonomy_UniqueValues!F:F,MATCH(AE85,Taxonomy_UniqueValues!G:G,0))),"#N/C")</f>
        <v>#N/C</v>
      </c>
      <c r="AE85" s="87" t="str">
        <f>+IFERROR(IF(AF85="#N/C","#N/C",INDEX(Taxonomy_UniqueValues!G:G,MATCH(AF85,Taxonomy_UniqueValues!H:H,0))),"#N/C")</f>
        <v>#N/C</v>
      </c>
      <c r="AF85" s="87" t="str">
        <f>+IFERROR(IF(AG85="#N/C","#N/C",INDEX(Taxonomy_UniqueValues!H:H,MATCH(AG85,Taxonomy_UniqueValues!I:I,0))),"#N/C")</f>
        <v>#N/C</v>
      </c>
      <c r="AG85" s="88" t="s">
        <v>37</v>
      </c>
      <c r="AH85" s="39" t="str" cm="1">
        <f t="array" ref="AH85">IF(LEN(V85)&gt;1,V85,_xlfn.LET(_xlpm.cls,Y85, _xlpm.ord,IFERROR(Z85,"#N/C"), _xlpm.subord,IFERROR(AA85,"#N/C"), _xlpm.infr,IFERROR(AB85,"#N/C"), _xlpm.sf,IFERROR(AC85,"#N/C"), _xlpm.fam,IFERROR(AD85,"#N/C"), _xlpm.subfam,IF(TRIM(AE85)="-","#N/C",IFERROR(AE85,"#N/C")),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_xlpm.fallback,IF(IFERROR(Z85,"#N/C")="#N/C",Y85,IF(IFERROR(AA85,"#N/C")="#N/C",Z85,IF(IFERROR(AB85,"#N/C")="#N/C",AA85,IF(IFERROR(AC85,"#N/C")="#N/C",AB85,IF(IFERROR(AD85,"#N/C")="#N/C",AC85,IF(IFERROR(AE85,"#N/C")="#N/C",AD85,"#N/C")))))), _xlpm.finalResult,IF(OR(_xlpm.computedResult="",_xlpm.computedResult="#N/C"),_xlpm.fallback,_xlpm.computedResult), INDEX(_xlpm.finalResult,1)))</f>
        <v>Muscoidea</v>
      </c>
      <c r="AI85" s="106" t="s">
        <v>35</v>
      </c>
      <c r="AJ85" s="55" t="str">
        <f t="shared" si="16"/>
        <v>Insecta.Diptera.Brachycera.Muscomorpha.Muscoidea.#N/C.#N/C.#N/C.#N/C</v>
      </c>
    </row>
    <row r="86" spans="1:36" x14ac:dyDescent="0.25">
      <c r="A86" s="3">
        <v>85</v>
      </c>
      <c r="B86" s="50" t="str">
        <f t="shared" si="10"/>
        <v>FAIR-D1_85</v>
      </c>
      <c r="C86" s="51" t="s">
        <v>28</v>
      </c>
      <c r="D86" s="4">
        <f t="shared" si="11"/>
        <v>45164</v>
      </c>
      <c r="E86" s="1" t="s">
        <v>118</v>
      </c>
      <c r="F86" s="81" t="str">
        <f>HYPERLINK(VLOOKUP(E86,Video_List!G:K,5),"video")</f>
        <v>video</v>
      </c>
      <c r="G86" s="5" t="str">
        <f>IF(ISBLANK(E86),"",IFERROR(IF(MATCH(E86,Video_List!$G:$G,)&gt;0,"ok",""),"errr"))</f>
        <v>ok</v>
      </c>
      <c r="H86" s="1" t="s">
        <v>118</v>
      </c>
      <c r="I86" s="81" t="str">
        <f>HYPERLINK(VLOOKUP(H86,Video_List!G:K,5),"video")</f>
        <v>video</v>
      </c>
      <c r="J86" s="5" t="str">
        <f>IF(ISBLANK(H86),"",IFERROR(IF(MATCH(H86,Video_List!$G:$G,)&gt;0,"ok",""),"error"))</f>
        <v>ok</v>
      </c>
      <c r="K86" s="2">
        <v>45164.504259259302</v>
      </c>
      <c r="L86" s="2">
        <v>45164.504293981503</v>
      </c>
      <c r="M86" s="52">
        <f t="shared" si="13"/>
        <v>3.4722201235126704E-5</v>
      </c>
      <c r="N86" s="53" t="s">
        <v>31</v>
      </c>
      <c r="O86" s="54" t="s">
        <v>32</v>
      </c>
      <c r="P86" s="54" t="s">
        <v>33</v>
      </c>
      <c r="Q86" s="6">
        <v>85</v>
      </c>
      <c r="R86" s="5" t="str">
        <f t="shared" si="14"/>
        <v>FAIR-D1/85</v>
      </c>
      <c r="S86" s="4" t="str">
        <f>IF(ISBLANK(E86),"",IF(E86=H86, "1 video",CONCATENATE((+COUNTIFS(Video_List!$A:$A,Monitoring!C86,Video_List!$D:$D,"&lt;=" &amp;Monitoring!L86)-COUNTIFS(Video_List!$A:$A,Monitoring!C86,Video_List!$D:$D,"&lt;=" &amp;Monitoring!K86))+1," videos")))</f>
        <v>1 video</v>
      </c>
      <c r="T86" s="54" t="s">
        <v>34</v>
      </c>
      <c r="U86" s="75"/>
      <c r="V86" s="7" t="str">
        <f t="shared" si="15"/>
        <v/>
      </c>
      <c r="W86" s="85" t="str">
        <f t="shared" ref="W86:W92" si="17">+IF(Y86="#N/C","-",IF(AC86="#N/C","no","yes"))</f>
        <v>yes</v>
      </c>
      <c r="X86" s="86" t="s">
        <v>35</v>
      </c>
      <c r="Y86" s="87" t="str">
        <f>+IFERROR(IF(Z86="#N/C","#N/C",IF(Z86=0,INDEX(Taxonomy_UniqueValues!A:A,MATCH(AA86,Taxonomy_UniqueValues!C:C,0)),INDEX(Taxonomy_UniqueValues!A:A,MATCH(Z86,Taxonomy_UniqueValues!B:B,0)))),"#N/C")</f>
        <v>Insecta</v>
      </c>
      <c r="Z86" s="87" t="str">
        <f>+IFERROR(IF(AA86="#N/C","#N/C",IF(AA86=0,INDEX(Taxonomy_UniqueValues!B:B,MATCH(AB86,Taxonomy_UniqueValues!D:D,0)),INDEX(Taxonomy_UniqueValues!B:B,MATCH(AA86,Taxonomy_UniqueValues!C:C,0)))),"#N/C")</f>
        <v>Diptera</v>
      </c>
      <c r="AA86" s="87" t="str">
        <f>+IFERROR(IF(AB86="#N/C","#N/C",IF(AB86=0,INDEX(Taxonomy_UniqueValues!C:C,MATCH(AC86,Taxonomy_UniqueValues!E:E,0)),INDEX(Taxonomy_UniqueValues!C:C,MATCH(AB86,Taxonomy_UniqueValues!D:D,0)))),"#N/C")</f>
        <v>Brachycera</v>
      </c>
      <c r="AB86" s="87" t="str">
        <f>+IFERROR(IF(AC86="#N/C","#N/C",IF(AC86=0,INDEX(Taxonomy_UniqueValues!D:D,MATCH(AD86,Taxonomy_UniqueValues!F:F,0)),INDEX(Taxonomy_UniqueValues!D:D,MATCH(AC86,Taxonomy_UniqueValues!E:E,0)))),"#N/C")</f>
        <v>Muscomorpha</v>
      </c>
      <c r="AC86" s="87" t="str">
        <f>+IFERROR(IF(AD86="#N/C","#N/C",IF(AD86=0,INDEX(Taxonomy_UniqueValues!E:E,MATCH(AE86,Taxonomy_UniqueValues!G:G,0)),INDEX(Taxonomy_UniqueValues!E:E,MATCH(AD86,Taxonomy_UniqueValues!F:F,0)))),"#N/C")</f>
        <v>Muscoidea</v>
      </c>
      <c r="AD86" s="87" t="str">
        <f>+IFERROR(IF(AE86="#N/C","#N/C",IF(AE86=0,INDEX(Taxonomy_UniqueValues!F:F,MATCH(AF86,Taxonomy_UniqueValues!H:H,0)),INDEX(Taxonomy_UniqueValues!F:F,MATCH(AE86,Taxonomy_UniqueValues!G:G,0)))),"#N/C")</f>
        <v>Fanniidae</v>
      </c>
      <c r="AE86" s="87">
        <f>+IFERROR(IF(AF86="#N/C","#N/C",INDEX(Taxonomy_UniqueValues!G:G,MATCH(AF86,Taxonomy_UniqueValues!H:H,0))),"#N/C")</f>
        <v>0</v>
      </c>
      <c r="AF86" s="87" t="s">
        <v>39</v>
      </c>
      <c r="AG86" s="88" t="s">
        <v>37</v>
      </c>
      <c r="AH86" s="39" t="str" cm="1">
        <f t="array" ref="AH86">IF(LEN(V86)&gt;1,V86,_xlfn.LET(_xlpm.cls,Y86, _xlpm.ord,IFERROR(Z86,"#N/C"), _xlpm.subord,IFERROR(AA86,"#N/C"), _xlpm.infr,IFERROR(AB86,"#N/C"), _xlpm.sf,IFERROR(AC86,"#N/C"), _xlpm.fam,IFERROR(AD86,"#N/C"), _xlpm.subfam,IF(TRIM(AE86)="-","#N/C",IFERROR(AE86,"#N/C")),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_xlpm.fallback,IF(IFERROR(Z86,"#N/C")="#N/C",Y86,IF(IFERROR(AA86,"#N/C")="#N/C",Z86,IF(IFERROR(AB86,"#N/C")="#N/C",AA86,IF(IFERROR(AC86,"#N/C")="#N/C",AB86,IF(IFERROR(AD86,"#N/C")="#N/C",AC86,IF(IFERROR(AE86,"#N/C")="#N/C",AD86,"#N/C")))))), _xlpm.finalResult,IF(OR(_xlpm.computedResult="",_xlpm.computedResult="#N/C"),_xlpm.fallback,_xlpm.computedResult), INDEX(_xlpm.finalResult,1)))</f>
        <v>fly</v>
      </c>
      <c r="AI86" s="106" t="s">
        <v>35</v>
      </c>
      <c r="AJ86" s="55" t="str">
        <f t="shared" si="16"/>
        <v>Insecta.Diptera.Brachycera.Muscomorpha.Muscoidea.Fanniidae.0.Fannia.#N/C</v>
      </c>
    </row>
    <row r="87" spans="1:36" x14ac:dyDescent="0.25">
      <c r="A87" s="3">
        <v>86</v>
      </c>
      <c r="B87" s="50" t="str">
        <f t="shared" si="10"/>
        <v>FAIR-D1_86</v>
      </c>
      <c r="C87" s="51" t="s">
        <v>28</v>
      </c>
      <c r="D87" s="4">
        <f t="shared" si="11"/>
        <v>45164</v>
      </c>
      <c r="E87" s="1" t="s">
        <v>118</v>
      </c>
      <c r="F87" s="81" t="str">
        <f>HYPERLINK(VLOOKUP(E87,Video_List!G:K,5),"video")</f>
        <v>video</v>
      </c>
      <c r="G87" s="5" t="str">
        <f>IF(ISBLANK(E87),"",IFERROR(IF(MATCH(E87,Video_List!$G:$G,)&gt;0,"ok",""),"errr"))</f>
        <v>ok</v>
      </c>
      <c r="H87" s="1" t="s">
        <v>118</v>
      </c>
      <c r="I87" s="81" t="str">
        <f>HYPERLINK(VLOOKUP(H87,Video_List!G:K,5),"video")</f>
        <v>video</v>
      </c>
      <c r="J87" s="5" t="str">
        <f>IF(ISBLANK(H87),"",IFERROR(IF(MATCH(H87,Video_List!$G:$G,)&gt;0,"ok",""),"error"))</f>
        <v>ok</v>
      </c>
      <c r="K87" s="2">
        <v>45164.5043518518</v>
      </c>
      <c r="L87" s="2">
        <v>45164.504398148099</v>
      </c>
      <c r="M87" s="52">
        <f t="shared" si="13"/>
        <v>4.6296299842651933E-5</v>
      </c>
      <c r="N87" s="53" t="s">
        <v>31</v>
      </c>
      <c r="O87" s="54" t="s">
        <v>35</v>
      </c>
      <c r="P87" s="54" t="s">
        <v>33</v>
      </c>
      <c r="Q87" s="6">
        <v>86</v>
      </c>
      <c r="R87" s="5" t="str">
        <f t="shared" si="14"/>
        <v>FAIR-D1/86</v>
      </c>
      <c r="S87" s="4" t="str">
        <f>IF(ISBLANK(E87),"",IF(E87=H87, "1 video",CONCATENATE((+COUNTIFS(Video_List!$A:$A,Monitoring!C87,Video_List!$D:$D,"&lt;=" &amp;Monitoring!L87)-COUNTIFS(Video_List!$A:$A,Monitoring!C87,Video_List!$D:$D,"&lt;=" &amp;Monitoring!K87))+1," videos")))</f>
        <v>1 video</v>
      </c>
      <c r="T87" s="54" t="s">
        <v>34</v>
      </c>
      <c r="U87" s="75"/>
      <c r="V87" s="7" t="str">
        <f t="shared" si="15"/>
        <v/>
      </c>
      <c r="W87" s="85" t="str">
        <f t="shared" si="17"/>
        <v>yes</v>
      </c>
      <c r="X87" s="86" t="s">
        <v>35</v>
      </c>
      <c r="Y87" s="87" t="str">
        <f>+IFERROR(IF(Z87="#N/C","#N/C",INDEX(Taxonomy_UniqueValues!A:A,MATCH(Z87,Taxonomy_UniqueValues!B:B,0))),"#N/C")</f>
        <v>Insecta</v>
      </c>
      <c r="Z87" s="87" t="str">
        <f>+IFERROR(IF(AA87="#N/C","#N/C",INDEX(Taxonomy_UniqueValues!B:B,MATCH(AA87,Taxonomy_UniqueValues!C:C,0))),"#N/C")</f>
        <v>Diptera</v>
      </c>
      <c r="AA87" s="87" t="str">
        <f>+IFERROR(IF(AC87="#N/C","#N/C",INDEX(Taxonomy_UniqueValues!C:C,MATCH(AC87,Taxonomy_UniqueValues!E:E,0))),"#N/C")</f>
        <v>Brachycera</v>
      </c>
      <c r="AB87" s="87" t="str">
        <f>+IFERROR(IF(AC87="#N/C","#N/C",INDEX(Taxonomy_UniqueValues!D:D,MATCH(AC87,Taxonomy_UniqueValues!E:E,0))),"#N/C")</f>
        <v>Muscomorpha</v>
      </c>
      <c r="AC87" s="87" t="s">
        <v>36</v>
      </c>
      <c r="AD87" s="87" t="str">
        <f>+IFERROR(IF(AE87="#N/C","#N/C",INDEX(Taxonomy_UniqueValues!F:F,MATCH(AE87,Taxonomy_UniqueValues!G:G,0))),"#N/C")</f>
        <v>#N/C</v>
      </c>
      <c r="AE87" s="87" t="str">
        <f>+IFERROR(IF(AF87="#N/C","#N/C",INDEX(Taxonomy_UniqueValues!G:G,MATCH(AF87,Taxonomy_UniqueValues!H:H,0))),"#N/C")</f>
        <v>#N/C</v>
      </c>
      <c r="AF87" s="87" t="str">
        <f>+IFERROR(IF(AG87="#N/C","#N/C",INDEX(Taxonomy_UniqueValues!H:H,MATCH(AG87,Taxonomy_UniqueValues!I:I,0))),"#N/C")</f>
        <v>#N/C</v>
      </c>
      <c r="AG87" s="88" t="s">
        <v>37</v>
      </c>
      <c r="AH87" s="39" t="str" cm="1">
        <f t="array" ref="AH87">IF(LEN(V87)&gt;1,V87,_xlfn.LET(_xlpm.cls,Y87, _xlpm.ord,IFERROR(Z87,"#N/C"), _xlpm.subord,IFERROR(AA87,"#N/C"), _xlpm.infr,IFERROR(AB87,"#N/C"), _xlpm.sf,IFERROR(AC87,"#N/C"), _xlpm.fam,IFERROR(AD87,"#N/C"), _xlpm.subfam,IF(TRIM(AE87)="-","#N/C",IFERROR(AE87,"#N/C")),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_xlpm.fallback,IF(IFERROR(Z87,"#N/C")="#N/C",Y87,IF(IFERROR(AA87,"#N/C")="#N/C",Z87,IF(IFERROR(AB87,"#N/C")="#N/C",AA87,IF(IFERROR(AC87,"#N/C")="#N/C",AB87,IF(IFERROR(AD87,"#N/C")="#N/C",AC87,IF(IFERROR(AE87,"#N/C")="#N/C",AD87,"#N/C")))))), _xlpm.finalResult,IF(OR(_xlpm.computedResult="",_xlpm.computedResult="#N/C"),_xlpm.fallback,_xlpm.computedResult), INDEX(_xlpm.finalResult,1)))</f>
        <v>Muscoidea</v>
      </c>
      <c r="AI87" s="106" t="s">
        <v>35</v>
      </c>
      <c r="AJ87" s="55" t="str">
        <f t="shared" si="16"/>
        <v>Insecta.Diptera.Brachycera.Muscomorpha.Muscoidea.#N/C.#N/C.#N/C.#N/C</v>
      </c>
    </row>
    <row r="88" spans="1:36" x14ac:dyDescent="0.25">
      <c r="A88" s="3">
        <v>87</v>
      </c>
      <c r="B88" s="50" t="str">
        <f t="shared" si="10"/>
        <v>FAIR-D1_87</v>
      </c>
      <c r="C88" s="51" t="s">
        <v>28</v>
      </c>
      <c r="D88" s="4">
        <f t="shared" ref="D88:D119" si="18">IF(ISBLANK(E88),"",+VALUE(MID(E88,FIND("_",E88)+1,10)))</f>
        <v>45164</v>
      </c>
      <c r="E88" s="1" t="s">
        <v>119</v>
      </c>
      <c r="F88" s="81" t="str">
        <f>HYPERLINK(VLOOKUP(E88,Video_List!G:K,5),"video")</f>
        <v>video</v>
      </c>
      <c r="G88" s="5" t="str">
        <f>IF(ISBLANK(E88),"",IFERROR(IF(MATCH(E88,Video_List!$G:$G,)&gt;0,"ok",""),"errr"))</f>
        <v>ok</v>
      </c>
      <c r="H88" s="1" t="s">
        <v>119</v>
      </c>
      <c r="I88" s="81" t="str">
        <f>HYPERLINK(VLOOKUP(H88,Video_List!G:K,5),"video")</f>
        <v>video</v>
      </c>
      <c r="J88" s="5" t="str">
        <f>IF(ISBLANK(H88),"",IFERROR(IF(MATCH(H88,Video_List!$G:$G,)&gt;0,"ok",""),"error"))</f>
        <v>ok</v>
      </c>
      <c r="K88" s="2">
        <v>45164.515439814801</v>
      </c>
      <c r="L88" s="2">
        <v>45164.515509259298</v>
      </c>
      <c r="M88" s="52">
        <f t="shared" si="13"/>
        <v>6.9444497057702392E-5</v>
      </c>
      <c r="N88" s="53" t="s">
        <v>31</v>
      </c>
      <c r="O88" s="54" t="s">
        <v>35</v>
      </c>
      <c r="P88" s="54" t="s">
        <v>31</v>
      </c>
      <c r="Q88" s="6">
        <v>87</v>
      </c>
      <c r="R88" s="5" t="str">
        <f t="shared" si="14"/>
        <v>FAIR-D1/87</v>
      </c>
      <c r="S88" s="4" t="str">
        <f>IF(ISBLANK(E88),"",IF(E88=H88, "1 video",CONCATENATE((+COUNTIFS(Video_List!$A:$A,Monitoring!C88,Video_List!$D:$D,"&lt;=" &amp;Monitoring!L88)-COUNTIFS(Video_List!$A:$A,Monitoring!C88,Video_List!$D:$D,"&lt;=" &amp;Monitoring!K88))+1," videos")))</f>
        <v>1 video</v>
      </c>
      <c r="T88" s="54" t="s">
        <v>34</v>
      </c>
      <c r="U88" s="75"/>
      <c r="V88" s="7" t="str">
        <f t="shared" si="15"/>
        <v/>
      </c>
      <c r="W88" s="85" t="str">
        <f t="shared" si="17"/>
        <v>yes</v>
      </c>
      <c r="X88" s="86" t="s">
        <v>32</v>
      </c>
      <c r="Y88" s="87" t="str">
        <f>+IFERROR(IF(Z88="#N/C","#N/C",IF(Z88=0,INDEX(Taxonomy_UniqueValues!A:A,MATCH(AA88,Taxonomy_UniqueValues!C:C,0)),INDEX(Taxonomy_UniqueValues!A:A,MATCH(Z88,Taxonomy_UniqueValues!B:B,0)))),"#N/C")</f>
        <v>Insecta</v>
      </c>
      <c r="Z88" s="87" t="str">
        <f>+IFERROR(IF(AA88="#N/C","#N/C",IF(AA88=0,INDEX(Taxonomy_UniqueValues!B:B,MATCH(AB88,Taxonomy_UniqueValues!D:D,0)),INDEX(Taxonomy_UniqueValues!B:B,MATCH(AA88,Taxonomy_UniqueValues!C:C,0)))),"#N/C")</f>
        <v>Diptera</v>
      </c>
      <c r="AA88" s="87" t="str">
        <f>+IFERROR(IF(AB88="#N/C","#N/C",IF(AB88=0,INDEX(Taxonomy_UniqueValues!C:C,MATCH(AC88,Taxonomy_UniqueValues!E:E,0)),INDEX(Taxonomy_UniqueValues!C:C,MATCH(AB88,Taxonomy_UniqueValues!D:D,0)))),"#N/C")</f>
        <v>Brachycera</v>
      </c>
      <c r="AB88" s="87" t="str">
        <f>+IFERROR(IF(AC88="#N/C","#N/C",IF(AC88=0,INDEX(Taxonomy_UniqueValues!D:D,MATCH(AD88,Taxonomy_UniqueValues!F:F,0)),INDEX(Taxonomy_UniqueValues!D:D,MATCH(AC88,Taxonomy_UniqueValues!E:E,0)))),"#N/C")</f>
        <v>Muscomorpha</v>
      </c>
      <c r="AC88" s="87" t="str">
        <f>+IFERROR(IF(AD88="#N/C","#N/C",IF(AD88=0,INDEX(Taxonomy_UniqueValues!E:E,MATCH(AE88,Taxonomy_UniqueValues!G:G,0)),INDEX(Taxonomy_UniqueValues!E:E,MATCH(AD88,Taxonomy_UniqueValues!F:F,0)))),"#N/C")</f>
        <v>Muscoidea</v>
      </c>
      <c r="AD88" s="87" t="str">
        <f>+IFERROR(IF(AE88="#N/C","#N/C",IF(AE88=0,INDEX(Taxonomy_UniqueValues!F:F,MATCH(AF88,Taxonomy_UniqueValues!H:H,0)),INDEX(Taxonomy_UniqueValues!F:F,MATCH(AE88,Taxonomy_UniqueValues!G:G,0)))),"#N/C")</f>
        <v>Fanniidae</v>
      </c>
      <c r="AE88" s="87">
        <f>+IFERROR(IF(AF88="#N/C","#N/C",INDEX(Taxonomy_UniqueValues!G:G,MATCH(AF88,Taxonomy_UniqueValues!H:H,0))),"#N/C")</f>
        <v>0</v>
      </c>
      <c r="AF88" s="87" t="s">
        <v>39</v>
      </c>
      <c r="AG88" s="88" t="s">
        <v>37</v>
      </c>
      <c r="AH88" s="39" t="str" cm="1">
        <f t="array" ref="AH88">IF(LEN(V88)&gt;1,V88,_xlfn.LET(_xlpm.cls,Y88, _xlpm.ord,IFERROR(Z88,"#N/C"), _xlpm.subord,IFERROR(AA88,"#N/C"), _xlpm.infr,IFERROR(AB88,"#N/C"), _xlpm.sf,IFERROR(AC88,"#N/C"), _xlpm.fam,IFERROR(AD88,"#N/C"), _xlpm.subfam,IF(TRIM(AE88)="-","#N/C",IFERROR(AE88,"#N/C")),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_xlpm.fallback,IF(IFERROR(Z88,"#N/C")="#N/C",Y88,IF(IFERROR(AA88,"#N/C")="#N/C",Z88,IF(IFERROR(AB88,"#N/C")="#N/C",AA88,IF(IFERROR(AC88,"#N/C")="#N/C",AB88,IF(IFERROR(AD88,"#N/C")="#N/C",AC88,IF(IFERROR(AE88,"#N/C")="#N/C",AD88,"#N/C")))))), _xlpm.finalResult,IF(OR(_xlpm.computedResult="",_xlpm.computedResult="#N/C"),_xlpm.fallback,_xlpm.computedResult), INDEX(_xlpm.finalResult,1)))</f>
        <v>fly</v>
      </c>
      <c r="AI88" s="106" t="s">
        <v>35</v>
      </c>
      <c r="AJ88" s="55" t="str">
        <f t="shared" si="16"/>
        <v>Insecta.Diptera.Brachycera.Muscomorpha.Muscoidea.Fanniidae.0.Fannia.#N/C</v>
      </c>
    </row>
    <row r="89" spans="1:36" x14ac:dyDescent="0.25">
      <c r="A89" s="3">
        <v>88</v>
      </c>
      <c r="B89" s="50" t="str">
        <f t="shared" si="10"/>
        <v>FAIR-D1_88</v>
      </c>
      <c r="C89" s="51" t="s">
        <v>28</v>
      </c>
      <c r="D89" s="4">
        <f t="shared" si="18"/>
        <v>45164</v>
      </c>
      <c r="E89" s="1" t="s">
        <v>120</v>
      </c>
      <c r="F89" s="81" t="str">
        <f>HYPERLINK(VLOOKUP(E89,Video_List!G:K,5),"video")</f>
        <v>video</v>
      </c>
      <c r="G89" s="5" t="str">
        <f>IF(ISBLANK(E89),"",IFERROR(IF(MATCH(E89,Video_List!$G:$G,)&gt;0,"ok",""),"errr"))</f>
        <v>ok</v>
      </c>
      <c r="H89" s="1" t="s">
        <v>120</v>
      </c>
      <c r="I89" s="81" t="str">
        <f>HYPERLINK(VLOOKUP(H89,Video_List!G:K,5),"video")</f>
        <v>video</v>
      </c>
      <c r="J89" s="5" t="str">
        <f>IF(ISBLANK(H89),"",IFERROR(IF(MATCH(H89,Video_List!$G:$G,)&gt;0,"ok",""),"error"))</f>
        <v>ok</v>
      </c>
      <c r="K89" s="2">
        <v>45164.517476851899</v>
      </c>
      <c r="L89" s="2">
        <v>45164.518553240698</v>
      </c>
      <c r="M89" s="52">
        <f t="shared" si="13"/>
        <v>1.0763887985376641E-3</v>
      </c>
      <c r="N89" s="53" t="s">
        <v>46</v>
      </c>
      <c r="O89" s="54" t="s">
        <v>32</v>
      </c>
      <c r="P89" s="54" t="s">
        <v>33</v>
      </c>
      <c r="Q89" s="6">
        <v>88</v>
      </c>
      <c r="R89" s="5" t="str">
        <f t="shared" si="14"/>
        <v>FAIR-D1/88</v>
      </c>
      <c r="S89" s="4" t="str">
        <f>IF(ISBLANK(E89),"",IF(E89=H89, "1 video",CONCATENATE((+COUNTIFS(Video_List!$A:$A,Monitoring!C89,Video_List!$D:$D,"&lt;=" &amp;Monitoring!L89)-COUNTIFS(Video_List!$A:$A,Monitoring!C89,Video_List!$D:$D,"&lt;=" &amp;Monitoring!K89))+1," videos")))</f>
        <v>1 video</v>
      </c>
      <c r="T89" s="54" t="s">
        <v>34</v>
      </c>
      <c r="U89" s="75"/>
      <c r="V89" s="7" t="str">
        <f t="shared" si="15"/>
        <v/>
      </c>
      <c r="W89" s="85" t="str">
        <f t="shared" si="17"/>
        <v>no</v>
      </c>
      <c r="X89" s="86" t="s">
        <v>35</v>
      </c>
      <c r="Y89" s="87" t="str">
        <f>+IFERROR(IF(Z89="#N/C","#N/C",INDEX(Taxonomy_UniqueValues!A:A,MATCH(Z89,Taxonomy_UniqueValues!B:B,0))),"#N/C")</f>
        <v>Insecta</v>
      </c>
      <c r="Z89" s="87" t="str">
        <f>+IFERROR(IF(AA89="#N/C","#N/C",INDEX(Taxonomy_UniqueValues!B:B,MATCH(AA89,Taxonomy_UniqueValues!C:C,0))),"#N/C")</f>
        <v>Diptera</v>
      </c>
      <c r="AA89" s="87" t="s">
        <v>49</v>
      </c>
      <c r="AB89" s="87" t="str">
        <f>+IFERROR(IF(AC89="#N/C","#N/C",INDEX(Taxonomy_UniqueValues!D:D,MATCH(AC89,Taxonomy_UniqueValues!E:E,0))),"#N/C")</f>
        <v>#N/C</v>
      </c>
      <c r="AC89" s="87" t="str">
        <f>+IFERROR(IF(AD89="#N/C","#N/C",INDEX(Taxonomy_UniqueValues!E:E,MATCH(AD89,Taxonomy_UniqueValues!F:F,0))),"#N/C")</f>
        <v>#N/C</v>
      </c>
      <c r="AD89" s="87" t="str">
        <f>+IFERROR(IF(AE89="#N/C","#N/C",INDEX(Taxonomy_UniqueValues!F:F,MATCH(AE89,Taxonomy_UniqueValues!G:G,0))),"#N/C")</f>
        <v>#N/C</v>
      </c>
      <c r="AE89" s="87" t="str">
        <f>+IFERROR(IF(AF89="#N/C","#N/C",INDEX(Taxonomy_UniqueValues!G:G,MATCH(AF89,Taxonomy_UniqueValues!H:H,0))),"#N/C")</f>
        <v>#N/C</v>
      </c>
      <c r="AF89" s="87" t="str">
        <f>+IFERROR(IF(AG89="#N/C","#N/C",INDEX(Taxonomy_UniqueValues!H:H,MATCH(AG89,Taxonomy_UniqueValues!I:I,0))),"#N/C")</f>
        <v>#N/C</v>
      </c>
      <c r="AG89" s="88" t="s">
        <v>37</v>
      </c>
      <c r="AH89" s="39" t="str" cm="1">
        <f t="array" ref="AH89">IF(LEN(V89)&gt;1,V89,_xlfn.LET(_xlpm.cls,Y89, _xlpm.ord,IFERROR(Z89,"#N/C"), _xlpm.subord,IFERROR(AA89,"#N/C"), _xlpm.infr,IFERROR(AB89,"#N/C"), _xlpm.sf,IFERROR(AC89,"#N/C"), _xlpm.fam,IFERROR(AD89,"#N/C"), _xlpm.subfam,IF(TRIM(AE89)="-","#N/C",IFERROR(AE89,"#N/C")),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_xlpm.fallback,IF(IFERROR(Z89,"#N/C")="#N/C",Y89,IF(IFERROR(AA89,"#N/C")="#N/C",Z89,IF(IFERROR(AB89,"#N/C")="#N/C",AA89,IF(IFERROR(AC89,"#N/C")="#N/C",AB89,IF(IFERROR(AD89,"#N/C")="#N/C",AC89,IF(IFERROR(AE89,"#N/C")="#N/C",AD89,"#N/C")))))), _xlpm.finalResult,IF(OR(_xlpm.computedResult="",_xlpm.computedResult="#N/C"),_xlpm.fallback,_xlpm.computedResult), INDEX(_xlpm.finalResult,1)))</f>
        <v>Brachycera</v>
      </c>
      <c r="AI89" s="106" t="s">
        <v>35</v>
      </c>
      <c r="AJ89" s="55" t="str">
        <f t="shared" si="16"/>
        <v>Insecta.Diptera.Brachycera.#N/C.#N/C.#N/C.#N/C.#N/C.#N/C</v>
      </c>
    </row>
    <row r="90" spans="1:36" x14ac:dyDescent="0.25">
      <c r="A90" s="3">
        <v>89</v>
      </c>
      <c r="B90" s="50" t="str">
        <f t="shared" si="10"/>
        <v>FAIR-D1_89</v>
      </c>
      <c r="C90" s="51" t="s">
        <v>28</v>
      </c>
      <c r="D90" s="4">
        <f t="shared" si="18"/>
        <v>45164</v>
      </c>
      <c r="E90" s="1" t="s">
        <v>121</v>
      </c>
      <c r="F90" s="81" t="str">
        <f>HYPERLINK(VLOOKUP(E90,Video_List!G:K,5),"video")</f>
        <v>video</v>
      </c>
      <c r="G90" s="5" t="str">
        <f>IF(ISBLANK(E90),"",IFERROR(IF(MATCH(E90,Video_List!$G:$G,)&gt;0,"ok",""),"errr"))</f>
        <v>ok</v>
      </c>
      <c r="H90" s="1" t="s">
        <v>121</v>
      </c>
      <c r="I90" s="81" t="str">
        <f>HYPERLINK(VLOOKUP(H90,Video_List!G:K,5),"video")</f>
        <v>video</v>
      </c>
      <c r="J90" s="5" t="str">
        <f>IF(ISBLANK(H90),"",IFERROR(IF(MATCH(H90,Video_List!$G:$G,)&gt;0,"ok",""),"error"))</f>
        <v>ok</v>
      </c>
      <c r="K90" s="2">
        <v>45164.526782407404</v>
      </c>
      <c r="L90" s="2">
        <v>45164.526828703703</v>
      </c>
      <c r="M90" s="52">
        <f t="shared" si="13"/>
        <v>4.6296299842651933E-5</v>
      </c>
      <c r="N90" s="53" t="s">
        <v>31</v>
      </c>
      <c r="O90" s="54" t="s">
        <v>32</v>
      </c>
      <c r="P90" s="54" t="s">
        <v>33</v>
      </c>
      <c r="Q90" s="6">
        <v>89</v>
      </c>
      <c r="R90" s="5" t="str">
        <f t="shared" si="14"/>
        <v>FAIR-D1/89</v>
      </c>
      <c r="S90" s="4" t="str">
        <f>IF(ISBLANK(E90),"",IF(E90=H90, "1 video",CONCATENATE((+COUNTIFS(Video_List!$A:$A,Monitoring!C90,Video_List!$D:$D,"&lt;=" &amp;Monitoring!L90)-COUNTIFS(Video_List!$A:$A,Monitoring!C90,Video_List!$D:$D,"&lt;=" &amp;Monitoring!K90))+1," videos")))</f>
        <v>1 video</v>
      </c>
      <c r="T90" s="54" t="s">
        <v>34</v>
      </c>
      <c r="U90" s="75"/>
      <c r="V90" s="7" t="str">
        <f t="shared" si="15"/>
        <v/>
      </c>
      <c r="W90" s="85" t="str">
        <f t="shared" si="17"/>
        <v>yes</v>
      </c>
      <c r="X90" s="86" t="s">
        <v>35</v>
      </c>
      <c r="Y90" s="87" t="str">
        <f>+IFERROR(IF(Z90="#N/C","#N/C",IF(Z90=0,INDEX(Taxonomy_UniqueValues!A:A,MATCH(AA90,Taxonomy_UniqueValues!C:C,0)),INDEX(Taxonomy_UniqueValues!A:A,MATCH(Z90,Taxonomy_UniqueValues!B:B,0)))),"#N/C")</f>
        <v>Insecta</v>
      </c>
      <c r="Z90" s="87" t="str">
        <f>+IFERROR(IF(AA90="#N/C","#N/C",IF(AA90=0,INDEX(Taxonomy_UniqueValues!B:B,MATCH(AB90,Taxonomy_UniqueValues!D:D,0)),INDEX(Taxonomy_UniqueValues!B:B,MATCH(AA90,Taxonomy_UniqueValues!C:C,0)))),"#N/C")</f>
        <v>Diptera</v>
      </c>
      <c r="AA90" s="87" t="str">
        <f>+IFERROR(IF(AB90="#N/C","#N/C",IF(AB90=0,INDEX(Taxonomy_UniqueValues!C:C,MATCH(AC90,Taxonomy_UniqueValues!E:E,0)),INDEX(Taxonomy_UniqueValues!C:C,MATCH(AB90,Taxonomy_UniqueValues!D:D,0)))),"#N/C")</f>
        <v>Brachycera</v>
      </c>
      <c r="AB90" s="87" t="str">
        <f>+IFERROR(IF(AC90="#N/C","#N/C",IF(AC90=0,INDEX(Taxonomy_UniqueValues!D:D,MATCH(AD90,Taxonomy_UniqueValues!F:F,0)),INDEX(Taxonomy_UniqueValues!D:D,MATCH(AC90,Taxonomy_UniqueValues!E:E,0)))),"#N/C")</f>
        <v>Muscomorpha</v>
      </c>
      <c r="AC90" s="87" t="str">
        <f>+IFERROR(IF(AD90="#N/C","#N/C",IF(AD90=0,INDEX(Taxonomy_UniqueValues!E:E,MATCH(AE90,Taxonomy_UniqueValues!G:G,0)),INDEX(Taxonomy_UniqueValues!E:E,MATCH(AD90,Taxonomy_UniqueValues!F:F,0)))),"#N/C")</f>
        <v>Muscoidea</v>
      </c>
      <c r="AD90" s="87" t="str">
        <f>+IFERROR(IF(AE90="#N/C","#N/C",IF(AE90=0,INDEX(Taxonomy_UniqueValues!F:F,MATCH(AF90,Taxonomy_UniqueValues!H:H,0)),INDEX(Taxonomy_UniqueValues!F:F,MATCH(AE90,Taxonomy_UniqueValues!G:G,0)))),"#N/C")</f>
        <v>Fanniidae</v>
      </c>
      <c r="AE90" s="87">
        <f>+IFERROR(IF(AF90="#N/C","#N/C",INDEX(Taxonomy_UniqueValues!G:G,MATCH(AF90,Taxonomy_UniqueValues!H:H,0))),"#N/C")</f>
        <v>0</v>
      </c>
      <c r="AF90" s="87" t="s">
        <v>39</v>
      </c>
      <c r="AG90" s="88" t="s">
        <v>37</v>
      </c>
      <c r="AH90" s="39" t="str" cm="1">
        <f t="array" ref="AH90">IF(LEN(V90)&gt;1,V90,_xlfn.LET(_xlpm.cls,Y90, _xlpm.ord,IFERROR(Z90,"#N/C"), _xlpm.subord,IFERROR(AA90,"#N/C"), _xlpm.infr,IFERROR(AB90,"#N/C"), _xlpm.sf,IFERROR(AC90,"#N/C"), _xlpm.fam,IFERROR(AD90,"#N/C"), _xlpm.subfam,IF(TRIM(AE90)="-","#N/C",IFERROR(AE90,"#N/C")),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_xlpm.fallback,IF(IFERROR(Z90,"#N/C")="#N/C",Y90,IF(IFERROR(AA90,"#N/C")="#N/C",Z90,IF(IFERROR(AB90,"#N/C")="#N/C",AA90,IF(IFERROR(AC90,"#N/C")="#N/C",AB90,IF(IFERROR(AD90,"#N/C")="#N/C",AC90,IF(IFERROR(AE90,"#N/C")="#N/C",AD90,"#N/C")))))), _xlpm.finalResult,IF(OR(_xlpm.computedResult="",_xlpm.computedResult="#N/C"),_xlpm.fallback,_xlpm.computedResult), INDEX(_xlpm.finalResult,1)))</f>
        <v>fly</v>
      </c>
      <c r="AI90" s="106" t="s">
        <v>35</v>
      </c>
      <c r="AJ90" s="55" t="str">
        <f t="shared" si="16"/>
        <v>Insecta.Diptera.Brachycera.Muscomorpha.Muscoidea.Fanniidae.0.Fannia.#N/C</v>
      </c>
    </row>
    <row r="91" spans="1:36" x14ac:dyDescent="0.25">
      <c r="A91" s="3">
        <v>90</v>
      </c>
      <c r="B91" s="50" t="str">
        <f t="shared" si="10"/>
        <v>FAIR-D1_90</v>
      </c>
      <c r="C91" s="51" t="s">
        <v>28</v>
      </c>
      <c r="D91" s="4">
        <f t="shared" si="18"/>
        <v>45164</v>
      </c>
      <c r="E91" s="1" t="s">
        <v>122</v>
      </c>
      <c r="F91" s="81" t="str">
        <f>HYPERLINK(VLOOKUP(E91,Video_List!G:K,5),"video")</f>
        <v>video</v>
      </c>
      <c r="G91" s="5" t="str">
        <f>IF(ISBLANK(E91),"",IFERROR(IF(MATCH(E91,Video_List!$G:$G,)&gt;0,"ok",""),"errr"))</f>
        <v>ok</v>
      </c>
      <c r="H91" s="1" t="s">
        <v>122</v>
      </c>
      <c r="I91" s="81" t="str">
        <f>HYPERLINK(VLOOKUP(H91,Video_List!G:K,5),"video")</f>
        <v>video</v>
      </c>
      <c r="J91" s="5" t="str">
        <f>IF(ISBLANK(H91),"",IFERROR(IF(MATCH(H91,Video_List!$G:$G,)&gt;0,"ok",""),"error"))</f>
        <v>ok</v>
      </c>
      <c r="K91" s="2">
        <v>45164.5339467593</v>
      </c>
      <c r="L91" s="2">
        <v>45164.534097222197</v>
      </c>
      <c r="M91" s="52">
        <f t="shared" si="13"/>
        <v>1.5046289627207443E-4</v>
      </c>
      <c r="N91" s="53" t="s">
        <v>31</v>
      </c>
      <c r="O91" s="54" t="s">
        <v>35</v>
      </c>
      <c r="P91" s="54" t="s">
        <v>31</v>
      </c>
      <c r="Q91" s="6">
        <v>90</v>
      </c>
      <c r="R91" s="5" t="str">
        <f t="shared" si="14"/>
        <v>FAIR-D1/90</v>
      </c>
      <c r="S91" s="4" t="str">
        <f>IF(ISBLANK(E91),"",IF(E91=H91, "1 video",CONCATENATE((+COUNTIFS(Video_List!$A:$A,Monitoring!C91,Video_List!$D:$D,"&lt;=" &amp;Monitoring!L91)-COUNTIFS(Video_List!$A:$A,Monitoring!C91,Video_List!$D:$D,"&lt;=" &amp;Monitoring!K91))+1," videos")))</f>
        <v>1 video</v>
      </c>
      <c r="T91" s="54" t="s">
        <v>34</v>
      </c>
      <c r="U91" s="75"/>
      <c r="V91" s="7" t="str">
        <f t="shared" si="15"/>
        <v/>
      </c>
      <c r="W91" s="85" t="str">
        <f t="shared" si="17"/>
        <v>yes</v>
      </c>
      <c r="X91" s="86" t="s">
        <v>35</v>
      </c>
      <c r="Y91" s="87" t="str">
        <f>+IFERROR(IF(Z91="#N/C","#N/C",IF(Z91=0,INDEX(Taxonomy_UniqueValues!A:A,MATCH(AA91,Taxonomy_UniqueValues!C:C,0)),INDEX(Taxonomy_UniqueValues!A:A,MATCH(Z91,Taxonomy_UniqueValues!B:B,0)))),"#N/C")</f>
        <v>Insecta</v>
      </c>
      <c r="Z91" s="87" t="str">
        <f>+IFERROR(IF(AA91="#N/C","#N/C",IF(AA91=0,INDEX(Taxonomy_UniqueValues!B:B,MATCH(AB91,Taxonomy_UniqueValues!D:D,0)),INDEX(Taxonomy_UniqueValues!B:B,MATCH(AA91,Taxonomy_UniqueValues!C:C,0)))),"#N/C")</f>
        <v>Diptera</v>
      </c>
      <c r="AA91" s="87" t="str">
        <f>+IFERROR(IF(AB91="#N/C","#N/C",IF(AB91=0,INDEX(Taxonomy_UniqueValues!C:C,MATCH(AC91,Taxonomy_UniqueValues!E:E,0)),INDEX(Taxonomy_UniqueValues!C:C,MATCH(AB91,Taxonomy_UniqueValues!D:D,0)))),"#N/C")</f>
        <v>Brachycera</v>
      </c>
      <c r="AB91" s="87" t="str">
        <f>+IFERROR(IF(AC91="#N/C","#N/C",IF(AC91=0,INDEX(Taxonomy_UniqueValues!D:D,MATCH(AD91,Taxonomy_UniqueValues!F:F,0)),INDEX(Taxonomy_UniqueValues!D:D,MATCH(AC91,Taxonomy_UniqueValues!E:E,0)))),"#N/C")</f>
        <v>Muscomorpha</v>
      </c>
      <c r="AC91" s="87" t="str">
        <f>+IFERROR(IF(AD91="#N/C","#N/C",IF(AD91=0,INDEX(Taxonomy_UniqueValues!E:E,MATCH(AE91,Taxonomy_UniqueValues!G:G,0)),INDEX(Taxonomy_UniqueValues!E:E,MATCH(AD91,Taxonomy_UniqueValues!F:F,0)))),"#N/C")</f>
        <v>Muscoidea</v>
      </c>
      <c r="AD91" s="87" t="str">
        <f>+IFERROR(IF(AE91="#N/C","#N/C",IF(AE91=0,INDEX(Taxonomy_UniqueValues!F:F,MATCH(AF91,Taxonomy_UniqueValues!H:H,0)),INDEX(Taxonomy_UniqueValues!F:F,MATCH(AE91,Taxonomy_UniqueValues!G:G,0)))),"#N/C")</f>
        <v>Fanniidae</v>
      </c>
      <c r="AE91" s="87">
        <f>+IFERROR(IF(AF91="#N/C","#N/C",INDEX(Taxonomy_UniqueValues!G:G,MATCH(AF91,Taxonomy_UniqueValues!H:H,0))),"#N/C")</f>
        <v>0</v>
      </c>
      <c r="AF91" s="87" t="s">
        <v>39</v>
      </c>
      <c r="AG91" s="88" t="s">
        <v>37</v>
      </c>
      <c r="AH91" s="39" t="str" cm="1">
        <f t="array" ref="AH91">IF(LEN(V91)&gt;1,V91,_xlfn.LET(_xlpm.cls,Y91, _xlpm.ord,IFERROR(Z91,"#N/C"), _xlpm.subord,IFERROR(AA91,"#N/C"), _xlpm.infr,IFERROR(AB91,"#N/C"), _xlpm.sf,IFERROR(AC91,"#N/C"), _xlpm.fam,IFERROR(AD91,"#N/C"), _xlpm.subfam,IF(TRIM(AE91)="-","#N/C",IFERROR(AE91,"#N/C")),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_xlpm.fallback,IF(IFERROR(Z91,"#N/C")="#N/C",Y91,IF(IFERROR(AA91,"#N/C")="#N/C",Z91,IF(IFERROR(AB91,"#N/C")="#N/C",AA91,IF(IFERROR(AC91,"#N/C")="#N/C",AB91,IF(IFERROR(AD91,"#N/C")="#N/C",AC91,IF(IFERROR(AE91,"#N/C")="#N/C",AD91,"#N/C")))))), _xlpm.finalResult,IF(OR(_xlpm.computedResult="",_xlpm.computedResult="#N/C"),_xlpm.fallback,_xlpm.computedResult), INDEX(_xlpm.finalResult,1)))</f>
        <v>fly</v>
      </c>
      <c r="AI91" s="106" t="s">
        <v>35</v>
      </c>
      <c r="AJ91" s="55" t="str">
        <f t="shared" si="16"/>
        <v>Insecta.Diptera.Brachycera.Muscomorpha.Muscoidea.Fanniidae.0.Fannia.#N/C</v>
      </c>
    </row>
    <row r="92" spans="1:36" x14ac:dyDescent="0.25">
      <c r="A92" s="3">
        <v>91</v>
      </c>
      <c r="B92" s="50" t="str">
        <f t="shared" si="10"/>
        <v>FAIR-D1_91</v>
      </c>
      <c r="C92" s="51" t="s">
        <v>28</v>
      </c>
      <c r="D92" s="4">
        <f t="shared" si="18"/>
        <v>45164</v>
      </c>
      <c r="E92" s="1" t="s">
        <v>122</v>
      </c>
      <c r="F92" s="81" t="str">
        <f>HYPERLINK(VLOOKUP(E92,Video_List!G:K,5),"video")</f>
        <v>video</v>
      </c>
      <c r="G92" s="5" t="str">
        <f>IF(ISBLANK(E92),"",IFERROR(IF(MATCH(E92,Video_List!$G:$G,)&gt;0,"ok",""),"errr"))</f>
        <v>ok</v>
      </c>
      <c r="H92" s="1" t="s">
        <v>122</v>
      </c>
      <c r="I92" s="81" t="str">
        <f>HYPERLINK(VLOOKUP(H92,Video_List!G:K,5),"video")</f>
        <v>video</v>
      </c>
      <c r="J92" s="5" t="str">
        <f>IF(ISBLANK(H92),"",IFERROR(IF(MATCH(H92,Video_List!$G:$G,)&gt;0,"ok",""),"error"))</f>
        <v>ok</v>
      </c>
      <c r="K92" s="2">
        <v>45164.534340277802</v>
      </c>
      <c r="L92" s="2">
        <v>45164.534652777802</v>
      </c>
      <c r="M92" s="52">
        <f t="shared" si="13"/>
        <v>3.125000002910383E-4</v>
      </c>
      <c r="N92" s="53" t="s">
        <v>31</v>
      </c>
      <c r="O92" s="54" t="s">
        <v>35</v>
      </c>
      <c r="P92" s="54" t="s">
        <v>31</v>
      </c>
      <c r="Q92" s="6">
        <v>91</v>
      </c>
      <c r="R92" s="5" t="str">
        <f t="shared" si="14"/>
        <v>FAIR-D1/91</v>
      </c>
      <c r="S92" s="4" t="str">
        <f>IF(ISBLANK(E92),"",IF(E92=H92, "1 video",CONCATENATE((+COUNTIFS(Video_List!$A:$A,Monitoring!C92,Video_List!$D:$D,"&lt;=" &amp;Monitoring!L92)-COUNTIFS(Video_List!$A:$A,Monitoring!C92,Video_List!$D:$D,"&lt;=" &amp;Monitoring!K92))+1," videos")))</f>
        <v>1 video</v>
      </c>
      <c r="T92" s="54" t="s">
        <v>34</v>
      </c>
      <c r="U92" s="75"/>
      <c r="V92" s="7" t="str">
        <f t="shared" si="15"/>
        <v/>
      </c>
      <c r="W92" s="85" t="str">
        <f t="shared" si="17"/>
        <v>no</v>
      </c>
      <c r="X92" s="86" t="s">
        <v>35</v>
      </c>
      <c r="Y92" s="87" t="str">
        <f>+IFERROR(IF(Z92="#N/C","#N/C",INDEX(Taxonomy_UniqueValues!A:A,MATCH(Z92,Taxonomy_UniqueValues!B:B,0))),"#N/C")</f>
        <v>Insecta</v>
      </c>
      <c r="Z92" s="87" t="str">
        <f>+IFERROR(IF(AA92="#N/C","#N/C",INDEX(Taxonomy_UniqueValues!B:B,MATCH(AA92,Taxonomy_UniqueValues!C:C,0))),"#N/C")</f>
        <v>Diptera</v>
      </c>
      <c r="AA92" s="87" t="s">
        <v>49</v>
      </c>
      <c r="AB92" s="87" t="str">
        <f>+IFERROR(IF(AC92="#N/C","#N/C",INDEX(Taxonomy_UniqueValues!D:D,MATCH(AC92,Taxonomy_UniqueValues!E:E,0))),"#N/C")</f>
        <v>#N/C</v>
      </c>
      <c r="AC92" s="87" t="str">
        <f>+IFERROR(IF(AD92="#N/C","#N/C",INDEX(Taxonomy_UniqueValues!E:E,MATCH(AD92,Taxonomy_UniqueValues!F:F,0))),"#N/C")</f>
        <v>#N/C</v>
      </c>
      <c r="AD92" s="87" t="str">
        <f>+IFERROR(IF(AE92="#N/C","#N/C",INDEX(Taxonomy_UniqueValues!F:F,MATCH(AE92,Taxonomy_UniqueValues!G:G,0))),"#N/C")</f>
        <v>#N/C</v>
      </c>
      <c r="AE92" s="87" t="str">
        <f>+IFERROR(IF(AF92="#N/C","#N/C",INDEX(Taxonomy_UniqueValues!G:G,MATCH(AF92,Taxonomy_UniqueValues!H:H,0))),"#N/C")</f>
        <v>#N/C</v>
      </c>
      <c r="AF92" s="87" t="str">
        <f>+IFERROR(IF(AG92="#N/C","#N/C",INDEX(Taxonomy_UniqueValues!H:H,MATCH(AG92,Taxonomy_UniqueValues!I:I,0))),"#N/C")</f>
        <v>#N/C</v>
      </c>
      <c r="AG92" s="88" t="s">
        <v>37</v>
      </c>
      <c r="AH92" s="39" t="str" cm="1">
        <f t="array" ref="AH92">IF(LEN(V92)&gt;1,V92,_xlfn.LET(_xlpm.cls,Y92, _xlpm.ord,IFERROR(Z92,"#N/C"), _xlpm.subord,IFERROR(AA92,"#N/C"), _xlpm.infr,IFERROR(AB92,"#N/C"), _xlpm.sf,IFERROR(AC92,"#N/C"), _xlpm.fam,IFERROR(AD92,"#N/C"), _xlpm.subfam,IF(TRIM(AE92)="-","#N/C",IFERROR(AE92,"#N/C")),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_xlpm.fallback,IF(IFERROR(Z92,"#N/C")="#N/C",Y92,IF(IFERROR(AA92,"#N/C")="#N/C",Z92,IF(IFERROR(AB92,"#N/C")="#N/C",AA92,IF(IFERROR(AC92,"#N/C")="#N/C",AB92,IF(IFERROR(AD92,"#N/C")="#N/C",AC92,IF(IFERROR(AE92,"#N/C")="#N/C",AD92,"#N/C")))))), _xlpm.finalResult,IF(OR(_xlpm.computedResult="",_xlpm.computedResult="#N/C"),_xlpm.fallback,_xlpm.computedResult), INDEX(_xlpm.finalResult,1)))</f>
        <v>Brachycera</v>
      </c>
      <c r="AI92" s="106" t="s">
        <v>35</v>
      </c>
      <c r="AJ92" s="55" t="str">
        <f t="shared" si="16"/>
        <v>Insecta.Diptera.Brachycera.#N/C.#N/C.#N/C.#N/C.#N/C.#N/C</v>
      </c>
    </row>
    <row r="93" spans="1:36" x14ac:dyDescent="0.25">
      <c r="A93" s="3">
        <v>92</v>
      </c>
      <c r="B93" s="50" t="str">
        <f t="shared" si="10"/>
        <v>FAIR-D1_92</v>
      </c>
      <c r="C93" s="51" t="s">
        <v>28</v>
      </c>
      <c r="D93" s="4">
        <f t="shared" si="18"/>
        <v>45164</v>
      </c>
      <c r="E93" s="1" t="s">
        <v>123</v>
      </c>
      <c r="F93" s="81" t="str">
        <f>HYPERLINK(VLOOKUP(E93,Video_List!G:K,5),"video")</f>
        <v>video</v>
      </c>
      <c r="G93" s="5" t="str">
        <f>IF(ISBLANK(E93),"",IFERROR(IF(MATCH(E93,Video_List!$G:$G,)&gt;0,"ok",""),"errr"))</f>
        <v>ok</v>
      </c>
      <c r="H93" s="1" t="s">
        <v>123</v>
      </c>
      <c r="I93" s="81" t="str">
        <f>HYPERLINK(VLOOKUP(H93,Video_List!G:K,5),"video")</f>
        <v>video</v>
      </c>
      <c r="J93" s="5" t="str">
        <f>IF(ISBLANK(H93),"",IFERROR(IF(MATCH(H93,Video_List!$G:$G,)&gt;0,"ok",""),"error"))</f>
        <v>ok</v>
      </c>
      <c r="K93" s="2">
        <v>45164.535219907397</v>
      </c>
      <c r="L93" s="2">
        <v>45164.535393518498</v>
      </c>
      <c r="M93" s="52">
        <f t="shared" si="13"/>
        <v>1.736111007630825E-4</v>
      </c>
      <c r="N93" s="53" t="s">
        <v>46</v>
      </c>
      <c r="O93" s="54" t="s">
        <v>35</v>
      </c>
      <c r="P93" s="54" t="s">
        <v>46</v>
      </c>
      <c r="Q93" s="6">
        <v>92</v>
      </c>
      <c r="R93" s="5" t="str">
        <f t="shared" si="14"/>
        <v>FAIR-D1/92</v>
      </c>
      <c r="S93" s="4" t="str">
        <f>IF(ISBLANK(E93),"",IF(E93=H93, "1 video",CONCATENATE((+COUNTIFS(Video_List!$A:$A,Monitoring!C93,Video_List!$D:$D,"&lt;=" &amp;Monitoring!L93)-COUNTIFS(Video_List!$A:$A,Monitoring!C93,Video_List!$D:$D,"&lt;=" &amp;Monitoring!K93))+1," videos")))</f>
        <v>1 video</v>
      </c>
      <c r="T93" s="54" t="s">
        <v>46</v>
      </c>
      <c r="U93" s="75" t="s">
        <v>105</v>
      </c>
      <c r="V93" s="7" t="str">
        <f t="shared" si="15"/>
        <v/>
      </c>
      <c r="W93" s="85" t="s">
        <v>35</v>
      </c>
      <c r="X93" s="86" t="s">
        <v>35</v>
      </c>
      <c r="Y93" s="87" t="str">
        <f>+IFERROR(IF(Z93="#N/C","#N/C",INDEX(Taxonomy_UniqueValues!A:A,MATCH(Z93,Taxonomy_UniqueValues!B:B,0))),"#N/C")</f>
        <v>#N/C</v>
      </c>
      <c r="Z93" s="87" t="str">
        <f>+IFERROR(IF(AA93="#N/C","#N/C",INDEX(Taxonomy_UniqueValues!B:B,MATCH(AA93,Taxonomy_UniqueValues!C:C,0))),"#N/C")</f>
        <v>#N/C</v>
      </c>
      <c r="AA93" s="87" t="str">
        <f>+IFERROR(IF(AC93="#N/C","#N/C",INDEX(Taxonomy_UniqueValues!C:C,MATCH(AC93,Taxonomy_UniqueValues!E:E,0))),"#N/C")</f>
        <v>#N/C</v>
      </c>
      <c r="AB93" s="87" t="str">
        <f>+IFERROR(IF(AC93="#N/C","#N/C",INDEX(Taxonomy_UniqueValues!D:D,MATCH(AC93,Taxonomy_UniqueValues!E:E,0))),"#N/C")</f>
        <v>#N/C</v>
      </c>
      <c r="AC93" s="87" t="str">
        <f>+IFERROR(IF(AD93="#N/C","#N/C",INDEX(Taxonomy_UniqueValues!E:E,MATCH(AD93,Taxonomy_UniqueValues!F:F,0))),"#N/C")</f>
        <v>#N/C</v>
      </c>
      <c r="AD93" s="87" t="str">
        <f>+IFERROR(IF(AE93="#N/C","#N/C",INDEX(Taxonomy_UniqueValues!F:F,MATCH(AE93,Taxonomy_UniqueValues!G:G,0))),"#N/C")</f>
        <v>#N/C</v>
      </c>
      <c r="AE93" s="87" t="str">
        <f>+IFERROR(IF(AF93="#N/C","#N/C",INDEX(Taxonomy_UniqueValues!G:G,MATCH(AF93,Taxonomy_UniqueValues!H:H,0))),"#N/C")</f>
        <v>#N/C</v>
      </c>
      <c r="AF93" s="87" t="str">
        <f>+IFERROR(IF(AG93="#N/C","#N/C",INDEX(Taxonomy_UniqueValues!H:H,MATCH(AG93,Taxonomy_UniqueValues!I:I,0))),"#N/C")</f>
        <v>#N/C</v>
      </c>
      <c r="AG93" s="88" t="s">
        <v>37</v>
      </c>
      <c r="AH93" s="39" t="str" cm="1">
        <f t="array" ref="AH93">IF(LEN(V93)&gt;1,V93,_xlfn.LET(_xlpm.cls,Y93, _xlpm.ord,IFERROR(Z93,"#N/C"), _xlpm.subord,IFERROR(AA93,"#N/C"), _xlpm.infr,IFERROR(AB93,"#N/C"), _xlpm.sf,IFERROR(AC93,"#N/C"), _xlpm.fam,IFERROR(AD93,"#N/C"), _xlpm.subfam,IF(TRIM(AE93)="-","#N/C",IFERROR(AE93,"#N/C")),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_xlpm.fallback,IF(IFERROR(Z93,"#N/C")="#N/C",Y93,IF(IFERROR(AA93,"#N/C")="#N/C",Z93,IF(IFERROR(AB93,"#N/C")="#N/C",AA93,IF(IFERROR(AC93,"#N/C")="#N/C",AB93,IF(IFERROR(AD93,"#N/C")="#N/C",AC93,IF(IFERROR(AE93,"#N/C")="#N/C",AD93,"#N/C")))))), _xlpm.finalResult,IF(OR(_xlpm.computedResult="",_xlpm.computedResult="#N/C"),_xlpm.fallback,_xlpm.computedResult), INDEX(_xlpm.finalResult,1)))</f>
        <v>#N/C</v>
      </c>
      <c r="AI93" s="106" t="s">
        <v>35</v>
      </c>
      <c r="AJ93" s="55" t="str">
        <f t="shared" si="16"/>
        <v>#N/C.#N/C.#N/C.#N/C.#N/C.#N/C.#N/C.#N/C.#N/C</v>
      </c>
    </row>
    <row r="94" spans="1:36" x14ac:dyDescent="0.25">
      <c r="A94" s="3">
        <v>93</v>
      </c>
      <c r="B94" s="50" t="str">
        <f t="shared" si="10"/>
        <v>FAIR-D1_93</v>
      </c>
      <c r="C94" s="51" t="s">
        <v>28</v>
      </c>
      <c r="D94" s="4">
        <f t="shared" si="18"/>
        <v>45164</v>
      </c>
      <c r="E94" s="1" t="s">
        <v>124</v>
      </c>
      <c r="F94" s="81" t="str">
        <f>HYPERLINK(VLOOKUP(E94,Video_List!G:K,5),"video")</f>
        <v>video</v>
      </c>
      <c r="G94" s="5" t="str">
        <f>IF(ISBLANK(E94),"",IFERROR(IF(MATCH(E94,Video_List!$G:$G,)&gt;0,"ok",""),"errr"))</f>
        <v>ok</v>
      </c>
      <c r="H94" s="1" t="s">
        <v>124</v>
      </c>
      <c r="I94" s="81" t="str">
        <f>HYPERLINK(VLOOKUP(H94,Video_List!G:K,5),"video")</f>
        <v>video</v>
      </c>
      <c r="J94" s="5" t="str">
        <f>IF(ISBLANK(H94),"",IFERROR(IF(MATCH(H94,Video_List!$G:$G,)&gt;0,"ok",""),"error"))</f>
        <v>ok</v>
      </c>
      <c r="K94" s="2">
        <v>45164.535891203697</v>
      </c>
      <c r="L94" s="2">
        <v>45164.536157407398</v>
      </c>
      <c r="M94" s="52">
        <f t="shared" si="13"/>
        <v>2.6620370044838637E-4</v>
      </c>
      <c r="N94" s="53" t="s">
        <v>33</v>
      </c>
      <c r="O94" s="54" t="s">
        <v>35</v>
      </c>
      <c r="P94" s="54" t="s">
        <v>33</v>
      </c>
      <c r="Q94" s="6">
        <v>93</v>
      </c>
      <c r="R94" s="5" t="str">
        <f t="shared" si="14"/>
        <v>FAIR-D1/93</v>
      </c>
      <c r="S94" s="4" t="str">
        <f>IF(ISBLANK(E94),"",IF(E94=H94, "1 video",CONCATENATE((+COUNTIFS(Video_List!$A:$A,Monitoring!C94,Video_List!$D:$D,"&lt;=" &amp;Monitoring!L94)-COUNTIFS(Video_List!$A:$A,Monitoring!C94,Video_List!$D:$D,"&lt;=" &amp;Monitoring!K94))+1," videos")))</f>
        <v>1 video</v>
      </c>
      <c r="T94" s="54" t="s">
        <v>46</v>
      </c>
      <c r="U94" s="75" t="s">
        <v>105</v>
      </c>
      <c r="V94" s="7" t="str">
        <f t="shared" si="15"/>
        <v/>
      </c>
      <c r="W94" s="85" t="s">
        <v>35</v>
      </c>
      <c r="X94" s="86" t="s">
        <v>35</v>
      </c>
      <c r="Y94" s="87" t="str">
        <f>+IFERROR(IF(Z94="#N/C","#N/C",INDEX(Taxonomy_UniqueValues!A:A,MATCH(Z94,Taxonomy_UniqueValues!B:B,0))),"#N/C")</f>
        <v>#N/C</v>
      </c>
      <c r="Z94" s="87" t="str">
        <f>+IFERROR(IF(AA94="#N/C","#N/C",INDEX(Taxonomy_UniqueValues!B:B,MATCH(AA94,Taxonomy_UniqueValues!C:C,0))),"#N/C")</f>
        <v>#N/C</v>
      </c>
      <c r="AA94" s="87" t="str">
        <f>+IFERROR(IF(AC94="#N/C","#N/C",INDEX(Taxonomy_UniqueValues!C:C,MATCH(AC94,Taxonomy_UniqueValues!E:E,0))),"#N/C")</f>
        <v>#N/C</v>
      </c>
      <c r="AB94" s="87" t="str">
        <f>+IFERROR(IF(AC94="#N/C","#N/C",INDEX(Taxonomy_UniqueValues!D:D,MATCH(AC94,Taxonomy_UniqueValues!E:E,0))),"#N/C")</f>
        <v>#N/C</v>
      </c>
      <c r="AC94" s="87" t="str">
        <f>+IFERROR(IF(AD94="#N/C","#N/C",INDEX(Taxonomy_UniqueValues!E:E,MATCH(AD94,Taxonomy_UniqueValues!F:F,0))),"#N/C")</f>
        <v>#N/C</v>
      </c>
      <c r="AD94" s="87" t="str">
        <f>+IFERROR(IF(AE94="#N/C","#N/C",INDEX(Taxonomy_UniqueValues!F:F,MATCH(AE94,Taxonomy_UniqueValues!G:G,0))),"#N/C")</f>
        <v>#N/C</v>
      </c>
      <c r="AE94" s="87" t="str">
        <f>+IFERROR(IF(AF94="#N/C","#N/C",INDEX(Taxonomy_UniqueValues!G:G,MATCH(AF94,Taxonomy_UniqueValues!H:H,0))),"#N/C")</f>
        <v>#N/C</v>
      </c>
      <c r="AF94" s="87" t="str">
        <f>+IFERROR(IF(AG94="#N/C","#N/C",INDEX(Taxonomy_UniqueValues!H:H,MATCH(AG94,Taxonomy_UniqueValues!I:I,0))),"#N/C")</f>
        <v>#N/C</v>
      </c>
      <c r="AG94" s="88" t="s">
        <v>37</v>
      </c>
      <c r="AH94" s="39" t="str" cm="1">
        <f t="array" ref="AH94">IF(LEN(V94)&gt;1,V94,_xlfn.LET(_xlpm.cls,Y94, _xlpm.ord,IFERROR(Z94,"#N/C"), _xlpm.subord,IFERROR(AA94,"#N/C"), _xlpm.infr,IFERROR(AB94,"#N/C"), _xlpm.sf,IFERROR(AC94,"#N/C"), _xlpm.fam,IFERROR(AD94,"#N/C"), _xlpm.subfam,IF(TRIM(AE94)="-","#N/C",IFERROR(AE94,"#N/C")),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_xlpm.fallback,IF(IFERROR(Z94,"#N/C")="#N/C",Y94,IF(IFERROR(AA94,"#N/C")="#N/C",Z94,IF(IFERROR(AB94,"#N/C")="#N/C",AA94,IF(IFERROR(AC94,"#N/C")="#N/C",AB94,IF(IFERROR(AD94,"#N/C")="#N/C",AC94,IF(IFERROR(AE94,"#N/C")="#N/C",AD94,"#N/C")))))), _xlpm.finalResult,IF(OR(_xlpm.computedResult="",_xlpm.computedResult="#N/C"),_xlpm.fallback,_xlpm.computedResult), INDEX(_xlpm.finalResult,1)))</f>
        <v>#N/C</v>
      </c>
      <c r="AI94" s="106" t="s">
        <v>35</v>
      </c>
      <c r="AJ94" s="55" t="str">
        <f t="shared" si="16"/>
        <v>#N/C.#N/C.#N/C.#N/C.#N/C.#N/C.#N/C.#N/C.#N/C</v>
      </c>
    </row>
    <row r="95" spans="1:36" x14ac:dyDescent="0.25">
      <c r="A95" s="3">
        <v>94</v>
      </c>
      <c r="B95" s="50" t="str">
        <f t="shared" si="10"/>
        <v>FAIR-D1_94</v>
      </c>
      <c r="C95" s="51" t="s">
        <v>28</v>
      </c>
      <c r="D95" s="4">
        <f t="shared" si="18"/>
        <v>45164</v>
      </c>
      <c r="E95" s="1" t="s">
        <v>125</v>
      </c>
      <c r="F95" s="81" t="str">
        <f>HYPERLINK(VLOOKUP(E95,Video_List!G:K,5),"video")</f>
        <v>video</v>
      </c>
      <c r="G95" s="5" t="str">
        <f>IF(ISBLANK(E95),"",IFERROR(IF(MATCH(E95,Video_List!$G:$G,)&gt;0,"ok",""),"errr"))</f>
        <v>ok</v>
      </c>
      <c r="H95" s="1" t="s">
        <v>125</v>
      </c>
      <c r="I95" s="81" t="str">
        <f>HYPERLINK(VLOOKUP(H95,Video_List!G:K,5),"video")</f>
        <v>video</v>
      </c>
      <c r="J95" s="5" t="str">
        <f>IF(ISBLANK(H95),"",IFERROR(IF(MATCH(H95,Video_List!$G:$G,)&gt;0,"ok",""),"error"))</f>
        <v>ok</v>
      </c>
      <c r="K95" s="2">
        <v>45164.542083333297</v>
      </c>
      <c r="L95" s="2">
        <v>45164.542199074102</v>
      </c>
      <c r="M95" s="52">
        <f t="shared" si="13"/>
        <v>1.1574080417631194E-4</v>
      </c>
      <c r="N95" s="53" t="s">
        <v>31</v>
      </c>
      <c r="O95" s="54" t="s">
        <v>32</v>
      </c>
      <c r="P95" s="54" t="s">
        <v>33</v>
      </c>
      <c r="Q95" s="6">
        <v>94</v>
      </c>
      <c r="R95" s="5" t="str">
        <f t="shared" si="14"/>
        <v>FAIR-D1/94</v>
      </c>
      <c r="S95" s="4" t="str">
        <f>IF(ISBLANK(E95),"",IF(E95=H95, "1 video",CONCATENATE((+COUNTIFS(Video_List!$A:$A,Monitoring!C95,Video_List!$D:$D,"&lt;=" &amp;Monitoring!L95)-COUNTIFS(Video_List!$A:$A,Monitoring!C95,Video_List!$D:$D,"&lt;=" &amp;Monitoring!K95))+1," videos")))</f>
        <v>1 video</v>
      </c>
      <c r="T95" s="54" t="s">
        <v>34</v>
      </c>
      <c r="U95" s="75"/>
      <c r="V95" s="7" t="str">
        <f t="shared" si="15"/>
        <v/>
      </c>
      <c r="W95" s="85" t="str">
        <f>+IF(Y95="#N/C","-",IF(AC95="#N/C","no","yes"))</f>
        <v>yes</v>
      </c>
      <c r="X95" s="86" t="s">
        <v>35</v>
      </c>
      <c r="Y95" s="87" t="str">
        <f>+IFERROR(IF(Z95="#N/C","#N/C",INDEX(Taxonomy_UniqueValues!A:A,MATCH(Z95,Taxonomy_UniqueValues!B:B,0))),"#N/C")</f>
        <v>Insecta</v>
      </c>
      <c r="Z95" s="87" t="str">
        <f>+IFERROR(IF(AA95="#N/C","#N/C",INDEX(Taxonomy_UniqueValues!B:B,MATCH(AA95,Taxonomy_UniqueValues!C:C,0))),"#N/C")</f>
        <v>Diptera</v>
      </c>
      <c r="AA95" s="87" t="str">
        <f>+IFERROR(IF(AC95="#N/C","#N/C",INDEX(Taxonomy_UniqueValues!C:C,MATCH(AC95,Taxonomy_UniqueValues!E:E,0))),"#N/C")</f>
        <v>Brachycera</v>
      </c>
      <c r="AB95" s="87" t="str">
        <f>+IFERROR(IF(AC95="#N/C","#N/C",INDEX(Taxonomy_UniqueValues!D:D,MATCH(AC95,Taxonomy_UniqueValues!E:E,0))),"#N/C")</f>
        <v>Muscomorpha</v>
      </c>
      <c r="AC95" s="87" t="s">
        <v>36</v>
      </c>
      <c r="AD95" s="87" t="str">
        <f>+IFERROR(IF(AE95="#N/C","#N/C",INDEX(Taxonomy_UniqueValues!F:F,MATCH(AE95,Taxonomy_UniqueValues!G:G,0))),"#N/C")</f>
        <v>#N/C</v>
      </c>
      <c r="AE95" s="87" t="str">
        <f>+IFERROR(IF(AF95="#N/C","#N/C",INDEX(Taxonomy_UniqueValues!G:G,MATCH(AF95,Taxonomy_UniqueValues!H:H,0))),"#N/C")</f>
        <v>#N/C</v>
      </c>
      <c r="AF95" s="87" t="str">
        <f>+IFERROR(IF(AG95="#N/C","#N/C",INDEX(Taxonomy_UniqueValues!H:H,MATCH(AG95,Taxonomy_UniqueValues!I:I,0))),"#N/C")</f>
        <v>#N/C</v>
      </c>
      <c r="AG95" s="88" t="s">
        <v>37</v>
      </c>
      <c r="AH95" s="39" t="str" cm="1">
        <f t="array" ref="AH95">IF(LEN(V95)&gt;1,V95,_xlfn.LET(_xlpm.cls,Y95, _xlpm.ord,IFERROR(Z95,"#N/C"), _xlpm.subord,IFERROR(AA95,"#N/C"), _xlpm.infr,IFERROR(AB95,"#N/C"), _xlpm.sf,IFERROR(AC95,"#N/C"), _xlpm.fam,IFERROR(AD95,"#N/C"), _xlpm.subfam,IF(TRIM(AE95)="-","#N/C",IFERROR(AE95,"#N/C")),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_xlpm.fallback,IF(IFERROR(Z95,"#N/C")="#N/C",Y95,IF(IFERROR(AA95,"#N/C")="#N/C",Z95,IF(IFERROR(AB95,"#N/C")="#N/C",AA95,IF(IFERROR(AC95,"#N/C")="#N/C",AB95,IF(IFERROR(AD95,"#N/C")="#N/C",AC95,IF(IFERROR(AE95,"#N/C")="#N/C",AD95,"#N/C")))))), _xlpm.finalResult,IF(OR(_xlpm.computedResult="",_xlpm.computedResult="#N/C"),_xlpm.fallback,_xlpm.computedResult), INDEX(_xlpm.finalResult,1)))</f>
        <v>Muscoidea</v>
      </c>
      <c r="AI95" s="106" t="s">
        <v>35</v>
      </c>
      <c r="AJ95" s="55" t="str">
        <f t="shared" si="16"/>
        <v>Insecta.Diptera.Brachycera.Muscomorpha.Muscoidea.#N/C.#N/C.#N/C.#N/C</v>
      </c>
    </row>
    <row r="96" spans="1:36" x14ac:dyDescent="0.25">
      <c r="A96" s="3">
        <v>95</v>
      </c>
      <c r="B96" s="50" t="str">
        <f t="shared" si="10"/>
        <v>FAIR-D1_95</v>
      </c>
      <c r="C96" s="51" t="s">
        <v>28</v>
      </c>
      <c r="D96" s="4">
        <f t="shared" si="18"/>
        <v>45164</v>
      </c>
      <c r="E96" s="1" t="s">
        <v>125</v>
      </c>
      <c r="F96" s="81" t="str">
        <f>HYPERLINK(VLOOKUP(E96,Video_List!G:K,5),"video")</f>
        <v>video</v>
      </c>
      <c r="G96" s="5" t="str">
        <f>IF(ISBLANK(E96),"",IFERROR(IF(MATCH(E96,Video_List!$G:$G,)&gt;0,"ok",""),"errr"))</f>
        <v>ok</v>
      </c>
      <c r="H96" s="1" t="s">
        <v>125</v>
      </c>
      <c r="I96" s="81" t="str">
        <f>HYPERLINK(VLOOKUP(H96,Video_List!G:K,5),"video")</f>
        <v>video</v>
      </c>
      <c r="J96" s="5" t="str">
        <f>IF(ISBLANK(H96),"",IFERROR(IF(MATCH(H96,Video_List!$G:$G,)&gt;0,"ok",""),"error"))</f>
        <v>ok</v>
      </c>
      <c r="K96" s="2">
        <v>45164.542083333297</v>
      </c>
      <c r="L96" s="2">
        <v>45164.542245370401</v>
      </c>
      <c r="M96" s="52">
        <f t="shared" si="13"/>
        <v>1.6203710401896387E-4</v>
      </c>
      <c r="N96" s="53" t="s">
        <v>46</v>
      </c>
      <c r="O96" s="54" t="s">
        <v>35</v>
      </c>
      <c r="P96" s="54" t="s">
        <v>46</v>
      </c>
      <c r="Q96" s="6">
        <v>95</v>
      </c>
      <c r="R96" s="5" t="str">
        <f t="shared" si="14"/>
        <v>FAIR-D1/95</v>
      </c>
      <c r="S96" s="4" t="str">
        <f>IF(ISBLANK(E96),"",IF(E96=H96, "1 video",CONCATENATE((+COUNTIFS(Video_List!$A:$A,Monitoring!C96,Video_List!$D:$D,"&lt;=" &amp;Monitoring!L96)-COUNTIFS(Video_List!$A:$A,Monitoring!C96,Video_List!$D:$D,"&lt;=" &amp;Monitoring!K96))+1," videos")))</f>
        <v>1 video</v>
      </c>
      <c r="T96" s="54" t="s">
        <v>34</v>
      </c>
      <c r="U96" s="75"/>
      <c r="V96" s="7" t="str">
        <f t="shared" si="15"/>
        <v/>
      </c>
      <c r="W96" s="85" t="str">
        <f>+IF(Y96="#N/C","-",IF(AC96="#N/C","no","yes"))</f>
        <v>no</v>
      </c>
      <c r="X96" s="86" t="s">
        <v>35</v>
      </c>
      <c r="Y96" s="87" t="str">
        <f>+IFERROR(IF(Z96="#N/C","#N/C",INDEX(Taxonomy_UniqueValues!A:A,MATCH(Z96,Taxonomy_UniqueValues!B:B,0))),"#N/C")</f>
        <v>Insecta</v>
      </c>
      <c r="Z96" s="87" t="str">
        <f>+IFERROR(IF(AA96="#N/C","#N/C",INDEX(Taxonomy_UniqueValues!B:B,MATCH(AA96,Taxonomy_UniqueValues!C:C,0))),"#N/C")</f>
        <v>Diptera</v>
      </c>
      <c r="AA96" s="87" t="s">
        <v>49</v>
      </c>
      <c r="AB96" s="87" t="str">
        <f>+IFERROR(IF(AC96="#N/C","#N/C",INDEX(Taxonomy_UniqueValues!D:D,MATCH(AC96,Taxonomy_UniqueValues!E:E,0))),"#N/C")</f>
        <v>#N/C</v>
      </c>
      <c r="AC96" s="87" t="str">
        <f>+IFERROR(IF(AD96="#N/C","#N/C",INDEX(Taxonomy_UniqueValues!E:E,MATCH(AD96,Taxonomy_UniqueValues!F:F,0))),"#N/C")</f>
        <v>#N/C</v>
      </c>
      <c r="AD96" s="87" t="str">
        <f>+IFERROR(IF(AE96="#N/C","#N/C",INDEX(Taxonomy_UniqueValues!F:F,MATCH(AE96,Taxonomy_UniqueValues!G:G,0))),"#N/C")</f>
        <v>#N/C</v>
      </c>
      <c r="AE96" s="87" t="str">
        <f>+IFERROR(IF(AF96="#N/C","#N/C",INDEX(Taxonomy_UniqueValues!G:G,MATCH(AF96,Taxonomy_UniqueValues!H:H,0))),"#N/C")</f>
        <v>#N/C</v>
      </c>
      <c r="AF96" s="87" t="str">
        <f>+IFERROR(IF(AG96="#N/C","#N/C",INDEX(Taxonomy_UniqueValues!H:H,MATCH(AG96,Taxonomy_UniqueValues!I:I,0))),"#N/C")</f>
        <v>#N/C</v>
      </c>
      <c r="AG96" s="88" t="s">
        <v>37</v>
      </c>
      <c r="AH96" s="39" t="str" cm="1">
        <f t="array" ref="AH96">IF(LEN(V96)&gt;1,V96,_xlfn.LET(_xlpm.cls,Y96, _xlpm.ord,IFERROR(Z96,"#N/C"), _xlpm.subord,IFERROR(AA96,"#N/C"), _xlpm.infr,IFERROR(AB96,"#N/C"), _xlpm.sf,IFERROR(AC96,"#N/C"), _xlpm.fam,IFERROR(AD96,"#N/C"), _xlpm.subfam,IF(TRIM(AE96)="-","#N/C",IFERROR(AE96,"#N/C")),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_xlpm.fallback,IF(IFERROR(Z96,"#N/C")="#N/C",Y96,IF(IFERROR(AA96,"#N/C")="#N/C",Z96,IF(IFERROR(AB96,"#N/C")="#N/C",AA96,IF(IFERROR(AC96,"#N/C")="#N/C",AB96,IF(IFERROR(AD96,"#N/C")="#N/C",AC96,IF(IFERROR(AE96,"#N/C")="#N/C",AD96,"#N/C")))))), _xlpm.finalResult,IF(OR(_xlpm.computedResult="",_xlpm.computedResult="#N/C"),_xlpm.fallback,_xlpm.computedResult), INDEX(_xlpm.finalResult,1)))</f>
        <v>Brachycera</v>
      </c>
      <c r="AI96" s="106" t="s">
        <v>35</v>
      </c>
      <c r="AJ96" s="55" t="str">
        <f t="shared" si="16"/>
        <v>Insecta.Diptera.Brachycera.#N/C.#N/C.#N/C.#N/C.#N/C.#N/C</v>
      </c>
    </row>
    <row r="97" spans="1:36" x14ac:dyDescent="0.25">
      <c r="A97" s="3">
        <v>96</v>
      </c>
      <c r="B97" s="50" t="str">
        <f t="shared" si="10"/>
        <v>FAIR-D1_96</v>
      </c>
      <c r="C97" s="51" t="s">
        <v>28</v>
      </c>
      <c r="D97" s="4">
        <f t="shared" si="18"/>
        <v>45164</v>
      </c>
      <c r="E97" s="1" t="s">
        <v>126</v>
      </c>
      <c r="F97" s="81" t="str">
        <f>HYPERLINK(VLOOKUP(E97,Video_List!G:K,5),"video")</f>
        <v>video</v>
      </c>
      <c r="G97" s="5" t="str">
        <f>IF(ISBLANK(E97),"",IFERROR(IF(MATCH(E97,Video_List!$G:$G,)&gt;0,"ok",""),"errr"))</f>
        <v>ok</v>
      </c>
      <c r="H97" s="1" t="s">
        <v>126</v>
      </c>
      <c r="I97" s="81" t="str">
        <f>HYPERLINK(VLOOKUP(H97,Video_List!G:K,5),"video")</f>
        <v>video</v>
      </c>
      <c r="J97" s="5" t="str">
        <f>IF(ISBLANK(H97),"",IFERROR(IF(MATCH(H97,Video_List!$G:$G,)&gt;0,"ok",""),"error"))</f>
        <v>ok</v>
      </c>
      <c r="K97" s="2">
        <v>45164.578460648103</v>
      </c>
      <c r="L97" s="2">
        <v>45164.578680555598</v>
      </c>
      <c r="M97" s="52">
        <f t="shared" si="13"/>
        <v>2.1990749519318342E-4</v>
      </c>
      <c r="N97" s="53" t="s">
        <v>31</v>
      </c>
      <c r="O97" s="54" t="s">
        <v>35</v>
      </c>
      <c r="P97" s="54" t="s">
        <v>31</v>
      </c>
      <c r="Q97" s="6">
        <v>96</v>
      </c>
      <c r="R97" s="5" t="str">
        <f t="shared" si="14"/>
        <v>FAIR-D1/96</v>
      </c>
      <c r="S97" s="4" t="str">
        <f>IF(ISBLANK(E97),"",IF(E97=H97, "1 video",CONCATENATE((+COUNTIFS(Video_List!$A:$A,Monitoring!C97,Video_List!$D:$D,"&lt;=" &amp;Monitoring!L97)-COUNTIFS(Video_List!$A:$A,Monitoring!C97,Video_List!$D:$D,"&lt;=" &amp;Monitoring!K97))+1," videos")))</f>
        <v>1 video</v>
      </c>
      <c r="T97" s="54" t="s">
        <v>34</v>
      </c>
      <c r="U97" s="75"/>
      <c r="V97" s="7" t="str">
        <f t="shared" si="15"/>
        <v/>
      </c>
      <c r="W97" s="85" t="str">
        <f>+IF(Y97="#N/C","-",IF(AC97="#N/C","no","yes"))</f>
        <v>yes</v>
      </c>
      <c r="X97" s="86" t="s">
        <v>32</v>
      </c>
      <c r="Y97" s="87" t="str">
        <f>+IFERROR(IF(Z97="#N/C","#N/C",IF(Z97=0,INDEX(Taxonomy_UniqueValues!A:A,MATCH(AA97,Taxonomy_UniqueValues!C:C,0)),INDEX(Taxonomy_UniqueValues!A:A,MATCH(Z97,Taxonomy_UniqueValues!B:B,0)))),"#N/C")</f>
        <v>Insecta</v>
      </c>
      <c r="Z97" s="87" t="str">
        <f>+IFERROR(IF(AA97="#N/C","#N/C",IF(AA97=0,INDEX(Taxonomy_UniqueValues!B:B,MATCH(AB97,Taxonomy_UniqueValues!D:D,0)),INDEX(Taxonomy_UniqueValues!B:B,MATCH(AA97,Taxonomy_UniqueValues!C:C,0)))),"#N/C")</f>
        <v>Diptera</v>
      </c>
      <c r="AA97" s="87" t="str">
        <f>+IFERROR(IF(AB97="#N/C","#N/C",IF(AB97=0,INDEX(Taxonomy_UniqueValues!C:C,MATCH(AC97,Taxonomy_UniqueValues!E:E,0)),INDEX(Taxonomy_UniqueValues!C:C,MATCH(AB97,Taxonomy_UniqueValues!D:D,0)))),"#N/C")</f>
        <v>Brachycera</v>
      </c>
      <c r="AB97" s="87" t="str">
        <f>+IFERROR(IF(AC97="#N/C","#N/C",IF(AC97=0,INDEX(Taxonomy_UniqueValues!D:D,MATCH(AD97,Taxonomy_UniqueValues!F:F,0)),INDEX(Taxonomy_UniqueValues!D:D,MATCH(AC97,Taxonomy_UniqueValues!E:E,0)))),"#N/C")</f>
        <v>Muscomorpha</v>
      </c>
      <c r="AC97" s="87" t="str">
        <f>+IFERROR(IF(AD97="#N/C","#N/C",IF(AD97=0,INDEX(Taxonomy_UniqueValues!E:E,MATCH(AE97,Taxonomy_UniqueValues!G:G,0)),INDEX(Taxonomy_UniqueValues!E:E,MATCH(AD97,Taxonomy_UniqueValues!F:F,0)))),"#N/C")</f>
        <v>Muscoidea</v>
      </c>
      <c r="AD97" s="87" t="str">
        <f>+IFERROR(IF(AE97="#N/C","#N/C",IF(AE97=0,INDEX(Taxonomy_UniqueValues!F:F,MATCH(AF97,Taxonomy_UniqueValues!H:H,0)),INDEX(Taxonomy_UniqueValues!F:F,MATCH(AE97,Taxonomy_UniqueValues!G:G,0)))),"#N/C")</f>
        <v>Fanniidae</v>
      </c>
      <c r="AE97" s="87">
        <f>+IFERROR(IF(AF97="#N/C","#N/C",INDEX(Taxonomy_UniqueValues!G:G,MATCH(AF97,Taxonomy_UniqueValues!H:H,0))),"#N/C")</f>
        <v>0</v>
      </c>
      <c r="AF97" s="87" t="s">
        <v>39</v>
      </c>
      <c r="AG97" s="88" t="s">
        <v>37</v>
      </c>
      <c r="AH97" s="39" t="str" cm="1">
        <f t="array" ref="AH97">IF(LEN(V97)&gt;1,V97,_xlfn.LET(_xlpm.cls,Y97, _xlpm.ord,IFERROR(Z97,"#N/C"), _xlpm.subord,IFERROR(AA97,"#N/C"), _xlpm.infr,IFERROR(AB97,"#N/C"), _xlpm.sf,IFERROR(AC97,"#N/C"), _xlpm.fam,IFERROR(AD97,"#N/C"), _xlpm.subfam,IF(TRIM(AE97)="-","#N/C",IFERROR(AE97,"#N/C")),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_xlpm.fallback,IF(IFERROR(Z97,"#N/C")="#N/C",Y97,IF(IFERROR(AA97,"#N/C")="#N/C",Z97,IF(IFERROR(AB97,"#N/C")="#N/C",AA97,IF(IFERROR(AC97,"#N/C")="#N/C",AB97,IF(IFERROR(AD97,"#N/C")="#N/C",AC97,IF(IFERROR(AE97,"#N/C")="#N/C",AD97,"#N/C")))))), _xlpm.finalResult,IF(OR(_xlpm.computedResult="",_xlpm.computedResult="#N/C"),_xlpm.fallback,_xlpm.computedResult), INDEX(_xlpm.finalResult,1)))</f>
        <v>fly</v>
      </c>
      <c r="AI97" s="106" t="s">
        <v>35</v>
      </c>
      <c r="AJ97" s="55" t="str">
        <f t="shared" si="16"/>
        <v>Insecta.Diptera.Brachycera.Muscomorpha.Muscoidea.Fanniidae.0.Fannia.#N/C</v>
      </c>
    </row>
    <row r="98" spans="1:36" x14ac:dyDescent="0.25">
      <c r="A98" s="3">
        <v>97</v>
      </c>
      <c r="B98" s="50" t="str">
        <f t="shared" si="10"/>
        <v>FAIR-D1_97</v>
      </c>
      <c r="C98" s="51" t="s">
        <v>28</v>
      </c>
      <c r="D98" s="4">
        <f t="shared" si="18"/>
        <v>45164</v>
      </c>
      <c r="E98" s="1" t="s">
        <v>127</v>
      </c>
      <c r="F98" s="81" t="str">
        <f>HYPERLINK(VLOOKUP(E98,Video_List!G:K,5),"video")</f>
        <v>video</v>
      </c>
      <c r="G98" s="5" t="str">
        <f>IF(ISBLANK(E98),"",IFERROR(IF(MATCH(E98,Video_List!$G:$G,)&gt;0,"ok",""),"errr"))</f>
        <v>ok</v>
      </c>
      <c r="H98" s="1" t="s">
        <v>127</v>
      </c>
      <c r="I98" s="81" t="str">
        <f>HYPERLINK(VLOOKUP(H98,Video_List!G:K,5),"video")</f>
        <v>video</v>
      </c>
      <c r="J98" s="5" t="str">
        <f>IF(ISBLANK(H98),"",IFERROR(IF(MATCH(H98,Video_List!$G:$G,)&gt;0,"ok",""),"error"))</f>
        <v>ok</v>
      </c>
      <c r="K98" s="2">
        <v>45164.587395833303</v>
      </c>
      <c r="L98" s="2">
        <v>45164.587442129603</v>
      </c>
      <c r="M98" s="52">
        <f t="shared" si="13"/>
        <v>4.6296299842651933E-5</v>
      </c>
      <c r="N98" s="53" t="s">
        <v>33</v>
      </c>
      <c r="O98" s="54" t="s">
        <v>35</v>
      </c>
      <c r="P98" s="54" t="s">
        <v>33</v>
      </c>
      <c r="Q98" s="6">
        <v>97</v>
      </c>
      <c r="R98" s="5" t="str">
        <f t="shared" si="14"/>
        <v>FAIR-D1/97</v>
      </c>
      <c r="S98" s="4" t="str">
        <f>IF(ISBLANK(E98),"",IF(E98=H98, "1 video",CONCATENATE((+COUNTIFS(Video_List!$A:$A,Monitoring!C98,Video_List!$D:$D,"&lt;=" &amp;Monitoring!L98)-COUNTIFS(Video_List!$A:$A,Monitoring!C98,Video_List!$D:$D,"&lt;=" &amp;Monitoring!K98))+1," videos")))</f>
        <v>1 video</v>
      </c>
      <c r="T98" s="54" t="s">
        <v>46</v>
      </c>
      <c r="U98" s="75" t="s">
        <v>105</v>
      </c>
      <c r="V98" s="7" t="str">
        <f t="shared" si="15"/>
        <v/>
      </c>
      <c r="W98" s="85" t="s">
        <v>35</v>
      </c>
      <c r="X98" s="86" t="s">
        <v>35</v>
      </c>
      <c r="Y98" s="87" t="str">
        <f>+IFERROR(IF(Z98="#N/C","#N/C",INDEX(Taxonomy_UniqueValues!A:A,MATCH(Z98,Taxonomy_UniqueValues!B:B,0))),"#N/C")</f>
        <v>#N/C</v>
      </c>
      <c r="Z98" s="87" t="str">
        <f>+IFERROR(IF(AA98="#N/C","#N/C",INDEX(Taxonomy_UniqueValues!B:B,MATCH(AA98,Taxonomy_UniqueValues!C:C,0))),"#N/C")</f>
        <v>#N/C</v>
      </c>
      <c r="AA98" s="87" t="str">
        <f>+IFERROR(IF(AC98="#N/C","#N/C",INDEX(Taxonomy_UniqueValues!C:C,MATCH(AC98,Taxonomy_UniqueValues!E:E,0))),"#N/C")</f>
        <v>#N/C</v>
      </c>
      <c r="AB98" s="87" t="str">
        <f>+IFERROR(IF(AC98="#N/C","#N/C",INDEX(Taxonomy_UniqueValues!D:D,MATCH(AC98,Taxonomy_UniqueValues!E:E,0))),"#N/C")</f>
        <v>#N/C</v>
      </c>
      <c r="AC98" s="87" t="str">
        <f>+IFERROR(IF(AD98="#N/C","#N/C",INDEX(Taxonomy_UniqueValues!E:E,MATCH(AD98,Taxonomy_UniqueValues!F:F,0))),"#N/C")</f>
        <v>#N/C</v>
      </c>
      <c r="AD98" s="87" t="str">
        <f>+IFERROR(IF(AE98="#N/C","#N/C",INDEX(Taxonomy_UniqueValues!F:F,MATCH(AE98,Taxonomy_UniqueValues!G:G,0))),"#N/C")</f>
        <v>#N/C</v>
      </c>
      <c r="AE98" s="87" t="str">
        <f>+IFERROR(IF(AF98="#N/C","#N/C",INDEX(Taxonomy_UniqueValues!G:G,MATCH(AF98,Taxonomy_UniqueValues!H:H,0))),"#N/C")</f>
        <v>#N/C</v>
      </c>
      <c r="AF98" s="87" t="str">
        <f>+IFERROR(IF(AG98="#N/C","#N/C",INDEX(Taxonomy_UniqueValues!H:H,MATCH(AG98,Taxonomy_UniqueValues!I:I,0))),"#N/C")</f>
        <v>#N/C</v>
      </c>
      <c r="AG98" s="88" t="s">
        <v>37</v>
      </c>
      <c r="AH98" s="39" t="str" cm="1">
        <f t="array" ref="AH98">IF(LEN(V98)&gt;1,V98,_xlfn.LET(_xlpm.cls,Y98, _xlpm.ord,IFERROR(Z98,"#N/C"), _xlpm.subord,IFERROR(AA98,"#N/C"), _xlpm.infr,IFERROR(AB98,"#N/C"), _xlpm.sf,IFERROR(AC98,"#N/C"), _xlpm.fam,IFERROR(AD98,"#N/C"), _xlpm.subfam,IF(TRIM(AE98)="-","#N/C",IFERROR(AE98,"#N/C")),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_xlpm.fallback,IF(IFERROR(Z98,"#N/C")="#N/C",Y98,IF(IFERROR(AA98,"#N/C")="#N/C",Z98,IF(IFERROR(AB98,"#N/C")="#N/C",AA98,IF(IFERROR(AC98,"#N/C")="#N/C",AB98,IF(IFERROR(AD98,"#N/C")="#N/C",AC98,IF(IFERROR(AE98,"#N/C")="#N/C",AD98,"#N/C")))))), _xlpm.finalResult,IF(OR(_xlpm.computedResult="",_xlpm.computedResult="#N/C"),_xlpm.fallback,_xlpm.computedResult), INDEX(_xlpm.finalResult,1)))</f>
        <v>#N/C</v>
      </c>
      <c r="AI98" s="106" t="s">
        <v>35</v>
      </c>
      <c r="AJ98" s="55" t="str">
        <f t="shared" si="16"/>
        <v>#N/C.#N/C.#N/C.#N/C.#N/C.#N/C.#N/C.#N/C.#N/C</v>
      </c>
    </row>
    <row r="99" spans="1:36" x14ac:dyDescent="0.25">
      <c r="A99" s="3">
        <v>98</v>
      </c>
      <c r="B99" s="50" t="str">
        <f t="shared" si="10"/>
        <v>FAIR-D1_98</v>
      </c>
      <c r="C99" s="51" t="s">
        <v>28</v>
      </c>
      <c r="D99" s="4">
        <f t="shared" si="18"/>
        <v>45164</v>
      </c>
      <c r="E99" s="1" t="s">
        <v>127</v>
      </c>
      <c r="F99" s="81" t="str">
        <f>HYPERLINK(VLOOKUP(E99,Video_List!G:K,5),"video")</f>
        <v>video</v>
      </c>
      <c r="G99" s="5" t="str">
        <f>IF(ISBLANK(E99),"",IFERROR(IF(MATCH(E99,Video_List!$G:$G,)&gt;0,"ok",""),"errr"))</f>
        <v>ok</v>
      </c>
      <c r="H99" s="1" t="s">
        <v>127</v>
      </c>
      <c r="I99" s="81" t="str">
        <f>HYPERLINK(VLOOKUP(H99,Video_List!G:K,5),"video")</f>
        <v>video</v>
      </c>
      <c r="J99" s="5" t="str">
        <f>IF(ISBLANK(H99),"",IFERROR(IF(MATCH(H99,Video_List!$G:$G,)&gt;0,"ok",""),"error"))</f>
        <v>ok</v>
      </c>
      <c r="K99" s="2">
        <v>45164.587395833303</v>
      </c>
      <c r="L99" s="2">
        <v>45164.587534722203</v>
      </c>
      <c r="M99" s="52">
        <f t="shared" si="13"/>
        <v>1.388888995279558E-4</v>
      </c>
      <c r="N99" s="53" t="s">
        <v>31</v>
      </c>
      <c r="O99" s="54" t="s">
        <v>35</v>
      </c>
      <c r="P99" s="54" t="s">
        <v>46</v>
      </c>
      <c r="Q99" s="6">
        <v>98</v>
      </c>
      <c r="R99" s="5" t="str">
        <f t="shared" si="14"/>
        <v>FAIR-D1/98</v>
      </c>
      <c r="S99" s="4" t="str">
        <f>IF(ISBLANK(E99),"",IF(E99=H99, "1 video",CONCATENATE((+COUNTIFS(Video_List!$A:$A,Monitoring!C99,Video_List!$D:$D,"&lt;=" &amp;Monitoring!L99)-COUNTIFS(Video_List!$A:$A,Monitoring!C99,Video_List!$D:$D,"&lt;=" &amp;Monitoring!K99))+1," videos")))</f>
        <v>1 video</v>
      </c>
      <c r="T99" s="54" t="s">
        <v>46</v>
      </c>
      <c r="U99" s="75" t="s">
        <v>3727</v>
      </c>
      <c r="V99" s="7" t="str">
        <f t="shared" si="15"/>
        <v>fly_small</v>
      </c>
      <c r="W99" s="85" t="s">
        <v>35</v>
      </c>
      <c r="X99" s="86" t="s">
        <v>35</v>
      </c>
      <c r="Y99" s="87" t="str">
        <f>+IFERROR(IF(Z99="#N/C","#N/C",INDEX(Taxonomy_UniqueValues!A:A,MATCH(Z99,Taxonomy_UniqueValues!B:B,0))),"#N/C")</f>
        <v>Insecta</v>
      </c>
      <c r="Z99" s="87" t="str">
        <f>+IFERROR(IF(AA99="#N/C","#N/C",INDEX(Taxonomy_UniqueValues!B:B,MATCH(AA99,Taxonomy_UniqueValues!C:C,0))),"#N/C")</f>
        <v>Diptera</v>
      </c>
      <c r="AA99" s="87" t="s">
        <v>49</v>
      </c>
      <c r="AB99" s="87" t="str">
        <f>+IFERROR(IF(AC99="#N/C","#N/C",INDEX(Taxonomy_UniqueValues!D:D,MATCH(AC99,Taxonomy_UniqueValues!E:E,0))),"#N/C")</f>
        <v>#N/C</v>
      </c>
      <c r="AC99" s="87" t="str">
        <f>+IFERROR(IF(AD99="#N/C","#N/C",INDEX(Taxonomy_UniqueValues!E:E,MATCH(AD99,Taxonomy_UniqueValues!F:F,0))),"#N/C")</f>
        <v>#N/C</v>
      </c>
      <c r="AD99" s="87" t="str">
        <f>+IFERROR(IF(AE99="#N/C","#N/C",INDEX(Taxonomy_UniqueValues!F:F,MATCH(AE99,Taxonomy_UniqueValues!G:G,0))),"#N/C")</f>
        <v>#N/C</v>
      </c>
      <c r="AE99" s="87" t="str">
        <f>+IFERROR(IF(AF99="#N/C","#N/C",INDEX(Taxonomy_UniqueValues!G:G,MATCH(AF99,Taxonomy_UniqueValues!H:H,0))),"#N/C")</f>
        <v>#N/C</v>
      </c>
      <c r="AF99" s="87" t="str">
        <f>+IFERROR(IF(AG99="#N/C","#N/C",INDEX(Taxonomy_UniqueValues!H:H,MATCH(AG99,Taxonomy_UniqueValues!I:I,0))),"#N/C")</f>
        <v>#N/C</v>
      </c>
      <c r="AG99" s="88" t="s">
        <v>37</v>
      </c>
      <c r="AH99" s="39" t="str" cm="1">
        <f t="array" ref="AH99">IF(LEN(V99)&gt;1,V99,_xlfn.LET(_xlpm.cls,Y99, _xlpm.ord,IFERROR(Z99,"#N/C"), _xlpm.subord,IFERROR(AA99,"#N/C"), _xlpm.infr,IFERROR(AB99,"#N/C"), _xlpm.sf,IFERROR(AC99,"#N/C"), _xlpm.fam,IFERROR(AD99,"#N/C"), _xlpm.subfam,IF(TRIM(AE99)="-","#N/C",IFERROR(AE99,"#N/C")),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_xlpm.fallback,IF(IFERROR(Z99,"#N/C")="#N/C",Y99,IF(IFERROR(AA99,"#N/C")="#N/C",Z99,IF(IFERROR(AB99,"#N/C")="#N/C",AA99,IF(IFERROR(AC99,"#N/C")="#N/C",AB99,IF(IFERROR(AD99,"#N/C")="#N/C",AC99,IF(IFERROR(AE99,"#N/C")="#N/C",AD99,"#N/C")))))), _xlpm.finalResult,IF(OR(_xlpm.computedResult="",_xlpm.computedResult="#N/C"),_xlpm.fallback,_xlpm.computedResult), INDEX(_xlpm.finalResult,1)))</f>
        <v>fly_small</v>
      </c>
      <c r="AI99" s="106" t="s">
        <v>32</v>
      </c>
      <c r="AJ99" s="55" t="str">
        <f t="shared" si="16"/>
        <v>Insecta.Diptera.Brachycera.#N/C.#N/C.#N/C.#N/C.#N/C.#N/C</v>
      </c>
    </row>
    <row r="100" spans="1:36" x14ac:dyDescent="0.25">
      <c r="A100" s="3">
        <v>99</v>
      </c>
      <c r="B100" s="50" t="str">
        <f t="shared" si="10"/>
        <v>FAIR-D1_99</v>
      </c>
      <c r="C100" s="51" t="s">
        <v>28</v>
      </c>
      <c r="D100" s="4">
        <f t="shared" si="18"/>
        <v>45164</v>
      </c>
      <c r="E100" s="1" t="s">
        <v>128</v>
      </c>
      <c r="F100" s="81" t="str">
        <f>HYPERLINK(VLOOKUP(E100,Video_List!G:K,5),"video")</f>
        <v>video</v>
      </c>
      <c r="G100" s="5" t="str">
        <f>IF(ISBLANK(E100),"",IFERROR(IF(MATCH(E100,Video_List!$G:$G,)&gt;0,"ok",""),"errr"))</f>
        <v>ok</v>
      </c>
      <c r="H100" s="1" t="s">
        <v>128</v>
      </c>
      <c r="I100" s="81" t="str">
        <f>HYPERLINK(VLOOKUP(H100,Video_List!G:K,5),"video")</f>
        <v>video</v>
      </c>
      <c r="J100" s="5" t="str">
        <f>IF(ISBLANK(H100),"",IFERROR(IF(MATCH(H100,Video_List!$G:$G,)&gt;0,"ok",""),"error"))</f>
        <v>ok</v>
      </c>
      <c r="K100" s="2">
        <v>45164.589722222197</v>
      </c>
      <c r="L100" s="2">
        <v>45164.589768518497</v>
      </c>
      <c r="M100" s="52">
        <f t="shared" si="13"/>
        <v>4.6296299842651933E-5</v>
      </c>
      <c r="N100" s="53" t="s">
        <v>33</v>
      </c>
      <c r="O100" s="54" t="s">
        <v>35</v>
      </c>
      <c r="P100" s="54" t="s">
        <v>33</v>
      </c>
      <c r="Q100" s="6">
        <v>99</v>
      </c>
      <c r="R100" s="5" t="str">
        <f t="shared" si="14"/>
        <v>FAIR-D1/99</v>
      </c>
      <c r="S100" s="4" t="str">
        <f>IF(ISBLANK(E100),"",IF(E100=H100, "1 video",CONCATENATE((+COUNTIFS(Video_List!$A:$A,Monitoring!C100,Video_List!$D:$D,"&lt;=" &amp;Monitoring!L100)-COUNTIFS(Video_List!$A:$A,Monitoring!C100,Video_List!$D:$D,"&lt;=" &amp;Monitoring!K100))+1," videos")))</f>
        <v>1 video</v>
      </c>
      <c r="T100" s="54" t="s">
        <v>46</v>
      </c>
      <c r="U100" s="75" t="s">
        <v>105</v>
      </c>
      <c r="V100" s="7" t="str">
        <f t="shared" si="15"/>
        <v/>
      </c>
      <c r="W100" s="85" t="s">
        <v>35</v>
      </c>
      <c r="X100" s="86" t="s">
        <v>35</v>
      </c>
      <c r="Y100" s="87" t="str">
        <f>+IFERROR(IF(Z100="#N/C","#N/C",INDEX(Taxonomy_UniqueValues!A:A,MATCH(Z100,Taxonomy_UniqueValues!B:B,0))),"#N/C")</f>
        <v>#N/C</v>
      </c>
      <c r="Z100" s="87" t="str">
        <f>+IFERROR(IF(AA100="#N/C","#N/C",INDEX(Taxonomy_UniqueValues!B:B,MATCH(AA100,Taxonomy_UniqueValues!C:C,0))),"#N/C")</f>
        <v>#N/C</v>
      </c>
      <c r="AA100" s="87" t="str">
        <f>+IFERROR(IF(AC100="#N/C","#N/C",INDEX(Taxonomy_UniqueValues!C:C,MATCH(AC100,Taxonomy_UniqueValues!E:E,0))),"#N/C")</f>
        <v>#N/C</v>
      </c>
      <c r="AB100" s="87" t="str">
        <f>+IFERROR(IF(AC100="#N/C","#N/C",INDEX(Taxonomy_UniqueValues!D:D,MATCH(AC100,Taxonomy_UniqueValues!E:E,0))),"#N/C")</f>
        <v>#N/C</v>
      </c>
      <c r="AC100" s="87" t="str">
        <f>+IFERROR(IF(AD100="#N/C","#N/C",INDEX(Taxonomy_UniqueValues!E:E,MATCH(AD100,Taxonomy_UniqueValues!F:F,0))),"#N/C")</f>
        <v>#N/C</v>
      </c>
      <c r="AD100" s="87" t="str">
        <f>+IFERROR(IF(AE100="#N/C","#N/C",INDEX(Taxonomy_UniqueValues!F:F,MATCH(AE100,Taxonomy_UniqueValues!G:G,0))),"#N/C")</f>
        <v>#N/C</v>
      </c>
      <c r="AE100" s="87" t="str">
        <f>+IFERROR(IF(AF100="#N/C","#N/C",INDEX(Taxonomy_UniqueValues!G:G,MATCH(AF100,Taxonomy_UniqueValues!H:H,0))),"#N/C")</f>
        <v>#N/C</v>
      </c>
      <c r="AF100" s="87" t="str">
        <f>+IFERROR(IF(AG100="#N/C","#N/C",INDEX(Taxonomy_UniqueValues!H:H,MATCH(AG100,Taxonomy_UniqueValues!I:I,0))),"#N/C")</f>
        <v>#N/C</v>
      </c>
      <c r="AG100" s="88" t="s">
        <v>37</v>
      </c>
      <c r="AH100" s="39" t="str" cm="1">
        <f t="array" ref="AH100">IF(LEN(V100)&gt;1,V100,_xlfn.LET(_xlpm.cls,Y100, _xlpm.ord,IFERROR(Z100,"#N/C"), _xlpm.subord,IFERROR(AA100,"#N/C"), _xlpm.infr,IFERROR(AB100,"#N/C"), _xlpm.sf,IFERROR(AC100,"#N/C"), _xlpm.fam,IFERROR(AD100,"#N/C"), _xlpm.subfam,IF(TRIM(AE100)="-","#N/C",IFERROR(AE100,"#N/C")),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_xlpm.fallback,IF(IFERROR(Z100,"#N/C")="#N/C",Y100,IF(IFERROR(AA100,"#N/C")="#N/C",Z100,IF(IFERROR(AB100,"#N/C")="#N/C",AA100,IF(IFERROR(AC100,"#N/C")="#N/C",AB100,IF(IFERROR(AD100,"#N/C")="#N/C",AC100,IF(IFERROR(AE100,"#N/C")="#N/C",AD100,"#N/C")))))), _xlpm.finalResult,IF(OR(_xlpm.computedResult="",_xlpm.computedResult="#N/C"),_xlpm.fallback,_xlpm.computedResult), INDEX(_xlpm.finalResult,1)))</f>
        <v>#N/C</v>
      </c>
      <c r="AI100" s="106" t="s">
        <v>35</v>
      </c>
      <c r="AJ100" s="55" t="str">
        <f t="shared" si="16"/>
        <v>#N/C.#N/C.#N/C.#N/C.#N/C.#N/C.#N/C.#N/C.#N/C</v>
      </c>
    </row>
    <row r="101" spans="1:36" x14ac:dyDescent="0.25">
      <c r="A101" s="3">
        <v>100</v>
      </c>
      <c r="B101" s="50" t="str">
        <f t="shared" si="10"/>
        <v>FAIR-D1_100</v>
      </c>
      <c r="C101" s="51" t="s">
        <v>28</v>
      </c>
      <c r="D101" s="4">
        <f t="shared" si="18"/>
        <v>45164</v>
      </c>
      <c r="E101" s="1" t="s">
        <v>129</v>
      </c>
      <c r="F101" s="81" t="str">
        <f>HYPERLINK(VLOOKUP(E101,Video_List!G:K,5),"video")</f>
        <v>video</v>
      </c>
      <c r="G101" s="5" t="str">
        <f>IF(ISBLANK(E101),"",IFERROR(IF(MATCH(E101,Video_List!$G:$G,)&gt;0,"ok",""),"errr"))</f>
        <v>ok</v>
      </c>
      <c r="H101" s="1" t="s">
        <v>129</v>
      </c>
      <c r="I101" s="81" t="str">
        <f>HYPERLINK(VLOOKUP(H101,Video_List!G:K,5),"video")</f>
        <v>video</v>
      </c>
      <c r="J101" s="5" t="str">
        <f>IF(ISBLANK(H101),"",IFERROR(IF(MATCH(H101,Video_List!$G:$G,)&gt;0,"ok",""),"error"))</f>
        <v>ok</v>
      </c>
      <c r="K101" s="2">
        <v>45164.590300925898</v>
      </c>
      <c r="L101" s="2">
        <v>45164.590833333299</v>
      </c>
      <c r="M101" s="52">
        <f t="shared" si="13"/>
        <v>5.3240740089677274E-4</v>
      </c>
      <c r="N101" s="53" t="s">
        <v>31</v>
      </c>
      <c r="O101" s="54" t="s">
        <v>35</v>
      </c>
      <c r="P101" s="54" t="s">
        <v>33</v>
      </c>
      <c r="Q101" s="6">
        <v>100</v>
      </c>
      <c r="R101" s="5" t="str">
        <f t="shared" si="14"/>
        <v>FAIR-D1/100</v>
      </c>
      <c r="S101" s="4" t="str">
        <f>IF(ISBLANK(E101),"",IF(E101=H101, "1 video",CONCATENATE((+COUNTIFS(Video_List!$A:$A,Monitoring!C101,Video_List!$D:$D,"&lt;=" &amp;Monitoring!L101)-COUNTIFS(Video_List!$A:$A,Monitoring!C101,Video_List!$D:$D,"&lt;=" &amp;Monitoring!K101))+1," videos")))</f>
        <v>1 video</v>
      </c>
      <c r="T101" s="54" t="s">
        <v>34</v>
      </c>
      <c r="U101" s="75"/>
      <c r="V101" s="7" t="str">
        <f t="shared" si="15"/>
        <v/>
      </c>
      <c r="W101" s="85" t="str">
        <f>+IF(Y101="#N/C","-",IF(AC101="#N/C","no","yes"))</f>
        <v>yes</v>
      </c>
      <c r="X101" s="86" t="s">
        <v>32</v>
      </c>
      <c r="Y101" s="87" t="str">
        <f>+IFERROR(IF(Z101="#N/C","#N/C",IF(Z101=0,INDEX(Taxonomy_UniqueValues!A:A,MATCH(AA101,Taxonomy_UniqueValues!C:C,0)),INDEX(Taxonomy_UniqueValues!A:A,MATCH(Z101,Taxonomy_UniqueValues!B:B,0)))),"#N/C")</f>
        <v>Insecta</v>
      </c>
      <c r="Z101" s="87" t="str">
        <f>+IFERROR(IF(AA101="#N/C","#N/C",IF(AA101=0,INDEX(Taxonomy_UniqueValues!B:B,MATCH(AB101,Taxonomy_UniqueValues!D:D,0)),INDEX(Taxonomy_UniqueValues!B:B,MATCH(AA101,Taxonomy_UniqueValues!C:C,0)))),"#N/C")</f>
        <v>Diptera</v>
      </c>
      <c r="AA101" s="87" t="str">
        <f>+IFERROR(IF(AB101="#N/C","#N/C",IF(AB101=0,INDEX(Taxonomy_UniqueValues!C:C,MATCH(AC101,Taxonomy_UniqueValues!E:E,0)),INDEX(Taxonomy_UniqueValues!C:C,MATCH(AB101,Taxonomy_UniqueValues!D:D,0)))),"#N/C")</f>
        <v>Brachycera</v>
      </c>
      <c r="AB101" s="87" t="str">
        <f>+IFERROR(IF(AC101="#N/C","#N/C",IF(AC101=0,INDEX(Taxonomy_UniqueValues!D:D,MATCH(AD101,Taxonomy_UniqueValues!F:F,0)),INDEX(Taxonomy_UniqueValues!D:D,MATCH(AC101,Taxonomy_UniqueValues!E:E,0)))),"#N/C")</f>
        <v>Muscomorpha</v>
      </c>
      <c r="AC101" s="87" t="str">
        <f>+IFERROR(IF(AD101="#N/C","#N/C",IF(AD101=0,INDEX(Taxonomy_UniqueValues!E:E,MATCH(AE101,Taxonomy_UniqueValues!G:G,0)),INDEX(Taxonomy_UniqueValues!E:E,MATCH(AD101,Taxonomy_UniqueValues!F:F,0)))),"#N/C")</f>
        <v>Muscoidea</v>
      </c>
      <c r="AD101" s="87" t="str">
        <f>+IFERROR(IF(AE101="#N/C","#N/C",IF(AE101=0,INDEX(Taxonomy_UniqueValues!F:F,MATCH(AF101,Taxonomy_UniqueValues!H:H,0)),INDEX(Taxonomy_UniqueValues!F:F,MATCH(AE101,Taxonomy_UniqueValues!G:G,0)))),"#N/C")</f>
        <v>Fanniidae</v>
      </c>
      <c r="AE101" s="87">
        <f>+IFERROR(IF(AF101="#N/C","#N/C",INDEX(Taxonomy_UniqueValues!G:G,MATCH(AF101,Taxonomy_UniqueValues!H:H,0))),"#N/C")</f>
        <v>0</v>
      </c>
      <c r="AF101" s="87" t="s">
        <v>39</v>
      </c>
      <c r="AG101" s="88" t="s">
        <v>37</v>
      </c>
      <c r="AH101" s="39" t="str" cm="1">
        <f t="array" ref="AH101">IF(LEN(V101)&gt;1,V101,_xlfn.LET(_xlpm.cls,Y101, _xlpm.ord,IFERROR(Z101,"#N/C"), _xlpm.subord,IFERROR(AA101,"#N/C"), _xlpm.infr,IFERROR(AB101,"#N/C"), _xlpm.sf,IFERROR(AC101,"#N/C"), _xlpm.fam,IFERROR(AD101,"#N/C"), _xlpm.subfam,IF(TRIM(AE101)="-","#N/C",IFERROR(AE101,"#N/C")),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_xlpm.fallback,IF(IFERROR(Z101,"#N/C")="#N/C",Y101,IF(IFERROR(AA101,"#N/C")="#N/C",Z101,IF(IFERROR(AB101,"#N/C")="#N/C",AA101,IF(IFERROR(AC101,"#N/C")="#N/C",AB101,IF(IFERROR(AD101,"#N/C")="#N/C",AC101,IF(IFERROR(AE101,"#N/C")="#N/C",AD101,"#N/C")))))), _xlpm.finalResult,IF(OR(_xlpm.computedResult="",_xlpm.computedResult="#N/C"),_xlpm.fallback,_xlpm.computedResult), INDEX(_xlpm.finalResult,1)))</f>
        <v>fly</v>
      </c>
      <c r="AI101" s="106" t="s">
        <v>35</v>
      </c>
      <c r="AJ101" s="55" t="str">
        <f t="shared" si="16"/>
        <v>Insecta.Diptera.Brachycera.Muscomorpha.Muscoidea.Fanniidae.0.Fannia.#N/C</v>
      </c>
    </row>
    <row r="102" spans="1:36" x14ac:dyDescent="0.25">
      <c r="A102" s="3">
        <v>101</v>
      </c>
      <c r="B102" s="50" t="str">
        <f t="shared" si="10"/>
        <v>FAIR-D1_101</v>
      </c>
      <c r="C102" s="51" t="s">
        <v>28</v>
      </c>
      <c r="D102" s="4">
        <f t="shared" si="18"/>
        <v>45164</v>
      </c>
      <c r="E102" s="1" t="s">
        <v>130</v>
      </c>
      <c r="F102" s="81" t="str">
        <f>HYPERLINK(VLOOKUP(E102,Video_List!G:K,5),"video")</f>
        <v>video</v>
      </c>
      <c r="G102" s="5" t="str">
        <f>IF(ISBLANK(E102),"",IFERROR(IF(MATCH(E102,Video_List!$G:$G,)&gt;0,"ok",""),"errr"))</f>
        <v>ok</v>
      </c>
      <c r="H102" s="1" t="s">
        <v>130</v>
      </c>
      <c r="I102" s="81" t="str">
        <f>HYPERLINK(VLOOKUP(H102,Video_List!G:K,5),"video")</f>
        <v>video</v>
      </c>
      <c r="J102" s="5" t="str">
        <f>IF(ISBLANK(H102),"",IFERROR(IF(MATCH(H102,Video_List!$G:$G,)&gt;0,"ok",""),"error"))</f>
        <v>ok</v>
      </c>
      <c r="K102" s="2">
        <v>45164.6007986111</v>
      </c>
      <c r="L102" s="2">
        <v>45164.601006944402</v>
      </c>
      <c r="M102" s="52">
        <f t="shared" si="13"/>
        <v>2.0833330199820921E-4</v>
      </c>
      <c r="N102" s="53" t="s">
        <v>46</v>
      </c>
      <c r="O102" s="54" t="s">
        <v>35</v>
      </c>
      <c r="P102" s="54" t="s">
        <v>46</v>
      </c>
      <c r="Q102" s="6">
        <v>101</v>
      </c>
      <c r="R102" s="5" t="str">
        <f t="shared" si="14"/>
        <v>FAIR-D1/101</v>
      </c>
      <c r="S102" s="4" t="str">
        <f>IF(ISBLANK(E102),"",IF(E102=H102, "1 video",CONCATENATE((+COUNTIFS(Video_List!$A:$A,Monitoring!C102,Video_List!$D:$D,"&lt;=" &amp;Monitoring!L102)-COUNTIFS(Video_List!$A:$A,Monitoring!C102,Video_List!$D:$D,"&lt;=" &amp;Monitoring!K102))+1," videos")))</f>
        <v>1 video</v>
      </c>
      <c r="T102" s="54" t="s">
        <v>34</v>
      </c>
      <c r="U102" s="75"/>
      <c r="V102" s="7" t="str">
        <f t="shared" si="15"/>
        <v/>
      </c>
      <c r="W102" s="85" t="str">
        <f>+IF(Y102="#N/C","-",IF(AC102="#N/C","no","yes"))</f>
        <v>yes</v>
      </c>
      <c r="X102" s="86" t="s">
        <v>35</v>
      </c>
      <c r="Y102" s="87" t="str">
        <f>+IFERROR(IF(Z102="#N/C","#N/C",IF(Z102=0,INDEX(Taxonomy_UniqueValues!A:A,MATCH(AA102,Taxonomy_UniqueValues!C:C,0)),INDEX(Taxonomy_UniqueValues!A:A,MATCH(Z102,Taxonomy_UniqueValues!B:B,0)))),"#N/C")</f>
        <v>Insecta</v>
      </c>
      <c r="Z102" s="87" t="str">
        <f>+IFERROR(IF(AA102="#N/C","#N/C",IF(AA102=0,INDEX(Taxonomy_UniqueValues!B:B,MATCH(AB102,Taxonomy_UniqueValues!D:D,0)),INDEX(Taxonomy_UniqueValues!B:B,MATCH(AA102,Taxonomy_UniqueValues!C:C,0)))),"#N/C")</f>
        <v>Diptera</v>
      </c>
      <c r="AA102" s="87" t="str">
        <f>+IFERROR(IF(AB102="#N/C","#N/C",IF(AB102=0,INDEX(Taxonomy_UniqueValues!C:C,MATCH(AC102,Taxonomy_UniqueValues!E:E,0)),INDEX(Taxonomy_UniqueValues!C:C,MATCH(AB102,Taxonomy_UniqueValues!D:D,0)))),"#N/C")</f>
        <v>Brachycera</v>
      </c>
      <c r="AB102" s="87" t="str">
        <f>+IFERROR(IF(AC102="#N/C","#N/C",IF(AC102=0,INDEX(Taxonomy_UniqueValues!D:D,MATCH(AD102,Taxonomy_UniqueValues!F:F,0)),INDEX(Taxonomy_UniqueValues!D:D,MATCH(AC102,Taxonomy_UniqueValues!E:E,0)))),"#N/C")</f>
        <v>Muscomorpha</v>
      </c>
      <c r="AC102" s="87" t="str">
        <f>+IFERROR(IF(AD102="#N/C","#N/C",IF(AD102=0,INDEX(Taxonomy_UniqueValues!E:E,MATCH(AE102,Taxonomy_UniqueValues!G:G,0)),INDEX(Taxonomy_UniqueValues!E:E,MATCH(AD102,Taxonomy_UniqueValues!F:F,0)))),"#N/C")</f>
        <v>Muscoidea</v>
      </c>
      <c r="AD102" s="87" t="str">
        <f>+IFERROR(IF(AE102="#N/C","#N/C",IF(AE102=0,INDEX(Taxonomy_UniqueValues!F:F,MATCH(AF102,Taxonomy_UniqueValues!H:H,0)),INDEX(Taxonomy_UniqueValues!F:F,MATCH(AE102,Taxonomy_UniqueValues!G:G,0)))),"#N/C")</f>
        <v>Fanniidae</v>
      </c>
      <c r="AE102" s="87">
        <f>+IFERROR(IF(AF102="#N/C","#N/C",INDEX(Taxonomy_UniqueValues!G:G,MATCH(AF102,Taxonomy_UniqueValues!H:H,0))),"#N/C")</f>
        <v>0</v>
      </c>
      <c r="AF102" s="87" t="s">
        <v>39</v>
      </c>
      <c r="AG102" s="88" t="s">
        <v>37</v>
      </c>
      <c r="AH102" s="39" t="str" cm="1">
        <f t="array" ref="AH102">IF(LEN(V102)&gt;1,V102,_xlfn.LET(_xlpm.cls,Y102, _xlpm.ord,IFERROR(Z102,"#N/C"), _xlpm.subord,IFERROR(AA102,"#N/C"), _xlpm.infr,IFERROR(AB102,"#N/C"), _xlpm.sf,IFERROR(AC102,"#N/C"), _xlpm.fam,IFERROR(AD102,"#N/C"), _xlpm.subfam,IF(TRIM(AE102)="-","#N/C",IFERROR(AE102,"#N/C")),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_xlpm.fallback,IF(IFERROR(Z102,"#N/C")="#N/C",Y102,IF(IFERROR(AA102,"#N/C")="#N/C",Z102,IF(IFERROR(AB102,"#N/C")="#N/C",AA102,IF(IFERROR(AC102,"#N/C")="#N/C",AB102,IF(IFERROR(AD102,"#N/C")="#N/C",AC102,IF(IFERROR(AE102,"#N/C")="#N/C",AD102,"#N/C")))))), _xlpm.finalResult,IF(OR(_xlpm.computedResult="",_xlpm.computedResult="#N/C"),_xlpm.fallback,_xlpm.computedResult), INDEX(_xlpm.finalResult,1)))</f>
        <v>fly</v>
      </c>
      <c r="AI102" s="106" t="s">
        <v>35</v>
      </c>
      <c r="AJ102" s="55" t="str">
        <f t="shared" si="16"/>
        <v>Insecta.Diptera.Brachycera.Muscomorpha.Muscoidea.Fanniidae.0.Fannia.#N/C</v>
      </c>
    </row>
    <row r="103" spans="1:36" x14ac:dyDescent="0.25">
      <c r="A103" s="3">
        <v>102</v>
      </c>
      <c r="B103" s="50" t="str">
        <f t="shared" si="10"/>
        <v>FAIR-D1_102</v>
      </c>
      <c r="C103" s="51" t="s">
        <v>28</v>
      </c>
      <c r="D103" s="4">
        <f t="shared" si="18"/>
        <v>45164</v>
      </c>
      <c r="E103" s="1" t="s">
        <v>131</v>
      </c>
      <c r="F103" s="81" t="str">
        <f>HYPERLINK(VLOOKUP(E103,Video_List!G:K,5),"video")</f>
        <v>video</v>
      </c>
      <c r="G103" s="5" t="str">
        <f>IF(ISBLANK(E103),"",IFERROR(IF(MATCH(E103,Video_List!$G:$G,)&gt;0,"ok",""),"errr"))</f>
        <v>ok</v>
      </c>
      <c r="H103" s="1" t="s">
        <v>131</v>
      </c>
      <c r="I103" s="81" t="str">
        <f>HYPERLINK(VLOOKUP(H103,Video_List!G:K,5),"video")</f>
        <v>video</v>
      </c>
      <c r="J103" s="5" t="str">
        <f>IF(ISBLANK(H103),"",IFERROR(IF(MATCH(H103,Video_List!$G:$G,)&gt;0,"ok",""),"error"))</f>
        <v>ok</v>
      </c>
      <c r="K103" s="2">
        <v>45164.603402777801</v>
      </c>
      <c r="L103" s="2">
        <v>45164.6035416667</v>
      </c>
      <c r="M103" s="52">
        <f t="shared" si="13"/>
        <v>1.388888995279558E-4</v>
      </c>
      <c r="N103" s="53" t="s">
        <v>31</v>
      </c>
      <c r="O103" s="54" t="s">
        <v>32</v>
      </c>
      <c r="P103" s="54" t="s">
        <v>33</v>
      </c>
      <c r="Q103" s="6">
        <v>102</v>
      </c>
      <c r="R103" s="5" t="str">
        <f t="shared" si="14"/>
        <v>FAIR-D1/102</v>
      </c>
      <c r="S103" s="4" t="str">
        <f>IF(ISBLANK(E103),"",IF(E103=H103, "1 video",CONCATENATE((+COUNTIFS(Video_List!$A:$A,Monitoring!C103,Video_List!$D:$D,"&lt;=" &amp;Monitoring!L103)-COUNTIFS(Video_List!$A:$A,Monitoring!C103,Video_List!$D:$D,"&lt;=" &amp;Monitoring!K103))+1," videos")))</f>
        <v>1 video</v>
      </c>
      <c r="T103" s="54" t="s">
        <v>34</v>
      </c>
      <c r="U103" s="75"/>
      <c r="V103" s="7" t="str">
        <f t="shared" si="15"/>
        <v/>
      </c>
      <c r="W103" s="85" t="str">
        <f>+IF(Y103="#N/C","-",IF(AC103="#N/C","no","yes"))</f>
        <v>yes</v>
      </c>
      <c r="X103" s="86" t="s">
        <v>32</v>
      </c>
      <c r="Y103" s="87" t="str">
        <f>+IFERROR(IF(Z103="#N/C","#N/C",IF(Z103=0,INDEX(Taxonomy_UniqueValues!A:A,MATCH(AA103,Taxonomy_UniqueValues!C:C,0)),INDEX(Taxonomy_UniqueValues!A:A,MATCH(Z103,Taxonomy_UniqueValues!B:B,0)))),"#N/C")</f>
        <v>Insecta</v>
      </c>
      <c r="Z103" s="87" t="str">
        <f>+IFERROR(IF(AA103="#N/C","#N/C",IF(AA103=0,INDEX(Taxonomy_UniqueValues!B:B,MATCH(AB103,Taxonomy_UniqueValues!D:D,0)),INDEX(Taxonomy_UniqueValues!B:B,MATCH(AA103,Taxonomy_UniqueValues!C:C,0)))),"#N/C")</f>
        <v>Diptera</v>
      </c>
      <c r="AA103" s="87" t="str">
        <f>+IFERROR(IF(AB103="#N/C","#N/C",IF(AB103=0,INDEX(Taxonomy_UniqueValues!C:C,MATCH(AC103,Taxonomy_UniqueValues!E:E,0)),INDEX(Taxonomy_UniqueValues!C:C,MATCH(AB103,Taxonomy_UniqueValues!D:D,0)))),"#N/C")</f>
        <v>Brachycera</v>
      </c>
      <c r="AB103" s="87" t="str">
        <f>+IFERROR(IF(AC103="#N/C","#N/C",IF(AC103=0,INDEX(Taxonomy_UniqueValues!D:D,MATCH(AD103,Taxonomy_UniqueValues!F:F,0)),INDEX(Taxonomy_UniqueValues!D:D,MATCH(AC103,Taxonomy_UniqueValues!E:E,0)))),"#N/C")</f>
        <v>Muscomorpha</v>
      </c>
      <c r="AC103" s="87" t="str">
        <f>+IFERROR(IF(AD103="#N/C","#N/C",IF(AD103=0,INDEX(Taxonomy_UniqueValues!E:E,MATCH(AE103,Taxonomy_UniqueValues!G:G,0)),INDEX(Taxonomy_UniqueValues!E:E,MATCH(AD103,Taxonomy_UniqueValues!F:F,0)))),"#N/C")</f>
        <v>Muscoidea</v>
      </c>
      <c r="AD103" s="87" t="str">
        <f>+IFERROR(IF(AE103="#N/C","#N/C",IF(AE103=0,INDEX(Taxonomy_UniqueValues!F:F,MATCH(AF103,Taxonomy_UniqueValues!H:H,0)),INDEX(Taxonomy_UniqueValues!F:F,MATCH(AE103,Taxonomy_UniqueValues!G:G,0)))),"#N/C")</f>
        <v>Fanniidae</v>
      </c>
      <c r="AE103" s="87">
        <f>+IFERROR(IF(AF103="#N/C","#N/C",INDEX(Taxonomy_UniqueValues!G:G,MATCH(AF103,Taxonomy_UniqueValues!H:H,0))),"#N/C")</f>
        <v>0</v>
      </c>
      <c r="AF103" s="87" t="s">
        <v>39</v>
      </c>
      <c r="AG103" s="88" t="s">
        <v>37</v>
      </c>
      <c r="AH103" s="39" t="str" cm="1">
        <f t="array" ref="AH103">IF(LEN(V103)&gt;1,V103,_xlfn.LET(_xlpm.cls,Y103, _xlpm.ord,IFERROR(Z103,"#N/C"), _xlpm.subord,IFERROR(AA103,"#N/C"), _xlpm.infr,IFERROR(AB103,"#N/C"), _xlpm.sf,IFERROR(AC103,"#N/C"), _xlpm.fam,IFERROR(AD103,"#N/C"), _xlpm.subfam,IF(TRIM(AE103)="-","#N/C",IFERROR(AE103,"#N/C")),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_xlpm.fallback,IF(IFERROR(Z103,"#N/C")="#N/C",Y103,IF(IFERROR(AA103,"#N/C")="#N/C",Z103,IF(IFERROR(AB103,"#N/C")="#N/C",AA103,IF(IFERROR(AC103,"#N/C")="#N/C",AB103,IF(IFERROR(AD103,"#N/C")="#N/C",AC103,IF(IFERROR(AE103,"#N/C")="#N/C",AD103,"#N/C")))))), _xlpm.finalResult,IF(OR(_xlpm.computedResult="",_xlpm.computedResult="#N/C"),_xlpm.fallback,_xlpm.computedResult), INDEX(_xlpm.finalResult,1)))</f>
        <v>fly</v>
      </c>
      <c r="AI103" s="106" t="s">
        <v>35</v>
      </c>
      <c r="AJ103" s="55" t="str">
        <f t="shared" si="16"/>
        <v>Insecta.Diptera.Brachycera.Muscomorpha.Muscoidea.Fanniidae.0.Fannia.#N/C</v>
      </c>
    </row>
    <row r="104" spans="1:36" x14ac:dyDescent="0.25">
      <c r="A104" s="3">
        <v>103</v>
      </c>
      <c r="B104" s="50" t="str">
        <f t="shared" ref="B104:B167" si="19">+_xlfn.CONCAT(C104,"_",A104)</f>
        <v>FAIR-D1_103</v>
      </c>
      <c r="C104" s="51" t="s">
        <v>28</v>
      </c>
      <c r="D104" s="4">
        <f t="shared" si="18"/>
        <v>45164</v>
      </c>
      <c r="E104" s="1" t="s">
        <v>131</v>
      </c>
      <c r="F104" s="81" t="str">
        <f>HYPERLINK(VLOOKUP(E104,Video_List!G:K,5),"video")</f>
        <v>video</v>
      </c>
      <c r="G104" s="5" t="str">
        <f>IF(ISBLANK(E104),"",IFERROR(IF(MATCH(E104,Video_List!$G:$G,)&gt;0,"ok",""),"errr"))</f>
        <v>ok</v>
      </c>
      <c r="H104" s="1" t="s">
        <v>131</v>
      </c>
      <c r="I104" s="81" t="str">
        <f>HYPERLINK(VLOOKUP(H104,Video_List!G:K,5),"video")</f>
        <v>video</v>
      </c>
      <c r="J104" s="5" t="str">
        <f>IF(ISBLANK(H104),"",IFERROR(IF(MATCH(H104,Video_List!$G:$G,)&gt;0,"ok",""),"error"))</f>
        <v>ok</v>
      </c>
      <c r="K104" s="2">
        <v>45164.603402777801</v>
      </c>
      <c r="L104" s="2">
        <v>45164.604016203702</v>
      </c>
      <c r="M104" s="52">
        <f t="shared" si="13"/>
        <v>6.1342590197455138E-4</v>
      </c>
      <c r="N104" s="53" t="s">
        <v>31</v>
      </c>
      <c r="O104" s="54" t="s">
        <v>35</v>
      </c>
      <c r="P104" s="54" t="s">
        <v>46</v>
      </c>
      <c r="Q104" s="6">
        <v>103</v>
      </c>
      <c r="R104" s="5" t="str">
        <f t="shared" si="14"/>
        <v>FAIR-D1/103</v>
      </c>
      <c r="S104" s="4" t="str">
        <f>IF(ISBLANK(E104),"",IF(E104=H104, "1 video",CONCATENATE((+COUNTIFS(Video_List!$A:$A,Monitoring!C104,Video_List!$D:$D,"&lt;=" &amp;Monitoring!L104)-COUNTIFS(Video_List!$A:$A,Monitoring!C104,Video_List!$D:$D,"&lt;=" &amp;Monitoring!K104))+1," videos")))</f>
        <v>1 video</v>
      </c>
      <c r="T104" s="54" t="s">
        <v>34</v>
      </c>
      <c r="U104" s="75"/>
      <c r="V104" s="7" t="str">
        <f t="shared" si="15"/>
        <v/>
      </c>
      <c r="W104" s="85" t="str">
        <f>+IF(Y104="#N/C","-",IF(AC104="#N/C","no","yes"))</f>
        <v>yes</v>
      </c>
      <c r="X104" s="86" t="s">
        <v>35</v>
      </c>
      <c r="Y104" s="87" t="str">
        <f>+IFERROR(IF(Z104="#N/C","#N/C",IF(Z104=0,INDEX(Taxonomy_UniqueValues!A:A,MATCH(AA104,Taxonomy_UniqueValues!C:C,0)),INDEX(Taxonomy_UniqueValues!A:A,MATCH(Z104,Taxonomy_UniqueValues!B:B,0)))),"#N/C")</f>
        <v>Insecta</v>
      </c>
      <c r="Z104" s="87" t="str">
        <f>+IFERROR(IF(AA104="#N/C","#N/C",IF(AA104=0,INDEX(Taxonomy_UniqueValues!B:B,MATCH(AB104,Taxonomy_UniqueValues!D:D,0)),INDEX(Taxonomy_UniqueValues!B:B,MATCH(AA104,Taxonomy_UniqueValues!C:C,0)))),"#N/C")</f>
        <v>Diptera</v>
      </c>
      <c r="AA104" s="87" t="str">
        <f>+IFERROR(IF(AB104="#N/C","#N/C",IF(AB104=0,INDEX(Taxonomy_UniqueValues!C:C,MATCH(AC104,Taxonomy_UniqueValues!E:E,0)),INDEX(Taxonomy_UniqueValues!C:C,MATCH(AB104,Taxonomy_UniqueValues!D:D,0)))),"#N/C")</f>
        <v>Brachycera</v>
      </c>
      <c r="AB104" s="87" t="str">
        <f>+IFERROR(IF(AC104="#N/C","#N/C",IF(AC104=0,INDEX(Taxonomy_UniqueValues!D:D,MATCH(AD104,Taxonomy_UniqueValues!F:F,0)),INDEX(Taxonomy_UniqueValues!D:D,MATCH(AC104,Taxonomy_UniqueValues!E:E,0)))),"#N/C")</f>
        <v>Muscomorpha</v>
      </c>
      <c r="AC104" s="87" t="str">
        <f>+IFERROR(IF(AD104="#N/C","#N/C",IF(AD104=0,INDEX(Taxonomy_UniqueValues!E:E,MATCH(AE104,Taxonomy_UniqueValues!G:G,0)),INDEX(Taxonomy_UniqueValues!E:E,MATCH(AD104,Taxonomy_UniqueValues!F:F,0)))),"#N/C")</f>
        <v>Muscoidea</v>
      </c>
      <c r="AD104" s="87" t="str">
        <f>+IFERROR(IF(AE104="#N/C","#N/C",IF(AE104=0,INDEX(Taxonomy_UniqueValues!F:F,MATCH(AF104,Taxonomy_UniqueValues!H:H,0)),INDEX(Taxonomy_UniqueValues!F:F,MATCH(AE104,Taxonomy_UniqueValues!G:G,0)))),"#N/C")</f>
        <v>Fanniidae</v>
      </c>
      <c r="AE104" s="87">
        <f>+IFERROR(IF(AF104="#N/C","#N/C",INDEX(Taxonomy_UniqueValues!G:G,MATCH(AF104,Taxonomy_UniqueValues!H:H,0))),"#N/C")</f>
        <v>0</v>
      </c>
      <c r="AF104" s="87" t="s">
        <v>39</v>
      </c>
      <c r="AG104" s="88" t="s">
        <v>37</v>
      </c>
      <c r="AH104" s="39" t="str" cm="1">
        <f t="array" ref="AH104">IF(LEN(V104)&gt;1,V104,_xlfn.LET(_xlpm.cls,Y104, _xlpm.ord,IFERROR(Z104,"#N/C"), _xlpm.subord,IFERROR(AA104,"#N/C"), _xlpm.infr,IFERROR(AB104,"#N/C"), _xlpm.sf,IFERROR(AC104,"#N/C"), _xlpm.fam,IFERROR(AD104,"#N/C"), _xlpm.subfam,IF(TRIM(AE104)="-","#N/C",IFERROR(AE104,"#N/C")),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_xlpm.fallback,IF(IFERROR(Z104,"#N/C")="#N/C",Y104,IF(IFERROR(AA104,"#N/C")="#N/C",Z104,IF(IFERROR(AB104,"#N/C")="#N/C",AA104,IF(IFERROR(AC104,"#N/C")="#N/C",AB104,IF(IFERROR(AD104,"#N/C")="#N/C",AC104,IF(IFERROR(AE104,"#N/C")="#N/C",AD104,"#N/C")))))), _xlpm.finalResult,IF(OR(_xlpm.computedResult="",_xlpm.computedResult="#N/C"),_xlpm.fallback,_xlpm.computedResult), INDEX(_xlpm.finalResult,1)))</f>
        <v>fly</v>
      </c>
      <c r="AI104" s="106" t="s">
        <v>35</v>
      </c>
      <c r="AJ104" s="55" t="str">
        <f t="shared" si="16"/>
        <v>Insecta.Diptera.Brachycera.Muscomorpha.Muscoidea.Fanniidae.0.Fannia.#N/C</v>
      </c>
    </row>
    <row r="105" spans="1:36" x14ac:dyDescent="0.25">
      <c r="A105" s="3">
        <v>104</v>
      </c>
      <c r="B105" s="50" t="str">
        <f t="shared" si="19"/>
        <v>FAIR-D1_104</v>
      </c>
      <c r="C105" s="51" t="s">
        <v>28</v>
      </c>
      <c r="D105" s="4">
        <f t="shared" si="18"/>
        <v>45164</v>
      </c>
      <c r="E105" s="1" t="s">
        <v>131</v>
      </c>
      <c r="F105" s="81" t="str">
        <f>HYPERLINK(VLOOKUP(E105,Video_List!G:K,5),"video")</f>
        <v>video</v>
      </c>
      <c r="G105" s="5" t="str">
        <f>IF(ISBLANK(E105),"",IFERROR(IF(MATCH(E105,Video_List!$G:$G,)&gt;0,"ok",""),"errr"))</f>
        <v>ok</v>
      </c>
      <c r="H105" s="1" t="s">
        <v>131</v>
      </c>
      <c r="I105" s="81" t="str">
        <f>HYPERLINK(VLOOKUP(H105,Video_List!G:K,5),"video")</f>
        <v>video</v>
      </c>
      <c r="J105" s="5" t="str">
        <f>IF(ISBLANK(H105),"",IFERROR(IF(MATCH(H105,Video_List!$G:$G,)&gt;0,"ok",""),"error"))</f>
        <v>ok</v>
      </c>
      <c r="K105" s="2">
        <v>45164.6035416667</v>
      </c>
      <c r="L105" s="2">
        <v>45164.603657407402</v>
      </c>
      <c r="M105" s="52">
        <f t="shared" si="13"/>
        <v>1.1574070231290534E-4</v>
      </c>
      <c r="N105" s="53" t="s">
        <v>31</v>
      </c>
      <c r="O105" s="54" t="s">
        <v>32</v>
      </c>
      <c r="P105" s="54" t="s">
        <v>33</v>
      </c>
      <c r="Q105" s="6">
        <v>104</v>
      </c>
      <c r="R105" s="5" t="str">
        <f t="shared" si="14"/>
        <v>FAIR-D1/104</v>
      </c>
      <c r="S105" s="4" t="str">
        <f>IF(ISBLANK(E105),"",IF(E105=H105, "1 video",CONCATENATE((+COUNTIFS(Video_List!$A:$A,Monitoring!C105,Video_List!$D:$D,"&lt;=" &amp;Monitoring!L105)-COUNTIFS(Video_List!$A:$A,Monitoring!C105,Video_List!$D:$D,"&lt;=" &amp;Monitoring!K105))+1," videos")))</f>
        <v>1 video</v>
      </c>
      <c r="T105" s="54" t="s">
        <v>34</v>
      </c>
      <c r="U105" s="75"/>
      <c r="V105" s="7" t="str">
        <f t="shared" si="15"/>
        <v/>
      </c>
      <c r="W105" s="85" t="s">
        <v>35</v>
      </c>
      <c r="X105" s="86" t="s">
        <v>35</v>
      </c>
      <c r="Y105" s="87" t="str">
        <f>+IFERROR(IF(Z105="#N/C","#N/C",INDEX(Taxonomy_UniqueValues!A:A,MATCH(Z105,Taxonomy_UniqueValues!B:B,0))),"#N/C")</f>
        <v>Insecta</v>
      </c>
      <c r="Z105" s="87" t="str">
        <f>+IFERROR(IF(AA105="#N/C","#N/C",INDEX(Taxonomy_UniqueValues!B:B,MATCH(AA105,Taxonomy_UniqueValues!C:C,0))),"#N/C")</f>
        <v>Diptera</v>
      </c>
      <c r="AA105" s="87" t="s">
        <v>49</v>
      </c>
      <c r="AB105" s="87" t="str">
        <f>+IFERROR(IF(AC105="#N/C","#N/C",INDEX(Taxonomy_UniqueValues!D:D,MATCH(AC105,Taxonomy_UniqueValues!E:E,0))),"#N/C")</f>
        <v>#N/C</v>
      </c>
      <c r="AC105" s="87" t="str">
        <f>+IFERROR(IF(AD105="#N/C","#N/C",INDEX(Taxonomy_UniqueValues!E:E,MATCH(AD105,Taxonomy_UniqueValues!F:F,0))),"#N/C")</f>
        <v>#N/C</v>
      </c>
      <c r="AD105" s="87" t="str">
        <f>+IFERROR(IF(AE105="#N/C","#N/C",INDEX(Taxonomy_UniqueValues!F:F,MATCH(AE105,Taxonomy_UniqueValues!G:G,0))),"#N/C")</f>
        <v>#N/C</v>
      </c>
      <c r="AE105" s="87" t="str">
        <f>+IFERROR(IF(AF105="#N/C","#N/C",INDEX(Taxonomy_UniqueValues!G:G,MATCH(AF105,Taxonomy_UniqueValues!H:H,0))),"#N/C")</f>
        <v>#N/C</v>
      </c>
      <c r="AF105" s="87" t="str">
        <f>+IFERROR(IF(AG105="#N/C","#N/C",INDEX(Taxonomy_UniqueValues!H:H,MATCH(AG105,Taxonomy_UniqueValues!I:I,0))),"#N/C")</f>
        <v>#N/C</v>
      </c>
      <c r="AG105" s="88" t="s">
        <v>37</v>
      </c>
      <c r="AH105" s="39" t="str" cm="1">
        <f t="array" ref="AH105">IF(LEN(V105)&gt;1,V105,_xlfn.LET(_xlpm.cls,Y105, _xlpm.ord,IFERROR(Z105,"#N/C"), _xlpm.subord,IFERROR(AA105,"#N/C"), _xlpm.infr,IFERROR(AB105,"#N/C"), _xlpm.sf,IFERROR(AC105,"#N/C"), _xlpm.fam,IFERROR(AD105,"#N/C"), _xlpm.subfam,IF(TRIM(AE105)="-","#N/C",IFERROR(AE105,"#N/C")),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_xlpm.fallback,IF(IFERROR(Z105,"#N/C")="#N/C",Y105,IF(IFERROR(AA105,"#N/C")="#N/C",Z105,IF(IFERROR(AB105,"#N/C")="#N/C",AA105,IF(IFERROR(AC105,"#N/C")="#N/C",AB105,IF(IFERROR(AD105,"#N/C")="#N/C",AC105,IF(IFERROR(AE105,"#N/C")="#N/C",AD105,"#N/C")))))), _xlpm.finalResult,IF(OR(_xlpm.computedResult="",_xlpm.computedResult="#N/C"),_xlpm.fallback,_xlpm.computedResult), INDEX(_xlpm.finalResult,1)))</f>
        <v>Brachycera</v>
      </c>
      <c r="AI105" s="106" t="s">
        <v>35</v>
      </c>
      <c r="AJ105" s="55" t="str">
        <f t="shared" si="16"/>
        <v>Insecta.Diptera.Brachycera.#N/C.#N/C.#N/C.#N/C.#N/C.#N/C</v>
      </c>
    </row>
    <row r="106" spans="1:36" x14ac:dyDescent="0.25">
      <c r="A106" s="3">
        <v>105</v>
      </c>
      <c r="B106" s="50" t="str">
        <f t="shared" si="19"/>
        <v>FAIR-D1_105</v>
      </c>
      <c r="C106" s="51" t="s">
        <v>28</v>
      </c>
      <c r="D106" s="4">
        <f t="shared" si="18"/>
        <v>45164</v>
      </c>
      <c r="E106" s="1" t="s">
        <v>131</v>
      </c>
      <c r="F106" s="81" t="str">
        <f>HYPERLINK(VLOOKUP(E106,Video_List!G:K,5),"video")</f>
        <v>video</v>
      </c>
      <c r="G106" s="5" t="str">
        <f>IF(ISBLANK(E106),"",IFERROR(IF(MATCH(E106,Video_List!$G:$G,)&gt;0,"ok",""),"errr"))</f>
        <v>ok</v>
      </c>
      <c r="H106" s="1" t="s">
        <v>131</v>
      </c>
      <c r="I106" s="81" t="str">
        <f>HYPERLINK(VLOOKUP(H106,Video_List!G:K,5),"video")</f>
        <v>video</v>
      </c>
      <c r="J106" s="5" t="str">
        <f>IF(ISBLANK(H106),"",IFERROR(IF(MATCH(H106,Video_List!$G:$G,)&gt;0,"ok",""),"error"))</f>
        <v>ok</v>
      </c>
      <c r="K106" s="2">
        <v>45164.603877314803</v>
      </c>
      <c r="L106" s="2">
        <v>45164.603969907403</v>
      </c>
      <c r="M106" s="52">
        <f t="shared" si="13"/>
        <v>9.2592599685303867E-5</v>
      </c>
      <c r="N106" s="53" t="s">
        <v>31</v>
      </c>
      <c r="O106" s="54" t="s">
        <v>32</v>
      </c>
      <c r="P106" s="54" t="s">
        <v>33</v>
      </c>
      <c r="Q106" s="6">
        <v>105</v>
      </c>
      <c r="R106" s="5" t="str">
        <f t="shared" si="14"/>
        <v>FAIR-D1/105</v>
      </c>
      <c r="S106" s="4" t="str">
        <f>IF(ISBLANK(E106),"",IF(E106=H106, "1 video",CONCATENATE((+COUNTIFS(Video_List!$A:$A,Monitoring!C106,Video_List!$D:$D,"&lt;=" &amp;Monitoring!L106)-COUNTIFS(Video_List!$A:$A,Monitoring!C106,Video_List!$D:$D,"&lt;=" &amp;Monitoring!K106))+1," videos")))</f>
        <v>1 video</v>
      </c>
      <c r="T106" s="54" t="s">
        <v>34</v>
      </c>
      <c r="U106" s="75"/>
      <c r="V106" s="7" t="str">
        <f t="shared" si="15"/>
        <v/>
      </c>
      <c r="W106" s="85" t="str">
        <f>+IF(Y106="#N/C","-",IF(AC106="#N/C","no","yes"))</f>
        <v>yes</v>
      </c>
      <c r="X106" s="86" t="s">
        <v>35</v>
      </c>
      <c r="Y106" s="87" t="str">
        <f>+IFERROR(IF(Z106="#N/C","#N/C",IF(Z106=0,INDEX(Taxonomy_UniqueValues!A:A,MATCH(AA106,Taxonomy_UniqueValues!C:C,0)),INDEX(Taxonomy_UniqueValues!A:A,MATCH(Z106,Taxonomy_UniqueValues!B:B,0)))),"#N/C")</f>
        <v>Insecta</v>
      </c>
      <c r="Z106" s="87" t="str">
        <f>+IFERROR(IF(AA106="#N/C","#N/C",IF(AA106=0,INDEX(Taxonomy_UniqueValues!B:B,MATCH(AB106,Taxonomy_UniqueValues!D:D,0)),INDEX(Taxonomy_UniqueValues!B:B,MATCH(AA106,Taxonomy_UniqueValues!C:C,0)))),"#N/C")</f>
        <v>Diptera</v>
      </c>
      <c r="AA106" s="87" t="str">
        <f>+IFERROR(IF(AB106="#N/C","#N/C",IF(AB106=0,INDEX(Taxonomy_UniqueValues!C:C,MATCH(AC106,Taxonomy_UniqueValues!E:E,0)),INDEX(Taxonomy_UniqueValues!C:C,MATCH(AB106,Taxonomy_UniqueValues!D:D,0)))),"#N/C")</f>
        <v>Brachycera</v>
      </c>
      <c r="AB106" s="87" t="str">
        <f>+IFERROR(IF(AC106="#N/C","#N/C",IF(AC106=0,INDEX(Taxonomy_UniqueValues!D:D,MATCH(AD106,Taxonomy_UniqueValues!F:F,0)),INDEX(Taxonomy_UniqueValues!D:D,MATCH(AC106,Taxonomy_UniqueValues!E:E,0)))),"#N/C")</f>
        <v>Muscomorpha</v>
      </c>
      <c r="AC106" s="87" t="str">
        <f>+IFERROR(IF(AD106="#N/C","#N/C",IF(AD106=0,INDEX(Taxonomy_UniqueValues!E:E,MATCH(AE106,Taxonomy_UniqueValues!G:G,0)),INDEX(Taxonomy_UniqueValues!E:E,MATCH(AD106,Taxonomy_UniqueValues!F:F,0)))),"#N/C")</f>
        <v>Muscoidea</v>
      </c>
      <c r="AD106" s="87" t="str">
        <f>+IFERROR(IF(AE106="#N/C","#N/C",IF(AE106=0,INDEX(Taxonomy_UniqueValues!F:F,MATCH(AF106,Taxonomy_UniqueValues!H:H,0)),INDEX(Taxonomy_UniqueValues!F:F,MATCH(AE106,Taxonomy_UniqueValues!G:G,0)))),"#N/C")</f>
        <v>Fanniidae</v>
      </c>
      <c r="AE106" s="87">
        <f>+IFERROR(IF(AF106="#N/C","#N/C",INDEX(Taxonomy_UniqueValues!G:G,MATCH(AF106,Taxonomy_UniqueValues!H:H,0))),"#N/C")</f>
        <v>0</v>
      </c>
      <c r="AF106" s="87" t="s">
        <v>39</v>
      </c>
      <c r="AG106" s="88" t="s">
        <v>37</v>
      </c>
      <c r="AH106" s="39" t="str" cm="1">
        <f t="array" ref="AH106">IF(LEN(V106)&gt;1,V106,_xlfn.LET(_xlpm.cls,Y106, _xlpm.ord,IFERROR(Z106,"#N/C"), _xlpm.subord,IFERROR(AA106,"#N/C"), _xlpm.infr,IFERROR(AB106,"#N/C"), _xlpm.sf,IFERROR(AC106,"#N/C"), _xlpm.fam,IFERROR(AD106,"#N/C"), _xlpm.subfam,IF(TRIM(AE106)="-","#N/C",IFERROR(AE106,"#N/C")),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_xlpm.fallback,IF(IFERROR(Z106,"#N/C")="#N/C",Y106,IF(IFERROR(AA106,"#N/C")="#N/C",Z106,IF(IFERROR(AB106,"#N/C")="#N/C",AA106,IF(IFERROR(AC106,"#N/C")="#N/C",AB106,IF(IFERROR(AD106,"#N/C")="#N/C",AC106,IF(IFERROR(AE106,"#N/C")="#N/C",AD106,"#N/C")))))), _xlpm.finalResult,IF(OR(_xlpm.computedResult="",_xlpm.computedResult="#N/C"),_xlpm.fallback,_xlpm.computedResult), INDEX(_xlpm.finalResult,1)))</f>
        <v>fly</v>
      </c>
      <c r="AI106" s="106" t="s">
        <v>35</v>
      </c>
      <c r="AJ106" s="55" t="str">
        <f t="shared" si="16"/>
        <v>Insecta.Diptera.Brachycera.Muscomorpha.Muscoidea.Fanniidae.0.Fannia.#N/C</v>
      </c>
    </row>
    <row r="107" spans="1:36" x14ac:dyDescent="0.25">
      <c r="A107" s="3">
        <v>106</v>
      </c>
      <c r="B107" s="50" t="str">
        <f t="shared" si="19"/>
        <v>FAIR-D1_106</v>
      </c>
      <c r="C107" s="51" t="s">
        <v>28</v>
      </c>
      <c r="D107" s="4">
        <f t="shared" si="18"/>
        <v>45164</v>
      </c>
      <c r="E107" s="1" t="s">
        <v>132</v>
      </c>
      <c r="F107" s="81" t="str">
        <f>HYPERLINK(VLOOKUP(E107,Video_List!G:K,5),"video")</f>
        <v>video</v>
      </c>
      <c r="G107" s="5" t="str">
        <f>IF(ISBLANK(E107),"",IFERROR(IF(MATCH(E107,Video_List!$G:$G,)&gt;0,"ok",""),"errr"))</f>
        <v>ok</v>
      </c>
      <c r="H107" s="1" t="s">
        <v>132</v>
      </c>
      <c r="I107" s="81" t="str">
        <f>HYPERLINK(VLOOKUP(H107,Video_List!G:K,5),"video")</f>
        <v>video</v>
      </c>
      <c r="J107" s="5" t="str">
        <f>IF(ISBLANK(H107),"",IFERROR(IF(MATCH(H107,Video_List!$G:$G,)&gt;0,"ok",""),"error"))</f>
        <v>ok</v>
      </c>
      <c r="K107" s="2">
        <v>45164.608263888898</v>
      </c>
      <c r="L107" s="2">
        <v>45164.608333333301</v>
      </c>
      <c r="M107" s="52">
        <f t="shared" si="13"/>
        <v>6.9444402470253408E-5</v>
      </c>
      <c r="N107" s="53" t="s">
        <v>33</v>
      </c>
      <c r="O107" s="54" t="s">
        <v>35</v>
      </c>
      <c r="P107" s="54" t="s">
        <v>33</v>
      </c>
      <c r="Q107" s="6">
        <v>106</v>
      </c>
      <c r="R107" s="5" t="str">
        <f t="shared" si="14"/>
        <v>FAIR-D1/106</v>
      </c>
      <c r="S107" s="4" t="str">
        <f>IF(ISBLANK(E107),"",IF(E107=H107, "1 video",CONCATENATE((+COUNTIFS(Video_List!$A:$A,Monitoring!C107,Video_List!$D:$D,"&lt;=" &amp;Monitoring!L107)-COUNTIFS(Video_List!$A:$A,Monitoring!C107,Video_List!$D:$D,"&lt;=" &amp;Monitoring!K107))+1," videos")))</f>
        <v>1 video</v>
      </c>
      <c r="T107" s="54" t="s">
        <v>133</v>
      </c>
      <c r="U107" s="75"/>
      <c r="V107" s="7" t="str">
        <f t="shared" si="15"/>
        <v/>
      </c>
      <c r="W107" s="85" t="str">
        <f>+IF(Y107="#N/C","-",IF(AC107="#N/C","no","yes"))</f>
        <v>yes</v>
      </c>
      <c r="X107" s="86" t="s">
        <v>32</v>
      </c>
      <c r="Y107" s="87" t="str">
        <f>+IFERROR(IF(Z107="#N/C","#N/C",INDEX(Taxonomy_UniqueValues!A:A,MATCH(Z107,Taxonomy_UniqueValues!B:B,0))),"#N/C")</f>
        <v>Insecta</v>
      </c>
      <c r="Z107" s="87" t="str">
        <f>+IFERROR(IF(AA107="#N/C","#N/C",INDEX(Taxonomy_UniqueValues!B:B,MATCH(AA107,Taxonomy_UniqueValues!C:C,0))),"#N/C")</f>
        <v>Hymenoptera</v>
      </c>
      <c r="AA107" s="87" t="str">
        <f>+IFERROR(IF(AC107="#N/C","#N/C",INDEX(Taxonomy_UniqueValues!C:C,MATCH(AC107,Taxonomy_UniqueValues!E:E,0))),"#N/C")</f>
        <v>Apocrita</v>
      </c>
      <c r="AB107" s="87" t="str">
        <f>+IFERROR(IF(AC107="#N/C","#N/C",INDEX(Taxonomy_UniqueValues!D:D,MATCH(AC107,Taxonomy_UniqueValues!E:E,0))),"#N/C")</f>
        <v>Aculeata</v>
      </c>
      <c r="AC107" s="87" t="str">
        <f>+IFERROR(IF(AD107="#N/C","#N/C",INDEX(Taxonomy_UniqueValues!E:E,MATCH(AD107,Taxonomy_UniqueValues!F:F,0))),"#N/C")</f>
        <v>Apoidea</v>
      </c>
      <c r="AD107" s="87" t="str">
        <f>+IFERROR(IF(AE107="#N/C","#N/C",INDEX(Taxonomy_UniqueValues!F:F,MATCH(AE107,Taxonomy_UniqueValues!G:G,0))),"#N/C")</f>
        <v>Apidae</v>
      </c>
      <c r="AE107" s="87" t="s">
        <v>134</v>
      </c>
      <c r="AF107" s="87" t="str">
        <f>+IFERROR(IF(AG107="#N/C","#N/C",INDEX(Taxonomy_UniqueValues!H:H,MATCH(AG107,Taxonomy_UniqueValues!I:I,0))),"#N/C")</f>
        <v>#N/C</v>
      </c>
      <c r="AG107" s="88" t="s">
        <v>37</v>
      </c>
      <c r="AH107" s="39" t="str" cm="1">
        <f t="array" ref="AH107">IF(LEN(V107)&gt;1,V107,_xlfn.LET(_xlpm.cls,Y107, _xlpm.ord,IFERROR(Z107,"#N/C"), _xlpm.subord,IFERROR(AA107,"#N/C"), _xlpm.infr,IFERROR(AB107,"#N/C"), _xlpm.sf,IFERROR(AC107,"#N/C"), _xlpm.fam,IFERROR(AD107,"#N/C"), _xlpm.subfam,IF(TRIM(AE107)="-","#N/C",IFERROR(AE107,"#N/C")),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_xlpm.fallback,IF(IFERROR(Z107,"#N/C")="#N/C",Y107,IF(IFERROR(AA107,"#N/C")="#N/C",Z107,IF(IFERROR(AB107,"#N/C")="#N/C",AA107,IF(IFERROR(AC107,"#N/C")="#N/C",AB107,IF(IFERROR(AD107,"#N/C")="#N/C",AC107,IF(IFERROR(AE107,"#N/C")="#N/C",AD107,"#N/C")))))), _xlpm.finalResult,IF(OR(_xlpm.computedResult="",_xlpm.computedResult="#N/C"),_xlpm.fallback,_xlpm.computedResult), INDEX(_xlpm.finalResult,1)))</f>
        <v>bee</v>
      </c>
      <c r="AI107" s="106" t="s">
        <v>35</v>
      </c>
      <c r="AJ107" s="55" t="str">
        <f t="shared" si="16"/>
        <v>Insecta.Hymenoptera.Apocrita.Aculeata.Apoidea.Apidae.Apinae.#N/C.#N/C</v>
      </c>
    </row>
    <row r="108" spans="1:36" x14ac:dyDescent="0.25">
      <c r="A108" s="3">
        <v>107</v>
      </c>
      <c r="B108" s="50" t="str">
        <f t="shared" si="19"/>
        <v>FAIR-D1_107</v>
      </c>
      <c r="C108" s="51" t="s">
        <v>28</v>
      </c>
      <c r="D108" s="4">
        <f t="shared" si="18"/>
        <v>45164</v>
      </c>
      <c r="E108" s="1" t="s">
        <v>135</v>
      </c>
      <c r="F108" s="81" t="str">
        <f>HYPERLINK(VLOOKUP(E108,Video_List!G:K,5),"video")</f>
        <v>video</v>
      </c>
      <c r="G108" s="5" t="str">
        <f>IF(ISBLANK(E108),"",IFERROR(IF(MATCH(E108,Video_List!$G:$G,)&gt;0,"ok",""),"errr"))</f>
        <v>ok</v>
      </c>
      <c r="H108" s="1" t="s">
        <v>135</v>
      </c>
      <c r="I108" s="81" t="str">
        <f>HYPERLINK(VLOOKUP(H108,Video_List!G:K,5),"video")</f>
        <v>video</v>
      </c>
      <c r="J108" s="5" t="str">
        <f>IF(ISBLANK(H108),"",IFERROR(IF(MATCH(H108,Video_List!$G:$G,)&gt;0,"ok",""),"error"))</f>
        <v>ok</v>
      </c>
      <c r="K108" s="2">
        <v>45164.615868055596</v>
      </c>
      <c r="L108" s="2">
        <v>45164.615914351903</v>
      </c>
      <c r="M108" s="52">
        <f t="shared" si="13"/>
        <v>4.6296307118609548E-5</v>
      </c>
      <c r="N108" s="53" t="s">
        <v>33</v>
      </c>
      <c r="O108" s="54" t="s">
        <v>35</v>
      </c>
      <c r="P108" s="54" t="s">
        <v>33</v>
      </c>
      <c r="Q108" s="6">
        <v>107</v>
      </c>
      <c r="R108" s="5" t="str">
        <f t="shared" si="14"/>
        <v>FAIR-D1/107</v>
      </c>
      <c r="S108" s="4" t="str">
        <f>IF(ISBLANK(E108),"",IF(E108=H108, "1 video",CONCATENATE((+COUNTIFS(Video_List!$A:$A,Monitoring!C108,Video_List!$D:$D,"&lt;=" &amp;Monitoring!L108)-COUNTIFS(Video_List!$A:$A,Monitoring!C108,Video_List!$D:$D,"&lt;=" &amp;Monitoring!K108))+1," videos")))</f>
        <v>1 video</v>
      </c>
      <c r="T108" s="54" t="s">
        <v>46</v>
      </c>
      <c r="U108" s="75" t="s">
        <v>105</v>
      </c>
      <c r="V108" s="7" t="str">
        <f t="shared" si="15"/>
        <v/>
      </c>
      <c r="W108" s="85" t="s">
        <v>35</v>
      </c>
      <c r="X108" s="86" t="s">
        <v>35</v>
      </c>
      <c r="Y108" s="87" t="str">
        <f>+IFERROR(IF(Z108="#N/C","#N/C",INDEX(Taxonomy_UniqueValues!A:A,MATCH(Z108,Taxonomy_UniqueValues!B:B,0))),"#N/C")</f>
        <v>#N/C</v>
      </c>
      <c r="Z108" s="87" t="str">
        <f>+IFERROR(IF(AA108="#N/C","#N/C",INDEX(Taxonomy_UniqueValues!B:B,MATCH(AA108,Taxonomy_UniqueValues!C:C,0))),"#N/C")</f>
        <v>#N/C</v>
      </c>
      <c r="AA108" s="87" t="str">
        <f>+IFERROR(IF(AC108="#N/C","#N/C",INDEX(Taxonomy_UniqueValues!C:C,MATCH(AC108,Taxonomy_UniqueValues!E:E,0))),"#N/C")</f>
        <v>#N/C</v>
      </c>
      <c r="AB108" s="87" t="str">
        <f>+IFERROR(IF(AC108="#N/C","#N/C",INDEX(Taxonomy_UniqueValues!D:D,MATCH(AC108,Taxonomy_UniqueValues!E:E,0))),"#N/C")</f>
        <v>#N/C</v>
      </c>
      <c r="AC108" s="87" t="str">
        <f>+IFERROR(IF(AD108="#N/C","#N/C",INDEX(Taxonomy_UniqueValues!E:E,MATCH(AD108,Taxonomy_UniqueValues!F:F,0))),"#N/C")</f>
        <v>#N/C</v>
      </c>
      <c r="AD108" s="87" t="str">
        <f>+IFERROR(IF(AE108="#N/C","#N/C",INDEX(Taxonomy_UniqueValues!F:F,MATCH(AE108,Taxonomy_UniqueValues!G:G,0))),"#N/C")</f>
        <v>#N/C</v>
      </c>
      <c r="AE108" s="87" t="str">
        <f>+IFERROR(IF(AF108="#N/C","#N/C",INDEX(Taxonomy_UniqueValues!G:G,MATCH(AF108,Taxonomy_UniqueValues!H:H,0))),"#N/C")</f>
        <v>#N/C</v>
      </c>
      <c r="AF108" s="87" t="str">
        <f>+IFERROR(IF(AG108="#N/C","#N/C",INDEX(Taxonomy_UniqueValues!H:H,MATCH(AG108,Taxonomy_UniqueValues!I:I,0))),"#N/C")</f>
        <v>#N/C</v>
      </c>
      <c r="AG108" s="88" t="s">
        <v>37</v>
      </c>
      <c r="AH108" s="39" t="str" cm="1">
        <f t="array" ref="AH108">IF(LEN(V108)&gt;1,V108,_xlfn.LET(_xlpm.cls,Y108, _xlpm.ord,IFERROR(Z108,"#N/C"), _xlpm.subord,IFERROR(AA108,"#N/C"), _xlpm.infr,IFERROR(AB108,"#N/C"), _xlpm.sf,IFERROR(AC108,"#N/C"), _xlpm.fam,IFERROR(AD108,"#N/C"), _xlpm.subfam,IF(TRIM(AE108)="-","#N/C",IFERROR(AE108,"#N/C")),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_xlpm.fallback,IF(IFERROR(Z108,"#N/C")="#N/C",Y108,IF(IFERROR(AA108,"#N/C")="#N/C",Z108,IF(IFERROR(AB108,"#N/C")="#N/C",AA108,IF(IFERROR(AC108,"#N/C")="#N/C",AB108,IF(IFERROR(AD108,"#N/C")="#N/C",AC108,IF(IFERROR(AE108,"#N/C")="#N/C",AD108,"#N/C")))))), _xlpm.finalResult,IF(OR(_xlpm.computedResult="",_xlpm.computedResult="#N/C"),_xlpm.fallback,_xlpm.computedResult), INDEX(_xlpm.finalResult,1)))</f>
        <v>#N/C</v>
      </c>
      <c r="AI108" s="106" t="s">
        <v>35</v>
      </c>
      <c r="AJ108" s="55" t="str">
        <f t="shared" si="16"/>
        <v>#N/C.#N/C.#N/C.#N/C.#N/C.#N/C.#N/C.#N/C.#N/C</v>
      </c>
    </row>
    <row r="109" spans="1:36" x14ac:dyDescent="0.25">
      <c r="A109" s="3">
        <v>108</v>
      </c>
      <c r="B109" s="50" t="str">
        <f t="shared" si="19"/>
        <v>FAIR-D1_108</v>
      </c>
      <c r="C109" s="51" t="s">
        <v>28</v>
      </c>
      <c r="D109" s="4">
        <f t="shared" si="18"/>
        <v>45164</v>
      </c>
      <c r="E109" s="1" t="s">
        <v>136</v>
      </c>
      <c r="F109" s="81" t="str">
        <f>HYPERLINK(VLOOKUP(E109,Video_List!G:K,5),"video")</f>
        <v>video</v>
      </c>
      <c r="G109" s="5" t="str">
        <f>IF(ISBLANK(E109),"",IFERROR(IF(MATCH(E109,Video_List!$G:$G,)&gt;0,"ok",""),"errr"))</f>
        <v>ok</v>
      </c>
      <c r="H109" s="1" t="s">
        <v>136</v>
      </c>
      <c r="I109" s="81" t="str">
        <f>HYPERLINK(VLOOKUP(H109,Video_List!G:K,5),"video")</f>
        <v>video</v>
      </c>
      <c r="J109" s="5" t="str">
        <f>IF(ISBLANK(H109),"",IFERROR(IF(MATCH(H109,Video_List!$G:$G,)&gt;0,"ok",""),"error"))</f>
        <v>ok</v>
      </c>
      <c r="K109" s="2">
        <v>45164.6175</v>
      </c>
      <c r="L109" s="2">
        <v>45164.617604166699</v>
      </c>
      <c r="M109" s="52">
        <f t="shared" si="13"/>
        <v>1.041666982928291E-4</v>
      </c>
      <c r="N109" s="53" t="s">
        <v>46</v>
      </c>
      <c r="O109" s="54" t="s">
        <v>35</v>
      </c>
      <c r="P109" s="54" t="s">
        <v>33</v>
      </c>
      <c r="Q109" s="6">
        <v>108</v>
      </c>
      <c r="R109" s="5" t="str">
        <f t="shared" si="14"/>
        <v>FAIR-D1/108</v>
      </c>
      <c r="S109" s="4" t="str">
        <f>IF(ISBLANK(E109),"",IF(E109=H109, "1 video",CONCATENATE((+COUNTIFS(Video_List!$A:$A,Monitoring!C109,Video_List!$D:$D,"&lt;=" &amp;Monitoring!L109)-COUNTIFS(Video_List!$A:$A,Monitoring!C109,Video_List!$D:$D,"&lt;=" &amp;Monitoring!K109))+1," videos")))</f>
        <v>1 video</v>
      </c>
      <c r="T109" s="54" t="s">
        <v>34</v>
      </c>
      <c r="U109" s="75"/>
      <c r="V109" s="7" t="str">
        <f t="shared" si="15"/>
        <v/>
      </c>
      <c r="W109" s="85" t="s">
        <v>32</v>
      </c>
      <c r="X109" s="86" t="s">
        <v>35</v>
      </c>
      <c r="Y109" s="87" t="str">
        <f>+IFERROR(IF(Z109="#N/C","#N/C",IF(Z109=0,INDEX(Taxonomy_UniqueValues!A:A,MATCH(AA109,Taxonomy_UniqueValues!C:C,0)),INDEX(Taxonomy_UniqueValues!A:A,MATCH(Z109,Taxonomy_UniqueValues!B:B,0)))),"#N/C")</f>
        <v>Insecta</v>
      </c>
      <c r="Z109" s="87" t="str">
        <f>+IFERROR(IF(AA109="#N/C","#N/C",IF(AA109=0,INDEX(Taxonomy_UniqueValues!B:B,MATCH(AB109,Taxonomy_UniqueValues!D:D,0)),INDEX(Taxonomy_UniqueValues!B:B,MATCH(AA109,Taxonomy_UniqueValues!C:C,0)))),"#N/C")</f>
        <v>Diptera</v>
      </c>
      <c r="AA109" s="87" t="str">
        <f>+IFERROR(IF(AB109="#N/C","#N/C",IF(AB109=0,INDEX(Taxonomy_UniqueValues!C:C,MATCH(AC109,Taxonomy_UniqueValues!E:E,0)),INDEX(Taxonomy_UniqueValues!C:C,MATCH(AB109,Taxonomy_UniqueValues!D:D,0)))),"#N/C")</f>
        <v>Brachycera</v>
      </c>
      <c r="AB109" s="87" t="str">
        <f>+IFERROR(IF(AC109="#N/C","#N/C",IF(AC109=0,INDEX(Taxonomy_UniqueValues!D:D,MATCH(AD109,Taxonomy_UniqueValues!F:F,0)),INDEX(Taxonomy_UniqueValues!D:D,MATCH(AC109,Taxonomy_UniqueValues!E:E,0)))),"#N/C")</f>
        <v>Muscomorpha</v>
      </c>
      <c r="AC109" s="87" t="str">
        <f>+IFERROR(IF(AD109="#N/C","#N/C",IF(AD109=0,INDEX(Taxonomy_UniqueValues!E:E,MATCH(AE109,Taxonomy_UniqueValues!G:G,0)),INDEX(Taxonomy_UniqueValues!E:E,MATCH(AD109,Taxonomy_UniqueValues!F:F,0)))),"#N/C")</f>
        <v>Muscoidea</v>
      </c>
      <c r="AD109" s="87" t="str">
        <f>+IFERROR(IF(AE109="#N/C","#N/C",IF(AE109=0,INDEX(Taxonomy_UniqueValues!F:F,MATCH(AF109,Taxonomy_UniqueValues!H:H,0)),INDEX(Taxonomy_UniqueValues!F:F,MATCH(AE109,Taxonomy_UniqueValues!G:G,0)))),"#N/C")</f>
        <v>Fanniidae</v>
      </c>
      <c r="AE109" s="87">
        <f>+IFERROR(IF(AF109="#N/C","#N/C",INDEX(Taxonomy_UniqueValues!G:G,MATCH(AF109,Taxonomy_UniqueValues!H:H,0))),"#N/C")</f>
        <v>0</v>
      </c>
      <c r="AF109" s="87" t="s">
        <v>39</v>
      </c>
      <c r="AG109" s="88" t="s">
        <v>37</v>
      </c>
      <c r="AH109" s="39" t="str" cm="1">
        <f t="array" ref="AH109">IF(LEN(V109)&gt;1,V109,_xlfn.LET(_xlpm.cls,Y109, _xlpm.ord,IFERROR(Z109,"#N/C"), _xlpm.subord,IFERROR(AA109,"#N/C"), _xlpm.infr,IFERROR(AB109,"#N/C"), _xlpm.sf,IFERROR(AC109,"#N/C"), _xlpm.fam,IFERROR(AD109,"#N/C"), _xlpm.subfam,IF(TRIM(AE109)="-","#N/C",IFERROR(AE109,"#N/C")),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_xlpm.fallback,IF(IFERROR(Z109,"#N/C")="#N/C",Y109,IF(IFERROR(AA109,"#N/C")="#N/C",Z109,IF(IFERROR(AB109,"#N/C")="#N/C",AA109,IF(IFERROR(AC109,"#N/C")="#N/C",AB109,IF(IFERROR(AD109,"#N/C")="#N/C",AC109,IF(IFERROR(AE109,"#N/C")="#N/C",AD109,"#N/C")))))), _xlpm.finalResult,IF(OR(_xlpm.computedResult="",_xlpm.computedResult="#N/C"),_xlpm.fallback,_xlpm.computedResult), INDEX(_xlpm.finalResult,1)))</f>
        <v>fly</v>
      </c>
      <c r="AI109" s="106" t="s">
        <v>35</v>
      </c>
      <c r="AJ109" s="55" t="str">
        <f t="shared" si="16"/>
        <v>Insecta.Diptera.Brachycera.Muscomorpha.Muscoidea.Fanniidae.0.Fannia.#N/C</v>
      </c>
    </row>
    <row r="110" spans="1:36" x14ac:dyDescent="0.25">
      <c r="A110" s="3">
        <v>109</v>
      </c>
      <c r="B110" s="50" t="str">
        <f t="shared" si="19"/>
        <v>FAIR-D1_109</v>
      </c>
      <c r="C110" s="51" t="s">
        <v>28</v>
      </c>
      <c r="D110" s="4">
        <f t="shared" si="18"/>
        <v>45164</v>
      </c>
      <c r="E110" s="1" t="s">
        <v>136</v>
      </c>
      <c r="F110" s="81" t="str">
        <f>HYPERLINK(VLOOKUP(E110,Video_List!G:K,5),"video")</f>
        <v>video</v>
      </c>
      <c r="G110" s="5" t="str">
        <f>IF(ISBLANK(E110),"",IFERROR(IF(MATCH(E110,Video_List!$G:$G,)&gt;0,"ok",""),"errr"))</f>
        <v>ok</v>
      </c>
      <c r="H110" s="1" t="s">
        <v>136</v>
      </c>
      <c r="I110" s="81" t="str">
        <f>HYPERLINK(VLOOKUP(H110,Video_List!G:K,5),"video")</f>
        <v>video</v>
      </c>
      <c r="J110" s="5" t="str">
        <f>IF(ISBLANK(H110),"",IFERROR(IF(MATCH(H110,Video_List!$G:$G,)&gt;0,"ok",""),"error"))</f>
        <v>ok</v>
      </c>
      <c r="K110" s="2">
        <v>45164.6175</v>
      </c>
      <c r="L110" s="2">
        <v>45164.617627314801</v>
      </c>
      <c r="M110" s="52">
        <f t="shared" si="13"/>
        <v>1.2731480092043057E-4</v>
      </c>
      <c r="N110" s="53" t="s">
        <v>46</v>
      </c>
      <c r="O110" s="54" t="s">
        <v>35</v>
      </c>
      <c r="P110" s="54" t="s">
        <v>46</v>
      </c>
      <c r="Q110" s="6">
        <v>109</v>
      </c>
      <c r="R110" s="5" t="str">
        <f t="shared" si="14"/>
        <v>FAIR-D1/109</v>
      </c>
      <c r="S110" s="4" t="str">
        <f>IF(ISBLANK(E110),"",IF(E110=H110, "1 video",CONCATENATE((+COUNTIFS(Video_List!$A:$A,Monitoring!C110,Video_List!$D:$D,"&lt;=" &amp;Monitoring!L110)-COUNTIFS(Video_List!$A:$A,Monitoring!C110,Video_List!$D:$D,"&lt;=" &amp;Monitoring!K110))+1," videos")))</f>
        <v>1 video</v>
      </c>
      <c r="T110" s="54" t="s">
        <v>34</v>
      </c>
      <c r="U110" s="75"/>
      <c r="V110" s="7" t="str">
        <f t="shared" si="15"/>
        <v/>
      </c>
      <c r="W110" s="85" t="str">
        <f>+IF(Y110="#N/C","-",IF(AC110="#N/C","no","yes"))</f>
        <v>no</v>
      </c>
      <c r="X110" s="86" t="s">
        <v>35</v>
      </c>
      <c r="Y110" s="87" t="str">
        <f>+IFERROR(IF(Z110="#N/C","#N/C",INDEX(Taxonomy_UniqueValues!A:A,MATCH(Z110,Taxonomy_UniqueValues!B:B,0))),"#N/C")</f>
        <v>Insecta</v>
      </c>
      <c r="Z110" s="87" t="str">
        <f>+IFERROR(IF(AA110="#N/C","#N/C",INDEX(Taxonomy_UniqueValues!B:B,MATCH(AA110,Taxonomy_UniqueValues!C:C,0))),"#N/C")</f>
        <v>Diptera</v>
      </c>
      <c r="AA110" s="87" t="s">
        <v>49</v>
      </c>
      <c r="AB110" s="87" t="str">
        <f>+IFERROR(IF(AC110="#N/C","#N/C",INDEX(Taxonomy_UniqueValues!D:D,MATCH(AC110,Taxonomy_UniqueValues!E:E,0))),"#N/C")</f>
        <v>#N/C</v>
      </c>
      <c r="AC110" s="87" t="str">
        <f>+IFERROR(IF(AD110="#N/C","#N/C",INDEX(Taxonomy_UniqueValues!E:E,MATCH(AD110,Taxonomy_UniqueValues!F:F,0))),"#N/C")</f>
        <v>#N/C</v>
      </c>
      <c r="AD110" s="87" t="str">
        <f>+IFERROR(IF(AE110="#N/C","#N/C",INDEX(Taxonomy_UniqueValues!F:F,MATCH(AE110,Taxonomy_UniqueValues!G:G,0))),"#N/C")</f>
        <v>#N/C</v>
      </c>
      <c r="AE110" s="87" t="str">
        <f>+IFERROR(IF(AF110="#N/C","#N/C",INDEX(Taxonomy_UniqueValues!G:G,MATCH(AF110,Taxonomy_UniqueValues!H:H,0))),"#N/C")</f>
        <v>#N/C</v>
      </c>
      <c r="AF110" s="87" t="str">
        <f>+IFERROR(IF(AG110="#N/C","#N/C",INDEX(Taxonomy_UniqueValues!H:H,MATCH(AG110,Taxonomy_UniqueValues!I:I,0))),"#N/C")</f>
        <v>#N/C</v>
      </c>
      <c r="AG110" s="88" t="s">
        <v>37</v>
      </c>
      <c r="AH110" s="39" t="str" cm="1">
        <f t="array" ref="AH110">IF(LEN(V110)&gt;1,V110,_xlfn.LET(_xlpm.cls,Y110, _xlpm.ord,IFERROR(Z110,"#N/C"), _xlpm.subord,IFERROR(AA110,"#N/C"), _xlpm.infr,IFERROR(AB110,"#N/C"), _xlpm.sf,IFERROR(AC110,"#N/C"), _xlpm.fam,IFERROR(AD110,"#N/C"), _xlpm.subfam,IF(TRIM(AE110)="-","#N/C",IFERROR(AE110,"#N/C")),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_xlpm.fallback,IF(IFERROR(Z110,"#N/C")="#N/C",Y110,IF(IFERROR(AA110,"#N/C")="#N/C",Z110,IF(IFERROR(AB110,"#N/C")="#N/C",AA110,IF(IFERROR(AC110,"#N/C")="#N/C",AB110,IF(IFERROR(AD110,"#N/C")="#N/C",AC110,IF(IFERROR(AE110,"#N/C")="#N/C",AD110,"#N/C")))))), _xlpm.finalResult,IF(OR(_xlpm.computedResult="",_xlpm.computedResult="#N/C"),_xlpm.fallback,_xlpm.computedResult), INDEX(_xlpm.finalResult,1)))</f>
        <v>Brachycera</v>
      </c>
      <c r="AI110" s="106" t="s">
        <v>35</v>
      </c>
      <c r="AJ110" s="55" t="str">
        <f t="shared" si="16"/>
        <v>Insecta.Diptera.Brachycera.#N/C.#N/C.#N/C.#N/C.#N/C.#N/C</v>
      </c>
    </row>
    <row r="111" spans="1:36" x14ac:dyDescent="0.25">
      <c r="A111" s="3">
        <v>110</v>
      </c>
      <c r="B111" s="50" t="str">
        <f t="shared" si="19"/>
        <v>FAIR-D1_110</v>
      </c>
      <c r="C111" s="51" t="s">
        <v>28</v>
      </c>
      <c r="D111" s="4">
        <f t="shared" si="18"/>
        <v>45164</v>
      </c>
      <c r="E111" s="1" t="s">
        <v>137</v>
      </c>
      <c r="F111" s="81" t="str">
        <f>HYPERLINK(VLOOKUP(E111,Video_List!G:K,5),"video")</f>
        <v>video</v>
      </c>
      <c r="G111" s="5" t="str">
        <f>IF(ISBLANK(E111),"",IFERROR(IF(MATCH(E111,Video_List!$G:$G,)&gt;0,"ok",""),"errr"))</f>
        <v>ok</v>
      </c>
      <c r="H111" s="1" t="s">
        <v>137</v>
      </c>
      <c r="I111" s="81" t="str">
        <f>HYPERLINK(VLOOKUP(H111,Video_List!G:K,5),"video")</f>
        <v>video</v>
      </c>
      <c r="J111" s="5" t="str">
        <f>IF(ISBLANK(H111),"",IFERROR(IF(MATCH(H111,Video_List!$G:$G,)&gt;0,"ok",""),"error"))</f>
        <v>ok</v>
      </c>
      <c r="K111" s="2">
        <v>45164.618287037003</v>
      </c>
      <c r="L111" s="2">
        <v>45164.618425925903</v>
      </c>
      <c r="M111" s="52">
        <f t="shared" si="13"/>
        <v>1.388888995279558E-4</v>
      </c>
      <c r="N111" s="53" t="s">
        <v>46</v>
      </c>
      <c r="O111" s="54" t="s">
        <v>35</v>
      </c>
      <c r="P111" s="54" t="s">
        <v>31</v>
      </c>
      <c r="Q111" s="6">
        <v>110</v>
      </c>
      <c r="R111" s="5" t="str">
        <f t="shared" si="14"/>
        <v>FAIR-D1/110</v>
      </c>
      <c r="S111" s="4" t="str">
        <f>IF(ISBLANK(E111),"",IF(E111=H111, "1 video",CONCATENATE((+COUNTIFS(Video_List!$A:$A,Monitoring!C111,Video_List!$D:$D,"&lt;=" &amp;Monitoring!L111)-COUNTIFS(Video_List!$A:$A,Monitoring!C111,Video_List!$D:$D,"&lt;=" &amp;Monitoring!K111))+1," videos")))</f>
        <v>1 video</v>
      </c>
      <c r="T111" s="54" t="s">
        <v>34</v>
      </c>
      <c r="U111" s="75"/>
      <c r="V111" s="7" t="str">
        <f t="shared" si="15"/>
        <v/>
      </c>
      <c r="W111" s="85" t="str">
        <f>+IF(Y111="#N/C","-",IF(AC111="#N/C","no","yes"))</f>
        <v>no</v>
      </c>
      <c r="X111" s="86" t="s">
        <v>35</v>
      </c>
      <c r="Y111" s="87" t="str">
        <f>+IFERROR(IF(Z111="#N/C","#N/C",INDEX(Taxonomy_UniqueValues!A:A,MATCH(Z111,Taxonomy_UniqueValues!B:B,0))),"#N/C")</f>
        <v>Insecta</v>
      </c>
      <c r="Z111" s="87" t="str">
        <f>+IFERROR(IF(AA111="#N/C","#N/C",INDEX(Taxonomy_UniqueValues!B:B,MATCH(AA111,Taxonomy_UniqueValues!C:C,0))),"#N/C")</f>
        <v>Diptera</v>
      </c>
      <c r="AA111" s="87" t="s">
        <v>49</v>
      </c>
      <c r="AB111" s="87" t="str">
        <f>+IFERROR(IF(AC111="#N/C","#N/C",INDEX(Taxonomy_UniqueValues!D:D,MATCH(AC111,Taxonomy_UniqueValues!E:E,0))),"#N/C")</f>
        <v>#N/C</v>
      </c>
      <c r="AC111" s="87" t="str">
        <f>+IFERROR(IF(AD111="#N/C","#N/C",INDEX(Taxonomy_UniqueValues!E:E,MATCH(AD111,Taxonomy_UniqueValues!F:F,0))),"#N/C")</f>
        <v>#N/C</v>
      </c>
      <c r="AD111" s="87" t="str">
        <f>+IFERROR(IF(AE111="#N/C","#N/C",INDEX(Taxonomy_UniqueValues!F:F,MATCH(AE111,Taxonomy_UniqueValues!G:G,0))),"#N/C")</f>
        <v>#N/C</v>
      </c>
      <c r="AE111" s="87" t="str">
        <f>+IFERROR(IF(AF111="#N/C","#N/C",INDEX(Taxonomy_UniqueValues!G:G,MATCH(AF111,Taxonomy_UniqueValues!H:H,0))),"#N/C")</f>
        <v>#N/C</v>
      </c>
      <c r="AF111" s="87" t="str">
        <f>+IFERROR(IF(AG111="#N/C","#N/C",INDEX(Taxonomy_UniqueValues!H:H,MATCH(AG111,Taxonomy_UniqueValues!I:I,0))),"#N/C")</f>
        <v>#N/C</v>
      </c>
      <c r="AG111" s="88" t="s">
        <v>37</v>
      </c>
      <c r="AH111" s="39" t="str" cm="1">
        <f t="array" ref="AH111">IF(LEN(V111)&gt;1,V111,_xlfn.LET(_xlpm.cls,Y111, _xlpm.ord,IFERROR(Z111,"#N/C"), _xlpm.subord,IFERROR(AA111,"#N/C"), _xlpm.infr,IFERROR(AB111,"#N/C"), _xlpm.sf,IFERROR(AC111,"#N/C"), _xlpm.fam,IFERROR(AD111,"#N/C"), _xlpm.subfam,IF(TRIM(AE111)="-","#N/C",IFERROR(AE111,"#N/C")),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_xlpm.fallback,IF(IFERROR(Z111,"#N/C")="#N/C",Y111,IF(IFERROR(AA111,"#N/C")="#N/C",Z111,IF(IFERROR(AB111,"#N/C")="#N/C",AA111,IF(IFERROR(AC111,"#N/C")="#N/C",AB111,IF(IFERROR(AD111,"#N/C")="#N/C",AC111,IF(IFERROR(AE111,"#N/C")="#N/C",AD111,"#N/C")))))), _xlpm.finalResult,IF(OR(_xlpm.computedResult="",_xlpm.computedResult="#N/C"),_xlpm.fallback,_xlpm.computedResult), INDEX(_xlpm.finalResult,1)))</f>
        <v>Brachycera</v>
      </c>
      <c r="AI111" s="106" t="s">
        <v>35</v>
      </c>
      <c r="AJ111" s="55" t="str">
        <f t="shared" si="16"/>
        <v>Insecta.Diptera.Brachycera.#N/C.#N/C.#N/C.#N/C.#N/C.#N/C</v>
      </c>
    </row>
    <row r="112" spans="1:36" x14ac:dyDescent="0.25">
      <c r="A112" s="3">
        <v>111</v>
      </c>
      <c r="B112" s="50" t="str">
        <f t="shared" si="19"/>
        <v>FAIR-D1_111</v>
      </c>
      <c r="C112" s="51" t="s">
        <v>28</v>
      </c>
      <c r="D112" s="4">
        <f t="shared" si="18"/>
        <v>45164</v>
      </c>
      <c r="E112" s="1" t="s">
        <v>137</v>
      </c>
      <c r="F112" s="81" t="str">
        <f>HYPERLINK(VLOOKUP(E112,Video_List!G:K,5),"video")</f>
        <v>video</v>
      </c>
      <c r="G112" s="5" t="str">
        <f>IF(ISBLANK(E112),"",IFERROR(IF(MATCH(E112,Video_List!$G:$G,)&gt;0,"ok",""),"errr"))</f>
        <v>ok</v>
      </c>
      <c r="H112" s="1" t="s">
        <v>137</v>
      </c>
      <c r="I112" s="81" t="str">
        <f>HYPERLINK(VLOOKUP(H112,Video_List!G:K,5),"video")</f>
        <v>video</v>
      </c>
      <c r="J112" s="5" t="str">
        <f>IF(ISBLANK(H112),"",IFERROR(IF(MATCH(H112,Video_List!$G:$G,)&gt;0,"ok",""),"error"))</f>
        <v>ok</v>
      </c>
      <c r="K112" s="2">
        <v>45164.618287037003</v>
      </c>
      <c r="L112" s="2">
        <v>45164.618425925903</v>
      </c>
      <c r="M112" s="52">
        <f t="shared" si="13"/>
        <v>1.388888995279558E-4</v>
      </c>
      <c r="N112" s="53" t="s">
        <v>31</v>
      </c>
      <c r="O112" s="54" t="s">
        <v>32</v>
      </c>
      <c r="P112" s="54" t="s">
        <v>33</v>
      </c>
      <c r="Q112" s="6">
        <v>111</v>
      </c>
      <c r="R112" s="5" t="str">
        <f t="shared" si="14"/>
        <v>FAIR-D1/111</v>
      </c>
      <c r="S112" s="4" t="str">
        <f>IF(ISBLANK(E112),"",IF(E112=H112, "1 video",CONCATENATE((+COUNTIFS(Video_List!$A:$A,Monitoring!C112,Video_List!$D:$D,"&lt;=" &amp;Monitoring!L112)-COUNTIFS(Video_List!$A:$A,Monitoring!C112,Video_List!$D:$D,"&lt;=" &amp;Monitoring!K112))+1," videos")))</f>
        <v>1 video</v>
      </c>
      <c r="T112" s="54" t="s">
        <v>46</v>
      </c>
      <c r="U112" s="75" t="s">
        <v>3727</v>
      </c>
      <c r="V112" s="7" t="str">
        <f t="shared" si="15"/>
        <v>fly_small</v>
      </c>
      <c r="W112" s="85" t="s">
        <v>35</v>
      </c>
      <c r="X112" s="86" t="s">
        <v>35</v>
      </c>
      <c r="Y112" s="87" t="str">
        <f>+IFERROR(IF(Z112="#N/C","#N/C",INDEX(Taxonomy_UniqueValues!A:A,MATCH(Z112,Taxonomy_UniqueValues!B:B,0))),"#N/C")</f>
        <v>Insecta</v>
      </c>
      <c r="Z112" s="87" t="str">
        <f>+IFERROR(IF(AA112="#N/C","#N/C",INDEX(Taxonomy_UniqueValues!B:B,MATCH(AA112,Taxonomy_UniqueValues!C:C,0))),"#N/C")</f>
        <v>Diptera</v>
      </c>
      <c r="AA112" s="87" t="s">
        <v>49</v>
      </c>
      <c r="AB112" s="87" t="str">
        <f>+IFERROR(IF(AC112="#N/C","#N/C",INDEX(Taxonomy_UniqueValues!D:D,MATCH(AC112,Taxonomy_UniqueValues!E:E,0))),"#N/C")</f>
        <v>#N/C</v>
      </c>
      <c r="AC112" s="87" t="str">
        <f>+IFERROR(IF(AD112="#N/C","#N/C",INDEX(Taxonomy_UniqueValues!E:E,MATCH(AD112,Taxonomy_UniqueValues!F:F,0))),"#N/C")</f>
        <v>#N/C</v>
      </c>
      <c r="AD112" s="87" t="str">
        <f>+IFERROR(IF(AE112="#N/C","#N/C",INDEX(Taxonomy_UniqueValues!F:F,MATCH(AE112,Taxonomy_UniqueValues!G:G,0))),"#N/C")</f>
        <v>#N/C</v>
      </c>
      <c r="AE112" s="87" t="str">
        <f>+IFERROR(IF(AF112="#N/C","#N/C",INDEX(Taxonomy_UniqueValues!G:G,MATCH(AF112,Taxonomy_UniqueValues!H:H,0))),"#N/C")</f>
        <v>#N/C</v>
      </c>
      <c r="AF112" s="87" t="str">
        <f>+IFERROR(IF(AG112="#N/C","#N/C",INDEX(Taxonomy_UniqueValues!H:H,MATCH(AG112,Taxonomy_UniqueValues!I:I,0))),"#N/C")</f>
        <v>#N/C</v>
      </c>
      <c r="AG112" s="88" t="s">
        <v>37</v>
      </c>
      <c r="AH112" s="39" t="str" cm="1">
        <f t="array" ref="AH112">IF(LEN(V112)&gt;1,V112,_xlfn.LET(_xlpm.cls,Y112, _xlpm.ord,IFERROR(Z112,"#N/C"), _xlpm.subord,IFERROR(AA112,"#N/C"), _xlpm.infr,IFERROR(AB112,"#N/C"), _xlpm.sf,IFERROR(AC112,"#N/C"), _xlpm.fam,IFERROR(AD112,"#N/C"), _xlpm.subfam,IF(TRIM(AE112)="-","#N/C",IFERROR(AE112,"#N/C")),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_xlpm.fallback,IF(IFERROR(Z112,"#N/C")="#N/C",Y112,IF(IFERROR(AA112,"#N/C")="#N/C",Z112,IF(IFERROR(AB112,"#N/C")="#N/C",AA112,IF(IFERROR(AC112,"#N/C")="#N/C",AB112,IF(IFERROR(AD112,"#N/C")="#N/C",AC112,IF(IFERROR(AE112,"#N/C")="#N/C",AD112,"#N/C")))))), _xlpm.finalResult,IF(OR(_xlpm.computedResult="",_xlpm.computedResult="#N/C"),_xlpm.fallback,_xlpm.computedResult), INDEX(_xlpm.finalResult,1)))</f>
        <v>fly_small</v>
      </c>
      <c r="AI112" s="106" t="s">
        <v>32</v>
      </c>
      <c r="AJ112" s="55" t="str">
        <f t="shared" si="16"/>
        <v>Insecta.Diptera.Brachycera.#N/C.#N/C.#N/C.#N/C.#N/C.#N/C</v>
      </c>
    </row>
    <row r="113" spans="1:36" x14ac:dyDescent="0.25">
      <c r="A113" s="3">
        <v>112</v>
      </c>
      <c r="B113" s="50" t="str">
        <f t="shared" si="19"/>
        <v>FAIR-D1_112</v>
      </c>
      <c r="C113" s="51" t="s">
        <v>28</v>
      </c>
      <c r="D113" s="4">
        <f t="shared" si="18"/>
        <v>45164</v>
      </c>
      <c r="E113" s="1" t="s">
        <v>137</v>
      </c>
      <c r="F113" s="81" t="str">
        <f>HYPERLINK(VLOOKUP(E113,Video_List!G:K,5),"video")</f>
        <v>video</v>
      </c>
      <c r="G113" s="5" t="str">
        <f>IF(ISBLANK(E113),"",IFERROR(IF(MATCH(E113,Video_List!$G:$G,)&gt;0,"ok",""),"errr"))</f>
        <v>ok</v>
      </c>
      <c r="H113" s="1" t="s">
        <v>137</v>
      </c>
      <c r="I113" s="81" t="str">
        <f>HYPERLINK(VLOOKUP(H113,Video_List!G:K,5),"video")</f>
        <v>video</v>
      </c>
      <c r="J113" s="5" t="str">
        <f>IF(ISBLANK(H113),"",IFERROR(IF(MATCH(H113,Video_List!$G:$G,)&gt;0,"ok",""),"error"))</f>
        <v>ok</v>
      </c>
      <c r="K113" s="2">
        <v>45164.618750000001</v>
      </c>
      <c r="L113" s="2">
        <v>45164.618946759299</v>
      </c>
      <c r="M113" s="52">
        <f t="shared" si="13"/>
        <v>1.9675929797813296E-4</v>
      </c>
      <c r="N113" s="53" t="s">
        <v>33</v>
      </c>
      <c r="O113" s="54" t="s">
        <v>32</v>
      </c>
      <c r="P113" s="54" t="s">
        <v>33</v>
      </c>
      <c r="Q113" s="6">
        <v>112</v>
      </c>
      <c r="R113" s="5" t="str">
        <f t="shared" si="14"/>
        <v>FAIR-D1/112</v>
      </c>
      <c r="S113" s="4" t="str">
        <f>IF(ISBLANK(E113),"",IF(E113=H113, "1 video",CONCATENATE((+COUNTIFS(Video_List!$A:$A,Monitoring!C113,Video_List!$D:$D,"&lt;=" &amp;Monitoring!L113)-COUNTIFS(Video_List!$A:$A,Monitoring!C113,Video_List!$D:$D,"&lt;=" &amp;Monitoring!K113))+1," videos")))</f>
        <v>1 video</v>
      </c>
      <c r="T113" s="54" t="s">
        <v>46</v>
      </c>
      <c r="U113" s="75" t="s">
        <v>105</v>
      </c>
      <c r="V113" s="7" t="str">
        <f t="shared" si="15"/>
        <v/>
      </c>
      <c r="W113" s="85" t="s">
        <v>35</v>
      </c>
      <c r="X113" s="86" t="s">
        <v>35</v>
      </c>
      <c r="Y113" s="87" t="str">
        <f>+IFERROR(IF(Z113="#N/C","#N/C",INDEX(Taxonomy_UniqueValues!A:A,MATCH(Z113,Taxonomy_UniqueValues!B:B,0))),"#N/C")</f>
        <v>#N/C</v>
      </c>
      <c r="Z113" s="87" t="str">
        <f>+IFERROR(IF(AA113="#N/C","#N/C",INDEX(Taxonomy_UniqueValues!B:B,MATCH(AA113,Taxonomy_UniqueValues!C:C,0))),"#N/C")</f>
        <v>#N/C</v>
      </c>
      <c r="AA113" s="87" t="str">
        <f>+IFERROR(IF(AC113="#N/C","#N/C",INDEX(Taxonomy_UniqueValues!C:C,MATCH(AC113,Taxonomy_UniqueValues!E:E,0))),"#N/C")</f>
        <v>#N/C</v>
      </c>
      <c r="AB113" s="87" t="str">
        <f>+IFERROR(IF(AC113="#N/C","#N/C",INDEX(Taxonomy_UniqueValues!D:D,MATCH(AC113,Taxonomy_UniqueValues!E:E,0))),"#N/C")</f>
        <v>#N/C</v>
      </c>
      <c r="AC113" s="87" t="str">
        <f>+IFERROR(IF(AD113="#N/C","#N/C",INDEX(Taxonomy_UniqueValues!E:E,MATCH(AD113,Taxonomy_UniqueValues!F:F,0))),"#N/C")</f>
        <v>#N/C</v>
      </c>
      <c r="AD113" s="87" t="str">
        <f>+IFERROR(IF(AE113="#N/C","#N/C",INDEX(Taxonomy_UniqueValues!F:F,MATCH(AE113,Taxonomy_UniqueValues!G:G,0))),"#N/C")</f>
        <v>#N/C</v>
      </c>
      <c r="AE113" s="87" t="str">
        <f>+IFERROR(IF(AF113="#N/C","#N/C",INDEX(Taxonomy_UniqueValues!G:G,MATCH(AF113,Taxonomy_UniqueValues!H:H,0))),"#N/C")</f>
        <v>#N/C</v>
      </c>
      <c r="AF113" s="87" t="str">
        <f>+IFERROR(IF(AG113="#N/C","#N/C",INDEX(Taxonomy_UniqueValues!H:H,MATCH(AG113,Taxonomy_UniqueValues!I:I,0))),"#N/C")</f>
        <v>#N/C</v>
      </c>
      <c r="AG113" s="88" t="s">
        <v>37</v>
      </c>
      <c r="AH113" s="39" t="str" cm="1">
        <f t="array" ref="AH113">IF(LEN(V113)&gt;1,V113,_xlfn.LET(_xlpm.cls,Y113, _xlpm.ord,IFERROR(Z113,"#N/C"), _xlpm.subord,IFERROR(AA113,"#N/C"), _xlpm.infr,IFERROR(AB113,"#N/C"), _xlpm.sf,IFERROR(AC113,"#N/C"), _xlpm.fam,IFERROR(AD113,"#N/C"), _xlpm.subfam,IF(TRIM(AE113)="-","#N/C",IFERROR(AE113,"#N/C")),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_xlpm.fallback,IF(IFERROR(Z113,"#N/C")="#N/C",Y113,IF(IFERROR(AA113,"#N/C")="#N/C",Z113,IF(IFERROR(AB113,"#N/C")="#N/C",AA113,IF(IFERROR(AC113,"#N/C")="#N/C",AB113,IF(IFERROR(AD113,"#N/C")="#N/C",AC113,IF(IFERROR(AE113,"#N/C")="#N/C",AD113,"#N/C")))))), _xlpm.finalResult,IF(OR(_xlpm.computedResult="",_xlpm.computedResult="#N/C"),_xlpm.fallback,_xlpm.computedResult), INDEX(_xlpm.finalResult,1)))</f>
        <v>#N/C</v>
      </c>
      <c r="AI113" s="106" t="s">
        <v>35</v>
      </c>
      <c r="AJ113" s="55" t="str">
        <f t="shared" si="16"/>
        <v>#N/C.#N/C.#N/C.#N/C.#N/C.#N/C.#N/C.#N/C.#N/C</v>
      </c>
    </row>
    <row r="114" spans="1:36" x14ac:dyDescent="0.25">
      <c r="A114" s="3">
        <v>113</v>
      </c>
      <c r="B114" s="50" t="str">
        <f t="shared" si="19"/>
        <v>FAIR-D1_113</v>
      </c>
      <c r="C114" s="51" t="s">
        <v>28</v>
      </c>
      <c r="D114" s="4">
        <f t="shared" si="18"/>
        <v>45164</v>
      </c>
      <c r="E114" s="1" t="s">
        <v>138</v>
      </c>
      <c r="F114" s="81" t="str">
        <f>HYPERLINK(VLOOKUP(E114,Video_List!G:K,5),"video")</f>
        <v>video</v>
      </c>
      <c r="G114" s="5" t="str">
        <f>IF(ISBLANK(E114),"",IFERROR(IF(MATCH(E114,Video_List!$G:$G,)&gt;0,"ok",""),"errr"))</f>
        <v>ok</v>
      </c>
      <c r="H114" s="1" t="s">
        <v>138</v>
      </c>
      <c r="I114" s="81" t="str">
        <f>HYPERLINK(VLOOKUP(H114,Video_List!G:K,5),"video")</f>
        <v>video</v>
      </c>
      <c r="J114" s="5" t="str">
        <f>IF(ISBLANK(H114),"",IFERROR(IF(MATCH(H114,Video_List!$G:$G,)&gt;0,"ok",""),"error"))</f>
        <v>ok</v>
      </c>
      <c r="K114" s="2">
        <v>45164.620011574101</v>
      </c>
      <c r="L114" s="2">
        <v>45164.620300925897</v>
      </c>
      <c r="M114" s="52">
        <f t="shared" si="13"/>
        <v>2.8935179580003023E-4</v>
      </c>
      <c r="N114" s="53" t="s">
        <v>31</v>
      </c>
      <c r="O114" s="54" t="s">
        <v>35</v>
      </c>
      <c r="P114" s="54" t="s">
        <v>31</v>
      </c>
      <c r="Q114" s="6">
        <v>113</v>
      </c>
      <c r="R114" s="5" t="str">
        <f t="shared" si="14"/>
        <v>FAIR-D1/113</v>
      </c>
      <c r="S114" s="4" t="str">
        <f>IF(ISBLANK(E114),"",IF(E114=H114, "1 video",CONCATENATE((+COUNTIFS(Video_List!$A:$A,Monitoring!C114,Video_List!$D:$D,"&lt;=" &amp;Monitoring!L114)-COUNTIFS(Video_List!$A:$A,Monitoring!C114,Video_List!$D:$D,"&lt;=" &amp;Monitoring!K114))+1," videos")))</f>
        <v>1 video</v>
      </c>
      <c r="T114" s="54" t="s">
        <v>34</v>
      </c>
      <c r="U114" s="75"/>
      <c r="V114" s="7" t="str">
        <f t="shared" si="15"/>
        <v/>
      </c>
      <c r="W114" s="85" t="str">
        <f>+IF(Y114="#N/C","-",IF(AC114="#N/C","no","yes"))</f>
        <v>yes</v>
      </c>
      <c r="X114" s="86" t="s">
        <v>35</v>
      </c>
      <c r="Y114" s="87" t="str">
        <f>+IFERROR(IF(Z114="#N/C","#N/C",IF(Z114=0,INDEX(Taxonomy_UniqueValues!A:A,MATCH(AA114,Taxonomy_UniqueValues!C:C,0)),INDEX(Taxonomy_UniqueValues!A:A,MATCH(Z114,Taxonomy_UniqueValues!B:B,0)))),"#N/C")</f>
        <v>Insecta</v>
      </c>
      <c r="Z114" s="87" t="str">
        <f>+IFERROR(IF(AA114="#N/C","#N/C",IF(AA114=0,INDEX(Taxonomy_UniqueValues!B:B,MATCH(AB114,Taxonomy_UniqueValues!D:D,0)),INDEX(Taxonomy_UniqueValues!B:B,MATCH(AA114,Taxonomy_UniqueValues!C:C,0)))),"#N/C")</f>
        <v>Diptera</v>
      </c>
      <c r="AA114" s="87" t="str">
        <f>+IFERROR(IF(AB114="#N/C","#N/C",IF(AB114=0,INDEX(Taxonomy_UniqueValues!C:C,MATCH(AC114,Taxonomy_UniqueValues!E:E,0)),INDEX(Taxonomy_UniqueValues!C:C,MATCH(AB114,Taxonomy_UniqueValues!D:D,0)))),"#N/C")</f>
        <v>Brachycera</v>
      </c>
      <c r="AB114" s="87" t="str">
        <f>+IFERROR(IF(AC114="#N/C","#N/C",IF(AC114=0,INDEX(Taxonomy_UniqueValues!D:D,MATCH(AD114,Taxonomy_UniqueValues!F:F,0)),INDEX(Taxonomy_UniqueValues!D:D,MATCH(AC114,Taxonomy_UniqueValues!E:E,0)))),"#N/C")</f>
        <v>Muscomorpha</v>
      </c>
      <c r="AC114" s="87" t="str">
        <f>+IFERROR(IF(AD114="#N/C","#N/C",IF(AD114=0,INDEX(Taxonomy_UniqueValues!E:E,MATCH(AE114,Taxonomy_UniqueValues!G:G,0)),INDEX(Taxonomy_UniqueValues!E:E,MATCH(AD114,Taxonomy_UniqueValues!F:F,0)))),"#N/C")</f>
        <v>Muscoidea</v>
      </c>
      <c r="AD114" s="87" t="str">
        <f>+IFERROR(IF(AE114="#N/C","#N/C",IF(AE114=0,INDEX(Taxonomy_UniqueValues!F:F,MATCH(AF114,Taxonomy_UniqueValues!H:H,0)),INDEX(Taxonomy_UniqueValues!F:F,MATCH(AE114,Taxonomy_UniqueValues!G:G,0)))),"#N/C")</f>
        <v>Fanniidae</v>
      </c>
      <c r="AE114" s="87">
        <f>+IFERROR(IF(AF114="#N/C","#N/C",INDEX(Taxonomy_UniqueValues!G:G,MATCH(AF114,Taxonomy_UniqueValues!H:H,0))),"#N/C")</f>
        <v>0</v>
      </c>
      <c r="AF114" s="87" t="s">
        <v>39</v>
      </c>
      <c r="AG114" s="88" t="s">
        <v>37</v>
      </c>
      <c r="AH114" s="39" t="str" cm="1">
        <f t="array" ref="AH114">IF(LEN(V114)&gt;1,V114,_xlfn.LET(_xlpm.cls,Y114, _xlpm.ord,IFERROR(Z114,"#N/C"), _xlpm.subord,IFERROR(AA114,"#N/C"), _xlpm.infr,IFERROR(AB114,"#N/C"), _xlpm.sf,IFERROR(AC114,"#N/C"), _xlpm.fam,IFERROR(AD114,"#N/C"), _xlpm.subfam,IF(TRIM(AE114)="-","#N/C",IFERROR(AE114,"#N/C")),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_xlpm.fallback,IF(IFERROR(Z114,"#N/C")="#N/C",Y114,IF(IFERROR(AA114,"#N/C")="#N/C",Z114,IF(IFERROR(AB114,"#N/C")="#N/C",AA114,IF(IFERROR(AC114,"#N/C")="#N/C",AB114,IF(IFERROR(AD114,"#N/C")="#N/C",AC114,IF(IFERROR(AE114,"#N/C")="#N/C",AD114,"#N/C")))))), _xlpm.finalResult,IF(OR(_xlpm.computedResult="",_xlpm.computedResult="#N/C"),_xlpm.fallback,_xlpm.computedResult), INDEX(_xlpm.finalResult,1)))</f>
        <v>fly</v>
      </c>
      <c r="AI114" s="106" t="s">
        <v>35</v>
      </c>
      <c r="AJ114" s="55" t="str">
        <f t="shared" si="16"/>
        <v>Insecta.Diptera.Brachycera.Muscomorpha.Muscoidea.Fanniidae.0.Fannia.#N/C</v>
      </c>
    </row>
    <row r="115" spans="1:36" x14ac:dyDescent="0.25">
      <c r="A115" s="3">
        <v>114</v>
      </c>
      <c r="B115" s="50" t="str">
        <f t="shared" si="19"/>
        <v>FAIR-D1_114</v>
      </c>
      <c r="C115" s="51" t="s">
        <v>28</v>
      </c>
      <c r="D115" s="4">
        <f t="shared" si="18"/>
        <v>45164</v>
      </c>
      <c r="E115" s="1" t="s">
        <v>139</v>
      </c>
      <c r="F115" s="81" t="str">
        <f>HYPERLINK(VLOOKUP(E115,Video_List!G:K,5),"video")</f>
        <v>video</v>
      </c>
      <c r="G115" s="5" t="str">
        <f>IF(ISBLANK(E115),"",IFERROR(IF(MATCH(E115,Video_List!$G:$G,)&gt;0,"ok",""),"errr"))</f>
        <v>ok</v>
      </c>
      <c r="H115" s="1" t="s">
        <v>139</v>
      </c>
      <c r="I115" s="81" t="str">
        <f>HYPERLINK(VLOOKUP(H115,Video_List!G:K,5),"video")</f>
        <v>video</v>
      </c>
      <c r="J115" s="5" t="str">
        <f>IF(ISBLANK(H115),"",IFERROR(IF(MATCH(H115,Video_List!$G:$G,)&gt;0,"ok",""),"error"))</f>
        <v>ok</v>
      </c>
      <c r="K115" s="2">
        <v>45164.621296296304</v>
      </c>
      <c r="L115" s="2">
        <v>45164.622141203698</v>
      </c>
      <c r="M115" s="52">
        <f t="shared" si="13"/>
        <v>8.4490739391185343E-4</v>
      </c>
      <c r="N115" s="53" t="s">
        <v>31</v>
      </c>
      <c r="O115" s="54" t="s">
        <v>35</v>
      </c>
      <c r="P115" s="54" t="s">
        <v>31</v>
      </c>
      <c r="Q115" s="6">
        <v>114</v>
      </c>
      <c r="R115" s="5" t="str">
        <f t="shared" si="14"/>
        <v>FAIR-D1/114</v>
      </c>
      <c r="S115" s="4" t="str">
        <f>IF(ISBLANK(E115),"",IF(E115=H115, "1 video",CONCATENATE((+COUNTIFS(Video_List!$A:$A,Monitoring!C115,Video_List!$D:$D,"&lt;=" &amp;Monitoring!L115)-COUNTIFS(Video_List!$A:$A,Monitoring!C115,Video_List!$D:$D,"&lt;=" &amp;Monitoring!K115))+1," videos")))</f>
        <v>1 video</v>
      </c>
      <c r="T115" s="54" t="s">
        <v>34</v>
      </c>
      <c r="U115" s="75"/>
      <c r="V115" s="7" t="str">
        <f t="shared" si="15"/>
        <v/>
      </c>
      <c r="W115" s="85" t="str">
        <f>+IF(Y115="#N/C","-",IF(AC115="#N/C","no","yes"))</f>
        <v>yes</v>
      </c>
      <c r="X115" s="86" t="s">
        <v>35</v>
      </c>
      <c r="Y115" s="87" t="str">
        <f>+IFERROR(IF(Z115="#N/C","#N/C",INDEX(Taxonomy_UniqueValues!A:A,MATCH(Z115,Taxonomy_UniqueValues!B:B,0))),"#N/C")</f>
        <v>Insecta</v>
      </c>
      <c r="Z115" s="87" t="str">
        <f>+IFERROR(IF(AA115="#N/C","#N/C",INDEX(Taxonomy_UniqueValues!B:B,MATCH(AA115,Taxonomy_UniqueValues!C:C,0))),"#N/C")</f>
        <v>Diptera</v>
      </c>
      <c r="AA115" s="87" t="str">
        <f>+IFERROR(IF(AC115="#N/C","#N/C",INDEX(Taxonomy_UniqueValues!C:C,MATCH(AC115,Taxonomy_UniqueValues!E:E,0))),"#N/C")</f>
        <v>Brachycera</v>
      </c>
      <c r="AB115" s="87" t="str">
        <f>+IFERROR(IF(AC115="#N/C","#N/C",INDEX(Taxonomy_UniqueValues!D:D,MATCH(AC115,Taxonomy_UniqueValues!E:E,0))),"#N/C")</f>
        <v>Muscomorpha</v>
      </c>
      <c r="AC115" s="87" t="s">
        <v>36</v>
      </c>
      <c r="AD115" s="87" t="str">
        <f>+IFERROR(IF(AE115="#N/C","#N/C",INDEX(Taxonomy_UniqueValues!F:F,MATCH(AE115,Taxonomy_UniqueValues!G:G,0))),"#N/C")</f>
        <v>#N/C</v>
      </c>
      <c r="AE115" s="87" t="str">
        <f>+IFERROR(IF(AF115="#N/C","#N/C",INDEX(Taxonomy_UniqueValues!G:G,MATCH(AF115,Taxonomy_UniqueValues!H:H,0))),"#N/C")</f>
        <v>#N/C</v>
      </c>
      <c r="AF115" s="87" t="str">
        <f>+IFERROR(IF(AG115="#N/C","#N/C",INDEX(Taxonomy_UniqueValues!H:H,MATCH(AG115,Taxonomy_UniqueValues!I:I,0))),"#N/C")</f>
        <v>#N/C</v>
      </c>
      <c r="AG115" s="88" t="s">
        <v>37</v>
      </c>
      <c r="AH115" s="39" t="str" cm="1">
        <f t="array" ref="AH115">IF(LEN(V115)&gt;1,V115,_xlfn.LET(_xlpm.cls,Y115, _xlpm.ord,IFERROR(Z115,"#N/C"), _xlpm.subord,IFERROR(AA115,"#N/C"), _xlpm.infr,IFERROR(AB115,"#N/C"), _xlpm.sf,IFERROR(AC115,"#N/C"), _xlpm.fam,IFERROR(AD115,"#N/C"), _xlpm.subfam,IF(TRIM(AE115)="-","#N/C",IFERROR(AE115,"#N/C")),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_xlpm.fallback,IF(IFERROR(Z115,"#N/C")="#N/C",Y115,IF(IFERROR(AA115,"#N/C")="#N/C",Z115,IF(IFERROR(AB115,"#N/C")="#N/C",AA115,IF(IFERROR(AC115,"#N/C")="#N/C",AB115,IF(IFERROR(AD115,"#N/C")="#N/C",AC115,IF(IFERROR(AE115,"#N/C")="#N/C",AD115,"#N/C")))))), _xlpm.finalResult,IF(OR(_xlpm.computedResult="",_xlpm.computedResult="#N/C"),_xlpm.fallback,_xlpm.computedResult), INDEX(_xlpm.finalResult,1)))</f>
        <v>Muscoidea</v>
      </c>
      <c r="AI115" s="106" t="s">
        <v>35</v>
      </c>
      <c r="AJ115" s="55" t="str">
        <f t="shared" si="16"/>
        <v>Insecta.Diptera.Brachycera.Muscomorpha.Muscoidea.#N/C.#N/C.#N/C.#N/C</v>
      </c>
    </row>
    <row r="116" spans="1:36" x14ac:dyDescent="0.25">
      <c r="A116" s="3">
        <v>115</v>
      </c>
      <c r="B116" s="50" t="str">
        <f t="shared" si="19"/>
        <v>FAIR-D1_115</v>
      </c>
      <c r="C116" s="51" t="s">
        <v>28</v>
      </c>
      <c r="D116" s="4">
        <f t="shared" si="18"/>
        <v>45164</v>
      </c>
      <c r="E116" s="1" t="s">
        <v>139</v>
      </c>
      <c r="F116" s="81" t="str">
        <f>HYPERLINK(VLOOKUP(E116,Video_List!G:K,5),"video")</f>
        <v>video</v>
      </c>
      <c r="G116" s="5" t="str">
        <f>IF(ISBLANK(E116),"",IFERROR(IF(MATCH(E116,Video_List!$G:$G,)&gt;0,"ok",""),"errr"))</f>
        <v>ok</v>
      </c>
      <c r="H116" s="1" t="s">
        <v>139</v>
      </c>
      <c r="I116" s="81" t="str">
        <f>HYPERLINK(VLOOKUP(H116,Video_List!G:K,5),"video")</f>
        <v>video</v>
      </c>
      <c r="J116" s="5" t="str">
        <f>IF(ISBLANK(H116),"",IFERROR(IF(MATCH(H116,Video_List!$G:$G,)&gt;0,"ok",""),"error"))</f>
        <v>ok</v>
      </c>
      <c r="K116" s="2">
        <v>45164.622048611098</v>
      </c>
      <c r="L116" s="2">
        <v>45164.622106481504</v>
      </c>
      <c r="M116" s="52">
        <f t="shared" si="13"/>
        <v>5.7870405726134777E-5</v>
      </c>
      <c r="N116" s="53" t="s">
        <v>31</v>
      </c>
      <c r="O116" s="6" t="s">
        <v>32</v>
      </c>
      <c r="P116" s="6" t="s">
        <v>33</v>
      </c>
      <c r="Q116" s="6">
        <v>115</v>
      </c>
      <c r="R116" s="5" t="str">
        <f t="shared" si="14"/>
        <v>FAIR-D1/115</v>
      </c>
      <c r="S116" s="4" t="str">
        <f>IF(ISBLANK(E116),"",IF(E116=H116, "1 video",CONCATENATE((+COUNTIFS(Video_List!$A:$A,Monitoring!C116,Video_List!$D:$D,"&lt;=" &amp;Monitoring!L116)-COUNTIFS(Video_List!$A:$A,Monitoring!C116,Video_List!$D:$D,"&lt;=" &amp;Monitoring!K116))+1," videos")))</f>
        <v>1 video</v>
      </c>
      <c r="T116" s="6" t="s">
        <v>34</v>
      </c>
      <c r="U116" s="76"/>
      <c r="V116" s="7" t="str">
        <f t="shared" si="15"/>
        <v/>
      </c>
      <c r="W116" s="85" t="str">
        <f>+IF(Y116="#N/C","-",IF(AC116="#N/C","no","yes"))</f>
        <v>yes</v>
      </c>
      <c r="X116" s="86" t="s">
        <v>35</v>
      </c>
      <c r="Y116" s="87" t="str">
        <f>+IFERROR(IF(Z116="#N/C","#N/C",IF(Z116=0,INDEX(Taxonomy_UniqueValues!A:A,MATCH(AA116,Taxonomy_UniqueValues!C:C,0)),INDEX(Taxonomy_UniqueValues!A:A,MATCH(Z116,Taxonomy_UniqueValues!B:B,0)))),"#N/C")</f>
        <v>Insecta</v>
      </c>
      <c r="Z116" s="87" t="str">
        <f>+IFERROR(IF(AA116="#N/C","#N/C",IF(AA116=0,INDEX(Taxonomy_UniqueValues!B:B,MATCH(AB116,Taxonomy_UniqueValues!D:D,0)),INDEX(Taxonomy_UniqueValues!B:B,MATCH(AA116,Taxonomy_UniqueValues!C:C,0)))),"#N/C")</f>
        <v>Diptera</v>
      </c>
      <c r="AA116" s="87" t="str">
        <f>+IFERROR(IF(AB116="#N/C","#N/C",IF(AB116=0,INDEX(Taxonomy_UniqueValues!C:C,MATCH(AC116,Taxonomy_UniqueValues!E:E,0)),INDEX(Taxonomy_UniqueValues!C:C,MATCH(AB116,Taxonomy_UniqueValues!D:D,0)))),"#N/C")</f>
        <v>Brachycera</v>
      </c>
      <c r="AB116" s="87" t="str">
        <f>+IFERROR(IF(AC116="#N/C","#N/C",IF(AC116=0,INDEX(Taxonomy_UniqueValues!D:D,MATCH(AD116,Taxonomy_UniqueValues!F:F,0)),INDEX(Taxonomy_UniqueValues!D:D,MATCH(AC116,Taxonomy_UniqueValues!E:E,0)))),"#N/C")</f>
        <v>Muscomorpha</v>
      </c>
      <c r="AC116" s="87" t="str">
        <f>+IFERROR(IF(AD116="#N/C","#N/C",IF(AD116=0,INDEX(Taxonomy_UniqueValues!E:E,MATCH(AE116,Taxonomy_UniqueValues!G:G,0)),INDEX(Taxonomy_UniqueValues!E:E,MATCH(AD116,Taxonomy_UniqueValues!F:F,0)))),"#N/C")</f>
        <v>Muscoidea</v>
      </c>
      <c r="AD116" s="87" t="str">
        <f>+IFERROR(IF(AE116="#N/C","#N/C",IF(AE116=0,INDEX(Taxonomy_UniqueValues!F:F,MATCH(AF116,Taxonomy_UniqueValues!H:H,0)),INDEX(Taxonomy_UniqueValues!F:F,MATCH(AE116,Taxonomy_UniqueValues!G:G,0)))),"#N/C")</f>
        <v>Fanniidae</v>
      </c>
      <c r="AE116" s="87">
        <f>+IFERROR(IF(AF116="#N/C","#N/C",INDEX(Taxonomy_UniqueValues!G:G,MATCH(AF116,Taxonomy_UniqueValues!H:H,0))),"#N/C")</f>
        <v>0</v>
      </c>
      <c r="AF116" s="87" t="s">
        <v>39</v>
      </c>
      <c r="AG116" s="88" t="s">
        <v>37</v>
      </c>
      <c r="AH116" s="39" t="str" cm="1">
        <f t="array" ref="AH116">IF(LEN(V116)&gt;1,V116,_xlfn.LET(_xlpm.cls,Y116, _xlpm.ord,IFERROR(Z116,"#N/C"), _xlpm.subord,IFERROR(AA116,"#N/C"), _xlpm.infr,IFERROR(AB116,"#N/C"), _xlpm.sf,IFERROR(AC116,"#N/C"), _xlpm.fam,IFERROR(AD116,"#N/C"), _xlpm.subfam,IF(TRIM(AE116)="-","#N/C",IFERROR(AE116,"#N/C")),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_xlpm.fallback,IF(IFERROR(Z116,"#N/C")="#N/C",Y116,IF(IFERROR(AA116,"#N/C")="#N/C",Z116,IF(IFERROR(AB116,"#N/C")="#N/C",AA116,IF(IFERROR(AC116,"#N/C")="#N/C",AB116,IF(IFERROR(AD116,"#N/C")="#N/C",AC116,IF(IFERROR(AE116,"#N/C")="#N/C",AD116,"#N/C")))))), _xlpm.finalResult,IF(OR(_xlpm.computedResult="",_xlpm.computedResult="#N/C"),_xlpm.fallback,_xlpm.computedResult), INDEX(_xlpm.finalResult,1)))</f>
        <v>fly</v>
      </c>
      <c r="AI116" s="106" t="s">
        <v>35</v>
      </c>
      <c r="AJ116" s="55" t="str">
        <f t="shared" si="16"/>
        <v>Insecta.Diptera.Brachycera.Muscomorpha.Muscoidea.Fanniidae.0.Fannia.#N/C</v>
      </c>
    </row>
    <row r="117" spans="1:36" x14ac:dyDescent="0.25">
      <c r="A117" s="3">
        <v>116</v>
      </c>
      <c r="B117" s="50" t="str">
        <f t="shared" si="19"/>
        <v>FAIR-D1_116</v>
      </c>
      <c r="C117" s="51" t="s">
        <v>28</v>
      </c>
      <c r="D117" s="4">
        <f t="shared" si="18"/>
        <v>45164</v>
      </c>
      <c r="E117" s="1" t="s">
        <v>139</v>
      </c>
      <c r="F117" s="81" t="str">
        <f>HYPERLINK(VLOOKUP(E117,Video_List!G:K,5),"video")</f>
        <v>video</v>
      </c>
      <c r="G117" s="5" t="str">
        <f>IF(ISBLANK(E117),"",IFERROR(IF(MATCH(E117,Video_List!$G:$G,)&gt;0,"ok",""),"errr"))</f>
        <v>ok</v>
      </c>
      <c r="H117" s="1" t="s">
        <v>139</v>
      </c>
      <c r="I117" s="81" t="str">
        <f>HYPERLINK(VLOOKUP(H117,Video_List!G:K,5),"video")</f>
        <v>video</v>
      </c>
      <c r="J117" s="5" t="str">
        <f>IF(ISBLANK(H117),"",IFERROR(IF(MATCH(H117,Video_List!$G:$G,)&gt;0,"ok",""),"error"))</f>
        <v>ok</v>
      </c>
      <c r="K117" s="2">
        <v>45164.622048611098</v>
      </c>
      <c r="L117" s="2">
        <v>45164.622071759302</v>
      </c>
      <c r="M117" s="52">
        <f t="shared" si="13"/>
        <v>2.3148204491008073E-5</v>
      </c>
      <c r="N117" s="53" t="s">
        <v>33</v>
      </c>
      <c r="O117" s="54" t="s">
        <v>32</v>
      </c>
      <c r="P117" s="54" t="s">
        <v>33</v>
      </c>
      <c r="Q117" s="6">
        <v>116</v>
      </c>
      <c r="R117" s="5" t="str">
        <f t="shared" si="14"/>
        <v>FAIR-D1/116</v>
      </c>
      <c r="S117" s="4" t="str">
        <f>IF(ISBLANK(E117),"",IF(E117=H117, "1 video",CONCATENATE((+COUNTIFS(Video_List!$A:$A,Monitoring!C117,Video_List!$D:$D,"&lt;=" &amp;Monitoring!L117)-COUNTIFS(Video_List!$A:$A,Monitoring!C117,Video_List!$D:$D,"&lt;=" &amp;Monitoring!K117))+1," videos")))</f>
        <v>1 video</v>
      </c>
      <c r="T117" s="54" t="s">
        <v>34</v>
      </c>
      <c r="U117" s="75"/>
      <c r="V117" s="7" t="str">
        <f t="shared" si="15"/>
        <v/>
      </c>
      <c r="W117" s="85" t="s">
        <v>35</v>
      </c>
      <c r="X117" s="86" t="s">
        <v>35</v>
      </c>
      <c r="Y117" s="87" t="str">
        <f>+IFERROR(IF(Z117="#N/C","#N/C",INDEX(Taxonomy_UniqueValues!A:A,MATCH(Z117,Taxonomy_UniqueValues!B:B,0))),"#N/C")</f>
        <v>Insecta</v>
      </c>
      <c r="Z117" s="87" t="str">
        <f>+IFERROR(IF(AA117="#N/C","#N/C",INDEX(Taxonomy_UniqueValues!B:B,MATCH(AA117,Taxonomy_UniqueValues!C:C,0))),"#N/C")</f>
        <v>Diptera</v>
      </c>
      <c r="AA117" s="87" t="s">
        <v>49</v>
      </c>
      <c r="AB117" s="87" t="str">
        <f>+IFERROR(IF(AC117="#N/C","#N/C",INDEX(Taxonomy_UniqueValues!D:D,MATCH(AC117,Taxonomy_UniqueValues!E:E,0))),"#N/C")</f>
        <v>#N/C</v>
      </c>
      <c r="AC117" s="87" t="str">
        <f>+IFERROR(IF(AD117="#N/C","#N/C",INDEX(Taxonomy_UniqueValues!E:E,MATCH(AD117,Taxonomy_UniqueValues!F:F,0))),"#N/C")</f>
        <v>#N/C</v>
      </c>
      <c r="AD117" s="87" t="str">
        <f>+IFERROR(IF(AE117="#N/C","#N/C",INDEX(Taxonomy_UniqueValues!F:F,MATCH(AE117,Taxonomy_UniqueValues!G:G,0))),"#N/C")</f>
        <v>#N/C</v>
      </c>
      <c r="AE117" s="87" t="str">
        <f>+IFERROR(IF(AF117="#N/C","#N/C",INDEX(Taxonomy_UniqueValues!G:G,MATCH(AF117,Taxonomy_UniqueValues!H:H,0))),"#N/C")</f>
        <v>#N/C</v>
      </c>
      <c r="AF117" s="87" t="str">
        <f>+IFERROR(IF(AG117="#N/C","#N/C",INDEX(Taxonomy_UniqueValues!H:H,MATCH(AG117,Taxonomy_UniqueValues!I:I,0))),"#N/C")</f>
        <v>#N/C</v>
      </c>
      <c r="AG117" s="88" t="s">
        <v>37</v>
      </c>
      <c r="AH117" s="39" t="str" cm="1">
        <f t="array" ref="AH117">IF(LEN(V117)&gt;1,V117,_xlfn.LET(_xlpm.cls,Y117, _xlpm.ord,IFERROR(Z117,"#N/C"), _xlpm.subord,IFERROR(AA117,"#N/C"), _xlpm.infr,IFERROR(AB117,"#N/C"), _xlpm.sf,IFERROR(AC117,"#N/C"), _xlpm.fam,IFERROR(AD117,"#N/C"), _xlpm.subfam,IF(TRIM(AE117)="-","#N/C",IFERROR(AE117,"#N/C")),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_xlpm.fallback,IF(IFERROR(Z117,"#N/C")="#N/C",Y117,IF(IFERROR(AA117,"#N/C")="#N/C",Z117,IF(IFERROR(AB117,"#N/C")="#N/C",AA117,IF(IFERROR(AC117,"#N/C")="#N/C",AB117,IF(IFERROR(AD117,"#N/C")="#N/C",AC117,IF(IFERROR(AE117,"#N/C")="#N/C",AD117,"#N/C")))))), _xlpm.finalResult,IF(OR(_xlpm.computedResult="",_xlpm.computedResult="#N/C"),_xlpm.fallback,_xlpm.computedResult), INDEX(_xlpm.finalResult,1)))</f>
        <v>Brachycera</v>
      </c>
      <c r="AI117" s="106" t="s">
        <v>35</v>
      </c>
      <c r="AJ117" s="55" t="str">
        <f t="shared" si="16"/>
        <v>Insecta.Diptera.Brachycera.#N/C.#N/C.#N/C.#N/C.#N/C.#N/C</v>
      </c>
    </row>
    <row r="118" spans="1:36" x14ac:dyDescent="0.25">
      <c r="A118" s="3">
        <v>117</v>
      </c>
      <c r="B118" s="50" t="str">
        <f t="shared" si="19"/>
        <v>FAIR-D1_117</v>
      </c>
      <c r="C118" s="51" t="s">
        <v>28</v>
      </c>
      <c r="D118" s="4">
        <f t="shared" si="18"/>
        <v>45164</v>
      </c>
      <c r="E118" s="1" t="s">
        <v>140</v>
      </c>
      <c r="F118" s="81" t="str">
        <f>HYPERLINK(VLOOKUP(E118,Video_List!G:K,5),"video")</f>
        <v>video</v>
      </c>
      <c r="G118" s="5" t="str">
        <f>IF(ISBLANK(E118),"",IFERROR(IF(MATCH(E118,Video_List!$G:$G,)&gt;0,"ok",""),"errr"))</f>
        <v>ok</v>
      </c>
      <c r="H118" s="1" t="s">
        <v>140</v>
      </c>
      <c r="I118" s="81" t="str">
        <f>HYPERLINK(VLOOKUP(H118,Video_List!G:K,5),"video")</f>
        <v>video</v>
      </c>
      <c r="J118" s="5" t="str">
        <f>IF(ISBLANK(H118),"",IFERROR(IF(MATCH(H118,Video_List!$G:$G,)&gt;0,"ok",""),"error"))</f>
        <v>ok</v>
      </c>
      <c r="K118" s="2">
        <v>45164.624016203699</v>
      </c>
      <c r="L118" s="2">
        <v>45164.6241898148</v>
      </c>
      <c r="M118" s="52">
        <f t="shared" si="13"/>
        <v>1.736111007630825E-4</v>
      </c>
      <c r="N118" s="53" t="s">
        <v>31</v>
      </c>
      <c r="O118" s="54" t="s">
        <v>32</v>
      </c>
      <c r="P118" s="54" t="s">
        <v>33</v>
      </c>
      <c r="Q118" s="6">
        <v>117</v>
      </c>
      <c r="R118" s="5" t="str">
        <f t="shared" si="14"/>
        <v>FAIR-D1/117</v>
      </c>
      <c r="S118" s="4" t="str">
        <f>IF(ISBLANK(E118),"",IF(E118=H118, "1 video",CONCATENATE((+COUNTIFS(Video_List!$A:$A,Monitoring!C118,Video_List!$D:$D,"&lt;=" &amp;Monitoring!L118)-COUNTIFS(Video_List!$A:$A,Monitoring!C118,Video_List!$D:$D,"&lt;=" &amp;Monitoring!K118))+1," videos")))</f>
        <v>1 video</v>
      </c>
      <c r="T118" s="54" t="s">
        <v>34</v>
      </c>
      <c r="U118" s="75"/>
      <c r="V118" s="7" t="str">
        <f t="shared" si="15"/>
        <v/>
      </c>
      <c r="W118" s="85" t="str">
        <f>+IF(Y118="#N/C","-",IF(AC118="#N/C","no","yes"))</f>
        <v>yes</v>
      </c>
      <c r="X118" s="86" t="s">
        <v>35</v>
      </c>
      <c r="Y118" s="87" t="str">
        <f>+IFERROR(IF(Z118="#N/C","#N/C",INDEX(Taxonomy_UniqueValues!A:A,MATCH(Z118,Taxonomy_UniqueValues!B:B,0))),"#N/C")</f>
        <v>Insecta</v>
      </c>
      <c r="Z118" s="87" t="str">
        <f>+IFERROR(IF(AA118="#N/C","#N/C",INDEX(Taxonomy_UniqueValues!B:B,MATCH(AA118,Taxonomy_UniqueValues!C:C,0))),"#N/C")</f>
        <v>Diptera</v>
      </c>
      <c r="AA118" s="87" t="str">
        <f>+IFERROR(IF(AC118="#N/C","#N/C",INDEX(Taxonomy_UniqueValues!C:C,MATCH(AC118,Taxonomy_UniqueValues!E:E,0))),"#N/C")</f>
        <v>Brachycera</v>
      </c>
      <c r="AB118" s="87" t="str">
        <f>+IFERROR(IF(AC118="#N/C","#N/C",INDEX(Taxonomy_UniqueValues!D:D,MATCH(AC118,Taxonomy_UniqueValues!E:E,0))),"#N/C")</f>
        <v>Muscomorpha</v>
      </c>
      <c r="AC118" s="87" t="s">
        <v>36</v>
      </c>
      <c r="AD118" s="87" t="str">
        <f>+IFERROR(IF(AE118="#N/C","#N/C",INDEX(Taxonomy_UniqueValues!F:F,MATCH(AE118,Taxonomy_UniqueValues!G:G,0))),"#N/C")</f>
        <v>#N/C</v>
      </c>
      <c r="AE118" s="87" t="str">
        <f>+IFERROR(IF(AF118="#N/C","#N/C",INDEX(Taxonomy_UniqueValues!G:G,MATCH(AF118,Taxonomy_UniqueValues!H:H,0))),"#N/C")</f>
        <v>#N/C</v>
      </c>
      <c r="AF118" s="87" t="str">
        <f>+IFERROR(IF(AG118="#N/C","#N/C",INDEX(Taxonomy_UniqueValues!H:H,MATCH(AG118,Taxonomy_UniqueValues!I:I,0))),"#N/C")</f>
        <v>#N/C</v>
      </c>
      <c r="AG118" s="88" t="s">
        <v>37</v>
      </c>
      <c r="AH118" s="39" t="str" cm="1">
        <f t="array" ref="AH118">IF(LEN(V118)&gt;1,V118,_xlfn.LET(_xlpm.cls,Y118, _xlpm.ord,IFERROR(Z118,"#N/C"), _xlpm.subord,IFERROR(AA118,"#N/C"), _xlpm.infr,IFERROR(AB118,"#N/C"), _xlpm.sf,IFERROR(AC118,"#N/C"), _xlpm.fam,IFERROR(AD118,"#N/C"), _xlpm.subfam,IF(TRIM(AE118)="-","#N/C",IFERROR(AE118,"#N/C")),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_xlpm.fallback,IF(IFERROR(Z118,"#N/C")="#N/C",Y118,IF(IFERROR(AA118,"#N/C")="#N/C",Z118,IF(IFERROR(AB118,"#N/C")="#N/C",AA118,IF(IFERROR(AC118,"#N/C")="#N/C",AB118,IF(IFERROR(AD118,"#N/C")="#N/C",AC118,IF(IFERROR(AE118,"#N/C")="#N/C",AD118,"#N/C")))))), _xlpm.finalResult,IF(OR(_xlpm.computedResult="",_xlpm.computedResult="#N/C"),_xlpm.fallback,_xlpm.computedResult), INDEX(_xlpm.finalResult,1)))</f>
        <v>Muscoidea</v>
      </c>
      <c r="AI118" s="106" t="s">
        <v>35</v>
      </c>
      <c r="AJ118" s="55" t="str">
        <f t="shared" si="16"/>
        <v>Insecta.Diptera.Brachycera.Muscomorpha.Muscoidea.#N/C.#N/C.#N/C.#N/C</v>
      </c>
    </row>
    <row r="119" spans="1:36" x14ac:dyDescent="0.25">
      <c r="A119" s="3">
        <v>118</v>
      </c>
      <c r="B119" s="50" t="str">
        <f t="shared" si="19"/>
        <v>FAIR-D1_118</v>
      </c>
      <c r="C119" s="51" t="s">
        <v>28</v>
      </c>
      <c r="D119" s="4">
        <f t="shared" si="18"/>
        <v>45164</v>
      </c>
      <c r="E119" s="1" t="s">
        <v>141</v>
      </c>
      <c r="F119" s="81" t="str">
        <f>HYPERLINK(VLOOKUP(E119,Video_List!G:K,5),"video")</f>
        <v>video</v>
      </c>
      <c r="G119" s="5" t="str">
        <f>IF(ISBLANK(E119),"",IFERROR(IF(MATCH(E119,Video_List!$G:$G,)&gt;0,"ok",""),"errr"))</f>
        <v>ok</v>
      </c>
      <c r="H119" s="1" t="s">
        <v>141</v>
      </c>
      <c r="I119" s="81" t="str">
        <f>HYPERLINK(VLOOKUP(H119,Video_List!G:K,5),"video")</f>
        <v>video</v>
      </c>
      <c r="J119" s="5" t="str">
        <f>IF(ISBLANK(H119),"",IFERROR(IF(MATCH(H119,Video_List!$G:$G,)&gt;0,"ok",""),"error"))</f>
        <v>ok</v>
      </c>
      <c r="K119" s="2">
        <v>45164.628148148098</v>
      </c>
      <c r="L119" s="2">
        <v>45164.628229166701</v>
      </c>
      <c r="M119" s="52">
        <f t="shared" si="13"/>
        <v>8.1018602941185236E-5</v>
      </c>
      <c r="N119" s="53" t="s">
        <v>31</v>
      </c>
      <c r="O119" s="54" t="s">
        <v>32</v>
      </c>
      <c r="P119" s="54" t="s">
        <v>33</v>
      </c>
      <c r="Q119" s="6">
        <v>118</v>
      </c>
      <c r="R119" s="5" t="str">
        <f t="shared" si="14"/>
        <v>FAIR-D1/118</v>
      </c>
      <c r="S119" s="4" t="str">
        <f>IF(ISBLANK(E119),"",IF(E119=H119, "1 video",CONCATENATE((+COUNTIFS(Video_List!$A:$A,Monitoring!C119,Video_List!$D:$D,"&lt;=" &amp;Monitoring!L119)-COUNTIFS(Video_List!$A:$A,Monitoring!C119,Video_List!$D:$D,"&lt;=" &amp;Monitoring!K119))+1," videos")))</f>
        <v>1 video</v>
      </c>
      <c r="T119" s="54" t="s">
        <v>34</v>
      </c>
      <c r="U119" s="75"/>
      <c r="V119" s="7" t="str">
        <f t="shared" si="15"/>
        <v/>
      </c>
      <c r="W119" s="85" t="s">
        <v>32</v>
      </c>
      <c r="X119" s="86" t="s">
        <v>35</v>
      </c>
      <c r="Y119" s="87" t="str">
        <f>+IFERROR(IF(Z119="#N/C","#N/C",INDEX(Taxonomy_UniqueValues!A:A,MATCH(Z119,Taxonomy_UniqueValues!B:B,0))),"#N/C")</f>
        <v>Insecta</v>
      </c>
      <c r="Z119" s="87" t="str">
        <f>+IFERROR(IF(AA119="#N/C","#N/C",INDEX(Taxonomy_UniqueValues!B:B,MATCH(AA119,Taxonomy_UniqueValues!C:C,0))),"#N/C")</f>
        <v>Diptera</v>
      </c>
      <c r="AA119" s="87" t="str">
        <f>+IFERROR(IF(AC119="#N/C","#N/C",INDEX(Taxonomy_UniqueValues!C:C,MATCH(AC119,Taxonomy_UniqueValues!E:E,0))),"#N/C")</f>
        <v>Brachycera</v>
      </c>
      <c r="AB119" s="87" t="str">
        <f>+IFERROR(IF(AC119="#N/C","#N/C",INDEX(Taxonomy_UniqueValues!D:D,MATCH(AC119,Taxonomy_UniqueValues!E:E,0))),"#N/C")</f>
        <v>Muscomorpha</v>
      </c>
      <c r="AC119" s="87" t="s">
        <v>36</v>
      </c>
      <c r="AD119" s="87" t="str">
        <f>+IFERROR(IF(AE119="#N/C","#N/C",INDEX(Taxonomy_UniqueValues!F:F,MATCH(AE119,Taxonomy_UniqueValues!G:G,0))),"#N/C")</f>
        <v>#N/C</v>
      </c>
      <c r="AE119" s="87" t="str">
        <f>+IFERROR(IF(AF119="#N/C","#N/C",INDEX(Taxonomy_UniqueValues!G:G,MATCH(AF119,Taxonomy_UniqueValues!H:H,0))),"#N/C")</f>
        <v>#N/C</v>
      </c>
      <c r="AF119" s="87" t="str">
        <f>+IFERROR(IF(AG119="#N/C","#N/C",INDEX(Taxonomy_UniqueValues!H:H,MATCH(AG119,Taxonomy_UniqueValues!I:I,0))),"#N/C")</f>
        <v>#N/C</v>
      </c>
      <c r="AG119" s="88" t="s">
        <v>37</v>
      </c>
      <c r="AH119" s="39" t="str" cm="1">
        <f t="array" ref="AH119">IF(LEN(V119)&gt;1,V119,_xlfn.LET(_xlpm.cls,Y119, _xlpm.ord,IFERROR(Z119,"#N/C"), _xlpm.subord,IFERROR(AA119,"#N/C"), _xlpm.infr,IFERROR(AB119,"#N/C"), _xlpm.sf,IFERROR(AC119,"#N/C"), _xlpm.fam,IFERROR(AD119,"#N/C"), _xlpm.subfam,IF(TRIM(AE119)="-","#N/C",IFERROR(AE119,"#N/C")),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_xlpm.fallback,IF(IFERROR(Z119,"#N/C")="#N/C",Y119,IF(IFERROR(AA119,"#N/C")="#N/C",Z119,IF(IFERROR(AB119,"#N/C")="#N/C",AA119,IF(IFERROR(AC119,"#N/C")="#N/C",AB119,IF(IFERROR(AD119,"#N/C")="#N/C",AC119,IF(IFERROR(AE119,"#N/C")="#N/C",AD119,"#N/C")))))), _xlpm.finalResult,IF(OR(_xlpm.computedResult="",_xlpm.computedResult="#N/C"),_xlpm.fallback,_xlpm.computedResult), INDEX(_xlpm.finalResult,1)))</f>
        <v>Muscoidea</v>
      </c>
      <c r="AI119" s="106" t="s">
        <v>35</v>
      </c>
      <c r="AJ119" s="55" t="str">
        <f t="shared" si="16"/>
        <v>Insecta.Diptera.Brachycera.Muscomorpha.Muscoidea.#N/C.#N/C.#N/C.#N/C</v>
      </c>
    </row>
    <row r="120" spans="1:36" x14ac:dyDescent="0.25">
      <c r="A120" s="3">
        <v>119</v>
      </c>
      <c r="B120" s="50" t="str">
        <f t="shared" si="19"/>
        <v>FAIR-D1_119</v>
      </c>
      <c r="C120" s="51" t="s">
        <v>28</v>
      </c>
      <c r="D120" s="4">
        <f t="shared" ref="D120:D151" si="20">IF(ISBLANK(E120),"",+VALUE(MID(E120,FIND("_",E120)+1,10)))</f>
        <v>45164</v>
      </c>
      <c r="E120" s="1" t="s">
        <v>142</v>
      </c>
      <c r="F120" s="81" t="str">
        <f>HYPERLINK(VLOOKUP(E120,Video_List!G:K,5),"video")</f>
        <v>video</v>
      </c>
      <c r="G120" s="5" t="str">
        <f>IF(ISBLANK(E120),"",IFERROR(IF(MATCH(E120,Video_List!$G:$G,)&gt;0,"ok",""),"errr"))</f>
        <v>ok</v>
      </c>
      <c r="H120" s="1" t="s">
        <v>142</v>
      </c>
      <c r="I120" s="81" t="str">
        <f>HYPERLINK(VLOOKUP(H120,Video_List!G:K,5),"video")</f>
        <v>video</v>
      </c>
      <c r="J120" s="5" t="str">
        <f>IF(ISBLANK(H120),"",IFERROR(IF(MATCH(H120,Video_List!$G:$G,)&gt;0,"ok",""),"error"))</f>
        <v>ok</v>
      </c>
      <c r="K120" s="2">
        <v>45164.636400463001</v>
      </c>
      <c r="L120" s="2">
        <v>45164.636655092603</v>
      </c>
      <c r="M120" s="52">
        <f t="shared" si="13"/>
        <v>2.5462960184086114E-4</v>
      </c>
      <c r="N120" s="53" t="s">
        <v>46</v>
      </c>
      <c r="O120" s="54" t="s">
        <v>32</v>
      </c>
      <c r="P120" s="54" t="s">
        <v>31</v>
      </c>
      <c r="Q120" s="6">
        <v>119</v>
      </c>
      <c r="R120" s="5" t="str">
        <f t="shared" si="14"/>
        <v>FAIR-D1/119</v>
      </c>
      <c r="S120" s="4" t="str">
        <f>IF(ISBLANK(E120),"",IF(E120=H120, "1 video",CONCATENATE((+COUNTIFS(Video_List!$A:$A,Monitoring!C120,Video_List!$D:$D,"&lt;=" &amp;Monitoring!L120)-COUNTIFS(Video_List!$A:$A,Monitoring!C120,Video_List!$D:$D,"&lt;=" &amp;Monitoring!K120))+1," videos")))</f>
        <v>1 video</v>
      </c>
      <c r="T120" s="54" t="s">
        <v>34</v>
      </c>
      <c r="U120" s="76"/>
      <c r="V120" s="7" t="str">
        <f t="shared" si="15"/>
        <v/>
      </c>
      <c r="W120" s="85" t="str">
        <f t="shared" ref="W120:W127" si="21">+IF(Y120="#N/C","-",IF(AC120="#N/C","no","yes"))</f>
        <v>yes</v>
      </c>
      <c r="X120" s="86" t="s">
        <v>32</v>
      </c>
      <c r="Y120" s="87" t="str">
        <f>+IFERROR(IF(Z120="#N/C","#N/C",IF(Z120=0,INDEX(Taxonomy_UniqueValues!A:A,MATCH(AA120,Taxonomy_UniqueValues!C:C,0)),INDEX(Taxonomy_UniqueValues!A:A,MATCH(Z120,Taxonomy_UniqueValues!B:B,0)))),"#N/C")</f>
        <v>Insecta</v>
      </c>
      <c r="Z120" s="87" t="str">
        <f>+IFERROR(IF(AA120="#N/C","#N/C",IF(AA120=0,INDEX(Taxonomy_UniqueValues!B:B,MATCH(AB120,Taxonomy_UniqueValues!D:D,0)),INDEX(Taxonomy_UniqueValues!B:B,MATCH(AA120,Taxonomy_UniqueValues!C:C,0)))),"#N/C")</f>
        <v>Diptera</v>
      </c>
      <c r="AA120" s="87" t="str">
        <f>+IFERROR(IF(AB120="#N/C","#N/C",IF(AB120=0,INDEX(Taxonomy_UniqueValues!C:C,MATCH(AC120,Taxonomy_UniqueValues!E:E,0)),INDEX(Taxonomy_UniqueValues!C:C,MATCH(AB120,Taxonomy_UniqueValues!D:D,0)))),"#N/C")</f>
        <v>Brachycera</v>
      </c>
      <c r="AB120" s="87" t="str">
        <f>+IFERROR(IF(AC120="#N/C","#N/C",IF(AC120=0,INDEX(Taxonomy_UniqueValues!D:D,MATCH(AD120,Taxonomy_UniqueValues!F:F,0)),INDEX(Taxonomy_UniqueValues!D:D,MATCH(AC120,Taxonomy_UniqueValues!E:E,0)))),"#N/C")</f>
        <v>Muscomorpha</v>
      </c>
      <c r="AC120" s="87" t="str">
        <f>+IFERROR(IF(AD120="#N/C","#N/C",IF(AD120=0,INDEX(Taxonomy_UniqueValues!E:E,MATCH(AE120,Taxonomy_UniqueValues!G:G,0)),INDEX(Taxonomy_UniqueValues!E:E,MATCH(AD120,Taxonomy_UniqueValues!F:F,0)))),"#N/C")</f>
        <v>Muscoidea</v>
      </c>
      <c r="AD120" s="87" t="str">
        <f>+IFERROR(IF(AE120="#N/C","#N/C",IF(AE120=0,INDEX(Taxonomy_UniqueValues!F:F,MATCH(AF120,Taxonomy_UniqueValues!H:H,0)),INDEX(Taxonomy_UniqueValues!F:F,MATCH(AE120,Taxonomy_UniqueValues!G:G,0)))),"#N/C")</f>
        <v>Fanniidae</v>
      </c>
      <c r="AE120" s="87">
        <f>+IFERROR(IF(AF120="#N/C","#N/C",INDEX(Taxonomy_UniqueValues!G:G,MATCH(AF120,Taxonomy_UniqueValues!H:H,0))),"#N/C")</f>
        <v>0</v>
      </c>
      <c r="AF120" s="87" t="s">
        <v>39</v>
      </c>
      <c r="AG120" s="88" t="s">
        <v>37</v>
      </c>
      <c r="AH120" s="39" t="str" cm="1">
        <f t="array" ref="AH120">IF(LEN(V120)&gt;1,V120,_xlfn.LET(_xlpm.cls,Y120, _xlpm.ord,IFERROR(Z120,"#N/C"), _xlpm.subord,IFERROR(AA120,"#N/C"), _xlpm.infr,IFERROR(AB120,"#N/C"), _xlpm.sf,IFERROR(AC120,"#N/C"), _xlpm.fam,IFERROR(AD120,"#N/C"), _xlpm.subfam,IF(TRIM(AE120)="-","#N/C",IFERROR(AE120,"#N/C")),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_xlpm.fallback,IF(IFERROR(Z120,"#N/C")="#N/C",Y120,IF(IFERROR(AA120,"#N/C")="#N/C",Z120,IF(IFERROR(AB120,"#N/C")="#N/C",AA120,IF(IFERROR(AC120,"#N/C")="#N/C",AB120,IF(IFERROR(AD120,"#N/C")="#N/C",AC120,IF(IFERROR(AE120,"#N/C")="#N/C",AD120,"#N/C")))))), _xlpm.finalResult,IF(OR(_xlpm.computedResult="",_xlpm.computedResult="#N/C"),_xlpm.fallback,_xlpm.computedResult), INDEX(_xlpm.finalResult,1)))</f>
        <v>fly</v>
      </c>
      <c r="AI120" s="106" t="s">
        <v>35</v>
      </c>
      <c r="AJ120" s="55" t="str">
        <f t="shared" si="16"/>
        <v>Insecta.Diptera.Brachycera.Muscomorpha.Muscoidea.Fanniidae.0.Fannia.#N/C</v>
      </c>
    </row>
    <row r="121" spans="1:36" x14ac:dyDescent="0.25">
      <c r="A121" s="3">
        <v>120</v>
      </c>
      <c r="B121" s="50" t="str">
        <f t="shared" si="19"/>
        <v>FAIR-D1_120</v>
      </c>
      <c r="C121" s="51" t="s">
        <v>28</v>
      </c>
      <c r="D121" s="4">
        <f t="shared" si="20"/>
        <v>45164</v>
      </c>
      <c r="E121" s="1" t="s">
        <v>143</v>
      </c>
      <c r="F121" s="81" t="str">
        <f>HYPERLINK(VLOOKUP(E121,Video_List!G:K,5),"video")</f>
        <v>video</v>
      </c>
      <c r="G121" s="5" t="str">
        <f>IF(ISBLANK(E121),"",IFERROR(IF(MATCH(E121,Video_List!$G:$G,)&gt;0,"ok",""),"errr"))</f>
        <v>ok</v>
      </c>
      <c r="H121" s="1" t="s">
        <v>143</v>
      </c>
      <c r="I121" s="81" t="str">
        <f>HYPERLINK(VLOOKUP(H121,Video_List!G:K,5),"video")</f>
        <v>video</v>
      </c>
      <c r="J121" s="5" t="str">
        <f>IF(ISBLANK(H121),"",IFERROR(IF(MATCH(H121,Video_List!$G:$G,)&gt;0,"ok",""),"error"))</f>
        <v>ok</v>
      </c>
      <c r="K121" s="2">
        <v>45164.636921296304</v>
      </c>
      <c r="L121" s="2">
        <v>45164.637708333299</v>
      </c>
      <c r="M121" s="52">
        <f t="shared" si="13"/>
        <v>7.8703699546167627E-4</v>
      </c>
      <c r="N121" s="53" t="s">
        <v>46</v>
      </c>
      <c r="O121" s="6" t="s">
        <v>35</v>
      </c>
      <c r="P121" s="6" t="s">
        <v>46</v>
      </c>
      <c r="Q121" s="6">
        <v>120</v>
      </c>
      <c r="R121" s="5" t="str">
        <f t="shared" si="14"/>
        <v>FAIR-D1/120</v>
      </c>
      <c r="S121" s="4" t="str">
        <f>IF(ISBLANK(E121),"",IF(E121=H121, "1 video",CONCATENATE((+COUNTIFS(Video_List!$A:$A,Monitoring!C121,Video_List!$D:$D,"&lt;=" &amp;Monitoring!L121)-COUNTIFS(Video_List!$A:$A,Monitoring!C121,Video_List!$D:$D,"&lt;=" &amp;Monitoring!K121))+1," videos")))</f>
        <v>1 video</v>
      </c>
      <c r="T121" s="6" t="s">
        <v>34</v>
      </c>
      <c r="U121" s="75"/>
      <c r="V121" s="7" t="str">
        <f t="shared" si="15"/>
        <v/>
      </c>
      <c r="W121" s="85" t="str">
        <f t="shared" si="21"/>
        <v>yes</v>
      </c>
      <c r="X121" s="86" t="s">
        <v>35</v>
      </c>
      <c r="Y121" s="87" t="str">
        <f>+IFERROR(IF(Z121="#N/C","#N/C",INDEX(Taxonomy_UniqueValues!A:A,MATCH(Z121,Taxonomy_UniqueValues!B:B,0))),"#N/C")</f>
        <v>Insecta</v>
      </c>
      <c r="Z121" s="87" t="str">
        <f>+IFERROR(IF(AA121="#N/C","#N/C",INDEX(Taxonomy_UniqueValues!B:B,MATCH(AA121,Taxonomy_UniqueValues!C:C,0))),"#N/C")</f>
        <v>Diptera</v>
      </c>
      <c r="AA121" s="87" t="str">
        <f>+IFERROR(IF(AC121="#N/C","#N/C",INDEX(Taxonomy_UniqueValues!C:C,MATCH(AC121,Taxonomy_UniqueValues!E:E,0))),"#N/C")</f>
        <v>Brachycera</v>
      </c>
      <c r="AB121" s="87" t="str">
        <f>+IFERROR(IF(AC121="#N/C","#N/C",INDEX(Taxonomy_UniqueValues!D:D,MATCH(AC121,Taxonomy_UniqueValues!E:E,0))),"#N/C")</f>
        <v>Muscomorpha</v>
      </c>
      <c r="AC121" s="87" t="s">
        <v>36</v>
      </c>
      <c r="AD121" s="87" t="str">
        <f>+IFERROR(IF(AE121="#N/C","#N/C",INDEX(Taxonomy_UniqueValues!F:F,MATCH(AE121,Taxonomy_UniqueValues!G:G,0))),"#N/C")</f>
        <v>#N/C</v>
      </c>
      <c r="AE121" s="87" t="str">
        <f>+IFERROR(IF(AF121="#N/C","#N/C",INDEX(Taxonomy_UniqueValues!G:G,MATCH(AF121,Taxonomy_UniqueValues!H:H,0))),"#N/C")</f>
        <v>#N/C</v>
      </c>
      <c r="AF121" s="87" t="str">
        <f>+IFERROR(IF(AG121="#N/C","#N/C",INDEX(Taxonomy_UniqueValues!H:H,MATCH(AG121,Taxonomy_UniqueValues!I:I,0))),"#N/C")</f>
        <v>#N/C</v>
      </c>
      <c r="AG121" s="88" t="s">
        <v>37</v>
      </c>
      <c r="AH121" s="39" t="str" cm="1">
        <f t="array" ref="AH121">IF(LEN(V121)&gt;1,V121,_xlfn.LET(_xlpm.cls,Y121, _xlpm.ord,IFERROR(Z121,"#N/C"), _xlpm.subord,IFERROR(AA121,"#N/C"), _xlpm.infr,IFERROR(AB121,"#N/C"), _xlpm.sf,IFERROR(AC121,"#N/C"), _xlpm.fam,IFERROR(AD121,"#N/C"), _xlpm.subfam,IF(TRIM(AE121)="-","#N/C",IFERROR(AE121,"#N/C")),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_xlpm.fallback,IF(IFERROR(Z121,"#N/C")="#N/C",Y121,IF(IFERROR(AA121,"#N/C")="#N/C",Z121,IF(IFERROR(AB121,"#N/C")="#N/C",AA121,IF(IFERROR(AC121,"#N/C")="#N/C",AB121,IF(IFERROR(AD121,"#N/C")="#N/C",AC121,IF(IFERROR(AE121,"#N/C")="#N/C",AD121,"#N/C")))))), _xlpm.finalResult,IF(OR(_xlpm.computedResult="",_xlpm.computedResult="#N/C"),_xlpm.fallback,_xlpm.computedResult), INDEX(_xlpm.finalResult,1)))</f>
        <v>Muscoidea</v>
      </c>
      <c r="AI121" s="106" t="s">
        <v>35</v>
      </c>
      <c r="AJ121" s="55" t="str">
        <f t="shared" si="16"/>
        <v>Insecta.Diptera.Brachycera.Muscomorpha.Muscoidea.#N/C.#N/C.#N/C.#N/C</v>
      </c>
    </row>
    <row r="122" spans="1:36" x14ac:dyDescent="0.25">
      <c r="A122" s="3">
        <v>121</v>
      </c>
      <c r="B122" s="50" t="str">
        <f t="shared" si="19"/>
        <v>FAIR-D1_121</v>
      </c>
      <c r="C122" s="51" t="s">
        <v>28</v>
      </c>
      <c r="D122" s="4">
        <f t="shared" si="20"/>
        <v>45164</v>
      </c>
      <c r="E122" s="1" t="s">
        <v>143</v>
      </c>
      <c r="F122" s="81" t="str">
        <f>HYPERLINK(VLOOKUP(E122,Video_List!G:K,5),"video")</f>
        <v>video</v>
      </c>
      <c r="G122" s="5" t="str">
        <f>IF(ISBLANK(E122),"",IFERROR(IF(MATCH(E122,Video_List!$G:$G,)&gt;0,"ok",""),"errr"))</f>
        <v>ok</v>
      </c>
      <c r="H122" s="1" t="s">
        <v>143</v>
      </c>
      <c r="I122" s="81" t="str">
        <f>HYPERLINK(VLOOKUP(H122,Video_List!G:K,5),"video")</f>
        <v>video</v>
      </c>
      <c r="J122" s="5" t="str">
        <f>IF(ISBLANK(H122),"",IFERROR(IF(MATCH(H122,Video_List!$G:$G,)&gt;0,"ok",""),"error"))</f>
        <v>ok</v>
      </c>
      <c r="K122" s="2">
        <v>45164.636921296304</v>
      </c>
      <c r="L122" s="2">
        <v>45164.637349536999</v>
      </c>
      <c r="M122" s="52">
        <f t="shared" si="13"/>
        <v>4.2824069532798603E-4</v>
      </c>
      <c r="N122" s="53" t="s">
        <v>31</v>
      </c>
      <c r="O122" s="6" t="s">
        <v>35</v>
      </c>
      <c r="P122" s="6" t="s">
        <v>31</v>
      </c>
      <c r="Q122" s="6">
        <v>121</v>
      </c>
      <c r="R122" s="5" t="str">
        <f t="shared" si="14"/>
        <v>FAIR-D1/121</v>
      </c>
      <c r="S122" s="4" t="str">
        <f>IF(ISBLANK(E122),"",IF(E122=H122, "1 video",CONCATENATE((+COUNTIFS(Video_List!$A:$A,Monitoring!C122,Video_List!$D:$D,"&lt;=" &amp;Monitoring!L122)-COUNTIFS(Video_List!$A:$A,Monitoring!C122,Video_List!$D:$D,"&lt;=" &amp;Monitoring!K122))+1," videos")))</f>
        <v>1 video</v>
      </c>
      <c r="T122" s="6" t="s">
        <v>34</v>
      </c>
      <c r="U122" s="75"/>
      <c r="V122" s="7" t="str">
        <f t="shared" si="15"/>
        <v/>
      </c>
      <c r="W122" s="85" t="str">
        <f t="shared" si="21"/>
        <v>yes</v>
      </c>
      <c r="X122" s="86" t="s">
        <v>35</v>
      </c>
      <c r="Y122" s="87" t="str">
        <f>+IFERROR(IF(Z122="#N/C","#N/C",INDEX(Taxonomy_UniqueValues!A:A,MATCH(Z122,Taxonomy_UniqueValues!B:B,0))),"#N/C")</f>
        <v>Insecta</v>
      </c>
      <c r="Z122" s="87" t="str">
        <f>+IFERROR(IF(AA122="#N/C","#N/C",INDEX(Taxonomy_UniqueValues!B:B,MATCH(AA122,Taxonomy_UniqueValues!C:C,0))),"#N/C")</f>
        <v>Diptera</v>
      </c>
      <c r="AA122" s="87" t="str">
        <f>+IFERROR(IF(AC122="#N/C","#N/C",INDEX(Taxonomy_UniqueValues!C:C,MATCH(AC122,Taxonomy_UniqueValues!E:E,0))),"#N/C")</f>
        <v>Brachycera</v>
      </c>
      <c r="AB122" s="87" t="str">
        <f>+IFERROR(IF(AC122="#N/C","#N/C",INDEX(Taxonomy_UniqueValues!D:D,MATCH(AC122,Taxonomy_UniqueValues!E:E,0))),"#N/C")</f>
        <v>Muscomorpha</v>
      </c>
      <c r="AC122" s="87" t="s">
        <v>36</v>
      </c>
      <c r="AD122" s="87" t="str">
        <f>+IFERROR(IF(AE122="#N/C","#N/C",INDEX(Taxonomy_UniqueValues!F:F,MATCH(AE122,Taxonomy_UniqueValues!G:G,0))),"#N/C")</f>
        <v>#N/C</v>
      </c>
      <c r="AE122" s="87" t="str">
        <f>+IFERROR(IF(AF122="#N/C","#N/C",INDEX(Taxonomy_UniqueValues!G:G,MATCH(AF122,Taxonomy_UniqueValues!H:H,0))),"#N/C")</f>
        <v>#N/C</v>
      </c>
      <c r="AF122" s="87" t="str">
        <f>+IFERROR(IF(AG122="#N/C","#N/C",INDEX(Taxonomy_UniqueValues!H:H,MATCH(AG122,Taxonomy_UniqueValues!I:I,0))),"#N/C")</f>
        <v>#N/C</v>
      </c>
      <c r="AG122" s="88" t="s">
        <v>37</v>
      </c>
      <c r="AH122" s="39" t="str" cm="1">
        <f t="array" ref="AH122">IF(LEN(V122)&gt;1,V122,_xlfn.LET(_xlpm.cls,Y122, _xlpm.ord,IFERROR(Z122,"#N/C"), _xlpm.subord,IFERROR(AA122,"#N/C"), _xlpm.infr,IFERROR(AB122,"#N/C"), _xlpm.sf,IFERROR(AC122,"#N/C"), _xlpm.fam,IFERROR(AD122,"#N/C"), _xlpm.subfam,IF(TRIM(AE122)="-","#N/C",IFERROR(AE122,"#N/C")),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_xlpm.fallback,IF(IFERROR(Z122,"#N/C")="#N/C",Y122,IF(IFERROR(AA122,"#N/C")="#N/C",Z122,IF(IFERROR(AB122,"#N/C")="#N/C",AA122,IF(IFERROR(AC122,"#N/C")="#N/C",AB122,IF(IFERROR(AD122,"#N/C")="#N/C",AC122,IF(IFERROR(AE122,"#N/C")="#N/C",AD122,"#N/C")))))), _xlpm.finalResult,IF(OR(_xlpm.computedResult="",_xlpm.computedResult="#N/C"),_xlpm.fallback,_xlpm.computedResult), INDEX(_xlpm.finalResult,1)))</f>
        <v>Muscoidea</v>
      </c>
      <c r="AI122" s="106" t="s">
        <v>35</v>
      </c>
      <c r="AJ122" s="55" t="str">
        <f t="shared" si="16"/>
        <v>Insecta.Diptera.Brachycera.Muscomorpha.Muscoidea.#N/C.#N/C.#N/C.#N/C</v>
      </c>
    </row>
    <row r="123" spans="1:36" x14ac:dyDescent="0.25">
      <c r="A123" s="3">
        <v>122</v>
      </c>
      <c r="B123" s="50" t="str">
        <f t="shared" si="19"/>
        <v>FAIR-D1_122</v>
      </c>
      <c r="C123" s="51" t="s">
        <v>28</v>
      </c>
      <c r="D123" s="4">
        <f t="shared" si="20"/>
        <v>45164</v>
      </c>
      <c r="E123" s="1" t="s">
        <v>144</v>
      </c>
      <c r="F123" s="81" t="str">
        <f>HYPERLINK(VLOOKUP(E123,Video_List!G:K,5),"video")</f>
        <v>video</v>
      </c>
      <c r="G123" s="5" t="str">
        <f>IF(ISBLANK(E123),"",IFERROR(IF(MATCH(E123,Video_List!$G:$G,)&gt;0,"ok",""),"errr"))</f>
        <v>ok</v>
      </c>
      <c r="H123" s="1" t="s">
        <v>144</v>
      </c>
      <c r="I123" s="81" t="str">
        <f>HYPERLINK(VLOOKUP(H123,Video_List!G:K,5),"video")</f>
        <v>video</v>
      </c>
      <c r="J123" s="5" t="str">
        <f>IF(ISBLANK(H123),"",IFERROR(IF(MATCH(H123,Video_List!$G:$G,)&gt;0,"ok",""),"error"))</f>
        <v>ok</v>
      </c>
      <c r="K123" s="2">
        <v>45164.638888888898</v>
      </c>
      <c r="L123" s="2">
        <v>45164.639259259297</v>
      </c>
      <c r="M123" s="52">
        <f t="shared" si="13"/>
        <v>3.7037039874121547E-4</v>
      </c>
      <c r="N123" s="53" t="s">
        <v>31</v>
      </c>
      <c r="O123" s="6" t="s">
        <v>32</v>
      </c>
      <c r="P123" s="6" t="s">
        <v>33</v>
      </c>
      <c r="Q123" s="6">
        <v>122</v>
      </c>
      <c r="R123" s="5" t="str">
        <f t="shared" si="14"/>
        <v>FAIR-D1/122</v>
      </c>
      <c r="S123" s="4" t="str">
        <f>IF(ISBLANK(E123),"",IF(E123=H123, "1 video",CONCATENATE((+COUNTIFS(Video_List!$A:$A,Monitoring!C123,Video_List!$D:$D,"&lt;=" &amp;Monitoring!L123)-COUNTIFS(Video_List!$A:$A,Monitoring!C123,Video_List!$D:$D,"&lt;=" &amp;Monitoring!K123))+1," videos")))</f>
        <v>1 video</v>
      </c>
      <c r="T123" s="6" t="s">
        <v>34</v>
      </c>
      <c r="U123" s="75"/>
      <c r="V123" s="7" t="str">
        <f t="shared" si="15"/>
        <v/>
      </c>
      <c r="W123" s="85" t="str">
        <f t="shared" si="21"/>
        <v>yes</v>
      </c>
      <c r="X123" s="86" t="s">
        <v>35</v>
      </c>
      <c r="Y123" s="87" t="str">
        <f>+IFERROR(IF(Z123="#N/C","#N/C",IF(Z123=0,INDEX(Taxonomy_UniqueValues!A:A,MATCH(AA123,Taxonomy_UniqueValues!C:C,0)),INDEX(Taxonomy_UniqueValues!A:A,MATCH(Z123,Taxonomy_UniqueValues!B:B,0)))),"#N/C")</f>
        <v>Insecta</v>
      </c>
      <c r="Z123" s="87" t="str">
        <f>+IFERROR(IF(AA123="#N/C","#N/C",IF(AA123=0,INDEX(Taxonomy_UniqueValues!B:B,MATCH(AB123,Taxonomy_UniqueValues!D:D,0)),INDEX(Taxonomy_UniqueValues!B:B,MATCH(AA123,Taxonomy_UniqueValues!C:C,0)))),"#N/C")</f>
        <v>Diptera</v>
      </c>
      <c r="AA123" s="87" t="str">
        <f>+IFERROR(IF(AB123="#N/C","#N/C",IF(AB123=0,INDEX(Taxonomy_UniqueValues!C:C,MATCH(AC123,Taxonomy_UniqueValues!E:E,0)),INDEX(Taxonomy_UniqueValues!C:C,MATCH(AB123,Taxonomy_UniqueValues!D:D,0)))),"#N/C")</f>
        <v>Brachycera</v>
      </c>
      <c r="AB123" s="87" t="str">
        <f>+IFERROR(IF(AC123="#N/C","#N/C",IF(AC123=0,INDEX(Taxonomy_UniqueValues!D:D,MATCH(AD123,Taxonomy_UniqueValues!F:F,0)),INDEX(Taxonomy_UniqueValues!D:D,MATCH(AC123,Taxonomy_UniqueValues!E:E,0)))),"#N/C")</f>
        <v>Muscomorpha</v>
      </c>
      <c r="AC123" s="87" t="str">
        <f>+IFERROR(IF(AD123="#N/C","#N/C",IF(AD123=0,INDEX(Taxonomy_UniqueValues!E:E,MATCH(AE123,Taxonomy_UniqueValues!G:G,0)),INDEX(Taxonomy_UniqueValues!E:E,MATCH(AD123,Taxonomy_UniqueValues!F:F,0)))),"#N/C")</f>
        <v>Muscoidea</v>
      </c>
      <c r="AD123" s="87" t="str">
        <f>+IFERROR(IF(AE123="#N/C","#N/C",IF(AE123=0,INDEX(Taxonomy_UniqueValues!F:F,MATCH(AF123,Taxonomy_UniqueValues!H:H,0)),INDEX(Taxonomy_UniqueValues!F:F,MATCH(AE123,Taxonomy_UniqueValues!G:G,0)))),"#N/C")</f>
        <v>Fanniidae</v>
      </c>
      <c r="AE123" s="87">
        <f>+IFERROR(IF(AF123="#N/C","#N/C",INDEX(Taxonomy_UniqueValues!G:G,MATCH(AF123,Taxonomy_UniqueValues!H:H,0))),"#N/C")</f>
        <v>0</v>
      </c>
      <c r="AF123" s="87" t="s">
        <v>39</v>
      </c>
      <c r="AG123" s="88" t="s">
        <v>37</v>
      </c>
      <c r="AH123" s="39" t="str" cm="1">
        <f t="array" ref="AH123">IF(LEN(V123)&gt;1,V123,_xlfn.LET(_xlpm.cls,Y123, _xlpm.ord,IFERROR(Z123,"#N/C"), _xlpm.subord,IFERROR(AA123,"#N/C"), _xlpm.infr,IFERROR(AB123,"#N/C"), _xlpm.sf,IFERROR(AC123,"#N/C"), _xlpm.fam,IFERROR(AD123,"#N/C"), _xlpm.subfam,IF(TRIM(AE123)="-","#N/C",IFERROR(AE123,"#N/C")),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_xlpm.fallback,IF(IFERROR(Z123,"#N/C")="#N/C",Y123,IF(IFERROR(AA123,"#N/C")="#N/C",Z123,IF(IFERROR(AB123,"#N/C")="#N/C",AA123,IF(IFERROR(AC123,"#N/C")="#N/C",AB123,IF(IFERROR(AD123,"#N/C")="#N/C",AC123,IF(IFERROR(AE123,"#N/C")="#N/C",AD123,"#N/C")))))), _xlpm.finalResult,IF(OR(_xlpm.computedResult="",_xlpm.computedResult="#N/C"),_xlpm.fallback,_xlpm.computedResult), INDEX(_xlpm.finalResult,1)))</f>
        <v>fly</v>
      </c>
      <c r="AI123" s="106" t="s">
        <v>35</v>
      </c>
      <c r="AJ123" s="55" t="str">
        <f t="shared" si="16"/>
        <v>Insecta.Diptera.Brachycera.Muscomorpha.Muscoidea.Fanniidae.0.Fannia.#N/C</v>
      </c>
    </row>
    <row r="124" spans="1:36" x14ac:dyDescent="0.25">
      <c r="A124" s="3">
        <v>123</v>
      </c>
      <c r="B124" s="50" t="str">
        <f t="shared" si="19"/>
        <v>FAIR-D1_123</v>
      </c>
      <c r="C124" s="51" t="s">
        <v>28</v>
      </c>
      <c r="D124" s="4">
        <f t="shared" si="20"/>
        <v>45164</v>
      </c>
      <c r="E124" s="1" t="s">
        <v>145</v>
      </c>
      <c r="F124" s="81" t="str">
        <f>HYPERLINK(VLOOKUP(E124,Video_List!G:K,5),"video")</f>
        <v>video</v>
      </c>
      <c r="G124" s="5" t="str">
        <f>IF(ISBLANK(E124),"",IFERROR(IF(MATCH(E124,Video_List!$G:$G,)&gt;0,"ok",""),"errr"))</f>
        <v>ok</v>
      </c>
      <c r="H124" s="1" t="s">
        <v>145</v>
      </c>
      <c r="I124" s="81" t="str">
        <f>HYPERLINK(VLOOKUP(H124,Video_List!G:K,5),"video")</f>
        <v>video</v>
      </c>
      <c r="J124" s="5" t="str">
        <f>IF(ISBLANK(H124),"",IFERROR(IF(MATCH(H124,Video_List!$G:$G,)&gt;0,"ok",""),"error"))</f>
        <v>ok</v>
      </c>
      <c r="K124" s="2">
        <v>45164.646712962996</v>
      </c>
      <c r="L124" s="2">
        <v>45164.646874999999</v>
      </c>
      <c r="M124" s="52">
        <f t="shared" si="13"/>
        <v>1.6203700215555727E-4</v>
      </c>
      <c r="N124" s="53" t="s">
        <v>31</v>
      </c>
      <c r="O124" s="54" t="s">
        <v>32</v>
      </c>
      <c r="P124" s="54" t="s">
        <v>33</v>
      </c>
      <c r="Q124" s="6">
        <v>123</v>
      </c>
      <c r="R124" s="5" t="str">
        <f t="shared" si="14"/>
        <v>FAIR-D1/123</v>
      </c>
      <c r="S124" s="4" t="str">
        <f>IF(ISBLANK(E124),"",IF(E124=H124, "1 video",CONCATENATE((+COUNTIFS(Video_List!$A:$A,Monitoring!C124,Video_List!$D:$D,"&lt;=" &amp;Monitoring!L124)-COUNTIFS(Video_List!$A:$A,Monitoring!C124,Video_List!$D:$D,"&lt;=" &amp;Monitoring!K124))+1," videos")))</f>
        <v>1 video</v>
      </c>
      <c r="T124" s="54" t="s">
        <v>34</v>
      </c>
      <c r="U124" s="75"/>
      <c r="V124" s="7" t="str">
        <f t="shared" si="15"/>
        <v/>
      </c>
      <c r="W124" s="85" t="str">
        <f t="shared" si="21"/>
        <v>yes</v>
      </c>
      <c r="X124" s="86" t="s">
        <v>35</v>
      </c>
      <c r="Y124" s="87" t="str">
        <f>+IFERROR(IF(Z124="#N/C","#N/C",IF(Z124=0,INDEX(Taxonomy_UniqueValues!A:A,MATCH(AA124,Taxonomy_UniqueValues!C:C,0)),INDEX(Taxonomy_UniqueValues!A:A,MATCH(Z124,Taxonomy_UniqueValues!B:B,0)))),"#N/C")</f>
        <v>Insecta</v>
      </c>
      <c r="Z124" s="87" t="str">
        <f>+IFERROR(IF(AA124="#N/C","#N/C",IF(AA124=0,INDEX(Taxonomy_UniqueValues!B:B,MATCH(AB124,Taxonomy_UniqueValues!D:D,0)),INDEX(Taxonomy_UniqueValues!B:B,MATCH(AA124,Taxonomy_UniqueValues!C:C,0)))),"#N/C")</f>
        <v>Diptera</v>
      </c>
      <c r="AA124" s="87" t="str">
        <f>+IFERROR(IF(AB124="#N/C","#N/C",IF(AB124=0,INDEX(Taxonomy_UniqueValues!C:C,MATCH(AC124,Taxonomy_UniqueValues!E:E,0)),INDEX(Taxonomy_UniqueValues!C:C,MATCH(AB124,Taxonomy_UniqueValues!D:D,0)))),"#N/C")</f>
        <v>Brachycera</v>
      </c>
      <c r="AB124" s="87" t="str">
        <f>+IFERROR(IF(AC124="#N/C","#N/C",IF(AC124=0,INDEX(Taxonomy_UniqueValues!D:D,MATCH(AD124,Taxonomy_UniqueValues!F:F,0)),INDEX(Taxonomy_UniqueValues!D:D,MATCH(AC124,Taxonomy_UniqueValues!E:E,0)))),"#N/C")</f>
        <v>Muscomorpha</v>
      </c>
      <c r="AC124" s="87" t="str">
        <f>+IFERROR(IF(AD124="#N/C","#N/C",IF(AD124=0,INDEX(Taxonomy_UniqueValues!E:E,MATCH(AE124,Taxonomy_UniqueValues!G:G,0)),INDEX(Taxonomy_UniqueValues!E:E,MATCH(AD124,Taxonomy_UniqueValues!F:F,0)))),"#N/C")</f>
        <v>Muscoidea</v>
      </c>
      <c r="AD124" s="87" t="str">
        <f>+IFERROR(IF(AE124="#N/C","#N/C",IF(AE124=0,INDEX(Taxonomy_UniqueValues!F:F,MATCH(AF124,Taxonomy_UniqueValues!H:H,0)),INDEX(Taxonomy_UniqueValues!F:F,MATCH(AE124,Taxonomy_UniqueValues!G:G,0)))),"#N/C")</f>
        <v>Fanniidae</v>
      </c>
      <c r="AE124" s="87">
        <f>+IFERROR(IF(AF124="#N/C","#N/C",INDEX(Taxonomy_UniqueValues!G:G,MATCH(AF124,Taxonomy_UniqueValues!H:H,0))),"#N/C")</f>
        <v>0</v>
      </c>
      <c r="AF124" s="87" t="s">
        <v>39</v>
      </c>
      <c r="AG124" s="88" t="s">
        <v>37</v>
      </c>
      <c r="AH124" s="39" t="str" cm="1">
        <f t="array" ref="AH124">IF(LEN(V124)&gt;1,V124,_xlfn.LET(_xlpm.cls,Y124, _xlpm.ord,IFERROR(Z124,"#N/C"), _xlpm.subord,IFERROR(AA124,"#N/C"), _xlpm.infr,IFERROR(AB124,"#N/C"), _xlpm.sf,IFERROR(AC124,"#N/C"), _xlpm.fam,IFERROR(AD124,"#N/C"), _xlpm.subfam,IF(TRIM(AE124)="-","#N/C",IFERROR(AE124,"#N/C")),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_xlpm.fallback,IF(IFERROR(Z124,"#N/C")="#N/C",Y124,IF(IFERROR(AA124,"#N/C")="#N/C",Z124,IF(IFERROR(AB124,"#N/C")="#N/C",AA124,IF(IFERROR(AC124,"#N/C")="#N/C",AB124,IF(IFERROR(AD124,"#N/C")="#N/C",AC124,IF(IFERROR(AE124,"#N/C")="#N/C",AD124,"#N/C")))))), _xlpm.finalResult,IF(OR(_xlpm.computedResult="",_xlpm.computedResult="#N/C"),_xlpm.fallback,_xlpm.computedResult), INDEX(_xlpm.finalResult,1)))</f>
        <v>fly</v>
      </c>
      <c r="AI124" s="106" t="s">
        <v>35</v>
      </c>
      <c r="AJ124" s="55" t="str">
        <f t="shared" si="16"/>
        <v>Insecta.Diptera.Brachycera.Muscomorpha.Muscoidea.Fanniidae.0.Fannia.#N/C</v>
      </c>
    </row>
    <row r="125" spans="1:36" x14ac:dyDescent="0.25">
      <c r="A125" s="3">
        <v>124</v>
      </c>
      <c r="B125" s="50" t="str">
        <f t="shared" si="19"/>
        <v>FAIR-D1_124</v>
      </c>
      <c r="C125" s="51" t="s">
        <v>28</v>
      </c>
      <c r="D125" s="4">
        <f t="shared" si="20"/>
        <v>45164</v>
      </c>
      <c r="E125" s="1" t="s">
        <v>146</v>
      </c>
      <c r="F125" s="81" t="str">
        <f>HYPERLINK(VLOOKUP(E125,Video_List!G:K,5),"video")</f>
        <v>video</v>
      </c>
      <c r="G125" s="5" t="str">
        <f>IF(ISBLANK(E125),"",IFERROR(IF(MATCH(E125,Video_List!$G:$G,)&gt;0,"ok",""),"errr"))</f>
        <v>ok</v>
      </c>
      <c r="H125" s="1" t="s">
        <v>146</v>
      </c>
      <c r="I125" s="81" t="str">
        <f>HYPERLINK(VLOOKUP(H125,Video_List!G:K,5),"video")</f>
        <v>video</v>
      </c>
      <c r="J125" s="5" t="str">
        <f>IF(ISBLANK(H125),"",IFERROR(IF(MATCH(H125,Video_List!$G:$G,)&gt;0,"ok",""),"error"))</f>
        <v>ok</v>
      </c>
      <c r="K125" s="2">
        <v>45164.660509259302</v>
      </c>
      <c r="L125" s="2">
        <v>45164.660763888904</v>
      </c>
      <c r="M125" s="52">
        <f t="shared" si="13"/>
        <v>2.5462960184086114E-4</v>
      </c>
      <c r="N125" s="53" t="s">
        <v>31</v>
      </c>
      <c r="O125" s="54" t="s">
        <v>35</v>
      </c>
      <c r="P125" s="54" t="s">
        <v>46</v>
      </c>
      <c r="Q125" s="6">
        <v>124</v>
      </c>
      <c r="R125" s="5" t="str">
        <f t="shared" si="14"/>
        <v>FAIR-D1/124</v>
      </c>
      <c r="S125" s="4" t="str">
        <f>IF(ISBLANK(E125),"",IF(E125=H125, "1 video",CONCATENATE((+COUNTIFS(Video_List!$A:$A,Monitoring!C125,Video_List!$D:$D,"&lt;=" &amp;Monitoring!L125)-COUNTIFS(Video_List!$A:$A,Monitoring!C125,Video_List!$D:$D,"&lt;=" &amp;Monitoring!K125))+1," videos")))</f>
        <v>1 video</v>
      </c>
      <c r="T125" s="54" t="s">
        <v>34</v>
      </c>
      <c r="U125" s="75"/>
      <c r="V125" s="7" t="str">
        <f t="shared" si="15"/>
        <v/>
      </c>
      <c r="W125" s="85" t="str">
        <f t="shared" si="21"/>
        <v>yes</v>
      </c>
      <c r="X125" s="86" t="s">
        <v>35</v>
      </c>
      <c r="Y125" s="87" t="str">
        <f>+IFERROR(IF(Z125="#N/C","#N/C",IF(Z125=0,INDEX(Taxonomy_UniqueValues!A:A,MATCH(AA125,Taxonomy_UniqueValues!C:C,0)),INDEX(Taxonomy_UniqueValues!A:A,MATCH(Z125,Taxonomy_UniqueValues!B:B,0)))),"#N/C")</f>
        <v>Insecta</v>
      </c>
      <c r="Z125" s="87" t="str">
        <f>+IFERROR(IF(AA125="#N/C","#N/C",IF(AA125=0,INDEX(Taxonomy_UniqueValues!B:B,MATCH(AB125,Taxonomy_UniqueValues!D:D,0)),INDEX(Taxonomy_UniqueValues!B:B,MATCH(AA125,Taxonomy_UniqueValues!C:C,0)))),"#N/C")</f>
        <v>Diptera</v>
      </c>
      <c r="AA125" s="87" t="str">
        <f>+IFERROR(IF(AB125="#N/C","#N/C",IF(AB125=0,INDEX(Taxonomy_UniqueValues!C:C,MATCH(AC125,Taxonomy_UniqueValues!E:E,0)),INDEX(Taxonomy_UniqueValues!C:C,MATCH(AB125,Taxonomy_UniqueValues!D:D,0)))),"#N/C")</f>
        <v>Brachycera</v>
      </c>
      <c r="AB125" s="87" t="str">
        <f>+IFERROR(IF(AC125="#N/C","#N/C",IF(AC125=0,INDEX(Taxonomy_UniqueValues!D:D,MATCH(AD125,Taxonomy_UniqueValues!F:F,0)),INDEX(Taxonomy_UniqueValues!D:D,MATCH(AC125,Taxonomy_UniqueValues!E:E,0)))),"#N/C")</f>
        <v>Muscomorpha</v>
      </c>
      <c r="AC125" s="87" t="str">
        <f>+IFERROR(IF(AD125="#N/C","#N/C",IF(AD125=0,INDEX(Taxonomy_UniqueValues!E:E,MATCH(AE125,Taxonomy_UniqueValues!G:G,0)),INDEX(Taxonomy_UniqueValues!E:E,MATCH(AD125,Taxonomy_UniqueValues!F:F,0)))),"#N/C")</f>
        <v>Muscoidea</v>
      </c>
      <c r="AD125" s="87" t="str">
        <f>+IFERROR(IF(AE125="#N/C","#N/C",IF(AE125=0,INDEX(Taxonomy_UniqueValues!F:F,MATCH(AF125,Taxonomy_UniqueValues!H:H,0)),INDEX(Taxonomy_UniqueValues!F:F,MATCH(AE125,Taxonomy_UniqueValues!G:G,0)))),"#N/C")</f>
        <v>Fanniidae</v>
      </c>
      <c r="AE125" s="87">
        <f>+IFERROR(IF(AF125="#N/C","#N/C",INDEX(Taxonomy_UniqueValues!G:G,MATCH(AF125,Taxonomy_UniqueValues!H:H,0))),"#N/C")</f>
        <v>0</v>
      </c>
      <c r="AF125" s="87" t="s">
        <v>39</v>
      </c>
      <c r="AG125" s="88" t="s">
        <v>37</v>
      </c>
      <c r="AH125" s="39" t="str" cm="1">
        <f t="array" ref="AH125">IF(LEN(V125)&gt;1,V125,_xlfn.LET(_xlpm.cls,Y125, _xlpm.ord,IFERROR(Z125,"#N/C"), _xlpm.subord,IFERROR(AA125,"#N/C"), _xlpm.infr,IFERROR(AB125,"#N/C"), _xlpm.sf,IFERROR(AC125,"#N/C"), _xlpm.fam,IFERROR(AD125,"#N/C"), _xlpm.subfam,IF(TRIM(AE125)="-","#N/C",IFERROR(AE125,"#N/C")),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_xlpm.fallback,IF(IFERROR(Z125,"#N/C")="#N/C",Y125,IF(IFERROR(AA125,"#N/C")="#N/C",Z125,IF(IFERROR(AB125,"#N/C")="#N/C",AA125,IF(IFERROR(AC125,"#N/C")="#N/C",AB125,IF(IFERROR(AD125,"#N/C")="#N/C",AC125,IF(IFERROR(AE125,"#N/C")="#N/C",AD125,"#N/C")))))), _xlpm.finalResult,IF(OR(_xlpm.computedResult="",_xlpm.computedResult="#N/C"),_xlpm.fallback,_xlpm.computedResult), INDEX(_xlpm.finalResult,1)))</f>
        <v>fly</v>
      </c>
      <c r="AI125" s="106" t="s">
        <v>35</v>
      </c>
      <c r="AJ125" s="55" t="str">
        <f t="shared" si="16"/>
        <v>Insecta.Diptera.Brachycera.Muscomorpha.Muscoidea.Fanniidae.0.Fannia.#N/C</v>
      </c>
    </row>
    <row r="126" spans="1:36" x14ac:dyDescent="0.25">
      <c r="A126" s="3">
        <v>125</v>
      </c>
      <c r="B126" s="50" t="str">
        <f t="shared" si="19"/>
        <v>FAIR-D1_125</v>
      </c>
      <c r="C126" s="51" t="s">
        <v>28</v>
      </c>
      <c r="D126" s="4">
        <f t="shared" si="20"/>
        <v>45164</v>
      </c>
      <c r="E126" s="1" t="s">
        <v>147</v>
      </c>
      <c r="F126" s="81" t="str">
        <f>HYPERLINK(VLOOKUP(E126,Video_List!G:K,5),"video")</f>
        <v>video</v>
      </c>
      <c r="G126" s="5" t="str">
        <f>IF(ISBLANK(E126),"",IFERROR(IF(MATCH(E126,Video_List!$G:$G,)&gt;0,"ok",""),"errr"))</f>
        <v>ok</v>
      </c>
      <c r="H126" s="1" t="s">
        <v>147</v>
      </c>
      <c r="I126" s="81" t="str">
        <f>HYPERLINK(VLOOKUP(H126,Video_List!G:K,5),"video")</f>
        <v>video</v>
      </c>
      <c r="J126" s="5" t="str">
        <f>IF(ISBLANK(H126),"",IFERROR(IF(MATCH(H126,Video_List!$G:$G,)&gt;0,"ok",""),"error"))</f>
        <v>ok</v>
      </c>
      <c r="K126" s="2">
        <v>45164.667152777802</v>
      </c>
      <c r="L126" s="2">
        <v>45164.667511574102</v>
      </c>
      <c r="M126" s="52">
        <f t="shared" si="13"/>
        <v>3.5879630013369024E-4</v>
      </c>
      <c r="N126" s="53" t="s">
        <v>46</v>
      </c>
      <c r="O126" s="54" t="s">
        <v>32</v>
      </c>
      <c r="P126" s="54" t="s">
        <v>33</v>
      </c>
      <c r="Q126" s="6">
        <v>125</v>
      </c>
      <c r="R126" s="5" t="str">
        <f t="shared" si="14"/>
        <v>FAIR-D1/125</v>
      </c>
      <c r="S126" s="4" t="str">
        <f>IF(ISBLANK(E126),"",IF(E126=H126, "1 video",CONCATENATE((+COUNTIFS(Video_List!$A:$A,Monitoring!C126,Video_List!$D:$D,"&lt;=" &amp;Monitoring!L126)-COUNTIFS(Video_List!$A:$A,Monitoring!C126,Video_List!$D:$D,"&lt;=" &amp;Monitoring!K126))+1," videos")))</f>
        <v>1 video</v>
      </c>
      <c r="T126" s="54" t="s">
        <v>34</v>
      </c>
      <c r="U126" s="75"/>
      <c r="V126" s="7" t="str">
        <f t="shared" si="15"/>
        <v/>
      </c>
      <c r="W126" s="85" t="str">
        <f t="shared" si="21"/>
        <v>yes</v>
      </c>
      <c r="X126" s="86" t="s">
        <v>35</v>
      </c>
      <c r="Y126" s="87" t="str">
        <f>+IFERROR(IF(Z126="#N/C","#N/C",IF(Z126=0,INDEX(Taxonomy_UniqueValues!A:A,MATCH(AA126,Taxonomy_UniqueValues!C:C,0)),INDEX(Taxonomy_UniqueValues!A:A,MATCH(Z126,Taxonomy_UniqueValues!B:B,0)))),"#N/C")</f>
        <v>Insecta</v>
      </c>
      <c r="Z126" s="87" t="str">
        <f>+IFERROR(IF(AA126="#N/C","#N/C",IF(AA126=0,INDEX(Taxonomy_UniqueValues!B:B,MATCH(AB126,Taxonomy_UniqueValues!D:D,0)),INDEX(Taxonomy_UniqueValues!B:B,MATCH(AA126,Taxonomy_UniqueValues!C:C,0)))),"#N/C")</f>
        <v>Diptera</v>
      </c>
      <c r="AA126" s="87" t="str">
        <f>+IFERROR(IF(AB126="#N/C","#N/C",IF(AB126=0,INDEX(Taxonomy_UniqueValues!C:C,MATCH(AC126,Taxonomy_UniqueValues!E:E,0)),INDEX(Taxonomy_UniqueValues!C:C,MATCH(AB126,Taxonomy_UniqueValues!D:D,0)))),"#N/C")</f>
        <v>Brachycera</v>
      </c>
      <c r="AB126" s="87" t="str">
        <f>+IFERROR(IF(AC126="#N/C","#N/C",IF(AC126=0,INDEX(Taxonomy_UniqueValues!D:D,MATCH(AD126,Taxonomy_UniqueValues!F:F,0)),INDEX(Taxonomy_UniqueValues!D:D,MATCH(AC126,Taxonomy_UniqueValues!E:E,0)))),"#N/C")</f>
        <v>Muscomorpha</v>
      </c>
      <c r="AC126" s="87" t="str">
        <f>+IFERROR(IF(AD126="#N/C","#N/C",IF(AD126=0,INDEX(Taxonomy_UniqueValues!E:E,MATCH(AE126,Taxonomy_UniqueValues!G:G,0)),INDEX(Taxonomy_UniqueValues!E:E,MATCH(AD126,Taxonomy_UniqueValues!F:F,0)))),"#N/C")</f>
        <v>Muscoidea</v>
      </c>
      <c r="AD126" s="87" t="str">
        <f>+IFERROR(IF(AE126="#N/C","#N/C",IF(AE126=0,INDEX(Taxonomy_UniqueValues!F:F,MATCH(AF126,Taxonomy_UniqueValues!H:H,0)),INDEX(Taxonomy_UniqueValues!F:F,MATCH(AE126,Taxonomy_UniqueValues!G:G,0)))),"#N/C")</f>
        <v>Fanniidae</v>
      </c>
      <c r="AE126" s="87">
        <f>+IFERROR(IF(AF126="#N/C","#N/C",INDEX(Taxonomy_UniqueValues!G:G,MATCH(AF126,Taxonomy_UniqueValues!H:H,0))),"#N/C")</f>
        <v>0</v>
      </c>
      <c r="AF126" s="87" t="s">
        <v>39</v>
      </c>
      <c r="AG126" s="88" t="s">
        <v>37</v>
      </c>
      <c r="AH126" s="39" t="str" cm="1">
        <f t="array" ref="AH126">IF(LEN(V126)&gt;1,V126,_xlfn.LET(_xlpm.cls,Y126, _xlpm.ord,IFERROR(Z126,"#N/C"), _xlpm.subord,IFERROR(AA126,"#N/C"), _xlpm.infr,IFERROR(AB126,"#N/C"), _xlpm.sf,IFERROR(AC126,"#N/C"), _xlpm.fam,IFERROR(AD126,"#N/C"), _xlpm.subfam,IF(TRIM(AE126)="-","#N/C",IFERROR(AE126,"#N/C")),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_xlpm.fallback,IF(IFERROR(Z126,"#N/C")="#N/C",Y126,IF(IFERROR(AA126,"#N/C")="#N/C",Z126,IF(IFERROR(AB126,"#N/C")="#N/C",AA126,IF(IFERROR(AC126,"#N/C")="#N/C",AB126,IF(IFERROR(AD126,"#N/C")="#N/C",AC126,IF(IFERROR(AE126,"#N/C")="#N/C",AD126,"#N/C")))))), _xlpm.finalResult,IF(OR(_xlpm.computedResult="",_xlpm.computedResult="#N/C"),_xlpm.fallback,_xlpm.computedResult), INDEX(_xlpm.finalResult,1)))</f>
        <v>fly</v>
      </c>
      <c r="AI126" s="106" t="s">
        <v>35</v>
      </c>
      <c r="AJ126" s="55" t="str">
        <f t="shared" si="16"/>
        <v>Insecta.Diptera.Brachycera.Muscomorpha.Muscoidea.Fanniidae.0.Fannia.#N/C</v>
      </c>
    </row>
    <row r="127" spans="1:36" x14ac:dyDescent="0.25">
      <c r="A127" s="3">
        <v>126</v>
      </c>
      <c r="B127" s="50" t="str">
        <f t="shared" si="19"/>
        <v>FAIR-D1_126</v>
      </c>
      <c r="C127" s="51" t="s">
        <v>28</v>
      </c>
      <c r="D127" s="4">
        <f t="shared" si="20"/>
        <v>45164</v>
      </c>
      <c r="E127" s="1" t="s">
        <v>148</v>
      </c>
      <c r="F127" s="81" t="str">
        <f>HYPERLINK(VLOOKUP(E127,Video_List!G:K,5),"video")</f>
        <v>video</v>
      </c>
      <c r="G127" s="5" t="str">
        <f>IF(ISBLANK(E127),"",IFERROR(IF(MATCH(E127,Video_List!$G:$G,)&gt;0,"ok",""),"errr"))</f>
        <v>ok</v>
      </c>
      <c r="H127" s="1" t="s">
        <v>148</v>
      </c>
      <c r="I127" s="81" t="str">
        <f>HYPERLINK(VLOOKUP(H127,Video_List!G:K,5),"video")</f>
        <v>video</v>
      </c>
      <c r="J127" s="5" t="str">
        <f>IF(ISBLANK(H127),"",IFERROR(IF(MATCH(H127,Video_List!$G:$G,)&gt;0,"ok",""),"error"))</f>
        <v>ok</v>
      </c>
      <c r="K127" s="2">
        <v>45164.716493055603</v>
      </c>
      <c r="L127" s="2">
        <v>45164.7174884259</v>
      </c>
      <c r="M127" s="52">
        <f t="shared" si="13"/>
        <v>9.9537029745988548E-4</v>
      </c>
      <c r="N127" s="53" t="s">
        <v>46</v>
      </c>
      <c r="O127" s="54" t="s">
        <v>32</v>
      </c>
      <c r="P127" s="54" t="s">
        <v>33</v>
      </c>
      <c r="Q127" s="6">
        <v>126</v>
      </c>
      <c r="R127" s="5" t="str">
        <f t="shared" si="14"/>
        <v>FAIR-D1/126</v>
      </c>
      <c r="S127" s="4" t="str">
        <f>IF(ISBLANK(E127),"",IF(E127=H127, "1 video",CONCATENATE((+COUNTIFS(Video_List!$A:$A,Monitoring!C127,Video_List!$D:$D,"&lt;=" &amp;Monitoring!L127)-COUNTIFS(Video_List!$A:$A,Monitoring!C127,Video_List!$D:$D,"&lt;=" &amp;Monitoring!K127))+1," videos")))</f>
        <v>1 video</v>
      </c>
      <c r="T127" s="54" t="s">
        <v>34</v>
      </c>
      <c r="U127" s="75"/>
      <c r="V127" s="7" t="str">
        <f t="shared" si="15"/>
        <v/>
      </c>
      <c r="W127" s="85" t="str">
        <f t="shared" si="21"/>
        <v>yes</v>
      </c>
      <c r="X127" s="86" t="s">
        <v>32</v>
      </c>
      <c r="Y127" s="87" t="str">
        <f>+IFERROR(IF(Z127="#N/C","#N/C",INDEX(Taxonomy_UniqueValues!A:A,MATCH(Z127,Taxonomy_UniqueValues!B:B,0))),"#N/C")</f>
        <v>Insecta</v>
      </c>
      <c r="Z127" s="87" t="str">
        <f>+IFERROR(IF(AA127="#N/C","#N/C",INDEX(Taxonomy_UniqueValues!B:B,MATCH(AA127,Taxonomy_UniqueValues!C:C,0))),"#N/C")</f>
        <v>Diptera</v>
      </c>
      <c r="AA127" s="87" t="str">
        <f>+IFERROR(IF(AC127="#N/C","#N/C",INDEX(Taxonomy_UniqueValues!C:C,MATCH(AC127,Taxonomy_UniqueValues!E:E,0))),"#N/C")</f>
        <v>Brachycera</v>
      </c>
      <c r="AB127" s="87" t="str">
        <f>+IFERROR(IF(AC127="#N/C","#N/C",INDEX(Taxonomy_UniqueValues!D:D,MATCH(AC127,Taxonomy_UniqueValues!E:E,0))),"#N/C")</f>
        <v>Muscomorpha</v>
      </c>
      <c r="AC127" s="87" t="s">
        <v>36</v>
      </c>
      <c r="AD127" s="87" t="str">
        <f>+IFERROR(IF(AE127="#N/C","#N/C",INDEX(Taxonomy_UniqueValues!F:F,MATCH(AE127,Taxonomy_UniqueValues!G:G,0))),"#N/C")</f>
        <v>#N/C</v>
      </c>
      <c r="AE127" s="87" t="str">
        <f>+IFERROR(IF(AF127="#N/C","#N/C",INDEX(Taxonomy_UniqueValues!G:G,MATCH(AF127,Taxonomy_UniqueValues!H:H,0))),"#N/C")</f>
        <v>#N/C</v>
      </c>
      <c r="AF127" s="87" t="str">
        <f>+IFERROR(IF(AG127="#N/C","#N/C",INDEX(Taxonomy_UniqueValues!H:H,MATCH(AG127,Taxonomy_UniqueValues!I:I,0))),"#N/C")</f>
        <v>#N/C</v>
      </c>
      <c r="AG127" s="88" t="s">
        <v>37</v>
      </c>
      <c r="AH127" s="39" t="str" cm="1">
        <f t="array" ref="AH127">IF(LEN(V127)&gt;1,V127,_xlfn.LET(_xlpm.cls,Y127, _xlpm.ord,IFERROR(Z127,"#N/C"), _xlpm.subord,IFERROR(AA127,"#N/C"), _xlpm.infr,IFERROR(AB127,"#N/C"), _xlpm.sf,IFERROR(AC127,"#N/C"), _xlpm.fam,IFERROR(AD127,"#N/C"), _xlpm.subfam,IF(TRIM(AE127)="-","#N/C",IFERROR(AE127,"#N/C")),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_xlpm.fallback,IF(IFERROR(Z127,"#N/C")="#N/C",Y127,IF(IFERROR(AA127,"#N/C")="#N/C",Z127,IF(IFERROR(AB127,"#N/C")="#N/C",AA127,IF(IFERROR(AC127,"#N/C")="#N/C",AB127,IF(IFERROR(AD127,"#N/C")="#N/C",AC127,IF(IFERROR(AE127,"#N/C")="#N/C",AD127,"#N/C")))))), _xlpm.finalResult,IF(OR(_xlpm.computedResult="",_xlpm.computedResult="#N/C"),_xlpm.fallback,_xlpm.computedResult), INDEX(_xlpm.finalResult,1)))</f>
        <v>Muscoidea</v>
      </c>
      <c r="AI127" s="106" t="s">
        <v>35</v>
      </c>
      <c r="AJ127" s="55" t="str">
        <f t="shared" si="16"/>
        <v>Insecta.Diptera.Brachycera.Muscomorpha.Muscoidea.#N/C.#N/C.#N/C.#N/C</v>
      </c>
    </row>
    <row r="128" spans="1:36" x14ac:dyDescent="0.25">
      <c r="A128" s="3">
        <v>127</v>
      </c>
      <c r="B128" s="50" t="str">
        <f t="shared" si="19"/>
        <v>FAIR-D1_127</v>
      </c>
      <c r="C128" s="51" t="s">
        <v>28</v>
      </c>
      <c r="D128" s="4">
        <f t="shared" si="20"/>
        <v>45165</v>
      </c>
      <c r="E128" s="1" t="s">
        <v>149</v>
      </c>
      <c r="F128" s="81" t="str">
        <f>HYPERLINK(VLOOKUP(E128,Video_List!G:K,5),"video")</f>
        <v>video</v>
      </c>
      <c r="G128" s="5" t="str">
        <f>IF(ISBLANK(E128),"",IFERROR(IF(MATCH(E128,Video_List!$G:$G,)&gt;0,"ok",""),"errr"))</f>
        <v>ok</v>
      </c>
      <c r="H128" s="1" t="s">
        <v>149</v>
      </c>
      <c r="I128" s="81" t="str">
        <f>HYPERLINK(VLOOKUP(H128,Video_List!G:K,5),"video")</f>
        <v>video</v>
      </c>
      <c r="J128" s="5" t="str">
        <f>IF(ISBLANK(H128),"",IFERROR(IF(MATCH(H128,Video_List!$G:$G,)&gt;0,"ok",""),"error"))</f>
        <v>ok</v>
      </c>
      <c r="K128" s="2">
        <v>45165.392731481501</v>
      </c>
      <c r="L128" s="2">
        <v>45165.392824074101</v>
      </c>
      <c r="M128" s="52">
        <f t="shared" si="13"/>
        <v>9.2592599685303867E-5</v>
      </c>
      <c r="N128" s="53" t="s">
        <v>33</v>
      </c>
      <c r="O128" s="54" t="s">
        <v>32</v>
      </c>
      <c r="P128" s="54" t="s">
        <v>33</v>
      </c>
      <c r="Q128" s="6">
        <v>127</v>
      </c>
      <c r="R128" s="5" t="str">
        <f t="shared" si="14"/>
        <v>FAIR-D1/127</v>
      </c>
      <c r="S128" s="4" t="str">
        <f>IF(ISBLANK(E128),"",IF(E128=H128, "1 video",CONCATENATE((+COUNTIFS(Video_List!$A:$A,Monitoring!C128,Video_List!$D:$D,"&lt;=" &amp;Monitoring!L128)-COUNTIFS(Video_List!$A:$A,Monitoring!C128,Video_List!$D:$D,"&lt;=" &amp;Monitoring!K128))+1," videos")))</f>
        <v>1 video</v>
      </c>
      <c r="T128" s="54" t="s">
        <v>34</v>
      </c>
      <c r="U128" s="75"/>
      <c r="V128" s="7" t="str">
        <f t="shared" si="15"/>
        <v/>
      </c>
      <c r="W128" s="85" t="s">
        <v>32</v>
      </c>
      <c r="X128" s="86" t="s">
        <v>35</v>
      </c>
      <c r="Y128" s="87" t="str">
        <f>+IFERROR(IF(Z128="#N/C","#N/C",IF(Z128=0,INDEX(Taxonomy_UniqueValues!A:A,MATCH(AA128,Taxonomy_UniqueValues!C:C,0)),INDEX(Taxonomy_UniqueValues!A:A,MATCH(Z128,Taxonomy_UniqueValues!B:B,0)))),"#N/C")</f>
        <v>Insecta</v>
      </c>
      <c r="Z128" s="87" t="str">
        <f>+IFERROR(IF(AA128="#N/C","#N/C",IF(AA128=0,INDEX(Taxonomy_UniqueValues!B:B,MATCH(AB128,Taxonomy_UniqueValues!D:D,0)),INDEX(Taxonomy_UniqueValues!B:B,MATCH(AA128,Taxonomy_UniqueValues!C:C,0)))),"#N/C")</f>
        <v>Diptera</v>
      </c>
      <c r="AA128" s="87" t="str">
        <f>+IFERROR(IF(AB128="#N/C","#N/C",IF(AB128=0,INDEX(Taxonomy_UniqueValues!C:C,MATCH(AC128,Taxonomy_UniqueValues!E:E,0)),INDEX(Taxonomy_UniqueValues!C:C,MATCH(AB128,Taxonomy_UniqueValues!D:D,0)))),"#N/C")</f>
        <v>Brachycera</v>
      </c>
      <c r="AB128" s="87" t="str">
        <f>+IFERROR(IF(AC128="#N/C","#N/C",IF(AC128=0,INDEX(Taxonomy_UniqueValues!D:D,MATCH(AD128,Taxonomy_UniqueValues!F:F,0)),INDEX(Taxonomy_UniqueValues!D:D,MATCH(AC128,Taxonomy_UniqueValues!E:E,0)))),"#N/C")</f>
        <v>Muscomorpha</v>
      </c>
      <c r="AC128" s="87" t="str">
        <f>+IFERROR(IF(AD128="#N/C","#N/C",IF(AD128=0,INDEX(Taxonomy_UniqueValues!E:E,MATCH(AE128,Taxonomy_UniqueValues!G:G,0)),INDEX(Taxonomy_UniqueValues!E:E,MATCH(AD128,Taxonomy_UniqueValues!F:F,0)))),"#N/C")</f>
        <v>Muscoidea</v>
      </c>
      <c r="AD128" s="87" t="str">
        <f>+IFERROR(IF(AE128="#N/C","#N/C",IF(AE128=0,INDEX(Taxonomy_UniqueValues!F:F,MATCH(AF128,Taxonomy_UniqueValues!H:H,0)),INDEX(Taxonomy_UniqueValues!F:F,MATCH(AE128,Taxonomy_UniqueValues!G:G,0)))),"#N/C")</f>
        <v>Fanniidae</v>
      </c>
      <c r="AE128" s="87">
        <f>+IFERROR(IF(AF128="#N/C","#N/C",INDEX(Taxonomy_UniqueValues!G:G,MATCH(AF128,Taxonomy_UniqueValues!H:H,0))),"#N/C")</f>
        <v>0</v>
      </c>
      <c r="AF128" s="87" t="s">
        <v>39</v>
      </c>
      <c r="AG128" s="88" t="s">
        <v>37</v>
      </c>
      <c r="AH128" s="39" t="str" cm="1">
        <f t="array" ref="AH128">IF(LEN(V128)&gt;1,V128,_xlfn.LET(_xlpm.cls,Y128, _xlpm.ord,IFERROR(Z128,"#N/C"), _xlpm.subord,IFERROR(AA128,"#N/C"), _xlpm.infr,IFERROR(AB128,"#N/C"), _xlpm.sf,IFERROR(AC128,"#N/C"), _xlpm.fam,IFERROR(AD128,"#N/C"), _xlpm.subfam,IF(TRIM(AE128)="-","#N/C",IFERROR(AE128,"#N/C")),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_xlpm.fallback,IF(IFERROR(Z128,"#N/C")="#N/C",Y128,IF(IFERROR(AA128,"#N/C")="#N/C",Z128,IF(IFERROR(AB128,"#N/C")="#N/C",AA128,IF(IFERROR(AC128,"#N/C")="#N/C",AB128,IF(IFERROR(AD128,"#N/C")="#N/C",AC128,IF(IFERROR(AE128,"#N/C")="#N/C",AD128,"#N/C")))))), _xlpm.finalResult,IF(OR(_xlpm.computedResult="",_xlpm.computedResult="#N/C"),_xlpm.fallback,_xlpm.computedResult), INDEX(_xlpm.finalResult,1)))</f>
        <v>fly</v>
      </c>
      <c r="AI128" s="106" t="s">
        <v>35</v>
      </c>
      <c r="AJ128" s="55" t="str">
        <f t="shared" si="16"/>
        <v>Insecta.Diptera.Brachycera.Muscomorpha.Muscoidea.Fanniidae.0.Fannia.#N/C</v>
      </c>
    </row>
    <row r="129" spans="1:36" x14ac:dyDescent="0.25">
      <c r="A129" s="3">
        <v>128</v>
      </c>
      <c r="B129" s="50" t="str">
        <f t="shared" si="19"/>
        <v>FAIR-D1_128</v>
      </c>
      <c r="C129" s="51" t="s">
        <v>28</v>
      </c>
      <c r="D129" s="4">
        <f t="shared" si="20"/>
        <v>45165</v>
      </c>
      <c r="E129" s="1" t="s">
        <v>150</v>
      </c>
      <c r="F129" s="81" t="str">
        <f>HYPERLINK(VLOOKUP(E129,Video_List!G:K,5),"video")</f>
        <v>video</v>
      </c>
      <c r="G129" s="5" t="str">
        <f>IF(ISBLANK(E129),"",IFERROR(IF(MATCH(E129,Video_List!$G:$G,)&gt;0,"ok",""),"errr"))</f>
        <v>ok</v>
      </c>
      <c r="H129" s="1" t="s">
        <v>150</v>
      </c>
      <c r="I129" s="81" t="str">
        <f>HYPERLINK(VLOOKUP(H129,Video_List!G:K,5),"video")</f>
        <v>video</v>
      </c>
      <c r="J129" s="5" t="str">
        <f>IF(ISBLANK(H129),"",IFERROR(IF(MATCH(H129,Video_List!$G:$G,)&gt;0,"ok",""),"error"))</f>
        <v>ok</v>
      </c>
      <c r="K129" s="2">
        <v>45165.393877314797</v>
      </c>
      <c r="L129" s="2">
        <v>45165.393946759301</v>
      </c>
      <c r="M129" s="52">
        <f t="shared" si="13"/>
        <v>6.9444504333660007E-5</v>
      </c>
      <c r="N129" s="53" t="s">
        <v>33</v>
      </c>
      <c r="O129" s="6" t="s">
        <v>35</v>
      </c>
      <c r="P129" s="6" t="s">
        <v>33</v>
      </c>
      <c r="Q129" s="6">
        <v>128</v>
      </c>
      <c r="R129" s="5" t="str">
        <f t="shared" si="14"/>
        <v>FAIR-D1/128</v>
      </c>
      <c r="S129" s="4" t="str">
        <f>IF(ISBLANK(E129),"",IF(E129=H129, "1 video",CONCATENATE((+COUNTIFS(Video_List!$A:$A,Monitoring!C129,Video_List!$D:$D,"&lt;=" &amp;Monitoring!L129)-COUNTIFS(Video_List!$A:$A,Monitoring!C129,Video_List!$D:$D,"&lt;=" &amp;Monitoring!K129))+1," videos")))</f>
        <v>1 video</v>
      </c>
      <c r="T129" s="6" t="s">
        <v>46</v>
      </c>
      <c r="U129" s="75" t="s">
        <v>105</v>
      </c>
      <c r="V129" s="7" t="str">
        <f t="shared" si="15"/>
        <v/>
      </c>
      <c r="W129" s="85" t="s">
        <v>35</v>
      </c>
      <c r="X129" s="86" t="s">
        <v>35</v>
      </c>
      <c r="Y129" s="87" t="str">
        <f>+IFERROR(IF(Z129="#N/C","#N/C",INDEX(Taxonomy_UniqueValues!A:A,MATCH(Z129,Taxonomy_UniqueValues!B:B,0))),"#N/C")</f>
        <v>#N/C</v>
      </c>
      <c r="Z129" s="87" t="str">
        <f>+IFERROR(IF(AA129="#N/C","#N/C",INDEX(Taxonomy_UniqueValues!B:B,MATCH(AA129,Taxonomy_UniqueValues!C:C,0))),"#N/C")</f>
        <v>#N/C</v>
      </c>
      <c r="AA129" s="87" t="str">
        <f>+IFERROR(IF(AC129="#N/C","#N/C",INDEX(Taxonomy_UniqueValues!C:C,MATCH(AC129,Taxonomy_UniqueValues!E:E,0))),"#N/C")</f>
        <v>#N/C</v>
      </c>
      <c r="AB129" s="87" t="str">
        <f>+IFERROR(IF(AC129="#N/C","#N/C",INDEX(Taxonomy_UniqueValues!D:D,MATCH(AC129,Taxonomy_UniqueValues!E:E,0))),"#N/C")</f>
        <v>#N/C</v>
      </c>
      <c r="AC129" s="87" t="str">
        <f>+IFERROR(IF(AD129="#N/C","#N/C",INDEX(Taxonomy_UniqueValues!E:E,MATCH(AD129,Taxonomy_UniqueValues!F:F,0))),"#N/C")</f>
        <v>#N/C</v>
      </c>
      <c r="AD129" s="87" t="str">
        <f>+IFERROR(IF(AE129="#N/C","#N/C",INDEX(Taxonomy_UniqueValues!F:F,MATCH(AE129,Taxonomy_UniqueValues!G:G,0))),"#N/C")</f>
        <v>#N/C</v>
      </c>
      <c r="AE129" s="87" t="str">
        <f>+IFERROR(IF(AF129="#N/C","#N/C",INDEX(Taxonomy_UniqueValues!G:G,MATCH(AF129,Taxonomy_UniqueValues!H:H,0))),"#N/C")</f>
        <v>#N/C</v>
      </c>
      <c r="AF129" s="87" t="str">
        <f>+IFERROR(IF(AG129="#N/C","#N/C",INDEX(Taxonomy_UniqueValues!H:H,MATCH(AG129,Taxonomy_UniqueValues!I:I,0))),"#N/C")</f>
        <v>#N/C</v>
      </c>
      <c r="AG129" s="88" t="s">
        <v>37</v>
      </c>
      <c r="AH129" s="39" t="str" cm="1">
        <f t="array" ref="AH129">IF(LEN(V129)&gt;1,V129,_xlfn.LET(_xlpm.cls,Y129, _xlpm.ord,IFERROR(Z129,"#N/C"), _xlpm.subord,IFERROR(AA129,"#N/C"), _xlpm.infr,IFERROR(AB129,"#N/C"), _xlpm.sf,IFERROR(AC129,"#N/C"), _xlpm.fam,IFERROR(AD129,"#N/C"), _xlpm.subfam,IF(TRIM(AE129)="-","#N/C",IFERROR(AE129,"#N/C")),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_xlpm.fallback,IF(IFERROR(Z129,"#N/C")="#N/C",Y129,IF(IFERROR(AA129,"#N/C")="#N/C",Z129,IF(IFERROR(AB129,"#N/C")="#N/C",AA129,IF(IFERROR(AC129,"#N/C")="#N/C",AB129,IF(IFERROR(AD129,"#N/C")="#N/C",AC129,IF(IFERROR(AE129,"#N/C")="#N/C",AD129,"#N/C")))))), _xlpm.finalResult,IF(OR(_xlpm.computedResult="",_xlpm.computedResult="#N/C"),_xlpm.fallback,_xlpm.computedResult), INDEX(_xlpm.finalResult,1)))</f>
        <v>#N/C</v>
      </c>
      <c r="AI129" s="106" t="s">
        <v>35</v>
      </c>
      <c r="AJ129" s="55" t="str">
        <f t="shared" si="16"/>
        <v>#N/C.#N/C.#N/C.#N/C.#N/C.#N/C.#N/C.#N/C.#N/C</v>
      </c>
    </row>
    <row r="130" spans="1:36" x14ac:dyDescent="0.25">
      <c r="A130" s="3">
        <v>129</v>
      </c>
      <c r="B130" s="50" t="str">
        <f t="shared" si="19"/>
        <v>FAIR-D1_129</v>
      </c>
      <c r="C130" s="51" t="s">
        <v>28</v>
      </c>
      <c r="D130" s="4">
        <f t="shared" si="20"/>
        <v>45165</v>
      </c>
      <c r="E130" s="1" t="s">
        <v>151</v>
      </c>
      <c r="F130" s="81" t="str">
        <f>HYPERLINK(VLOOKUP(E130,Video_List!G:K,5),"video")</f>
        <v>video</v>
      </c>
      <c r="G130" s="5" t="str">
        <f>IF(ISBLANK(E130),"",IFERROR(IF(MATCH(E130,Video_List!$G:$G,)&gt;0,"ok",""),"errr"))</f>
        <v>ok</v>
      </c>
      <c r="H130" s="1" t="s">
        <v>151</v>
      </c>
      <c r="I130" s="81" t="str">
        <f>HYPERLINK(VLOOKUP(H130,Video_List!G:K,5),"video")</f>
        <v>video</v>
      </c>
      <c r="J130" s="5" t="str">
        <f>IF(ISBLANK(H130),"",IFERROR(IF(MATCH(H130,Video_List!$G:$G,)&gt;0,"ok",""),"error"))</f>
        <v>ok</v>
      </c>
      <c r="K130" s="2">
        <v>45165.4074652778</v>
      </c>
      <c r="L130" s="2">
        <v>45165.407615740703</v>
      </c>
      <c r="M130" s="52">
        <f t="shared" ref="M130:M193" si="22">IF(ISBLANK(E130),"",L130-K130)</f>
        <v>1.5046290354803205E-4</v>
      </c>
      <c r="N130" s="53" t="s">
        <v>46</v>
      </c>
      <c r="O130" s="54" t="s">
        <v>35</v>
      </c>
      <c r="P130" s="54" t="s">
        <v>46</v>
      </c>
      <c r="Q130" s="6">
        <v>129</v>
      </c>
      <c r="R130" s="5" t="str">
        <f t="shared" ref="R130:R193" si="23">IF(ISBLANK(C130),"",+CONCATENATE(C130,"/",Q130))</f>
        <v>FAIR-D1/129</v>
      </c>
      <c r="S130" s="4" t="str">
        <f>IF(ISBLANK(E130),"",IF(E130=H130, "1 video",CONCATENATE((+COUNTIFS(Video_List!$A:$A,Monitoring!C130,Video_List!$D:$D,"&lt;=" &amp;Monitoring!L130)-COUNTIFS(Video_List!$A:$A,Monitoring!C130,Video_List!$D:$D,"&lt;=" &amp;Monitoring!K130))+1," videos")))</f>
        <v>1 video</v>
      </c>
      <c r="T130" s="54" t="s">
        <v>34</v>
      </c>
      <c r="U130" s="75"/>
      <c r="V130" s="7" t="str">
        <f t="shared" si="15"/>
        <v/>
      </c>
      <c r="W130" s="85" t="s">
        <v>35</v>
      </c>
      <c r="X130" s="86" t="s">
        <v>35</v>
      </c>
      <c r="Y130" s="87" t="str">
        <f>+IFERROR(IF(Z130="#N/C","#N/C",INDEX(Taxonomy_UniqueValues!A:A,MATCH(Z130,Taxonomy_UniqueValues!B:B,0))),"#N/C")</f>
        <v>Insecta</v>
      </c>
      <c r="Z130" s="87" t="str">
        <f>+IFERROR(IF(AA130="#N/C","#N/C",INDEX(Taxonomy_UniqueValues!B:B,MATCH(AA130,Taxonomy_UniqueValues!C:C,0))),"#N/C")</f>
        <v>Diptera</v>
      </c>
      <c r="AA130" s="87" t="s">
        <v>49</v>
      </c>
      <c r="AB130" s="87" t="str">
        <f>+IFERROR(IF(AC130="#N/C","#N/C",INDEX(Taxonomy_UniqueValues!D:D,MATCH(AC130,Taxonomy_UniqueValues!E:E,0))),"#N/C")</f>
        <v>#N/C</v>
      </c>
      <c r="AC130" s="87" t="str">
        <f>+IFERROR(IF(AD130="#N/C","#N/C",INDEX(Taxonomy_UniqueValues!E:E,MATCH(AD130,Taxonomy_UniqueValues!F:F,0))),"#N/C")</f>
        <v>#N/C</v>
      </c>
      <c r="AD130" s="87" t="str">
        <f>+IFERROR(IF(AE130="#N/C","#N/C",INDEX(Taxonomy_UniqueValues!F:F,MATCH(AE130,Taxonomy_UniqueValues!G:G,0))),"#N/C")</f>
        <v>#N/C</v>
      </c>
      <c r="AE130" s="87" t="str">
        <f>+IFERROR(IF(AF130="#N/C","#N/C",INDEX(Taxonomy_UniqueValues!G:G,MATCH(AF130,Taxonomy_UniqueValues!H:H,0))),"#N/C")</f>
        <v>#N/C</v>
      </c>
      <c r="AF130" s="87" t="str">
        <f>+IFERROR(IF(AG130="#N/C","#N/C",INDEX(Taxonomy_UniqueValues!H:H,MATCH(AG130,Taxonomy_UniqueValues!I:I,0))),"#N/C")</f>
        <v>#N/C</v>
      </c>
      <c r="AG130" s="88" t="s">
        <v>37</v>
      </c>
      <c r="AH130" s="39" t="str" cm="1">
        <f t="array" ref="AH130">IF(LEN(V130)&gt;1,V130,_xlfn.LET(_xlpm.cls,Y130, _xlpm.ord,IFERROR(Z130,"#N/C"), _xlpm.subord,IFERROR(AA130,"#N/C"), _xlpm.infr,IFERROR(AB130,"#N/C"), _xlpm.sf,IFERROR(AC130,"#N/C"), _xlpm.fam,IFERROR(AD130,"#N/C"), _xlpm.subfam,IF(TRIM(AE130)="-","#N/C",IFERROR(AE130,"#N/C")),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_xlpm.fallback,IF(IFERROR(Z130,"#N/C")="#N/C",Y130,IF(IFERROR(AA130,"#N/C")="#N/C",Z130,IF(IFERROR(AB130,"#N/C")="#N/C",AA130,IF(IFERROR(AC130,"#N/C")="#N/C",AB130,IF(IFERROR(AD130,"#N/C")="#N/C",AC130,IF(IFERROR(AE130,"#N/C")="#N/C",AD130,"#N/C")))))), _xlpm.finalResult,IF(OR(_xlpm.computedResult="",_xlpm.computedResult="#N/C"),_xlpm.fallback,_xlpm.computedResult), INDEX(_xlpm.finalResult,1)))</f>
        <v>Brachycera</v>
      </c>
      <c r="AI130" s="106" t="s">
        <v>35</v>
      </c>
      <c r="AJ130" s="55" t="str">
        <f t="shared" si="16"/>
        <v>Insecta.Diptera.Brachycera.#N/C.#N/C.#N/C.#N/C.#N/C.#N/C</v>
      </c>
    </row>
    <row r="131" spans="1:36" x14ac:dyDescent="0.25">
      <c r="A131" s="3">
        <v>130</v>
      </c>
      <c r="B131" s="50" t="str">
        <f t="shared" si="19"/>
        <v>FAIR-D1_130</v>
      </c>
      <c r="C131" s="51" t="s">
        <v>28</v>
      </c>
      <c r="D131" s="4">
        <f t="shared" si="20"/>
        <v>45165</v>
      </c>
      <c r="E131" s="1" t="s">
        <v>152</v>
      </c>
      <c r="F131" s="81" t="str">
        <f>HYPERLINK(VLOOKUP(E131,Video_List!G:K,5),"video")</f>
        <v>video</v>
      </c>
      <c r="G131" s="5" t="str">
        <f>IF(ISBLANK(E131),"",IFERROR(IF(MATCH(E131,Video_List!$G:$G,)&gt;0,"ok",""),"errr"))</f>
        <v>ok</v>
      </c>
      <c r="H131" s="1" t="s">
        <v>152</v>
      </c>
      <c r="I131" s="81" t="str">
        <f>HYPERLINK(VLOOKUP(H131,Video_List!G:K,5),"video")</f>
        <v>video</v>
      </c>
      <c r="J131" s="5" t="str">
        <f>IF(ISBLANK(H131),"",IFERROR(IF(MATCH(H131,Video_List!$G:$G,)&gt;0,"ok",""),"error"))</f>
        <v>ok</v>
      </c>
      <c r="K131" s="2">
        <v>45165.411469907398</v>
      </c>
      <c r="L131" s="2">
        <v>45165.411631944502</v>
      </c>
      <c r="M131" s="52">
        <f t="shared" si="22"/>
        <v>1.6203710401896387E-4</v>
      </c>
      <c r="N131" s="53" t="s">
        <v>46</v>
      </c>
      <c r="O131" s="54" t="s">
        <v>35</v>
      </c>
      <c r="P131" s="54" t="s">
        <v>31</v>
      </c>
      <c r="Q131" s="6">
        <v>130</v>
      </c>
      <c r="R131" s="5" t="str">
        <f t="shared" si="23"/>
        <v>FAIR-D1/130</v>
      </c>
      <c r="S131" s="4" t="str">
        <f>IF(ISBLANK(E131),"",IF(E131=H131, "1 video",CONCATENATE((+COUNTIFS(Video_List!$A:$A,Monitoring!C131,Video_List!$D:$D,"&lt;=" &amp;Monitoring!L131)-COUNTIFS(Video_List!$A:$A,Monitoring!C131,Video_List!$D:$D,"&lt;=" &amp;Monitoring!K131))+1," videos")))</f>
        <v>1 video</v>
      </c>
      <c r="T131" s="54" t="s">
        <v>34</v>
      </c>
      <c r="U131" s="75"/>
      <c r="V131" s="7" t="str">
        <f t="shared" ref="V131:V194" si="24">IF(IFERROR(FIND("fly_small",U131),0)&gt;0,"fly_small",IF(IFERROR(FIND("fly at the border",U131),0)&gt;0,"fly",IF(IFERROR(FIND("insect_small",U131),0)&gt;0,"insect_small","")))</f>
        <v/>
      </c>
      <c r="W131" s="85" t="str">
        <f>+IF(Y131="#N/C","-",IF(AC131="#N/C","no","yes"))</f>
        <v>yes</v>
      </c>
      <c r="X131" s="86" t="s">
        <v>35</v>
      </c>
      <c r="Y131" s="87" t="str">
        <f>+IFERROR(IF(Z131="#N/C","#N/C",IF(Z131=0,INDEX(Taxonomy_UniqueValues!A:A,MATCH(AA131,Taxonomy_UniqueValues!C:C,0)),INDEX(Taxonomy_UniqueValues!A:A,MATCH(Z131,Taxonomy_UniqueValues!B:B,0)))),"#N/C")</f>
        <v>Insecta</v>
      </c>
      <c r="Z131" s="87" t="str">
        <f>+IFERROR(IF(AA131="#N/C","#N/C",IF(AA131=0,INDEX(Taxonomy_UniqueValues!B:B,MATCH(AB131,Taxonomy_UniqueValues!D:D,0)),INDEX(Taxonomy_UniqueValues!B:B,MATCH(AA131,Taxonomy_UniqueValues!C:C,0)))),"#N/C")</f>
        <v>Diptera</v>
      </c>
      <c r="AA131" s="87" t="str">
        <f>+IFERROR(IF(AB131="#N/C","#N/C",IF(AB131=0,INDEX(Taxonomy_UniqueValues!C:C,MATCH(AC131,Taxonomy_UniqueValues!E:E,0)),INDEX(Taxonomy_UniqueValues!C:C,MATCH(AB131,Taxonomy_UniqueValues!D:D,0)))),"#N/C")</f>
        <v>Brachycera</v>
      </c>
      <c r="AB131" s="87" t="str">
        <f>+IFERROR(IF(AC131="#N/C","#N/C",IF(AC131=0,INDEX(Taxonomy_UniqueValues!D:D,MATCH(AD131,Taxonomy_UniqueValues!F:F,0)),INDEX(Taxonomy_UniqueValues!D:D,MATCH(AC131,Taxonomy_UniqueValues!E:E,0)))),"#N/C")</f>
        <v>Muscomorpha</v>
      </c>
      <c r="AC131" s="87" t="str">
        <f>+IFERROR(IF(AD131="#N/C","#N/C",IF(AD131=0,INDEX(Taxonomy_UniqueValues!E:E,MATCH(AE131,Taxonomy_UniqueValues!G:G,0)),INDEX(Taxonomy_UniqueValues!E:E,MATCH(AD131,Taxonomy_UniqueValues!F:F,0)))),"#N/C")</f>
        <v>Muscoidea</v>
      </c>
      <c r="AD131" s="87" t="str">
        <f>+IFERROR(IF(AE131="#N/C","#N/C",IF(AE131=0,INDEX(Taxonomy_UniqueValues!F:F,MATCH(AF131,Taxonomy_UniqueValues!H:H,0)),INDEX(Taxonomy_UniqueValues!F:F,MATCH(AE131,Taxonomy_UniqueValues!G:G,0)))),"#N/C")</f>
        <v>Fanniidae</v>
      </c>
      <c r="AE131" s="87">
        <f>+IFERROR(IF(AF131="#N/C","#N/C",INDEX(Taxonomy_UniqueValues!G:G,MATCH(AF131,Taxonomy_UniqueValues!H:H,0))),"#N/C")</f>
        <v>0</v>
      </c>
      <c r="AF131" s="87" t="s">
        <v>39</v>
      </c>
      <c r="AG131" s="88" t="s">
        <v>37</v>
      </c>
      <c r="AH131" s="39" t="str" cm="1">
        <f t="array" ref="AH131">IF(LEN(V131)&gt;1,V131,_xlfn.LET(_xlpm.cls,Y131, _xlpm.ord,IFERROR(Z131,"#N/C"), _xlpm.subord,IFERROR(AA131,"#N/C"), _xlpm.infr,IFERROR(AB131,"#N/C"), _xlpm.sf,IFERROR(AC131,"#N/C"), _xlpm.fam,IFERROR(AD131,"#N/C"), _xlpm.subfam,IF(TRIM(AE131)="-","#N/C",IFERROR(AE131,"#N/C")),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_xlpm.fallback,IF(IFERROR(Z131,"#N/C")="#N/C",Y131,IF(IFERROR(AA131,"#N/C")="#N/C",Z131,IF(IFERROR(AB131,"#N/C")="#N/C",AA131,IF(IFERROR(AC131,"#N/C")="#N/C",AB131,IF(IFERROR(AD131,"#N/C")="#N/C",AC131,IF(IFERROR(AE131,"#N/C")="#N/C",AD131,"#N/C")))))), _xlpm.finalResult,IF(OR(_xlpm.computedResult="",_xlpm.computedResult="#N/C"),_xlpm.fallback,_xlpm.computedResult), INDEX(_xlpm.finalResult,1)))</f>
        <v>fly</v>
      </c>
      <c r="AI131" s="106" t="s">
        <v>35</v>
      </c>
      <c r="AJ131" s="55" t="str">
        <f t="shared" ref="AJ131:AJ194" si="25">+CONCATENATE(Y131,".",Z131,".",AA131,".",AB131,".",AC131,".",AD131,".",AE131,".",AF131,".",AG131)</f>
        <v>Insecta.Diptera.Brachycera.Muscomorpha.Muscoidea.Fanniidae.0.Fannia.#N/C</v>
      </c>
    </row>
    <row r="132" spans="1:36" x14ac:dyDescent="0.25">
      <c r="A132" s="3">
        <v>131</v>
      </c>
      <c r="B132" s="50" t="str">
        <f t="shared" si="19"/>
        <v>FAIR-D1_131</v>
      </c>
      <c r="C132" s="51" t="s">
        <v>28</v>
      </c>
      <c r="D132" s="4">
        <f t="shared" si="20"/>
        <v>45165</v>
      </c>
      <c r="E132" s="1" t="s">
        <v>152</v>
      </c>
      <c r="F132" s="81" t="str">
        <f>HYPERLINK(VLOOKUP(E132,Video_List!G:K,5),"video")</f>
        <v>video</v>
      </c>
      <c r="G132" s="5" t="str">
        <f>IF(ISBLANK(E132),"",IFERROR(IF(MATCH(E132,Video_List!$G:$G,)&gt;0,"ok",""),"errr"))</f>
        <v>ok</v>
      </c>
      <c r="H132" s="1" t="s">
        <v>152</v>
      </c>
      <c r="I132" s="81" t="str">
        <f>HYPERLINK(VLOOKUP(H132,Video_List!G:K,5),"video")</f>
        <v>video</v>
      </c>
      <c r="J132" s="5" t="str">
        <f>IF(ISBLANK(H132),"",IFERROR(IF(MATCH(H132,Video_List!$G:$G,)&gt;0,"ok",""),"error"))</f>
        <v>ok</v>
      </c>
      <c r="K132" s="2">
        <v>45165.411469907398</v>
      </c>
      <c r="L132" s="2">
        <v>45165.411666666703</v>
      </c>
      <c r="M132" s="52">
        <f t="shared" si="22"/>
        <v>1.9675930525409058E-4</v>
      </c>
      <c r="N132" s="53" t="s">
        <v>46</v>
      </c>
      <c r="O132" s="54" t="s">
        <v>32</v>
      </c>
      <c r="P132" s="54" t="s">
        <v>33</v>
      </c>
      <c r="Q132" s="6">
        <v>131</v>
      </c>
      <c r="R132" s="5" t="str">
        <f t="shared" si="23"/>
        <v>FAIR-D1/131</v>
      </c>
      <c r="S132" s="4" t="str">
        <f>IF(ISBLANK(E132),"",IF(E132=H132, "1 video",CONCATENATE((+COUNTIFS(Video_List!$A:$A,Monitoring!C132,Video_List!$D:$D,"&lt;=" &amp;Monitoring!L132)-COUNTIFS(Video_List!$A:$A,Monitoring!C132,Video_List!$D:$D,"&lt;=" &amp;Monitoring!K132))+1," videos")))</f>
        <v>1 video</v>
      </c>
      <c r="T132" s="54" t="s">
        <v>34</v>
      </c>
      <c r="U132" s="75"/>
      <c r="V132" s="7" t="str">
        <f t="shared" si="24"/>
        <v/>
      </c>
      <c r="W132" s="85" t="s">
        <v>32</v>
      </c>
      <c r="X132" s="86" t="s">
        <v>35</v>
      </c>
      <c r="Y132" s="87" t="str">
        <f>+IFERROR(IF(Z132="#N/C","#N/C",IF(Z132=0,INDEX(Taxonomy_UniqueValues!A:A,MATCH(AA132,Taxonomy_UniqueValues!C:C,0)),INDEX(Taxonomy_UniqueValues!A:A,MATCH(Z132,Taxonomy_UniqueValues!B:B,0)))),"#N/C")</f>
        <v>Insecta</v>
      </c>
      <c r="Z132" s="87" t="str">
        <f>+IFERROR(IF(AA132="#N/C","#N/C",IF(AA132=0,INDEX(Taxonomy_UniqueValues!B:B,MATCH(AB132,Taxonomy_UniqueValues!D:D,0)),INDEX(Taxonomy_UniqueValues!B:B,MATCH(AA132,Taxonomy_UniqueValues!C:C,0)))),"#N/C")</f>
        <v>Diptera</v>
      </c>
      <c r="AA132" s="87" t="str">
        <f>+IFERROR(IF(AB132="#N/C","#N/C",IF(AB132=0,INDEX(Taxonomy_UniqueValues!C:C,MATCH(AC132,Taxonomy_UniqueValues!E:E,0)),INDEX(Taxonomy_UniqueValues!C:C,MATCH(AB132,Taxonomy_UniqueValues!D:D,0)))),"#N/C")</f>
        <v>Brachycera</v>
      </c>
      <c r="AB132" s="87" t="str">
        <f>+IFERROR(IF(AC132="#N/C","#N/C",IF(AC132=0,INDEX(Taxonomy_UniqueValues!D:D,MATCH(AD132,Taxonomy_UniqueValues!F:F,0)),INDEX(Taxonomy_UniqueValues!D:D,MATCH(AC132,Taxonomy_UniqueValues!E:E,0)))),"#N/C")</f>
        <v>Muscomorpha</v>
      </c>
      <c r="AC132" s="87" t="str">
        <f>+IFERROR(IF(AD132="#N/C","#N/C",IF(AD132=0,INDEX(Taxonomy_UniqueValues!E:E,MATCH(AE132,Taxonomy_UniqueValues!G:G,0)),INDEX(Taxonomy_UniqueValues!E:E,MATCH(AD132,Taxonomy_UniqueValues!F:F,0)))),"#N/C")</f>
        <v>Muscoidea</v>
      </c>
      <c r="AD132" s="87" t="str">
        <f>+IFERROR(IF(AE132="#N/C","#N/C",IF(AE132=0,INDEX(Taxonomy_UniqueValues!F:F,MATCH(AF132,Taxonomy_UniqueValues!H:H,0)),INDEX(Taxonomy_UniqueValues!F:F,MATCH(AE132,Taxonomy_UniqueValues!G:G,0)))),"#N/C")</f>
        <v>Fanniidae</v>
      </c>
      <c r="AE132" s="87">
        <f>+IFERROR(IF(AF132="#N/C","#N/C",INDEX(Taxonomy_UniqueValues!G:G,MATCH(AF132,Taxonomy_UniqueValues!H:H,0))),"#N/C")</f>
        <v>0</v>
      </c>
      <c r="AF132" s="87" t="s">
        <v>39</v>
      </c>
      <c r="AG132" s="88" t="s">
        <v>37</v>
      </c>
      <c r="AH132" s="39" t="str" cm="1">
        <f t="array" ref="AH132">IF(LEN(V132)&gt;1,V132,_xlfn.LET(_xlpm.cls,Y132, _xlpm.ord,IFERROR(Z132,"#N/C"), _xlpm.subord,IFERROR(AA132,"#N/C"), _xlpm.infr,IFERROR(AB132,"#N/C"), _xlpm.sf,IFERROR(AC132,"#N/C"), _xlpm.fam,IFERROR(AD132,"#N/C"), _xlpm.subfam,IF(TRIM(AE132)="-","#N/C",IFERROR(AE132,"#N/C")),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_xlpm.fallback,IF(IFERROR(Z132,"#N/C")="#N/C",Y132,IF(IFERROR(AA132,"#N/C")="#N/C",Z132,IF(IFERROR(AB132,"#N/C")="#N/C",AA132,IF(IFERROR(AC132,"#N/C")="#N/C",AB132,IF(IFERROR(AD132,"#N/C")="#N/C",AC132,IF(IFERROR(AE132,"#N/C")="#N/C",AD132,"#N/C")))))), _xlpm.finalResult,IF(OR(_xlpm.computedResult="",_xlpm.computedResult="#N/C"),_xlpm.fallback,_xlpm.computedResult), INDEX(_xlpm.finalResult,1)))</f>
        <v>fly</v>
      </c>
      <c r="AI132" s="106" t="s">
        <v>35</v>
      </c>
      <c r="AJ132" s="55" t="str">
        <f t="shared" si="25"/>
        <v>Insecta.Diptera.Brachycera.Muscomorpha.Muscoidea.Fanniidae.0.Fannia.#N/C</v>
      </c>
    </row>
    <row r="133" spans="1:36" x14ac:dyDescent="0.25">
      <c r="A133" s="3">
        <v>132</v>
      </c>
      <c r="B133" s="50" t="str">
        <f t="shared" si="19"/>
        <v>FAIR-D1_132</v>
      </c>
      <c r="C133" s="51" t="s">
        <v>28</v>
      </c>
      <c r="D133" s="4">
        <f t="shared" si="20"/>
        <v>45165</v>
      </c>
      <c r="E133" s="1" t="s">
        <v>152</v>
      </c>
      <c r="F133" s="81" t="str">
        <f>HYPERLINK(VLOOKUP(E133,Video_List!G:K,5),"video")</f>
        <v>video</v>
      </c>
      <c r="G133" s="5" t="str">
        <f>IF(ISBLANK(E133),"",IFERROR(IF(MATCH(E133,Video_List!$G:$G,)&gt;0,"ok",""),"errr"))</f>
        <v>ok</v>
      </c>
      <c r="H133" s="1" t="s">
        <v>152</v>
      </c>
      <c r="I133" s="81" t="str">
        <f>HYPERLINK(VLOOKUP(H133,Video_List!G:K,5),"video")</f>
        <v>video</v>
      </c>
      <c r="J133" s="5" t="str">
        <f>IF(ISBLANK(H133),"",IFERROR(IF(MATCH(H133,Video_List!$G:$G,)&gt;0,"ok",""),"error"))</f>
        <v>ok</v>
      </c>
      <c r="K133" s="2">
        <v>45165.411469907398</v>
      </c>
      <c r="L133" s="2">
        <v>45165.411747685197</v>
      </c>
      <c r="M133" s="52">
        <f t="shared" si="22"/>
        <v>2.777777990559116E-4</v>
      </c>
      <c r="N133" s="53" t="s">
        <v>33</v>
      </c>
      <c r="O133" s="54" t="s">
        <v>35</v>
      </c>
      <c r="P133" s="54" t="s">
        <v>33</v>
      </c>
      <c r="Q133" s="6">
        <v>132</v>
      </c>
      <c r="R133" s="5" t="str">
        <f t="shared" si="23"/>
        <v>FAIR-D1/132</v>
      </c>
      <c r="S133" s="4" t="str">
        <f>IF(ISBLANK(E133),"",IF(E133=H133, "1 video",CONCATENATE((+COUNTIFS(Video_List!$A:$A,Monitoring!C133,Video_List!$D:$D,"&lt;=" &amp;Monitoring!L133)-COUNTIFS(Video_List!$A:$A,Monitoring!C133,Video_List!$D:$D,"&lt;=" &amp;Monitoring!K133))+1," videos")))</f>
        <v>1 video</v>
      </c>
      <c r="T133" s="54" t="s">
        <v>46</v>
      </c>
      <c r="U133" s="75" t="s">
        <v>105</v>
      </c>
      <c r="V133" s="7" t="str">
        <f t="shared" si="24"/>
        <v/>
      </c>
      <c r="W133" s="85" t="s">
        <v>35</v>
      </c>
      <c r="X133" s="86" t="s">
        <v>35</v>
      </c>
      <c r="Y133" s="87" t="str">
        <f>+IFERROR(IF(Z133="#N/C","#N/C",INDEX(Taxonomy_UniqueValues!A:A,MATCH(Z133,Taxonomy_UniqueValues!B:B,0))),"#N/C")</f>
        <v>#N/C</v>
      </c>
      <c r="Z133" s="87" t="str">
        <f>+IFERROR(IF(AA133="#N/C","#N/C",INDEX(Taxonomy_UniqueValues!B:B,MATCH(AA133,Taxonomy_UniqueValues!C:C,0))),"#N/C")</f>
        <v>#N/C</v>
      </c>
      <c r="AA133" s="87" t="str">
        <f>+IFERROR(IF(AC133="#N/C","#N/C",INDEX(Taxonomy_UniqueValues!C:C,MATCH(AC133,Taxonomy_UniqueValues!E:E,0))),"#N/C")</f>
        <v>#N/C</v>
      </c>
      <c r="AB133" s="87" t="str">
        <f>+IFERROR(IF(AC133="#N/C","#N/C",INDEX(Taxonomy_UniqueValues!D:D,MATCH(AC133,Taxonomy_UniqueValues!E:E,0))),"#N/C")</f>
        <v>#N/C</v>
      </c>
      <c r="AC133" s="87" t="str">
        <f>+IFERROR(IF(AD133="#N/C","#N/C",INDEX(Taxonomy_UniqueValues!E:E,MATCH(AD133,Taxonomy_UniqueValues!F:F,0))),"#N/C")</f>
        <v>#N/C</v>
      </c>
      <c r="AD133" s="87" t="str">
        <f>+IFERROR(IF(AE133="#N/C","#N/C",INDEX(Taxonomy_UniqueValues!F:F,MATCH(AE133,Taxonomy_UniqueValues!G:G,0))),"#N/C")</f>
        <v>#N/C</v>
      </c>
      <c r="AE133" s="87" t="str">
        <f>+IFERROR(IF(AF133="#N/C","#N/C",INDEX(Taxonomy_UniqueValues!G:G,MATCH(AF133,Taxonomy_UniqueValues!H:H,0))),"#N/C")</f>
        <v>#N/C</v>
      </c>
      <c r="AF133" s="87" t="str">
        <f>+IFERROR(IF(AG133="#N/C","#N/C",INDEX(Taxonomy_UniqueValues!H:H,MATCH(AG133,Taxonomy_UniqueValues!I:I,0))),"#N/C")</f>
        <v>#N/C</v>
      </c>
      <c r="AG133" s="88" t="s">
        <v>37</v>
      </c>
      <c r="AH133" s="39" t="str" cm="1">
        <f t="array" ref="AH133">IF(LEN(V133)&gt;1,V133,_xlfn.LET(_xlpm.cls,Y133, _xlpm.ord,IFERROR(Z133,"#N/C"), _xlpm.subord,IFERROR(AA133,"#N/C"), _xlpm.infr,IFERROR(AB133,"#N/C"), _xlpm.sf,IFERROR(AC133,"#N/C"), _xlpm.fam,IFERROR(AD133,"#N/C"), _xlpm.subfam,IF(TRIM(AE133)="-","#N/C",IFERROR(AE133,"#N/C")),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_xlpm.fallback,IF(IFERROR(Z133,"#N/C")="#N/C",Y133,IF(IFERROR(AA133,"#N/C")="#N/C",Z133,IF(IFERROR(AB133,"#N/C")="#N/C",AA133,IF(IFERROR(AC133,"#N/C")="#N/C",AB133,IF(IFERROR(AD133,"#N/C")="#N/C",AC133,IF(IFERROR(AE133,"#N/C")="#N/C",AD133,"#N/C")))))), _xlpm.finalResult,IF(OR(_xlpm.computedResult="",_xlpm.computedResult="#N/C"),_xlpm.fallback,_xlpm.computedResult), INDEX(_xlpm.finalResult,1)))</f>
        <v>#N/C</v>
      </c>
      <c r="AI133" s="106" t="s">
        <v>35</v>
      </c>
      <c r="AJ133" s="55" t="str">
        <f t="shared" si="25"/>
        <v>#N/C.#N/C.#N/C.#N/C.#N/C.#N/C.#N/C.#N/C.#N/C</v>
      </c>
    </row>
    <row r="134" spans="1:36" x14ac:dyDescent="0.25">
      <c r="A134" s="3">
        <v>133</v>
      </c>
      <c r="B134" s="50" t="str">
        <f t="shared" si="19"/>
        <v>FAIR-D1_133</v>
      </c>
      <c r="C134" s="51" t="s">
        <v>28</v>
      </c>
      <c r="D134" s="4">
        <f t="shared" si="20"/>
        <v>45165</v>
      </c>
      <c r="E134" s="1" t="s">
        <v>152</v>
      </c>
      <c r="F134" s="81" t="str">
        <f>HYPERLINK(VLOOKUP(E134,Video_List!G:K,5),"video")</f>
        <v>video</v>
      </c>
      <c r="G134" s="5" t="str">
        <f>IF(ISBLANK(E134),"",IFERROR(IF(MATCH(E134,Video_List!$G:$G,)&gt;0,"ok",""),"errr"))</f>
        <v>ok</v>
      </c>
      <c r="H134" s="1" t="s">
        <v>152</v>
      </c>
      <c r="I134" s="81" t="str">
        <f>HYPERLINK(VLOOKUP(H134,Video_List!G:K,5),"video")</f>
        <v>video</v>
      </c>
      <c r="J134" s="5" t="str">
        <f>IF(ISBLANK(H134),"",IFERROR(IF(MATCH(H134,Video_List!$G:$G,)&gt;0,"ok",""),"error"))</f>
        <v>ok</v>
      </c>
      <c r="K134" s="2">
        <v>45165.411805555603</v>
      </c>
      <c r="L134" s="2">
        <v>45165.412268518499</v>
      </c>
      <c r="M134" s="52">
        <f t="shared" si="22"/>
        <v>4.6296289656311274E-4</v>
      </c>
      <c r="N134" s="53" t="s">
        <v>33</v>
      </c>
      <c r="O134" s="54" t="s">
        <v>32</v>
      </c>
      <c r="P134" s="54" t="s">
        <v>31</v>
      </c>
      <c r="Q134" s="6">
        <v>133</v>
      </c>
      <c r="R134" s="5" t="str">
        <f t="shared" si="23"/>
        <v>FAIR-D1/133</v>
      </c>
      <c r="S134" s="4" t="str">
        <f>IF(ISBLANK(E134),"",IF(E134=H134, "1 video",CONCATENATE((+COUNTIFS(Video_List!$A:$A,Monitoring!C134,Video_List!$D:$D,"&lt;=" &amp;Monitoring!L134)-COUNTIFS(Video_List!$A:$A,Monitoring!C134,Video_List!$D:$D,"&lt;=" &amp;Monitoring!K134))+1," videos")))</f>
        <v>1 video</v>
      </c>
      <c r="T134" s="6" t="s">
        <v>34</v>
      </c>
      <c r="U134" s="75"/>
      <c r="V134" s="7" t="str">
        <f t="shared" si="24"/>
        <v/>
      </c>
      <c r="W134" s="85" t="str">
        <f>+IF(Y134="#N/C","-",IF(AC134="#N/C","no","yes"))</f>
        <v>yes</v>
      </c>
      <c r="X134" s="86" t="s">
        <v>35</v>
      </c>
      <c r="Y134" s="87" t="str">
        <f>+IFERROR(IF(Z134="#N/C","#N/C",IF(Z134=0,INDEX(Taxonomy_UniqueValues!A:A,MATCH(AA134,Taxonomy_UniqueValues!C:C,0)),INDEX(Taxonomy_UniqueValues!A:A,MATCH(Z134,Taxonomy_UniqueValues!B:B,0)))),"#N/C")</f>
        <v>Insecta</v>
      </c>
      <c r="Z134" s="87" t="str">
        <f>+IFERROR(IF(AA134="#N/C","#N/C",IF(AA134=0,INDEX(Taxonomy_UniqueValues!B:B,MATCH(AB134,Taxonomy_UniqueValues!D:D,0)),INDEX(Taxonomy_UniqueValues!B:B,MATCH(AA134,Taxonomy_UniqueValues!C:C,0)))),"#N/C")</f>
        <v>Diptera</v>
      </c>
      <c r="AA134" s="87" t="str">
        <f>+IFERROR(IF(AB134="#N/C","#N/C",IF(AB134=0,INDEX(Taxonomy_UniqueValues!C:C,MATCH(AC134,Taxonomy_UniqueValues!E:E,0)),INDEX(Taxonomy_UniqueValues!C:C,MATCH(AB134,Taxonomy_UniqueValues!D:D,0)))),"#N/C")</f>
        <v>Brachycera</v>
      </c>
      <c r="AB134" s="87" t="str">
        <f>+IFERROR(IF(AC134="#N/C","#N/C",IF(AC134=0,INDEX(Taxonomy_UniqueValues!D:D,MATCH(AD134,Taxonomy_UniqueValues!F:F,0)),INDEX(Taxonomy_UniqueValues!D:D,MATCH(AC134,Taxonomy_UniqueValues!E:E,0)))),"#N/C")</f>
        <v>Muscomorpha</v>
      </c>
      <c r="AC134" s="87" t="str">
        <f>+IFERROR(IF(AD134="#N/C","#N/C",IF(AD134=0,INDEX(Taxonomy_UniqueValues!E:E,MATCH(AE134,Taxonomy_UniqueValues!G:G,0)),INDEX(Taxonomy_UniqueValues!E:E,MATCH(AD134,Taxonomy_UniqueValues!F:F,0)))),"#N/C")</f>
        <v>Muscoidea</v>
      </c>
      <c r="AD134" s="87" t="str">
        <f>+IFERROR(IF(AE134="#N/C","#N/C",IF(AE134=0,INDEX(Taxonomy_UniqueValues!F:F,MATCH(AF134,Taxonomy_UniqueValues!H:H,0)),INDEX(Taxonomy_UniqueValues!F:F,MATCH(AE134,Taxonomy_UniqueValues!G:G,0)))),"#N/C")</f>
        <v>Fanniidae</v>
      </c>
      <c r="AE134" s="87">
        <f>+IFERROR(IF(AF134="#N/C","#N/C",INDEX(Taxonomy_UniqueValues!G:G,MATCH(AF134,Taxonomy_UniqueValues!H:H,0))),"#N/C")</f>
        <v>0</v>
      </c>
      <c r="AF134" s="87" t="s">
        <v>39</v>
      </c>
      <c r="AG134" s="88" t="s">
        <v>37</v>
      </c>
      <c r="AH134" s="39" t="str" cm="1">
        <f t="array" ref="AH134">IF(LEN(V134)&gt;1,V134,_xlfn.LET(_xlpm.cls,Y134, _xlpm.ord,IFERROR(Z134,"#N/C"), _xlpm.subord,IFERROR(AA134,"#N/C"), _xlpm.infr,IFERROR(AB134,"#N/C"), _xlpm.sf,IFERROR(AC134,"#N/C"), _xlpm.fam,IFERROR(AD134,"#N/C"), _xlpm.subfam,IF(TRIM(AE134)="-","#N/C",IFERROR(AE134,"#N/C")),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_xlpm.fallback,IF(IFERROR(Z134,"#N/C")="#N/C",Y134,IF(IFERROR(AA134,"#N/C")="#N/C",Z134,IF(IFERROR(AB134,"#N/C")="#N/C",AA134,IF(IFERROR(AC134,"#N/C")="#N/C",AB134,IF(IFERROR(AD134,"#N/C")="#N/C",AC134,IF(IFERROR(AE134,"#N/C")="#N/C",AD134,"#N/C")))))), _xlpm.finalResult,IF(OR(_xlpm.computedResult="",_xlpm.computedResult="#N/C"),_xlpm.fallback,_xlpm.computedResult), INDEX(_xlpm.finalResult,1)))</f>
        <v>fly</v>
      </c>
      <c r="AI134" s="106" t="s">
        <v>35</v>
      </c>
      <c r="AJ134" s="55" t="str">
        <f t="shared" si="25"/>
        <v>Insecta.Diptera.Brachycera.Muscomorpha.Muscoidea.Fanniidae.0.Fannia.#N/C</v>
      </c>
    </row>
    <row r="135" spans="1:36" x14ac:dyDescent="0.25">
      <c r="A135" s="3">
        <v>134</v>
      </c>
      <c r="B135" s="50" t="str">
        <f t="shared" si="19"/>
        <v>FAIR-D1_134</v>
      </c>
      <c r="C135" s="51" t="s">
        <v>28</v>
      </c>
      <c r="D135" s="4">
        <f t="shared" si="20"/>
        <v>45165</v>
      </c>
      <c r="E135" s="1" t="s">
        <v>152</v>
      </c>
      <c r="F135" s="81" t="str">
        <f>HYPERLINK(VLOOKUP(E135,Video_List!G:K,5),"video")</f>
        <v>video</v>
      </c>
      <c r="G135" s="5" t="str">
        <f>IF(ISBLANK(E135),"",IFERROR(IF(MATCH(E135,Video_List!$G:$G,)&gt;0,"ok",""),"errr"))</f>
        <v>ok</v>
      </c>
      <c r="H135" s="1" t="s">
        <v>152</v>
      </c>
      <c r="I135" s="81" t="str">
        <f>HYPERLINK(VLOOKUP(H135,Video_List!G:K,5),"video")</f>
        <v>video</v>
      </c>
      <c r="J135" s="5" t="str">
        <f>IF(ISBLANK(H135),"",IFERROR(IF(MATCH(H135,Video_List!$G:$G,)&gt;0,"ok",""),"error"))</f>
        <v>ok</v>
      </c>
      <c r="K135" s="2">
        <v>45165.411886574097</v>
      </c>
      <c r="L135" s="2">
        <v>45165.412696759297</v>
      </c>
      <c r="M135" s="52">
        <f t="shared" si="22"/>
        <v>8.1018519995268434E-4</v>
      </c>
      <c r="N135" s="53" t="s">
        <v>31</v>
      </c>
      <c r="O135" s="54" t="s">
        <v>35</v>
      </c>
      <c r="P135" s="54" t="s">
        <v>33</v>
      </c>
      <c r="Q135" s="6">
        <v>134</v>
      </c>
      <c r="R135" s="5" t="str">
        <f t="shared" si="23"/>
        <v>FAIR-D1/134</v>
      </c>
      <c r="S135" s="4" t="str">
        <f>IF(ISBLANK(E135),"",IF(E135=H135, "1 video",CONCATENATE((+COUNTIFS(Video_List!$A:$A,Monitoring!C135,Video_List!$D:$D,"&lt;=" &amp;Monitoring!L135)-COUNTIFS(Video_List!$A:$A,Monitoring!C135,Video_List!$D:$D,"&lt;=" &amp;Monitoring!K135))+1," videos")))</f>
        <v>1 video</v>
      </c>
      <c r="T135" s="6" t="s">
        <v>34</v>
      </c>
      <c r="U135" s="75"/>
      <c r="V135" s="7" t="str">
        <f t="shared" si="24"/>
        <v/>
      </c>
      <c r="W135" s="85" t="str">
        <f>+IF(Y135="#N/C","-",IF(AC135="#N/C","no","yes"))</f>
        <v>yes</v>
      </c>
      <c r="X135" s="86" t="s">
        <v>35</v>
      </c>
      <c r="Y135" s="87" t="str">
        <f>+IFERROR(IF(Z135="#N/C","#N/C",IF(Z135=0,INDEX(Taxonomy_UniqueValues!A:A,MATCH(AA135,Taxonomy_UniqueValues!C:C,0)),INDEX(Taxonomy_UniqueValues!A:A,MATCH(Z135,Taxonomy_UniqueValues!B:B,0)))),"#N/C")</f>
        <v>Insecta</v>
      </c>
      <c r="Z135" s="87" t="str">
        <f>+IFERROR(IF(AA135="#N/C","#N/C",IF(AA135=0,INDEX(Taxonomy_UniqueValues!B:B,MATCH(AB135,Taxonomy_UniqueValues!D:D,0)),INDEX(Taxonomy_UniqueValues!B:B,MATCH(AA135,Taxonomy_UniqueValues!C:C,0)))),"#N/C")</f>
        <v>Diptera</v>
      </c>
      <c r="AA135" s="87" t="str">
        <f>+IFERROR(IF(AB135="#N/C","#N/C",IF(AB135=0,INDEX(Taxonomy_UniqueValues!C:C,MATCH(AC135,Taxonomy_UniqueValues!E:E,0)),INDEX(Taxonomy_UniqueValues!C:C,MATCH(AB135,Taxonomy_UniqueValues!D:D,0)))),"#N/C")</f>
        <v>Brachycera</v>
      </c>
      <c r="AB135" s="87" t="str">
        <f>+IFERROR(IF(AC135="#N/C","#N/C",IF(AC135=0,INDEX(Taxonomy_UniqueValues!D:D,MATCH(AD135,Taxonomy_UniqueValues!F:F,0)),INDEX(Taxonomy_UniqueValues!D:D,MATCH(AC135,Taxonomy_UniqueValues!E:E,0)))),"#N/C")</f>
        <v>Muscomorpha</v>
      </c>
      <c r="AC135" s="87" t="str">
        <f>+IFERROR(IF(AD135="#N/C","#N/C",IF(AD135=0,INDEX(Taxonomy_UniqueValues!E:E,MATCH(AE135,Taxonomy_UniqueValues!G:G,0)),INDEX(Taxonomy_UniqueValues!E:E,MATCH(AD135,Taxonomy_UniqueValues!F:F,0)))),"#N/C")</f>
        <v>Muscoidea</v>
      </c>
      <c r="AD135" s="87" t="str">
        <f>+IFERROR(IF(AE135="#N/C","#N/C",IF(AE135=0,INDEX(Taxonomy_UniqueValues!F:F,MATCH(AF135,Taxonomy_UniqueValues!H:H,0)),INDEX(Taxonomy_UniqueValues!F:F,MATCH(AE135,Taxonomy_UniqueValues!G:G,0)))),"#N/C")</f>
        <v>Fanniidae</v>
      </c>
      <c r="AE135" s="87">
        <f>+IFERROR(IF(AF135="#N/C","#N/C",INDEX(Taxonomy_UniqueValues!G:G,MATCH(AF135,Taxonomy_UniqueValues!H:H,0))),"#N/C")</f>
        <v>0</v>
      </c>
      <c r="AF135" s="87" t="s">
        <v>39</v>
      </c>
      <c r="AG135" s="88" t="s">
        <v>37</v>
      </c>
      <c r="AH135" s="39" t="str" cm="1">
        <f t="array" ref="AH135">IF(LEN(V135)&gt;1,V135,_xlfn.LET(_xlpm.cls,Y135, _xlpm.ord,IFERROR(Z135,"#N/C"), _xlpm.subord,IFERROR(AA135,"#N/C"), _xlpm.infr,IFERROR(AB135,"#N/C"), _xlpm.sf,IFERROR(AC135,"#N/C"), _xlpm.fam,IFERROR(AD135,"#N/C"), _xlpm.subfam,IF(TRIM(AE135)="-","#N/C",IFERROR(AE135,"#N/C")),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_xlpm.fallback,IF(IFERROR(Z135,"#N/C")="#N/C",Y135,IF(IFERROR(AA135,"#N/C")="#N/C",Z135,IF(IFERROR(AB135,"#N/C")="#N/C",AA135,IF(IFERROR(AC135,"#N/C")="#N/C",AB135,IF(IFERROR(AD135,"#N/C")="#N/C",AC135,IF(IFERROR(AE135,"#N/C")="#N/C",AD135,"#N/C")))))), _xlpm.finalResult,IF(OR(_xlpm.computedResult="",_xlpm.computedResult="#N/C"),_xlpm.fallback,_xlpm.computedResult), INDEX(_xlpm.finalResult,1)))</f>
        <v>fly</v>
      </c>
      <c r="AI135" s="106" t="s">
        <v>35</v>
      </c>
      <c r="AJ135" s="55" t="str">
        <f t="shared" si="25"/>
        <v>Insecta.Diptera.Brachycera.Muscomorpha.Muscoidea.Fanniidae.0.Fannia.#N/C</v>
      </c>
    </row>
    <row r="136" spans="1:36" x14ac:dyDescent="0.25">
      <c r="A136" s="3">
        <v>135</v>
      </c>
      <c r="B136" s="50" t="str">
        <f t="shared" si="19"/>
        <v>FAIR-D1_135</v>
      </c>
      <c r="C136" s="51" t="s">
        <v>28</v>
      </c>
      <c r="D136" s="4">
        <f t="shared" si="20"/>
        <v>45165</v>
      </c>
      <c r="E136" s="1" t="s">
        <v>152</v>
      </c>
      <c r="F136" s="81" t="str">
        <f>HYPERLINK(VLOOKUP(E136,Video_List!G:K,5),"video")</f>
        <v>video</v>
      </c>
      <c r="G136" s="5" t="str">
        <f>IF(ISBLANK(E136),"",IFERROR(IF(MATCH(E136,Video_List!$G:$G,)&gt;0,"ok",""),"errr"))</f>
        <v>ok</v>
      </c>
      <c r="H136" s="1" t="s">
        <v>152</v>
      </c>
      <c r="I136" s="81" t="str">
        <f>HYPERLINK(VLOOKUP(H136,Video_List!G:K,5),"video")</f>
        <v>video</v>
      </c>
      <c r="J136" s="5" t="str">
        <f>IF(ISBLANK(H136),"",IFERROR(IF(MATCH(H136,Video_List!$G:$G,)&gt;0,"ok",""),"error"))</f>
        <v>ok</v>
      </c>
      <c r="K136" s="2">
        <v>45165.412187499998</v>
      </c>
      <c r="L136" s="2">
        <v>45165.412256944401</v>
      </c>
      <c r="M136" s="52">
        <f t="shared" si="22"/>
        <v>6.9444402470253408E-5</v>
      </c>
      <c r="N136" s="53" t="s">
        <v>33</v>
      </c>
      <c r="O136" s="54" t="s">
        <v>35</v>
      </c>
      <c r="P136" s="54" t="s">
        <v>33</v>
      </c>
      <c r="Q136" s="6">
        <v>135</v>
      </c>
      <c r="R136" s="5" t="str">
        <f t="shared" si="23"/>
        <v>FAIR-D1/135</v>
      </c>
      <c r="S136" s="4" t="str">
        <f>IF(ISBLANK(E136),"",IF(E136=H136, "1 video",CONCATENATE((+COUNTIFS(Video_List!$A:$A,Monitoring!C136,Video_List!$D:$D,"&lt;=" &amp;Monitoring!L136)-COUNTIFS(Video_List!$A:$A,Monitoring!C136,Video_List!$D:$D,"&lt;=" &amp;Monitoring!K136))+1," videos")))</f>
        <v>1 video</v>
      </c>
      <c r="T136" s="6" t="s">
        <v>34</v>
      </c>
      <c r="U136" s="75"/>
      <c r="V136" s="7" t="str">
        <f t="shared" si="24"/>
        <v/>
      </c>
      <c r="W136" s="85" t="s">
        <v>35</v>
      </c>
      <c r="X136" s="86" t="s">
        <v>35</v>
      </c>
      <c r="Y136" s="87" t="str">
        <f>+IFERROR(IF(Z136="#N/C","#N/C",INDEX(Taxonomy_UniqueValues!A:A,MATCH(Z136,Taxonomy_UniqueValues!B:B,0))),"#N/C")</f>
        <v>Insecta</v>
      </c>
      <c r="Z136" s="87" t="str">
        <f>+IFERROR(IF(AA136="#N/C","#N/C",INDEX(Taxonomy_UniqueValues!B:B,MATCH(AA136,Taxonomy_UniqueValues!C:C,0))),"#N/C")</f>
        <v>Diptera</v>
      </c>
      <c r="AA136" s="87" t="s">
        <v>49</v>
      </c>
      <c r="AB136" s="87" t="str">
        <f>+IFERROR(IF(AC136="#N/C","#N/C",INDEX(Taxonomy_UniqueValues!D:D,MATCH(AC136,Taxonomy_UniqueValues!E:E,0))),"#N/C")</f>
        <v>#N/C</v>
      </c>
      <c r="AC136" s="87" t="str">
        <f>+IFERROR(IF(AD136="#N/C","#N/C",INDEX(Taxonomy_UniqueValues!E:E,MATCH(AD136,Taxonomy_UniqueValues!F:F,0))),"#N/C")</f>
        <v>#N/C</v>
      </c>
      <c r="AD136" s="87" t="str">
        <f>+IFERROR(IF(AE136="#N/C","#N/C",INDEX(Taxonomy_UniqueValues!F:F,MATCH(AE136,Taxonomy_UniqueValues!G:G,0))),"#N/C")</f>
        <v>#N/C</v>
      </c>
      <c r="AE136" s="87" t="str">
        <f>+IFERROR(IF(AF136="#N/C","#N/C",INDEX(Taxonomy_UniqueValues!G:G,MATCH(AF136,Taxonomy_UniqueValues!H:H,0))),"#N/C")</f>
        <v>#N/C</v>
      </c>
      <c r="AF136" s="87" t="str">
        <f>+IFERROR(IF(AG136="#N/C","#N/C",INDEX(Taxonomy_UniqueValues!H:H,MATCH(AG136,Taxonomy_UniqueValues!I:I,0))),"#N/C")</f>
        <v>#N/C</v>
      </c>
      <c r="AG136" s="88" t="s">
        <v>37</v>
      </c>
      <c r="AH136" s="39" t="str" cm="1">
        <f t="array" ref="AH136">IF(LEN(V136)&gt;1,V136,_xlfn.LET(_xlpm.cls,Y136, _xlpm.ord,IFERROR(Z136,"#N/C"), _xlpm.subord,IFERROR(AA136,"#N/C"), _xlpm.infr,IFERROR(AB136,"#N/C"), _xlpm.sf,IFERROR(AC136,"#N/C"), _xlpm.fam,IFERROR(AD136,"#N/C"), _xlpm.subfam,IF(TRIM(AE136)="-","#N/C",IFERROR(AE136,"#N/C")),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_xlpm.fallback,IF(IFERROR(Z136,"#N/C")="#N/C",Y136,IF(IFERROR(AA136,"#N/C")="#N/C",Z136,IF(IFERROR(AB136,"#N/C")="#N/C",AA136,IF(IFERROR(AC136,"#N/C")="#N/C",AB136,IF(IFERROR(AD136,"#N/C")="#N/C",AC136,IF(IFERROR(AE136,"#N/C")="#N/C",AD136,"#N/C")))))), _xlpm.finalResult,IF(OR(_xlpm.computedResult="",_xlpm.computedResult="#N/C"),_xlpm.fallback,_xlpm.computedResult), INDEX(_xlpm.finalResult,1)))</f>
        <v>Brachycera</v>
      </c>
      <c r="AI136" s="106" t="s">
        <v>35</v>
      </c>
      <c r="AJ136" s="55" t="str">
        <f t="shared" si="25"/>
        <v>Insecta.Diptera.Brachycera.#N/C.#N/C.#N/C.#N/C.#N/C.#N/C</v>
      </c>
    </row>
    <row r="137" spans="1:36" x14ac:dyDescent="0.25">
      <c r="A137" s="3">
        <v>136</v>
      </c>
      <c r="B137" s="50" t="str">
        <f t="shared" si="19"/>
        <v>FAIR-D1_136</v>
      </c>
      <c r="C137" s="51" t="s">
        <v>28</v>
      </c>
      <c r="D137" s="4">
        <f t="shared" si="20"/>
        <v>45165</v>
      </c>
      <c r="E137" s="1" t="s">
        <v>152</v>
      </c>
      <c r="F137" s="81" t="str">
        <f>HYPERLINK(VLOOKUP(E137,Video_List!G:K,5),"video")</f>
        <v>video</v>
      </c>
      <c r="G137" s="5" t="str">
        <f>IF(ISBLANK(E137),"",IFERROR(IF(MATCH(E137,Video_List!$G:$G,)&gt;0,"ok",""),"errr"))</f>
        <v>ok</v>
      </c>
      <c r="H137" s="1" t="s">
        <v>152</v>
      </c>
      <c r="I137" s="81" t="str">
        <f>HYPERLINK(VLOOKUP(H137,Video_List!G:K,5),"video")</f>
        <v>video</v>
      </c>
      <c r="J137" s="5" t="str">
        <f>IF(ISBLANK(H137),"",IFERROR(IF(MATCH(H137,Video_List!$G:$G,)&gt;0,"ok",""),"error"))</f>
        <v>ok</v>
      </c>
      <c r="K137" s="2">
        <v>45165.412453703699</v>
      </c>
      <c r="L137" s="2">
        <v>45165.412476851903</v>
      </c>
      <c r="M137" s="52">
        <f t="shared" si="22"/>
        <v>2.3148204491008073E-5</v>
      </c>
      <c r="N137" s="53" t="s">
        <v>33</v>
      </c>
      <c r="O137" s="54" t="s">
        <v>35</v>
      </c>
      <c r="P137" s="54" t="s">
        <v>33</v>
      </c>
      <c r="Q137" s="6">
        <v>136</v>
      </c>
      <c r="R137" s="5" t="str">
        <f t="shared" si="23"/>
        <v>FAIR-D1/136</v>
      </c>
      <c r="S137" s="4" t="str">
        <f>IF(ISBLANK(E137),"",IF(E137=H137, "1 video",CONCATENATE((+COUNTIFS(Video_List!$A:$A,Monitoring!C137,Video_List!$D:$D,"&lt;=" &amp;Monitoring!L137)-COUNTIFS(Video_List!$A:$A,Monitoring!C137,Video_List!$D:$D,"&lt;=" &amp;Monitoring!K137))+1," videos")))</f>
        <v>1 video</v>
      </c>
      <c r="T137" s="6" t="s">
        <v>46</v>
      </c>
      <c r="U137" s="75" t="s">
        <v>105</v>
      </c>
      <c r="V137" s="7" t="str">
        <f t="shared" si="24"/>
        <v/>
      </c>
      <c r="W137" s="85" t="s">
        <v>35</v>
      </c>
      <c r="X137" s="86" t="s">
        <v>35</v>
      </c>
      <c r="Y137" s="87" t="str">
        <f>+IFERROR(IF(Z137="#N/C","#N/C",INDEX(Taxonomy_UniqueValues!A:A,MATCH(Z137,Taxonomy_UniqueValues!B:B,0))),"#N/C")</f>
        <v>#N/C</v>
      </c>
      <c r="Z137" s="87" t="str">
        <f>+IFERROR(IF(AA137="#N/C","#N/C",INDEX(Taxonomy_UniqueValues!B:B,MATCH(AA137,Taxonomy_UniqueValues!C:C,0))),"#N/C")</f>
        <v>#N/C</v>
      </c>
      <c r="AA137" s="87" t="str">
        <f>+IFERROR(IF(AC137="#N/C","#N/C",INDEX(Taxonomy_UniqueValues!C:C,MATCH(AC137,Taxonomy_UniqueValues!E:E,0))),"#N/C")</f>
        <v>#N/C</v>
      </c>
      <c r="AB137" s="87" t="str">
        <f>+IFERROR(IF(AC137="#N/C","#N/C",INDEX(Taxonomy_UniqueValues!D:D,MATCH(AC137,Taxonomy_UniqueValues!E:E,0))),"#N/C")</f>
        <v>#N/C</v>
      </c>
      <c r="AC137" s="87" t="str">
        <f>+IFERROR(IF(AD137="#N/C","#N/C",INDEX(Taxonomy_UniqueValues!E:E,MATCH(AD137,Taxonomy_UniqueValues!F:F,0))),"#N/C")</f>
        <v>#N/C</v>
      </c>
      <c r="AD137" s="87" t="str">
        <f>+IFERROR(IF(AE137="#N/C","#N/C",INDEX(Taxonomy_UniqueValues!F:F,MATCH(AE137,Taxonomy_UniqueValues!G:G,0))),"#N/C")</f>
        <v>#N/C</v>
      </c>
      <c r="AE137" s="87" t="str">
        <f>+IFERROR(IF(AF137="#N/C","#N/C",INDEX(Taxonomy_UniqueValues!G:G,MATCH(AF137,Taxonomy_UniqueValues!H:H,0))),"#N/C")</f>
        <v>#N/C</v>
      </c>
      <c r="AF137" s="87" t="str">
        <f>+IFERROR(IF(AG137="#N/C","#N/C",INDEX(Taxonomy_UniqueValues!H:H,MATCH(AG137,Taxonomy_UniqueValues!I:I,0))),"#N/C")</f>
        <v>#N/C</v>
      </c>
      <c r="AG137" s="88" t="s">
        <v>37</v>
      </c>
      <c r="AH137" s="39" t="str" cm="1">
        <f t="array" ref="AH137">IF(LEN(V137)&gt;1,V137,_xlfn.LET(_xlpm.cls,Y137, _xlpm.ord,IFERROR(Z137,"#N/C"), _xlpm.subord,IFERROR(AA137,"#N/C"), _xlpm.infr,IFERROR(AB137,"#N/C"), _xlpm.sf,IFERROR(AC137,"#N/C"), _xlpm.fam,IFERROR(AD137,"#N/C"), _xlpm.subfam,IF(TRIM(AE137)="-","#N/C",IFERROR(AE137,"#N/C")),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_xlpm.fallback,IF(IFERROR(Z137,"#N/C")="#N/C",Y137,IF(IFERROR(AA137,"#N/C")="#N/C",Z137,IF(IFERROR(AB137,"#N/C")="#N/C",AA137,IF(IFERROR(AC137,"#N/C")="#N/C",AB137,IF(IFERROR(AD137,"#N/C")="#N/C",AC137,IF(IFERROR(AE137,"#N/C")="#N/C",AD137,"#N/C")))))), _xlpm.finalResult,IF(OR(_xlpm.computedResult="",_xlpm.computedResult="#N/C"),_xlpm.fallback,_xlpm.computedResult), INDEX(_xlpm.finalResult,1)))</f>
        <v>#N/C</v>
      </c>
      <c r="AI137" s="106" t="s">
        <v>35</v>
      </c>
      <c r="AJ137" s="55" t="str">
        <f t="shared" si="25"/>
        <v>#N/C.#N/C.#N/C.#N/C.#N/C.#N/C.#N/C.#N/C.#N/C</v>
      </c>
    </row>
    <row r="138" spans="1:36" x14ac:dyDescent="0.25">
      <c r="A138" s="3">
        <v>137</v>
      </c>
      <c r="B138" s="50" t="str">
        <f t="shared" si="19"/>
        <v>FAIR-D1_137</v>
      </c>
      <c r="C138" s="51" t="s">
        <v>28</v>
      </c>
      <c r="D138" s="4">
        <f t="shared" si="20"/>
        <v>45165</v>
      </c>
      <c r="E138" s="1" t="s">
        <v>153</v>
      </c>
      <c r="F138" s="81" t="str">
        <f>HYPERLINK(VLOOKUP(E138,Video_List!G:K,5),"video")</f>
        <v>video</v>
      </c>
      <c r="G138" s="5" t="str">
        <f>IF(ISBLANK(E138),"",IFERROR(IF(MATCH(E138,Video_List!$G:$G,)&gt;0,"ok",""),"errr"))</f>
        <v>ok</v>
      </c>
      <c r="H138" s="1" t="s">
        <v>153</v>
      </c>
      <c r="I138" s="81" t="str">
        <f>HYPERLINK(VLOOKUP(H138,Video_List!G:K,5),"video")</f>
        <v>video</v>
      </c>
      <c r="J138" s="5" t="str">
        <f>IF(ISBLANK(H138),"",IFERROR(IF(MATCH(H138,Video_List!$G:$G,)&gt;0,"ok",""),"error"))</f>
        <v>ok</v>
      </c>
      <c r="K138" s="2">
        <v>45165.416145833296</v>
      </c>
      <c r="L138" s="2">
        <v>45165.4163078704</v>
      </c>
      <c r="M138" s="52">
        <f t="shared" si="22"/>
        <v>1.6203710401896387E-4</v>
      </c>
      <c r="N138" s="53" t="s">
        <v>46</v>
      </c>
      <c r="O138" s="54" t="s">
        <v>35</v>
      </c>
      <c r="P138" s="54" t="s">
        <v>46</v>
      </c>
      <c r="Q138" s="6">
        <v>137</v>
      </c>
      <c r="R138" s="5" t="str">
        <f t="shared" si="23"/>
        <v>FAIR-D1/137</v>
      </c>
      <c r="S138" s="4" t="str">
        <f>IF(ISBLANK(E138),"",IF(E138=H138, "1 video",CONCATENATE((+COUNTIFS(Video_List!$A:$A,Monitoring!C138,Video_List!$D:$D,"&lt;=" &amp;Monitoring!L138)-COUNTIFS(Video_List!$A:$A,Monitoring!C138,Video_List!$D:$D,"&lt;=" &amp;Monitoring!K138))+1," videos")))</f>
        <v>1 video</v>
      </c>
      <c r="T138" s="6" t="s">
        <v>34</v>
      </c>
      <c r="U138" s="75"/>
      <c r="V138" s="7" t="str">
        <f t="shared" si="24"/>
        <v/>
      </c>
      <c r="W138" s="85" t="str">
        <f>+IF(Y138="#N/C","-",IF(AC138="#N/C","no","yes"))</f>
        <v>yes</v>
      </c>
      <c r="X138" s="86" t="s">
        <v>35</v>
      </c>
      <c r="Y138" s="87" t="str">
        <f>+IFERROR(IF(Z138="#N/C","#N/C",INDEX(Taxonomy_UniqueValues!A:A,MATCH(Z138,Taxonomy_UniqueValues!B:B,0))),"#N/C")</f>
        <v>Insecta</v>
      </c>
      <c r="Z138" s="87" t="str">
        <f>+IFERROR(IF(AA138="#N/C","#N/C",INDEX(Taxonomy_UniqueValues!B:B,MATCH(AA138,Taxonomy_UniqueValues!C:C,0))),"#N/C")</f>
        <v>Diptera</v>
      </c>
      <c r="AA138" s="87" t="str">
        <f>+IFERROR(IF(AC138="#N/C","#N/C",INDEX(Taxonomy_UniqueValues!C:C,MATCH(AC138,Taxonomy_UniqueValues!E:E,0))),"#N/C")</f>
        <v>Brachycera</v>
      </c>
      <c r="AB138" s="87" t="str">
        <f>+IFERROR(IF(AC138="#N/C","#N/C",INDEX(Taxonomy_UniqueValues!D:D,MATCH(AC138,Taxonomy_UniqueValues!E:E,0))),"#N/C")</f>
        <v>Muscomorpha</v>
      </c>
      <c r="AC138" s="87" t="s">
        <v>36</v>
      </c>
      <c r="AD138" s="87" t="str">
        <f>+IFERROR(IF(AE138="#N/C","#N/C",INDEX(Taxonomy_UniqueValues!F:F,MATCH(AE138,Taxonomy_UniqueValues!G:G,0))),"#N/C")</f>
        <v>#N/C</v>
      </c>
      <c r="AE138" s="87" t="str">
        <f>+IFERROR(IF(AF138="#N/C","#N/C",INDEX(Taxonomy_UniqueValues!G:G,MATCH(AF138,Taxonomy_UniqueValues!H:H,0))),"#N/C")</f>
        <v>#N/C</v>
      </c>
      <c r="AF138" s="87" t="str">
        <f>+IFERROR(IF(AG138="#N/C","#N/C",INDEX(Taxonomy_UniqueValues!H:H,MATCH(AG138,Taxonomy_UniqueValues!I:I,0))),"#N/C")</f>
        <v>#N/C</v>
      </c>
      <c r="AG138" s="88" t="s">
        <v>37</v>
      </c>
      <c r="AH138" s="39" t="str" cm="1">
        <f t="array" ref="AH138">IF(LEN(V138)&gt;1,V138,_xlfn.LET(_xlpm.cls,Y138, _xlpm.ord,IFERROR(Z138,"#N/C"), _xlpm.subord,IFERROR(AA138,"#N/C"), _xlpm.infr,IFERROR(AB138,"#N/C"), _xlpm.sf,IFERROR(AC138,"#N/C"), _xlpm.fam,IFERROR(AD138,"#N/C"), _xlpm.subfam,IF(TRIM(AE138)="-","#N/C",IFERROR(AE138,"#N/C")),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_xlpm.fallback,IF(IFERROR(Z138,"#N/C")="#N/C",Y138,IF(IFERROR(AA138,"#N/C")="#N/C",Z138,IF(IFERROR(AB138,"#N/C")="#N/C",AA138,IF(IFERROR(AC138,"#N/C")="#N/C",AB138,IF(IFERROR(AD138,"#N/C")="#N/C",AC138,IF(IFERROR(AE138,"#N/C")="#N/C",AD138,"#N/C")))))), _xlpm.finalResult,IF(OR(_xlpm.computedResult="",_xlpm.computedResult="#N/C"),_xlpm.fallback,_xlpm.computedResult), INDEX(_xlpm.finalResult,1)))</f>
        <v>Muscoidea</v>
      </c>
      <c r="AI138" s="106" t="s">
        <v>35</v>
      </c>
      <c r="AJ138" s="55" t="str">
        <f t="shared" si="25"/>
        <v>Insecta.Diptera.Brachycera.Muscomorpha.Muscoidea.#N/C.#N/C.#N/C.#N/C</v>
      </c>
    </row>
    <row r="139" spans="1:36" x14ac:dyDescent="0.25">
      <c r="A139" s="3">
        <v>138</v>
      </c>
      <c r="B139" s="50" t="str">
        <f t="shared" si="19"/>
        <v>FAIR-D1_138</v>
      </c>
      <c r="C139" s="51" t="s">
        <v>28</v>
      </c>
      <c r="D139" s="4">
        <f t="shared" si="20"/>
        <v>45165</v>
      </c>
      <c r="E139" s="1" t="s">
        <v>154</v>
      </c>
      <c r="F139" s="81" t="str">
        <f>HYPERLINK(VLOOKUP(E139,Video_List!G:K,5),"video")</f>
        <v>video</v>
      </c>
      <c r="G139" s="5" t="str">
        <f>IF(ISBLANK(E139),"",IFERROR(IF(MATCH(E139,Video_List!$G:$G,)&gt;0,"ok",""),"errr"))</f>
        <v>ok</v>
      </c>
      <c r="H139" s="1" t="s">
        <v>154</v>
      </c>
      <c r="I139" s="81" t="str">
        <f>HYPERLINK(VLOOKUP(H139,Video_List!G:K,5),"video")</f>
        <v>video</v>
      </c>
      <c r="J139" s="5" t="str">
        <f>IF(ISBLANK(H139),"",IFERROR(IF(MATCH(H139,Video_List!$G:$G,)&gt;0,"ok",""),"error"))</f>
        <v>ok</v>
      </c>
      <c r="K139" s="2">
        <v>45165.420543981498</v>
      </c>
      <c r="L139" s="2">
        <v>45165.420636574097</v>
      </c>
      <c r="M139" s="52">
        <f t="shared" si="22"/>
        <v>9.2592599685303867E-5</v>
      </c>
      <c r="N139" s="53" t="s">
        <v>33</v>
      </c>
      <c r="O139" s="54" t="s">
        <v>35</v>
      </c>
      <c r="P139" s="54" t="s">
        <v>33</v>
      </c>
      <c r="Q139" s="6">
        <v>138</v>
      </c>
      <c r="R139" s="5" t="str">
        <f t="shared" si="23"/>
        <v>FAIR-D1/138</v>
      </c>
      <c r="S139" s="4" t="str">
        <f>IF(ISBLANK(E139),"",IF(E139=H139, "1 video",CONCATENATE((+COUNTIFS(Video_List!$A:$A,Monitoring!C139,Video_List!$D:$D,"&lt;=" &amp;Monitoring!L139)-COUNTIFS(Video_List!$A:$A,Monitoring!C139,Video_List!$D:$D,"&lt;=" &amp;Monitoring!K139))+1," videos")))</f>
        <v>1 video</v>
      </c>
      <c r="T139" s="6" t="s">
        <v>46</v>
      </c>
      <c r="U139" s="75" t="s">
        <v>105</v>
      </c>
      <c r="V139" s="7" t="str">
        <f t="shared" si="24"/>
        <v/>
      </c>
      <c r="W139" s="85" t="s">
        <v>35</v>
      </c>
      <c r="X139" s="86" t="s">
        <v>35</v>
      </c>
      <c r="Y139" s="87" t="str">
        <f>+IFERROR(IF(Z139="#N/C","#N/C",INDEX(Taxonomy_UniqueValues!A:A,MATCH(Z139,Taxonomy_UniqueValues!B:B,0))),"#N/C")</f>
        <v>#N/C</v>
      </c>
      <c r="Z139" s="87" t="str">
        <f>+IFERROR(IF(AA139="#N/C","#N/C",INDEX(Taxonomy_UniqueValues!B:B,MATCH(AA139,Taxonomy_UniqueValues!C:C,0))),"#N/C")</f>
        <v>#N/C</v>
      </c>
      <c r="AA139" s="87" t="str">
        <f>+IFERROR(IF(AC139="#N/C","#N/C",INDEX(Taxonomy_UniqueValues!C:C,MATCH(AC139,Taxonomy_UniqueValues!E:E,0))),"#N/C")</f>
        <v>#N/C</v>
      </c>
      <c r="AB139" s="87" t="str">
        <f>+IFERROR(IF(AC139="#N/C","#N/C",INDEX(Taxonomy_UniqueValues!D:D,MATCH(AC139,Taxonomy_UniqueValues!E:E,0))),"#N/C")</f>
        <v>#N/C</v>
      </c>
      <c r="AC139" s="87" t="str">
        <f>+IFERROR(IF(AD139="#N/C","#N/C",INDEX(Taxonomy_UniqueValues!E:E,MATCH(AD139,Taxonomy_UniqueValues!F:F,0))),"#N/C")</f>
        <v>#N/C</v>
      </c>
      <c r="AD139" s="87" t="str">
        <f>+IFERROR(IF(AE139="#N/C","#N/C",INDEX(Taxonomy_UniqueValues!F:F,MATCH(AE139,Taxonomy_UniqueValues!G:G,0))),"#N/C")</f>
        <v>#N/C</v>
      </c>
      <c r="AE139" s="87" t="str">
        <f>+IFERROR(IF(AF139="#N/C","#N/C",INDEX(Taxonomy_UniqueValues!G:G,MATCH(AF139,Taxonomy_UniqueValues!H:H,0))),"#N/C")</f>
        <v>#N/C</v>
      </c>
      <c r="AF139" s="87" t="str">
        <f>+IFERROR(IF(AG139="#N/C","#N/C",INDEX(Taxonomy_UniqueValues!H:H,MATCH(AG139,Taxonomy_UniqueValues!I:I,0))),"#N/C")</f>
        <v>#N/C</v>
      </c>
      <c r="AG139" s="88" t="s">
        <v>37</v>
      </c>
      <c r="AH139" s="39" t="str" cm="1">
        <f t="array" ref="AH139">IF(LEN(V139)&gt;1,V139,_xlfn.LET(_xlpm.cls,Y139, _xlpm.ord,IFERROR(Z139,"#N/C"), _xlpm.subord,IFERROR(AA139,"#N/C"), _xlpm.infr,IFERROR(AB139,"#N/C"), _xlpm.sf,IFERROR(AC139,"#N/C"), _xlpm.fam,IFERROR(AD139,"#N/C"), _xlpm.subfam,IF(TRIM(AE139)="-","#N/C",IFERROR(AE139,"#N/C")),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_xlpm.fallback,IF(IFERROR(Z139,"#N/C")="#N/C",Y139,IF(IFERROR(AA139,"#N/C")="#N/C",Z139,IF(IFERROR(AB139,"#N/C")="#N/C",AA139,IF(IFERROR(AC139,"#N/C")="#N/C",AB139,IF(IFERROR(AD139,"#N/C")="#N/C",AC139,IF(IFERROR(AE139,"#N/C")="#N/C",AD139,"#N/C")))))), _xlpm.finalResult,IF(OR(_xlpm.computedResult="",_xlpm.computedResult="#N/C"),_xlpm.fallback,_xlpm.computedResult), INDEX(_xlpm.finalResult,1)))</f>
        <v>#N/C</v>
      </c>
      <c r="AI139" s="106" t="s">
        <v>35</v>
      </c>
      <c r="AJ139" s="55" t="str">
        <f t="shared" si="25"/>
        <v>#N/C.#N/C.#N/C.#N/C.#N/C.#N/C.#N/C.#N/C.#N/C</v>
      </c>
    </row>
    <row r="140" spans="1:36" x14ac:dyDescent="0.25">
      <c r="A140" s="3">
        <v>139</v>
      </c>
      <c r="B140" s="50" t="str">
        <f t="shared" si="19"/>
        <v>FAIR-D1_139</v>
      </c>
      <c r="C140" s="51" t="s">
        <v>28</v>
      </c>
      <c r="D140" s="4">
        <f t="shared" si="20"/>
        <v>45165</v>
      </c>
      <c r="E140" s="1" t="s">
        <v>154</v>
      </c>
      <c r="F140" s="81" t="str">
        <f>HYPERLINK(VLOOKUP(E140,Video_List!G:K,5),"video")</f>
        <v>video</v>
      </c>
      <c r="G140" s="5" t="str">
        <f>IF(ISBLANK(E140),"",IFERROR(IF(MATCH(E140,Video_List!$G:$G,)&gt;0,"ok",""),"errr"))</f>
        <v>ok</v>
      </c>
      <c r="H140" s="1" t="s">
        <v>155</v>
      </c>
      <c r="I140" s="81" t="str">
        <f>HYPERLINK(VLOOKUP(H140,Video_List!G:K,5),"video")</f>
        <v>video</v>
      </c>
      <c r="J140" s="5" t="str">
        <f>IF(ISBLANK(H140),"",IFERROR(IF(MATCH(H140,Video_List!$G:$G,)&gt;0,"ok",""),"error"))</f>
        <v>ok</v>
      </c>
      <c r="K140" s="2">
        <v>45165.420543981498</v>
      </c>
      <c r="L140" s="2">
        <v>45165.432060185201</v>
      </c>
      <c r="M140" s="52">
        <f t="shared" si="22"/>
        <v>1.1516203703649808E-2</v>
      </c>
      <c r="N140" s="53" t="s">
        <v>31</v>
      </c>
      <c r="O140" s="54" t="s">
        <v>32</v>
      </c>
      <c r="P140" s="54" t="s">
        <v>31</v>
      </c>
      <c r="Q140" s="6">
        <v>139</v>
      </c>
      <c r="R140" s="5" t="str">
        <f t="shared" si="23"/>
        <v>FAIR-D1/139</v>
      </c>
      <c r="S140" s="4" t="str">
        <f>IF(ISBLANK(E140),"",IF(E140=H140, "1 video",CONCATENATE((+COUNTIFS(Video_List!$A:$A,Monitoring!C140,Video_List!$D:$D,"&lt;=" &amp;Monitoring!L140)-COUNTIFS(Video_List!$A:$A,Monitoring!C140,Video_List!$D:$D,"&lt;=" &amp;Monitoring!K140))+1," videos")))</f>
        <v>3 videos</v>
      </c>
      <c r="T140" s="6" t="s">
        <v>34</v>
      </c>
      <c r="U140" s="75"/>
      <c r="V140" s="7" t="str">
        <f t="shared" si="24"/>
        <v/>
      </c>
      <c r="W140" s="85" t="str">
        <f t="shared" ref="W140:W145" si="26">+IF(Y140="#N/C","-",IF(AC140="#N/C","no","yes"))</f>
        <v>yes</v>
      </c>
      <c r="X140" s="86" t="s">
        <v>35</v>
      </c>
      <c r="Y140" s="87" t="str">
        <f>+IFERROR(IF(Z140="#N/C","#N/C",INDEX(Taxonomy_UniqueValues!A:A,MATCH(Z140,Taxonomy_UniqueValues!B:B,0))),"#N/C")</f>
        <v>Insecta</v>
      </c>
      <c r="Z140" s="87" t="str">
        <f>+IFERROR(IF(AA140="#N/C","#N/C",INDEX(Taxonomy_UniqueValues!B:B,MATCH(AA140,Taxonomy_UniqueValues!C:C,0))),"#N/C")</f>
        <v>Diptera</v>
      </c>
      <c r="AA140" s="87" t="str">
        <f>+IFERROR(IF(AC140="#N/C","#N/C",INDEX(Taxonomy_UniqueValues!C:C,MATCH(AC140,Taxonomy_UniqueValues!E:E,0))),"#N/C")</f>
        <v>Brachycera</v>
      </c>
      <c r="AB140" s="87" t="str">
        <f>+IFERROR(IF(AC140="#N/C","#N/C",INDEX(Taxonomy_UniqueValues!D:D,MATCH(AC140,Taxonomy_UniqueValues!E:E,0))),"#N/C")</f>
        <v>Muscomorpha</v>
      </c>
      <c r="AC140" s="87" t="s">
        <v>36</v>
      </c>
      <c r="AD140" s="87" t="str">
        <f>+IFERROR(IF(AE140="#N/C","#N/C",INDEX(Taxonomy_UniqueValues!F:F,MATCH(AE140,Taxonomy_UniqueValues!G:G,0))),"#N/C")</f>
        <v>#N/C</v>
      </c>
      <c r="AE140" s="87" t="str">
        <f>+IFERROR(IF(AF140="#N/C","#N/C",INDEX(Taxonomy_UniqueValues!G:G,MATCH(AF140,Taxonomy_UniqueValues!H:H,0))),"#N/C")</f>
        <v>#N/C</v>
      </c>
      <c r="AF140" s="87" t="str">
        <f>+IFERROR(IF(AG140="#N/C","#N/C",INDEX(Taxonomy_UniqueValues!H:H,MATCH(AG140,Taxonomy_UniqueValues!I:I,0))),"#N/C")</f>
        <v>#N/C</v>
      </c>
      <c r="AG140" s="88" t="s">
        <v>37</v>
      </c>
      <c r="AH140" s="39" t="str" cm="1">
        <f t="array" ref="AH140">IF(LEN(V140)&gt;1,V140,_xlfn.LET(_xlpm.cls,Y140, _xlpm.ord,IFERROR(Z140,"#N/C"), _xlpm.subord,IFERROR(AA140,"#N/C"), _xlpm.infr,IFERROR(AB140,"#N/C"), _xlpm.sf,IFERROR(AC140,"#N/C"), _xlpm.fam,IFERROR(AD140,"#N/C"), _xlpm.subfam,IF(TRIM(AE140)="-","#N/C",IFERROR(AE140,"#N/C")),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_xlpm.fallback,IF(IFERROR(Z140,"#N/C")="#N/C",Y140,IF(IFERROR(AA140,"#N/C")="#N/C",Z140,IF(IFERROR(AB140,"#N/C")="#N/C",AA140,IF(IFERROR(AC140,"#N/C")="#N/C",AB140,IF(IFERROR(AD140,"#N/C")="#N/C",AC140,IF(IFERROR(AE140,"#N/C")="#N/C",AD140,"#N/C")))))), _xlpm.finalResult,IF(OR(_xlpm.computedResult="",_xlpm.computedResult="#N/C"),_xlpm.fallback,_xlpm.computedResult), INDEX(_xlpm.finalResult,1)))</f>
        <v>Muscoidea</v>
      </c>
      <c r="AI140" s="106" t="s">
        <v>35</v>
      </c>
      <c r="AJ140" s="55" t="str">
        <f t="shared" si="25"/>
        <v>Insecta.Diptera.Brachycera.Muscomorpha.Muscoidea.#N/C.#N/C.#N/C.#N/C</v>
      </c>
    </row>
    <row r="141" spans="1:36" x14ac:dyDescent="0.25">
      <c r="A141" s="3">
        <v>140</v>
      </c>
      <c r="B141" s="50" t="str">
        <f t="shared" si="19"/>
        <v>FAIR-D1_140</v>
      </c>
      <c r="C141" s="51" t="s">
        <v>28</v>
      </c>
      <c r="D141" s="4">
        <f t="shared" si="20"/>
        <v>45165</v>
      </c>
      <c r="E141" s="1" t="s">
        <v>155</v>
      </c>
      <c r="F141" s="81" t="str">
        <f>HYPERLINK(VLOOKUP(E141,Video_List!G:K,5),"video")</f>
        <v>video</v>
      </c>
      <c r="G141" s="5" t="str">
        <f>IF(ISBLANK(E141),"",IFERROR(IF(MATCH(E141,Video_List!$G:$G,)&gt;0,"ok",""),"errr"))</f>
        <v>ok</v>
      </c>
      <c r="H141" s="1" t="s">
        <v>155</v>
      </c>
      <c r="I141" s="81" t="str">
        <f>HYPERLINK(VLOOKUP(H141,Video_List!G:K,5),"video")</f>
        <v>video</v>
      </c>
      <c r="J141" s="5" t="str">
        <f>IF(ISBLANK(H141),"",IFERROR(IF(MATCH(H141,Video_List!$G:$G,)&gt;0,"ok",""),"error"))</f>
        <v>ok</v>
      </c>
      <c r="K141" s="2">
        <v>45165.431712963</v>
      </c>
      <c r="L141" s="2">
        <v>45165.432083333297</v>
      </c>
      <c r="M141" s="52">
        <f t="shared" si="22"/>
        <v>3.7037029687780887E-4</v>
      </c>
      <c r="N141" s="53" t="s">
        <v>33</v>
      </c>
      <c r="O141" s="54" t="s">
        <v>35</v>
      </c>
      <c r="P141" s="54" t="s">
        <v>33</v>
      </c>
      <c r="Q141" s="6">
        <v>140</v>
      </c>
      <c r="R141" s="5" t="str">
        <f t="shared" si="23"/>
        <v>FAIR-D1/140</v>
      </c>
      <c r="S141" s="4" t="str">
        <f>IF(ISBLANK(E141),"",IF(E141=H141, "1 video",CONCATENATE((+COUNTIFS(Video_List!$A:$A,Monitoring!C141,Video_List!$D:$D,"&lt;=" &amp;Monitoring!L141)-COUNTIFS(Video_List!$A:$A,Monitoring!C141,Video_List!$D:$D,"&lt;=" &amp;Monitoring!K141))+1," videos")))</f>
        <v>1 video</v>
      </c>
      <c r="T141" s="6" t="s">
        <v>46</v>
      </c>
      <c r="U141" s="75" t="s">
        <v>105</v>
      </c>
      <c r="V141" s="7" t="str">
        <f t="shared" si="24"/>
        <v/>
      </c>
      <c r="W141" s="85" t="str">
        <f t="shared" si="26"/>
        <v>no</v>
      </c>
      <c r="X141" s="86" t="s">
        <v>35</v>
      </c>
      <c r="Y141" s="87" t="str">
        <f>+IFERROR(IF(Z141="#N/C","#N/C",INDEX(Taxonomy_UniqueValues!A:A,MATCH(Z141,Taxonomy_UniqueValues!B:B,0))),"#N/C")</f>
        <v>Insecta</v>
      </c>
      <c r="Z141" s="87" t="str">
        <f>+IFERROR(IF(AA141="#N/C","#N/C",INDEX(Taxonomy_UniqueValues!B:B,MATCH(AA141,Taxonomy_UniqueValues!C:C,0))),"#N/C")</f>
        <v>Diptera</v>
      </c>
      <c r="AA141" s="87" t="s">
        <v>49</v>
      </c>
      <c r="AB141" s="87" t="str">
        <f>+IFERROR(IF(AC141="#N/C","#N/C",INDEX(Taxonomy_UniqueValues!D:D,MATCH(AC141,Taxonomy_UniqueValues!E:E,0))),"#N/C")</f>
        <v>#N/C</v>
      </c>
      <c r="AC141" s="87" t="str">
        <f>+IFERROR(IF(AD141="#N/C","#N/C",INDEX(Taxonomy_UniqueValues!E:E,MATCH(AD141,Taxonomy_UniqueValues!F:F,0))),"#N/C")</f>
        <v>#N/C</v>
      </c>
      <c r="AD141" s="87" t="str">
        <f>+IFERROR(IF(AE141="#N/C","#N/C",INDEX(Taxonomy_UniqueValues!F:F,MATCH(AE141,Taxonomy_UniqueValues!G:G,0))),"#N/C")</f>
        <v>#N/C</v>
      </c>
      <c r="AE141" s="87" t="str">
        <f>+IFERROR(IF(AF141="#N/C","#N/C",INDEX(Taxonomy_UniqueValues!G:G,MATCH(AF141,Taxonomy_UniqueValues!H:H,0))),"#N/C")</f>
        <v>#N/C</v>
      </c>
      <c r="AF141" s="87" t="str">
        <f>+IFERROR(IF(AG141="#N/C","#N/C",INDEX(Taxonomy_UniqueValues!H:H,MATCH(AG141,Taxonomy_UniqueValues!I:I,0))),"#N/C")</f>
        <v>#N/C</v>
      </c>
      <c r="AG141" s="88" t="s">
        <v>37</v>
      </c>
      <c r="AH141" s="39" t="str" cm="1">
        <f t="array" ref="AH141">IF(LEN(V141)&gt;1,V141,_xlfn.LET(_xlpm.cls,Y141, _xlpm.ord,IFERROR(Z141,"#N/C"), _xlpm.subord,IFERROR(AA141,"#N/C"), _xlpm.infr,IFERROR(AB141,"#N/C"), _xlpm.sf,IFERROR(AC141,"#N/C"), _xlpm.fam,IFERROR(AD141,"#N/C"), _xlpm.subfam,IF(TRIM(AE141)="-","#N/C",IFERROR(AE141,"#N/C")),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_xlpm.fallback,IF(IFERROR(Z141,"#N/C")="#N/C",Y141,IF(IFERROR(AA141,"#N/C")="#N/C",Z141,IF(IFERROR(AB141,"#N/C")="#N/C",AA141,IF(IFERROR(AC141,"#N/C")="#N/C",AB141,IF(IFERROR(AD141,"#N/C")="#N/C",AC141,IF(IFERROR(AE141,"#N/C")="#N/C",AD141,"#N/C")))))), _xlpm.finalResult,IF(OR(_xlpm.computedResult="",_xlpm.computedResult="#N/C"),_xlpm.fallback,_xlpm.computedResult), INDEX(_xlpm.finalResult,1)))</f>
        <v>Brachycera</v>
      </c>
      <c r="AI141" s="106" t="s">
        <v>35</v>
      </c>
      <c r="AJ141" s="55" t="str">
        <f t="shared" si="25"/>
        <v>Insecta.Diptera.Brachycera.#N/C.#N/C.#N/C.#N/C.#N/C.#N/C</v>
      </c>
    </row>
    <row r="142" spans="1:36" x14ac:dyDescent="0.25">
      <c r="A142" s="3">
        <v>141</v>
      </c>
      <c r="B142" s="50" t="str">
        <f t="shared" si="19"/>
        <v>FAIR-D1_141</v>
      </c>
      <c r="C142" s="51" t="s">
        <v>28</v>
      </c>
      <c r="D142" s="4">
        <f t="shared" si="20"/>
        <v>45165</v>
      </c>
      <c r="E142" s="1" t="s">
        <v>156</v>
      </c>
      <c r="F142" s="81" t="str">
        <f>HYPERLINK(VLOOKUP(E142,Video_List!G:K,5),"video")</f>
        <v>video</v>
      </c>
      <c r="G142" s="5" t="str">
        <f>IF(ISBLANK(E142),"",IFERROR(IF(MATCH(E142,Video_List!$G:$G,)&gt;0,"ok",""),"errr"))</f>
        <v>ok</v>
      </c>
      <c r="H142" s="1" t="s">
        <v>156</v>
      </c>
      <c r="I142" s="81" t="str">
        <f>HYPERLINK(VLOOKUP(H142,Video_List!G:K,5),"video")</f>
        <v>video</v>
      </c>
      <c r="J142" s="5" t="str">
        <f>IF(ISBLANK(H142),"",IFERROR(IF(MATCH(H142,Video_List!$G:$G,)&gt;0,"ok",""),"error"))</f>
        <v>ok</v>
      </c>
      <c r="K142" s="2">
        <v>45165.437372685199</v>
      </c>
      <c r="L142" s="2">
        <v>45165.4375925926</v>
      </c>
      <c r="M142" s="52">
        <f t="shared" si="22"/>
        <v>2.1990740060573444E-4</v>
      </c>
      <c r="N142" s="53" t="s">
        <v>33</v>
      </c>
      <c r="O142" s="54" t="s">
        <v>35</v>
      </c>
      <c r="P142" s="54" t="s">
        <v>33</v>
      </c>
      <c r="Q142" s="6">
        <v>141</v>
      </c>
      <c r="R142" s="5" t="str">
        <f t="shared" si="23"/>
        <v>FAIR-D1/141</v>
      </c>
      <c r="S142" s="4" t="str">
        <f>IF(ISBLANK(E142),"",IF(E142=H142, "1 video",CONCATENATE((+COUNTIFS(Video_List!$A:$A,Monitoring!C142,Video_List!$D:$D,"&lt;=" &amp;Monitoring!L142)-COUNTIFS(Video_List!$A:$A,Monitoring!C142,Video_List!$D:$D,"&lt;=" &amp;Monitoring!K142))+1," videos")))</f>
        <v>1 video</v>
      </c>
      <c r="T142" s="6" t="s">
        <v>34</v>
      </c>
      <c r="U142" s="75"/>
      <c r="V142" s="7" t="str">
        <f t="shared" si="24"/>
        <v/>
      </c>
      <c r="W142" s="85" t="str">
        <f t="shared" si="26"/>
        <v>yes</v>
      </c>
      <c r="X142" s="86" t="s">
        <v>35</v>
      </c>
      <c r="Y142" s="87" t="str">
        <f>+IFERROR(IF(Z142="#N/C","#N/C",IF(Z142=0,INDEX(Taxonomy_UniqueValues!A:A,MATCH(AA142,Taxonomy_UniqueValues!C:C,0)),INDEX(Taxonomy_UniqueValues!A:A,MATCH(Z142,Taxonomy_UniqueValues!B:B,0)))),"#N/C")</f>
        <v>Insecta</v>
      </c>
      <c r="Z142" s="87" t="str">
        <f>+IFERROR(IF(AA142="#N/C","#N/C",IF(AA142=0,INDEX(Taxonomy_UniqueValues!B:B,MATCH(AB142,Taxonomy_UniqueValues!D:D,0)),INDEX(Taxonomy_UniqueValues!B:B,MATCH(AA142,Taxonomy_UniqueValues!C:C,0)))),"#N/C")</f>
        <v>Diptera</v>
      </c>
      <c r="AA142" s="87" t="str">
        <f>+IFERROR(IF(AB142="#N/C","#N/C",IF(AB142=0,INDEX(Taxonomy_UniqueValues!C:C,MATCH(AC142,Taxonomy_UniqueValues!E:E,0)),INDEX(Taxonomy_UniqueValues!C:C,MATCH(AB142,Taxonomy_UniqueValues!D:D,0)))),"#N/C")</f>
        <v>Brachycera</v>
      </c>
      <c r="AB142" s="87" t="str">
        <f>+IFERROR(IF(AC142="#N/C","#N/C",IF(AC142=0,INDEX(Taxonomy_UniqueValues!D:D,MATCH(AD142,Taxonomy_UniqueValues!F:F,0)),INDEX(Taxonomy_UniqueValues!D:D,MATCH(AC142,Taxonomy_UniqueValues!E:E,0)))),"#N/C")</f>
        <v>Muscomorpha</v>
      </c>
      <c r="AC142" s="87" t="str">
        <f>+IFERROR(IF(AD142="#N/C","#N/C",IF(AD142=0,INDEX(Taxonomy_UniqueValues!E:E,MATCH(AE142,Taxonomy_UniqueValues!G:G,0)),INDEX(Taxonomy_UniqueValues!E:E,MATCH(AD142,Taxonomy_UniqueValues!F:F,0)))),"#N/C")</f>
        <v>Muscoidea</v>
      </c>
      <c r="AD142" s="87" t="str">
        <f>+IFERROR(IF(AE142="#N/C","#N/C",IF(AE142=0,INDEX(Taxonomy_UniqueValues!F:F,MATCH(AF142,Taxonomy_UniqueValues!H:H,0)),INDEX(Taxonomy_UniqueValues!F:F,MATCH(AE142,Taxonomy_UniqueValues!G:G,0)))),"#N/C")</f>
        <v>Fanniidae</v>
      </c>
      <c r="AE142" s="87">
        <f>+IFERROR(IF(AF142="#N/C","#N/C",INDEX(Taxonomy_UniqueValues!G:G,MATCH(AF142,Taxonomy_UniqueValues!H:H,0))),"#N/C")</f>
        <v>0</v>
      </c>
      <c r="AF142" s="87" t="s">
        <v>39</v>
      </c>
      <c r="AG142" s="88" t="s">
        <v>37</v>
      </c>
      <c r="AH142" s="39" t="str" cm="1">
        <f t="array" ref="AH142">IF(LEN(V142)&gt;1,V142,_xlfn.LET(_xlpm.cls,Y142, _xlpm.ord,IFERROR(Z142,"#N/C"), _xlpm.subord,IFERROR(AA142,"#N/C"), _xlpm.infr,IFERROR(AB142,"#N/C"), _xlpm.sf,IFERROR(AC142,"#N/C"), _xlpm.fam,IFERROR(AD142,"#N/C"), _xlpm.subfam,IF(TRIM(AE142)="-","#N/C",IFERROR(AE142,"#N/C")),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_xlpm.fallback,IF(IFERROR(Z142,"#N/C")="#N/C",Y142,IF(IFERROR(AA142,"#N/C")="#N/C",Z142,IF(IFERROR(AB142,"#N/C")="#N/C",AA142,IF(IFERROR(AC142,"#N/C")="#N/C",AB142,IF(IFERROR(AD142,"#N/C")="#N/C",AC142,IF(IFERROR(AE142,"#N/C")="#N/C",AD142,"#N/C")))))), _xlpm.finalResult,IF(OR(_xlpm.computedResult="",_xlpm.computedResult="#N/C"),_xlpm.fallback,_xlpm.computedResult), INDEX(_xlpm.finalResult,1)))</f>
        <v>fly</v>
      </c>
      <c r="AI142" s="106" t="s">
        <v>35</v>
      </c>
      <c r="AJ142" s="55" t="str">
        <f t="shared" si="25"/>
        <v>Insecta.Diptera.Brachycera.Muscomorpha.Muscoidea.Fanniidae.0.Fannia.#N/C</v>
      </c>
    </row>
    <row r="143" spans="1:36" x14ac:dyDescent="0.25">
      <c r="A143" s="3">
        <v>142</v>
      </c>
      <c r="B143" s="50" t="str">
        <f t="shared" si="19"/>
        <v>FAIR-D1_142</v>
      </c>
      <c r="C143" s="51" t="s">
        <v>28</v>
      </c>
      <c r="D143" s="4">
        <f t="shared" si="20"/>
        <v>45165</v>
      </c>
      <c r="E143" s="1" t="s">
        <v>157</v>
      </c>
      <c r="F143" s="81" t="str">
        <f>HYPERLINK(VLOOKUP(E143,Video_List!G:K,5),"video")</f>
        <v>video</v>
      </c>
      <c r="G143" s="5" t="str">
        <f>IF(ISBLANK(E143),"",IFERROR(IF(MATCH(E143,Video_List!$G:$G,)&gt;0,"ok",""),"errr"))</f>
        <v>ok</v>
      </c>
      <c r="H143" s="1" t="s">
        <v>157</v>
      </c>
      <c r="I143" s="81" t="str">
        <f>HYPERLINK(VLOOKUP(H143,Video_List!G:K,5),"video")</f>
        <v>video</v>
      </c>
      <c r="J143" s="5" t="str">
        <f>IF(ISBLANK(H143),"",IFERROR(IF(MATCH(H143,Video_List!$G:$G,)&gt;0,"ok",""),"error"))</f>
        <v>ok</v>
      </c>
      <c r="K143" s="2">
        <v>45165.441180555601</v>
      </c>
      <c r="L143" s="2">
        <v>45165.442557870403</v>
      </c>
      <c r="M143" s="52">
        <f t="shared" si="22"/>
        <v>1.3773148020845838E-3</v>
      </c>
      <c r="N143" s="53" t="s">
        <v>31</v>
      </c>
      <c r="O143" s="54" t="s">
        <v>32</v>
      </c>
      <c r="P143" s="54" t="s">
        <v>33</v>
      </c>
      <c r="Q143" s="6">
        <v>142</v>
      </c>
      <c r="R143" s="5" t="str">
        <f t="shared" si="23"/>
        <v>FAIR-D1/142</v>
      </c>
      <c r="S143" s="4" t="str">
        <f>IF(ISBLANK(E143),"",IF(E143=H143, "1 video",CONCATENATE((+COUNTIFS(Video_List!$A:$A,Monitoring!C143,Video_List!$D:$D,"&lt;=" &amp;Monitoring!L143)-COUNTIFS(Video_List!$A:$A,Monitoring!C143,Video_List!$D:$D,"&lt;=" &amp;Monitoring!K143))+1," videos")))</f>
        <v>1 video</v>
      </c>
      <c r="T143" s="6" t="s">
        <v>34</v>
      </c>
      <c r="U143" s="75"/>
      <c r="V143" s="7" t="str">
        <f t="shared" si="24"/>
        <v/>
      </c>
      <c r="W143" s="85" t="str">
        <f t="shared" si="26"/>
        <v>yes</v>
      </c>
      <c r="X143" s="86" t="s">
        <v>35</v>
      </c>
      <c r="Y143" s="87" t="str">
        <f>+IFERROR(IF(Z143="#N/C","#N/C",IF(Z143=0,INDEX(Taxonomy_UniqueValues!A:A,MATCH(AA143,Taxonomy_UniqueValues!C:C,0)),INDEX(Taxonomy_UniqueValues!A:A,MATCH(Z143,Taxonomy_UniqueValues!B:B,0)))),"#N/C")</f>
        <v>Insecta</v>
      </c>
      <c r="Z143" s="87" t="str">
        <f>+IFERROR(IF(AA143="#N/C","#N/C",IF(AA143=0,INDEX(Taxonomy_UniqueValues!B:B,MATCH(AB143,Taxonomy_UniqueValues!D:D,0)),INDEX(Taxonomy_UniqueValues!B:B,MATCH(AA143,Taxonomy_UniqueValues!C:C,0)))),"#N/C")</f>
        <v>Diptera</v>
      </c>
      <c r="AA143" s="87" t="str">
        <f>+IFERROR(IF(AB143="#N/C","#N/C",IF(AB143=0,INDEX(Taxonomy_UniqueValues!C:C,MATCH(AC143,Taxonomy_UniqueValues!E:E,0)),INDEX(Taxonomy_UniqueValues!C:C,MATCH(AB143,Taxonomy_UniqueValues!D:D,0)))),"#N/C")</f>
        <v>Brachycera</v>
      </c>
      <c r="AB143" s="87" t="str">
        <f>+IFERROR(IF(AC143="#N/C","#N/C",IF(AC143=0,INDEX(Taxonomy_UniqueValues!D:D,MATCH(AD143,Taxonomy_UniqueValues!F:F,0)),INDEX(Taxonomy_UniqueValues!D:D,MATCH(AC143,Taxonomy_UniqueValues!E:E,0)))),"#N/C")</f>
        <v>Muscomorpha</v>
      </c>
      <c r="AC143" s="87" t="str">
        <f>+IFERROR(IF(AD143="#N/C","#N/C",IF(AD143=0,INDEX(Taxonomy_UniqueValues!E:E,MATCH(AE143,Taxonomy_UniqueValues!G:G,0)),INDEX(Taxonomy_UniqueValues!E:E,MATCH(AD143,Taxonomy_UniqueValues!F:F,0)))),"#N/C")</f>
        <v>Muscoidea</v>
      </c>
      <c r="AD143" s="87" t="str">
        <f>+IFERROR(IF(AE143="#N/C","#N/C",IF(AE143=0,INDEX(Taxonomy_UniqueValues!F:F,MATCH(AF143,Taxonomy_UniqueValues!H:H,0)),INDEX(Taxonomy_UniqueValues!F:F,MATCH(AE143,Taxonomy_UniqueValues!G:G,0)))),"#N/C")</f>
        <v>Fanniidae</v>
      </c>
      <c r="AE143" s="87">
        <f>+IFERROR(IF(AF143="#N/C","#N/C",INDEX(Taxonomy_UniqueValues!G:G,MATCH(AF143,Taxonomy_UniqueValues!H:H,0))),"#N/C")</f>
        <v>0</v>
      </c>
      <c r="AF143" s="87" t="s">
        <v>39</v>
      </c>
      <c r="AG143" s="88" t="s">
        <v>37</v>
      </c>
      <c r="AH143" s="39" t="str" cm="1">
        <f t="array" ref="AH143">IF(LEN(V143)&gt;1,V143,_xlfn.LET(_xlpm.cls,Y143, _xlpm.ord,IFERROR(Z143,"#N/C"), _xlpm.subord,IFERROR(AA143,"#N/C"), _xlpm.infr,IFERROR(AB143,"#N/C"), _xlpm.sf,IFERROR(AC143,"#N/C"), _xlpm.fam,IFERROR(AD143,"#N/C"), _xlpm.subfam,IF(TRIM(AE143)="-","#N/C",IFERROR(AE143,"#N/C")),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_xlpm.fallback,IF(IFERROR(Z143,"#N/C")="#N/C",Y143,IF(IFERROR(AA143,"#N/C")="#N/C",Z143,IF(IFERROR(AB143,"#N/C")="#N/C",AA143,IF(IFERROR(AC143,"#N/C")="#N/C",AB143,IF(IFERROR(AD143,"#N/C")="#N/C",AC143,IF(IFERROR(AE143,"#N/C")="#N/C",AD143,"#N/C")))))), _xlpm.finalResult,IF(OR(_xlpm.computedResult="",_xlpm.computedResult="#N/C"),_xlpm.fallback,_xlpm.computedResult), INDEX(_xlpm.finalResult,1)))</f>
        <v>fly</v>
      </c>
      <c r="AI143" s="106" t="s">
        <v>35</v>
      </c>
      <c r="AJ143" s="55" t="str">
        <f t="shared" si="25"/>
        <v>Insecta.Diptera.Brachycera.Muscomorpha.Muscoidea.Fanniidae.0.Fannia.#N/C</v>
      </c>
    </row>
    <row r="144" spans="1:36" x14ac:dyDescent="0.25">
      <c r="A144" s="3">
        <v>143</v>
      </c>
      <c r="B144" s="50" t="str">
        <f t="shared" si="19"/>
        <v>FAIR-D1_143</v>
      </c>
      <c r="C144" s="51" t="s">
        <v>28</v>
      </c>
      <c r="D144" s="4">
        <f t="shared" si="20"/>
        <v>45165</v>
      </c>
      <c r="E144" s="1" t="s">
        <v>157</v>
      </c>
      <c r="F144" s="81" t="str">
        <f>HYPERLINK(VLOOKUP(E144,Video_List!G:K,5),"video")</f>
        <v>video</v>
      </c>
      <c r="G144" s="5" t="str">
        <f>IF(ISBLANK(E144),"",IFERROR(IF(MATCH(E144,Video_List!$G:$G,)&gt;0,"ok",""),"errr"))</f>
        <v>ok</v>
      </c>
      <c r="H144" s="1" t="s">
        <v>158</v>
      </c>
      <c r="I144" s="81" t="str">
        <f>HYPERLINK(VLOOKUP(H144,Video_List!G:K,5),"video")</f>
        <v>video</v>
      </c>
      <c r="J144" s="5" t="str">
        <f>IF(ISBLANK(H144),"",IFERROR(IF(MATCH(H144,Video_List!$G:$G,)&gt;0,"ok",""),"error"))</f>
        <v>ok</v>
      </c>
      <c r="K144" s="2">
        <v>45165.441585648201</v>
      </c>
      <c r="L144" s="2">
        <v>45165.445590277799</v>
      </c>
      <c r="M144" s="52">
        <f t="shared" si="22"/>
        <v>4.0046295980573632E-3</v>
      </c>
      <c r="N144" s="53" t="s">
        <v>31</v>
      </c>
      <c r="O144" s="54" t="s">
        <v>32</v>
      </c>
      <c r="P144" s="54" t="s">
        <v>46</v>
      </c>
      <c r="Q144" s="6">
        <v>143</v>
      </c>
      <c r="R144" s="5" t="str">
        <f t="shared" si="23"/>
        <v>FAIR-D1/143</v>
      </c>
      <c r="S144" s="4" t="str">
        <f>IF(ISBLANK(E144),"",IF(E144=H144, "1 video",CONCATENATE((+COUNTIFS(Video_List!$A:$A,Monitoring!C144,Video_List!$D:$D,"&lt;=" &amp;Monitoring!L144)-COUNTIFS(Video_List!$A:$A,Monitoring!C144,Video_List!$D:$D,"&lt;=" &amp;Monitoring!K144))+1," videos")))</f>
        <v>2 videos</v>
      </c>
      <c r="T144" s="6" t="s">
        <v>34</v>
      </c>
      <c r="U144" s="75"/>
      <c r="V144" s="7" t="str">
        <f t="shared" si="24"/>
        <v/>
      </c>
      <c r="W144" s="85" t="str">
        <f t="shared" si="26"/>
        <v>yes</v>
      </c>
      <c r="X144" s="86" t="s">
        <v>35</v>
      </c>
      <c r="Y144" s="87" t="str">
        <f>+IFERROR(IF(Z144="#N/C","#N/C",IF(Z144=0,INDEX(Taxonomy_UniqueValues!A:A,MATCH(AA144,Taxonomy_UniqueValues!C:C,0)),INDEX(Taxonomy_UniqueValues!A:A,MATCH(Z144,Taxonomy_UniqueValues!B:B,0)))),"#N/C")</f>
        <v>Insecta</v>
      </c>
      <c r="Z144" s="87" t="str">
        <f>+IFERROR(IF(AA144="#N/C","#N/C",IF(AA144=0,INDEX(Taxonomy_UniqueValues!B:B,MATCH(AB144,Taxonomy_UniqueValues!D:D,0)),INDEX(Taxonomy_UniqueValues!B:B,MATCH(AA144,Taxonomy_UniqueValues!C:C,0)))),"#N/C")</f>
        <v>Diptera</v>
      </c>
      <c r="AA144" s="87" t="str">
        <f>+IFERROR(IF(AB144="#N/C","#N/C",IF(AB144=0,INDEX(Taxonomy_UniqueValues!C:C,MATCH(AC144,Taxonomy_UniqueValues!E:E,0)),INDEX(Taxonomy_UniqueValues!C:C,MATCH(AB144,Taxonomy_UniqueValues!D:D,0)))),"#N/C")</f>
        <v>Brachycera</v>
      </c>
      <c r="AB144" s="87" t="str">
        <f>+IFERROR(IF(AC144="#N/C","#N/C",IF(AC144=0,INDEX(Taxonomy_UniqueValues!D:D,MATCH(AD144,Taxonomy_UniqueValues!F:F,0)),INDEX(Taxonomy_UniqueValues!D:D,MATCH(AC144,Taxonomy_UniqueValues!E:E,0)))),"#N/C")</f>
        <v>Muscomorpha</v>
      </c>
      <c r="AC144" s="87" t="str">
        <f>+IFERROR(IF(AD144="#N/C","#N/C",IF(AD144=0,INDEX(Taxonomy_UniqueValues!E:E,MATCH(AE144,Taxonomy_UniqueValues!G:G,0)),INDEX(Taxonomy_UniqueValues!E:E,MATCH(AD144,Taxonomy_UniqueValues!F:F,0)))),"#N/C")</f>
        <v>Muscoidea</v>
      </c>
      <c r="AD144" s="87" t="str">
        <f>+IFERROR(IF(AE144="#N/C","#N/C",IF(AE144=0,INDEX(Taxonomy_UniqueValues!F:F,MATCH(AF144,Taxonomy_UniqueValues!H:H,0)),INDEX(Taxonomy_UniqueValues!F:F,MATCH(AE144,Taxonomy_UniqueValues!G:G,0)))),"#N/C")</f>
        <v>Fanniidae</v>
      </c>
      <c r="AE144" s="87">
        <f>+IFERROR(IF(AF144="#N/C","#N/C",INDEX(Taxonomy_UniqueValues!G:G,MATCH(AF144,Taxonomy_UniqueValues!H:H,0))),"#N/C")</f>
        <v>0</v>
      </c>
      <c r="AF144" s="87" t="s">
        <v>39</v>
      </c>
      <c r="AG144" s="88" t="s">
        <v>37</v>
      </c>
      <c r="AH144" s="39" t="str" cm="1">
        <f t="array" ref="AH144">IF(LEN(V144)&gt;1,V144,_xlfn.LET(_xlpm.cls,Y144, _xlpm.ord,IFERROR(Z144,"#N/C"), _xlpm.subord,IFERROR(AA144,"#N/C"), _xlpm.infr,IFERROR(AB144,"#N/C"), _xlpm.sf,IFERROR(AC144,"#N/C"), _xlpm.fam,IFERROR(AD144,"#N/C"), _xlpm.subfam,IF(TRIM(AE144)="-","#N/C",IFERROR(AE144,"#N/C")),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_xlpm.fallback,IF(IFERROR(Z144,"#N/C")="#N/C",Y144,IF(IFERROR(AA144,"#N/C")="#N/C",Z144,IF(IFERROR(AB144,"#N/C")="#N/C",AA144,IF(IFERROR(AC144,"#N/C")="#N/C",AB144,IF(IFERROR(AD144,"#N/C")="#N/C",AC144,IF(IFERROR(AE144,"#N/C")="#N/C",AD144,"#N/C")))))), _xlpm.finalResult,IF(OR(_xlpm.computedResult="",_xlpm.computedResult="#N/C"),_xlpm.fallback,_xlpm.computedResult), INDEX(_xlpm.finalResult,1)))</f>
        <v>fly</v>
      </c>
      <c r="AI144" s="106" t="s">
        <v>35</v>
      </c>
      <c r="AJ144" s="55" t="str">
        <f t="shared" si="25"/>
        <v>Insecta.Diptera.Brachycera.Muscomorpha.Muscoidea.Fanniidae.0.Fannia.#N/C</v>
      </c>
    </row>
    <row r="145" spans="1:36" x14ac:dyDescent="0.25">
      <c r="A145" s="3">
        <v>144</v>
      </c>
      <c r="B145" s="50" t="str">
        <f t="shared" si="19"/>
        <v>FAIR-D1_144</v>
      </c>
      <c r="C145" s="51" t="s">
        <v>28</v>
      </c>
      <c r="D145" s="4">
        <f t="shared" si="20"/>
        <v>45165</v>
      </c>
      <c r="E145" s="1" t="s">
        <v>159</v>
      </c>
      <c r="F145" s="81" t="str">
        <f>HYPERLINK(VLOOKUP(E145,Video_List!G:K,5),"video")</f>
        <v>video</v>
      </c>
      <c r="G145" s="5" t="str">
        <f>IF(ISBLANK(E145),"",IFERROR(IF(MATCH(E145,Video_List!$G:$G,)&gt;0,"ok",""),"errr"))</f>
        <v>ok</v>
      </c>
      <c r="H145" s="1" t="s">
        <v>159</v>
      </c>
      <c r="I145" s="81" t="str">
        <f>HYPERLINK(VLOOKUP(H145,Video_List!G:K,5),"video")</f>
        <v>video</v>
      </c>
      <c r="J145" s="5" t="str">
        <f>IF(ISBLANK(H145),"",IFERROR(IF(MATCH(H145,Video_List!$G:$G,)&gt;0,"ok",""),"error"))</f>
        <v>ok</v>
      </c>
      <c r="K145" s="2">
        <v>45165.446643518502</v>
      </c>
      <c r="L145" s="2">
        <v>45165.446909722203</v>
      </c>
      <c r="M145" s="52">
        <f t="shared" si="22"/>
        <v>2.6620370044838637E-4</v>
      </c>
      <c r="N145" s="53" t="s">
        <v>46</v>
      </c>
      <c r="O145" s="54" t="s">
        <v>35</v>
      </c>
      <c r="P145" s="54" t="s">
        <v>31</v>
      </c>
      <c r="Q145" s="6">
        <v>144</v>
      </c>
      <c r="R145" s="5" t="str">
        <f t="shared" si="23"/>
        <v>FAIR-D1/144</v>
      </c>
      <c r="S145" s="4" t="str">
        <f>IF(ISBLANK(E145),"",IF(E145=H145, "1 video",CONCATENATE((+COUNTIFS(Video_List!$A:$A,Monitoring!C145,Video_List!$D:$D,"&lt;=" &amp;Monitoring!L145)-COUNTIFS(Video_List!$A:$A,Monitoring!C145,Video_List!$D:$D,"&lt;=" &amp;Monitoring!K145))+1," videos")))</f>
        <v>1 video</v>
      </c>
      <c r="T145" s="6" t="s">
        <v>34</v>
      </c>
      <c r="U145" s="75"/>
      <c r="V145" s="7" t="str">
        <f t="shared" si="24"/>
        <v/>
      </c>
      <c r="W145" s="85" t="str">
        <f t="shared" si="26"/>
        <v>yes</v>
      </c>
      <c r="X145" s="86" t="s">
        <v>35</v>
      </c>
      <c r="Y145" s="87" t="str">
        <f>+IFERROR(IF(Z145="#N/C","#N/C",IF(Z145=0,INDEX(Taxonomy_UniqueValues!A:A,MATCH(AA145,Taxonomy_UniqueValues!C:C,0)),INDEX(Taxonomy_UniqueValues!A:A,MATCH(Z145,Taxonomy_UniqueValues!B:B,0)))),"#N/C")</f>
        <v>Insecta</v>
      </c>
      <c r="Z145" s="87" t="str">
        <f>+IFERROR(IF(AA145="#N/C","#N/C",IF(AA145=0,INDEX(Taxonomy_UniqueValues!B:B,MATCH(AB145,Taxonomy_UniqueValues!D:D,0)),INDEX(Taxonomy_UniqueValues!B:B,MATCH(AA145,Taxonomy_UniqueValues!C:C,0)))),"#N/C")</f>
        <v>Diptera</v>
      </c>
      <c r="AA145" s="87" t="str">
        <f>+IFERROR(IF(AB145="#N/C","#N/C",IF(AB145=0,INDEX(Taxonomy_UniqueValues!C:C,MATCH(AC145,Taxonomy_UniqueValues!E:E,0)),INDEX(Taxonomy_UniqueValues!C:C,MATCH(AB145,Taxonomy_UniqueValues!D:D,0)))),"#N/C")</f>
        <v>Brachycera</v>
      </c>
      <c r="AB145" s="87" t="str">
        <f>+IFERROR(IF(AC145="#N/C","#N/C",IF(AC145=0,INDEX(Taxonomy_UniqueValues!D:D,MATCH(AD145,Taxonomy_UniqueValues!F:F,0)),INDEX(Taxonomy_UniqueValues!D:D,MATCH(AC145,Taxonomy_UniqueValues!E:E,0)))),"#N/C")</f>
        <v>Muscomorpha</v>
      </c>
      <c r="AC145" s="87" t="str">
        <f>+IFERROR(IF(AD145="#N/C","#N/C",IF(AD145=0,INDEX(Taxonomy_UniqueValues!E:E,MATCH(AE145,Taxonomy_UniqueValues!G:G,0)),INDEX(Taxonomy_UniqueValues!E:E,MATCH(AD145,Taxonomy_UniqueValues!F:F,0)))),"#N/C")</f>
        <v>Muscoidea</v>
      </c>
      <c r="AD145" s="87" t="str">
        <f>+IFERROR(IF(AE145="#N/C","#N/C",IF(AE145=0,INDEX(Taxonomy_UniqueValues!F:F,MATCH(AF145,Taxonomy_UniqueValues!H:H,0)),INDEX(Taxonomy_UniqueValues!F:F,MATCH(AE145,Taxonomy_UniqueValues!G:G,0)))),"#N/C")</f>
        <v>Fanniidae</v>
      </c>
      <c r="AE145" s="87">
        <f>+IFERROR(IF(AF145="#N/C","#N/C",INDEX(Taxonomy_UniqueValues!G:G,MATCH(AF145,Taxonomy_UniqueValues!H:H,0))),"#N/C")</f>
        <v>0</v>
      </c>
      <c r="AF145" s="87" t="s">
        <v>39</v>
      </c>
      <c r="AG145" s="88" t="s">
        <v>37</v>
      </c>
      <c r="AH145" s="39" t="str" cm="1">
        <f t="array" ref="AH145">IF(LEN(V145)&gt;1,V145,_xlfn.LET(_xlpm.cls,Y145, _xlpm.ord,IFERROR(Z145,"#N/C"), _xlpm.subord,IFERROR(AA145,"#N/C"), _xlpm.infr,IFERROR(AB145,"#N/C"), _xlpm.sf,IFERROR(AC145,"#N/C"), _xlpm.fam,IFERROR(AD145,"#N/C"), _xlpm.subfam,IF(TRIM(AE145)="-","#N/C",IFERROR(AE145,"#N/C")),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_xlpm.fallback,IF(IFERROR(Z145,"#N/C")="#N/C",Y145,IF(IFERROR(AA145,"#N/C")="#N/C",Z145,IF(IFERROR(AB145,"#N/C")="#N/C",AA145,IF(IFERROR(AC145,"#N/C")="#N/C",AB145,IF(IFERROR(AD145,"#N/C")="#N/C",AC145,IF(IFERROR(AE145,"#N/C")="#N/C",AD145,"#N/C")))))), _xlpm.finalResult,IF(OR(_xlpm.computedResult="",_xlpm.computedResult="#N/C"),_xlpm.fallback,_xlpm.computedResult), INDEX(_xlpm.finalResult,1)))</f>
        <v>fly</v>
      </c>
      <c r="AI145" s="106" t="s">
        <v>35</v>
      </c>
      <c r="AJ145" s="55" t="str">
        <f t="shared" si="25"/>
        <v>Insecta.Diptera.Brachycera.Muscomorpha.Muscoidea.Fanniidae.0.Fannia.#N/C</v>
      </c>
    </row>
    <row r="146" spans="1:36" x14ac:dyDescent="0.25">
      <c r="A146" s="3">
        <v>145</v>
      </c>
      <c r="B146" s="50" t="str">
        <f t="shared" si="19"/>
        <v>FAIR-D1_145</v>
      </c>
      <c r="C146" s="51" t="s">
        <v>28</v>
      </c>
      <c r="D146" s="4">
        <f t="shared" si="20"/>
        <v>45165</v>
      </c>
      <c r="E146" s="1" t="s">
        <v>160</v>
      </c>
      <c r="F146" s="81" t="str">
        <f>HYPERLINK(VLOOKUP(E146,Video_List!G:K,5),"video")</f>
        <v>video</v>
      </c>
      <c r="G146" s="5" t="str">
        <f>IF(ISBLANK(E146),"",IFERROR(IF(MATCH(E146,Video_List!$G:$G,)&gt;0,"ok",""),"errr"))</f>
        <v>ok</v>
      </c>
      <c r="H146" s="1" t="s">
        <v>161</v>
      </c>
      <c r="I146" s="81" t="str">
        <f>HYPERLINK(VLOOKUP(H146,Video_List!G:K,5),"video")</f>
        <v>video</v>
      </c>
      <c r="J146" s="5" t="str">
        <f>IF(ISBLANK(H146),"",IFERROR(IF(MATCH(H146,Video_List!$G:$G,)&gt;0,"ok",""),"error"))</f>
        <v>ok</v>
      </c>
      <c r="K146" s="2">
        <v>45165.4633680556</v>
      </c>
      <c r="L146" s="2">
        <v>45165.465162036999</v>
      </c>
      <c r="M146" s="52">
        <f t="shared" si="22"/>
        <v>1.7939813988050446E-3</v>
      </c>
      <c r="N146" s="53" t="s">
        <v>46</v>
      </c>
      <c r="O146" s="54" t="s">
        <v>32</v>
      </c>
      <c r="P146" s="54" t="s">
        <v>46</v>
      </c>
      <c r="Q146" s="6">
        <v>145</v>
      </c>
      <c r="R146" s="5" t="str">
        <f t="shared" si="23"/>
        <v>FAIR-D1/145</v>
      </c>
      <c r="S146" s="4" t="str">
        <f>IF(ISBLANK(E146),"",IF(E146=H146, "1 video",CONCATENATE((+COUNTIFS(Video_List!$A:$A,Monitoring!C146,Video_List!$D:$D,"&lt;=" &amp;Monitoring!L146)-COUNTIFS(Video_List!$A:$A,Monitoring!C146,Video_List!$D:$D,"&lt;=" &amp;Monitoring!K146))+1," videos")))</f>
        <v>4 videos</v>
      </c>
      <c r="T146" s="6" t="s">
        <v>34</v>
      </c>
      <c r="U146" s="75"/>
      <c r="V146" s="7" t="str">
        <f t="shared" si="24"/>
        <v/>
      </c>
      <c r="W146" s="85" t="s">
        <v>32</v>
      </c>
      <c r="X146" s="86" t="s">
        <v>35</v>
      </c>
      <c r="Y146" s="87" t="str">
        <f>+IFERROR(IF(Z146="#N/C","#N/C",INDEX(Taxonomy_UniqueValues!A:A,MATCH(Z146,Taxonomy_UniqueValues!B:B,0))),"#N/C")</f>
        <v>Insecta</v>
      </c>
      <c r="Z146" s="87" t="str">
        <f>+IFERROR(IF(AA146="#N/C","#N/C",INDEX(Taxonomy_UniqueValues!B:B,MATCH(AA146,Taxonomy_UniqueValues!C:C,0))),"#N/C")</f>
        <v>Diptera</v>
      </c>
      <c r="AA146" s="87" t="str">
        <f>+IFERROR(IF(AC146="#N/C","#N/C",INDEX(Taxonomy_UniqueValues!C:C,MATCH(AC146,Taxonomy_UniqueValues!E:E,0))),"#N/C")</f>
        <v>Brachycera</v>
      </c>
      <c r="AB146" s="87" t="str">
        <f>+IFERROR(IF(AC146="#N/C","#N/C",INDEX(Taxonomy_UniqueValues!D:D,MATCH(AC146,Taxonomy_UniqueValues!E:E,0))),"#N/C")</f>
        <v>Muscomorpha</v>
      </c>
      <c r="AC146" s="87" t="s">
        <v>36</v>
      </c>
      <c r="AD146" s="87" t="str">
        <f>+IFERROR(IF(AE146="#N/C","#N/C",INDEX(Taxonomy_UniqueValues!F:F,MATCH(AE146,Taxonomy_UniqueValues!G:G,0))),"#N/C")</f>
        <v>#N/C</v>
      </c>
      <c r="AE146" s="87" t="str">
        <f>+IFERROR(IF(AF146="#N/C","#N/C",INDEX(Taxonomy_UniqueValues!G:G,MATCH(AF146,Taxonomy_UniqueValues!H:H,0))),"#N/C")</f>
        <v>#N/C</v>
      </c>
      <c r="AF146" s="87" t="str">
        <f>+IFERROR(IF(AG146="#N/C","#N/C",INDEX(Taxonomy_UniqueValues!H:H,MATCH(AG146,Taxonomy_UniqueValues!I:I,0))),"#N/C")</f>
        <v>#N/C</v>
      </c>
      <c r="AG146" s="88" t="s">
        <v>37</v>
      </c>
      <c r="AH146" s="39" t="str" cm="1">
        <f t="array" ref="AH146">IF(LEN(V146)&gt;1,V146,_xlfn.LET(_xlpm.cls,Y146, _xlpm.ord,IFERROR(Z146,"#N/C"), _xlpm.subord,IFERROR(AA146,"#N/C"), _xlpm.infr,IFERROR(AB146,"#N/C"), _xlpm.sf,IFERROR(AC146,"#N/C"), _xlpm.fam,IFERROR(AD146,"#N/C"), _xlpm.subfam,IF(TRIM(AE146)="-","#N/C",IFERROR(AE146,"#N/C")),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_xlpm.fallback,IF(IFERROR(Z146,"#N/C")="#N/C",Y146,IF(IFERROR(AA146,"#N/C")="#N/C",Z146,IF(IFERROR(AB146,"#N/C")="#N/C",AA146,IF(IFERROR(AC146,"#N/C")="#N/C",AB146,IF(IFERROR(AD146,"#N/C")="#N/C",AC146,IF(IFERROR(AE146,"#N/C")="#N/C",AD146,"#N/C")))))), _xlpm.finalResult,IF(OR(_xlpm.computedResult="",_xlpm.computedResult="#N/C"),_xlpm.fallback,_xlpm.computedResult), INDEX(_xlpm.finalResult,1)))</f>
        <v>Muscoidea</v>
      </c>
      <c r="AI146" s="106" t="s">
        <v>35</v>
      </c>
      <c r="AJ146" s="55" t="str">
        <f t="shared" si="25"/>
        <v>Insecta.Diptera.Brachycera.Muscomorpha.Muscoidea.#N/C.#N/C.#N/C.#N/C</v>
      </c>
    </row>
    <row r="147" spans="1:36" x14ac:dyDescent="0.25">
      <c r="A147" s="3">
        <v>146</v>
      </c>
      <c r="B147" s="50" t="str">
        <f t="shared" si="19"/>
        <v>FAIR-D1_146</v>
      </c>
      <c r="C147" s="51" t="s">
        <v>28</v>
      </c>
      <c r="D147" s="4">
        <f t="shared" si="20"/>
        <v>45165</v>
      </c>
      <c r="E147" s="1" t="s">
        <v>160</v>
      </c>
      <c r="F147" s="81" t="str">
        <f>HYPERLINK(VLOOKUP(E147,Video_List!G:K,5),"video")</f>
        <v>video</v>
      </c>
      <c r="G147" s="5" t="str">
        <f>IF(ISBLANK(E147),"",IFERROR(IF(MATCH(E147,Video_List!$G:$G,)&gt;0,"ok",""),"errr"))</f>
        <v>ok</v>
      </c>
      <c r="H147" s="1" t="s">
        <v>162</v>
      </c>
      <c r="I147" s="81" t="str">
        <f>HYPERLINK(VLOOKUP(H147,Video_List!G:K,5),"video")</f>
        <v>video</v>
      </c>
      <c r="J147" s="5" t="str">
        <f>IF(ISBLANK(H147),"",IFERROR(IF(MATCH(H147,Video_List!$G:$G,)&gt;0,"ok",""),"error"))</f>
        <v>ok</v>
      </c>
      <c r="K147" s="2">
        <v>45165.4633680556</v>
      </c>
      <c r="L147" s="2">
        <v>45165.464583333298</v>
      </c>
      <c r="M147" s="52">
        <f t="shared" si="22"/>
        <v>1.2152776980656199E-3</v>
      </c>
      <c r="N147" s="53" t="s">
        <v>31</v>
      </c>
      <c r="O147" s="54" t="s">
        <v>35</v>
      </c>
      <c r="P147" s="54" t="s">
        <v>46</v>
      </c>
      <c r="Q147" s="6">
        <v>146</v>
      </c>
      <c r="R147" s="5" t="str">
        <f t="shared" si="23"/>
        <v>FAIR-D1/146</v>
      </c>
      <c r="S147" s="4" t="str">
        <f>IF(ISBLANK(E147),"",IF(E147=H147, "1 video",CONCATENATE((+COUNTIFS(Video_List!$A:$A,Monitoring!C147,Video_List!$D:$D,"&lt;=" &amp;Monitoring!L147)-COUNTIFS(Video_List!$A:$A,Monitoring!C147,Video_List!$D:$D,"&lt;=" &amp;Monitoring!K147))+1," videos")))</f>
        <v>3 videos</v>
      </c>
      <c r="T147" s="6" t="s">
        <v>34</v>
      </c>
      <c r="U147" s="75"/>
      <c r="V147" s="7" t="str">
        <f t="shared" si="24"/>
        <v/>
      </c>
      <c r="W147" s="85" t="str">
        <f>+IF(Y147="#N/C","-",IF(AC147="#N/C","no","yes"))</f>
        <v>yes</v>
      </c>
      <c r="X147" s="86" t="s">
        <v>35</v>
      </c>
      <c r="Y147" s="87" t="str">
        <f>+IFERROR(IF(Z147="#N/C","#N/C",INDEX(Taxonomy_UniqueValues!A:A,MATCH(Z147,Taxonomy_UniqueValues!B:B,0))),"#N/C")</f>
        <v>Insecta</v>
      </c>
      <c r="Z147" s="87" t="str">
        <f>+IFERROR(IF(AA147="#N/C","#N/C",INDEX(Taxonomy_UniqueValues!B:B,MATCH(AA147,Taxonomy_UniqueValues!C:C,0))),"#N/C")</f>
        <v>Diptera</v>
      </c>
      <c r="AA147" s="87" t="str">
        <f>+IFERROR(IF(AC147="#N/C","#N/C",INDEX(Taxonomy_UniqueValues!C:C,MATCH(AC147,Taxonomy_UniqueValues!E:E,0))),"#N/C")</f>
        <v>Brachycera</v>
      </c>
      <c r="AB147" s="87" t="str">
        <f>+IFERROR(IF(AC147="#N/C","#N/C",INDEX(Taxonomy_UniqueValues!D:D,MATCH(AC147,Taxonomy_UniqueValues!E:E,0))),"#N/C")</f>
        <v>Muscomorpha</v>
      </c>
      <c r="AC147" s="87" t="s">
        <v>36</v>
      </c>
      <c r="AD147" s="87" t="str">
        <f>+IFERROR(IF(AE147="#N/C","#N/C",INDEX(Taxonomy_UniqueValues!F:F,MATCH(AE147,Taxonomy_UniqueValues!G:G,0))),"#N/C")</f>
        <v>#N/C</v>
      </c>
      <c r="AE147" s="87" t="str">
        <f>+IFERROR(IF(AF147="#N/C","#N/C",INDEX(Taxonomy_UniqueValues!G:G,MATCH(AF147,Taxonomy_UniqueValues!H:H,0))),"#N/C")</f>
        <v>#N/C</v>
      </c>
      <c r="AF147" s="87" t="str">
        <f>+IFERROR(IF(AG147="#N/C","#N/C",INDEX(Taxonomy_UniqueValues!H:H,MATCH(AG147,Taxonomy_UniqueValues!I:I,0))),"#N/C")</f>
        <v>#N/C</v>
      </c>
      <c r="AG147" s="88" t="s">
        <v>37</v>
      </c>
      <c r="AH147" s="39" t="str" cm="1">
        <f t="array" ref="AH147">IF(LEN(V147)&gt;1,V147,_xlfn.LET(_xlpm.cls,Y147, _xlpm.ord,IFERROR(Z147,"#N/C"), _xlpm.subord,IFERROR(AA147,"#N/C"), _xlpm.infr,IFERROR(AB147,"#N/C"), _xlpm.sf,IFERROR(AC147,"#N/C"), _xlpm.fam,IFERROR(AD147,"#N/C"), _xlpm.subfam,IF(TRIM(AE147)="-","#N/C",IFERROR(AE147,"#N/C")),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_xlpm.fallback,IF(IFERROR(Z147,"#N/C")="#N/C",Y147,IF(IFERROR(AA147,"#N/C")="#N/C",Z147,IF(IFERROR(AB147,"#N/C")="#N/C",AA147,IF(IFERROR(AC147,"#N/C")="#N/C",AB147,IF(IFERROR(AD147,"#N/C")="#N/C",AC147,IF(IFERROR(AE147,"#N/C")="#N/C",AD147,"#N/C")))))), _xlpm.finalResult,IF(OR(_xlpm.computedResult="",_xlpm.computedResult="#N/C"),_xlpm.fallback,_xlpm.computedResult), INDEX(_xlpm.finalResult,1)))</f>
        <v>Muscoidea</v>
      </c>
      <c r="AI147" s="106" t="s">
        <v>35</v>
      </c>
      <c r="AJ147" s="55" t="str">
        <f t="shared" si="25"/>
        <v>Insecta.Diptera.Brachycera.Muscomorpha.Muscoidea.#N/C.#N/C.#N/C.#N/C</v>
      </c>
    </row>
    <row r="148" spans="1:36" x14ac:dyDescent="0.25">
      <c r="A148" s="3">
        <v>147</v>
      </c>
      <c r="B148" s="50" t="str">
        <f t="shared" si="19"/>
        <v>FAIR-D1_147</v>
      </c>
      <c r="C148" s="51" t="s">
        <v>28</v>
      </c>
      <c r="D148" s="4">
        <f t="shared" si="20"/>
        <v>45165</v>
      </c>
      <c r="E148" s="1" t="s">
        <v>161</v>
      </c>
      <c r="F148" s="81" t="str">
        <f>HYPERLINK(VLOOKUP(E148,Video_List!G:K,5),"video")</f>
        <v>video</v>
      </c>
      <c r="G148" s="5" t="str">
        <f>IF(ISBLANK(E148),"",IFERROR(IF(MATCH(E148,Video_List!$G:$G,)&gt;0,"ok",""),"errr"))</f>
        <v>ok</v>
      </c>
      <c r="H148" s="1" t="s">
        <v>161</v>
      </c>
      <c r="I148" s="81" t="str">
        <f>HYPERLINK(VLOOKUP(H148,Video_List!G:K,5),"video")</f>
        <v>video</v>
      </c>
      <c r="J148" s="5" t="str">
        <f>IF(ISBLANK(H148),"",IFERROR(IF(MATCH(H148,Video_List!$G:$G,)&gt;0,"ok",""),"error"))</f>
        <v>ok</v>
      </c>
      <c r="K148" s="2">
        <v>45165.464895833298</v>
      </c>
      <c r="L148" s="2">
        <v>45165.465138888903</v>
      </c>
      <c r="M148" s="52">
        <f t="shared" si="22"/>
        <v>2.4305560509674251E-4</v>
      </c>
      <c r="N148" s="53" t="s">
        <v>31</v>
      </c>
      <c r="O148" s="54" t="s">
        <v>35</v>
      </c>
      <c r="P148" s="54" t="s">
        <v>33</v>
      </c>
      <c r="Q148" s="6">
        <v>147</v>
      </c>
      <c r="R148" s="5" t="str">
        <f t="shared" si="23"/>
        <v>FAIR-D1/147</v>
      </c>
      <c r="S148" s="4" t="str">
        <f>IF(ISBLANK(E148),"",IF(E148=H148, "1 video",CONCATENATE((+COUNTIFS(Video_List!$A:$A,Monitoring!C148,Video_List!$D:$D,"&lt;=" &amp;Monitoring!L148)-COUNTIFS(Video_List!$A:$A,Monitoring!C148,Video_List!$D:$D,"&lt;=" &amp;Monitoring!K148))+1," videos")))</f>
        <v>1 video</v>
      </c>
      <c r="T148" s="6" t="s">
        <v>34</v>
      </c>
      <c r="U148" s="75"/>
      <c r="V148" s="7" t="str">
        <f t="shared" si="24"/>
        <v/>
      </c>
      <c r="W148" s="85" t="str">
        <f>+IF(Y148="#N/C","-",IF(AC148="#N/C","no","yes"))</f>
        <v>yes</v>
      </c>
      <c r="X148" s="86" t="s">
        <v>35</v>
      </c>
      <c r="Y148" s="87" t="str">
        <f>+IFERROR(IF(Z148="#N/C","#N/C",INDEX(Taxonomy_UniqueValues!A:A,MATCH(Z148,Taxonomy_UniqueValues!B:B,0))),"#N/C")</f>
        <v>Insecta</v>
      </c>
      <c r="Z148" s="87" t="str">
        <f>+IFERROR(IF(AA148="#N/C","#N/C",INDEX(Taxonomy_UniqueValues!B:B,MATCH(AA148,Taxonomy_UniqueValues!C:C,0))),"#N/C")</f>
        <v>Diptera</v>
      </c>
      <c r="AA148" s="87" t="str">
        <f>+IFERROR(IF(AC148="#N/C","#N/C",INDEX(Taxonomy_UniqueValues!C:C,MATCH(AC148,Taxonomy_UniqueValues!E:E,0))),"#N/C")</f>
        <v>Brachycera</v>
      </c>
      <c r="AB148" s="87" t="str">
        <f>+IFERROR(IF(AC148="#N/C","#N/C",INDEX(Taxonomy_UniqueValues!D:D,MATCH(AC148,Taxonomy_UniqueValues!E:E,0))),"#N/C")</f>
        <v>Muscomorpha</v>
      </c>
      <c r="AC148" s="87" t="s">
        <v>36</v>
      </c>
      <c r="AD148" s="87" t="str">
        <f>+IFERROR(IF(AE148="#N/C","#N/C",INDEX(Taxonomy_UniqueValues!F:F,MATCH(AE148,Taxonomy_UniqueValues!G:G,0))),"#N/C")</f>
        <v>#N/C</v>
      </c>
      <c r="AE148" s="87" t="str">
        <f>+IFERROR(IF(AF148="#N/C","#N/C",INDEX(Taxonomy_UniqueValues!G:G,MATCH(AF148,Taxonomy_UniqueValues!H:H,0))),"#N/C")</f>
        <v>#N/C</v>
      </c>
      <c r="AF148" s="87" t="str">
        <f>+IFERROR(IF(AG148="#N/C","#N/C",INDEX(Taxonomy_UniqueValues!H:H,MATCH(AG148,Taxonomy_UniqueValues!I:I,0))),"#N/C")</f>
        <v>#N/C</v>
      </c>
      <c r="AG148" s="88" t="s">
        <v>37</v>
      </c>
      <c r="AH148" s="39" t="str" cm="1">
        <f t="array" ref="AH148">IF(LEN(V148)&gt;1,V148,_xlfn.LET(_xlpm.cls,Y148, _xlpm.ord,IFERROR(Z148,"#N/C"), _xlpm.subord,IFERROR(AA148,"#N/C"), _xlpm.infr,IFERROR(AB148,"#N/C"), _xlpm.sf,IFERROR(AC148,"#N/C"), _xlpm.fam,IFERROR(AD148,"#N/C"), _xlpm.subfam,IF(TRIM(AE148)="-","#N/C",IFERROR(AE148,"#N/C")),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_xlpm.fallback,IF(IFERROR(Z148,"#N/C")="#N/C",Y148,IF(IFERROR(AA148,"#N/C")="#N/C",Z148,IF(IFERROR(AB148,"#N/C")="#N/C",AA148,IF(IFERROR(AC148,"#N/C")="#N/C",AB148,IF(IFERROR(AD148,"#N/C")="#N/C",AC148,IF(IFERROR(AE148,"#N/C")="#N/C",AD148,"#N/C")))))), _xlpm.finalResult,IF(OR(_xlpm.computedResult="",_xlpm.computedResult="#N/C"),_xlpm.fallback,_xlpm.computedResult), INDEX(_xlpm.finalResult,1)))</f>
        <v>Muscoidea</v>
      </c>
      <c r="AI148" s="106" t="s">
        <v>35</v>
      </c>
      <c r="AJ148" s="55" t="str">
        <f t="shared" si="25"/>
        <v>Insecta.Diptera.Brachycera.Muscomorpha.Muscoidea.#N/C.#N/C.#N/C.#N/C</v>
      </c>
    </row>
    <row r="149" spans="1:36" x14ac:dyDescent="0.25">
      <c r="A149" s="3">
        <v>148</v>
      </c>
      <c r="B149" s="50" t="str">
        <f t="shared" si="19"/>
        <v>FAIR-D1_148</v>
      </c>
      <c r="C149" s="51" t="s">
        <v>28</v>
      </c>
      <c r="D149" s="4">
        <f t="shared" si="20"/>
        <v>45165</v>
      </c>
      <c r="E149" s="1" t="s">
        <v>163</v>
      </c>
      <c r="F149" s="81" t="str">
        <f>HYPERLINK(VLOOKUP(E149,Video_List!G:K,5),"video")</f>
        <v>video</v>
      </c>
      <c r="G149" s="5" t="str">
        <f>IF(ISBLANK(E149),"",IFERROR(IF(MATCH(E149,Video_List!$G:$G,)&gt;0,"ok",""),"errr"))</f>
        <v>ok</v>
      </c>
      <c r="H149" s="1" t="s">
        <v>163</v>
      </c>
      <c r="I149" s="81" t="str">
        <f>HYPERLINK(VLOOKUP(H149,Video_List!G:K,5),"video")</f>
        <v>video</v>
      </c>
      <c r="J149" s="5" t="str">
        <f>IF(ISBLANK(H149),"",IFERROR(IF(MATCH(H149,Video_List!$G:$G,)&gt;0,"ok",""),"error"))</f>
        <v>ok</v>
      </c>
      <c r="K149" s="2">
        <v>45165.472997685203</v>
      </c>
      <c r="L149" s="2">
        <v>45165.473379629599</v>
      </c>
      <c r="M149" s="52">
        <f t="shared" si="22"/>
        <v>3.819443954853341E-4</v>
      </c>
      <c r="N149" s="53" t="s">
        <v>31</v>
      </c>
      <c r="O149" s="54" t="s">
        <v>32</v>
      </c>
      <c r="P149" s="54" t="s">
        <v>33</v>
      </c>
      <c r="Q149" s="6">
        <v>148</v>
      </c>
      <c r="R149" s="5" t="str">
        <f t="shared" si="23"/>
        <v>FAIR-D1/148</v>
      </c>
      <c r="S149" s="4" t="str">
        <f>IF(ISBLANK(E149),"",IF(E149=H149, "1 video",CONCATENATE((+COUNTIFS(Video_List!$A:$A,Monitoring!C149,Video_List!$D:$D,"&lt;=" &amp;Monitoring!L149)-COUNTIFS(Video_List!$A:$A,Monitoring!C149,Video_List!$D:$D,"&lt;=" &amp;Monitoring!K149))+1," videos")))</f>
        <v>1 video</v>
      </c>
      <c r="T149" s="6" t="s">
        <v>34</v>
      </c>
      <c r="U149" s="75"/>
      <c r="V149" s="7" t="str">
        <f t="shared" si="24"/>
        <v/>
      </c>
      <c r="W149" s="85" t="str">
        <f>+IF(Y149="#N/C","-",IF(AC149="#N/C","no","yes"))</f>
        <v>yes</v>
      </c>
      <c r="X149" s="86" t="s">
        <v>35</v>
      </c>
      <c r="Y149" s="87" t="str">
        <f>+IFERROR(IF(Z149="#N/C","#N/C",INDEX(Taxonomy_UniqueValues!A:A,MATCH(Z149,Taxonomy_UniqueValues!B:B,0))),"#N/C")</f>
        <v>Insecta</v>
      </c>
      <c r="Z149" s="87" t="str">
        <f>+IFERROR(IF(AA149="#N/C","#N/C",INDEX(Taxonomy_UniqueValues!B:B,MATCH(AA149,Taxonomy_UniqueValues!C:C,0))),"#N/C")</f>
        <v>Diptera</v>
      </c>
      <c r="AA149" s="87" t="str">
        <f>+IFERROR(IF(AC149="#N/C","#N/C",INDEX(Taxonomy_UniqueValues!C:C,MATCH(AC149,Taxonomy_UniqueValues!E:E,0))),"#N/C")</f>
        <v>Brachycera</v>
      </c>
      <c r="AB149" s="87" t="str">
        <f>+IFERROR(IF(AC149="#N/C","#N/C",INDEX(Taxonomy_UniqueValues!D:D,MATCH(AC149,Taxonomy_UniqueValues!E:E,0))),"#N/C")</f>
        <v>Muscomorpha</v>
      </c>
      <c r="AC149" s="87" t="s">
        <v>36</v>
      </c>
      <c r="AD149" s="87" t="str">
        <f>+IFERROR(IF(AE149="#N/C","#N/C",INDEX(Taxonomy_UniqueValues!F:F,MATCH(AE149,Taxonomy_UniqueValues!G:G,0))),"#N/C")</f>
        <v>#N/C</v>
      </c>
      <c r="AE149" s="87" t="str">
        <f>+IFERROR(IF(AF149="#N/C","#N/C",INDEX(Taxonomy_UniqueValues!G:G,MATCH(AF149,Taxonomy_UniqueValues!H:H,0))),"#N/C")</f>
        <v>#N/C</v>
      </c>
      <c r="AF149" s="87" t="str">
        <f>+IFERROR(IF(AG149="#N/C","#N/C",INDEX(Taxonomy_UniqueValues!H:H,MATCH(AG149,Taxonomy_UniqueValues!I:I,0))),"#N/C")</f>
        <v>#N/C</v>
      </c>
      <c r="AG149" s="88" t="s">
        <v>37</v>
      </c>
      <c r="AH149" s="39" t="str" cm="1">
        <f t="array" ref="AH149">IF(LEN(V149)&gt;1,V149,_xlfn.LET(_xlpm.cls,Y149, _xlpm.ord,IFERROR(Z149,"#N/C"), _xlpm.subord,IFERROR(AA149,"#N/C"), _xlpm.infr,IFERROR(AB149,"#N/C"), _xlpm.sf,IFERROR(AC149,"#N/C"), _xlpm.fam,IFERROR(AD149,"#N/C"), _xlpm.subfam,IF(TRIM(AE149)="-","#N/C",IFERROR(AE149,"#N/C")),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_xlpm.fallback,IF(IFERROR(Z149,"#N/C")="#N/C",Y149,IF(IFERROR(AA149,"#N/C")="#N/C",Z149,IF(IFERROR(AB149,"#N/C")="#N/C",AA149,IF(IFERROR(AC149,"#N/C")="#N/C",AB149,IF(IFERROR(AD149,"#N/C")="#N/C",AC149,IF(IFERROR(AE149,"#N/C")="#N/C",AD149,"#N/C")))))), _xlpm.finalResult,IF(OR(_xlpm.computedResult="",_xlpm.computedResult="#N/C"),_xlpm.fallback,_xlpm.computedResult), INDEX(_xlpm.finalResult,1)))</f>
        <v>Muscoidea</v>
      </c>
      <c r="AI149" s="106" t="s">
        <v>35</v>
      </c>
      <c r="AJ149" s="55" t="str">
        <f t="shared" si="25"/>
        <v>Insecta.Diptera.Brachycera.Muscomorpha.Muscoidea.#N/C.#N/C.#N/C.#N/C</v>
      </c>
    </row>
    <row r="150" spans="1:36" x14ac:dyDescent="0.25">
      <c r="A150" s="3">
        <v>149</v>
      </c>
      <c r="B150" s="50" t="str">
        <f t="shared" si="19"/>
        <v>FAIR-D1_149</v>
      </c>
      <c r="C150" s="51" t="s">
        <v>28</v>
      </c>
      <c r="D150" s="4">
        <f t="shared" si="20"/>
        <v>45165</v>
      </c>
      <c r="E150" s="1" t="s">
        <v>164</v>
      </c>
      <c r="F150" s="81" t="str">
        <f>HYPERLINK(VLOOKUP(E150,Video_List!G:K,5),"video")</f>
        <v>video</v>
      </c>
      <c r="G150" s="5" t="str">
        <f>IF(ISBLANK(E150),"",IFERROR(IF(MATCH(E150,Video_List!$G:$G,)&gt;0,"ok",""),"errr"))</f>
        <v>ok</v>
      </c>
      <c r="H150" s="1" t="s">
        <v>164</v>
      </c>
      <c r="I150" s="81" t="str">
        <f>HYPERLINK(VLOOKUP(H150,Video_List!G:K,5),"video")</f>
        <v>video</v>
      </c>
      <c r="J150" s="5" t="str">
        <f>IF(ISBLANK(H150),"",IFERROR(IF(MATCH(H150,Video_List!$G:$G,)&gt;0,"ok",""),"error"))</f>
        <v>ok</v>
      </c>
      <c r="K150" s="2">
        <v>45165.482569444401</v>
      </c>
      <c r="L150" s="2">
        <v>45165.482685185198</v>
      </c>
      <c r="M150" s="52">
        <f t="shared" si="22"/>
        <v>1.1574079690035433E-4</v>
      </c>
      <c r="N150" s="53" t="s">
        <v>31</v>
      </c>
      <c r="O150" s="54" t="s">
        <v>35</v>
      </c>
      <c r="P150" s="54" t="s">
        <v>33</v>
      </c>
      <c r="Q150" s="6">
        <v>149</v>
      </c>
      <c r="R150" s="5" t="str">
        <f t="shared" si="23"/>
        <v>FAIR-D1/149</v>
      </c>
      <c r="S150" s="4" t="str">
        <f>IF(ISBLANK(E150),"",IF(E150=H150, "1 video",CONCATENATE((+COUNTIFS(Video_List!$A:$A,Monitoring!C150,Video_List!$D:$D,"&lt;=" &amp;Monitoring!L150)-COUNTIFS(Video_List!$A:$A,Monitoring!C150,Video_List!$D:$D,"&lt;=" &amp;Monitoring!K150))+1," videos")))</f>
        <v>1 video</v>
      </c>
      <c r="T150" s="6" t="s">
        <v>34</v>
      </c>
      <c r="U150" s="75"/>
      <c r="V150" s="7" t="str">
        <f t="shared" si="24"/>
        <v/>
      </c>
      <c r="W150" s="85" t="str">
        <f>+IF(Y150="#N/C","-",IF(AC150="#N/C","no","yes"))</f>
        <v>yes</v>
      </c>
      <c r="X150" s="86" t="s">
        <v>32</v>
      </c>
      <c r="Y150" s="87" t="str">
        <f>+IFERROR(IF(Z150="#N/C","#N/C",IF(Z150=0,INDEX(Taxonomy_UniqueValues!A:A,MATCH(AA150,Taxonomy_UniqueValues!C:C,0)),INDEX(Taxonomy_UniqueValues!A:A,MATCH(Z150,Taxonomy_UniqueValues!B:B,0)))),"#N/C")</f>
        <v>Insecta</v>
      </c>
      <c r="Z150" s="87" t="str">
        <f>+IFERROR(IF(AA150="#N/C","#N/C",IF(AA150=0,INDEX(Taxonomy_UniqueValues!B:B,MATCH(AB150,Taxonomy_UniqueValues!D:D,0)),INDEX(Taxonomy_UniqueValues!B:B,MATCH(AA150,Taxonomy_UniqueValues!C:C,0)))),"#N/C")</f>
        <v>Diptera</v>
      </c>
      <c r="AA150" s="87" t="str">
        <f>+IFERROR(IF(AB150="#N/C","#N/C",IF(AB150=0,INDEX(Taxonomy_UniqueValues!C:C,MATCH(AC150,Taxonomy_UniqueValues!E:E,0)),INDEX(Taxonomy_UniqueValues!C:C,MATCH(AB150,Taxonomy_UniqueValues!D:D,0)))),"#N/C")</f>
        <v>Brachycera</v>
      </c>
      <c r="AB150" s="87" t="str">
        <f>+IFERROR(IF(AC150="#N/C","#N/C",IF(AC150=0,INDEX(Taxonomy_UniqueValues!D:D,MATCH(AD150,Taxonomy_UniqueValues!F:F,0)),INDEX(Taxonomy_UniqueValues!D:D,MATCH(AC150,Taxonomy_UniqueValues!E:E,0)))),"#N/C")</f>
        <v>Muscomorpha</v>
      </c>
      <c r="AC150" s="87" t="str">
        <f>+IFERROR(IF(AD150="#N/C","#N/C",IF(AD150=0,INDEX(Taxonomy_UniqueValues!E:E,MATCH(AE150,Taxonomy_UniqueValues!G:G,0)),INDEX(Taxonomy_UniqueValues!E:E,MATCH(AD150,Taxonomy_UniqueValues!F:F,0)))),"#N/C")</f>
        <v>Muscoidea</v>
      </c>
      <c r="AD150" s="87" t="str">
        <f>+IFERROR(IF(AE150="#N/C","#N/C",IF(AE150=0,INDEX(Taxonomy_UniqueValues!F:F,MATCH(AF150,Taxonomy_UniqueValues!H:H,0)),INDEX(Taxonomy_UniqueValues!F:F,MATCH(AE150,Taxonomy_UniqueValues!G:G,0)))),"#N/C")</f>
        <v>Fanniidae</v>
      </c>
      <c r="AE150" s="87">
        <f>+IFERROR(IF(AF150="#N/C","#N/C",INDEX(Taxonomy_UniqueValues!G:G,MATCH(AF150,Taxonomy_UniqueValues!H:H,0))),"#N/C")</f>
        <v>0</v>
      </c>
      <c r="AF150" s="87" t="s">
        <v>39</v>
      </c>
      <c r="AG150" s="88" t="s">
        <v>37</v>
      </c>
      <c r="AH150" s="39" t="str" cm="1">
        <f t="array" ref="AH150">IF(LEN(V150)&gt;1,V150,_xlfn.LET(_xlpm.cls,Y150, _xlpm.ord,IFERROR(Z150,"#N/C"), _xlpm.subord,IFERROR(AA150,"#N/C"), _xlpm.infr,IFERROR(AB150,"#N/C"), _xlpm.sf,IFERROR(AC150,"#N/C"), _xlpm.fam,IFERROR(AD150,"#N/C"), _xlpm.subfam,IF(TRIM(AE150)="-","#N/C",IFERROR(AE150,"#N/C")),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_xlpm.fallback,IF(IFERROR(Z150,"#N/C")="#N/C",Y150,IF(IFERROR(AA150,"#N/C")="#N/C",Z150,IF(IFERROR(AB150,"#N/C")="#N/C",AA150,IF(IFERROR(AC150,"#N/C")="#N/C",AB150,IF(IFERROR(AD150,"#N/C")="#N/C",AC150,IF(IFERROR(AE150,"#N/C")="#N/C",AD150,"#N/C")))))), _xlpm.finalResult,IF(OR(_xlpm.computedResult="",_xlpm.computedResult="#N/C"),_xlpm.fallback,_xlpm.computedResult), INDEX(_xlpm.finalResult,1)))</f>
        <v>fly</v>
      </c>
      <c r="AI150" s="106" t="s">
        <v>35</v>
      </c>
      <c r="AJ150" s="55" t="str">
        <f t="shared" si="25"/>
        <v>Insecta.Diptera.Brachycera.Muscomorpha.Muscoidea.Fanniidae.0.Fannia.#N/C</v>
      </c>
    </row>
    <row r="151" spans="1:36" x14ac:dyDescent="0.25">
      <c r="A151" s="3">
        <v>150</v>
      </c>
      <c r="B151" s="50" t="str">
        <f t="shared" si="19"/>
        <v>FAIR-D1_150</v>
      </c>
      <c r="C151" s="51" t="s">
        <v>28</v>
      </c>
      <c r="D151" s="4">
        <f t="shared" si="20"/>
        <v>45165</v>
      </c>
      <c r="E151" s="1" t="s">
        <v>164</v>
      </c>
      <c r="F151" s="81" t="str">
        <f>HYPERLINK(VLOOKUP(E151,Video_List!G:K,5),"video")</f>
        <v>video</v>
      </c>
      <c r="G151" s="5" t="str">
        <f>IF(ISBLANK(E151),"",IFERROR(IF(MATCH(E151,Video_List!$G:$G,)&gt;0,"ok",""),"errr"))</f>
        <v>ok</v>
      </c>
      <c r="H151" s="1" t="s">
        <v>165</v>
      </c>
      <c r="I151" s="81" t="str">
        <f>HYPERLINK(VLOOKUP(H151,Video_List!G:K,5),"video")</f>
        <v>video</v>
      </c>
      <c r="J151" s="5" t="str">
        <f>IF(ISBLANK(H151),"",IFERROR(IF(MATCH(H151,Video_List!$G:$G,)&gt;0,"ok",""),"error"))</f>
        <v>ok</v>
      </c>
      <c r="K151" s="2">
        <v>45165.482569444401</v>
      </c>
      <c r="L151" s="2">
        <v>45165.484675925902</v>
      </c>
      <c r="M151" s="52">
        <f t="shared" si="22"/>
        <v>2.1064815009594895E-3</v>
      </c>
      <c r="N151" s="53" t="s">
        <v>46</v>
      </c>
      <c r="O151" s="54" t="s">
        <v>32</v>
      </c>
      <c r="P151" s="54" t="s">
        <v>46</v>
      </c>
      <c r="Q151" s="6">
        <v>150</v>
      </c>
      <c r="R151" s="5" t="str">
        <f t="shared" si="23"/>
        <v>FAIR-D1/150</v>
      </c>
      <c r="S151" s="4" t="str">
        <f>IF(ISBLANK(E151),"",IF(E151=H151, "1 video",CONCATENATE((+COUNTIFS(Video_List!$A:$A,Monitoring!C151,Video_List!$D:$D,"&lt;=" &amp;Monitoring!L151)-COUNTIFS(Video_List!$A:$A,Monitoring!C151,Video_List!$D:$D,"&lt;=" &amp;Monitoring!K151))+1," videos")))</f>
        <v>3 videos</v>
      </c>
      <c r="T151" s="6" t="s">
        <v>46</v>
      </c>
      <c r="U151" s="75" t="s">
        <v>3727</v>
      </c>
      <c r="V151" s="7" t="str">
        <f t="shared" si="24"/>
        <v>fly_small</v>
      </c>
      <c r="W151" s="85" t="s">
        <v>35</v>
      </c>
      <c r="X151" s="86" t="s">
        <v>35</v>
      </c>
      <c r="Y151" s="87" t="str">
        <f>+IFERROR(IF(Z151="#N/C","#N/C",INDEX(Taxonomy_UniqueValues!A:A,MATCH(Z151,Taxonomy_UniqueValues!B:B,0))),"#N/C")</f>
        <v>Insecta</v>
      </c>
      <c r="Z151" s="87" t="str">
        <f>+IFERROR(IF(AA151="#N/C","#N/C",INDEX(Taxonomy_UniqueValues!B:B,MATCH(AA151,Taxonomy_UniqueValues!C:C,0))),"#N/C")</f>
        <v>Diptera</v>
      </c>
      <c r="AA151" s="87" t="s">
        <v>49</v>
      </c>
      <c r="AB151" s="87" t="str">
        <f>+IFERROR(IF(AC151="#N/C","#N/C",INDEX(Taxonomy_UniqueValues!D:D,MATCH(AC151,Taxonomy_UniqueValues!E:E,0))),"#N/C")</f>
        <v>#N/C</v>
      </c>
      <c r="AC151" s="87" t="str">
        <f>+IFERROR(IF(AD151="#N/C","#N/C",INDEX(Taxonomy_UniqueValues!E:E,MATCH(AD151,Taxonomy_UniqueValues!F:F,0))),"#N/C")</f>
        <v>#N/C</v>
      </c>
      <c r="AD151" s="87" t="str">
        <f>+IFERROR(IF(AE151="#N/C","#N/C",INDEX(Taxonomy_UniqueValues!F:F,MATCH(AE151,Taxonomy_UniqueValues!G:G,0))),"#N/C")</f>
        <v>#N/C</v>
      </c>
      <c r="AE151" s="87" t="str">
        <f>+IFERROR(IF(AF151="#N/C","#N/C",INDEX(Taxonomy_UniqueValues!G:G,MATCH(AF151,Taxonomy_UniqueValues!H:H,0))),"#N/C")</f>
        <v>#N/C</v>
      </c>
      <c r="AF151" s="87" t="str">
        <f>+IFERROR(IF(AG151="#N/C","#N/C",INDEX(Taxonomy_UniqueValues!H:H,MATCH(AG151,Taxonomy_UniqueValues!I:I,0))),"#N/C")</f>
        <v>#N/C</v>
      </c>
      <c r="AG151" s="88" t="s">
        <v>37</v>
      </c>
      <c r="AH151" s="39" t="str" cm="1">
        <f t="array" ref="AH151">IF(LEN(V151)&gt;1,V151,_xlfn.LET(_xlpm.cls,Y151, _xlpm.ord,IFERROR(Z151,"#N/C"), _xlpm.subord,IFERROR(AA151,"#N/C"), _xlpm.infr,IFERROR(AB151,"#N/C"), _xlpm.sf,IFERROR(AC151,"#N/C"), _xlpm.fam,IFERROR(AD151,"#N/C"), _xlpm.subfam,IF(TRIM(AE151)="-","#N/C",IFERROR(AE151,"#N/C")),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_xlpm.fallback,IF(IFERROR(Z151,"#N/C")="#N/C",Y151,IF(IFERROR(AA151,"#N/C")="#N/C",Z151,IF(IFERROR(AB151,"#N/C")="#N/C",AA151,IF(IFERROR(AC151,"#N/C")="#N/C",AB151,IF(IFERROR(AD151,"#N/C")="#N/C",AC151,IF(IFERROR(AE151,"#N/C")="#N/C",AD151,"#N/C")))))), _xlpm.finalResult,IF(OR(_xlpm.computedResult="",_xlpm.computedResult="#N/C"),_xlpm.fallback,_xlpm.computedResult), INDEX(_xlpm.finalResult,1)))</f>
        <v>fly_small</v>
      </c>
      <c r="AI151" s="106" t="s">
        <v>32</v>
      </c>
      <c r="AJ151" s="55" t="str">
        <f t="shared" si="25"/>
        <v>Insecta.Diptera.Brachycera.#N/C.#N/C.#N/C.#N/C.#N/C.#N/C</v>
      </c>
    </row>
    <row r="152" spans="1:36" x14ac:dyDescent="0.25">
      <c r="A152" s="3">
        <v>151</v>
      </c>
      <c r="B152" s="50" t="str">
        <f t="shared" si="19"/>
        <v>FAIR-D1_151</v>
      </c>
      <c r="C152" s="51" t="s">
        <v>28</v>
      </c>
      <c r="D152" s="4">
        <f t="shared" ref="D152" si="27">IF(ISBLANK(E152),"",+VALUE(MID(E152,FIND("_",E152)+1,10)))</f>
        <v>45165</v>
      </c>
      <c r="E152" s="1" t="s">
        <v>164</v>
      </c>
      <c r="F152" s="81" t="str">
        <f>HYPERLINK(VLOOKUP(E152,Video_List!G:K,5),"video")</f>
        <v>video</v>
      </c>
      <c r="G152" s="5" t="str">
        <f>IF(ISBLANK(E152),"",IFERROR(IF(MATCH(E152,Video_List!$G:$G,)&gt;0,"ok",""),"errr"))</f>
        <v>ok</v>
      </c>
      <c r="H152" s="1" t="s">
        <v>164</v>
      </c>
      <c r="I152" s="81" t="str">
        <f>HYPERLINK(VLOOKUP(H152,Video_List!G:K,5),"video")</f>
        <v>video</v>
      </c>
      <c r="J152" s="5" t="str">
        <f>IF(ISBLANK(H152),"",IFERROR(IF(MATCH(H152,Video_List!$G:$G,)&gt;0,"ok",""),"error"))</f>
        <v>ok</v>
      </c>
      <c r="K152" s="2">
        <v>45165.482569444401</v>
      </c>
      <c r="L152" s="2">
        <v>45165.482962962997</v>
      </c>
      <c r="M152" s="52">
        <f t="shared" si="22"/>
        <v>3.9351859595626593E-4</v>
      </c>
      <c r="N152" s="53" t="s">
        <v>33</v>
      </c>
      <c r="O152" s="54" t="s">
        <v>35</v>
      </c>
      <c r="P152" s="54" t="s">
        <v>46</v>
      </c>
      <c r="Q152" s="6">
        <v>151</v>
      </c>
      <c r="R152" s="5" t="str">
        <f t="shared" si="23"/>
        <v>FAIR-D1/151</v>
      </c>
      <c r="S152" s="4" t="str">
        <f>IF(ISBLANK(E152),"",IF(E152=H152, "1 video",CONCATENATE((+COUNTIFS(Video_List!$A:$A,Monitoring!C152,Video_List!$D:$D,"&lt;=" &amp;Monitoring!L152)-COUNTIFS(Video_List!$A:$A,Monitoring!C152,Video_List!$D:$D,"&lt;=" &amp;Monitoring!K152))+1," videos")))</f>
        <v>1 video</v>
      </c>
      <c r="T152" s="6" t="s">
        <v>34</v>
      </c>
      <c r="U152" s="75"/>
      <c r="V152" s="7" t="str">
        <f t="shared" si="24"/>
        <v/>
      </c>
      <c r="W152" s="85" t="str">
        <f>+IF(Y152="#N/C","-",IF(AC152="#N/C","no","yes"))</f>
        <v>yes</v>
      </c>
      <c r="X152" s="86" t="s">
        <v>35</v>
      </c>
      <c r="Y152" s="87" t="str">
        <f>+IFERROR(IF(Z152="#N/C","#N/C",IF(Z152=0,INDEX(Taxonomy_UniqueValues!A:A,MATCH(AA152,Taxonomy_UniqueValues!C:C,0)),INDEX(Taxonomy_UniqueValues!A:A,MATCH(Z152,Taxonomy_UniqueValues!B:B,0)))),"#N/C")</f>
        <v>Insecta</v>
      </c>
      <c r="Z152" s="87" t="str">
        <f>+IFERROR(IF(AA152="#N/C","#N/C",IF(AA152=0,INDEX(Taxonomy_UniqueValues!B:B,MATCH(AB152,Taxonomy_UniqueValues!D:D,0)),INDEX(Taxonomy_UniqueValues!B:B,MATCH(AA152,Taxonomy_UniqueValues!C:C,0)))),"#N/C")</f>
        <v>Diptera</v>
      </c>
      <c r="AA152" s="87" t="str">
        <f>+IFERROR(IF(AB152="#N/C","#N/C",IF(AB152=0,INDEX(Taxonomy_UniqueValues!C:C,MATCH(AC152,Taxonomy_UniqueValues!E:E,0)),INDEX(Taxonomy_UniqueValues!C:C,MATCH(AB152,Taxonomy_UniqueValues!D:D,0)))),"#N/C")</f>
        <v>Brachycera</v>
      </c>
      <c r="AB152" s="87" t="str">
        <f>+IFERROR(IF(AC152="#N/C","#N/C",IF(AC152=0,INDEX(Taxonomy_UniqueValues!D:D,MATCH(AD152,Taxonomy_UniqueValues!F:F,0)),INDEX(Taxonomy_UniqueValues!D:D,MATCH(AC152,Taxonomy_UniqueValues!E:E,0)))),"#N/C")</f>
        <v>Muscomorpha</v>
      </c>
      <c r="AC152" s="87" t="str">
        <f>+IFERROR(IF(AD152="#N/C","#N/C",IF(AD152=0,INDEX(Taxonomy_UniqueValues!E:E,MATCH(AE152,Taxonomy_UniqueValues!G:G,0)),INDEX(Taxonomy_UniqueValues!E:E,MATCH(AD152,Taxonomy_UniqueValues!F:F,0)))),"#N/C")</f>
        <v>Muscoidea</v>
      </c>
      <c r="AD152" s="87" t="str">
        <f>+IFERROR(IF(AE152="#N/C","#N/C",IF(AE152=0,INDEX(Taxonomy_UniqueValues!F:F,MATCH(AF152,Taxonomy_UniqueValues!H:H,0)),INDEX(Taxonomy_UniqueValues!F:F,MATCH(AE152,Taxonomy_UniqueValues!G:G,0)))),"#N/C")</f>
        <v>Fanniidae</v>
      </c>
      <c r="AE152" s="87">
        <f>+IFERROR(IF(AF152="#N/C","#N/C",INDEX(Taxonomy_UniqueValues!G:G,MATCH(AF152,Taxonomy_UniqueValues!H:H,0))),"#N/C")</f>
        <v>0</v>
      </c>
      <c r="AF152" s="87" t="s">
        <v>39</v>
      </c>
      <c r="AG152" s="88" t="s">
        <v>37</v>
      </c>
      <c r="AH152" s="39" t="str" cm="1">
        <f t="array" ref="AH152">IF(LEN(V152)&gt;1,V152,_xlfn.LET(_xlpm.cls,Y152, _xlpm.ord,IFERROR(Z152,"#N/C"), _xlpm.subord,IFERROR(AA152,"#N/C"), _xlpm.infr,IFERROR(AB152,"#N/C"), _xlpm.sf,IFERROR(AC152,"#N/C"), _xlpm.fam,IFERROR(AD152,"#N/C"), _xlpm.subfam,IF(TRIM(AE152)="-","#N/C",IFERROR(AE152,"#N/C")),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_xlpm.fallback,IF(IFERROR(Z152,"#N/C")="#N/C",Y152,IF(IFERROR(AA152,"#N/C")="#N/C",Z152,IF(IFERROR(AB152,"#N/C")="#N/C",AA152,IF(IFERROR(AC152,"#N/C")="#N/C",AB152,IF(IFERROR(AD152,"#N/C")="#N/C",AC152,IF(IFERROR(AE152,"#N/C")="#N/C",AD152,"#N/C")))))), _xlpm.finalResult,IF(OR(_xlpm.computedResult="",_xlpm.computedResult="#N/C"),_xlpm.fallback,_xlpm.computedResult), INDEX(_xlpm.finalResult,1)))</f>
        <v>fly</v>
      </c>
      <c r="AI152" s="106" t="s">
        <v>35</v>
      </c>
      <c r="AJ152" s="55" t="str">
        <f t="shared" si="25"/>
        <v>Insecta.Diptera.Brachycera.Muscomorpha.Muscoidea.Fanniidae.0.Fannia.#N/C</v>
      </c>
    </row>
    <row r="153" spans="1:36" x14ac:dyDescent="0.25">
      <c r="A153" s="3">
        <v>152</v>
      </c>
      <c r="B153" s="50" t="str">
        <f t="shared" si="19"/>
        <v>FAIR-D1_152</v>
      </c>
      <c r="C153" s="51" t="s">
        <v>28</v>
      </c>
      <c r="D153" s="4">
        <f t="shared" ref="D153:D184" si="28">IF(ISBLANK(E153),"",+VALUE(MID(E153, FIND("_", E153)+1,10)))</f>
        <v>45165</v>
      </c>
      <c r="E153" s="1" t="s">
        <v>166</v>
      </c>
      <c r="F153" s="81" t="str">
        <f>HYPERLINK(VLOOKUP(E153,Video_List!G:K,5),"video")</f>
        <v>video</v>
      </c>
      <c r="G153" s="5" t="str">
        <f>IF(ISBLANK(E153),"",IFERROR(IF(MATCH(E153,Video_List!$G:$G,)&gt;0,"ok",""),"errr"))</f>
        <v>ok</v>
      </c>
      <c r="H153" s="1" t="s">
        <v>166</v>
      </c>
      <c r="I153" s="81" t="str">
        <f>HYPERLINK(VLOOKUP(H153,Video_List!G:K,5),"video")</f>
        <v>video</v>
      </c>
      <c r="J153" s="5" t="str">
        <f>IF(ISBLANK(H153),"",IFERROR(IF(MATCH(H153,Video_List!$G:$G,)&gt;0,"ok",""),"error"))</f>
        <v>ok</v>
      </c>
      <c r="K153" s="2">
        <v>45165.483449074098</v>
      </c>
      <c r="L153" s="2">
        <v>45165.483576388899</v>
      </c>
      <c r="M153" s="52">
        <f t="shared" si="22"/>
        <v>1.2731480092043057E-4</v>
      </c>
      <c r="N153" s="53" t="s">
        <v>31</v>
      </c>
      <c r="O153" s="54" t="s">
        <v>32</v>
      </c>
      <c r="P153" s="54" t="s">
        <v>33</v>
      </c>
      <c r="Q153" s="6">
        <v>152</v>
      </c>
      <c r="R153" s="5" t="str">
        <f t="shared" si="23"/>
        <v>FAIR-D1/152</v>
      </c>
      <c r="S153" s="4" t="str">
        <f>IF(ISBLANK(E153),"",IF(E153=H153, "1 video",CONCATENATE((+COUNTIFS(Video_List!$A:$A,Monitoring!C153,Video_List!$D:$D,"&lt;=" &amp;Monitoring!L153)-COUNTIFS(Video_List!$A:$A,Monitoring!C153,Video_List!$D:$D,"&lt;=" &amp;Monitoring!K153))+1," videos")))</f>
        <v>1 video</v>
      </c>
      <c r="T153" s="6" t="s">
        <v>34</v>
      </c>
      <c r="U153" s="75"/>
      <c r="V153" s="7" t="str">
        <f t="shared" si="24"/>
        <v/>
      </c>
      <c r="W153" s="85" t="str">
        <f>+IF(Y153="#N/C","-",IF(AC153="#N/C","no","yes"))</f>
        <v>yes</v>
      </c>
      <c r="X153" s="86" t="s">
        <v>35</v>
      </c>
      <c r="Y153" s="87" t="str">
        <f>+IFERROR(IF(Z153="#N/C","#N/C",IF(Z153=0,INDEX(Taxonomy_UniqueValues!A:A,MATCH(AA153,Taxonomy_UniqueValues!C:C,0)),INDEX(Taxonomy_UniqueValues!A:A,MATCH(Z153,Taxonomy_UniqueValues!B:B,0)))),"#N/C")</f>
        <v>Insecta</v>
      </c>
      <c r="Z153" s="87" t="str">
        <f>+IFERROR(IF(AA153="#N/C","#N/C",IF(AA153=0,INDEX(Taxonomy_UniqueValues!B:B,MATCH(AB153,Taxonomy_UniqueValues!D:D,0)),INDEX(Taxonomy_UniqueValues!B:B,MATCH(AA153,Taxonomy_UniqueValues!C:C,0)))),"#N/C")</f>
        <v>Diptera</v>
      </c>
      <c r="AA153" s="87" t="str">
        <f>+IFERROR(IF(AB153="#N/C","#N/C",IF(AB153=0,INDEX(Taxonomy_UniqueValues!C:C,MATCH(AC153,Taxonomy_UniqueValues!E:E,0)),INDEX(Taxonomy_UniqueValues!C:C,MATCH(AB153,Taxonomy_UniqueValues!D:D,0)))),"#N/C")</f>
        <v>Brachycera</v>
      </c>
      <c r="AB153" s="87" t="str">
        <f>+IFERROR(IF(AC153="#N/C","#N/C",IF(AC153=0,INDEX(Taxonomy_UniqueValues!D:D,MATCH(AD153,Taxonomy_UniqueValues!F:F,0)),INDEX(Taxonomy_UniqueValues!D:D,MATCH(AC153,Taxonomy_UniqueValues!E:E,0)))),"#N/C")</f>
        <v>Muscomorpha</v>
      </c>
      <c r="AC153" s="87" t="str">
        <f>+IFERROR(IF(AD153="#N/C","#N/C",IF(AD153=0,INDEX(Taxonomy_UniqueValues!E:E,MATCH(AE153,Taxonomy_UniqueValues!G:G,0)),INDEX(Taxonomy_UniqueValues!E:E,MATCH(AD153,Taxonomy_UniqueValues!F:F,0)))),"#N/C")</f>
        <v>Muscoidea</v>
      </c>
      <c r="AD153" s="87" t="str">
        <f>+IFERROR(IF(AE153="#N/C","#N/C",IF(AE153=0,INDEX(Taxonomy_UniqueValues!F:F,MATCH(AF153,Taxonomy_UniqueValues!H:H,0)),INDEX(Taxonomy_UniqueValues!F:F,MATCH(AE153,Taxonomy_UniqueValues!G:G,0)))),"#N/C")</f>
        <v>Fanniidae</v>
      </c>
      <c r="AE153" s="87">
        <f>+IFERROR(IF(AF153="#N/C","#N/C",INDEX(Taxonomy_UniqueValues!G:G,MATCH(AF153,Taxonomy_UniqueValues!H:H,0))),"#N/C")</f>
        <v>0</v>
      </c>
      <c r="AF153" s="87" t="s">
        <v>39</v>
      </c>
      <c r="AG153" s="88" t="s">
        <v>37</v>
      </c>
      <c r="AH153" s="39" t="str" cm="1">
        <f t="array" ref="AH153">IF(LEN(V153)&gt;1,V153,_xlfn.LET(_xlpm.cls,Y153, _xlpm.ord,IFERROR(Z153,"#N/C"), _xlpm.subord,IFERROR(AA153,"#N/C"), _xlpm.infr,IFERROR(AB153,"#N/C"), _xlpm.sf,IFERROR(AC153,"#N/C"), _xlpm.fam,IFERROR(AD153,"#N/C"), _xlpm.subfam,IF(TRIM(AE153)="-","#N/C",IFERROR(AE153,"#N/C")),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_xlpm.fallback,IF(IFERROR(Z153,"#N/C")="#N/C",Y153,IF(IFERROR(AA153,"#N/C")="#N/C",Z153,IF(IFERROR(AB153,"#N/C")="#N/C",AA153,IF(IFERROR(AC153,"#N/C")="#N/C",AB153,IF(IFERROR(AD153,"#N/C")="#N/C",AC153,IF(IFERROR(AE153,"#N/C")="#N/C",AD153,"#N/C")))))), _xlpm.finalResult,IF(OR(_xlpm.computedResult="",_xlpm.computedResult="#N/C"),_xlpm.fallback,_xlpm.computedResult), INDEX(_xlpm.finalResult,1)))</f>
        <v>fly</v>
      </c>
      <c r="AI153" s="106" t="s">
        <v>35</v>
      </c>
      <c r="AJ153" s="55" t="str">
        <f t="shared" si="25"/>
        <v>Insecta.Diptera.Brachycera.Muscomorpha.Muscoidea.Fanniidae.0.Fannia.#N/C</v>
      </c>
    </row>
    <row r="154" spans="1:36" x14ac:dyDescent="0.25">
      <c r="A154" s="3">
        <v>153</v>
      </c>
      <c r="B154" s="50" t="str">
        <f t="shared" si="19"/>
        <v>FAIR-D1_153</v>
      </c>
      <c r="C154" s="51" t="s">
        <v>28</v>
      </c>
      <c r="D154" s="4">
        <f t="shared" si="28"/>
        <v>45165</v>
      </c>
      <c r="E154" s="1" t="s">
        <v>166</v>
      </c>
      <c r="F154" s="81" t="str">
        <f>HYPERLINK(VLOOKUP(E154,Video_List!G:K,5),"video")</f>
        <v>video</v>
      </c>
      <c r="G154" s="5" t="str">
        <f>IF(ISBLANK(E154),"",IFERROR(IF(MATCH(E154,Video_List!$G:$G,)&gt;0,"ok",""),"errr"))</f>
        <v>ok</v>
      </c>
      <c r="H154" s="1" t="s">
        <v>166</v>
      </c>
      <c r="I154" s="81" t="str">
        <f>HYPERLINK(VLOOKUP(H154,Video_List!G:K,5),"video")</f>
        <v>video</v>
      </c>
      <c r="J154" s="5" t="str">
        <f>IF(ISBLANK(H154),"",IFERROR(IF(MATCH(H154,Video_List!$G:$G,)&gt;0,"ok",""),"error"))</f>
        <v>ok</v>
      </c>
      <c r="K154" s="2">
        <v>45165.483449074098</v>
      </c>
      <c r="L154" s="2">
        <v>45165.4836574074</v>
      </c>
      <c r="M154" s="52">
        <f t="shared" si="22"/>
        <v>2.0833330199820921E-4</v>
      </c>
      <c r="N154" s="53" t="s">
        <v>31</v>
      </c>
      <c r="O154" s="54" t="s">
        <v>35</v>
      </c>
      <c r="P154" s="54" t="s">
        <v>46</v>
      </c>
      <c r="Q154" s="6">
        <v>153</v>
      </c>
      <c r="R154" s="5" t="str">
        <f t="shared" si="23"/>
        <v>FAIR-D1/153</v>
      </c>
      <c r="S154" s="4" t="str">
        <f>IF(ISBLANK(E154),"",IF(E154=H154, "1 video",CONCATENATE((+COUNTIFS(Video_List!$A:$A,Monitoring!C154,Video_List!$D:$D,"&lt;=" &amp;Monitoring!L154)-COUNTIFS(Video_List!$A:$A,Monitoring!C154,Video_List!$D:$D,"&lt;=" &amp;Monitoring!K154))+1," videos")))</f>
        <v>1 video</v>
      </c>
      <c r="T154" s="6" t="s">
        <v>34</v>
      </c>
      <c r="U154" s="75"/>
      <c r="V154" s="7" t="str">
        <f t="shared" si="24"/>
        <v/>
      </c>
      <c r="W154" s="85" t="str">
        <f>+IF(Y154="#N/C","-",IF(AC154="#N/C","no","yes"))</f>
        <v>yes</v>
      </c>
      <c r="X154" s="86" t="s">
        <v>35</v>
      </c>
      <c r="Y154" s="87" t="str">
        <f>+IFERROR(IF(Z154="#N/C","#N/C",INDEX(Taxonomy_UniqueValues!A:A,MATCH(Z154,Taxonomy_UniqueValues!B:B,0))),"#N/C")</f>
        <v>Insecta</v>
      </c>
      <c r="Z154" s="87" t="str">
        <f>+IFERROR(IF(AA154="#N/C","#N/C",INDEX(Taxonomy_UniqueValues!B:B,MATCH(AA154,Taxonomy_UniqueValues!C:C,0))),"#N/C")</f>
        <v>Diptera</v>
      </c>
      <c r="AA154" s="87" t="str">
        <f>+IFERROR(IF(AC154="#N/C","#N/C",INDEX(Taxonomy_UniqueValues!C:C,MATCH(AC154,Taxonomy_UniqueValues!E:E,0))),"#N/C")</f>
        <v>Brachycera</v>
      </c>
      <c r="AB154" s="87" t="str">
        <f>+IFERROR(IF(AC154="#N/C","#N/C",INDEX(Taxonomy_UniqueValues!D:D,MATCH(AC154,Taxonomy_UniqueValues!E:E,0))),"#N/C")</f>
        <v>Muscomorpha</v>
      </c>
      <c r="AC154" s="87" t="s">
        <v>36</v>
      </c>
      <c r="AD154" s="87" t="str">
        <f>+IFERROR(IF(AE154="#N/C","#N/C",INDEX(Taxonomy_UniqueValues!F:F,MATCH(AE154,Taxonomy_UniqueValues!G:G,0))),"#N/C")</f>
        <v>#N/C</v>
      </c>
      <c r="AE154" s="87" t="str">
        <f>+IFERROR(IF(AF154="#N/C","#N/C",INDEX(Taxonomy_UniqueValues!G:G,MATCH(AF154,Taxonomy_UniqueValues!H:H,0))),"#N/C")</f>
        <v>#N/C</v>
      </c>
      <c r="AF154" s="87" t="str">
        <f>+IFERROR(IF(AG154="#N/C","#N/C",INDEX(Taxonomy_UniqueValues!H:H,MATCH(AG154,Taxonomy_UniqueValues!I:I,0))),"#N/C")</f>
        <v>#N/C</v>
      </c>
      <c r="AG154" s="88" t="s">
        <v>37</v>
      </c>
      <c r="AH154" s="39" t="str" cm="1">
        <f t="array" ref="AH154">IF(LEN(V154)&gt;1,V154,_xlfn.LET(_xlpm.cls,Y154, _xlpm.ord,IFERROR(Z154,"#N/C"), _xlpm.subord,IFERROR(AA154,"#N/C"), _xlpm.infr,IFERROR(AB154,"#N/C"), _xlpm.sf,IFERROR(AC154,"#N/C"), _xlpm.fam,IFERROR(AD154,"#N/C"), _xlpm.subfam,IF(TRIM(AE154)="-","#N/C",IFERROR(AE154,"#N/C")),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_xlpm.fallback,IF(IFERROR(Z154,"#N/C")="#N/C",Y154,IF(IFERROR(AA154,"#N/C")="#N/C",Z154,IF(IFERROR(AB154,"#N/C")="#N/C",AA154,IF(IFERROR(AC154,"#N/C")="#N/C",AB154,IF(IFERROR(AD154,"#N/C")="#N/C",AC154,IF(IFERROR(AE154,"#N/C")="#N/C",AD154,"#N/C")))))), _xlpm.finalResult,IF(OR(_xlpm.computedResult="",_xlpm.computedResult="#N/C"),_xlpm.fallback,_xlpm.computedResult), INDEX(_xlpm.finalResult,1)))</f>
        <v>Muscoidea</v>
      </c>
      <c r="AI154" s="106" t="s">
        <v>35</v>
      </c>
      <c r="AJ154" s="55" t="str">
        <f t="shared" si="25"/>
        <v>Insecta.Diptera.Brachycera.Muscomorpha.Muscoidea.#N/C.#N/C.#N/C.#N/C</v>
      </c>
    </row>
    <row r="155" spans="1:36" x14ac:dyDescent="0.25">
      <c r="A155" s="3">
        <v>154</v>
      </c>
      <c r="B155" s="50" t="str">
        <f t="shared" si="19"/>
        <v>FAIR-D1_154</v>
      </c>
      <c r="C155" s="51" t="s">
        <v>28</v>
      </c>
      <c r="D155" s="4">
        <f t="shared" si="28"/>
        <v>45165</v>
      </c>
      <c r="E155" s="1" t="s">
        <v>165</v>
      </c>
      <c r="F155" s="81" t="str">
        <f>HYPERLINK(VLOOKUP(E155,Video_List!G:K,5),"video")</f>
        <v>video</v>
      </c>
      <c r="G155" s="5" t="str">
        <f>IF(ISBLANK(E155),"",IFERROR(IF(MATCH(E155,Video_List!$G:$G,)&gt;0,"ok",""),"errr"))</f>
        <v>ok</v>
      </c>
      <c r="H155" s="1" t="s">
        <v>165</v>
      </c>
      <c r="I155" s="81" t="str">
        <f>HYPERLINK(VLOOKUP(H155,Video_List!G:K,5),"video")</f>
        <v>video</v>
      </c>
      <c r="J155" s="5" t="str">
        <f>IF(ISBLANK(H155),"",IFERROR(IF(MATCH(H155,Video_List!$G:$G,)&gt;0,"ok",""),"error"))</f>
        <v>ok</v>
      </c>
      <c r="K155" s="2">
        <v>45165.484548611101</v>
      </c>
      <c r="L155" s="2">
        <v>45165.484675925902</v>
      </c>
      <c r="M155" s="52">
        <f t="shared" si="22"/>
        <v>1.2731480092043057E-4</v>
      </c>
      <c r="N155" s="53" t="s">
        <v>46</v>
      </c>
      <c r="O155" s="54" t="s">
        <v>35</v>
      </c>
      <c r="P155" s="54" t="s">
        <v>31</v>
      </c>
      <c r="Q155" s="6">
        <v>154</v>
      </c>
      <c r="R155" s="5" t="str">
        <f t="shared" si="23"/>
        <v>FAIR-D1/154</v>
      </c>
      <c r="S155" s="4" t="str">
        <f>IF(ISBLANK(E155),"",IF(E155=H155, "1 video",CONCATENATE((+COUNTIFS(Video_List!$A:$A,Monitoring!C155,Video_List!$D:$D,"&lt;=" &amp;Monitoring!L155)-COUNTIFS(Video_List!$A:$A,Monitoring!C155,Video_List!$D:$D,"&lt;=" &amp;Monitoring!K155))+1," videos")))</f>
        <v>1 video</v>
      </c>
      <c r="T155" s="6" t="s">
        <v>34</v>
      </c>
      <c r="U155" s="75"/>
      <c r="V155" s="7" t="str">
        <f t="shared" si="24"/>
        <v/>
      </c>
      <c r="W155" s="85" t="s">
        <v>32</v>
      </c>
      <c r="X155" s="86" t="s">
        <v>35</v>
      </c>
      <c r="Y155" s="87" t="str">
        <f>+IFERROR(IF(Z155="#N/C","#N/C",IF(Z155=0,INDEX(Taxonomy_UniqueValues!A:A,MATCH(AA155,Taxonomy_UniqueValues!C:C,0)),INDEX(Taxonomy_UniqueValues!A:A,MATCH(Z155,Taxonomy_UniqueValues!B:B,0)))),"#N/C")</f>
        <v>Insecta</v>
      </c>
      <c r="Z155" s="87" t="str">
        <f>+IFERROR(IF(AA155="#N/C","#N/C",IF(AA155=0,INDEX(Taxonomy_UniqueValues!B:B,MATCH(AB155,Taxonomy_UniqueValues!D:D,0)),INDEX(Taxonomy_UniqueValues!B:B,MATCH(AA155,Taxonomy_UniqueValues!C:C,0)))),"#N/C")</f>
        <v>Diptera</v>
      </c>
      <c r="AA155" s="87" t="str">
        <f>+IFERROR(IF(AB155="#N/C","#N/C",IF(AB155=0,INDEX(Taxonomy_UniqueValues!C:C,MATCH(AC155,Taxonomy_UniqueValues!E:E,0)),INDEX(Taxonomy_UniqueValues!C:C,MATCH(AB155,Taxonomy_UniqueValues!D:D,0)))),"#N/C")</f>
        <v>Brachycera</v>
      </c>
      <c r="AB155" s="87" t="str">
        <f>+IFERROR(IF(AC155="#N/C","#N/C",IF(AC155=0,INDEX(Taxonomy_UniqueValues!D:D,MATCH(AD155,Taxonomy_UniqueValues!F:F,0)),INDEX(Taxonomy_UniqueValues!D:D,MATCH(AC155,Taxonomy_UniqueValues!E:E,0)))),"#N/C")</f>
        <v>Muscomorpha</v>
      </c>
      <c r="AC155" s="87" t="str">
        <f>+IFERROR(IF(AD155="#N/C","#N/C",IF(AD155=0,INDEX(Taxonomy_UniqueValues!E:E,MATCH(AE155,Taxonomy_UniqueValues!G:G,0)),INDEX(Taxonomy_UniqueValues!E:E,MATCH(AD155,Taxonomy_UniqueValues!F:F,0)))),"#N/C")</f>
        <v>Muscoidea</v>
      </c>
      <c r="AD155" s="87" t="str">
        <f>+IFERROR(IF(AE155="#N/C","#N/C",IF(AE155=0,INDEX(Taxonomy_UniqueValues!F:F,MATCH(AF155,Taxonomy_UniqueValues!H:H,0)),INDEX(Taxonomy_UniqueValues!F:F,MATCH(AE155,Taxonomy_UniqueValues!G:G,0)))),"#N/C")</f>
        <v>Fanniidae</v>
      </c>
      <c r="AE155" s="87">
        <f>+IFERROR(IF(AF155="#N/C","#N/C",INDEX(Taxonomy_UniqueValues!G:G,MATCH(AF155,Taxonomy_UniqueValues!H:H,0))),"#N/C")</f>
        <v>0</v>
      </c>
      <c r="AF155" s="87" t="s">
        <v>39</v>
      </c>
      <c r="AG155" s="88" t="s">
        <v>37</v>
      </c>
      <c r="AH155" s="39" t="str" cm="1">
        <f t="array" ref="AH155">IF(LEN(V155)&gt;1,V155,_xlfn.LET(_xlpm.cls,Y155, _xlpm.ord,IFERROR(Z155,"#N/C"), _xlpm.subord,IFERROR(AA155,"#N/C"), _xlpm.infr,IFERROR(AB155,"#N/C"), _xlpm.sf,IFERROR(AC155,"#N/C"), _xlpm.fam,IFERROR(AD155,"#N/C"), _xlpm.subfam,IF(TRIM(AE155)="-","#N/C",IFERROR(AE155,"#N/C")),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_xlpm.fallback,IF(IFERROR(Z155,"#N/C")="#N/C",Y155,IF(IFERROR(AA155,"#N/C")="#N/C",Z155,IF(IFERROR(AB155,"#N/C")="#N/C",AA155,IF(IFERROR(AC155,"#N/C")="#N/C",AB155,IF(IFERROR(AD155,"#N/C")="#N/C",AC155,IF(IFERROR(AE155,"#N/C")="#N/C",AD155,"#N/C")))))), _xlpm.finalResult,IF(OR(_xlpm.computedResult="",_xlpm.computedResult="#N/C"),_xlpm.fallback,_xlpm.computedResult), INDEX(_xlpm.finalResult,1)))</f>
        <v>fly</v>
      </c>
      <c r="AI155" s="106" t="s">
        <v>35</v>
      </c>
      <c r="AJ155" s="55" t="str">
        <f t="shared" si="25"/>
        <v>Insecta.Diptera.Brachycera.Muscomorpha.Muscoidea.Fanniidae.0.Fannia.#N/C</v>
      </c>
    </row>
    <row r="156" spans="1:36" x14ac:dyDescent="0.25">
      <c r="A156" s="3">
        <v>155</v>
      </c>
      <c r="B156" s="50" t="str">
        <f t="shared" si="19"/>
        <v>FAIR-D1_155</v>
      </c>
      <c r="C156" s="51" t="s">
        <v>28</v>
      </c>
      <c r="D156" s="4">
        <f t="shared" si="28"/>
        <v>45165</v>
      </c>
      <c r="E156" s="1" t="s">
        <v>167</v>
      </c>
      <c r="F156" s="81" t="str">
        <f>HYPERLINK(VLOOKUP(E156,Video_List!G:K,5),"video")</f>
        <v>video</v>
      </c>
      <c r="G156" s="5" t="str">
        <f>IF(ISBLANK(E156),"",IFERROR(IF(MATCH(E156,Video_List!$G:$G,)&gt;0,"ok",""),"errr"))</f>
        <v>ok</v>
      </c>
      <c r="H156" s="1" t="s">
        <v>167</v>
      </c>
      <c r="I156" s="81" t="str">
        <f>HYPERLINK(VLOOKUP(H156,Video_List!G:K,5),"video")</f>
        <v>video</v>
      </c>
      <c r="J156" s="5" t="str">
        <f>IF(ISBLANK(H156),"",IFERROR(IF(MATCH(H156,Video_List!$G:$G,)&gt;0,"ok",""),"error"))</f>
        <v>ok</v>
      </c>
      <c r="K156" s="2">
        <v>45165.4851388889</v>
      </c>
      <c r="L156" s="2">
        <v>45165.485254629602</v>
      </c>
      <c r="M156" s="52">
        <f t="shared" si="22"/>
        <v>1.1574070231290534E-4</v>
      </c>
      <c r="N156" s="53" t="s">
        <v>46</v>
      </c>
      <c r="O156" s="54" t="s">
        <v>35</v>
      </c>
      <c r="P156" s="54" t="s">
        <v>33</v>
      </c>
      <c r="Q156" s="6">
        <v>155</v>
      </c>
      <c r="R156" s="5" t="str">
        <f t="shared" si="23"/>
        <v>FAIR-D1/155</v>
      </c>
      <c r="S156" s="4" t="str">
        <f>IF(ISBLANK(E156),"",IF(E156=H156, "1 video",CONCATENATE((+COUNTIFS(Video_List!$A:$A,Monitoring!C156,Video_List!$D:$D,"&lt;=" &amp;Monitoring!L156)-COUNTIFS(Video_List!$A:$A,Monitoring!C156,Video_List!$D:$D,"&lt;=" &amp;Monitoring!K156))+1," videos")))</f>
        <v>1 video</v>
      </c>
      <c r="T156" s="6" t="s">
        <v>34</v>
      </c>
      <c r="U156" s="75"/>
      <c r="V156" s="7" t="str">
        <f t="shared" si="24"/>
        <v/>
      </c>
      <c r="W156" s="85" t="s">
        <v>32</v>
      </c>
      <c r="X156" s="86" t="s">
        <v>35</v>
      </c>
      <c r="Y156" s="87" t="str">
        <f>+IFERROR(IF(Z156="#N/C","#N/C",IF(Z156=0,INDEX(Taxonomy_UniqueValues!A:A,MATCH(AA156,Taxonomy_UniqueValues!C:C,0)),INDEX(Taxonomy_UniqueValues!A:A,MATCH(Z156,Taxonomy_UniqueValues!B:B,0)))),"#N/C")</f>
        <v>Insecta</v>
      </c>
      <c r="Z156" s="87" t="str">
        <f>+IFERROR(IF(AA156="#N/C","#N/C",IF(AA156=0,INDEX(Taxonomy_UniqueValues!B:B,MATCH(AB156,Taxonomy_UniqueValues!D:D,0)),INDEX(Taxonomy_UniqueValues!B:B,MATCH(AA156,Taxonomy_UniqueValues!C:C,0)))),"#N/C")</f>
        <v>Diptera</v>
      </c>
      <c r="AA156" s="87" t="str">
        <f>+IFERROR(IF(AB156="#N/C","#N/C",IF(AB156=0,INDEX(Taxonomy_UniqueValues!C:C,MATCH(AC156,Taxonomy_UniqueValues!E:E,0)),INDEX(Taxonomy_UniqueValues!C:C,MATCH(AB156,Taxonomy_UniqueValues!D:D,0)))),"#N/C")</f>
        <v>Brachycera</v>
      </c>
      <c r="AB156" s="87" t="str">
        <f>+IFERROR(IF(AC156="#N/C","#N/C",IF(AC156=0,INDEX(Taxonomy_UniqueValues!D:D,MATCH(AD156,Taxonomy_UniqueValues!F:F,0)),INDEX(Taxonomy_UniqueValues!D:D,MATCH(AC156,Taxonomy_UniqueValues!E:E,0)))),"#N/C")</f>
        <v>Muscomorpha</v>
      </c>
      <c r="AC156" s="87" t="str">
        <f>+IFERROR(IF(AD156="#N/C","#N/C",IF(AD156=0,INDEX(Taxonomy_UniqueValues!E:E,MATCH(AE156,Taxonomy_UniqueValues!G:G,0)),INDEX(Taxonomy_UniqueValues!E:E,MATCH(AD156,Taxonomy_UniqueValues!F:F,0)))),"#N/C")</f>
        <v>Muscoidea</v>
      </c>
      <c r="AD156" s="87" t="str">
        <f>+IFERROR(IF(AE156="#N/C","#N/C",IF(AE156=0,INDEX(Taxonomy_UniqueValues!F:F,MATCH(AF156,Taxonomy_UniqueValues!H:H,0)),INDEX(Taxonomy_UniqueValues!F:F,MATCH(AE156,Taxonomy_UniqueValues!G:G,0)))),"#N/C")</f>
        <v>Fanniidae</v>
      </c>
      <c r="AE156" s="87">
        <f>+IFERROR(IF(AF156="#N/C","#N/C",INDEX(Taxonomy_UniqueValues!G:G,MATCH(AF156,Taxonomy_UniqueValues!H:H,0))),"#N/C")</f>
        <v>0</v>
      </c>
      <c r="AF156" s="87" t="s">
        <v>39</v>
      </c>
      <c r="AG156" s="88" t="s">
        <v>37</v>
      </c>
      <c r="AH156" s="39" t="str" cm="1">
        <f t="array" ref="AH156">IF(LEN(V156)&gt;1,V156,_xlfn.LET(_xlpm.cls,Y156, _xlpm.ord,IFERROR(Z156,"#N/C"), _xlpm.subord,IFERROR(AA156,"#N/C"), _xlpm.infr,IFERROR(AB156,"#N/C"), _xlpm.sf,IFERROR(AC156,"#N/C"), _xlpm.fam,IFERROR(AD156,"#N/C"), _xlpm.subfam,IF(TRIM(AE156)="-","#N/C",IFERROR(AE156,"#N/C")),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_xlpm.fallback,IF(IFERROR(Z156,"#N/C")="#N/C",Y156,IF(IFERROR(AA156,"#N/C")="#N/C",Z156,IF(IFERROR(AB156,"#N/C")="#N/C",AA156,IF(IFERROR(AC156,"#N/C")="#N/C",AB156,IF(IFERROR(AD156,"#N/C")="#N/C",AC156,IF(IFERROR(AE156,"#N/C")="#N/C",AD156,"#N/C")))))), _xlpm.finalResult,IF(OR(_xlpm.computedResult="",_xlpm.computedResult="#N/C"),_xlpm.fallback,_xlpm.computedResult), INDEX(_xlpm.finalResult,1)))</f>
        <v>fly</v>
      </c>
      <c r="AI156" s="106" t="s">
        <v>35</v>
      </c>
      <c r="AJ156" s="55" t="str">
        <f t="shared" si="25"/>
        <v>Insecta.Diptera.Brachycera.Muscomorpha.Muscoidea.Fanniidae.0.Fannia.#N/C</v>
      </c>
    </row>
    <row r="157" spans="1:36" x14ac:dyDescent="0.25">
      <c r="A157" s="3">
        <v>156</v>
      </c>
      <c r="B157" s="50" t="str">
        <f t="shared" si="19"/>
        <v>FAIR-D1_156</v>
      </c>
      <c r="C157" s="51" t="s">
        <v>28</v>
      </c>
      <c r="D157" s="4">
        <f t="shared" si="28"/>
        <v>45165</v>
      </c>
      <c r="E157" s="1" t="s">
        <v>167</v>
      </c>
      <c r="F157" s="81" t="str">
        <f>HYPERLINK(VLOOKUP(E157,Video_List!G:K,5),"video")</f>
        <v>video</v>
      </c>
      <c r="G157" s="5" t="str">
        <f>IF(ISBLANK(E157),"",IFERROR(IF(MATCH(E157,Video_List!$G:$G,)&gt;0,"ok",""),"errr"))</f>
        <v>ok</v>
      </c>
      <c r="H157" s="1" t="s">
        <v>167</v>
      </c>
      <c r="I157" s="81" t="str">
        <f>HYPERLINK(VLOOKUP(H157,Video_List!G:K,5),"video")</f>
        <v>video</v>
      </c>
      <c r="J157" s="5" t="str">
        <f>IF(ISBLANK(H157),"",IFERROR(IF(MATCH(H157,Video_List!$G:$G,)&gt;0,"ok",""),"error"))</f>
        <v>ok</v>
      </c>
      <c r="K157" s="2">
        <v>45165.4851388889</v>
      </c>
      <c r="L157" s="2">
        <v>45165.485648148198</v>
      </c>
      <c r="M157" s="52">
        <f t="shared" si="22"/>
        <v>5.0925929826917127E-4</v>
      </c>
      <c r="N157" s="53" t="s">
        <v>31</v>
      </c>
      <c r="O157" s="54" t="s">
        <v>35</v>
      </c>
      <c r="P157" s="54" t="s">
        <v>31</v>
      </c>
      <c r="Q157" s="6">
        <v>156</v>
      </c>
      <c r="R157" s="5" t="str">
        <f t="shared" si="23"/>
        <v>FAIR-D1/156</v>
      </c>
      <c r="S157" s="4" t="str">
        <f>IF(ISBLANK(E157),"",IF(E157=H157, "1 video",CONCATENATE((+COUNTIFS(Video_List!$A:$A,Monitoring!C157,Video_List!$D:$D,"&lt;=" &amp;Monitoring!L157)-COUNTIFS(Video_List!$A:$A,Monitoring!C157,Video_List!$D:$D,"&lt;=" &amp;Monitoring!K157))+1," videos")))</f>
        <v>1 video</v>
      </c>
      <c r="T157" s="6" t="s">
        <v>34</v>
      </c>
      <c r="U157" s="75"/>
      <c r="V157" s="7" t="str">
        <f t="shared" si="24"/>
        <v/>
      </c>
      <c r="W157" s="85" t="str">
        <f>+IF(Y157="#N/C","-",IF(AC157="#N/C","no","yes"))</f>
        <v>yes</v>
      </c>
      <c r="X157" s="86" t="s">
        <v>35</v>
      </c>
      <c r="Y157" s="87" t="str">
        <f>+IFERROR(IF(Z157="#N/C","#N/C",IF(Z157=0,INDEX(Taxonomy_UniqueValues!A:A,MATCH(AA157,Taxonomy_UniqueValues!C:C,0)),INDEX(Taxonomy_UniqueValues!A:A,MATCH(Z157,Taxonomy_UniqueValues!B:B,0)))),"#N/C")</f>
        <v>Insecta</v>
      </c>
      <c r="Z157" s="87" t="str">
        <f>+IFERROR(IF(AA157="#N/C","#N/C",IF(AA157=0,INDEX(Taxonomy_UniqueValues!B:B,MATCH(AB157,Taxonomy_UniqueValues!D:D,0)),INDEX(Taxonomy_UniqueValues!B:B,MATCH(AA157,Taxonomy_UniqueValues!C:C,0)))),"#N/C")</f>
        <v>Diptera</v>
      </c>
      <c r="AA157" s="87" t="str">
        <f>+IFERROR(IF(AB157="#N/C","#N/C",IF(AB157=0,INDEX(Taxonomy_UniqueValues!C:C,MATCH(AC157,Taxonomy_UniqueValues!E:E,0)),INDEX(Taxonomy_UniqueValues!C:C,MATCH(AB157,Taxonomy_UniqueValues!D:D,0)))),"#N/C")</f>
        <v>Brachycera</v>
      </c>
      <c r="AB157" s="87" t="str">
        <f>+IFERROR(IF(AC157="#N/C","#N/C",IF(AC157=0,INDEX(Taxonomy_UniqueValues!D:D,MATCH(AD157,Taxonomy_UniqueValues!F:F,0)),INDEX(Taxonomy_UniqueValues!D:D,MATCH(AC157,Taxonomy_UniqueValues!E:E,0)))),"#N/C")</f>
        <v>Muscomorpha</v>
      </c>
      <c r="AC157" s="87" t="str">
        <f>+IFERROR(IF(AD157="#N/C","#N/C",IF(AD157=0,INDEX(Taxonomy_UniqueValues!E:E,MATCH(AE157,Taxonomy_UniqueValues!G:G,0)),INDEX(Taxonomy_UniqueValues!E:E,MATCH(AD157,Taxonomy_UniqueValues!F:F,0)))),"#N/C")</f>
        <v>Muscoidea</v>
      </c>
      <c r="AD157" s="87" t="str">
        <f>+IFERROR(IF(AE157="#N/C","#N/C",IF(AE157=0,INDEX(Taxonomy_UniqueValues!F:F,MATCH(AF157,Taxonomy_UniqueValues!H:H,0)),INDEX(Taxonomy_UniqueValues!F:F,MATCH(AE157,Taxonomy_UniqueValues!G:G,0)))),"#N/C")</f>
        <v>Fanniidae</v>
      </c>
      <c r="AE157" s="87">
        <f>+IFERROR(IF(AF157="#N/C","#N/C",INDEX(Taxonomy_UniqueValues!G:G,MATCH(AF157,Taxonomy_UniqueValues!H:H,0))),"#N/C")</f>
        <v>0</v>
      </c>
      <c r="AF157" s="87" t="s">
        <v>39</v>
      </c>
      <c r="AG157" s="88" t="s">
        <v>37</v>
      </c>
      <c r="AH157" s="39" t="str" cm="1">
        <f t="array" ref="AH157">IF(LEN(V157)&gt;1,V157,_xlfn.LET(_xlpm.cls,Y157, _xlpm.ord,IFERROR(Z157,"#N/C"), _xlpm.subord,IFERROR(AA157,"#N/C"), _xlpm.infr,IFERROR(AB157,"#N/C"), _xlpm.sf,IFERROR(AC157,"#N/C"), _xlpm.fam,IFERROR(AD157,"#N/C"), _xlpm.subfam,IF(TRIM(AE157)="-","#N/C",IFERROR(AE157,"#N/C")),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_xlpm.fallback,IF(IFERROR(Z157,"#N/C")="#N/C",Y157,IF(IFERROR(AA157,"#N/C")="#N/C",Z157,IF(IFERROR(AB157,"#N/C")="#N/C",AA157,IF(IFERROR(AC157,"#N/C")="#N/C",AB157,IF(IFERROR(AD157,"#N/C")="#N/C",AC157,IF(IFERROR(AE157,"#N/C")="#N/C",AD157,"#N/C")))))), _xlpm.finalResult,IF(OR(_xlpm.computedResult="",_xlpm.computedResult="#N/C"),_xlpm.fallback,_xlpm.computedResult), INDEX(_xlpm.finalResult,1)))</f>
        <v>fly</v>
      </c>
      <c r="AI157" s="106" t="s">
        <v>35</v>
      </c>
      <c r="AJ157" s="55" t="str">
        <f t="shared" si="25"/>
        <v>Insecta.Diptera.Brachycera.Muscomorpha.Muscoidea.Fanniidae.0.Fannia.#N/C</v>
      </c>
    </row>
    <row r="158" spans="1:36" x14ac:dyDescent="0.25">
      <c r="A158" s="3">
        <v>157</v>
      </c>
      <c r="B158" s="50" t="str">
        <f t="shared" si="19"/>
        <v>FAIR-D1_157</v>
      </c>
      <c r="C158" s="51" t="s">
        <v>28</v>
      </c>
      <c r="D158" s="4">
        <f t="shared" si="28"/>
        <v>45165</v>
      </c>
      <c r="E158" s="1" t="s">
        <v>167</v>
      </c>
      <c r="F158" s="81" t="str">
        <f>HYPERLINK(VLOOKUP(E158,Video_List!G:K,5),"video")</f>
        <v>video</v>
      </c>
      <c r="G158" s="5" t="str">
        <f>IF(ISBLANK(E158),"",IFERROR(IF(MATCH(E158,Video_List!$G:$G,)&gt;0,"ok",""),"errr"))</f>
        <v>ok</v>
      </c>
      <c r="H158" s="1" t="s">
        <v>167</v>
      </c>
      <c r="I158" s="81" t="str">
        <f>HYPERLINK(VLOOKUP(H158,Video_List!G:K,5),"video")</f>
        <v>video</v>
      </c>
      <c r="J158" s="5" t="str">
        <f>IF(ISBLANK(H158),"",IFERROR(IF(MATCH(H158,Video_List!$G:$G,)&gt;0,"ok",""),"error"))</f>
        <v>ok</v>
      </c>
      <c r="K158" s="2">
        <v>45165.485833333303</v>
      </c>
      <c r="L158" s="2">
        <v>45165.486226851899</v>
      </c>
      <c r="M158" s="52">
        <f t="shared" si="22"/>
        <v>3.9351859595626593E-4</v>
      </c>
      <c r="N158" s="53" t="s">
        <v>31</v>
      </c>
      <c r="O158" s="54" t="s">
        <v>35</v>
      </c>
      <c r="P158" s="54" t="s">
        <v>31</v>
      </c>
      <c r="Q158" s="6">
        <v>157</v>
      </c>
      <c r="R158" s="5" t="str">
        <f t="shared" si="23"/>
        <v>FAIR-D1/157</v>
      </c>
      <c r="S158" s="4" t="str">
        <f>IF(ISBLANK(E158),"",IF(E158=H158, "1 video",CONCATENATE((+COUNTIFS(Video_List!$A:$A,Monitoring!C158,Video_List!$D:$D,"&lt;=" &amp;Monitoring!L158)-COUNTIFS(Video_List!$A:$A,Monitoring!C158,Video_List!$D:$D,"&lt;=" &amp;Monitoring!K158))+1," videos")))</f>
        <v>1 video</v>
      </c>
      <c r="T158" s="6" t="s">
        <v>34</v>
      </c>
      <c r="U158" s="75"/>
      <c r="V158" s="7" t="str">
        <f t="shared" si="24"/>
        <v/>
      </c>
      <c r="W158" s="85" t="str">
        <f>+IF(Y158="#N/C","-",IF(AC158="#N/C","no","yes"))</f>
        <v>yes</v>
      </c>
      <c r="X158" s="86" t="s">
        <v>35</v>
      </c>
      <c r="Y158" s="87" t="str">
        <f>+IFERROR(IF(Z158="#N/C","#N/C",IF(Z158=0,INDEX(Taxonomy_UniqueValues!A:A,MATCH(AA158,Taxonomy_UniqueValues!C:C,0)),INDEX(Taxonomy_UniqueValues!A:A,MATCH(Z158,Taxonomy_UniqueValues!B:B,0)))),"#N/C")</f>
        <v>Insecta</v>
      </c>
      <c r="Z158" s="87" t="str">
        <f>+IFERROR(IF(AA158="#N/C","#N/C",IF(AA158=0,INDEX(Taxonomy_UniqueValues!B:B,MATCH(AB158,Taxonomy_UniqueValues!D:D,0)),INDEX(Taxonomy_UniqueValues!B:B,MATCH(AA158,Taxonomy_UniqueValues!C:C,0)))),"#N/C")</f>
        <v>Diptera</v>
      </c>
      <c r="AA158" s="87" t="str">
        <f>+IFERROR(IF(AB158="#N/C","#N/C",IF(AB158=0,INDEX(Taxonomy_UniqueValues!C:C,MATCH(AC158,Taxonomy_UniqueValues!E:E,0)),INDEX(Taxonomy_UniqueValues!C:C,MATCH(AB158,Taxonomy_UniqueValues!D:D,0)))),"#N/C")</f>
        <v>Brachycera</v>
      </c>
      <c r="AB158" s="87" t="str">
        <f>+IFERROR(IF(AC158="#N/C","#N/C",IF(AC158=0,INDEX(Taxonomy_UniqueValues!D:D,MATCH(AD158,Taxonomy_UniqueValues!F:F,0)),INDEX(Taxonomy_UniqueValues!D:D,MATCH(AC158,Taxonomy_UniqueValues!E:E,0)))),"#N/C")</f>
        <v>Muscomorpha</v>
      </c>
      <c r="AC158" s="87" t="str">
        <f>+IFERROR(IF(AD158="#N/C","#N/C",IF(AD158=0,INDEX(Taxonomy_UniqueValues!E:E,MATCH(AE158,Taxonomy_UniqueValues!G:G,0)),INDEX(Taxonomy_UniqueValues!E:E,MATCH(AD158,Taxonomy_UniqueValues!F:F,0)))),"#N/C")</f>
        <v>Muscoidea</v>
      </c>
      <c r="AD158" s="87" t="str">
        <f>+IFERROR(IF(AE158="#N/C","#N/C",IF(AE158=0,INDEX(Taxonomy_UniqueValues!F:F,MATCH(AF158,Taxonomy_UniqueValues!H:H,0)),INDEX(Taxonomy_UniqueValues!F:F,MATCH(AE158,Taxonomy_UniqueValues!G:G,0)))),"#N/C")</f>
        <v>Fanniidae</v>
      </c>
      <c r="AE158" s="87">
        <f>+IFERROR(IF(AF158="#N/C","#N/C",INDEX(Taxonomy_UniqueValues!G:G,MATCH(AF158,Taxonomy_UniqueValues!H:H,0))),"#N/C")</f>
        <v>0</v>
      </c>
      <c r="AF158" s="87" t="s">
        <v>39</v>
      </c>
      <c r="AG158" s="88" t="s">
        <v>37</v>
      </c>
      <c r="AH158" s="39" t="str" cm="1">
        <f t="array" ref="AH158">IF(LEN(V158)&gt;1,V158,_xlfn.LET(_xlpm.cls,Y158, _xlpm.ord,IFERROR(Z158,"#N/C"), _xlpm.subord,IFERROR(AA158,"#N/C"), _xlpm.infr,IFERROR(AB158,"#N/C"), _xlpm.sf,IFERROR(AC158,"#N/C"), _xlpm.fam,IFERROR(AD158,"#N/C"), _xlpm.subfam,IF(TRIM(AE158)="-","#N/C",IFERROR(AE158,"#N/C")),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_xlpm.fallback,IF(IFERROR(Z158,"#N/C")="#N/C",Y158,IF(IFERROR(AA158,"#N/C")="#N/C",Z158,IF(IFERROR(AB158,"#N/C")="#N/C",AA158,IF(IFERROR(AC158,"#N/C")="#N/C",AB158,IF(IFERROR(AD158,"#N/C")="#N/C",AC158,IF(IFERROR(AE158,"#N/C")="#N/C",AD158,"#N/C")))))), _xlpm.finalResult,IF(OR(_xlpm.computedResult="",_xlpm.computedResult="#N/C"),_xlpm.fallback,_xlpm.computedResult), INDEX(_xlpm.finalResult,1)))</f>
        <v>fly</v>
      </c>
      <c r="AI158" s="106" t="s">
        <v>35</v>
      </c>
      <c r="AJ158" s="55" t="str">
        <f t="shared" si="25"/>
        <v>Insecta.Diptera.Brachycera.Muscomorpha.Muscoidea.Fanniidae.0.Fannia.#N/C</v>
      </c>
    </row>
    <row r="159" spans="1:36" x14ac:dyDescent="0.25">
      <c r="A159" s="3">
        <v>158</v>
      </c>
      <c r="B159" s="50" t="str">
        <f t="shared" si="19"/>
        <v>FAIR-D1_158</v>
      </c>
      <c r="C159" s="51" t="s">
        <v>28</v>
      </c>
      <c r="D159" s="4">
        <f t="shared" si="28"/>
        <v>45165</v>
      </c>
      <c r="E159" s="1" t="s">
        <v>168</v>
      </c>
      <c r="F159" s="81" t="str">
        <f>HYPERLINK(VLOOKUP(E159,Video_List!G:K,5),"video")</f>
        <v>video</v>
      </c>
      <c r="G159" s="5" t="str">
        <f>IF(ISBLANK(E159),"",IFERROR(IF(MATCH(E159,Video_List!$G:$G,)&gt;0,"ok",""),"errr"))</f>
        <v>ok</v>
      </c>
      <c r="H159" s="1" t="s">
        <v>168</v>
      </c>
      <c r="I159" s="81" t="str">
        <f>HYPERLINK(VLOOKUP(H159,Video_List!G:K,5),"video")</f>
        <v>video</v>
      </c>
      <c r="J159" s="5" t="str">
        <f>IF(ISBLANK(H159),"",IFERROR(IF(MATCH(H159,Video_List!$G:$G,)&gt;0,"ok",""),"error"))</f>
        <v>ok</v>
      </c>
      <c r="K159" s="2">
        <v>45165.492870370399</v>
      </c>
      <c r="L159" s="2">
        <v>45165.4929976852</v>
      </c>
      <c r="M159" s="52">
        <f t="shared" si="22"/>
        <v>1.2731480092043057E-4</v>
      </c>
      <c r="N159" s="53" t="s">
        <v>46</v>
      </c>
      <c r="O159" s="54" t="s">
        <v>35</v>
      </c>
      <c r="P159" s="54" t="s">
        <v>46</v>
      </c>
      <c r="Q159" s="6">
        <v>158</v>
      </c>
      <c r="R159" s="5" t="str">
        <f t="shared" si="23"/>
        <v>FAIR-D1/158</v>
      </c>
      <c r="S159" s="4" t="str">
        <f>IF(ISBLANK(E159),"",IF(E159=H159, "1 video",CONCATENATE((+COUNTIFS(Video_List!$A:$A,Monitoring!C159,Video_List!$D:$D,"&lt;=" &amp;Monitoring!L159)-COUNTIFS(Video_List!$A:$A,Monitoring!C159,Video_List!$D:$D,"&lt;=" &amp;Monitoring!K159))+1," videos")))</f>
        <v>1 video</v>
      </c>
      <c r="T159" s="6" t="s">
        <v>46</v>
      </c>
      <c r="U159" s="75" t="s">
        <v>3727</v>
      </c>
      <c r="V159" s="7" t="str">
        <f t="shared" si="24"/>
        <v>fly_small</v>
      </c>
      <c r="W159" s="85" t="s">
        <v>35</v>
      </c>
      <c r="X159" s="86" t="s">
        <v>35</v>
      </c>
      <c r="Y159" s="87" t="s">
        <v>85</v>
      </c>
      <c r="Z159" s="87" t="str">
        <f>+IFERROR(IF(AA159="#N/C","#N/C",INDEX(Taxonomy_UniqueValues!B:B,MATCH(AA159,Taxonomy_UniqueValues!C:C,0))),"#N/C")</f>
        <v>#N/C</v>
      </c>
      <c r="AA159" s="87" t="str">
        <f>+IFERROR(IF(AC159="#N/C","#N/C",INDEX(Taxonomy_UniqueValues!C:C,MATCH(AC159,Taxonomy_UniqueValues!E:E,0))),"#N/C")</f>
        <v>#N/C</v>
      </c>
      <c r="AB159" s="87" t="str">
        <f>+IFERROR(IF(AC159="#N/C","#N/C",INDEX(Taxonomy_UniqueValues!D:D,MATCH(AC159,Taxonomy_UniqueValues!E:E,0))),"#N/C")</f>
        <v>#N/C</v>
      </c>
      <c r="AC159" s="87" t="str">
        <f>+IFERROR(IF(AD159="#N/C","#N/C",INDEX(Taxonomy_UniqueValues!E:E,MATCH(AD159,Taxonomy_UniqueValues!F:F,0))),"#N/C")</f>
        <v>#N/C</v>
      </c>
      <c r="AD159" s="87" t="str">
        <f>+IFERROR(IF(AE159="#N/C","#N/C",INDEX(Taxonomy_UniqueValues!F:F,MATCH(AE159,Taxonomy_UniqueValues!G:G,0))),"#N/C")</f>
        <v>#N/C</v>
      </c>
      <c r="AE159" s="87" t="str">
        <f>+IFERROR(IF(AF159="#N/C","#N/C",INDEX(Taxonomy_UniqueValues!G:G,MATCH(AF159,Taxonomy_UniqueValues!H:H,0))),"#N/C")</f>
        <v>#N/C</v>
      </c>
      <c r="AF159" s="87" t="str">
        <f>+IFERROR(IF(AG159="#N/C","#N/C",INDEX(Taxonomy_UniqueValues!H:H,MATCH(AG159,Taxonomy_UniqueValues!I:I,0))),"#N/C")</f>
        <v>#N/C</v>
      </c>
      <c r="AG159" s="88" t="s">
        <v>37</v>
      </c>
      <c r="AH159" s="39" t="str" cm="1">
        <f t="array" ref="AH159">IF(LEN(V159)&gt;1,V159,_xlfn.LET(_xlpm.cls,Y159, _xlpm.ord,IFERROR(Z159,"#N/C"), _xlpm.subord,IFERROR(AA159,"#N/C"), _xlpm.infr,IFERROR(AB159,"#N/C"), _xlpm.sf,IFERROR(AC159,"#N/C"), _xlpm.fam,IFERROR(AD159,"#N/C"), _xlpm.subfam,IF(TRIM(AE159)="-","#N/C",IFERROR(AE159,"#N/C")),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_xlpm.fallback,IF(IFERROR(Z159,"#N/C")="#N/C",Y159,IF(IFERROR(AA159,"#N/C")="#N/C",Z159,IF(IFERROR(AB159,"#N/C")="#N/C",AA159,IF(IFERROR(AC159,"#N/C")="#N/C",AB159,IF(IFERROR(AD159,"#N/C")="#N/C",AC159,IF(IFERROR(AE159,"#N/C")="#N/C",AD159,"#N/C")))))), _xlpm.finalResult,IF(OR(_xlpm.computedResult="",_xlpm.computedResult="#N/C"),_xlpm.fallback,_xlpm.computedResult), INDEX(_xlpm.finalResult,1)))</f>
        <v>fly_small</v>
      </c>
      <c r="AI159" s="106" t="s">
        <v>35</v>
      </c>
      <c r="AJ159" s="55" t="str">
        <f t="shared" si="25"/>
        <v>Insecta.#N/C.#N/C.#N/C.#N/C.#N/C.#N/C.#N/C.#N/C</v>
      </c>
    </row>
    <row r="160" spans="1:36" x14ac:dyDescent="0.25">
      <c r="A160" s="3">
        <v>159</v>
      </c>
      <c r="B160" s="50" t="str">
        <f t="shared" si="19"/>
        <v>FAIR-D1_159</v>
      </c>
      <c r="C160" s="51" t="s">
        <v>28</v>
      </c>
      <c r="D160" s="4">
        <f t="shared" si="28"/>
        <v>45165</v>
      </c>
      <c r="E160" s="1" t="s">
        <v>168</v>
      </c>
      <c r="F160" s="81" t="str">
        <f>HYPERLINK(VLOOKUP(E160,Video_List!G:K,5),"video")</f>
        <v>video</v>
      </c>
      <c r="G160" s="5" t="str">
        <f>IF(ISBLANK(E160),"",IFERROR(IF(MATCH(E160,Video_List!$G:$G,)&gt;0,"ok",""),"errr"))</f>
        <v>ok</v>
      </c>
      <c r="H160" s="1" t="s">
        <v>168</v>
      </c>
      <c r="I160" s="81" t="str">
        <f>HYPERLINK(VLOOKUP(H160,Video_List!G:K,5),"video")</f>
        <v>video</v>
      </c>
      <c r="J160" s="5" t="str">
        <f>IF(ISBLANK(H160),"",IFERROR(IF(MATCH(H160,Video_List!$G:$G,)&gt;0,"ok",""),"error"))</f>
        <v>ok</v>
      </c>
      <c r="K160" s="2">
        <v>45165.492870370399</v>
      </c>
      <c r="L160" s="2">
        <v>45165.4929976852</v>
      </c>
      <c r="M160" s="52">
        <f t="shared" si="22"/>
        <v>1.2731480092043057E-4</v>
      </c>
      <c r="N160" s="53" t="s">
        <v>33</v>
      </c>
      <c r="O160" s="54" t="s">
        <v>35</v>
      </c>
      <c r="P160" s="54" t="s">
        <v>46</v>
      </c>
      <c r="Q160" s="6">
        <v>159</v>
      </c>
      <c r="R160" s="5" t="str">
        <f t="shared" si="23"/>
        <v>FAIR-D1/159</v>
      </c>
      <c r="S160" s="4" t="str">
        <f>IF(ISBLANK(E160),"",IF(E160=H160, "1 video",CONCATENATE((+COUNTIFS(Video_List!$A:$A,Monitoring!C160,Video_List!$D:$D,"&lt;=" &amp;Monitoring!L160)-COUNTIFS(Video_List!$A:$A,Monitoring!C160,Video_List!$D:$D,"&lt;=" &amp;Monitoring!K160))+1," videos")))</f>
        <v>1 video</v>
      </c>
      <c r="T160" s="6" t="s">
        <v>34</v>
      </c>
      <c r="U160" s="75"/>
      <c r="V160" s="7" t="str">
        <f t="shared" si="24"/>
        <v/>
      </c>
      <c r="W160" s="85" t="str">
        <f>+IF(Y160="#N/C","-",IF(AC160="#N/C","no","yes"))</f>
        <v>no</v>
      </c>
      <c r="X160" s="86" t="s">
        <v>35</v>
      </c>
      <c r="Y160" s="87" t="str">
        <f>+IFERROR(IF(Z160="#N/C","#N/C",INDEX(Taxonomy_UniqueValues!A:A,MATCH(Z160,Taxonomy_UniqueValues!B:B,0))),"#N/C")</f>
        <v>Insecta</v>
      </c>
      <c r="Z160" s="87" t="str">
        <f>+IFERROR(IF(AA160="#N/C","#N/C",INDEX(Taxonomy_UniqueValues!B:B,MATCH(AA160,Taxonomy_UniqueValues!C:C,0))),"#N/C")</f>
        <v>Diptera</v>
      </c>
      <c r="AA160" s="87" t="s">
        <v>49</v>
      </c>
      <c r="AB160" s="87" t="str">
        <f>+IFERROR(IF(AC160="#N/C","#N/C",INDEX(Taxonomy_UniqueValues!D:D,MATCH(AC160,Taxonomy_UniqueValues!E:E,0))),"#N/C")</f>
        <v>#N/C</v>
      </c>
      <c r="AC160" s="87" t="str">
        <f>+IFERROR(IF(AD160="#N/C","#N/C",INDEX(Taxonomy_UniqueValues!E:E,MATCH(AD160,Taxonomy_UniqueValues!F:F,0))),"#N/C")</f>
        <v>#N/C</v>
      </c>
      <c r="AD160" s="87" t="str">
        <f>+IFERROR(IF(AE160="#N/C","#N/C",INDEX(Taxonomy_UniqueValues!F:F,MATCH(AE160,Taxonomy_UniqueValues!G:G,0))),"#N/C")</f>
        <v>#N/C</v>
      </c>
      <c r="AE160" s="87" t="str">
        <f>+IFERROR(IF(AF160="#N/C","#N/C",INDEX(Taxonomy_UniqueValues!G:G,MATCH(AF160,Taxonomy_UniqueValues!H:H,0))),"#N/C")</f>
        <v>#N/C</v>
      </c>
      <c r="AF160" s="87" t="str">
        <f>+IFERROR(IF(AG160="#N/C","#N/C",INDEX(Taxonomy_UniqueValues!H:H,MATCH(AG160,Taxonomy_UniqueValues!I:I,0))),"#N/C")</f>
        <v>#N/C</v>
      </c>
      <c r="AG160" s="88" t="s">
        <v>37</v>
      </c>
      <c r="AH160" s="39" t="str" cm="1">
        <f t="array" ref="AH160">IF(LEN(V160)&gt;1,V160,_xlfn.LET(_xlpm.cls,Y160, _xlpm.ord,IFERROR(Z160,"#N/C"), _xlpm.subord,IFERROR(AA160,"#N/C"), _xlpm.infr,IFERROR(AB160,"#N/C"), _xlpm.sf,IFERROR(AC160,"#N/C"), _xlpm.fam,IFERROR(AD160,"#N/C"), _xlpm.subfam,IF(TRIM(AE160)="-","#N/C",IFERROR(AE160,"#N/C")),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_xlpm.fallback,IF(IFERROR(Z160,"#N/C")="#N/C",Y160,IF(IFERROR(AA160,"#N/C")="#N/C",Z160,IF(IFERROR(AB160,"#N/C")="#N/C",AA160,IF(IFERROR(AC160,"#N/C")="#N/C",AB160,IF(IFERROR(AD160,"#N/C")="#N/C",AC160,IF(IFERROR(AE160,"#N/C")="#N/C",AD160,"#N/C")))))), _xlpm.finalResult,IF(OR(_xlpm.computedResult="",_xlpm.computedResult="#N/C"),_xlpm.fallback,_xlpm.computedResult), INDEX(_xlpm.finalResult,1)))</f>
        <v>Brachycera</v>
      </c>
      <c r="AI160" s="106" t="s">
        <v>35</v>
      </c>
      <c r="AJ160" s="55" t="str">
        <f t="shared" si="25"/>
        <v>Insecta.Diptera.Brachycera.#N/C.#N/C.#N/C.#N/C.#N/C.#N/C</v>
      </c>
    </row>
    <row r="161" spans="1:36" x14ac:dyDescent="0.25">
      <c r="A161" s="3">
        <v>160</v>
      </c>
      <c r="B161" s="50" t="str">
        <f t="shared" si="19"/>
        <v>FAIR-D1_160</v>
      </c>
      <c r="C161" s="51" t="s">
        <v>28</v>
      </c>
      <c r="D161" s="4">
        <f t="shared" si="28"/>
        <v>45165</v>
      </c>
      <c r="E161" s="1" t="s">
        <v>169</v>
      </c>
      <c r="F161" s="81" t="str">
        <f>HYPERLINK(VLOOKUP(E161,Video_List!G:K,5),"video")</f>
        <v>video</v>
      </c>
      <c r="G161" s="5" t="str">
        <f>IF(ISBLANK(E161),"",IFERROR(IF(MATCH(E161,Video_List!$G:$G,)&gt;0,"ok",""),"errr"))</f>
        <v>ok</v>
      </c>
      <c r="H161" s="1" t="s">
        <v>169</v>
      </c>
      <c r="I161" s="81" t="str">
        <f>HYPERLINK(VLOOKUP(H161,Video_List!G:K,5),"video")</f>
        <v>video</v>
      </c>
      <c r="J161" s="5" t="str">
        <f>IF(ISBLANK(H161),"",IFERROR(IF(MATCH(H161,Video_List!$G:$G,)&gt;0,"ok",""),"error"))</f>
        <v>ok</v>
      </c>
      <c r="K161" s="2">
        <v>45165.5058333333</v>
      </c>
      <c r="L161" s="2">
        <v>45165.5058796296</v>
      </c>
      <c r="M161" s="52">
        <f t="shared" si="22"/>
        <v>4.6296299842651933E-5</v>
      </c>
      <c r="N161" s="53" t="s">
        <v>33</v>
      </c>
      <c r="O161" s="54" t="s">
        <v>35</v>
      </c>
      <c r="P161" s="54" t="s">
        <v>33</v>
      </c>
      <c r="Q161" s="6">
        <v>160</v>
      </c>
      <c r="R161" s="5" t="str">
        <f t="shared" si="23"/>
        <v>FAIR-D1/160</v>
      </c>
      <c r="S161" s="4" t="str">
        <f>IF(ISBLANK(E161),"",IF(E161=H161, "1 video",CONCATENATE((+COUNTIFS(Video_List!$A:$A,Monitoring!C161,Video_List!$D:$D,"&lt;=" &amp;Monitoring!L161)-COUNTIFS(Video_List!$A:$A,Monitoring!C161,Video_List!$D:$D,"&lt;=" &amp;Monitoring!K161))+1," videos")))</f>
        <v>1 video</v>
      </c>
      <c r="T161" s="6" t="s">
        <v>46</v>
      </c>
      <c r="U161" s="75" t="s">
        <v>105</v>
      </c>
      <c r="V161" s="7" t="str">
        <f t="shared" si="24"/>
        <v/>
      </c>
      <c r="W161" s="85" t="s">
        <v>35</v>
      </c>
      <c r="X161" s="86" t="s">
        <v>35</v>
      </c>
      <c r="Y161" s="87" t="str">
        <f>+IFERROR(IF(Z161="#N/C","#N/C",INDEX(Taxonomy_UniqueValues!A:A,MATCH(Z161,Taxonomy_UniqueValues!B:B,0))),"#N/C")</f>
        <v>#N/C</v>
      </c>
      <c r="Z161" s="87" t="str">
        <f>+IFERROR(IF(AA161="#N/C","#N/C",INDEX(Taxonomy_UniqueValues!B:B,MATCH(AA161,Taxonomy_UniqueValues!C:C,0))),"#N/C")</f>
        <v>#N/C</v>
      </c>
      <c r="AA161" s="87" t="str">
        <f>+IFERROR(IF(AC161="#N/C","#N/C",INDEX(Taxonomy_UniqueValues!C:C,MATCH(AC161,Taxonomy_UniqueValues!E:E,0))),"#N/C")</f>
        <v>#N/C</v>
      </c>
      <c r="AB161" s="87" t="str">
        <f>+IFERROR(IF(AC161="#N/C","#N/C",INDEX(Taxonomy_UniqueValues!D:D,MATCH(AC161,Taxonomy_UniqueValues!E:E,0))),"#N/C")</f>
        <v>#N/C</v>
      </c>
      <c r="AC161" s="87" t="str">
        <f>+IFERROR(IF(AD161="#N/C","#N/C",INDEX(Taxonomy_UniqueValues!E:E,MATCH(AD161,Taxonomy_UniqueValues!F:F,0))),"#N/C")</f>
        <v>#N/C</v>
      </c>
      <c r="AD161" s="87" t="str">
        <f>+IFERROR(IF(AE161="#N/C","#N/C",INDEX(Taxonomy_UniqueValues!F:F,MATCH(AE161,Taxonomy_UniqueValues!G:G,0))),"#N/C")</f>
        <v>#N/C</v>
      </c>
      <c r="AE161" s="87" t="str">
        <f>+IFERROR(IF(AF161="#N/C","#N/C",INDEX(Taxonomy_UniqueValues!G:G,MATCH(AF161,Taxonomy_UniqueValues!H:H,0))),"#N/C")</f>
        <v>#N/C</v>
      </c>
      <c r="AF161" s="87" t="str">
        <f>+IFERROR(IF(AG161="#N/C","#N/C",INDEX(Taxonomy_UniqueValues!H:H,MATCH(AG161,Taxonomy_UniqueValues!I:I,0))),"#N/C")</f>
        <v>#N/C</v>
      </c>
      <c r="AG161" s="88" t="s">
        <v>37</v>
      </c>
      <c r="AH161" s="39" t="str" cm="1">
        <f t="array" ref="AH161">IF(LEN(V161)&gt;1,V161,_xlfn.LET(_xlpm.cls,Y161, _xlpm.ord,IFERROR(Z161,"#N/C"), _xlpm.subord,IFERROR(AA161,"#N/C"), _xlpm.infr,IFERROR(AB161,"#N/C"), _xlpm.sf,IFERROR(AC161,"#N/C"), _xlpm.fam,IFERROR(AD161,"#N/C"), _xlpm.subfam,IF(TRIM(AE161)="-","#N/C",IFERROR(AE161,"#N/C")),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_xlpm.fallback,IF(IFERROR(Z161,"#N/C")="#N/C",Y161,IF(IFERROR(AA161,"#N/C")="#N/C",Z161,IF(IFERROR(AB161,"#N/C")="#N/C",AA161,IF(IFERROR(AC161,"#N/C")="#N/C",AB161,IF(IFERROR(AD161,"#N/C")="#N/C",AC161,IF(IFERROR(AE161,"#N/C")="#N/C",AD161,"#N/C")))))), _xlpm.finalResult,IF(OR(_xlpm.computedResult="",_xlpm.computedResult="#N/C"),_xlpm.fallback,_xlpm.computedResult), INDEX(_xlpm.finalResult,1)))</f>
        <v>#N/C</v>
      </c>
      <c r="AI161" s="106" t="s">
        <v>35</v>
      </c>
      <c r="AJ161" s="55" t="str">
        <f t="shared" si="25"/>
        <v>#N/C.#N/C.#N/C.#N/C.#N/C.#N/C.#N/C.#N/C.#N/C</v>
      </c>
    </row>
    <row r="162" spans="1:36" x14ac:dyDescent="0.25">
      <c r="A162" s="3">
        <v>161</v>
      </c>
      <c r="B162" s="50" t="str">
        <f t="shared" si="19"/>
        <v>FAIR-D1_161</v>
      </c>
      <c r="C162" s="51" t="s">
        <v>28</v>
      </c>
      <c r="D162" s="4">
        <f t="shared" si="28"/>
        <v>45165</v>
      </c>
      <c r="E162" s="1" t="s">
        <v>170</v>
      </c>
      <c r="F162" s="81" t="str">
        <f>HYPERLINK(VLOOKUP(E162,Video_List!G:K,5),"video")</f>
        <v>video</v>
      </c>
      <c r="G162" s="5" t="str">
        <f>IF(ISBLANK(E162),"",IFERROR(IF(MATCH(E162,Video_List!$G:$G,)&gt;0,"ok",""),"errr"))</f>
        <v>ok</v>
      </c>
      <c r="H162" s="1" t="s">
        <v>170</v>
      </c>
      <c r="I162" s="81" t="str">
        <f>HYPERLINK(VLOOKUP(H162,Video_List!G:K,5),"video")</f>
        <v>video</v>
      </c>
      <c r="J162" s="5" t="str">
        <f>IF(ISBLANK(H162),"",IFERROR(IF(MATCH(H162,Video_List!$G:$G,)&gt;0,"ok",""),"error"))</f>
        <v>ok</v>
      </c>
      <c r="K162" s="2">
        <v>45165.508113425902</v>
      </c>
      <c r="L162" s="2">
        <v>45165.508182870399</v>
      </c>
      <c r="M162" s="52">
        <f t="shared" si="22"/>
        <v>6.9444497057702392E-5</v>
      </c>
      <c r="N162" s="53" t="s">
        <v>33</v>
      </c>
      <c r="O162" s="54" t="s">
        <v>35</v>
      </c>
      <c r="P162" s="54" t="s">
        <v>33</v>
      </c>
      <c r="Q162" s="6">
        <v>161</v>
      </c>
      <c r="R162" s="5" t="str">
        <f t="shared" si="23"/>
        <v>FAIR-D1/161</v>
      </c>
      <c r="S162" s="4" t="str">
        <f>IF(ISBLANK(E162),"",IF(E162=H162, "1 video",CONCATENATE((+COUNTIFS(Video_List!$A:$A,Monitoring!C162,Video_List!$D:$D,"&lt;=" &amp;Monitoring!L162)-COUNTIFS(Video_List!$A:$A,Monitoring!C162,Video_List!$D:$D,"&lt;=" &amp;Monitoring!K162))+1," videos")))</f>
        <v>1 video</v>
      </c>
      <c r="T162" s="6" t="s">
        <v>46</v>
      </c>
      <c r="U162" s="75" t="s">
        <v>105</v>
      </c>
      <c r="V162" s="7" t="str">
        <f t="shared" si="24"/>
        <v/>
      </c>
      <c r="W162" s="85" t="s">
        <v>35</v>
      </c>
      <c r="X162" s="86" t="s">
        <v>35</v>
      </c>
      <c r="Y162" s="87" t="str">
        <f>+IFERROR(IF(Z162="#N/C","#N/C",INDEX(Taxonomy_UniqueValues!A:A,MATCH(Z162,Taxonomy_UniqueValues!B:B,0))),"#N/C")</f>
        <v>#N/C</v>
      </c>
      <c r="Z162" s="87" t="str">
        <f>+IFERROR(IF(AA162="#N/C","#N/C",INDEX(Taxonomy_UniqueValues!B:B,MATCH(AA162,Taxonomy_UniqueValues!C:C,0))),"#N/C")</f>
        <v>#N/C</v>
      </c>
      <c r="AA162" s="87" t="str">
        <f>+IFERROR(IF(AC162="#N/C","#N/C",INDEX(Taxonomy_UniqueValues!C:C,MATCH(AC162,Taxonomy_UniqueValues!E:E,0))),"#N/C")</f>
        <v>#N/C</v>
      </c>
      <c r="AB162" s="87" t="str">
        <f>+IFERROR(IF(AC162="#N/C","#N/C",INDEX(Taxonomy_UniqueValues!D:D,MATCH(AC162,Taxonomy_UniqueValues!E:E,0))),"#N/C")</f>
        <v>#N/C</v>
      </c>
      <c r="AC162" s="87" t="str">
        <f>+IFERROR(IF(AD162="#N/C","#N/C",INDEX(Taxonomy_UniqueValues!E:E,MATCH(AD162,Taxonomy_UniqueValues!F:F,0))),"#N/C")</f>
        <v>#N/C</v>
      </c>
      <c r="AD162" s="87" t="str">
        <f>+IFERROR(IF(AE162="#N/C","#N/C",INDEX(Taxonomy_UniqueValues!F:F,MATCH(AE162,Taxonomy_UniqueValues!G:G,0))),"#N/C")</f>
        <v>#N/C</v>
      </c>
      <c r="AE162" s="87" t="str">
        <f>+IFERROR(IF(AF162="#N/C","#N/C",INDEX(Taxonomy_UniqueValues!G:G,MATCH(AF162,Taxonomy_UniqueValues!H:H,0))),"#N/C")</f>
        <v>#N/C</v>
      </c>
      <c r="AF162" s="87" t="str">
        <f>+IFERROR(IF(AG162="#N/C","#N/C",INDEX(Taxonomy_UniqueValues!H:H,MATCH(AG162,Taxonomy_UniqueValues!I:I,0))),"#N/C")</f>
        <v>#N/C</v>
      </c>
      <c r="AG162" s="88" t="s">
        <v>37</v>
      </c>
      <c r="AH162" s="39" t="str" cm="1">
        <f t="array" ref="AH162">IF(LEN(V162)&gt;1,V162,_xlfn.LET(_xlpm.cls,Y162, _xlpm.ord,IFERROR(Z162,"#N/C"), _xlpm.subord,IFERROR(AA162,"#N/C"), _xlpm.infr,IFERROR(AB162,"#N/C"), _xlpm.sf,IFERROR(AC162,"#N/C"), _xlpm.fam,IFERROR(AD162,"#N/C"), _xlpm.subfam,IF(TRIM(AE162)="-","#N/C",IFERROR(AE162,"#N/C")),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_xlpm.fallback,IF(IFERROR(Z162,"#N/C")="#N/C",Y162,IF(IFERROR(AA162,"#N/C")="#N/C",Z162,IF(IFERROR(AB162,"#N/C")="#N/C",AA162,IF(IFERROR(AC162,"#N/C")="#N/C",AB162,IF(IFERROR(AD162,"#N/C")="#N/C",AC162,IF(IFERROR(AE162,"#N/C")="#N/C",AD162,"#N/C")))))), _xlpm.finalResult,IF(OR(_xlpm.computedResult="",_xlpm.computedResult="#N/C"),_xlpm.fallback,_xlpm.computedResult), INDEX(_xlpm.finalResult,1)))</f>
        <v>#N/C</v>
      </c>
      <c r="AI162" s="106" t="s">
        <v>35</v>
      </c>
      <c r="AJ162" s="55" t="str">
        <f t="shared" si="25"/>
        <v>#N/C.#N/C.#N/C.#N/C.#N/C.#N/C.#N/C.#N/C.#N/C</v>
      </c>
    </row>
    <row r="163" spans="1:36" x14ac:dyDescent="0.25">
      <c r="A163" s="3">
        <v>162</v>
      </c>
      <c r="B163" s="50" t="str">
        <f t="shared" si="19"/>
        <v>FAIR-D1_162</v>
      </c>
      <c r="C163" s="51" t="s">
        <v>28</v>
      </c>
      <c r="D163" s="4">
        <f t="shared" si="28"/>
        <v>45165</v>
      </c>
      <c r="E163" s="1" t="s">
        <v>171</v>
      </c>
      <c r="F163" s="81" t="str">
        <f>HYPERLINK(VLOOKUP(E163,Video_List!G:K,5),"video")</f>
        <v>video</v>
      </c>
      <c r="G163" s="5" t="str">
        <f>IF(ISBLANK(E163),"",IFERROR(IF(MATCH(E163,Video_List!$G:$G,)&gt;0,"ok",""),"errr"))</f>
        <v>ok</v>
      </c>
      <c r="H163" s="1" t="s">
        <v>171</v>
      </c>
      <c r="I163" s="81" t="str">
        <f>HYPERLINK(VLOOKUP(H163,Video_List!G:K,5),"video")</f>
        <v>video</v>
      </c>
      <c r="J163" s="5" t="str">
        <f>IF(ISBLANK(H163),"",IFERROR(IF(MATCH(H163,Video_List!$G:$G,)&gt;0,"ok",""),"error"))</f>
        <v>ok</v>
      </c>
      <c r="K163" s="2">
        <v>45165.509409722203</v>
      </c>
      <c r="L163" s="2">
        <v>45165.509525463</v>
      </c>
      <c r="M163" s="52">
        <f t="shared" si="22"/>
        <v>1.1574079690035433E-4</v>
      </c>
      <c r="N163" s="53" t="s">
        <v>31</v>
      </c>
      <c r="O163" s="54" t="s">
        <v>32</v>
      </c>
      <c r="P163" s="54" t="s">
        <v>33</v>
      </c>
      <c r="Q163" s="6">
        <v>162</v>
      </c>
      <c r="R163" s="5" t="str">
        <f t="shared" si="23"/>
        <v>FAIR-D1/162</v>
      </c>
      <c r="S163" s="4" t="str">
        <f>IF(ISBLANK(E163),"",IF(E163=H163, "1 video",CONCATENATE((+COUNTIFS(Video_List!$A:$A,Monitoring!C163,Video_List!$D:$D,"&lt;=" &amp;Monitoring!L163)-COUNTIFS(Video_List!$A:$A,Monitoring!C163,Video_List!$D:$D,"&lt;=" &amp;Monitoring!K163))+1," videos")))</f>
        <v>1 video</v>
      </c>
      <c r="T163" s="6" t="s">
        <v>34</v>
      </c>
      <c r="U163" s="75"/>
      <c r="V163" s="7" t="str">
        <f t="shared" si="24"/>
        <v/>
      </c>
      <c r="W163" s="85" t="str">
        <f>+IF(Y163="#N/C","-",IF(AC163="#N/C","no","yes"))</f>
        <v>yes</v>
      </c>
      <c r="X163" s="86" t="s">
        <v>35</v>
      </c>
      <c r="Y163" s="87" t="str">
        <f>+IFERROR(IF(Z163="#N/C","#N/C",IF(Z163=0,INDEX(Taxonomy_UniqueValues!A:A,MATCH(AA163,Taxonomy_UniqueValues!C:C,0)),INDEX(Taxonomy_UniqueValues!A:A,MATCH(Z163,Taxonomy_UniqueValues!B:B,0)))),"#N/C")</f>
        <v>Insecta</v>
      </c>
      <c r="Z163" s="87" t="str">
        <f>+IFERROR(IF(AA163="#N/C","#N/C",IF(AA163=0,INDEX(Taxonomy_UniqueValues!B:B,MATCH(AB163,Taxonomy_UniqueValues!D:D,0)),INDEX(Taxonomy_UniqueValues!B:B,MATCH(AA163,Taxonomy_UniqueValues!C:C,0)))),"#N/C")</f>
        <v>Diptera</v>
      </c>
      <c r="AA163" s="87" t="str">
        <f>+IFERROR(IF(AB163="#N/C","#N/C",IF(AB163=0,INDEX(Taxonomy_UniqueValues!C:C,MATCH(AC163,Taxonomy_UniqueValues!E:E,0)),INDEX(Taxonomy_UniqueValues!C:C,MATCH(AB163,Taxonomy_UniqueValues!D:D,0)))),"#N/C")</f>
        <v>Brachycera</v>
      </c>
      <c r="AB163" s="87" t="str">
        <f>+IFERROR(IF(AC163="#N/C","#N/C",IF(AC163=0,INDEX(Taxonomy_UniqueValues!D:D,MATCH(AD163,Taxonomy_UniqueValues!F:F,0)),INDEX(Taxonomy_UniqueValues!D:D,MATCH(AC163,Taxonomy_UniqueValues!E:E,0)))),"#N/C")</f>
        <v>Muscomorpha</v>
      </c>
      <c r="AC163" s="87" t="str">
        <f>+IFERROR(IF(AD163="#N/C","#N/C",IF(AD163=0,INDEX(Taxonomy_UniqueValues!E:E,MATCH(AE163,Taxonomy_UniqueValues!G:G,0)),INDEX(Taxonomy_UniqueValues!E:E,MATCH(AD163,Taxonomy_UniqueValues!F:F,0)))),"#N/C")</f>
        <v>Muscoidea</v>
      </c>
      <c r="AD163" s="87" t="str">
        <f>+IFERROR(IF(AE163="#N/C","#N/C",IF(AE163=0,INDEX(Taxonomy_UniqueValues!F:F,MATCH(AF163,Taxonomy_UniqueValues!H:H,0)),INDEX(Taxonomy_UniqueValues!F:F,MATCH(AE163,Taxonomy_UniqueValues!G:G,0)))),"#N/C")</f>
        <v>Fanniidae</v>
      </c>
      <c r="AE163" s="87">
        <f>+IFERROR(IF(AF163="#N/C","#N/C",INDEX(Taxonomy_UniqueValues!G:G,MATCH(AF163,Taxonomy_UniqueValues!H:H,0))),"#N/C")</f>
        <v>0</v>
      </c>
      <c r="AF163" s="87" t="s">
        <v>39</v>
      </c>
      <c r="AG163" s="88" t="s">
        <v>37</v>
      </c>
      <c r="AH163" s="39" t="str" cm="1">
        <f t="array" ref="AH163">IF(LEN(V163)&gt;1,V163,_xlfn.LET(_xlpm.cls,Y163, _xlpm.ord,IFERROR(Z163,"#N/C"), _xlpm.subord,IFERROR(AA163,"#N/C"), _xlpm.infr,IFERROR(AB163,"#N/C"), _xlpm.sf,IFERROR(AC163,"#N/C"), _xlpm.fam,IFERROR(AD163,"#N/C"), _xlpm.subfam,IF(TRIM(AE163)="-","#N/C",IFERROR(AE163,"#N/C")),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_xlpm.fallback,IF(IFERROR(Z163,"#N/C")="#N/C",Y163,IF(IFERROR(AA163,"#N/C")="#N/C",Z163,IF(IFERROR(AB163,"#N/C")="#N/C",AA163,IF(IFERROR(AC163,"#N/C")="#N/C",AB163,IF(IFERROR(AD163,"#N/C")="#N/C",AC163,IF(IFERROR(AE163,"#N/C")="#N/C",AD163,"#N/C")))))), _xlpm.finalResult,IF(OR(_xlpm.computedResult="",_xlpm.computedResult="#N/C"),_xlpm.fallback,_xlpm.computedResult), INDEX(_xlpm.finalResult,1)))</f>
        <v>fly</v>
      </c>
      <c r="AI163" s="106" t="s">
        <v>35</v>
      </c>
      <c r="AJ163" s="55" t="str">
        <f t="shared" si="25"/>
        <v>Insecta.Diptera.Brachycera.Muscomorpha.Muscoidea.Fanniidae.0.Fannia.#N/C</v>
      </c>
    </row>
    <row r="164" spans="1:36" x14ac:dyDescent="0.25">
      <c r="A164" s="3">
        <v>163</v>
      </c>
      <c r="B164" s="50" t="str">
        <f t="shared" si="19"/>
        <v>FAIR-D1_163</v>
      </c>
      <c r="C164" s="51" t="s">
        <v>28</v>
      </c>
      <c r="D164" s="4">
        <f t="shared" si="28"/>
        <v>45165</v>
      </c>
      <c r="E164" s="1" t="s">
        <v>171</v>
      </c>
      <c r="F164" s="81" t="str">
        <f>HYPERLINK(VLOOKUP(E164,Video_List!G:K,5),"video")</f>
        <v>video</v>
      </c>
      <c r="G164" s="5" t="str">
        <f>IF(ISBLANK(E164),"",IFERROR(IF(MATCH(E164,Video_List!$G:$G,)&gt;0,"ok",""),"errr"))</f>
        <v>ok</v>
      </c>
      <c r="H164" s="1" t="s">
        <v>171</v>
      </c>
      <c r="I164" s="81" t="str">
        <f>HYPERLINK(VLOOKUP(H164,Video_List!G:K,5),"video")</f>
        <v>video</v>
      </c>
      <c r="J164" s="5" t="str">
        <f>IF(ISBLANK(H164),"",IFERROR(IF(MATCH(H164,Video_List!$G:$G,)&gt;0,"ok",""),"error"))</f>
        <v>ok</v>
      </c>
      <c r="K164" s="2">
        <v>45165.509409722203</v>
      </c>
      <c r="L164" s="2">
        <v>45165.5096990741</v>
      </c>
      <c r="M164" s="52">
        <f t="shared" si="22"/>
        <v>2.8935189766343683E-4</v>
      </c>
      <c r="N164" s="53" t="s">
        <v>31</v>
      </c>
      <c r="O164" s="54" t="s">
        <v>35</v>
      </c>
      <c r="P164" s="54" t="s">
        <v>46</v>
      </c>
      <c r="Q164" s="6">
        <v>163</v>
      </c>
      <c r="R164" s="5" t="str">
        <f t="shared" si="23"/>
        <v>FAIR-D1/163</v>
      </c>
      <c r="S164" s="4" t="str">
        <f>IF(ISBLANK(E164),"",IF(E164=H164, "1 video",CONCATENATE((+COUNTIFS(Video_List!$A:$A,Monitoring!C164,Video_List!$D:$D,"&lt;=" &amp;Monitoring!L164)-COUNTIFS(Video_List!$A:$A,Monitoring!C164,Video_List!$D:$D,"&lt;=" &amp;Monitoring!K164))+1," videos")))</f>
        <v>1 video</v>
      </c>
      <c r="T164" s="54" t="s">
        <v>34</v>
      </c>
      <c r="U164" s="75"/>
      <c r="V164" s="7" t="str">
        <f t="shared" si="24"/>
        <v/>
      </c>
      <c r="W164" s="85" t="str">
        <f>+IF(Y164="#N/C","-",IF(AC164="#N/C","no","yes"))</f>
        <v>yes</v>
      </c>
      <c r="X164" s="86" t="s">
        <v>35</v>
      </c>
      <c r="Y164" s="87" t="str">
        <f>+IFERROR(IF(Z164="#N/C","#N/C",IF(Z164=0,INDEX(Taxonomy_UniqueValues!A:A,MATCH(AA164,Taxonomy_UniqueValues!C:C,0)),INDEX(Taxonomy_UniqueValues!A:A,MATCH(Z164,Taxonomy_UniqueValues!B:B,0)))),"#N/C")</f>
        <v>Insecta</v>
      </c>
      <c r="Z164" s="87" t="str">
        <f>+IFERROR(IF(AA164="#N/C","#N/C",IF(AA164=0,INDEX(Taxonomy_UniqueValues!B:B,MATCH(AB164,Taxonomy_UniqueValues!D:D,0)),INDEX(Taxonomy_UniqueValues!B:B,MATCH(AA164,Taxonomy_UniqueValues!C:C,0)))),"#N/C")</f>
        <v>Diptera</v>
      </c>
      <c r="AA164" s="87" t="str">
        <f>+IFERROR(IF(AB164="#N/C","#N/C",IF(AB164=0,INDEX(Taxonomy_UniqueValues!C:C,MATCH(AC164,Taxonomy_UniqueValues!E:E,0)),INDEX(Taxonomy_UniqueValues!C:C,MATCH(AB164,Taxonomy_UniqueValues!D:D,0)))),"#N/C")</f>
        <v>Brachycera</v>
      </c>
      <c r="AB164" s="87" t="str">
        <f>+IFERROR(IF(AC164="#N/C","#N/C",IF(AC164=0,INDEX(Taxonomy_UniqueValues!D:D,MATCH(AD164,Taxonomy_UniqueValues!F:F,0)),INDEX(Taxonomy_UniqueValues!D:D,MATCH(AC164,Taxonomy_UniqueValues!E:E,0)))),"#N/C")</f>
        <v>Muscomorpha</v>
      </c>
      <c r="AC164" s="87" t="str">
        <f>+IFERROR(IF(AD164="#N/C","#N/C",IF(AD164=0,INDEX(Taxonomy_UniqueValues!E:E,MATCH(AE164,Taxonomy_UniqueValues!G:G,0)),INDEX(Taxonomy_UniqueValues!E:E,MATCH(AD164,Taxonomy_UniqueValues!F:F,0)))),"#N/C")</f>
        <v>Muscoidea</v>
      </c>
      <c r="AD164" s="87" t="str">
        <f>+IFERROR(IF(AE164="#N/C","#N/C",IF(AE164=0,INDEX(Taxonomy_UniqueValues!F:F,MATCH(AF164,Taxonomy_UniqueValues!H:H,0)),INDEX(Taxonomy_UniqueValues!F:F,MATCH(AE164,Taxonomy_UniqueValues!G:G,0)))),"#N/C")</f>
        <v>Fanniidae</v>
      </c>
      <c r="AE164" s="87">
        <f>+IFERROR(IF(AF164="#N/C","#N/C",INDEX(Taxonomy_UniqueValues!G:G,MATCH(AF164,Taxonomy_UniqueValues!H:H,0))),"#N/C")</f>
        <v>0</v>
      </c>
      <c r="AF164" s="87" t="s">
        <v>39</v>
      </c>
      <c r="AG164" s="88" t="s">
        <v>37</v>
      </c>
      <c r="AH164" s="39" t="str" cm="1">
        <f t="array" ref="AH164">IF(LEN(V164)&gt;1,V164,_xlfn.LET(_xlpm.cls,Y164, _xlpm.ord,IFERROR(Z164,"#N/C"), _xlpm.subord,IFERROR(AA164,"#N/C"), _xlpm.infr,IFERROR(AB164,"#N/C"), _xlpm.sf,IFERROR(AC164,"#N/C"), _xlpm.fam,IFERROR(AD164,"#N/C"), _xlpm.subfam,IF(TRIM(AE164)="-","#N/C",IFERROR(AE164,"#N/C")),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_xlpm.fallback,IF(IFERROR(Z164,"#N/C")="#N/C",Y164,IF(IFERROR(AA164,"#N/C")="#N/C",Z164,IF(IFERROR(AB164,"#N/C")="#N/C",AA164,IF(IFERROR(AC164,"#N/C")="#N/C",AB164,IF(IFERROR(AD164,"#N/C")="#N/C",AC164,IF(IFERROR(AE164,"#N/C")="#N/C",AD164,"#N/C")))))), _xlpm.finalResult,IF(OR(_xlpm.computedResult="",_xlpm.computedResult="#N/C"),_xlpm.fallback,_xlpm.computedResult), INDEX(_xlpm.finalResult,1)))</f>
        <v>fly</v>
      </c>
      <c r="AI164" s="106" t="s">
        <v>35</v>
      </c>
      <c r="AJ164" s="55" t="str">
        <f t="shared" si="25"/>
        <v>Insecta.Diptera.Brachycera.Muscomorpha.Muscoidea.Fanniidae.0.Fannia.#N/C</v>
      </c>
    </row>
    <row r="165" spans="1:36" x14ac:dyDescent="0.25">
      <c r="A165" s="3">
        <v>164</v>
      </c>
      <c r="B165" s="50" t="str">
        <f t="shared" si="19"/>
        <v>FAIR-D1_164</v>
      </c>
      <c r="C165" s="51" t="s">
        <v>28</v>
      </c>
      <c r="D165" s="4">
        <f t="shared" si="28"/>
        <v>45165</v>
      </c>
      <c r="E165" s="1" t="s">
        <v>172</v>
      </c>
      <c r="F165" s="81" t="str">
        <f>HYPERLINK(VLOOKUP(E165,Video_List!G:K,5),"video")</f>
        <v>video</v>
      </c>
      <c r="G165" s="5" t="str">
        <f>IF(ISBLANK(E165),"",IFERROR(IF(MATCH(E165,Video_List!$G:$G,)&gt;0,"ok",""),"errr"))</f>
        <v>ok</v>
      </c>
      <c r="H165" s="1" t="s">
        <v>172</v>
      </c>
      <c r="I165" s="81" t="str">
        <f>HYPERLINK(VLOOKUP(H165,Video_List!G:K,5),"video")</f>
        <v>video</v>
      </c>
      <c r="J165" s="5" t="str">
        <f>IF(ISBLANK(H165),"",IFERROR(IF(MATCH(H165,Video_List!$G:$G,)&gt;0,"ok",""),"error"))</f>
        <v>ok</v>
      </c>
      <c r="K165" s="2">
        <v>45165.540509259299</v>
      </c>
      <c r="L165" s="2">
        <v>45165.540567129603</v>
      </c>
      <c r="M165" s="52">
        <f t="shared" si="22"/>
        <v>5.7870303862728179E-5</v>
      </c>
      <c r="N165" s="53" t="s">
        <v>33</v>
      </c>
      <c r="O165" s="54" t="s">
        <v>35</v>
      </c>
      <c r="P165" s="54" t="s">
        <v>33</v>
      </c>
      <c r="Q165" s="6">
        <v>164</v>
      </c>
      <c r="R165" s="5" t="str">
        <f t="shared" si="23"/>
        <v>FAIR-D1/164</v>
      </c>
      <c r="S165" s="4" t="str">
        <f>IF(ISBLANK(E165),"",IF(E165=H165, "1 video",CONCATENATE((+COUNTIFS(Video_List!$A:$A,Monitoring!C165,Video_List!$D:$D,"&lt;=" &amp;Monitoring!L165)-COUNTIFS(Video_List!$A:$A,Monitoring!C165,Video_List!$D:$D,"&lt;=" &amp;Monitoring!K165))+1," videos")))</f>
        <v>1 video</v>
      </c>
      <c r="T165" s="6" t="s">
        <v>57</v>
      </c>
      <c r="U165" s="75"/>
      <c r="V165" s="7" t="str">
        <f t="shared" si="24"/>
        <v/>
      </c>
      <c r="W165" s="85" t="str">
        <f>+IF(Y165="#N/C","-",IF(AC165="#N/C","no","yes"))</f>
        <v>yes</v>
      </c>
      <c r="X165" s="86" t="s">
        <v>32</v>
      </c>
      <c r="Y165" s="87" t="str">
        <f>+IFERROR(IF(Z165="#N/C","#N/C",INDEX(Taxonomy_UniqueValues!A:A,MATCH(Z165,Taxonomy_UniqueValues!B:B,0))),"#N/C")</f>
        <v>Insecta</v>
      </c>
      <c r="Z165" s="87" t="str">
        <f>+IFERROR(IF(AA165="#N/C","#N/C",INDEX(Taxonomy_UniqueValues!B:B,MATCH(AA165,Taxonomy_UniqueValues!C:C,0))),"#N/C")</f>
        <v>Hymenoptera</v>
      </c>
      <c r="AA165" s="87" t="str">
        <f>+IFERROR(IF(AC165="#N/C","#N/C",INDEX(Taxonomy_UniqueValues!C:C,MATCH(AC165,Taxonomy_UniqueValues!E:E,0))),"#N/C")</f>
        <v>Apocrita</v>
      </c>
      <c r="AB165" s="87" t="str">
        <f>+IFERROR(IF(AC165="#N/C","#N/C",INDEX(Taxonomy_UniqueValues!D:D,MATCH(AC165,Taxonomy_UniqueValues!E:E,0))),"#N/C")</f>
        <v>Aculeata</v>
      </c>
      <c r="AC165" s="87" t="str">
        <f>+IFERROR(IF(AD165="#N/C","#N/C",INDEX(Taxonomy_UniqueValues!E:E,MATCH(AD165,Taxonomy_UniqueValues!F:F,0))),"#N/C")</f>
        <v>Vespoidea</v>
      </c>
      <c r="AD165" s="87" t="str">
        <f>+IFERROR(IF(AE165="#N/C","#N/C",INDEX(Taxonomy_UniqueValues!F:F,MATCH(AE165,Taxonomy_UniqueValues!G:G,0))),"#N/C")</f>
        <v>Vespidae</v>
      </c>
      <c r="AE165" s="87" t="str">
        <f>+IFERROR(IF(AF165="#N/C","#N/C",INDEX(Taxonomy_UniqueValues!G:G,MATCH(AF165,Taxonomy_UniqueValues!H:H,0))),"#N/C")</f>
        <v>Vespinae</v>
      </c>
      <c r="AF165" s="87" t="s">
        <v>58</v>
      </c>
      <c r="AG165" s="88" t="s">
        <v>37</v>
      </c>
      <c r="AH165" s="39" t="str" cm="1">
        <f t="array" ref="AH165">IF(LEN(V165)&gt;1,V165,_xlfn.LET(_xlpm.cls,Y165, _xlpm.ord,IFERROR(Z165,"#N/C"), _xlpm.subord,IFERROR(AA165,"#N/C"), _xlpm.infr,IFERROR(AB165,"#N/C"), _xlpm.sf,IFERROR(AC165,"#N/C"), _xlpm.fam,IFERROR(AD165,"#N/C"), _xlpm.subfam,IF(TRIM(AE165)="-","#N/C",IFERROR(AE165,"#N/C")),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_xlpm.fallback,IF(IFERROR(Z165,"#N/C")="#N/C",Y165,IF(IFERROR(AA165,"#N/C")="#N/C",Z165,IF(IFERROR(AB165,"#N/C")="#N/C",AA165,IF(IFERROR(AC165,"#N/C")="#N/C",AB165,IF(IFERROR(AD165,"#N/C")="#N/C",AC165,IF(IFERROR(AE165,"#N/C")="#N/C",AD165,"#N/C")))))), _xlpm.finalResult,IF(OR(_xlpm.computedResult="",_xlpm.computedResult="#N/C"),_xlpm.fallback,_xlpm.computedResult), INDEX(_xlpm.finalResult,1)))</f>
        <v>wasp</v>
      </c>
      <c r="AI165" s="106" t="s">
        <v>35</v>
      </c>
      <c r="AJ165" s="55" t="str">
        <f t="shared" si="25"/>
        <v>Insecta.Hymenoptera.Apocrita.Aculeata.Vespoidea.Vespidae.Vespinae.Vespula.#N/C</v>
      </c>
    </row>
    <row r="166" spans="1:36" x14ac:dyDescent="0.25">
      <c r="A166" s="3">
        <v>165</v>
      </c>
      <c r="B166" s="50" t="str">
        <f t="shared" si="19"/>
        <v>FAIR-D1_165</v>
      </c>
      <c r="C166" s="51" t="s">
        <v>28</v>
      </c>
      <c r="D166" s="4">
        <f t="shared" si="28"/>
        <v>45165</v>
      </c>
      <c r="E166" s="1" t="s">
        <v>173</v>
      </c>
      <c r="F166" s="81" t="str">
        <f>HYPERLINK(VLOOKUP(E166,Video_List!G:K,5),"video")</f>
        <v>video</v>
      </c>
      <c r="G166" s="5" t="str">
        <f>IF(ISBLANK(E166),"",IFERROR(IF(MATCH(E166,Video_List!$G:$G,)&gt;0,"ok",""),"errr"))</f>
        <v>ok</v>
      </c>
      <c r="H166" s="1" t="s">
        <v>173</v>
      </c>
      <c r="I166" s="81" t="str">
        <f>HYPERLINK(VLOOKUP(H166,Video_List!G:K,5),"video")</f>
        <v>video</v>
      </c>
      <c r="J166" s="5" t="str">
        <f>IF(ISBLANK(H166),"",IFERROR(IF(MATCH(H166,Video_List!$G:$G,)&gt;0,"ok",""),"error"))</f>
        <v>ok</v>
      </c>
      <c r="K166" s="2">
        <v>45165.554907407401</v>
      </c>
      <c r="L166" s="2">
        <v>45165.555034722202</v>
      </c>
      <c r="M166" s="52">
        <f t="shared" si="22"/>
        <v>1.2731480092043057E-4</v>
      </c>
      <c r="N166" s="53" t="s">
        <v>33</v>
      </c>
      <c r="O166" s="54" t="s">
        <v>35</v>
      </c>
      <c r="P166" s="54" t="s">
        <v>33</v>
      </c>
      <c r="Q166" s="6">
        <v>165</v>
      </c>
      <c r="R166" s="5" t="str">
        <f t="shared" si="23"/>
        <v>FAIR-D1/165</v>
      </c>
      <c r="S166" s="4" t="str">
        <f>IF(ISBLANK(E166),"",IF(E166=H166, "1 video",CONCATENATE((+COUNTIFS(Video_List!$A:$A,Monitoring!C166,Video_List!$D:$D,"&lt;=" &amp;Monitoring!L166)-COUNTIFS(Video_List!$A:$A,Monitoring!C166,Video_List!$D:$D,"&lt;=" &amp;Monitoring!K166))+1," videos")))</f>
        <v>1 video</v>
      </c>
      <c r="T166" s="54" t="s">
        <v>46</v>
      </c>
      <c r="U166" s="75" t="s">
        <v>105</v>
      </c>
      <c r="V166" s="7" t="str">
        <f t="shared" si="24"/>
        <v/>
      </c>
      <c r="W166" s="85" t="s">
        <v>35</v>
      </c>
      <c r="X166" s="86" t="s">
        <v>35</v>
      </c>
      <c r="Y166" s="87" t="str">
        <f>+IFERROR(IF(Z166="#N/C","#N/C",INDEX(Taxonomy_UniqueValues!A:A,MATCH(Z166,Taxonomy_UniqueValues!B:B,0))),"#N/C")</f>
        <v>#N/C</v>
      </c>
      <c r="Z166" s="87" t="str">
        <f>+IFERROR(IF(AA166="#N/C","#N/C",INDEX(Taxonomy_UniqueValues!B:B,MATCH(AA166,Taxonomy_UniqueValues!C:C,0))),"#N/C")</f>
        <v>#N/C</v>
      </c>
      <c r="AA166" s="87" t="str">
        <f>+IFERROR(IF(AC166="#N/C","#N/C",INDEX(Taxonomy_UniqueValues!C:C,MATCH(AC166,Taxonomy_UniqueValues!E:E,0))),"#N/C")</f>
        <v>#N/C</v>
      </c>
      <c r="AB166" s="87" t="str">
        <f>+IFERROR(IF(AC166="#N/C","#N/C",INDEX(Taxonomy_UniqueValues!D:D,MATCH(AC166,Taxonomy_UniqueValues!E:E,0))),"#N/C")</f>
        <v>#N/C</v>
      </c>
      <c r="AC166" s="87" t="str">
        <f>+IFERROR(IF(AD166="#N/C","#N/C",INDEX(Taxonomy_UniqueValues!E:E,MATCH(AD166,Taxonomy_UniqueValues!F:F,0))),"#N/C")</f>
        <v>#N/C</v>
      </c>
      <c r="AD166" s="87" t="str">
        <f>+IFERROR(IF(AE166="#N/C","#N/C",INDEX(Taxonomy_UniqueValues!F:F,MATCH(AE166,Taxonomy_UniqueValues!G:G,0))),"#N/C")</f>
        <v>#N/C</v>
      </c>
      <c r="AE166" s="87" t="str">
        <f>+IFERROR(IF(AF166="#N/C","#N/C",INDEX(Taxonomy_UniqueValues!G:G,MATCH(AF166,Taxonomy_UniqueValues!H:H,0))),"#N/C")</f>
        <v>#N/C</v>
      </c>
      <c r="AF166" s="87" t="str">
        <f>+IFERROR(IF(AG166="#N/C","#N/C",INDEX(Taxonomy_UniqueValues!H:H,MATCH(AG166,Taxonomy_UniqueValues!I:I,0))),"#N/C")</f>
        <v>#N/C</v>
      </c>
      <c r="AG166" s="88" t="s">
        <v>37</v>
      </c>
      <c r="AH166" s="39" t="str" cm="1">
        <f t="array" ref="AH166">IF(LEN(V166)&gt;1,V166,_xlfn.LET(_xlpm.cls,Y166, _xlpm.ord,IFERROR(Z166,"#N/C"), _xlpm.subord,IFERROR(AA166,"#N/C"), _xlpm.infr,IFERROR(AB166,"#N/C"), _xlpm.sf,IFERROR(AC166,"#N/C"), _xlpm.fam,IFERROR(AD166,"#N/C"), _xlpm.subfam,IF(TRIM(AE166)="-","#N/C",IFERROR(AE166,"#N/C")),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_xlpm.fallback,IF(IFERROR(Z166,"#N/C")="#N/C",Y166,IF(IFERROR(AA166,"#N/C")="#N/C",Z166,IF(IFERROR(AB166,"#N/C")="#N/C",AA166,IF(IFERROR(AC166,"#N/C")="#N/C",AB166,IF(IFERROR(AD166,"#N/C")="#N/C",AC166,IF(IFERROR(AE166,"#N/C")="#N/C",AD166,"#N/C")))))), _xlpm.finalResult,IF(OR(_xlpm.computedResult="",_xlpm.computedResult="#N/C"),_xlpm.fallback,_xlpm.computedResult), INDEX(_xlpm.finalResult,1)))</f>
        <v>#N/C</v>
      </c>
      <c r="AI166" s="106" t="s">
        <v>35</v>
      </c>
      <c r="AJ166" s="55" t="str">
        <f t="shared" si="25"/>
        <v>#N/C.#N/C.#N/C.#N/C.#N/C.#N/C.#N/C.#N/C.#N/C</v>
      </c>
    </row>
    <row r="167" spans="1:36" x14ac:dyDescent="0.25">
      <c r="A167" s="3">
        <v>166</v>
      </c>
      <c r="B167" s="50" t="str">
        <f t="shared" si="19"/>
        <v>FAIR-D1_166</v>
      </c>
      <c r="C167" s="51" t="s">
        <v>28</v>
      </c>
      <c r="D167" s="4">
        <f t="shared" si="28"/>
        <v>45165</v>
      </c>
      <c r="E167" s="1" t="s">
        <v>174</v>
      </c>
      <c r="F167" s="81" t="str">
        <f>HYPERLINK(VLOOKUP(E167,Video_List!G:K,5),"video")</f>
        <v>video</v>
      </c>
      <c r="G167" s="5" t="str">
        <f>IF(ISBLANK(E167),"",IFERROR(IF(MATCH(E167,Video_List!$G:$G,)&gt;0,"ok",""),"errr"))</f>
        <v>ok</v>
      </c>
      <c r="H167" s="1" t="s">
        <v>174</v>
      </c>
      <c r="I167" s="81" t="str">
        <f>HYPERLINK(VLOOKUP(H167,Video_List!G:K,5),"video")</f>
        <v>video</v>
      </c>
      <c r="J167" s="5" t="str">
        <f>IF(ISBLANK(H167),"",IFERROR(IF(MATCH(H167,Video_List!$G:$G,)&gt;0,"ok",""),"error"))</f>
        <v>ok</v>
      </c>
      <c r="K167" s="2">
        <v>45165.562442129602</v>
      </c>
      <c r="L167" s="2">
        <v>45165.562569444497</v>
      </c>
      <c r="M167" s="52">
        <f t="shared" si="22"/>
        <v>1.2731489550787956E-4</v>
      </c>
      <c r="N167" s="53" t="s">
        <v>33</v>
      </c>
      <c r="O167" s="54" t="s">
        <v>35</v>
      </c>
      <c r="P167" s="54" t="s">
        <v>33</v>
      </c>
      <c r="Q167" s="6">
        <v>166</v>
      </c>
      <c r="R167" s="5" t="str">
        <f t="shared" si="23"/>
        <v>FAIR-D1/166</v>
      </c>
      <c r="S167" s="4" t="str">
        <f>IF(ISBLANK(E167),"",IF(E167=H167, "1 video",CONCATENATE((+COUNTIFS(Video_List!$A:$A,Monitoring!C167,Video_List!$D:$D,"&lt;=" &amp;Monitoring!L167)-COUNTIFS(Video_List!$A:$A,Monitoring!C167,Video_List!$D:$D,"&lt;=" &amp;Monitoring!K167))+1," videos")))</f>
        <v>1 video</v>
      </c>
      <c r="T167" s="54" t="s">
        <v>34</v>
      </c>
      <c r="U167" s="75"/>
      <c r="V167" s="7" t="str">
        <f t="shared" si="24"/>
        <v/>
      </c>
      <c r="W167" s="85" t="s">
        <v>32</v>
      </c>
      <c r="X167" s="86" t="s">
        <v>35</v>
      </c>
      <c r="Y167" s="87" t="str">
        <f>+IFERROR(IF(Z167="#N/C","#N/C",INDEX(Taxonomy_UniqueValues!A:A,MATCH(Z167,Taxonomy_UniqueValues!B:B,0))),"#N/C")</f>
        <v>Insecta</v>
      </c>
      <c r="Z167" s="87" t="str">
        <f>+IFERROR(IF(AA167="#N/C","#N/C",INDEX(Taxonomy_UniqueValues!B:B,MATCH(AA167,Taxonomy_UniqueValues!C:C,0))),"#N/C")</f>
        <v>Diptera</v>
      </c>
      <c r="AA167" s="87" t="str">
        <f>+IFERROR(IF(AC167="#N/C","#N/C",INDEX(Taxonomy_UniqueValues!C:C,MATCH(AC167,Taxonomy_UniqueValues!E:E,0))),"#N/C")</f>
        <v>Brachycera</v>
      </c>
      <c r="AB167" s="87" t="str">
        <f>+IFERROR(IF(AC167="#N/C","#N/C",INDEX(Taxonomy_UniqueValues!D:D,MATCH(AC167,Taxonomy_UniqueValues!E:E,0))),"#N/C")</f>
        <v>Muscomorpha</v>
      </c>
      <c r="AC167" s="87" t="s">
        <v>36</v>
      </c>
      <c r="AD167" s="87" t="str">
        <f>+IFERROR(IF(AE167="#N/C","#N/C",INDEX(Taxonomy_UniqueValues!F:F,MATCH(AE167,Taxonomy_UniqueValues!G:G,0))),"#N/C")</f>
        <v>#N/C</v>
      </c>
      <c r="AE167" s="87" t="str">
        <f>+IFERROR(IF(AF167="#N/C","#N/C",INDEX(Taxonomy_UniqueValues!G:G,MATCH(AF167,Taxonomy_UniqueValues!H:H,0))),"#N/C")</f>
        <v>#N/C</v>
      </c>
      <c r="AF167" s="87" t="str">
        <f>+IFERROR(IF(AG167="#N/C","#N/C",INDEX(Taxonomy_UniqueValues!H:H,MATCH(AG167,Taxonomy_UniqueValues!I:I,0))),"#N/C")</f>
        <v>#N/C</v>
      </c>
      <c r="AG167" s="88" t="s">
        <v>37</v>
      </c>
      <c r="AH167" s="39" t="str" cm="1">
        <f t="array" ref="AH167">IF(LEN(V167)&gt;1,V167,_xlfn.LET(_xlpm.cls,Y167, _xlpm.ord,IFERROR(Z167,"#N/C"), _xlpm.subord,IFERROR(AA167,"#N/C"), _xlpm.infr,IFERROR(AB167,"#N/C"), _xlpm.sf,IFERROR(AC167,"#N/C"), _xlpm.fam,IFERROR(AD167,"#N/C"), _xlpm.subfam,IF(TRIM(AE167)="-","#N/C",IFERROR(AE167,"#N/C")),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_xlpm.fallback,IF(IFERROR(Z167,"#N/C")="#N/C",Y167,IF(IFERROR(AA167,"#N/C")="#N/C",Z167,IF(IFERROR(AB167,"#N/C")="#N/C",AA167,IF(IFERROR(AC167,"#N/C")="#N/C",AB167,IF(IFERROR(AD167,"#N/C")="#N/C",AC167,IF(IFERROR(AE167,"#N/C")="#N/C",AD167,"#N/C")))))), _xlpm.finalResult,IF(OR(_xlpm.computedResult="",_xlpm.computedResult="#N/C"),_xlpm.fallback,_xlpm.computedResult), INDEX(_xlpm.finalResult,1)))</f>
        <v>Muscoidea</v>
      </c>
      <c r="AI167" s="106" t="s">
        <v>35</v>
      </c>
      <c r="AJ167" s="55" t="str">
        <f t="shared" si="25"/>
        <v>Insecta.Diptera.Brachycera.Muscomorpha.Muscoidea.#N/C.#N/C.#N/C.#N/C</v>
      </c>
    </row>
    <row r="168" spans="1:36" x14ac:dyDescent="0.25">
      <c r="A168" s="3">
        <v>167</v>
      </c>
      <c r="B168" s="50" t="str">
        <f t="shared" ref="B168:B231" si="29">+_xlfn.CONCAT(C168,"_",A168)</f>
        <v>FAIR-D1_167</v>
      </c>
      <c r="C168" s="51" t="s">
        <v>28</v>
      </c>
      <c r="D168" s="4">
        <f t="shared" si="28"/>
        <v>45165</v>
      </c>
      <c r="E168" s="1" t="s">
        <v>174</v>
      </c>
      <c r="F168" s="81" t="str">
        <f>HYPERLINK(VLOOKUP(E168,Video_List!G:K,5),"video")</f>
        <v>video</v>
      </c>
      <c r="G168" s="5" t="str">
        <f>IF(ISBLANK(E168),"",IFERROR(IF(MATCH(E168,Video_List!$G:$G,)&gt;0,"ok",""),"errr"))</f>
        <v>ok</v>
      </c>
      <c r="H168" s="1" t="s">
        <v>174</v>
      </c>
      <c r="I168" s="81" t="str">
        <f>HYPERLINK(VLOOKUP(H168,Video_List!G:K,5),"video")</f>
        <v>video</v>
      </c>
      <c r="J168" s="5" t="str">
        <f>IF(ISBLANK(H168),"",IFERROR(IF(MATCH(H168,Video_List!$G:$G,)&gt;0,"ok",""),"error"))</f>
        <v>ok</v>
      </c>
      <c r="K168" s="2">
        <v>45165.562442129602</v>
      </c>
      <c r="L168" s="2">
        <v>45165.562673611101</v>
      </c>
      <c r="M168" s="52">
        <f t="shared" si="22"/>
        <v>2.3148149921325967E-4</v>
      </c>
      <c r="N168" s="53" t="s">
        <v>33</v>
      </c>
      <c r="O168" s="54" t="s">
        <v>32</v>
      </c>
      <c r="P168" s="54" t="s">
        <v>33</v>
      </c>
      <c r="Q168" s="6">
        <v>167</v>
      </c>
      <c r="R168" s="5" t="str">
        <f t="shared" si="23"/>
        <v>FAIR-D1/167</v>
      </c>
      <c r="S168" s="4" t="str">
        <f>IF(ISBLANK(E168),"",IF(E168=H168, "1 video",CONCATENATE((+COUNTIFS(Video_List!$A:$A,Monitoring!C168,Video_List!$D:$D,"&lt;=" &amp;Monitoring!L168)-COUNTIFS(Video_List!$A:$A,Monitoring!C168,Video_List!$D:$D,"&lt;=" &amp;Monitoring!K168))+1," videos")))</f>
        <v>1 video</v>
      </c>
      <c r="T168" s="54" t="s">
        <v>34</v>
      </c>
      <c r="U168" s="75"/>
      <c r="V168" s="7" t="str">
        <f t="shared" si="24"/>
        <v/>
      </c>
      <c r="W168" s="85" t="str">
        <f>+IF(Y168="#N/C","-",IF(AC168="#N/C","no","yes"))</f>
        <v>yes</v>
      </c>
      <c r="X168" s="86" t="s">
        <v>32</v>
      </c>
      <c r="Y168" s="87" t="str">
        <f>+IFERROR(IF(Z168="#N/C","#N/C",IF(Z168=0,INDEX(Taxonomy_UniqueValues!A:A,MATCH(AA168,Taxonomy_UniqueValues!C:C,0)),INDEX(Taxonomy_UniqueValues!A:A,MATCH(Z168,Taxonomy_UniqueValues!B:B,0)))),"#N/C")</f>
        <v>Insecta</v>
      </c>
      <c r="Z168" s="87" t="str">
        <f>+IFERROR(IF(AA168="#N/C","#N/C",IF(AA168=0,INDEX(Taxonomy_UniqueValues!B:B,MATCH(AB168,Taxonomy_UniqueValues!D:D,0)),INDEX(Taxonomy_UniqueValues!B:B,MATCH(AA168,Taxonomy_UniqueValues!C:C,0)))),"#N/C")</f>
        <v>Diptera</v>
      </c>
      <c r="AA168" s="87" t="str">
        <f>+IFERROR(IF(AB168="#N/C","#N/C",IF(AB168=0,INDEX(Taxonomy_UniqueValues!C:C,MATCH(AC168,Taxonomy_UniqueValues!E:E,0)),INDEX(Taxonomy_UniqueValues!C:C,MATCH(AB168,Taxonomy_UniqueValues!D:D,0)))),"#N/C")</f>
        <v>Brachycera</v>
      </c>
      <c r="AB168" s="87" t="str">
        <f>+IFERROR(IF(AC168="#N/C","#N/C",IF(AC168=0,INDEX(Taxonomy_UniqueValues!D:D,MATCH(AD168,Taxonomy_UniqueValues!F:F,0)),INDEX(Taxonomy_UniqueValues!D:D,MATCH(AC168,Taxonomy_UniqueValues!E:E,0)))),"#N/C")</f>
        <v>Muscomorpha</v>
      </c>
      <c r="AC168" s="87" t="str">
        <f>+IFERROR(IF(AD168="#N/C","#N/C",IF(AD168=0,INDEX(Taxonomy_UniqueValues!E:E,MATCH(AE168,Taxonomy_UniqueValues!G:G,0)),INDEX(Taxonomy_UniqueValues!E:E,MATCH(AD168,Taxonomy_UniqueValues!F:F,0)))),"#N/C")</f>
        <v>Muscoidea</v>
      </c>
      <c r="AD168" s="87" t="str">
        <f>+IFERROR(IF(AE168="#N/C","#N/C",IF(AE168=0,INDEX(Taxonomy_UniqueValues!F:F,MATCH(AF168,Taxonomy_UniqueValues!H:H,0)),INDEX(Taxonomy_UniqueValues!F:F,MATCH(AE168,Taxonomy_UniqueValues!G:G,0)))),"#N/C")</f>
        <v>Fanniidae</v>
      </c>
      <c r="AE168" s="87">
        <f>+IFERROR(IF(AF168="#N/C","#N/C",INDEX(Taxonomy_UniqueValues!G:G,MATCH(AF168,Taxonomy_UniqueValues!H:H,0))),"#N/C")</f>
        <v>0</v>
      </c>
      <c r="AF168" s="87" t="s">
        <v>39</v>
      </c>
      <c r="AG168" s="88" t="s">
        <v>37</v>
      </c>
      <c r="AH168" s="39" t="str" cm="1">
        <f t="array" ref="AH168">IF(LEN(V168)&gt;1,V168,_xlfn.LET(_xlpm.cls,Y168, _xlpm.ord,IFERROR(Z168,"#N/C"), _xlpm.subord,IFERROR(AA168,"#N/C"), _xlpm.infr,IFERROR(AB168,"#N/C"), _xlpm.sf,IFERROR(AC168,"#N/C"), _xlpm.fam,IFERROR(AD168,"#N/C"), _xlpm.subfam,IF(TRIM(AE168)="-","#N/C",IFERROR(AE168,"#N/C")),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_xlpm.fallback,IF(IFERROR(Z168,"#N/C")="#N/C",Y168,IF(IFERROR(AA168,"#N/C")="#N/C",Z168,IF(IFERROR(AB168,"#N/C")="#N/C",AA168,IF(IFERROR(AC168,"#N/C")="#N/C",AB168,IF(IFERROR(AD168,"#N/C")="#N/C",AC168,IF(IFERROR(AE168,"#N/C")="#N/C",AD168,"#N/C")))))), _xlpm.finalResult,IF(OR(_xlpm.computedResult="",_xlpm.computedResult="#N/C"),_xlpm.fallback,_xlpm.computedResult), INDEX(_xlpm.finalResult,1)))</f>
        <v>fly</v>
      </c>
      <c r="AI168" s="106" t="s">
        <v>35</v>
      </c>
      <c r="AJ168" s="55" t="str">
        <f t="shared" si="25"/>
        <v>Insecta.Diptera.Brachycera.Muscomorpha.Muscoidea.Fanniidae.0.Fannia.#N/C</v>
      </c>
    </row>
    <row r="169" spans="1:36" x14ac:dyDescent="0.25">
      <c r="A169" s="3">
        <v>168</v>
      </c>
      <c r="B169" s="50" t="str">
        <f t="shared" si="29"/>
        <v>FAIR-D1_168</v>
      </c>
      <c r="C169" s="51" t="s">
        <v>28</v>
      </c>
      <c r="D169" s="4">
        <f t="shared" si="28"/>
        <v>45165</v>
      </c>
      <c r="E169" s="1" t="s">
        <v>175</v>
      </c>
      <c r="F169" s="81" t="str">
        <f>HYPERLINK(VLOOKUP(E169,Video_List!G:K,5),"video")</f>
        <v>video</v>
      </c>
      <c r="G169" s="5" t="str">
        <f>IF(ISBLANK(E169),"",IFERROR(IF(MATCH(E169,Video_List!$G:$G,)&gt;0,"ok",""),"errr"))</f>
        <v>ok</v>
      </c>
      <c r="H169" s="1" t="s">
        <v>175</v>
      </c>
      <c r="I169" s="81" t="str">
        <f>HYPERLINK(VLOOKUP(H169,Video_List!G:K,5),"video")</f>
        <v>video</v>
      </c>
      <c r="J169" s="5" t="str">
        <f>IF(ISBLANK(H169),"",IFERROR(IF(MATCH(H169,Video_List!$G:$G,)&gt;0,"ok",""),"error"))</f>
        <v>ok</v>
      </c>
      <c r="K169" s="2">
        <v>45165.5702199074</v>
      </c>
      <c r="L169" s="2">
        <v>45165.570277777799</v>
      </c>
      <c r="M169" s="52">
        <f t="shared" si="22"/>
        <v>5.7870398450177163E-5</v>
      </c>
      <c r="N169" s="53" t="s">
        <v>33</v>
      </c>
      <c r="O169" s="54" t="s">
        <v>35</v>
      </c>
      <c r="P169" s="54" t="s">
        <v>33</v>
      </c>
      <c r="Q169" s="6">
        <v>168</v>
      </c>
      <c r="R169" s="5" t="str">
        <f t="shared" si="23"/>
        <v>FAIR-D1/168</v>
      </c>
      <c r="S169" s="4" t="str">
        <f>IF(ISBLANK(E169),"",IF(E169=H169, "1 video",CONCATENATE((+COUNTIFS(Video_List!$A:$A,Monitoring!C169,Video_List!$D:$D,"&lt;=" &amp;Monitoring!L169)-COUNTIFS(Video_List!$A:$A,Monitoring!C169,Video_List!$D:$D,"&lt;=" &amp;Monitoring!K169))+1," videos")))</f>
        <v>1 video</v>
      </c>
      <c r="T169" s="6" t="s">
        <v>46</v>
      </c>
      <c r="U169" s="75" t="s">
        <v>105</v>
      </c>
      <c r="V169" s="7" t="str">
        <f t="shared" si="24"/>
        <v/>
      </c>
      <c r="W169" s="85" t="s">
        <v>35</v>
      </c>
      <c r="X169" s="86" t="s">
        <v>35</v>
      </c>
      <c r="Y169" s="87" t="str">
        <f>+IFERROR(IF(Z169="#N/C","#N/C",INDEX(Taxonomy_UniqueValues!A:A,MATCH(Z169,Taxonomy_UniqueValues!B:B,0))),"#N/C")</f>
        <v>#N/C</v>
      </c>
      <c r="Z169" s="87" t="str">
        <f>+IFERROR(IF(AA169="#N/C","#N/C",INDEX(Taxonomy_UniqueValues!B:B,MATCH(AA169,Taxonomy_UniqueValues!C:C,0))),"#N/C")</f>
        <v>#N/C</v>
      </c>
      <c r="AA169" s="87" t="str">
        <f>+IFERROR(IF(AC169="#N/C","#N/C",INDEX(Taxonomy_UniqueValues!C:C,MATCH(AC169,Taxonomy_UniqueValues!E:E,0))),"#N/C")</f>
        <v>#N/C</v>
      </c>
      <c r="AB169" s="87" t="str">
        <f>+IFERROR(IF(AC169="#N/C","#N/C",INDEX(Taxonomy_UniqueValues!D:D,MATCH(AC169,Taxonomy_UniqueValues!E:E,0))),"#N/C")</f>
        <v>#N/C</v>
      </c>
      <c r="AC169" s="87" t="str">
        <f>+IFERROR(IF(AD169="#N/C","#N/C",INDEX(Taxonomy_UniqueValues!E:E,MATCH(AD169,Taxonomy_UniqueValues!F:F,0))),"#N/C")</f>
        <v>#N/C</v>
      </c>
      <c r="AD169" s="87" t="str">
        <f>+IFERROR(IF(AE169="#N/C","#N/C",INDEX(Taxonomy_UniqueValues!F:F,MATCH(AE169,Taxonomy_UniqueValues!G:G,0))),"#N/C")</f>
        <v>#N/C</v>
      </c>
      <c r="AE169" s="87" t="str">
        <f>+IFERROR(IF(AF169="#N/C","#N/C",INDEX(Taxonomy_UniqueValues!G:G,MATCH(AF169,Taxonomy_UniqueValues!H:H,0))),"#N/C")</f>
        <v>#N/C</v>
      </c>
      <c r="AF169" s="87" t="str">
        <f>+IFERROR(IF(AG169="#N/C","#N/C",INDEX(Taxonomy_UniqueValues!H:H,MATCH(AG169,Taxonomy_UniqueValues!I:I,0))),"#N/C")</f>
        <v>#N/C</v>
      </c>
      <c r="AG169" s="88" t="s">
        <v>37</v>
      </c>
      <c r="AH169" s="39" t="str" cm="1">
        <f t="array" ref="AH169">IF(LEN(V169)&gt;1,V169,_xlfn.LET(_xlpm.cls,Y169, _xlpm.ord,IFERROR(Z169,"#N/C"), _xlpm.subord,IFERROR(AA169,"#N/C"), _xlpm.infr,IFERROR(AB169,"#N/C"), _xlpm.sf,IFERROR(AC169,"#N/C"), _xlpm.fam,IFERROR(AD169,"#N/C"), _xlpm.subfam,IF(TRIM(AE169)="-","#N/C",IFERROR(AE169,"#N/C")),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_xlpm.fallback,IF(IFERROR(Z169,"#N/C")="#N/C",Y169,IF(IFERROR(AA169,"#N/C")="#N/C",Z169,IF(IFERROR(AB169,"#N/C")="#N/C",AA169,IF(IFERROR(AC169,"#N/C")="#N/C",AB169,IF(IFERROR(AD169,"#N/C")="#N/C",AC169,IF(IFERROR(AE169,"#N/C")="#N/C",AD169,"#N/C")))))), _xlpm.finalResult,IF(OR(_xlpm.computedResult="",_xlpm.computedResult="#N/C"),_xlpm.fallback,_xlpm.computedResult), INDEX(_xlpm.finalResult,1)))</f>
        <v>#N/C</v>
      </c>
      <c r="AI169" s="106" t="s">
        <v>35</v>
      </c>
      <c r="AJ169" s="55" t="str">
        <f t="shared" si="25"/>
        <v>#N/C.#N/C.#N/C.#N/C.#N/C.#N/C.#N/C.#N/C.#N/C</v>
      </c>
    </row>
    <row r="170" spans="1:36" x14ac:dyDescent="0.25">
      <c r="A170" s="3">
        <v>169</v>
      </c>
      <c r="B170" s="50" t="str">
        <f t="shared" si="29"/>
        <v>FAIR-D1_169</v>
      </c>
      <c r="C170" s="51" t="s">
        <v>28</v>
      </c>
      <c r="D170" s="4">
        <f t="shared" si="28"/>
        <v>45165</v>
      </c>
      <c r="E170" s="1" t="s">
        <v>175</v>
      </c>
      <c r="F170" s="81" t="str">
        <f>HYPERLINK(VLOOKUP(E170,Video_List!G:K,5),"video")</f>
        <v>video</v>
      </c>
      <c r="G170" s="5" t="str">
        <f>IF(ISBLANK(E170),"",IFERROR(IF(MATCH(E170,Video_List!$G:$G,)&gt;0,"ok",""),"errr"))</f>
        <v>ok</v>
      </c>
      <c r="H170" s="1" t="s">
        <v>175</v>
      </c>
      <c r="I170" s="81" t="str">
        <f>HYPERLINK(VLOOKUP(H170,Video_List!G:K,5),"video")</f>
        <v>video</v>
      </c>
      <c r="J170" s="5" t="str">
        <f>IF(ISBLANK(H170),"",IFERROR(IF(MATCH(H170,Video_List!$G:$G,)&gt;0,"ok",""),"error"))</f>
        <v>ok</v>
      </c>
      <c r="K170" s="2">
        <v>45165.5702199074</v>
      </c>
      <c r="L170" s="2">
        <v>45165.5703587963</v>
      </c>
      <c r="M170" s="52">
        <f t="shared" si="22"/>
        <v>1.388888995279558E-4</v>
      </c>
      <c r="N170" s="53" t="s">
        <v>46</v>
      </c>
      <c r="O170" s="54" t="s">
        <v>35</v>
      </c>
      <c r="P170" s="54" t="s">
        <v>46</v>
      </c>
      <c r="Q170" s="6">
        <v>169</v>
      </c>
      <c r="R170" s="5" t="str">
        <f t="shared" si="23"/>
        <v>FAIR-D1/169</v>
      </c>
      <c r="S170" s="4" t="str">
        <f>IF(ISBLANK(E170),"",IF(E170=H170, "1 video",CONCATENATE((+COUNTIFS(Video_List!$A:$A,Monitoring!C170,Video_List!$D:$D,"&lt;=" &amp;Monitoring!L170)-COUNTIFS(Video_List!$A:$A,Monitoring!C170,Video_List!$D:$D,"&lt;=" &amp;Monitoring!K170))+1," videos")))</f>
        <v>1 video</v>
      </c>
      <c r="T170" s="6" t="s">
        <v>34</v>
      </c>
      <c r="U170" s="75"/>
      <c r="V170" s="7" t="str">
        <f t="shared" si="24"/>
        <v/>
      </c>
      <c r="W170" s="85" t="s">
        <v>35</v>
      </c>
      <c r="X170" s="86" t="s">
        <v>35</v>
      </c>
      <c r="Y170" s="87" t="str">
        <f>+IFERROR(IF(Z170="#N/C","#N/C",INDEX(Taxonomy_UniqueValues!A:A,MATCH(Z170,Taxonomy_UniqueValues!B:B,0))),"#N/C")</f>
        <v>Insecta</v>
      </c>
      <c r="Z170" s="87" t="str">
        <f>+IFERROR(IF(AA170="#N/C","#N/C",INDEX(Taxonomy_UniqueValues!B:B,MATCH(AA170,Taxonomy_UniqueValues!C:C,0))),"#N/C")</f>
        <v>Diptera</v>
      </c>
      <c r="AA170" s="87" t="s">
        <v>49</v>
      </c>
      <c r="AB170" s="87" t="str">
        <f>+IFERROR(IF(AC170="#N/C","#N/C",INDEX(Taxonomy_UniqueValues!D:D,MATCH(AC170,Taxonomy_UniqueValues!E:E,0))),"#N/C")</f>
        <v>#N/C</v>
      </c>
      <c r="AC170" s="87" t="str">
        <f>+IFERROR(IF(AD170="#N/C","#N/C",INDEX(Taxonomy_UniqueValues!E:E,MATCH(AD170,Taxonomy_UniqueValues!F:F,0))),"#N/C")</f>
        <v>#N/C</v>
      </c>
      <c r="AD170" s="87" t="str">
        <f>+IFERROR(IF(AE170="#N/C","#N/C",INDEX(Taxonomy_UniqueValues!F:F,MATCH(AE170,Taxonomy_UniqueValues!G:G,0))),"#N/C")</f>
        <v>#N/C</v>
      </c>
      <c r="AE170" s="87" t="str">
        <f>+IFERROR(IF(AF170="#N/C","#N/C",INDEX(Taxonomy_UniqueValues!G:G,MATCH(AF170,Taxonomy_UniqueValues!H:H,0))),"#N/C")</f>
        <v>#N/C</v>
      </c>
      <c r="AF170" s="87" t="str">
        <f>+IFERROR(IF(AG170="#N/C","#N/C",INDEX(Taxonomy_UniqueValues!H:H,MATCH(AG170,Taxonomy_UniqueValues!I:I,0))),"#N/C")</f>
        <v>#N/C</v>
      </c>
      <c r="AG170" s="88" t="s">
        <v>37</v>
      </c>
      <c r="AH170" s="39" t="str" cm="1">
        <f t="array" ref="AH170">IF(LEN(V170)&gt;1,V170,_xlfn.LET(_xlpm.cls,Y170, _xlpm.ord,IFERROR(Z170,"#N/C"), _xlpm.subord,IFERROR(AA170,"#N/C"), _xlpm.infr,IFERROR(AB170,"#N/C"), _xlpm.sf,IFERROR(AC170,"#N/C"), _xlpm.fam,IFERROR(AD170,"#N/C"), _xlpm.subfam,IF(TRIM(AE170)="-","#N/C",IFERROR(AE170,"#N/C")),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_xlpm.fallback,IF(IFERROR(Z170,"#N/C")="#N/C",Y170,IF(IFERROR(AA170,"#N/C")="#N/C",Z170,IF(IFERROR(AB170,"#N/C")="#N/C",AA170,IF(IFERROR(AC170,"#N/C")="#N/C",AB170,IF(IFERROR(AD170,"#N/C")="#N/C",AC170,IF(IFERROR(AE170,"#N/C")="#N/C",AD170,"#N/C")))))), _xlpm.finalResult,IF(OR(_xlpm.computedResult="",_xlpm.computedResult="#N/C"),_xlpm.fallback,_xlpm.computedResult), INDEX(_xlpm.finalResult,1)))</f>
        <v>Brachycera</v>
      </c>
      <c r="AI170" s="106" t="s">
        <v>35</v>
      </c>
      <c r="AJ170" s="55" t="str">
        <f t="shared" si="25"/>
        <v>Insecta.Diptera.Brachycera.#N/C.#N/C.#N/C.#N/C.#N/C.#N/C</v>
      </c>
    </row>
    <row r="171" spans="1:36" x14ac:dyDescent="0.25">
      <c r="A171" s="3">
        <v>170</v>
      </c>
      <c r="B171" s="50" t="str">
        <f t="shared" si="29"/>
        <v>FAIR-D1_170</v>
      </c>
      <c r="C171" s="51" t="s">
        <v>28</v>
      </c>
      <c r="D171" s="4">
        <f t="shared" si="28"/>
        <v>45165</v>
      </c>
      <c r="E171" s="1" t="s">
        <v>176</v>
      </c>
      <c r="F171" s="81" t="str">
        <f>HYPERLINK(VLOOKUP(E171,Video_List!G:K,5),"video")</f>
        <v>video</v>
      </c>
      <c r="G171" s="5" t="str">
        <f>IF(ISBLANK(E171),"",IFERROR(IF(MATCH(E171,Video_List!$G:$G,)&gt;0,"ok",""),"errr"))</f>
        <v>ok</v>
      </c>
      <c r="H171" s="1" t="s">
        <v>177</v>
      </c>
      <c r="I171" s="81" t="str">
        <f>HYPERLINK(VLOOKUP(H171,Video_List!G:K,5),"video")</f>
        <v>video</v>
      </c>
      <c r="J171" s="5" t="str">
        <f>IF(ISBLANK(H171),"",IFERROR(IF(MATCH(H171,Video_List!$G:$G,)&gt;0,"ok",""),"error"))</f>
        <v>ok</v>
      </c>
      <c r="K171" s="2">
        <v>45165.5710300926</v>
      </c>
      <c r="L171" s="2">
        <v>45165.572627314803</v>
      </c>
      <c r="M171" s="52">
        <f t="shared" si="22"/>
        <v>1.5972222026903182E-3</v>
      </c>
      <c r="N171" s="53" t="s">
        <v>31</v>
      </c>
      <c r="O171" s="54" t="s">
        <v>32</v>
      </c>
      <c r="P171" s="54" t="s">
        <v>46</v>
      </c>
      <c r="Q171" s="6">
        <v>170</v>
      </c>
      <c r="R171" s="5" t="str">
        <f t="shared" si="23"/>
        <v>FAIR-D1/170</v>
      </c>
      <c r="S171" s="4" t="str">
        <f>IF(ISBLANK(E171),"",IF(E171=H171, "1 video",CONCATENATE((+COUNTIFS(Video_List!$A:$A,Monitoring!C171,Video_List!$D:$D,"&lt;=" &amp;Monitoring!L171)-COUNTIFS(Video_List!$A:$A,Monitoring!C171,Video_List!$D:$D,"&lt;=" &amp;Monitoring!K171))+1," videos")))</f>
        <v>2 videos</v>
      </c>
      <c r="T171" s="6" t="s">
        <v>34</v>
      </c>
      <c r="U171" s="75"/>
      <c r="V171" s="7" t="str">
        <f t="shared" si="24"/>
        <v/>
      </c>
      <c r="W171" s="85" t="str">
        <f t="shared" ref="W171:W176" si="30">+IF(Y171="#N/C","-",IF(AC171="#N/C","no","yes"))</f>
        <v>no</v>
      </c>
      <c r="X171" s="86" t="s">
        <v>35</v>
      </c>
      <c r="Y171" s="87" t="str">
        <f>+IFERROR(IF(Z171="#N/C","#N/C",INDEX(Taxonomy_UniqueValues!A:A,MATCH(Z171,Taxonomy_UniqueValues!B:B,0))),"#N/C")</f>
        <v>Insecta</v>
      </c>
      <c r="Z171" s="87" t="str">
        <f>+IFERROR(IF(AA171="#N/C","#N/C",INDEX(Taxonomy_UniqueValues!B:B,MATCH(AA171,Taxonomy_UniqueValues!C:C,0))),"#N/C")</f>
        <v>Diptera</v>
      </c>
      <c r="AA171" s="87" t="s">
        <v>49</v>
      </c>
      <c r="AB171" s="87" t="str">
        <f>+IFERROR(IF(AC171="#N/C","#N/C",INDEX(Taxonomy_UniqueValues!D:D,MATCH(AC171,Taxonomy_UniqueValues!E:E,0))),"#N/C")</f>
        <v>#N/C</v>
      </c>
      <c r="AC171" s="87" t="str">
        <f>+IFERROR(IF(AD171="#N/C","#N/C",INDEX(Taxonomy_UniqueValues!E:E,MATCH(AD171,Taxonomy_UniqueValues!F:F,0))),"#N/C")</f>
        <v>#N/C</v>
      </c>
      <c r="AD171" s="87" t="str">
        <f>+IFERROR(IF(AE171="#N/C","#N/C",INDEX(Taxonomy_UniqueValues!F:F,MATCH(AE171,Taxonomy_UniqueValues!G:G,0))),"#N/C")</f>
        <v>#N/C</v>
      </c>
      <c r="AE171" s="87" t="str">
        <f>+IFERROR(IF(AF171="#N/C","#N/C",INDEX(Taxonomy_UniqueValues!G:G,MATCH(AF171,Taxonomy_UniqueValues!H:H,0))),"#N/C")</f>
        <v>#N/C</v>
      </c>
      <c r="AF171" s="87" t="str">
        <f>+IFERROR(IF(AG171="#N/C","#N/C",INDEX(Taxonomy_UniqueValues!H:H,MATCH(AG171,Taxonomy_UniqueValues!I:I,0))),"#N/C")</f>
        <v>#N/C</v>
      </c>
      <c r="AG171" s="88" t="s">
        <v>37</v>
      </c>
      <c r="AH171" s="39" t="str" cm="1">
        <f t="array" ref="AH171">IF(LEN(V171)&gt;1,V171,_xlfn.LET(_xlpm.cls,Y171, _xlpm.ord,IFERROR(Z171,"#N/C"), _xlpm.subord,IFERROR(AA171,"#N/C"), _xlpm.infr,IFERROR(AB171,"#N/C"), _xlpm.sf,IFERROR(AC171,"#N/C"), _xlpm.fam,IFERROR(AD171,"#N/C"), _xlpm.subfam,IF(TRIM(AE171)="-","#N/C",IFERROR(AE171,"#N/C")),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_xlpm.fallback,IF(IFERROR(Z171,"#N/C")="#N/C",Y171,IF(IFERROR(AA171,"#N/C")="#N/C",Z171,IF(IFERROR(AB171,"#N/C")="#N/C",AA171,IF(IFERROR(AC171,"#N/C")="#N/C",AB171,IF(IFERROR(AD171,"#N/C")="#N/C",AC171,IF(IFERROR(AE171,"#N/C")="#N/C",AD171,"#N/C")))))), _xlpm.finalResult,IF(OR(_xlpm.computedResult="",_xlpm.computedResult="#N/C"),_xlpm.fallback,_xlpm.computedResult), INDEX(_xlpm.finalResult,1)))</f>
        <v>Brachycera</v>
      </c>
      <c r="AI171" s="106" t="s">
        <v>35</v>
      </c>
      <c r="AJ171" s="55" t="str">
        <f t="shared" si="25"/>
        <v>Insecta.Diptera.Brachycera.#N/C.#N/C.#N/C.#N/C.#N/C.#N/C</v>
      </c>
    </row>
    <row r="172" spans="1:36" x14ac:dyDescent="0.25">
      <c r="A172" s="3">
        <v>171</v>
      </c>
      <c r="B172" s="50" t="str">
        <f t="shared" si="29"/>
        <v>FAIR-D1_171</v>
      </c>
      <c r="C172" s="51" t="s">
        <v>28</v>
      </c>
      <c r="D172" s="4">
        <f t="shared" si="28"/>
        <v>45165</v>
      </c>
      <c r="E172" s="1" t="s">
        <v>176</v>
      </c>
      <c r="F172" s="81" t="str">
        <f>HYPERLINK(VLOOKUP(E172,Video_List!G:K,5),"video")</f>
        <v>video</v>
      </c>
      <c r="G172" s="5" t="str">
        <f>IF(ISBLANK(E172),"",IFERROR(IF(MATCH(E172,Video_List!$G:$G,)&gt;0,"ok",""),"errr"))</f>
        <v>ok</v>
      </c>
      <c r="H172" s="1" t="s">
        <v>177</v>
      </c>
      <c r="I172" s="81" t="str">
        <f>HYPERLINK(VLOOKUP(H172,Video_List!G:K,5),"video")</f>
        <v>video</v>
      </c>
      <c r="J172" s="5" t="str">
        <f>IF(ISBLANK(H172),"",IFERROR(IF(MATCH(H172,Video_List!$G:$G,)&gt;0,"ok",""),"error"))</f>
        <v>ok</v>
      </c>
      <c r="K172" s="2">
        <v>45165.5710300926</v>
      </c>
      <c r="L172" s="2">
        <v>45165.572951388902</v>
      </c>
      <c r="M172" s="52">
        <f t="shared" si="22"/>
        <v>1.9212963015888818E-3</v>
      </c>
      <c r="N172" s="53" t="s">
        <v>33</v>
      </c>
      <c r="O172" s="54" t="s">
        <v>32</v>
      </c>
      <c r="P172" s="54" t="s">
        <v>46</v>
      </c>
      <c r="Q172" s="6">
        <v>171</v>
      </c>
      <c r="R172" s="5" t="str">
        <f t="shared" si="23"/>
        <v>FAIR-D1/171</v>
      </c>
      <c r="S172" s="4" t="str">
        <f>IF(ISBLANK(E172),"",IF(E172=H172, "1 video",CONCATENATE((+COUNTIFS(Video_List!$A:$A,Monitoring!C172,Video_List!$D:$D,"&lt;=" &amp;Monitoring!L172)-COUNTIFS(Video_List!$A:$A,Monitoring!C172,Video_List!$D:$D,"&lt;=" &amp;Monitoring!K172))+1," videos")))</f>
        <v>2 videos</v>
      </c>
      <c r="T172" s="6" t="s">
        <v>34</v>
      </c>
      <c r="U172" s="75"/>
      <c r="V172" s="7" t="str">
        <f t="shared" si="24"/>
        <v/>
      </c>
      <c r="W172" s="85" t="str">
        <f t="shared" si="30"/>
        <v>yes</v>
      </c>
      <c r="X172" s="86" t="s">
        <v>35</v>
      </c>
      <c r="Y172" s="87" t="str">
        <f>+IFERROR(IF(Z172="#N/C","#N/C",IF(Z172=0,INDEX(Taxonomy_UniqueValues!A:A,MATCH(AA172,Taxonomy_UniqueValues!C:C,0)),INDEX(Taxonomy_UniqueValues!A:A,MATCH(Z172,Taxonomy_UniqueValues!B:B,0)))),"#N/C")</f>
        <v>Insecta</v>
      </c>
      <c r="Z172" s="87" t="str">
        <f>+IFERROR(IF(AA172="#N/C","#N/C",IF(AA172=0,INDEX(Taxonomy_UniqueValues!B:B,MATCH(AB172,Taxonomy_UniqueValues!D:D,0)),INDEX(Taxonomy_UniqueValues!B:B,MATCH(AA172,Taxonomy_UniqueValues!C:C,0)))),"#N/C")</f>
        <v>Diptera</v>
      </c>
      <c r="AA172" s="87" t="str">
        <f>+IFERROR(IF(AB172="#N/C","#N/C",IF(AB172=0,INDEX(Taxonomy_UniqueValues!C:C,MATCH(AC172,Taxonomy_UniqueValues!E:E,0)),INDEX(Taxonomy_UniqueValues!C:C,MATCH(AB172,Taxonomy_UniqueValues!D:D,0)))),"#N/C")</f>
        <v>Brachycera</v>
      </c>
      <c r="AB172" s="87" t="str">
        <f>+IFERROR(IF(AC172="#N/C","#N/C",IF(AC172=0,INDEX(Taxonomy_UniqueValues!D:D,MATCH(AD172,Taxonomy_UniqueValues!F:F,0)),INDEX(Taxonomy_UniqueValues!D:D,MATCH(AC172,Taxonomy_UniqueValues!E:E,0)))),"#N/C")</f>
        <v>Muscomorpha</v>
      </c>
      <c r="AC172" s="87" t="str">
        <f>+IFERROR(IF(AD172="#N/C","#N/C",IF(AD172=0,INDEX(Taxonomy_UniqueValues!E:E,MATCH(AE172,Taxonomy_UniqueValues!G:G,0)),INDEX(Taxonomy_UniqueValues!E:E,MATCH(AD172,Taxonomy_UniqueValues!F:F,0)))),"#N/C")</f>
        <v>Muscoidea</v>
      </c>
      <c r="AD172" s="87" t="str">
        <f>+IFERROR(IF(AE172="#N/C","#N/C",IF(AE172=0,INDEX(Taxonomy_UniqueValues!F:F,MATCH(AF172,Taxonomy_UniqueValues!H:H,0)),INDEX(Taxonomy_UniqueValues!F:F,MATCH(AE172,Taxonomy_UniqueValues!G:G,0)))),"#N/C")</f>
        <v>Fanniidae</v>
      </c>
      <c r="AE172" s="87">
        <f>+IFERROR(IF(AF172="#N/C","#N/C",INDEX(Taxonomy_UniqueValues!G:G,MATCH(AF172,Taxonomy_UniqueValues!H:H,0))),"#N/C")</f>
        <v>0</v>
      </c>
      <c r="AF172" s="87" t="s">
        <v>39</v>
      </c>
      <c r="AG172" s="88" t="s">
        <v>37</v>
      </c>
      <c r="AH172" s="39" t="str" cm="1">
        <f t="array" ref="AH172">IF(LEN(V172)&gt;1,V172,_xlfn.LET(_xlpm.cls,Y172, _xlpm.ord,IFERROR(Z172,"#N/C"), _xlpm.subord,IFERROR(AA172,"#N/C"), _xlpm.infr,IFERROR(AB172,"#N/C"), _xlpm.sf,IFERROR(AC172,"#N/C"), _xlpm.fam,IFERROR(AD172,"#N/C"), _xlpm.subfam,IF(TRIM(AE172)="-","#N/C",IFERROR(AE172,"#N/C")),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_xlpm.fallback,IF(IFERROR(Z172,"#N/C")="#N/C",Y172,IF(IFERROR(AA172,"#N/C")="#N/C",Z172,IF(IFERROR(AB172,"#N/C")="#N/C",AA172,IF(IFERROR(AC172,"#N/C")="#N/C",AB172,IF(IFERROR(AD172,"#N/C")="#N/C",AC172,IF(IFERROR(AE172,"#N/C")="#N/C",AD172,"#N/C")))))), _xlpm.finalResult,IF(OR(_xlpm.computedResult="",_xlpm.computedResult="#N/C"),_xlpm.fallback,_xlpm.computedResult), INDEX(_xlpm.finalResult,1)))</f>
        <v>fly</v>
      </c>
      <c r="AI172" s="106" t="s">
        <v>35</v>
      </c>
      <c r="AJ172" s="55" t="str">
        <f t="shared" si="25"/>
        <v>Insecta.Diptera.Brachycera.Muscomorpha.Muscoidea.Fanniidae.0.Fannia.#N/C</v>
      </c>
    </row>
    <row r="173" spans="1:36" x14ac:dyDescent="0.25">
      <c r="A173" s="3">
        <v>172</v>
      </c>
      <c r="B173" s="50" t="str">
        <f t="shared" si="29"/>
        <v>FAIR-D1_172</v>
      </c>
      <c r="C173" s="51" t="s">
        <v>28</v>
      </c>
      <c r="D173" s="4">
        <f t="shared" si="28"/>
        <v>45165</v>
      </c>
      <c r="E173" s="1" t="s">
        <v>177</v>
      </c>
      <c r="F173" s="81" t="str">
        <f>HYPERLINK(VLOOKUP(E173,Video_List!G:K,5),"video")</f>
        <v>video</v>
      </c>
      <c r="G173" s="5" t="str">
        <f>IF(ISBLANK(E173),"",IFERROR(IF(MATCH(E173,Video_List!$G:$G,)&gt;0,"ok",""),"errr"))</f>
        <v>ok</v>
      </c>
      <c r="H173" s="1" t="s">
        <v>177</v>
      </c>
      <c r="I173" s="81" t="str">
        <f>HYPERLINK(VLOOKUP(H173,Video_List!G:K,5),"video")</f>
        <v>video</v>
      </c>
      <c r="J173" s="5" t="str">
        <f>IF(ISBLANK(H173),"",IFERROR(IF(MATCH(H173,Video_List!$G:$G,)&gt;0,"ok",""),"error"))</f>
        <v>ok</v>
      </c>
      <c r="K173" s="2">
        <v>45165.572824074101</v>
      </c>
      <c r="L173" s="2">
        <v>45165.572951388902</v>
      </c>
      <c r="M173" s="52">
        <f t="shared" si="22"/>
        <v>1.2731480092043057E-4</v>
      </c>
      <c r="N173" s="53" t="s">
        <v>46</v>
      </c>
      <c r="O173" s="54" t="s">
        <v>35</v>
      </c>
      <c r="P173" s="54" t="s">
        <v>46</v>
      </c>
      <c r="Q173" s="6">
        <v>172</v>
      </c>
      <c r="R173" s="5" t="str">
        <f t="shared" si="23"/>
        <v>FAIR-D1/172</v>
      </c>
      <c r="S173" s="4" t="str">
        <f>IF(ISBLANK(E173),"",IF(E173=H173, "1 video",CONCATENATE((+COUNTIFS(Video_List!$A:$A,Monitoring!C173,Video_List!$D:$D,"&lt;=" &amp;Monitoring!L173)-COUNTIFS(Video_List!$A:$A,Monitoring!C173,Video_List!$D:$D,"&lt;=" &amp;Monitoring!K173))+1," videos")))</f>
        <v>1 video</v>
      </c>
      <c r="T173" s="6" t="s">
        <v>34</v>
      </c>
      <c r="U173" s="75"/>
      <c r="V173" s="7" t="str">
        <f t="shared" si="24"/>
        <v/>
      </c>
      <c r="W173" s="85" t="str">
        <f t="shared" si="30"/>
        <v>no</v>
      </c>
      <c r="X173" s="86" t="s">
        <v>35</v>
      </c>
      <c r="Y173" s="87" t="str">
        <f>+IFERROR(IF(Z173="#N/C","#N/C",INDEX(Taxonomy_UniqueValues!A:A,MATCH(Z173,Taxonomy_UniqueValues!B:B,0))),"#N/C")</f>
        <v>Insecta</v>
      </c>
      <c r="Z173" s="87" t="str">
        <f>+IFERROR(IF(AA173="#N/C","#N/C",INDEX(Taxonomy_UniqueValues!B:B,MATCH(AA173,Taxonomy_UniqueValues!C:C,0))),"#N/C")</f>
        <v>Diptera</v>
      </c>
      <c r="AA173" s="87" t="s">
        <v>49</v>
      </c>
      <c r="AB173" s="87" t="str">
        <f>+IFERROR(IF(AC173="#N/C","#N/C",INDEX(Taxonomy_UniqueValues!D:D,MATCH(AC173,Taxonomy_UniqueValues!E:E,0))),"#N/C")</f>
        <v>#N/C</v>
      </c>
      <c r="AC173" s="87" t="str">
        <f>+IFERROR(IF(AD173="#N/C","#N/C",INDEX(Taxonomy_UniqueValues!E:E,MATCH(AD173,Taxonomy_UniqueValues!F:F,0))),"#N/C")</f>
        <v>#N/C</v>
      </c>
      <c r="AD173" s="87" t="str">
        <f>+IFERROR(IF(AE173="#N/C","#N/C",INDEX(Taxonomy_UniqueValues!F:F,MATCH(AE173,Taxonomy_UniqueValues!G:G,0))),"#N/C")</f>
        <v>#N/C</v>
      </c>
      <c r="AE173" s="87" t="str">
        <f>+IFERROR(IF(AF173="#N/C","#N/C",INDEX(Taxonomy_UniqueValues!G:G,MATCH(AF173,Taxonomy_UniqueValues!H:H,0))),"#N/C")</f>
        <v>#N/C</v>
      </c>
      <c r="AF173" s="87" t="str">
        <f>+IFERROR(IF(AG173="#N/C","#N/C",INDEX(Taxonomy_UniqueValues!H:H,MATCH(AG173,Taxonomy_UniqueValues!I:I,0))),"#N/C")</f>
        <v>#N/C</v>
      </c>
      <c r="AG173" s="88" t="s">
        <v>37</v>
      </c>
      <c r="AH173" s="39" t="str" cm="1">
        <f t="array" ref="AH173">IF(LEN(V173)&gt;1,V173,_xlfn.LET(_xlpm.cls,Y173, _xlpm.ord,IFERROR(Z173,"#N/C"), _xlpm.subord,IFERROR(AA173,"#N/C"), _xlpm.infr,IFERROR(AB173,"#N/C"), _xlpm.sf,IFERROR(AC173,"#N/C"), _xlpm.fam,IFERROR(AD173,"#N/C"), _xlpm.subfam,IF(TRIM(AE173)="-","#N/C",IFERROR(AE173,"#N/C")),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_xlpm.fallback,IF(IFERROR(Z173,"#N/C")="#N/C",Y173,IF(IFERROR(AA173,"#N/C")="#N/C",Z173,IF(IFERROR(AB173,"#N/C")="#N/C",AA173,IF(IFERROR(AC173,"#N/C")="#N/C",AB173,IF(IFERROR(AD173,"#N/C")="#N/C",AC173,IF(IFERROR(AE173,"#N/C")="#N/C",AD173,"#N/C")))))), _xlpm.finalResult,IF(OR(_xlpm.computedResult="",_xlpm.computedResult="#N/C"),_xlpm.fallback,_xlpm.computedResult), INDEX(_xlpm.finalResult,1)))</f>
        <v>Brachycera</v>
      </c>
      <c r="AI173" s="106" t="s">
        <v>35</v>
      </c>
      <c r="AJ173" s="55" t="str">
        <f t="shared" si="25"/>
        <v>Insecta.Diptera.Brachycera.#N/C.#N/C.#N/C.#N/C.#N/C.#N/C</v>
      </c>
    </row>
    <row r="174" spans="1:36" x14ac:dyDescent="0.25">
      <c r="A174" s="3">
        <v>173</v>
      </c>
      <c r="B174" s="50" t="str">
        <f t="shared" si="29"/>
        <v>FAIR-D1_173</v>
      </c>
      <c r="C174" s="51" t="s">
        <v>28</v>
      </c>
      <c r="D174" s="4">
        <f t="shared" si="28"/>
        <v>45165</v>
      </c>
      <c r="E174" s="1" t="s">
        <v>178</v>
      </c>
      <c r="F174" s="81" t="str">
        <f>HYPERLINK(VLOOKUP(E174,Video_List!G:K,5),"video")</f>
        <v>video</v>
      </c>
      <c r="G174" s="5" t="str">
        <f>IF(ISBLANK(E174),"",IFERROR(IF(MATCH(E174,Video_List!$G:$G,)&gt;0,"ok",""),"errr"))</f>
        <v>ok</v>
      </c>
      <c r="H174" s="1" t="s">
        <v>178</v>
      </c>
      <c r="I174" s="81" t="str">
        <f>HYPERLINK(VLOOKUP(H174,Video_List!G:K,5),"video")</f>
        <v>video</v>
      </c>
      <c r="J174" s="5" t="str">
        <f>IF(ISBLANK(H174),"",IFERROR(IF(MATCH(H174,Video_List!$G:$G,)&gt;0,"ok",""),"error"))</f>
        <v>ok</v>
      </c>
      <c r="K174" s="2">
        <v>45165.588344907403</v>
      </c>
      <c r="L174" s="2">
        <v>45165.588900463001</v>
      </c>
      <c r="M174" s="52">
        <f t="shared" si="22"/>
        <v>5.555555981118232E-4</v>
      </c>
      <c r="N174" s="53" t="s">
        <v>31</v>
      </c>
      <c r="O174" s="54" t="s">
        <v>32</v>
      </c>
      <c r="P174" s="54" t="s">
        <v>33</v>
      </c>
      <c r="Q174" s="6">
        <v>173</v>
      </c>
      <c r="R174" s="5" t="str">
        <f t="shared" si="23"/>
        <v>FAIR-D1/173</v>
      </c>
      <c r="S174" s="4" t="str">
        <f>IF(ISBLANK(E174),"",IF(E174=H174, "1 video",CONCATENATE((+COUNTIFS(Video_List!$A:$A,Monitoring!C174,Video_List!$D:$D,"&lt;=" &amp;Monitoring!L174)-COUNTIFS(Video_List!$A:$A,Monitoring!C174,Video_List!$D:$D,"&lt;=" &amp;Monitoring!K174))+1," videos")))</f>
        <v>1 video</v>
      </c>
      <c r="T174" s="6" t="s">
        <v>34</v>
      </c>
      <c r="U174" s="75"/>
      <c r="V174" s="7" t="str">
        <f t="shared" si="24"/>
        <v/>
      </c>
      <c r="W174" s="85" t="str">
        <f t="shared" si="30"/>
        <v>yes</v>
      </c>
      <c r="X174" s="86" t="s">
        <v>35</v>
      </c>
      <c r="Y174" s="87" t="str">
        <f>+IFERROR(IF(Z174="#N/C","#N/C",IF(Z174=0,INDEX(Taxonomy_UniqueValues!A:A,MATCH(AA174,Taxonomy_UniqueValues!C:C,0)),INDEX(Taxonomy_UniqueValues!A:A,MATCH(Z174,Taxonomy_UniqueValues!B:B,0)))),"#N/C")</f>
        <v>Insecta</v>
      </c>
      <c r="Z174" s="87" t="str">
        <f>+IFERROR(IF(AA174="#N/C","#N/C",IF(AA174=0,INDEX(Taxonomy_UniqueValues!B:B,MATCH(AB174,Taxonomy_UniqueValues!D:D,0)),INDEX(Taxonomy_UniqueValues!B:B,MATCH(AA174,Taxonomy_UniqueValues!C:C,0)))),"#N/C")</f>
        <v>Diptera</v>
      </c>
      <c r="AA174" s="87" t="str">
        <f>+IFERROR(IF(AB174="#N/C","#N/C",IF(AB174=0,INDEX(Taxonomy_UniqueValues!C:C,MATCH(AC174,Taxonomy_UniqueValues!E:E,0)),INDEX(Taxonomy_UniqueValues!C:C,MATCH(AB174,Taxonomy_UniqueValues!D:D,0)))),"#N/C")</f>
        <v>Brachycera</v>
      </c>
      <c r="AB174" s="87" t="str">
        <f>+IFERROR(IF(AC174="#N/C","#N/C",IF(AC174=0,INDEX(Taxonomy_UniqueValues!D:D,MATCH(AD174,Taxonomy_UniqueValues!F:F,0)),INDEX(Taxonomy_UniqueValues!D:D,MATCH(AC174,Taxonomy_UniqueValues!E:E,0)))),"#N/C")</f>
        <v>Muscomorpha</v>
      </c>
      <c r="AC174" s="87" t="str">
        <f>+IFERROR(IF(AD174="#N/C","#N/C",IF(AD174=0,INDEX(Taxonomy_UniqueValues!E:E,MATCH(AE174,Taxonomy_UniqueValues!G:G,0)),INDEX(Taxonomy_UniqueValues!E:E,MATCH(AD174,Taxonomy_UniqueValues!F:F,0)))),"#N/C")</f>
        <v>Muscoidea</v>
      </c>
      <c r="AD174" s="87" t="str">
        <f>+IFERROR(IF(AE174="#N/C","#N/C",IF(AE174=0,INDEX(Taxonomy_UniqueValues!F:F,MATCH(AF174,Taxonomy_UniqueValues!H:H,0)),INDEX(Taxonomy_UniqueValues!F:F,MATCH(AE174,Taxonomy_UniqueValues!G:G,0)))),"#N/C")</f>
        <v>Fanniidae</v>
      </c>
      <c r="AE174" s="87">
        <f>+IFERROR(IF(AF174="#N/C","#N/C",INDEX(Taxonomy_UniqueValues!G:G,MATCH(AF174,Taxonomy_UniqueValues!H:H,0))),"#N/C")</f>
        <v>0</v>
      </c>
      <c r="AF174" s="87" t="s">
        <v>39</v>
      </c>
      <c r="AG174" s="88" t="s">
        <v>37</v>
      </c>
      <c r="AH174" s="39" t="str" cm="1">
        <f t="array" ref="AH174">IF(LEN(V174)&gt;1,V174,_xlfn.LET(_xlpm.cls,Y174, _xlpm.ord,IFERROR(Z174,"#N/C"), _xlpm.subord,IFERROR(AA174,"#N/C"), _xlpm.infr,IFERROR(AB174,"#N/C"), _xlpm.sf,IFERROR(AC174,"#N/C"), _xlpm.fam,IFERROR(AD174,"#N/C"), _xlpm.subfam,IF(TRIM(AE174)="-","#N/C",IFERROR(AE174,"#N/C")),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_xlpm.fallback,IF(IFERROR(Z174,"#N/C")="#N/C",Y174,IF(IFERROR(AA174,"#N/C")="#N/C",Z174,IF(IFERROR(AB174,"#N/C")="#N/C",AA174,IF(IFERROR(AC174,"#N/C")="#N/C",AB174,IF(IFERROR(AD174,"#N/C")="#N/C",AC174,IF(IFERROR(AE174,"#N/C")="#N/C",AD174,"#N/C")))))), _xlpm.finalResult,IF(OR(_xlpm.computedResult="",_xlpm.computedResult="#N/C"),_xlpm.fallback,_xlpm.computedResult), INDEX(_xlpm.finalResult,1)))</f>
        <v>fly</v>
      </c>
      <c r="AI174" s="106" t="s">
        <v>35</v>
      </c>
      <c r="AJ174" s="55" t="str">
        <f t="shared" si="25"/>
        <v>Insecta.Diptera.Brachycera.Muscomorpha.Muscoidea.Fanniidae.0.Fannia.#N/C</v>
      </c>
    </row>
    <row r="175" spans="1:36" x14ac:dyDescent="0.25">
      <c r="A175" s="3">
        <v>174</v>
      </c>
      <c r="B175" s="50" t="str">
        <f t="shared" si="29"/>
        <v>FAIR-D1_174</v>
      </c>
      <c r="C175" s="51" t="s">
        <v>28</v>
      </c>
      <c r="D175" s="4">
        <f t="shared" si="28"/>
        <v>45165</v>
      </c>
      <c r="E175" s="1" t="s">
        <v>178</v>
      </c>
      <c r="F175" s="81" t="str">
        <f>HYPERLINK(VLOOKUP(E175,Video_List!G:K,5),"video")</f>
        <v>video</v>
      </c>
      <c r="G175" s="5" t="str">
        <f>IF(ISBLANK(E175),"",IFERROR(IF(MATCH(E175,Video_List!$G:$G,)&gt;0,"ok",""),"errr"))</f>
        <v>ok</v>
      </c>
      <c r="H175" s="1" t="s">
        <v>178</v>
      </c>
      <c r="I175" s="81" t="str">
        <f>HYPERLINK(VLOOKUP(H175,Video_List!G:K,5),"video")</f>
        <v>video</v>
      </c>
      <c r="J175" s="5" t="str">
        <f>IF(ISBLANK(H175),"",IFERROR(IF(MATCH(H175,Video_List!$G:$G,)&gt;0,"ok",""),"error"))</f>
        <v>ok</v>
      </c>
      <c r="K175" s="2">
        <v>45165.588831018496</v>
      </c>
      <c r="L175" s="2">
        <v>45165.588969907403</v>
      </c>
      <c r="M175" s="52">
        <f t="shared" si="22"/>
        <v>1.3888890680391341E-4</v>
      </c>
      <c r="N175" s="53" t="s">
        <v>31</v>
      </c>
      <c r="O175" s="54" t="s">
        <v>35</v>
      </c>
      <c r="P175" s="54" t="s">
        <v>46</v>
      </c>
      <c r="Q175" s="6">
        <v>174</v>
      </c>
      <c r="R175" s="5" t="str">
        <f t="shared" si="23"/>
        <v>FAIR-D1/174</v>
      </c>
      <c r="S175" s="4" t="str">
        <f>IF(ISBLANK(E175),"",IF(E175=H175, "1 video",CONCATENATE((+COUNTIFS(Video_List!$A:$A,Monitoring!C175,Video_List!$D:$D,"&lt;=" &amp;Monitoring!L175)-COUNTIFS(Video_List!$A:$A,Monitoring!C175,Video_List!$D:$D,"&lt;=" &amp;Monitoring!K175))+1," videos")))</f>
        <v>1 video</v>
      </c>
      <c r="T175" s="6" t="s">
        <v>34</v>
      </c>
      <c r="U175" s="75"/>
      <c r="V175" s="7" t="str">
        <f t="shared" si="24"/>
        <v/>
      </c>
      <c r="W175" s="85" t="str">
        <f t="shared" si="30"/>
        <v>no</v>
      </c>
      <c r="X175" s="86" t="s">
        <v>32</v>
      </c>
      <c r="Y175" s="87" t="str">
        <f>+IFERROR(IF(Z175="#N/C","#N/C",INDEX(Taxonomy_UniqueValues!A:A,MATCH(Z175,Taxonomy_UniqueValues!B:B,0))),"#N/C")</f>
        <v>Insecta</v>
      </c>
      <c r="Z175" s="87" t="str">
        <f>+IFERROR(IF(AA175="#N/C","#N/C",INDEX(Taxonomy_UniqueValues!B:B,MATCH(AA175,Taxonomy_UniqueValues!C:C,0))),"#N/C")</f>
        <v>Diptera</v>
      </c>
      <c r="AA175" s="87" t="s">
        <v>49</v>
      </c>
      <c r="AB175" s="87" t="str">
        <f>+IFERROR(IF(AC175="#N/C","#N/C",INDEX(Taxonomy_UniqueValues!D:D,MATCH(AC175,Taxonomy_UniqueValues!E:E,0))),"#N/C")</f>
        <v>#N/C</v>
      </c>
      <c r="AC175" s="87" t="str">
        <f>+IFERROR(IF(AD175="#N/C","#N/C",INDEX(Taxonomy_UniqueValues!E:E,MATCH(AD175,Taxonomy_UniqueValues!F:F,0))),"#N/C")</f>
        <v>#N/C</v>
      </c>
      <c r="AD175" s="87" t="str">
        <f>+IFERROR(IF(AE175="#N/C","#N/C",INDEX(Taxonomy_UniqueValues!F:F,MATCH(AE175,Taxonomy_UniqueValues!G:G,0))),"#N/C")</f>
        <v>#N/C</v>
      </c>
      <c r="AE175" s="87" t="str">
        <f>+IFERROR(IF(AF175="#N/C","#N/C",INDEX(Taxonomy_UniqueValues!G:G,MATCH(AF175,Taxonomy_UniqueValues!H:H,0))),"#N/C")</f>
        <v>#N/C</v>
      </c>
      <c r="AF175" s="87" t="str">
        <f>+IFERROR(IF(AG175="#N/C","#N/C",INDEX(Taxonomy_UniqueValues!H:H,MATCH(AG175,Taxonomy_UniqueValues!I:I,0))),"#N/C")</f>
        <v>#N/C</v>
      </c>
      <c r="AG175" s="88" t="s">
        <v>37</v>
      </c>
      <c r="AH175" s="39" t="str" cm="1">
        <f t="array" ref="AH175">IF(LEN(V175)&gt;1,V175,_xlfn.LET(_xlpm.cls,Y175, _xlpm.ord,IFERROR(Z175,"#N/C"), _xlpm.subord,IFERROR(AA175,"#N/C"), _xlpm.infr,IFERROR(AB175,"#N/C"), _xlpm.sf,IFERROR(AC175,"#N/C"), _xlpm.fam,IFERROR(AD175,"#N/C"), _xlpm.subfam,IF(TRIM(AE175)="-","#N/C",IFERROR(AE175,"#N/C")),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_xlpm.fallback,IF(IFERROR(Z175,"#N/C")="#N/C",Y175,IF(IFERROR(AA175,"#N/C")="#N/C",Z175,IF(IFERROR(AB175,"#N/C")="#N/C",AA175,IF(IFERROR(AC175,"#N/C")="#N/C",AB175,IF(IFERROR(AD175,"#N/C")="#N/C",AC175,IF(IFERROR(AE175,"#N/C")="#N/C",AD175,"#N/C")))))), _xlpm.finalResult,IF(OR(_xlpm.computedResult="",_xlpm.computedResult="#N/C"),_xlpm.fallback,_xlpm.computedResult), INDEX(_xlpm.finalResult,1)))</f>
        <v>Brachycera</v>
      </c>
      <c r="AI175" s="106" t="s">
        <v>35</v>
      </c>
      <c r="AJ175" s="55" t="str">
        <f t="shared" si="25"/>
        <v>Insecta.Diptera.Brachycera.#N/C.#N/C.#N/C.#N/C.#N/C.#N/C</v>
      </c>
    </row>
    <row r="176" spans="1:36" x14ac:dyDescent="0.25">
      <c r="A176" s="3">
        <v>175</v>
      </c>
      <c r="B176" s="50" t="str">
        <f t="shared" si="29"/>
        <v>FAIR-D1_175</v>
      </c>
      <c r="C176" s="51" t="s">
        <v>28</v>
      </c>
      <c r="D176" s="4">
        <f t="shared" si="28"/>
        <v>45165</v>
      </c>
      <c r="E176" s="1" t="s">
        <v>179</v>
      </c>
      <c r="F176" s="81" t="str">
        <f>HYPERLINK(VLOOKUP(E176,Video_List!G:K,5),"video")</f>
        <v>video</v>
      </c>
      <c r="G176" s="5" t="str">
        <f>IF(ISBLANK(E176),"",IFERROR(IF(MATCH(E176,Video_List!$G:$G,)&gt;0,"ok",""),"errr"))</f>
        <v>ok</v>
      </c>
      <c r="H176" s="1" t="s">
        <v>179</v>
      </c>
      <c r="I176" s="81" t="str">
        <f>HYPERLINK(VLOOKUP(H176,Video_List!G:K,5),"video")</f>
        <v>video</v>
      </c>
      <c r="J176" s="5" t="str">
        <f>IF(ISBLANK(H176),"",IFERROR(IF(MATCH(H176,Video_List!$G:$G,)&gt;0,"ok",""),"error"))</f>
        <v>ok</v>
      </c>
      <c r="K176" s="2">
        <v>45165.590891203698</v>
      </c>
      <c r="L176" s="2">
        <v>45165.591018518498</v>
      </c>
      <c r="M176" s="52">
        <f t="shared" si="22"/>
        <v>1.2731480092043057E-4</v>
      </c>
      <c r="N176" s="53" t="s">
        <v>46</v>
      </c>
      <c r="O176" s="54" t="s">
        <v>35</v>
      </c>
      <c r="P176" s="54" t="s">
        <v>31</v>
      </c>
      <c r="Q176" s="6">
        <v>175</v>
      </c>
      <c r="R176" s="5" t="str">
        <f t="shared" si="23"/>
        <v>FAIR-D1/175</v>
      </c>
      <c r="S176" s="4" t="str">
        <f>IF(ISBLANK(E176),"",IF(E176=H176, "1 video",CONCATENATE((+COUNTIFS(Video_List!$A:$A,Monitoring!C176,Video_List!$D:$D,"&lt;=" &amp;Monitoring!L176)-COUNTIFS(Video_List!$A:$A,Monitoring!C176,Video_List!$D:$D,"&lt;=" &amp;Monitoring!K176))+1," videos")))</f>
        <v>1 video</v>
      </c>
      <c r="T176" s="6" t="s">
        <v>34</v>
      </c>
      <c r="U176" s="75"/>
      <c r="V176" s="7" t="str">
        <f t="shared" si="24"/>
        <v/>
      </c>
      <c r="W176" s="85" t="str">
        <f t="shared" si="30"/>
        <v>yes</v>
      </c>
      <c r="X176" s="86" t="s">
        <v>35</v>
      </c>
      <c r="Y176" s="87" t="str">
        <f>+IFERROR(IF(Z176="#N/C","#N/C",IF(Z176=0,INDEX(Taxonomy_UniqueValues!A:A,MATCH(AA176,Taxonomy_UniqueValues!C:C,0)),INDEX(Taxonomy_UniqueValues!A:A,MATCH(Z176,Taxonomy_UniqueValues!B:B,0)))),"#N/C")</f>
        <v>Insecta</v>
      </c>
      <c r="Z176" s="87" t="str">
        <f>+IFERROR(IF(AA176="#N/C","#N/C",IF(AA176=0,INDEX(Taxonomy_UniqueValues!B:B,MATCH(AB176,Taxonomy_UniqueValues!D:D,0)),INDEX(Taxonomy_UniqueValues!B:B,MATCH(AA176,Taxonomy_UniqueValues!C:C,0)))),"#N/C")</f>
        <v>Diptera</v>
      </c>
      <c r="AA176" s="87" t="str">
        <f>+IFERROR(IF(AB176="#N/C","#N/C",IF(AB176=0,INDEX(Taxonomy_UniqueValues!C:C,MATCH(AC176,Taxonomy_UniqueValues!E:E,0)),INDEX(Taxonomy_UniqueValues!C:C,MATCH(AB176,Taxonomy_UniqueValues!D:D,0)))),"#N/C")</f>
        <v>Brachycera</v>
      </c>
      <c r="AB176" s="87" t="str">
        <f>+IFERROR(IF(AC176="#N/C","#N/C",IF(AC176=0,INDEX(Taxonomy_UniqueValues!D:D,MATCH(AD176,Taxonomy_UniqueValues!F:F,0)),INDEX(Taxonomy_UniqueValues!D:D,MATCH(AC176,Taxonomy_UniqueValues!E:E,0)))),"#N/C")</f>
        <v>Muscomorpha</v>
      </c>
      <c r="AC176" s="87" t="str">
        <f>+IFERROR(IF(AD176="#N/C","#N/C",IF(AD176=0,INDEX(Taxonomy_UniqueValues!E:E,MATCH(AE176,Taxonomy_UniqueValues!G:G,0)),INDEX(Taxonomy_UniqueValues!E:E,MATCH(AD176,Taxonomy_UniqueValues!F:F,0)))),"#N/C")</f>
        <v>Muscoidea</v>
      </c>
      <c r="AD176" s="87" t="str">
        <f>+IFERROR(IF(AE176="#N/C","#N/C",IF(AE176=0,INDEX(Taxonomy_UniqueValues!F:F,MATCH(AF176,Taxonomy_UniqueValues!H:H,0)),INDEX(Taxonomy_UniqueValues!F:F,MATCH(AE176,Taxonomy_UniqueValues!G:G,0)))),"#N/C")</f>
        <v>Fanniidae</v>
      </c>
      <c r="AE176" s="87">
        <f>+IFERROR(IF(AF176="#N/C","#N/C",INDEX(Taxonomy_UniqueValues!G:G,MATCH(AF176,Taxonomy_UniqueValues!H:H,0))),"#N/C")</f>
        <v>0</v>
      </c>
      <c r="AF176" s="87" t="s">
        <v>39</v>
      </c>
      <c r="AG176" s="88" t="s">
        <v>37</v>
      </c>
      <c r="AH176" s="39" t="str" cm="1">
        <f t="array" ref="AH176">IF(LEN(V176)&gt;1,V176,_xlfn.LET(_xlpm.cls,Y176, _xlpm.ord,IFERROR(Z176,"#N/C"), _xlpm.subord,IFERROR(AA176,"#N/C"), _xlpm.infr,IFERROR(AB176,"#N/C"), _xlpm.sf,IFERROR(AC176,"#N/C"), _xlpm.fam,IFERROR(AD176,"#N/C"), _xlpm.subfam,IF(TRIM(AE176)="-","#N/C",IFERROR(AE176,"#N/C")),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_xlpm.fallback,IF(IFERROR(Z176,"#N/C")="#N/C",Y176,IF(IFERROR(AA176,"#N/C")="#N/C",Z176,IF(IFERROR(AB176,"#N/C")="#N/C",AA176,IF(IFERROR(AC176,"#N/C")="#N/C",AB176,IF(IFERROR(AD176,"#N/C")="#N/C",AC176,IF(IFERROR(AE176,"#N/C")="#N/C",AD176,"#N/C")))))), _xlpm.finalResult,IF(OR(_xlpm.computedResult="",_xlpm.computedResult="#N/C"),_xlpm.fallback,_xlpm.computedResult), INDEX(_xlpm.finalResult,1)))</f>
        <v>fly</v>
      </c>
      <c r="AI176" s="106" t="s">
        <v>35</v>
      </c>
      <c r="AJ176" s="55" t="str">
        <f t="shared" si="25"/>
        <v>Insecta.Diptera.Brachycera.Muscomorpha.Muscoidea.Fanniidae.0.Fannia.#N/C</v>
      </c>
    </row>
    <row r="177" spans="1:36" x14ac:dyDescent="0.25">
      <c r="A177" s="3">
        <v>176</v>
      </c>
      <c r="B177" s="50" t="str">
        <f t="shared" si="29"/>
        <v>FAIR-D1_176</v>
      </c>
      <c r="C177" s="51" t="s">
        <v>28</v>
      </c>
      <c r="D177" s="4">
        <f t="shared" si="28"/>
        <v>45165</v>
      </c>
      <c r="E177" s="1" t="s">
        <v>179</v>
      </c>
      <c r="F177" s="81" t="str">
        <f>HYPERLINK(VLOOKUP(E177,Video_List!G:K,5),"video")</f>
        <v>video</v>
      </c>
      <c r="G177" s="5" t="str">
        <f>IF(ISBLANK(E177),"",IFERROR(IF(MATCH(E177,Video_List!$G:$G,)&gt;0,"ok",""),"errr"))</f>
        <v>ok</v>
      </c>
      <c r="H177" s="1" t="s">
        <v>179</v>
      </c>
      <c r="I177" s="81" t="str">
        <f>HYPERLINK(VLOOKUP(H177,Video_List!G:K,5),"video")</f>
        <v>video</v>
      </c>
      <c r="J177" s="5" t="str">
        <f>IF(ISBLANK(H177),"",IFERROR(IF(MATCH(H177,Video_List!$G:$G,)&gt;0,"ok",""),"error"))</f>
        <v>ok</v>
      </c>
      <c r="K177" s="2">
        <v>45165.590891203698</v>
      </c>
      <c r="L177" s="2">
        <v>45165.591041666703</v>
      </c>
      <c r="M177" s="52">
        <f t="shared" si="22"/>
        <v>1.5046300541143864E-4</v>
      </c>
      <c r="N177" s="53" t="s">
        <v>46</v>
      </c>
      <c r="O177" s="54" t="s">
        <v>35</v>
      </c>
      <c r="P177" s="54" t="s">
        <v>46</v>
      </c>
      <c r="Q177" s="6">
        <v>176</v>
      </c>
      <c r="R177" s="5" t="str">
        <f t="shared" si="23"/>
        <v>FAIR-D1/176</v>
      </c>
      <c r="S177" s="4" t="str">
        <f>IF(ISBLANK(E177),"",IF(E177=H177, "1 video",CONCATENATE((+COUNTIFS(Video_List!$A:$A,Monitoring!C177,Video_List!$D:$D,"&lt;=" &amp;Monitoring!L177)-COUNTIFS(Video_List!$A:$A,Monitoring!C177,Video_List!$D:$D,"&lt;=" &amp;Monitoring!K177))+1," videos")))</f>
        <v>1 video</v>
      </c>
      <c r="T177" s="6" t="s">
        <v>46</v>
      </c>
      <c r="U177" s="75" t="s">
        <v>3727</v>
      </c>
      <c r="V177" s="7" t="str">
        <f t="shared" si="24"/>
        <v>fly_small</v>
      </c>
      <c r="W177" s="85" t="s">
        <v>35</v>
      </c>
      <c r="X177" s="86" t="s">
        <v>35</v>
      </c>
      <c r="Y177" s="87" t="str">
        <f>+IFERROR(IF(Z177="#N/C","#N/C",INDEX(Taxonomy_UniqueValues!A:A,MATCH(Z177,Taxonomy_UniqueValues!B:B,0))),"#N/C")</f>
        <v>Insecta</v>
      </c>
      <c r="Z177" s="87" t="str">
        <f>+IFERROR(IF(AA177="#N/C","#N/C",INDEX(Taxonomy_UniqueValues!B:B,MATCH(AA177,Taxonomy_UniqueValues!C:C,0))),"#N/C")</f>
        <v>Diptera</v>
      </c>
      <c r="AA177" s="87" t="s">
        <v>49</v>
      </c>
      <c r="AB177" s="87" t="str">
        <f>+IFERROR(IF(AC177="#N/C","#N/C",INDEX(Taxonomy_UniqueValues!D:D,MATCH(AC177,Taxonomy_UniqueValues!E:E,0))),"#N/C")</f>
        <v>#N/C</v>
      </c>
      <c r="AC177" s="87" t="str">
        <f>+IFERROR(IF(AD177="#N/C","#N/C",INDEX(Taxonomy_UniqueValues!E:E,MATCH(AD177,Taxonomy_UniqueValues!F:F,0))),"#N/C")</f>
        <v>#N/C</v>
      </c>
      <c r="AD177" s="87" t="str">
        <f>+IFERROR(IF(AE177="#N/C","#N/C",INDEX(Taxonomy_UniqueValues!F:F,MATCH(AE177,Taxonomy_UniqueValues!G:G,0))),"#N/C")</f>
        <v>#N/C</v>
      </c>
      <c r="AE177" s="87" t="str">
        <f>+IFERROR(IF(AF177="#N/C","#N/C",INDEX(Taxonomy_UniqueValues!G:G,MATCH(AF177,Taxonomy_UniqueValues!H:H,0))),"#N/C")</f>
        <v>#N/C</v>
      </c>
      <c r="AF177" s="87" t="str">
        <f>+IFERROR(IF(AG177="#N/C","#N/C",INDEX(Taxonomy_UniqueValues!H:H,MATCH(AG177,Taxonomy_UniqueValues!I:I,0))),"#N/C")</f>
        <v>#N/C</v>
      </c>
      <c r="AG177" s="88" t="s">
        <v>37</v>
      </c>
      <c r="AH177" s="39" t="str" cm="1">
        <f t="array" ref="AH177">IF(LEN(V177)&gt;1,V177,_xlfn.LET(_xlpm.cls,Y177, _xlpm.ord,IFERROR(Z177,"#N/C"), _xlpm.subord,IFERROR(AA177,"#N/C"), _xlpm.infr,IFERROR(AB177,"#N/C"), _xlpm.sf,IFERROR(AC177,"#N/C"), _xlpm.fam,IFERROR(AD177,"#N/C"), _xlpm.subfam,IF(TRIM(AE177)="-","#N/C",IFERROR(AE177,"#N/C")),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_xlpm.fallback,IF(IFERROR(Z177,"#N/C")="#N/C",Y177,IF(IFERROR(AA177,"#N/C")="#N/C",Z177,IF(IFERROR(AB177,"#N/C")="#N/C",AA177,IF(IFERROR(AC177,"#N/C")="#N/C",AB177,IF(IFERROR(AD177,"#N/C")="#N/C",AC177,IF(IFERROR(AE177,"#N/C")="#N/C",AD177,"#N/C")))))), _xlpm.finalResult,IF(OR(_xlpm.computedResult="",_xlpm.computedResult="#N/C"),_xlpm.fallback,_xlpm.computedResult), INDEX(_xlpm.finalResult,1)))</f>
        <v>fly_small</v>
      </c>
      <c r="AI177" s="106" t="s">
        <v>32</v>
      </c>
      <c r="AJ177" s="55" t="str">
        <f t="shared" si="25"/>
        <v>Insecta.Diptera.Brachycera.#N/C.#N/C.#N/C.#N/C.#N/C.#N/C</v>
      </c>
    </row>
    <row r="178" spans="1:36" x14ac:dyDescent="0.25">
      <c r="A178" s="3">
        <v>177</v>
      </c>
      <c r="B178" s="50" t="str">
        <f t="shared" si="29"/>
        <v>FAIR-D1_177</v>
      </c>
      <c r="C178" s="51" t="s">
        <v>28</v>
      </c>
      <c r="D178" s="4">
        <f t="shared" si="28"/>
        <v>45165</v>
      </c>
      <c r="E178" s="1" t="s">
        <v>180</v>
      </c>
      <c r="F178" s="81" t="str">
        <f>HYPERLINK(VLOOKUP(E178,Video_List!G:K,5),"video")</f>
        <v>video</v>
      </c>
      <c r="G178" s="5" t="str">
        <f>IF(ISBLANK(E178),"",IFERROR(IF(MATCH(E178,Video_List!$G:$G,)&gt;0,"ok",""),"errr"))</f>
        <v>ok</v>
      </c>
      <c r="H178" s="1" t="s">
        <v>180</v>
      </c>
      <c r="I178" s="81" t="str">
        <f>HYPERLINK(VLOOKUP(H178,Video_List!G:K,5),"video")</f>
        <v>video</v>
      </c>
      <c r="J178" s="5" t="str">
        <f>IF(ISBLANK(H178),"",IFERROR(IF(MATCH(H178,Video_List!$G:$G,)&gt;0,"ok",""),"error"))</f>
        <v>ok</v>
      </c>
      <c r="K178" s="2">
        <v>45165.593020833301</v>
      </c>
      <c r="L178" s="2">
        <v>45165.5930787037</v>
      </c>
      <c r="M178" s="52">
        <f t="shared" si="22"/>
        <v>5.7870398450177163E-5</v>
      </c>
      <c r="N178" s="53" t="s">
        <v>33</v>
      </c>
      <c r="O178" s="54" t="s">
        <v>35</v>
      </c>
      <c r="P178" s="54" t="s">
        <v>33</v>
      </c>
      <c r="Q178" s="6">
        <v>177</v>
      </c>
      <c r="R178" s="5" t="str">
        <f t="shared" si="23"/>
        <v>FAIR-D1/177</v>
      </c>
      <c r="S178" s="4" t="str">
        <f>IF(ISBLANK(E178),"",IF(E178=H178, "1 video",CONCATENATE((+COUNTIFS(Video_List!$A:$A,Monitoring!C178,Video_List!$D:$D,"&lt;=" &amp;Monitoring!L178)-COUNTIFS(Video_List!$A:$A,Monitoring!C178,Video_List!$D:$D,"&lt;=" &amp;Monitoring!K178))+1," videos")))</f>
        <v>1 video</v>
      </c>
      <c r="T178" s="6" t="s">
        <v>46</v>
      </c>
      <c r="U178" s="75" t="s">
        <v>105</v>
      </c>
      <c r="V178" s="7" t="str">
        <f t="shared" si="24"/>
        <v/>
      </c>
      <c r="W178" s="85" t="s">
        <v>35</v>
      </c>
      <c r="X178" s="86" t="s">
        <v>35</v>
      </c>
      <c r="Y178" s="87" t="str">
        <f>+IFERROR(IF(Z178="#N/C","#N/C",INDEX(Taxonomy_UniqueValues!A:A,MATCH(Z178,Taxonomy_UniqueValues!B:B,0))),"#N/C")</f>
        <v>#N/C</v>
      </c>
      <c r="Z178" s="87" t="str">
        <f>+IFERROR(IF(AA178="#N/C","#N/C",INDEX(Taxonomy_UniqueValues!B:B,MATCH(AA178,Taxonomy_UniqueValues!C:C,0))),"#N/C")</f>
        <v>#N/C</v>
      </c>
      <c r="AA178" s="87" t="str">
        <f>+IFERROR(IF(AC178="#N/C","#N/C",INDEX(Taxonomy_UniqueValues!C:C,MATCH(AC178,Taxonomy_UniqueValues!E:E,0))),"#N/C")</f>
        <v>#N/C</v>
      </c>
      <c r="AB178" s="87" t="str">
        <f>+IFERROR(IF(AC178="#N/C","#N/C",INDEX(Taxonomy_UniqueValues!D:D,MATCH(AC178,Taxonomy_UniqueValues!E:E,0))),"#N/C")</f>
        <v>#N/C</v>
      </c>
      <c r="AC178" s="87" t="str">
        <f>+IFERROR(IF(AD178="#N/C","#N/C",INDEX(Taxonomy_UniqueValues!E:E,MATCH(AD178,Taxonomy_UniqueValues!F:F,0))),"#N/C")</f>
        <v>#N/C</v>
      </c>
      <c r="AD178" s="87" t="str">
        <f>+IFERROR(IF(AE178="#N/C","#N/C",INDEX(Taxonomy_UniqueValues!F:F,MATCH(AE178,Taxonomy_UniqueValues!G:G,0))),"#N/C")</f>
        <v>#N/C</v>
      </c>
      <c r="AE178" s="87" t="str">
        <f>+IFERROR(IF(AF178="#N/C","#N/C",INDEX(Taxonomy_UniqueValues!G:G,MATCH(AF178,Taxonomy_UniqueValues!H:H,0))),"#N/C")</f>
        <v>#N/C</v>
      </c>
      <c r="AF178" s="87" t="str">
        <f>+IFERROR(IF(AG178="#N/C","#N/C",INDEX(Taxonomy_UniqueValues!H:H,MATCH(AG178,Taxonomy_UniqueValues!I:I,0))),"#N/C")</f>
        <v>#N/C</v>
      </c>
      <c r="AG178" s="88" t="s">
        <v>37</v>
      </c>
      <c r="AH178" s="39" t="str" cm="1">
        <f t="array" ref="AH178">IF(LEN(V178)&gt;1,V178,_xlfn.LET(_xlpm.cls,Y178, _xlpm.ord,IFERROR(Z178,"#N/C"), _xlpm.subord,IFERROR(AA178,"#N/C"), _xlpm.infr,IFERROR(AB178,"#N/C"), _xlpm.sf,IFERROR(AC178,"#N/C"), _xlpm.fam,IFERROR(AD178,"#N/C"), _xlpm.subfam,IF(TRIM(AE178)="-","#N/C",IFERROR(AE178,"#N/C")),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_xlpm.fallback,IF(IFERROR(Z178,"#N/C")="#N/C",Y178,IF(IFERROR(AA178,"#N/C")="#N/C",Z178,IF(IFERROR(AB178,"#N/C")="#N/C",AA178,IF(IFERROR(AC178,"#N/C")="#N/C",AB178,IF(IFERROR(AD178,"#N/C")="#N/C",AC178,IF(IFERROR(AE178,"#N/C")="#N/C",AD178,"#N/C")))))), _xlpm.finalResult,IF(OR(_xlpm.computedResult="",_xlpm.computedResult="#N/C"),_xlpm.fallback,_xlpm.computedResult), INDEX(_xlpm.finalResult,1)))</f>
        <v>#N/C</v>
      </c>
      <c r="AI178" s="106" t="s">
        <v>35</v>
      </c>
      <c r="AJ178" s="55" t="str">
        <f t="shared" si="25"/>
        <v>#N/C.#N/C.#N/C.#N/C.#N/C.#N/C.#N/C.#N/C.#N/C</v>
      </c>
    </row>
    <row r="179" spans="1:36" x14ac:dyDescent="0.25">
      <c r="A179" s="3">
        <v>178</v>
      </c>
      <c r="B179" s="50" t="str">
        <f t="shared" si="29"/>
        <v>FAIR-D1_178</v>
      </c>
      <c r="C179" s="51" t="s">
        <v>28</v>
      </c>
      <c r="D179" s="4">
        <f t="shared" si="28"/>
        <v>45165</v>
      </c>
      <c r="E179" s="1" t="s">
        <v>180</v>
      </c>
      <c r="F179" s="81" t="str">
        <f>HYPERLINK(VLOOKUP(E179,Video_List!G:K,5),"video")</f>
        <v>video</v>
      </c>
      <c r="G179" s="5" t="str">
        <f>IF(ISBLANK(E179),"",IFERROR(IF(MATCH(E179,Video_List!$G:$G,)&gt;0,"ok",""),"errr"))</f>
        <v>ok</v>
      </c>
      <c r="H179" s="1" t="s">
        <v>180</v>
      </c>
      <c r="I179" s="81" t="str">
        <f>HYPERLINK(VLOOKUP(H179,Video_List!G:K,5),"video")</f>
        <v>video</v>
      </c>
      <c r="J179" s="5" t="str">
        <f>IF(ISBLANK(H179),"",IFERROR(IF(MATCH(H179,Video_List!$G:$G,)&gt;0,"ok",""),"error"))</f>
        <v>ok</v>
      </c>
      <c r="K179" s="2">
        <v>45165.593020833301</v>
      </c>
      <c r="L179" s="2">
        <v>45165.593148148102</v>
      </c>
      <c r="M179" s="52">
        <f t="shared" si="22"/>
        <v>1.2731480092043057E-4</v>
      </c>
      <c r="N179" s="53" t="s">
        <v>46</v>
      </c>
      <c r="O179" s="54" t="s">
        <v>35</v>
      </c>
      <c r="P179" s="54" t="s">
        <v>46</v>
      </c>
      <c r="Q179" s="6">
        <v>178</v>
      </c>
      <c r="R179" s="5" t="str">
        <f t="shared" si="23"/>
        <v>FAIR-D1/178</v>
      </c>
      <c r="S179" s="4" t="str">
        <f>IF(ISBLANK(E179),"",IF(E179=H179, "1 video",CONCATENATE((+COUNTIFS(Video_List!$A:$A,Monitoring!C179,Video_List!$D:$D,"&lt;=" &amp;Monitoring!L179)-COUNTIFS(Video_List!$A:$A,Monitoring!C179,Video_List!$D:$D,"&lt;=" &amp;Monitoring!K179))+1," videos")))</f>
        <v>1 video</v>
      </c>
      <c r="T179" s="54" t="s">
        <v>46</v>
      </c>
      <c r="U179" s="75" t="s">
        <v>3728</v>
      </c>
      <c r="V179" s="7" t="str">
        <f t="shared" si="24"/>
        <v>fly</v>
      </c>
      <c r="W179" s="85" t="s">
        <v>35</v>
      </c>
      <c r="X179" s="86" t="s">
        <v>35</v>
      </c>
      <c r="Y179" s="87" t="s">
        <v>85</v>
      </c>
      <c r="Z179" s="87" t="str">
        <f>+IFERROR(IF(AA179="#N/C","#N/C",INDEX(Taxonomy_UniqueValues!B:B,MATCH(AA179,Taxonomy_UniqueValues!C:C,0))),"#N/C")</f>
        <v>#N/C</v>
      </c>
      <c r="AA179" s="87" t="str">
        <f>+IFERROR(IF(AC179="#N/C","#N/C",INDEX(Taxonomy_UniqueValues!C:C,MATCH(AC179,Taxonomy_UniqueValues!E:E,0))),"#N/C")</f>
        <v>#N/C</v>
      </c>
      <c r="AB179" s="87" t="str">
        <f>+IFERROR(IF(AC179="#N/C","#N/C",INDEX(Taxonomy_UniqueValues!D:D,MATCH(AC179,Taxonomy_UniqueValues!E:E,0))),"#N/C")</f>
        <v>#N/C</v>
      </c>
      <c r="AC179" s="87" t="str">
        <f>+IFERROR(IF(AD179="#N/C","#N/C",INDEX(Taxonomy_UniqueValues!E:E,MATCH(AD179,Taxonomy_UniqueValues!F:F,0))),"#N/C")</f>
        <v>#N/C</v>
      </c>
      <c r="AD179" s="87" t="str">
        <f>+IFERROR(IF(AE179="#N/C","#N/C",INDEX(Taxonomy_UniqueValues!F:F,MATCH(AE179,Taxonomy_UniqueValues!G:G,0))),"#N/C")</f>
        <v>#N/C</v>
      </c>
      <c r="AE179" s="87" t="str">
        <f>+IFERROR(IF(AF179="#N/C","#N/C",INDEX(Taxonomy_UniqueValues!G:G,MATCH(AF179,Taxonomy_UniqueValues!H:H,0))),"#N/C")</f>
        <v>#N/C</v>
      </c>
      <c r="AF179" s="87" t="str">
        <f>+IFERROR(IF(AG179="#N/C","#N/C",INDEX(Taxonomy_UniqueValues!H:H,MATCH(AG179,Taxonomy_UniqueValues!I:I,0))),"#N/C")</f>
        <v>#N/C</v>
      </c>
      <c r="AG179" s="88" t="s">
        <v>37</v>
      </c>
      <c r="AH179" s="39" t="str" cm="1">
        <f t="array" ref="AH179">IF(LEN(V179)&gt;1,V179,_xlfn.LET(_xlpm.cls,Y179, _xlpm.ord,IFERROR(Z179,"#N/C"), _xlpm.subord,IFERROR(AA179,"#N/C"), _xlpm.infr,IFERROR(AB179,"#N/C"), _xlpm.sf,IFERROR(AC179,"#N/C"), _xlpm.fam,IFERROR(AD179,"#N/C"), _xlpm.subfam,IF(TRIM(AE179)="-","#N/C",IFERROR(AE179,"#N/C")),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_xlpm.fallback,IF(IFERROR(Z179,"#N/C")="#N/C",Y179,IF(IFERROR(AA179,"#N/C")="#N/C",Z179,IF(IFERROR(AB179,"#N/C")="#N/C",AA179,IF(IFERROR(AC179,"#N/C")="#N/C",AB179,IF(IFERROR(AD179,"#N/C")="#N/C",AC179,IF(IFERROR(AE179,"#N/C")="#N/C",AD179,"#N/C")))))), _xlpm.finalResult,IF(OR(_xlpm.computedResult="",_xlpm.computedResult="#N/C"),_xlpm.fallback,_xlpm.computedResult), INDEX(_xlpm.finalResult,1)))</f>
        <v>fly</v>
      </c>
      <c r="AI179" s="106" t="s">
        <v>35</v>
      </c>
      <c r="AJ179" s="55" t="str">
        <f t="shared" si="25"/>
        <v>Insecta.#N/C.#N/C.#N/C.#N/C.#N/C.#N/C.#N/C.#N/C</v>
      </c>
    </row>
    <row r="180" spans="1:36" x14ac:dyDescent="0.25">
      <c r="A180" s="3">
        <v>179</v>
      </c>
      <c r="B180" s="50" t="str">
        <f t="shared" si="29"/>
        <v>FAIR-D1_179</v>
      </c>
      <c r="C180" s="51" t="s">
        <v>28</v>
      </c>
      <c r="D180" s="4">
        <f t="shared" si="28"/>
        <v>45165</v>
      </c>
      <c r="E180" s="1" t="s">
        <v>181</v>
      </c>
      <c r="F180" s="81" t="str">
        <f>HYPERLINK(VLOOKUP(E180,Video_List!G:K,5),"video")</f>
        <v>video</v>
      </c>
      <c r="G180" s="5" t="str">
        <f>IF(ISBLANK(E180),"",IFERROR(IF(MATCH(E180,Video_List!$G:$G,)&gt;0,"ok",""),"errr"))</f>
        <v>ok</v>
      </c>
      <c r="H180" s="1" t="s">
        <v>181</v>
      </c>
      <c r="I180" s="81" t="str">
        <f>HYPERLINK(VLOOKUP(H180,Video_List!G:K,5),"video")</f>
        <v>video</v>
      </c>
      <c r="J180" s="5" t="str">
        <f>IF(ISBLANK(H180),"",IFERROR(IF(MATCH(H180,Video_List!$G:$G,)&gt;0,"ok",""),"error"))</f>
        <v>ok</v>
      </c>
      <c r="K180" s="2">
        <v>45165.621527777803</v>
      </c>
      <c r="L180" s="2">
        <v>45165.621678240699</v>
      </c>
      <c r="M180" s="52">
        <f t="shared" si="22"/>
        <v>1.5046289627207443E-4</v>
      </c>
      <c r="N180" s="53" t="s">
        <v>46</v>
      </c>
      <c r="O180" s="54" t="s">
        <v>32</v>
      </c>
      <c r="P180" s="54" t="s">
        <v>33</v>
      </c>
      <c r="Q180" s="6">
        <v>179</v>
      </c>
      <c r="R180" s="5" t="str">
        <f t="shared" si="23"/>
        <v>FAIR-D1/179</v>
      </c>
      <c r="S180" s="4" t="str">
        <f>IF(ISBLANK(E180),"",IF(E180=H180, "1 video",CONCATENATE((+COUNTIFS(Video_List!$A:$A,Monitoring!C180,Video_List!$D:$D,"&lt;=" &amp;Monitoring!L180)-COUNTIFS(Video_List!$A:$A,Monitoring!C180,Video_List!$D:$D,"&lt;=" &amp;Monitoring!K180))+1," videos")))</f>
        <v>1 video</v>
      </c>
      <c r="T180" s="6" t="s">
        <v>34</v>
      </c>
      <c r="U180" s="75"/>
      <c r="V180" s="7" t="str">
        <f t="shared" si="24"/>
        <v/>
      </c>
      <c r="W180" s="85" t="str">
        <f>+IF(Y180="#N/C","-",IF(AC180="#N/C","no","yes"))</f>
        <v>yes</v>
      </c>
      <c r="X180" s="86" t="s">
        <v>35</v>
      </c>
      <c r="Y180" s="87" t="str">
        <f>+IFERROR(IF(Z180="#N/C","#N/C",INDEX(Taxonomy_UniqueValues!A:A,MATCH(Z180,Taxonomy_UniqueValues!B:B,0))),"#N/C")</f>
        <v>Insecta</v>
      </c>
      <c r="Z180" s="87" t="str">
        <f>+IFERROR(IF(AA180="#N/C","#N/C",INDEX(Taxonomy_UniqueValues!B:B,MATCH(AA180,Taxonomy_UniqueValues!C:C,0))),"#N/C")</f>
        <v>Diptera</v>
      </c>
      <c r="AA180" s="87" t="str">
        <f>+IFERROR(IF(AC180="#N/C","#N/C",INDEX(Taxonomy_UniqueValues!C:C,MATCH(AC180,Taxonomy_UniqueValues!E:E,0))),"#N/C")</f>
        <v>Brachycera</v>
      </c>
      <c r="AB180" s="87" t="str">
        <f>+IFERROR(IF(AC180="#N/C","#N/C",INDEX(Taxonomy_UniqueValues!D:D,MATCH(AC180,Taxonomy_UniqueValues!E:E,0))),"#N/C")</f>
        <v>Muscomorpha</v>
      </c>
      <c r="AC180" s="87" t="s">
        <v>36</v>
      </c>
      <c r="AD180" s="87" t="str">
        <f>+IFERROR(IF(AE180="#N/C","#N/C",INDEX(Taxonomy_UniqueValues!F:F,MATCH(AE180,Taxonomy_UniqueValues!G:G,0))),"#N/C")</f>
        <v>#N/C</v>
      </c>
      <c r="AE180" s="87" t="str">
        <f>+IFERROR(IF(AF180="#N/C","#N/C",INDEX(Taxonomy_UniqueValues!G:G,MATCH(AF180,Taxonomy_UniqueValues!H:H,0))),"#N/C")</f>
        <v>#N/C</v>
      </c>
      <c r="AF180" s="87" t="str">
        <f>+IFERROR(IF(AG180="#N/C","#N/C",INDEX(Taxonomy_UniqueValues!H:H,MATCH(AG180,Taxonomy_UniqueValues!I:I,0))),"#N/C")</f>
        <v>#N/C</v>
      </c>
      <c r="AG180" s="88" t="s">
        <v>37</v>
      </c>
      <c r="AH180" s="39" t="str" cm="1">
        <f t="array" ref="AH180">IF(LEN(V180)&gt;1,V180,_xlfn.LET(_xlpm.cls,Y180, _xlpm.ord,IFERROR(Z180,"#N/C"), _xlpm.subord,IFERROR(AA180,"#N/C"), _xlpm.infr,IFERROR(AB180,"#N/C"), _xlpm.sf,IFERROR(AC180,"#N/C"), _xlpm.fam,IFERROR(AD180,"#N/C"), _xlpm.subfam,IF(TRIM(AE180)="-","#N/C",IFERROR(AE180,"#N/C")),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_xlpm.fallback,IF(IFERROR(Z180,"#N/C")="#N/C",Y180,IF(IFERROR(AA180,"#N/C")="#N/C",Z180,IF(IFERROR(AB180,"#N/C")="#N/C",AA180,IF(IFERROR(AC180,"#N/C")="#N/C",AB180,IF(IFERROR(AD180,"#N/C")="#N/C",AC180,IF(IFERROR(AE180,"#N/C")="#N/C",AD180,"#N/C")))))), _xlpm.finalResult,IF(OR(_xlpm.computedResult="",_xlpm.computedResult="#N/C"),_xlpm.fallback,_xlpm.computedResult), INDEX(_xlpm.finalResult,1)))</f>
        <v>Muscoidea</v>
      </c>
      <c r="AI180" s="106" t="s">
        <v>35</v>
      </c>
      <c r="AJ180" s="55" t="str">
        <f t="shared" si="25"/>
        <v>Insecta.Diptera.Brachycera.Muscomorpha.Muscoidea.#N/C.#N/C.#N/C.#N/C</v>
      </c>
    </row>
    <row r="181" spans="1:36" x14ac:dyDescent="0.25">
      <c r="A181" s="3">
        <v>180</v>
      </c>
      <c r="B181" s="50" t="str">
        <f t="shared" si="29"/>
        <v>FAIR-D1_180</v>
      </c>
      <c r="C181" s="51" t="s">
        <v>28</v>
      </c>
      <c r="D181" s="4">
        <f t="shared" si="28"/>
        <v>45165</v>
      </c>
      <c r="E181" s="1" t="s">
        <v>182</v>
      </c>
      <c r="F181" s="81" t="str">
        <f>HYPERLINK(VLOOKUP(E181,Video_List!G:K,5),"video")</f>
        <v>video</v>
      </c>
      <c r="G181" s="5" t="str">
        <f>IF(ISBLANK(E181),"",IFERROR(IF(MATCH(E181,Video_List!$G:$G,)&gt;0,"ok",""),"errr"))</f>
        <v>ok</v>
      </c>
      <c r="H181" s="1" t="s">
        <v>182</v>
      </c>
      <c r="I181" s="81" t="str">
        <f>HYPERLINK(VLOOKUP(H181,Video_List!G:K,5),"video")</f>
        <v>video</v>
      </c>
      <c r="J181" s="5" t="str">
        <f>IF(ISBLANK(H181),"",IFERROR(IF(MATCH(H181,Video_List!$G:$G,)&gt;0,"ok",""),"error"))</f>
        <v>ok</v>
      </c>
      <c r="K181" s="2">
        <v>45165.759131944498</v>
      </c>
      <c r="L181" s="2">
        <v>45165.759722222203</v>
      </c>
      <c r="M181" s="52">
        <f t="shared" si="22"/>
        <v>5.9027770475950092E-4</v>
      </c>
      <c r="N181" s="53" t="s">
        <v>31</v>
      </c>
      <c r="O181" s="54" t="s">
        <v>32</v>
      </c>
      <c r="P181" s="54" t="s">
        <v>33</v>
      </c>
      <c r="Q181" s="6">
        <v>180</v>
      </c>
      <c r="R181" s="5" t="str">
        <f t="shared" si="23"/>
        <v>FAIR-D1/180</v>
      </c>
      <c r="S181" s="4" t="str">
        <f>IF(ISBLANK(E181),"",IF(E181=H181, "1 video",CONCATENATE((+COUNTIFS(Video_List!$A:$A,Monitoring!C181,Video_List!$D:$D,"&lt;=" &amp;Monitoring!L181)-COUNTIFS(Video_List!$A:$A,Monitoring!C181,Video_List!$D:$D,"&lt;=" &amp;Monitoring!K181))+1," videos")))</f>
        <v>1 video</v>
      </c>
      <c r="T181" s="6" t="s">
        <v>34</v>
      </c>
      <c r="U181" s="75"/>
      <c r="V181" s="7" t="str">
        <f t="shared" si="24"/>
        <v/>
      </c>
      <c r="W181" s="85" t="str">
        <f>+IF(Y181="#N/C","-",IF(AC181="#N/C","no","yes"))</f>
        <v>yes</v>
      </c>
      <c r="X181" s="86" t="s">
        <v>32</v>
      </c>
      <c r="Y181" s="87" t="str">
        <f>+IFERROR(IF(Z181="#N/C","#N/C",IF(Z181=0,INDEX(Taxonomy_UniqueValues!A:A,MATCH(AA181,Taxonomy_UniqueValues!C:C,0)),INDEX(Taxonomy_UniqueValues!A:A,MATCH(Z181,Taxonomy_UniqueValues!B:B,0)))),"#N/C")</f>
        <v>Insecta</v>
      </c>
      <c r="Z181" s="87" t="str">
        <f>+IFERROR(IF(AA181="#N/C","#N/C",IF(AA181=0,INDEX(Taxonomy_UniqueValues!B:B,MATCH(AB181,Taxonomy_UniqueValues!D:D,0)),INDEX(Taxonomy_UniqueValues!B:B,MATCH(AA181,Taxonomy_UniqueValues!C:C,0)))),"#N/C")</f>
        <v>Diptera</v>
      </c>
      <c r="AA181" s="87" t="str">
        <f>+IFERROR(IF(AB181="#N/C","#N/C",IF(AB181=0,INDEX(Taxonomy_UniqueValues!C:C,MATCH(AC181,Taxonomy_UniqueValues!E:E,0)),INDEX(Taxonomy_UniqueValues!C:C,MATCH(AB181,Taxonomy_UniqueValues!D:D,0)))),"#N/C")</f>
        <v>Brachycera</v>
      </c>
      <c r="AB181" s="87" t="str">
        <f>+IFERROR(IF(AC181="#N/C","#N/C",IF(AC181=0,INDEX(Taxonomy_UniqueValues!D:D,MATCH(AD181,Taxonomy_UniqueValues!F:F,0)),INDEX(Taxonomy_UniqueValues!D:D,MATCH(AC181,Taxonomy_UniqueValues!E:E,0)))),"#N/C")</f>
        <v>Muscomorpha</v>
      </c>
      <c r="AC181" s="87" t="str">
        <f>+IFERROR(IF(AD181="#N/C","#N/C",IF(AD181=0,INDEX(Taxonomy_UniqueValues!E:E,MATCH(AE181,Taxonomy_UniqueValues!G:G,0)),INDEX(Taxonomy_UniqueValues!E:E,MATCH(AD181,Taxonomy_UniqueValues!F:F,0)))),"#N/C")</f>
        <v>Muscoidea</v>
      </c>
      <c r="AD181" s="87" t="str">
        <f>+IFERROR(IF(AE181="#N/C","#N/C",IF(AE181=0,INDEX(Taxonomy_UniqueValues!F:F,MATCH(AF181,Taxonomy_UniqueValues!H:H,0)),INDEX(Taxonomy_UniqueValues!F:F,MATCH(AE181,Taxonomy_UniqueValues!G:G,0)))),"#N/C")</f>
        <v>Fanniidae</v>
      </c>
      <c r="AE181" s="87">
        <f>+IFERROR(IF(AF181="#N/C","#N/C",INDEX(Taxonomy_UniqueValues!G:G,MATCH(AF181,Taxonomy_UniqueValues!H:H,0))),"#N/C")</f>
        <v>0</v>
      </c>
      <c r="AF181" s="87" t="s">
        <v>39</v>
      </c>
      <c r="AG181" s="88" t="s">
        <v>37</v>
      </c>
      <c r="AH181" s="39" t="str" cm="1">
        <f t="array" ref="AH181">IF(LEN(V181)&gt;1,V181,_xlfn.LET(_xlpm.cls,Y181, _xlpm.ord,IFERROR(Z181,"#N/C"), _xlpm.subord,IFERROR(AA181,"#N/C"), _xlpm.infr,IFERROR(AB181,"#N/C"), _xlpm.sf,IFERROR(AC181,"#N/C"), _xlpm.fam,IFERROR(AD181,"#N/C"), _xlpm.subfam,IF(TRIM(AE181)="-","#N/C",IFERROR(AE181,"#N/C")),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_xlpm.fallback,IF(IFERROR(Z181,"#N/C")="#N/C",Y181,IF(IFERROR(AA181,"#N/C")="#N/C",Z181,IF(IFERROR(AB181,"#N/C")="#N/C",AA181,IF(IFERROR(AC181,"#N/C")="#N/C",AB181,IF(IFERROR(AD181,"#N/C")="#N/C",AC181,IF(IFERROR(AE181,"#N/C")="#N/C",AD181,"#N/C")))))), _xlpm.finalResult,IF(OR(_xlpm.computedResult="",_xlpm.computedResult="#N/C"),_xlpm.fallback,_xlpm.computedResult), INDEX(_xlpm.finalResult,1)))</f>
        <v>fly</v>
      </c>
      <c r="AI181" s="106" t="s">
        <v>35</v>
      </c>
      <c r="AJ181" s="55" t="str">
        <f t="shared" si="25"/>
        <v>Insecta.Diptera.Brachycera.Muscomorpha.Muscoidea.Fanniidae.0.Fannia.#N/C</v>
      </c>
    </row>
    <row r="182" spans="1:36" x14ac:dyDescent="0.25">
      <c r="A182" s="3">
        <v>181</v>
      </c>
      <c r="B182" s="50" t="str">
        <f t="shared" si="29"/>
        <v>FAIR-D1_181</v>
      </c>
      <c r="C182" s="51" t="s">
        <v>28</v>
      </c>
      <c r="D182" s="4">
        <f t="shared" si="28"/>
        <v>45165</v>
      </c>
      <c r="E182" s="1" t="s">
        <v>183</v>
      </c>
      <c r="F182" s="81" t="str">
        <f>HYPERLINK(VLOOKUP(E182,Video_List!G:K,5),"video")</f>
        <v>video</v>
      </c>
      <c r="G182" s="5" t="str">
        <f>IF(ISBLANK(E182),"",IFERROR(IF(MATCH(E182,Video_List!$G:$G,)&gt;0,"ok",""),"errr"))</f>
        <v>ok</v>
      </c>
      <c r="H182" s="1" t="s">
        <v>183</v>
      </c>
      <c r="I182" s="81" t="str">
        <f>HYPERLINK(VLOOKUP(H182,Video_List!G:K,5),"video")</f>
        <v>video</v>
      </c>
      <c r="J182" s="5" t="str">
        <f>IF(ISBLANK(H182),"",IFERROR(IF(MATCH(H182,Video_List!$G:$G,)&gt;0,"ok",""),"error"))</f>
        <v>ok</v>
      </c>
      <c r="K182" s="2">
        <v>45165.762372685203</v>
      </c>
      <c r="L182" s="2">
        <v>45165.762453703697</v>
      </c>
      <c r="M182" s="52">
        <f t="shared" si="22"/>
        <v>8.1018493801821023E-5</v>
      </c>
      <c r="N182" s="53" t="s">
        <v>33</v>
      </c>
      <c r="O182" s="54" t="s">
        <v>35</v>
      </c>
      <c r="P182" s="54" t="s">
        <v>33</v>
      </c>
      <c r="Q182" s="6">
        <v>181</v>
      </c>
      <c r="R182" s="5" t="str">
        <f t="shared" si="23"/>
        <v>FAIR-D1/181</v>
      </c>
      <c r="S182" s="4" t="str">
        <f>IF(ISBLANK(E182),"",IF(E182=H182, "1 video",CONCATENATE((+COUNTIFS(Video_List!$A:$A,Monitoring!C182,Video_List!$D:$D,"&lt;=" &amp;Monitoring!L182)-COUNTIFS(Video_List!$A:$A,Monitoring!C182,Video_List!$D:$D,"&lt;=" &amp;Monitoring!K182))+1," videos")))</f>
        <v>1 video</v>
      </c>
      <c r="T182" s="6" t="s">
        <v>46</v>
      </c>
      <c r="U182" s="75" t="s">
        <v>105</v>
      </c>
      <c r="V182" s="7" t="str">
        <f t="shared" si="24"/>
        <v/>
      </c>
      <c r="W182" s="85" t="s">
        <v>35</v>
      </c>
      <c r="X182" s="86" t="s">
        <v>35</v>
      </c>
      <c r="Y182" s="87" t="str">
        <f>+IFERROR(IF(Z182="#N/C","#N/C",INDEX(Taxonomy_UniqueValues!A:A,MATCH(Z182,Taxonomy_UniqueValues!B:B,0))),"#N/C")</f>
        <v>#N/C</v>
      </c>
      <c r="Z182" s="87" t="str">
        <f>+IFERROR(IF(AA182="#N/C","#N/C",INDEX(Taxonomy_UniqueValues!B:B,MATCH(AA182,Taxonomy_UniqueValues!C:C,0))),"#N/C")</f>
        <v>#N/C</v>
      </c>
      <c r="AA182" s="87" t="str">
        <f>+IFERROR(IF(AC182="#N/C","#N/C",INDEX(Taxonomy_UniqueValues!C:C,MATCH(AC182,Taxonomy_UniqueValues!E:E,0))),"#N/C")</f>
        <v>#N/C</v>
      </c>
      <c r="AB182" s="87" t="str">
        <f>+IFERROR(IF(AC182="#N/C","#N/C",INDEX(Taxonomy_UniqueValues!D:D,MATCH(AC182,Taxonomy_UniqueValues!E:E,0))),"#N/C")</f>
        <v>#N/C</v>
      </c>
      <c r="AC182" s="87" t="str">
        <f>+IFERROR(IF(AD182="#N/C","#N/C",INDEX(Taxonomy_UniqueValues!E:E,MATCH(AD182,Taxonomy_UniqueValues!F:F,0))),"#N/C")</f>
        <v>#N/C</v>
      </c>
      <c r="AD182" s="87" t="str">
        <f>+IFERROR(IF(AE182="#N/C","#N/C",INDEX(Taxonomy_UniqueValues!F:F,MATCH(AE182,Taxonomy_UniqueValues!G:G,0))),"#N/C")</f>
        <v>#N/C</v>
      </c>
      <c r="AE182" s="87" t="str">
        <f>+IFERROR(IF(AF182="#N/C","#N/C",INDEX(Taxonomy_UniqueValues!G:G,MATCH(AF182,Taxonomy_UniqueValues!H:H,0))),"#N/C")</f>
        <v>#N/C</v>
      </c>
      <c r="AF182" s="87" t="str">
        <f>+IFERROR(IF(AG182="#N/C","#N/C",INDEX(Taxonomy_UniqueValues!H:H,MATCH(AG182,Taxonomy_UniqueValues!I:I,0))),"#N/C")</f>
        <v>#N/C</v>
      </c>
      <c r="AG182" s="88" t="s">
        <v>37</v>
      </c>
      <c r="AH182" s="39" t="str" cm="1">
        <f t="array" ref="AH182">IF(LEN(V182)&gt;1,V182,_xlfn.LET(_xlpm.cls,Y182, _xlpm.ord,IFERROR(Z182,"#N/C"), _xlpm.subord,IFERROR(AA182,"#N/C"), _xlpm.infr,IFERROR(AB182,"#N/C"), _xlpm.sf,IFERROR(AC182,"#N/C"), _xlpm.fam,IFERROR(AD182,"#N/C"), _xlpm.subfam,IF(TRIM(AE182)="-","#N/C",IFERROR(AE182,"#N/C")),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_xlpm.fallback,IF(IFERROR(Z182,"#N/C")="#N/C",Y182,IF(IFERROR(AA182,"#N/C")="#N/C",Z182,IF(IFERROR(AB182,"#N/C")="#N/C",AA182,IF(IFERROR(AC182,"#N/C")="#N/C",AB182,IF(IFERROR(AD182,"#N/C")="#N/C",AC182,IF(IFERROR(AE182,"#N/C")="#N/C",AD182,"#N/C")))))), _xlpm.finalResult,IF(OR(_xlpm.computedResult="",_xlpm.computedResult="#N/C"),_xlpm.fallback,_xlpm.computedResult), INDEX(_xlpm.finalResult,1)))</f>
        <v>#N/C</v>
      </c>
      <c r="AI182" s="106" t="s">
        <v>35</v>
      </c>
      <c r="AJ182" s="55" t="str">
        <f t="shared" si="25"/>
        <v>#N/C.#N/C.#N/C.#N/C.#N/C.#N/C.#N/C.#N/C.#N/C</v>
      </c>
    </row>
    <row r="183" spans="1:36" x14ac:dyDescent="0.25">
      <c r="A183" s="3">
        <v>182</v>
      </c>
      <c r="B183" s="50" t="str">
        <f t="shared" si="29"/>
        <v>FAIR-D1_182</v>
      </c>
      <c r="C183" s="51" t="s">
        <v>28</v>
      </c>
      <c r="D183" s="4">
        <f t="shared" si="28"/>
        <v>45175</v>
      </c>
      <c r="E183" s="1" t="s">
        <v>184</v>
      </c>
      <c r="F183" s="81" t="str">
        <f>HYPERLINK(VLOOKUP(E183,Video_List!G:K,5),"video")</f>
        <v>video</v>
      </c>
      <c r="G183" s="5" t="str">
        <f>IF(ISBLANK(E183),"",IFERROR(IF(MATCH(E183,Video_List!$G:$G,)&gt;0,"ok",""),"errr"))</f>
        <v>ok</v>
      </c>
      <c r="H183" s="1" t="s">
        <v>184</v>
      </c>
      <c r="I183" s="81" t="str">
        <f>HYPERLINK(VLOOKUP(H183,Video_List!G:K,5),"video")</f>
        <v>video</v>
      </c>
      <c r="J183" s="5" t="str">
        <f>IF(ISBLANK(H183),"",IFERROR(IF(MATCH(H183,Video_List!$G:$G,)&gt;0,"ok",""),"error"))</f>
        <v>ok</v>
      </c>
      <c r="K183" s="2">
        <v>45175.655833333301</v>
      </c>
      <c r="L183" s="2">
        <v>45175.656145833302</v>
      </c>
      <c r="M183" s="52">
        <f t="shared" si="22"/>
        <v>3.125000002910383E-4</v>
      </c>
      <c r="N183" s="53" t="s">
        <v>31</v>
      </c>
      <c r="O183" s="54" t="s">
        <v>35</v>
      </c>
      <c r="P183" s="54" t="s">
        <v>46</v>
      </c>
      <c r="Q183" s="6">
        <v>182</v>
      </c>
      <c r="R183" s="5" t="str">
        <f t="shared" si="23"/>
        <v>FAIR-D1/182</v>
      </c>
      <c r="S183" s="4" t="str">
        <f>IF(ISBLANK(E183),"",IF(E183=H183, "1 video",CONCATENATE((+COUNTIFS(Video_List!$A:$A,Monitoring!C183,Video_List!$D:$D,"&lt;=" &amp;Monitoring!L183)-COUNTIFS(Video_List!$A:$A,Monitoring!C183,Video_List!$D:$D,"&lt;=" &amp;Monitoring!K183))+1," videos")))</f>
        <v>1 video</v>
      </c>
      <c r="T183" s="6" t="s">
        <v>185</v>
      </c>
      <c r="U183" s="75"/>
      <c r="V183" s="7" t="str">
        <f t="shared" si="24"/>
        <v/>
      </c>
      <c r="W183" s="85" t="str">
        <f>+IF(Y183="#N/C","-",IF(AC183="#N/C","no","yes"))</f>
        <v>yes</v>
      </c>
      <c r="X183" s="86" t="s">
        <v>32</v>
      </c>
      <c r="Y183" s="87" t="str">
        <f>+IFERROR(IF(Z183="#N/C","#N/C",INDEX(Taxonomy_UniqueValues!A:A,MATCH(Z183,Taxonomy_UniqueValues!B:B,0))),"#N/C")</f>
        <v>Insecta</v>
      </c>
      <c r="Z183" s="87" t="str">
        <f>+IFERROR(IF(AA183="#N/C","#N/C",INDEX(Taxonomy_UniqueValues!B:B,MATCH(AA183,Taxonomy_UniqueValues!C:C,0))),"#N/C")</f>
        <v>Coleoptera</v>
      </c>
      <c r="AA183" s="87" t="str">
        <f>+IFERROR(IF(AC183="#N/C","#N/C",INDEX(Taxonomy_UniqueValues!C:C,MATCH(AC183,Taxonomy_UniqueValues!E:E,0))),"#N/C")</f>
        <v>Polyphaga</v>
      </c>
      <c r="AB183" s="87" t="str">
        <f>+IFERROR(IF(AC183="#N/C","#N/C",INDEX(Taxonomy_UniqueValues!D:D,MATCH(AC183,Taxonomy_UniqueValues!E:E,0))),"#N/C")</f>
        <v>Cucujiformia</v>
      </c>
      <c r="AC183" s="87" t="str">
        <f>+IFERROR(IF(AD183="#N/C","#N/C",INDEX(Taxonomy_UniqueValues!E:E,MATCH(AD183,Taxonomy_UniqueValues!F:F,0))),"#N/C")</f>
        <v>Coccinelloidea</v>
      </c>
      <c r="AD183" s="87" t="str">
        <f>+IFERROR(IF(AE183="#N/C","#N/C",INDEX(Taxonomy_UniqueValues!F:F,MATCH(AE183,Taxonomy_UniqueValues!G:G,0))),"#N/C")</f>
        <v>Coccinellidae</v>
      </c>
      <c r="AE183" s="87" t="s">
        <v>186</v>
      </c>
      <c r="AF183" s="87" t="str">
        <f>+IFERROR(IF(AG183="#N/C","#N/C",INDEX(Taxonomy_UniqueValues!H:H,MATCH(AG183,Taxonomy_UniqueValues!I:I,0))),"#N/C")</f>
        <v>#N/C</v>
      </c>
      <c r="AG183" s="88" t="s">
        <v>37</v>
      </c>
      <c r="AH183" s="39" t="str" cm="1">
        <f t="array" ref="AH183">IF(LEN(V183)&gt;1,V183,_xlfn.LET(_xlpm.cls,Y183, _xlpm.ord,IFERROR(Z183,"#N/C"), _xlpm.subord,IFERROR(AA183,"#N/C"), _xlpm.infr,IFERROR(AB183,"#N/C"), _xlpm.sf,IFERROR(AC183,"#N/C"), _xlpm.fam,IFERROR(AD183,"#N/C"), _xlpm.subfam,IF(TRIM(AE183)="-","#N/C",IFERROR(AE183,"#N/C")),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_xlpm.fallback,IF(IFERROR(Z183,"#N/C")="#N/C",Y183,IF(IFERROR(AA183,"#N/C")="#N/C",Z183,IF(IFERROR(AB183,"#N/C")="#N/C",AA183,IF(IFERROR(AC183,"#N/C")="#N/C",AB183,IF(IFERROR(AD183,"#N/C")="#N/C",AC183,IF(IFERROR(AE183,"#N/C")="#N/C",AD183,"#N/C")))))), _xlpm.finalResult,IF(OR(_xlpm.computedResult="",_xlpm.computedResult="#N/C"),_xlpm.fallback,_xlpm.computedResult), INDEX(_xlpm.finalResult,1)))</f>
        <v>ladybug</v>
      </c>
      <c r="AI183" s="106" t="s">
        <v>35</v>
      </c>
      <c r="AJ183" s="55" t="str">
        <f t="shared" si="25"/>
        <v>Insecta.Coleoptera.Polyphaga.Cucujiformia.Coccinelloidea.Coccinellidae.Coccinellinae.#N/C.#N/C</v>
      </c>
    </row>
    <row r="184" spans="1:36" x14ac:dyDescent="0.25">
      <c r="A184" s="3">
        <v>183</v>
      </c>
      <c r="B184" s="50" t="str">
        <f t="shared" si="29"/>
        <v>FAIR-D1_183</v>
      </c>
      <c r="C184" s="51" t="s">
        <v>28</v>
      </c>
      <c r="D184" s="4">
        <f t="shared" si="28"/>
        <v>45175</v>
      </c>
      <c r="E184" s="1" t="s">
        <v>187</v>
      </c>
      <c r="F184" s="81" t="str">
        <f>HYPERLINK(VLOOKUP(E184,Video_List!G:K,5),"video")</f>
        <v>video</v>
      </c>
      <c r="G184" s="5" t="str">
        <f>IF(ISBLANK(E184),"",IFERROR(IF(MATCH(E184,Video_List!$G:$G,)&gt;0,"ok",""),"errr"))</f>
        <v>ok</v>
      </c>
      <c r="H184" s="1" t="s">
        <v>187</v>
      </c>
      <c r="I184" s="81" t="str">
        <f>HYPERLINK(VLOOKUP(H184,Video_List!G:K,5),"video")</f>
        <v>video</v>
      </c>
      <c r="J184" s="5" t="str">
        <f>IF(ISBLANK(H184),"",IFERROR(IF(MATCH(H184,Video_List!$G:$G,)&gt;0,"ok",""),"error"))</f>
        <v>ok</v>
      </c>
      <c r="K184" s="2">
        <v>45175.690578703703</v>
      </c>
      <c r="L184" s="2">
        <v>45175.690821759301</v>
      </c>
      <c r="M184" s="52">
        <f t="shared" si="22"/>
        <v>2.430555978207849E-4</v>
      </c>
      <c r="N184" s="53" t="s">
        <v>31</v>
      </c>
      <c r="O184" s="54" t="s">
        <v>35</v>
      </c>
      <c r="P184" s="54" t="s">
        <v>31</v>
      </c>
      <c r="Q184" s="6">
        <v>183</v>
      </c>
      <c r="R184" s="5" t="str">
        <f t="shared" si="23"/>
        <v>FAIR-D1/183</v>
      </c>
      <c r="S184" s="4" t="str">
        <f>IF(ISBLANK(E184),"",IF(E184=H184, "1 video",CONCATENATE((+COUNTIFS(Video_List!$A:$A,Monitoring!C184,Video_List!$D:$D,"&lt;=" &amp;Monitoring!L184)-COUNTIFS(Video_List!$A:$A,Monitoring!C184,Video_List!$D:$D,"&lt;=" &amp;Monitoring!K184))+1," videos")))</f>
        <v>1 video</v>
      </c>
      <c r="T184" s="6" t="s">
        <v>34</v>
      </c>
      <c r="U184" s="75"/>
      <c r="V184" s="7" t="str">
        <f t="shared" si="24"/>
        <v/>
      </c>
      <c r="W184" s="85" t="str">
        <f>+IF(Y184="#N/C","-",IF(AC184="#N/C","no","yes"))</f>
        <v>yes</v>
      </c>
      <c r="X184" s="86" t="s">
        <v>35</v>
      </c>
      <c r="Y184" s="87" t="str">
        <f>+IFERROR(IF(Z184="#N/C","#N/C",INDEX(Taxonomy_UniqueValues!A:A,MATCH(Z184,Taxonomy_UniqueValues!B:B,0))),"#N/C")</f>
        <v>Insecta</v>
      </c>
      <c r="Z184" s="87" t="str">
        <f>+IFERROR(IF(AA184="#N/C","#N/C",INDEX(Taxonomy_UniqueValues!B:B,MATCH(AA184,Taxonomy_UniqueValues!C:C,0))),"#N/C")</f>
        <v>Diptera</v>
      </c>
      <c r="AA184" s="87" t="str">
        <f>+IFERROR(IF(AC184="#N/C","#N/C",INDEX(Taxonomy_UniqueValues!C:C,MATCH(AC184,Taxonomy_UniqueValues!E:E,0))),"#N/C")</f>
        <v>Brachycera</v>
      </c>
      <c r="AB184" s="87" t="str">
        <f>+IFERROR(IF(AC184="#N/C","#N/C",INDEX(Taxonomy_UniqueValues!D:D,MATCH(AC184,Taxonomy_UniqueValues!E:E,0))),"#N/C")</f>
        <v>Muscomorpha</v>
      </c>
      <c r="AC184" s="87" t="s">
        <v>36</v>
      </c>
      <c r="AD184" s="87" t="str">
        <f>+IFERROR(IF(AE184="#N/C","#N/C",INDEX(Taxonomy_UniqueValues!F:F,MATCH(AE184,Taxonomy_UniqueValues!G:G,0))),"#N/C")</f>
        <v>#N/C</v>
      </c>
      <c r="AE184" s="87" t="str">
        <f>+IFERROR(IF(AF184="#N/C","#N/C",INDEX(Taxonomy_UniqueValues!G:G,MATCH(AF184,Taxonomy_UniqueValues!H:H,0))),"#N/C")</f>
        <v>#N/C</v>
      </c>
      <c r="AF184" s="87" t="str">
        <f>+IFERROR(IF(AG184="#N/C","#N/C",INDEX(Taxonomy_UniqueValues!H:H,MATCH(AG184,Taxonomy_UniqueValues!I:I,0))),"#N/C")</f>
        <v>#N/C</v>
      </c>
      <c r="AG184" s="88" t="s">
        <v>37</v>
      </c>
      <c r="AH184" s="39" t="str" cm="1">
        <f t="array" ref="AH184">IF(LEN(V184)&gt;1,V184,_xlfn.LET(_xlpm.cls,Y184, _xlpm.ord,IFERROR(Z184,"#N/C"), _xlpm.subord,IFERROR(AA184,"#N/C"), _xlpm.infr,IFERROR(AB184,"#N/C"), _xlpm.sf,IFERROR(AC184,"#N/C"), _xlpm.fam,IFERROR(AD184,"#N/C"), _xlpm.subfam,IF(TRIM(AE184)="-","#N/C",IFERROR(AE184,"#N/C")),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_xlpm.fallback,IF(IFERROR(Z184,"#N/C")="#N/C",Y184,IF(IFERROR(AA184,"#N/C")="#N/C",Z184,IF(IFERROR(AB184,"#N/C")="#N/C",AA184,IF(IFERROR(AC184,"#N/C")="#N/C",AB184,IF(IFERROR(AD184,"#N/C")="#N/C",AC184,IF(IFERROR(AE184,"#N/C")="#N/C",AD184,"#N/C")))))), _xlpm.finalResult,IF(OR(_xlpm.computedResult="",_xlpm.computedResult="#N/C"),_xlpm.fallback,_xlpm.computedResult), INDEX(_xlpm.finalResult,1)))</f>
        <v>Muscoidea</v>
      </c>
      <c r="AI184" s="106" t="s">
        <v>35</v>
      </c>
      <c r="AJ184" s="55" t="str">
        <f t="shared" si="25"/>
        <v>Insecta.Diptera.Brachycera.Muscomorpha.Muscoidea.#N/C.#N/C.#N/C.#N/C</v>
      </c>
    </row>
    <row r="185" spans="1:36" x14ac:dyDescent="0.25">
      <c r="A185" s="3">
        <v>184</v>
      </c>
      <c r="B185" s="50" t="str">
        <f t="shared" si="29"/>
        <v>FAIR-D1_184</v>
      </c>
      <c r="C185" s="51" t="s">
        <v>28</v>
      </c>
      <c r="D185" s="4">
        <f t="shared" ref="D185:D206" si="31">IF(ISBLANK(E185),"",+VALUE(MID(E185, FIND("_", E185)+1,10)))</f>
        <v>45175</v>
      </c>
      <c r="E185" s="1" t="s">
        <v>188</v>
      </c>
      <c r="F185" s="81" t="str">
        <f>HYPERLINK(VLOOKUP(E185,Video_List!G:K,5),"video")</f>
        <v>video</v>
      </c>
      <c r="G185" s="5" t="str">
        <f>IF(ISBLANK(E185),"",IFERROR(IF(MATCH(E185,Video_List!$G:$G,)&gt;0,"ok",""),"errr"))</f>
        <v>ok</v>
      </c>
      <c r="H185" s="1" t="s">
        <v>188</v>
      </c>
      <c r="I185" s="81" t="str">
        <f>HYPERLINK(VLOOKUP(H185,Video_List!G:K,5),"video")</f>
        <v>video</v>
      </c>
      <c r="J185" s="5" t="str">
        <f>IF(ISBLANK(H185),"",IFERROR(IF(MATCH(H185,Video_List!$G:$G,)&gt;0,"ok",""),"error"))</f>
        <v>ok</v>
      </c>
      <c r="K185" s="2">
        <v>45175.7575462963</v>
      </c>
      <c r="L185" s="2">
        <v>45175.757604166698</v>
      </c>
      <c r="M185" s="52">
        <f t="shared" si="22"/>
        <v>5.7870398450177163E-5</v>
      </c>
      <c r="N185" s="53" t="s">
        <v>31</v>
      </c>
      <c r="O185" s="54" t="s">
        <v>32</v>
      </c>
      <c r="P185" s="54" t="s">
        <v>33</v>
      </c>
      <c r="Q185" s="6">
        <v>184</v>
      </c>
      <c r="R185" s="5" t="str">
        <f t="shared" si="23"/>
        <v>FAIR-D1/184</v>
      </c>
      <c r="S185" s="4" t="str">
        <f>IF(ISBLANK(E185),"",IF(E185=H185, "1 video",CONCATENATE((+COUNTIFS(Video_List!$A:$A,Monitoring!C185,Video_List!$D:$D,"&lt;=" &amp;Monitoring!L185)-COUNTIFS(Video_List!$A:$A,Monitoring!C185,Video_List!$D:$D,"&lt;=" &amp;Monitoring!K185))+1," videos")))</f>
        <v>1 video</v>
      </c>
      <c r="T185" s="6" t="s">
        <v>34</v>
      </c>
      <c r="U185" s="75"/>
      <c r="V185" s="7" t="str">
        <f t="shared" si="24"/>
        <v/>
      </c>
      <c r="W185" s="85" t="s">
        <v>32</v>
      </c>
      <c r="X185" s="86" t="s">
        <v>35</v>
      </c>
      <c r="Y185" s="87" t="str">
        <f>+IFERROR(IF(Z185="#N/C","#N/C",IF(Z185=0,INDEX(Taxonomy_UniqueValues!A:A,MATCH(AA185,Taxonomy_UniqueValues!C:C,0)),INDEX(Taxonomy_UniqueValues!A:A,MATCH(Z185,Taxonomy_UniqueValues!B:B,0)))),"#N/C")</f>
        <v>Insecta</v>
      </c>
      <c r="Z185" s="87" t="str">
        <f>+IFERROR(IF(AA185="#N/C","#N/C",IF(AA185=0,INDEX(Taxonomy_UniqueValues!B:B,MATCH(AB185,Taxonomy_UniqueValues!D:D,0)),INDEX(Taxonomy_UniqueValues!B:B,MATCH(AA185,Taxonomy_UniqueValues!C:C,0)))),"#N/C")</f>
        <v>Diptera</v>
      </c>
      <c r="AA185" s="87" t="str">
        <f>+IFERROR(IF(AB185="#N/C","#N/C",IF(AB185=0,INDEX(Taxonomy_UniqueValues!C:C,MATCH(AC185,Taxonomy_UniqueValues!E:E,0)),INDEX(Taxonomy_UniqueValues!C:C,MATCH(AB185,Taxonomy_UniqueValues!D:D,0)))),"#N/C")</f>
        <v>Brachycera</v>
      </c>
      <c r="AB185" s="87" t="str">
        <f>+IFERROR(IF(AC185="#N/C","#N/C",IF(AC185=0,INDEX(Taxonomy_UniqueValues!D:D,MATCH(AD185,Taxonomy_UniqueValues!F:F,0)),INDEX(Taxonomy_UniqueValues!D:D,MATCH(AC185,Taxonomy_UniqueValues!E:E,0)))),"#N/C")</f>
        <v>Muscomorpha</v>
      </c>
      <c r="AC185" s="87" t="str">
        <f>+IFERROR(IF(AD185="#N/C","#N/C",IF(AD185=0,INDEX(Taxonomy_UniqueValues!E:E,MATCH(AE185,Taxonomy_UniqueValues!G:G,0)),INDEX(Taxonomy_UniqueValues!E:E,MATCH(AD185,Taxonomy_UniqueValues!F:F,0)))),"#N/C")</f>
        <v>Muscoidea</v>
      </c>
      <c r="AD185" s="87" t="str">
        <f>+IFERROR(IF(AE185="#N/C","#N/C",IF(AE185=0,INDEX(Taxonomy_UniqueValues!F:F,MATCH(AF185,Taxonomy_UniqueValues!H:H,0)),INDEX(Taxonomy_UniqueValues!F:F,MATCH(AE185,Taxonomy_UniqueValues!G:G,0)))),"#N/C")</f>
        <v>Fanniidae</v>
      </c>
      <c r="AE185" s="87">
        <f>+IFERROR(IF(AF185="#N/C","#N/C",INDEX(Taxonomy_UniqueValues!G:G,MATCH(AF185,Taxonomy_UniqueValues!H:H,0))),"#N/C")</f>
        <v>0</v>
      </c>
      <c r="AF185" s="87" t="s">
        <v>39</v>
      </c>
      <c r="AG185" s="88" t="s">
        <v>37</v>
      </c>
      <c r="AH185" s="39" t="str" cm="1">
        <f t="array" ref="AH185">IF(LEN(V185)&gt;1,V185,_xlfn.LET(_xlpm.cls,Y185, _xlpm.ord,IFERROR(Z185,"#N/C"), _xlpm.subord,IFERROR(AA185,"#N/C"), _xlpm.infr,IFERROR(AB185,"#N/C"), _xlpm.sf,IFERROR(AC185,"#N/C"), _xlpm.fam,IFERROR(AD185,"#N/C"), _xlpm.subfam,IF(TRIM(AE185)="-","#N/C",IFERROR(AE185,"#N/C")),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_xlpm.fallback,IF(IFERROR(Z185,"#N/C")="#N/C",Y185,IF(IFERROR(AA185,"#N/C")="#N/C",Z185,IF(IFERROR(AB185,"#N/C")="#N/C",AA185,IF(IFERROR(AC185,"#N/C")="#N/C",AB185,IF(IFERROR(AD185,"#N/C")="#N/C",AC185,IF(IFERROR(AE185,"#N/C")="#N/C",AD185,"#N/C")))))), _xlpm.finalResult,IF(OR(_xlpm.computedResult="",_xlpm.computedResult="#N/C"),_xlpm.fallback,_xlpm.computedResult), INDEX(_xlpm.finalResult,1)))</f>
        <v>fly</v>
      </c>
      <c r="AI185" s="106" t="s">
        <v>35</v>
      </c>
      <c r="AJ185" s="55" t="str">
        <f t="shared" si="25"/>
        <v>Insecta.Diptera.Brachycera.Muscomorpha.Muscoidea.Fanniidae.0.Fannia.#N/C</v>
      </c>
    </row>
    <row r="186" spans="1:36" x14ac:dyDescent="0.25">
      <c r="A186" s="3">
        <v>185</v>
      </c>
      <c r="B186" s="50" t="str">
        <f t="shared" si="29"/>
        <v>FAIR-D1_185</v>
      </c>
      <c r="C186" s="51" t="s">
        <v>28</v>
      </c>
      <c r="D186" s="4">
        <f t="shared" si="31"/>
        <v>45175</v>
      </c>
      <c r="E186" s="1" t="s">
        <v>189</v>
      </c>
      <c r="F186" s="81" t="str">
        <f>HYPERLINK(VLOOKUP(E186,Video_List!G:K,5),"video")</f>
        <v>video</v>
      </c>
      <c r="G186" s="5" t="str">
        <f>IF(ISBLANK(E186),"",IFERROR(IF(MATCH(E186,Video_List!$G:$G,)&gt;0,"ok",""),"errr"))</f>
        <v>ok</v>
      </c>
      <c r="H186" s="1" t="s">
        <v>189</v>
      </c>
      <c r="I186" s="81" t="str">
        <f>HYPERLINK(VLOOKUP(H186,Video_List!G:K,5),"video")</f>
        <v>video</v>
      </c>
      <c r="J186" s="5" t="str">
        <f>IF(ISBLANK(H186),"",IFERROR(IF(MATCH(H186,Video_List!$G:$G,)&gt;0,"ok",""),"error"))</f>
        <v>ok</v>
      </c>
      <c r="K186" s="2">
        <v>45175.769270833298</v>
      </c>
      <c r="L186" s="2">
        <v>45175.769317129598</v>
      </c>
      <c r="M186" s="52">
        <f t="shared" si="22"/>
        <v>4.6296299842651933E-5</v>
      </c>
      <c r="N186" s="53" t="s">
        <v>31</v>
      </c>
      <c r="O186" s="54" t="s">
        <v>32</v>
      </c>
      <c r="P186" s="54" t="s">
        <v>33</v>
      </c>
      <c r="Q186" s="6">
        <v>185</v>
      </c>
      <c r="R186" s="5" t="str">
        <f t="shared" si="23"/>
        <v>FAIR-D1/185</v>
      </c>
      <c r="S186" s="4" t="str">
        <f>IF(ISBLANK(E186),"",IF(E186=H186, "1 video",CONCATENATE((+COUNTIFS(Video_List!$A:$A,Monitoring!C186,Video_List!$D:$D,"&lt;=" &amp;Monitoring!L186)-COUNTIFS(Video_List!$A:$A,Monitoring!C186,Video_List!$D:$D,"&lt;=" &amp;Monitoring!K186))+1," videos")))</f>
        <v>1 video</v>
      </c>
      <c r="T186" s="6" t="s">
        <v>34</v>
      </c>
      <c r="U186" s="75"/>
      <c r="V186" s="7" t="str">
        <f t="shared" si="24"/>
        <v/>
      </c>
      <c r="W186" s="85" t="s">
        <v>32</v>
      </c>
      <c r="X186" s="86" t="s">
        <v>35</v>
      </c>
      <c r="Y186" s="87" t="str">
        <f>+IFERROR(IF(Z186="#N/C","#N/C",IF(Z186=0,INDEX(Taxonomy_UniqueValues!A:A,MATCH(AA186,Taxonomy_UniqueValues!C:C,0)),INDEX(Taxonomy_UniqueValues!A:A,MATCH(Z186,Taxonomy_UniqueValues!B:B,0)))),"#N/C")</f>
        <v>Insecta</v>
      </c>
      <c r="Z186" s="87" t="str">
        <f>+IFERROR(IF(AA186="#N/C","#N/C",IF(AA186=0,INDEX(Taxonomy_UniqueValues!B:B,MATCH(AB186,Taxonomy_UniqueValues!D:D,0)),INDEX(Taxonomy_UniqueValues!B:B,MATCH(AA186,Taxonomy_UniqueValues!C:C,0)))),"#N/C")</f>
        <v>Diptera</v>
      </c>
      <c r="AA186" s="87" t="str">
        <f>+IFERROR(IF(AB186="#N/C","#N/C",IF(AB186=0,INDEX(Taxonomy_UniqueValues!C:C,MATCH(AC186,Taxonomy_UniqueValues!E:E,0)),INDEX(Taxonomy_UniqueValues!C:C,MATCH(AB186,Taxonomy_UniqueValues!D:D,0)))),"#N/C")</f>
        <v>Brachycera</v>
      </c>
      <c r="AB186" s="87" t="str">
        <f>+IFERROR(IF(AC186="#N/C","#N/C",IF(AC186=0,INDEX(Taxonomy_UniqueValues!D:D,MATCH(AD186,Taxonomy_UniqueValues!F:F,0)),INDEX(Taxonomy_UniqueValues!D:D,MATCH(AC186,Taxonomy_UniqueValues!E:E,0)))),"#N/C")</f>
        <v>Muscomorpha</v>
      </c>
      <c r="AC186" s="87" t="str">
        <f>+IFERROR(IF(AD186="#N/C","#N/C",IF(AD186=0,INDEX(Taxonomy_UniqueValues!E:E,MATCH(AE186,Taxonomy_UniqueValues!G:G,0)),INDEX(Taxonomy_UniqueValues!E:E,MATCH(AD186,Taxonomy_UniqueValues!F:F,0)))),"#N/C")</f>
        <v>Muscoidea</v>
      </c>
      <c r="AD186" s="87" t="str">
        <f>+IFERROR(IF(AE186="#N/C","#N/C",IF(AE186=0,INDEX(Taxonomy_UniqueValues!F:F,MATCH(AF186,Taxonomy_UniqueValues!H:H,0)),INDEX(Taxonomy_UniqueValues!F:F,MATCH(AE186,Taxonomy_UniqueValues!G:G,0)))),"#N/C")</f>
        <v>Fanniidae</v>
      </c>
      <c r="AE186" s="87">
        <f>+IFERROR(IF(AF186="#N/C","#N/C",INDEX(Taxonomy_UniqueValues!G:G,MATCH(AF186,Taxonomy_UniqueValues!H:H,0))),"#N/C")</f>
        <v>0</v>
      </c>
      <c r="AF186" s="87" t="s">
        <v>39</v>
      </c>
      <c r="AG186" s="88" t="s">
        <v>37</v>
      </c>
      <c r="AH186" s="39" t="str" cm="1">
        <f t="array" ref="AH186">IF(LEN(V186)&gt;1,V186,_xlfn.LET(_xlpm.cls,Y186, _xlpm.ord,IFERROR(Z186,"#N/C"), _xlpm.subord,IFERROR(AA186,"#N/C"), _xlpm.infr,IFERROR(AB186,"#N/C"), _xlpm.sf,IFERROR(AC186,"#N/C"), _xlpm.fam,IFERROR(AD186,"#N/C"), _xlpm.subfam,IF(TRIM(AE186)="-","#N/C",IFERROR(AE186,"#N/C")),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_xlpm.fallback,IF(IFERROR(Z186,"#N/C")="#N/C",Y186,IF(IFERROR(AA186,"#N/C")="#N/C",Z186,IF(IFERROR(AB186,"#N/C")="#N/C",AA186,IF(IFERROR(AC186,"#N/C")="#N/C",AB186,IF(IFERROR(AD186,"#N/C")="#N/C",AC186,IF(IFERROR(AE186,"#N/C")="#N/C",AD186,"#N/C")))))), _xlpm.finalResult,IF(OR(_xlpm.computedResult="",_xlpm.computedResult="#N/C"),_xlpm.fallback,_xlpm.computedResult), INDEX(_xlpm.finalResult,1)))</f>
        <v>fly</v>
      </c>
      <c r="AI186" s="106" t="s">
        <v>35</v>
      </c>
      <c r="AJ186" s="55" t="str">
        <f t="shared" si="25"/>
        <v>Insecta.Diptera.Brachycera.Muscomorpha.Muscoidea.Fanniidae.0.Fannia.#N/C</v>
      </c>
    </row>
    <row r="187" spans="1:36" x14ac:dyDescent="0.25">
      <c r="A187" s="3">
        <v>186</v>
      </c>
      <c r="B187" s="50" t="str">
        <f t="shared" si="29"/>
        <v>FAIR-D1_186</v>
      </c>
      <c r="C187" s="51" t="s">
        <v>28</v>
      </c>
      <c r="D187" s="4">
        <f t="shared" si="31"/>
        <v>45177</v>
      </c>
      <c r="E187" s="1" t="s">
        <v>190</v>
      </c>
      <c r="F187" s="81" t="str">
        <f>HYPERLINK(VLOOKUP(E187,Video_List!G:K,5),"video")</f>
        <v>video</v>
      </c>
      <c r="G187" s="5" t="str">
        <f>IF(ISBLANK(E187),"",IFERROR(IF(MATCH(E187,Video_List!$G:$G,)&gt;0,"ok",""),"errr"))</f>
        <v>ok</v>
      </c>
      <c r="H187" s="1" t="s">
        <v>190</v>
      </c>
      <c r="I187" s="81" t="str">
        <f>HYPERLINK(VLOOKUP(H187,Video_List!G:K,5),"video")</f>
        <v>video</v>
      </c>
      <c r="J187" s="5" t="str">
        <f>IF(ISBLANK(H187),"",IFERROR(IF(MATCH(H187,Video_List!$G:$G,)&gt;0,"ok",""),"error"))</f>
        <v>ok</v>
      </c>
      <c r="K187" s="2">
        <v>45177.388854166697</v>
      </c>
      <c r="L187" s="2">
        <v>45177.389340277798</v>
      </c>
      <c r="M187" s="52">
        <f t="shared" si="22"/>
        <v>4.8611110105412081E-4</v>
      </c>
      <c r="N187" s="53" t="s">
        <v>31</v>
      </c>
      <c r="O187" s="54" t="s">
        <v>32</v>
      </c>
      <c r="P187" s="54" t="s">
        <v>31</v>
      </c>
      <c r="Q187" s="6">
        <v>186</v>
      </c>
      <c r="R187" s="5" t="str">
        <f t="shared" si="23"/>
        <v>FAIR-D1/186</v>
      </c>
      <c r="S187" s="4" t="str">
        <f>IF(ISBLANK(E187),"",IF(E187=H187, "1 video",CONCATENATE((+COUNTIFS(Video_List!$A:$A,Monitoring!C187,Video_List!$D:$D,"&lt;=" &amp;Monitoring!L187)-COUNTIFS(Video_List!$A:$A,Monitoring!C187,Video_List!$D:$D,"&lt;=" &amp;Monitoring!K187))+1," videos")))</f>
        <v>1 video</v>
      </c>
      <c r="T187" s="6" t="s">
        <v>34</v>
      </c>
      <c r="U187" s="75"/>
      <c r="V187" s="7" t="str">
        <f t="shared" si="24"/>
        <v/>
      </c>
      <c r="W187" s="85" t="str">
        <f t="shared" ref="W187:W192" si="32">+IF(Y187="#N/C","-",IF(AC187="#N/C","no","yes"))</f>
        <v>yes</v>
      </c>
      <c r="X187" s="86" t="s">
        <v>35</v>
      </c>
      <c r="Y187" s="87" t="str">
        <f>+IFERROR(IF(Z187="#N/C","#N/C",IF(Z187=0,INDEX(Taxonomy_UniqueValues!A:A,MATCH(AA187,Taxonomy_UniqueValues!C:C,0)),INDEX(Taxonomy_UniqueValues!A:A,MATCH(Z187,Taxonomy_UniqueValues!B:B,0)))),"#N/C")</f>
        <v>Insecta</v>
      </c>
      <c r="Z187" s="87" t="str">
        <f>+IFERROR(IF(AA187="#N/C","#N/C",IF(AA187=0,INDEX(Taxonomy_UniqueValues!B:B,MATCH(AB187,Taxonomy_UniqueValues!D:D,0)),INDEX(Taxonomy_UniqueValues!B:B,MATCH(AA187,Taxonomy_UniqueValues!C:C,0)))),"#N/C")</f>
        <v>Diptera</v>
      </c>
      <c r="AA187" s="87" t="str">
        <f>+IFERROR(IF(AB187="#N/C","#N/C",IF(AB187=0,INDEX(Taxonomy_UniqueValues!C:C,MATCH(AC187,Taxonomy_UniqueValues!E:E,0)),INDEX(Taxonomy_UniqueValues!C:C,MATCH(AB187,Taxonomy_UniqueValues!D:D,0)))),"#N/C")</f>
        <v>Brachycera</v>
      </c>
      <c r="AB187" s="87" t="str">
        <f>+IFERROR(IF(AC187="#N/C","#N/C",IF(AC187=0,INDEX(Taxonomy_UniqueValues!D:D,MATCH(AD187,Taxonomy_UniqueValues!F:F,0)),INDEX(Taxonomy_UniqueValues!D:D,MATCH(AC187,Taxonomy_UniqueValues!E:E,0)))),"#N/C")</f>
        <v>Muscomorpha</v>
      </c>
      <c r="AC187" s="87" t="str">
        <f>+IFERROR(IF(AD187="#N/C","#N/C",IF(AD187=0,INDEX(Taxonomy_UniqueValues!E:E,MATCH(AE187,Taxonomy_UniqueValues!G:G,0)),INDEX(Taxonomy_UniqueValues!E:E,MATCH(AD187,Taxonomy_UniqueValues!F:F,0)))),"#N/C")</f>
        <v>Muscoidea</v>
      </c>
      <c r="AD187" s="87" t="str">
        <f>+IFERROR(IF(AE187="#N/C","#N/C",IF(AE187=0,INDEX(Taxonomy_UniqueValues!F:F,MATCH(AF187,Taxonomy_UniqueValues!H:H,0)),INDEX(Taxonomy_UniqueValues!F:F,MATCH(AE187,Taxonomy_UniqueValues!G:G,0)))),"#N/C")</f>
        <v>Fanniidae</v>
      </c>
      <c r="AE187" s="87">
        <f>+IFERROR(IF(AF187="#N/C","#N/C",INDEX(Taxonomy_UniqueValues!G:G,MATCH(AF187,Taxonomy_UniqueValues!H:H,0))),"#N/C")</f>
        <v>0</v>
      </c>
      <c r="AF187" s="87" t="s">
        <v>39</v>
      </c>
      <c r="AG187" s="88" t="s">
        <v>37</v>
      </c>
      <c r="AH187" s="39" t="str" cm="1">
        <f t="array" ref="AH187">IF(LEN(V187)&gt;1,V187,_xlfn.LET(_xlpm.cls,Y187, _xlpm.ord,IFERROR(Z187,"#N/C"), _xlpm.subord,IFERROR(AA187,"#N/C"), _xlpm.infr,IFERROR(AB187,"#N/C"), _xlpm.sf,IFERROR(AC187,"#N/C"), _xlpm.fam,IFERROR(AD187,"#N/C"), _xlpm.subfam,IF(TRIM(AE187)="-","#N/C",IFERROR(AE187,"#N/C")),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_xlpm.fallback,IF(IFERROR(Z187,"#N/C")="#N/C",Y187,IF(IFERROR(AA187,"#N/C")="#N/C",Z187,IF(IFERROR(AB187,"#N/C")="#N/C",AA187,IF(IFERROR(AC187,"#N/C")="#N/C",AB187,IF(IFERROR(AD187,"#N/C")="#N/C",AC187,IF(IFERROR(AE187,"#N/C")="#N/C",AD187,"#N/C")))))), _xlpm.finalResult,IF(OR(_xlpm.computedResult="",_xlpm.computedResult="#N/C"),_xlpm.fallback,_xlpm.computedResult), INDEX(_xlpm.finalResult,1)))</f>
        <v>fly</v>
      </c>
      <c r="AI187" s="106" t="s">
        <v>35</v>
      </c>
      <c r="AJ187" s="55" t="str">
        <f t="shared" si="25"/>
        <v>Insecta.Diptera.Brachycera.Muscomorpha.Muscoidea.Fanniidae.0.Fannia.#N/C</v>
      </c>
    </row>
    <row r="188" spans="1:36" x14ac:dyDescent="0.25">
      <c r="A188" s="3">
        <v>187</v>
      </c>
      <c r="B188" s="50" t="str">
        <f t="shared" si="29"/>
        <v>FAIR-D1_187</v>
      </c>
      <c r="C188" s="51" t="s">
        <v>28</v>
      </c>
      <c r="D188" s="4">
        <f t="shared" si="31"/>
        <v>45177</v>
      </c>
      <c r="E188" s="1" t="s">
        <v>191</v>
      </c>
      <c r="F188" s="81" t="str">
        <f>HYPERLINK(VLOOKUP(E188,Video_List!G:K,5),"video")</f>
        <v>video</v>
      </c>
      <c r="G188" s="5" t="str">
        <f>IF(ISBLANK(E188),"",IFERROR(IF(MATCH(E188,Video_List!$G:$G,)&gt;0,"ok",""),"errr"))</f>
        <v>ok</v>
      </c>
      <c r="H188" s="1" t="s">
        <v>192</v>
      </c>
      <c r="I188" s="81" t="str">
        <f>HYPERLINK(VLOOKUP(H188,Video_List!G:K,5),"video")</f>
        <v>video</v>
      </c>
      <c r="J188" s="5" t="str">
        <f>IF(ISBLANK(H188),"",IFERROR(IF(MATCH(H188,Video_List!$G:$G,)&gt;0,"ok",""),"error"))</f>
        <v>ok</v>
      </c>
      <c r="K188" s="2">
        <v>45177.437974537002</v>
      </c>
      <c r="L188" s="2">
        <v>45177.451157407399</v>
      </c>
      <c r="M188" s="52">
        <f t="shared" si="22"/>
        <v>1.3182870396121871E-2</v>
      </c>
      <c r="N188" s="53" t="s">
        <v>33</v>
      </c>
      <c r="O188" s="54" t="s">
        <v>35</v>
      </c>
      <c r="P188" s="54" t="s">
        <v>33</v>
      </c>
      <c r="Q188" s="6">
        <v>187</v>
      </c>
      <c r="R188" s="5" t="str">
        <f t="shared" si="23"/>
        <v>FAIR-D1/187</v>
      </c>
      <c r="S188" s="4" t="str">
        <f>IF(ISBLANK(E188),"",IF(E188=H188, "1 video",CONCATENATE((+COUNTIFS(Video_List!$A:$A,Monitoring!C188,Video_List!$D:$D,"&lt;=" &amp;Monitoring!L188)-COUNTIFS(Video_List!$A:$A,Monitoring!C188,Video_List!$D:$D,"&lt;=" &amp;Monitoring!K188))+1," videos")))</f>
        <v>2 videos</v>
      </c>
      <c r="T188" s="6" t="s">
        <v>116</v>
      </c>
      <c r="U188" s="75"/>
      <c r="V188" s="7" t="str">
        <f t="shared" si="24"/>
        <v/>
      </c>
      <c r="W188" s="85" t="str">
        <f t="shared" si="32"/>
        <v>yes</v>
      </c>
      <c r="X188" s="86" t="s">
        <v>32</v>
      </c>
      <c r="Y188" s="87" t="s">
        <v>193</v>
      </c>
      <c r="Z188" s="87" t="s">
        <v>194</v>
      </c>
      <c r="AA188" s="87" t="s">
        <v>195</v>
      </c>
      <c r="AB188" s="87" t="str">
        <f>+IFERROR(IF(AC188="#N/C","#N/C",INDEX(Taxonomy_UniqueValues!D:D,MATCH(AC188,Taxonomy_UniqueValues!E:E,0))),"#N/C")</f>
        <v>Araneomorphae</v>
      </c>
      <c r="AC188" s="87" t="s">
        <v>196</v>
      </c>
      <c r="AD188" s="87" t="s">
        <v>197</v>
      </c>
      <c r="AE188" s="87" t="s">
        <v>198</v>
      </c>
      <c r="AF188" s="87" t="str">
        <f>+IFERROR(IF(AG188="#N/C","#N/C",INDEX(Taxonomy_UniqueValues!H:H,MATCH(AG188,Taxonomy_UniqueValues!I:I,0))),"#N/C")</f>
        <v>#N/C</v>
      </c>
      <c r="AG188" s="88" t="s">
        <v>37</v>
      </c>
      <c r="AH188" s="39" t="str" cm="1">
        <f t="array" ref="AH188">IF(LEN(V188)&gt;1,V188,_xlfn.LET(_xlpm.cls,Y188, _xlpm.ord,IFERROR(Z188,"#N/C"), _xlpm.subord,IFERROR(AA188,"#N/C"), _xlpm.infr,IFERROR(AB188,"#N/C"), _xlpm.sf,IFERROR(AC188,"#N/C"), _xlpm.fam,IFERROR(AD188,"#N/C"), _xlpm.subfam,IF(TRIM(AE188)="-","#N/C",IFERROR(AE188,"#N/C")),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_xlpm.fallback,IF(IFERROR(Z188,"#N/C")="#N/C",Y188,IF(IFERROR(AA188,"#N/C")="#N/C",Z188,IF(IFERROR(AB188,"#N/C")="#N/C",AA188,IF(IFERROR(AC188,"#N/C")="#N/C",AB188,IF(IFERROR(AD188,"#N/C")="#N/C",AC188,IF(IFERROR(AE188,"#N/C")="#N/C",AD188,"#N/C")))))), _xlpm.finalResult,IF(OR(_xlpm.computedResult="",_xlpm.computedResult="#N/C"),_xlpm.fallback,_xlpm.computedResult), INDEX(_xlpm.finalResult,1)))</f>
        <v>spider</v>
      </c>
      <c r="AI188" s="106" t="s">
        <v>35</v>
      </c>
      <c r="AJ188" s="55" t="str">
        <f t="shared" si="25"/>
        <v>Arachnida.Araneae.Arneomorphae.Araneomorphae.Araneoidea.Araneidae.Araneinae.#N/C.#N/C</v>
      </c>
    </row>
    <row r="189" spans="1:36" x14ac:dyDescent="0.25">
      <c r="A189" s="3">
        <v>188</v>
      </c>
      <c r="B189" s="50" t="str">
        <f t="shared" si="29"/>
        <v>FAIR-D1_188</v>
      </c>
      <c r="C189" s="51" t="s">
        <v>28</v>
      </c>
      <c r="D189" s="4">
        <f t="shared" si="31"/>
        <v>45178</v>
      </c>
      <c r="E189" s="1" t="s">
        <v>199</v>
      </c>
      <c r="F189" s="81" t="str">
        <f>HYPERLINK(VLOOKUP(E189,Video_List!G:K,5),"video")</f>
        <v>video</v>
      </c>
      <c r="G189" s="5" t="str">
        <f>IF(ISBLANK(E189),"",IFERROR(IF(MATCH(E189,Video_List!$G:$G,)&gt;0,"ok",""),"errr"))</f>
        <v>ok</v>
      </c>
      <c r="H189" s="1" t="s">
        <v>199</v>
      </c>
      <c r="I189" s="81" t="str">
        <f>HYPERLINK(VLOOKUP(H189,Video_List!G:K,5),"video")</f>
        <v>video</v>
      </c>
      <c r="J189" s="5" t="str">
        <f>IF(ISBLANK(H189),"",IFERROR(IF(MATCH(H189,Video_List!$G:$G,)&gt;0,"ok",""),"error"))</f>
        <v>ok</v>
      </c>
      <c r="K189" s="2">
        <v>45178.450300925899</v>
      </c>
      <c r="L189" s="2">
        <v>45178.450520833299</v>
      </c>
      <c r="M189" s="52">
        <f t="shared" si="22"/>
        <v>2.1990740060573444E-4</v>
      </c>
      <c r="N189" s="53" t="s">
        <v>31</v>
      </c>
      <c r="O189" s="54" t="s">
        <v>35</v>
      </c>
      <c r="P189" s="54" t="s">
        <v>33</v>
      </c>
      <c r="Q189" s="6">
        <v>188</v>
      </c>
      <c r="R189" s="5" t="str">
        <f t="shared" si="23"/>
        <v>FAIR-D1/188</v>
      </c>
      <c r="S189" s="4" t="str">
        <f>IF(ISBLANK(E189),"",IF(E189=H189, "1 video",CONCATENATE((+COUNTIFS(Video_List!$A:$A,Monitoring!C189,Video_List!$D:$D,"&lt;=" &amp;Monitoring!L189)-COUNTIFS(Video_List!$A:$A,Monitoring!C189,Video_List!$D:$D,"&lt;=" &amp;Monitoring!K189))+1," videos")))</f>
        <v>1 video</v>
      </c>
      <c r="T189" s="54" t="s">
        <v>185</v>
      </c>
      <c r="U189" s="75"/>
      <c r="V189" s="7" t="str">
        <f t="shared" si="24"/>
        <v/>
      </c>
      <c r="W189" s="85" t="str">
        <f t="shared" si="32"/>
        <v>yes</v>
      </c>
      <c r="X189" s="86" t="s">
        <v>32</v>
      </c>
      <c r="Y189" s="87" t="str">
        <f>+IFERROR(IF(Z189="#N/C","#N/C",INDEX(Taxonomy_UniqueValues!A:A,MATCH(Z189,Taxonomy_UniqueValues!B:B,0))),"#N/C")</f>
        <v>Insecta</v>
      </c>
      <c r="Z189" s="87" t="str">
        <f>+IFERROR(IF(AA189="#N/C","#N/C",INDEX(Taxonomy_UniqueValues!B:B,MATCH(AA189,Taxonomy_UniqueValues!C:C,0))),"#N/C")</f>
        <v>Coleoptera</v>
      </c>
      <c r="AA189" s="87" t="str">
        <f>+IFERROR(IF(AC189="#N/C","#N/C",INDEX(Taxonomy_UniqueValues!C:C,MATCH(AC189,Taxonomy_UniqueValues!E:E,0))),"#N/C")</f>
        <v>Polyphaga</v>
      </c>
      <c r="AB189" s="87" t="str">
        <f>+IFERROR(IF(AC189="#N/C","#N/C",INDEX(Taxonomy_UniqueValues!D:D,MATCH(AC189,Taxonomy_UniqueValues!E:E,0))),"#N/C")</f>
        <v>Cucujiformia</v>
      </c>
      <c r="AC189" s="87" t="str">
        <f>+IFERROR(IF(AD189="#N/C","#N/C",INDEX(Taxonomy_UniqueValues!E:E,MATCH(AD189,Taxonomy_UniqueValues!F:F,0))),"#N/C")</f>
        <v>Coccinelloidea</v>
      </c>
      <c r="AD189" s="87" t="str">
        <f>+IFERROR(IF(AE189="#N/C","#N/C",INDEX(Taxonomy_UniqueValues!F:F,MATCH(AE189,Taxonomy_UniqueValues!G:G,0))),"#N/C")</f>
        <v>Coccinellidae</v>
      </c>
      <c r="AE189" s="87" t="s">
        <v>186</v>
      </c>
      <c r="AF189" s="87" t="s">
        <v>200</v>
      </c>
      <c r="AG189" s="88" t="s">
        <v>37</v>
      </c>
      <c r="AH189" s="39" t="str" cm="1">
        <f t="array" ref="AH189">IF(LEN(V189)&gt;1,V189,_xlfn.LET(_xlpm.cls,Y189, _xlpm.ord,IFERROR(Z189,"#N/C"), _xlpm.subord,IFERROR(AA189,"#N/C"), _xlpm.infr,IFERROR(AB189,"#N/C"), _xlpm.sf,IFERROR(AC189,"#N/C"), _xlpm.fam,IFERROR(AD189,"#N/C"), _xlpm.subfam,IF(TRIM(AE189)="-","#N/C",IFERROR(AE189,"#N/C")),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_xlpm.fallback,IF(IFERROR(Z189,"#N/C")="#N/C",Y189,IF(IFERROR(AA189,"#N/C")="#N/C",Z189,IF(IFERROR(AB189,"#N/C")="#N/C",AA189,IF(IFERROR(AC189,"#N/C")="#N/C",AB189,IF(IFERROR(AD189,"#N/C")="#N/C",AC189,IF(IFERROR(AE189,"#N/C")="#N/C",AD189,"#N/C")))))), _xlpm.finalResult,IF(OR(_xlpm.computedResult="",_xlpm.computedResult="#N/C"),_xlpm.fallback,_xlpm.computedResult), INDEX(_xlpm.finalResult,1)))</f>
        <v>ladybug</v>
      </c>
      <c r="AI189" s="106" t="s">
        <v>35</v>
      </c>
      <c r="AJ189" s="55" t="str">
        <f t="shared" si="25"/>
        <v>Insecta.Coleoptera.Polyphaga.Cucujiformia.Coccinelloidea.Coccinellidae.Coccinellinae.Coccinellini.#N/C</v>
      </c>
    </row>
    <row r="190" spans="1:36" x14ac:dyDescent="0.25">
      <c r="A190" s="3">
        <v>189</v>
      </c>
      <c r="B190" s="50" t="str">
        <f t="shared" si="29"/>
        <v>FAIR-D1_189</v>
      </c>
      <c r="C190" s="51" t="s">
        <v>28</v>
      </c>
      <c r="D190" s="4">
        <f t="shared" si="31"/>
        <v>45178</v>
      </c>
      <c r="E190" s="1" t="s">
        <v>201</v>
      </c>
      <c r="F190" s="81" t="str">
        <f>HYPERLINK(VLOOKUP(E190,Video_List!G:K,5),"video")</f>
        <v>video</v>
      </c>
      <c r="G190" s="5" t="str">
        <f>IF(ISBLANK(E190),"",IFERROR(IF(MATCH(E190,Video_List!$G:$G,)&gt;0,"ok",""),"errr"))</f>
        <v>ok</v>
      </c>
      <c r="H190" s="1" t="s">
        <v>201</v>
      </c>
      <c r="I190" s="81" t="str">
        <f>HYPERLINK(VLOOKUP(H190,Video_List!G:K,5),"video")</f>
        <v>video</v>
      </c>
      <c r="J190" s="5" t="str">
        <f>IF(ISBLANK(H190),"",IFERROR(IF(MATCH(H190,Video_List!$G:$G,)&gt;0,"ok",""),"error"))</f>
        <v>ok</v>
      </c>
      <c r="K190" s="2">
        <v>45178.452523148197</v>
      </c>
      <c r="L190" s="2">
        <v>45178.4525810185</v>
      </c>
      <c r="M190" s="52">
        <f t="shared" si="22"/>
        <v>5.7870303862728179E-5</v>
      </c>
      <c r="N190" s="53" t="s">
        <v>31</v>
      </c>
      <c r="O190" s="54" t="s">
        <v>32</v>
      </c>
      <c r="P190" s="54" t="s">
        <v>33</v>
      </c>
      <c r="Q190" s="6">
        <v>189</v>
      </c>
      <c r="R190" s="5" t="str">
        <f t="shared" si="23"/>
        <v>FAIR-D1/189</v>
      </c>
      <c r="S190" s="4" t="str">
        <f>IF(ISBLANK(E190),"",IF(E190=H190, "1 video",CONCATENATE((+COUNTIFS(Video_List!$A:$A,Monitoring!C190,Video_List!$D:$D,"&lt;=" &amp;Monitoring!L190)-COUNTIFS(Video_List!$A:$A,Monitoring!C190,Video_List!$D:$D,"&lt;=" &amp;Monitoring!K190))+1," videos")))</f>
        <v>1 video</v>
      </c>
      <c r="T190" s="54" t="s">
        <v>34</v>
      </c>
      <c r="U190" s="75"/>
      <c r="V190" s="7" t="str">
        <f t="shared" si="24"/>
        <v/>
      </c>
      <c r="W190" s="85" t="str">
        <f t="shared" si="32"/>
        <v>yes</v>
      </c>
      <c r="X190" s="86" t="s">
        <v>35</v>
      </c>
      <c r="Y190" s="87" t="str">
        <f>+IFERROR(IF(Z190="#N/C","#N/C",IF(Z190=0,INDEX(Taxonomy_UniqueValues!A:A,MATCH(AA190,Taxonomy_UniqueValues!C:C,0)),INDEX(Taxonomy_UniqueValues!A:A,MATCH(Z190,Taxonomy_UniqueValues!B:B,0)))),"#N/C")</f>
        <v>Insecta</v>
      </c>
      <c r="Z190" s="87" t="str">
        <f>+IFERROR(IF(AA190="#N/C","#N/C",IF(AA190=0,INDEX(Taxonomy_UniqueValues!B:B,MATCH(AB190,Taxonomy_UniqueValues!D:D,0)),INDEX(Taxonomy_UniqueValues!B:B,MATCH(AA190,Taxonomy_UniqueValues!C:C,0)))),"#N/C")</f>
        <v>Diptera</v>
      </c>
      <c r="AA190" s="87" t="str">
        <f>+IFERROR(IF(AB190="#N/C","#N/C",IF(AB190=0,INDEX(Taxonomy_UniqueValues!C:C,MATCH(AC190,Taxonomy_UniqueValues!E:E,0)),INDEX(Taxonomy_UniqueValues!C:C,MATCH(AB190,Taxonomy_UniqueValues!D:D,0)))),"#N/C")</f>
        <v>Brachycera</v>
      </c>
      <c r="AB190" s="87" t="str">
        <f>+IFERROR(IF(AC190="#N/C","#N/C",IF(AC190=0,INDEX(Taxonomy_UniqueValues!D:D,MATCH(AD190,Taxonomy_UniqueValues!F:F,0)),INDEX(Taxonomy_UniqueValues!D:D,MATCH(AC190,Taxonomy_UniqueValues!E:E,0)))),"#N/C")</f>
        <v>Muscomorpha</v>
      </c>
      <c r="AC190" s="87" t="str">
        <f>+IFERROR(IF(AD190="#N/C","#N/C",IF(AD190=0,INDEX(Taxonomy_UniqueValues!E:E,MATCH(AE190,Taxonomy_UniqueValues!G:G,0)),INDEX(Taxonomy_UniqueValues!E:E,MATCH(AD190,Taxonomy_UniqueValues!F:F,0)))),"#N/C")</f>
        <v>Muscoidea</v>
      </c>
      <c r="AD190" s="87" t="str">
        <f>+IFERROR(IF(AE190="#N/C","#N/C",IF(AE190=0,INDEX(Taxonomy_UniqueValues!F:F,MATCH(AF190,Taxonomy_UniqueValues!H:H,0)),INDEX(Taxonomy_UniqueValues!F:F,MATCH(AE190,Taxonomy_UniqueValues!G:G,0)))),"#N/C")</f>
        <v>Fanniidae</v>
      </c>
      <c r="AE190" s="87">
        <f>+IFERROR(IF(AF190="#N/C","#N/C",INDEX(Taxonomy_UniqueValues!G:G,MATCH(AF190,Taxonomy_UniqueValues!H:H,0))),"#N/C")</f>
        <v>0</v>
      </c>
      <c r="AF190" s="87" t="s">
        <v>39</v>
      </c>
      <c r="AG190" s="88" t="s">
        <v>37</v>
      </c>
      <c r="AH190" s="39" t="str" cm="1">
        <f t="array" ref="AH190">IF(LEN(V190)&gt;1,V190,_xlfn.LET(_xlpm.cls,Y190, _xlpm.ord,IFERROR(Z190,"#N/C"), _xlpm.subord,IFERROR(AA190,"#N/C"), _xlpm.infr,IFERROR(AB190,"#N/C"), _xlpm.sf,IFERROR(AC190,"#N/C"), _xlpm.fam,IFERROR(AD190,"#N/C"), _xlpm.subfam,IF(TRIM(AE190)="-","#N/C",IFERROR(AE190,"#N/C")),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_xlpm.fallback,IF(IFERROR(Z190,"#N/C")="#N/C",Y190,IF(IFERROR(AA190,"#N/C")="#N/C",Z190,IF(IFERROR(AB190,"#N/C")="#N/C",AA190,IF(IFERROR(AC190,"#N/C")="#N/C",AB190,IF(IFERROR(AD190,"#N/C")="#N/C",AC190,IF(IFERROR(AE190,"#N/C")="#N/C",AD190,"#N/C")))))), _xlpm.finalResult,IF(OR(_xlpm.computedResult="",_xlpm.computedResult="#N/C"),_xlpm.fallback,_xlpm.computedResult), INDEX(_xlpm.finalResult,1)))</f>
        <v>fly</v>
      </c>
      <c r="AI190" s="106" t="s">
        <v>35</v>
      </c>
      <c r="AJ190" s="55" t="str">
        <f t="shared" si="25"/>
        <v>Insecta.Diptera.Brachycera.Muscomorpha.Muscoidea.Fanniidae.0.Fannia.#N/C</v>
      </c>
    </row>
    <row r="191" spans="1:36" x14ac:dyDescent="0.25">
      <c r="A191" s="3">
        <v>190</v>
      </c>
      <c r="B191" s="50" t="str">
        <f t="shared" si="29"/>
        <v>FAIR-D1_190</v>
      </c>
      <c r="C191" s="51" t="s">
        <v>28</v>
      </c>
      <c r="D191" s="4">
        <f t="shared" si="31"/>
        <v>45178</v>
      </c>
      <c r="E191" s="1" t="s">
        <v>202</v>
      </c>
      <c r="F191" s="81" t="str">
        <f>HYPERLINK(VLOOKUP(E191,Video_List!G:K,5),"video")</f>
        <v>video</v>
      </c>
      <c r="G191" s="5" t="str">
        <f>IF(ISBLANK(E191),"",IFERROR(IF(MATCH(E191,Video_List!$G:$G,)&gt;0,"ok",""),"errr"))</f>
        <v>ok</v>
      </c>
      <c r="H191" s="1" t="s">
        <v>203</v>
      </c>
      <c r="I191" s="81" t="str">
        <f>HYPERLINK(VLOOKUP(H191,Video_List!G:K,5),"video")</f>
        <v>video</v>
      </c>
      <c r="J191" s="5" t="str">
        <f>IF(ISBLANK(H191),"",IFERROR(IF(MATCH(H191,Video_List!$G:$G,)&gt;0,"ok",""),"error"))</f>
        <v>ok</v>
      </c>
      <c r="K191" s="2">
        <v>45178.660543981503</v>
      </c>
      <c r="L191" s="2">
        <v>45178.742430555598</v>
      </c>
      <c r="M191" s="52">
        <f t="shared" si="22"/>
        <v>8.1886574094824027E-2</v>
      </c>
      <c r="N191" s="53" t="s">
        <v>33</v>
      </c>
      <c r="O191" s="54" t="s">
        <v>35</v>
      </c>
      <c r="P191" s="54" t="s">
        <v>46</v>
      </c>
      <c r="Q191" s="6">
        <v>190</v>
      </c>
      <c r="R191" s="5" t="str">
        <f t="shared" si="23"/>
        <v>FAIR-D1/190</v>
      </c>
      <c r="S191" s="4" t="str">
        <f>IF(ISBLANK(E191),"",IF(E191=H191, "1 video",CONCATENATE((+COUNTIFS(Video_List!$A:$A,Monitoring!C191,Video_List!$D:$D,"&lt;=" &amp;Monitoring!L191)-COUNTIFS(Video_List!$A:$A,Monitoring!C191,Video_List!$D:$D,"&lt;=" &amp;Monitoring!K191))+1," videos")))</f>
        <v>2 videos</v>
      </c>
      <c r="T191" s="54" t="s">
        <v>116</v>
      </c>
      <c r="U191" s="75"/>
      <c r="V191" s="7" t="str">
        <f t="shared" si="24"/>
        <v/>
      </c>
      <c r="W191" s="85" t="str">
        <f t="shared" si="32"/>
        <v>yes</v>
      </c>
      <c r="X191" s="86" t="s">
        <v>35</v>
      </c>
      <c r="Y191" s="87" t="s">
        <v>193</v>
      </c>
      <c r="Z191" s="87" t="s">
        <v>194</v>
      </c>
      <c r="AA191" s="87" t="s">
        <v>195</v>
      </c>
      <c r="AB191" s="87" t="str">
        <f>+IFERROR(IF(AC191="#N/C","#N/C",INDEX(Taxonomy_UniqueValues!D:D,MATCH(AC191,Taxonomy_UniqueValues!E:E,0))),"#N/C")</f>
        <v>Araneomorphae</v>
      </c>
      <c r="AC191" s="87" t="s">
        <v>196</v>
      </c>
      <c r="AD191" s="87" t="str">
        <f>+IFERROR(IF(AE191="#N/C","#N/C",INDEX(Taxonomy_UniqueValues!F:F,MATCH(AE191,Taxonomy_UniqueValues!G:G,0))),"#N/C")</f>
        <v>#N/C</v>
      </c>
      <c r="AE191" s="87" t="str">
        <f>+IFERROR(IF(AF191="#N/C","#N/C",INDEX(Taxonomy_UniqueValues!G:G,MATCH(AF191,Taxonomy_UniqueValues!H:H,0))),"#N/C")</f>
        <v>#N/C</v>
      </c>
      <c r="AF191" s="87" t="str">
        <f>+IFERROR(IF(AG191="#N/C","#N/C",INDEX(Taxonomy_UniqueValues!H:H,MATCH(AG191,Taxonomy_UniqueValues!I:I,0))),"#N/C")</f>
        <v>#N/C</v>
      </c>
      <c r="AG191" s="88" t="s">
        <v>37</v>
      </c>
      <c r="AH191" s="39" t="str" cm="1">
        <f t="array" ref="AH191">IF(LEN(V191)&gt;1,V191,_xlfn.LET(_xlpm.cls,Y191, _xlpm.ord,IFERROR(Z191,"#N/C"), _xlpm.subord,IFERROR(AA191,"#N/C"), _xlpm.infr,IFERROR(AB191,"#N/C"), _xlpm.sf,IFERROR(AC191,"#N/C"), _xlpm.fam,IFERROR(AD191,"#N/C"), _xlpm.subfam,IF(TRIM(AE191)="-","#N/C",IFERROR(AE191,"#N/C")),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_xlpm.fallback,IF(IFERROR(Z191,"#N/C")="#N/C",Y191,IF(IFERROR(AA191,"#N/C")="#N/C",Z191,IF(IFERROR(AB191,"#N/C")="#N/C",AA191,IF(IFERROR(AC191,"#N/C")="#N/C",AB191,IF(IFERROR(AD191,"#N/C")="#N/C",AC191,IF(IFERROR(AE191,"#N/C")="#N/C",AD191,"#N/C")))))), _xlpm.finalResult,IF(OR(_xlpm.computedResult="",_xlpm.computedResult="#N/C"),_xlpm.fallback,_xlpm.computedResult), INDEX(_xlpm.finalResult,1)))</f>
        <v>Araneoidea</v>
      </c>
      <c r="AI191" s="106" t="s">
        <v>35</v>
      </c>
      <c r="AJ191" s="55" t="str">
        <f t="shared" si="25"/>
        <v>Arachnida.Araneae.Arneomorphae.Araneomorphae.Araneoidea.#N/C.#N/C.#N/C.#N/C</v>
      </c>
    </row>
    <row r="192" spans="1:36" x14ac:dyDescent="0.25">
      <c r="A192" s="3">
        <v>191</v>
      </c>
      <c r="B192" s="50" t="str">
        <f t="shared" si="29"/>
        <v>FAIR-D1_191</v>
      </c>
      <c r="C192" s="51" t="s">
        <v>28</v>
      </c>
      <c r="D192" s="4">
        <f t="shared" si="31"/>
        <v>45179</v>
      </c>
      <c r="E192" s="1" t="s">
        <v>204</v>
      </c>
      <c r="F192" s="81" t="str">
        <f>HYPERLINK(VLOOKUP(E192,Video_List!G:K,5),"video")</f>
        <v>video</v>
      </c>
      <c r="G192" s="5" t="str">
        <f>IF(ISBLANK(E192),"",IFERROR(IF(MATCH(E192,Video_List!$G:$G,)&gt;0,"ok",""),"errr"))</f>
        <v>ok</v>
      </c>
      <c r="H192" s="1" t="s">
        <v>204</v>
      </c>
      <c r="I192" s="81" t="str">
        <f>HYPERLINK(VLOOKUP(H192,Video_List!G:K,5),"video")</f>
        <v>video</v>
      </c>
      <c r="J192" s="5" t="str">
        <f>IF(ISBLANK(H192),"",IFERROR(IF(MATCH(H192,Video_List!$G:$G,)&gt;0,"ok",""),"error"))</f>
        <v>ok</v>
      </c>
      <c r="K192" s="2">
        <v>45179.418680555602</v>
      </c>
      <c r="L192" s="2">
        <v>45179.418807870403</v>
      </c>
      <c r="M192" s="52">
        <f t="shared" si="22"/>
        <v>1.2731480092043057E-4</v>
      </c>
      <c r="N192" s="53" t="s">
        <v>31</v>
      </c>
      <c r="O192" s="54" t="s">
        <v>35</v>
      </c>
      <c r="P192" s="54" t="s">
        <v>31</v>
      </c>
      <c r="Q192" s="6">
        <v>191</v>
      </c>
      <c r="R192" s="5" t="str">
        <f t="shared" si="23"/>
        <v>FAIR-D1/191</v>
      </c>
      <c r="S192" s="4" t="str">
        <f>IF(ISBLANK(E192),"",IF(E192=H192, "1 video",CONCATENATE((+COUNTIFS(Video_List!$A:$A,Monitoring!C192,Video_List!$D:$D,"&lt;=" &amp;Monitoring!L192)-COUNTIFS(Video_List!$A:$A,Monitoring!C192,Video_List!$D:$D,"&lt;=" &amp;Monitoring!K192))+1," videos")))</f>
        <v>1 video</v>
      </c>
      <c r="T192" s="6" t="s">
        <v>34</v>
      </c>
      <c r="U192" s="75"/>
      <c r="V192" s="7" t="str">
        <f t="shared" si="24"/>
        <v/>
      </c>
      <c r="W192" s="85" t="str">
        <f t="shared" si="32"/>
        <v>yes</v>
      </c>
      <c r="X192" s="86" t="s">
        <v>35</v>
      </c>
      <c r="Y192" s="87" t="str">
        <f>+IFERROR(IF(Z192="#N/C","#N/C",IF(Z192=0,INDEX(Taxonomy_UniqueValues!A:A,MATCH(AA192,Taxonomy_UniqueValues!C:C,0)),INDEX(Taxonomy_UniqueValues!A:A,MATCH(Z192,Taxonomy_UniqueValues!B:B,0)))),"#N/C")</f>
        <v>Insecta</v>
      </c>
      <c r="Z192" s="87" t="str">
        <f>+IFERROR(IF(AA192="#N/C","#N/C",IF(AA192=0,INDEX(Taxonomy_UniqueValues!B:B,MATCH(AB192,Taxonomy_UniqueValues!D:D,0)),INDEX(Taxonomy_UniqueValues!B:B,MATCH(AA192,Taxonomy_UniqueValues!C:C,0)))),"#N/C")</f>
        <v>Diptera</v>
      </c>
      <c r="AA192" s="87" t="str">
        <f>+IFERROR(IF(AB192="#N/C","#N/C",IF(AB192=0,INDEX(Taxonomy_UniqueValues!C:C,MATCH(AC192,Taxonomy_UniqueValues!E:E,0)),INDEX(Taxonomy_UniqueValues!C:C,MATCH(AB192,Taxonomy_UniqueValues!D:D,0)))),"#N/C")</f>
        <v>Brachycera</v>
      </c>
      <c r="AB192" s="87" t="str">
        <f>+IFERROR(IF(AC192="#N/C","#N/C",IF(AC192=0,INDEX(Taxonomy_UniqueValues!D:D,MATCH(AD192,Taxonomy_UniqueValues!F:F,0)),INDEX(Taxonomy_UniqueValues!D:D,MATCH(AC192,Taxonomy_UniqueValues!E:E,0)))),"#N/C")</f>
        <v>Muscomorpha</v>
      </c>
      <c r="AC192" s="87" t="str">
        <f>+IFERROR(IF(AD192="#N/C","#N/C",IF(AD192=0,INDEX(Taxonomy_UniqueValues!E:E,MATCH(AE192,Taxonomy_UniqueValues!G:G,0)),INDEX(Taxonomy_UniqueValues!E:E,MATCH(AD192,Taxonomy_UniqueValues!F:F,0)))),"#N/C")</f>
        <v>Muscoidea</v>
      </c>
      <c r="AD192" s="87" t="str">
        <f>+IFERROR(IF(AE192="#N/C","#N/C",IF(AE192=0,INDEX(Taxonomy_UniqueValues!F:F,MATCH(AF192,Taxonomy_UniqueValues!H:H,0)),INDEX(Taxonomy_UniqueValues!F:F,MATCH(AE192,Taxonomy_UniqueValues!G:G,0)))),"#N/C")</f>
        <v>Fanniidae</v>
      </c>
      <c r="AE192" s="87">
        <f>+IFERROR(IF(AF192="#N/C","#N/C",INDEX(Taxonomy_UniqueValues!G:G,MATCH(AF192,Taxonomy_UniqueValues!H:H,0))),"#N/C")</f>
        <v>0</v>
      </c>
      <c r="AF192" s="87" t="s">
        <v>39</v>
      </c>
      <c r="AG192" s="88" t="s">
        <v>37</v>
      </c>
      <c r="AH192" s="39" t="str" cm="1">
        <f t="array" ref="AH192">IF(LEN(V192)&gt;1,V192,_xlfn.LET(_xlpm.cls,Y192, _xlpm.ord,IFERROR(Z192,"#N/C"), _xlpm.subord,IFERROR(AA192,"#N/C"), _xlpm.infr,IFERROR(AB192,"#N/C"), _xlpm.sf,IFERROR(AC192,"#N/C"), _xlpm.fam,IFERROR(AD192,"#N/C"), _xlpm.subfam,IF(TRIM(AE192)="-","#N/C",IFERROR(AE192,"#N/C")),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_xlpm.fallback,IF(IFERROR(Z192,"#N/C")="#N/C",Y192,IF(IFERROR(AA192,"#N/C")="#N/C",Z192,IF(IFERROR(AB192,"#N/C")="#N/C",AA192,IF(IFERROR(AC192,"#N/C")="#N/C",AB192,IF(IFERROR(AD192,"#N/C")="#N/C",AC192,IF(IFERROR(AE192,"#N/C")="#N/C",AD192,"#N/C")))))), _xlpm.finalResult,IF(OR(_xlpm.computedResult="",_xlpm.computedResult="#N/C"),_xlpm.fallback,_xlpm.computedResult), INDEX(_xlpm.finalResult,1)))</f>
        <v>fly</v>
      </c>
      <c r="AI192" s="106" t="s">
        <v>35</v>
      </c>
      <c r="AJ192" s="55" t="str">
        <f t="shared" si="25"/>
        <v>Insecta.Diptera.Brachycera.Muscomorpha.Muscoidea.Fanniidae.0.Fannia.#N/C</v>
      </c>
    </row>
    <row r="193" spans="1:36" x14ac:dyDescent="0.25">
      <c r="A193" s="3">
        <v>192</v>
      </c>
      <c r="B193" s="50" t="str">
        <f t="shared" si="29"/>
        <v>FAIR-D1_192</v>
      </c>
      <c r="C193" s="51" t="s">
        <v>28</v>
      </c>
      <c r="D193" s="4">
        <f t="shared" si="31"/>
        <v>45179</v>
      </c>
      <c r="E193" s="1" t="s">
        <v>205</v>
      </c>
      <c r="F193" s="81" t="str">
        <f>HYPERLINK(VLOOKUP(E193,Video_List!G:K,5),"video")</f>
        <v>video</v>
      </c>
      <c r="G193" s="5" t="str">
        <f>IF(ISBLANK(E193),"",IFERROR(IF(MATCH(E193,Video_List!$G:$G,)&gt;0,"ok",""),"errr"))</f>
        <v>ok</v>
      </c>
      <c r="H193" s="1" t="s">
        <v>205</v>
      </c>
      <c r="I193" s="81" t="str">
        <f>HYPERLINK(VLOOKUP(H193,Video_List!G:K,5),"video")</f>
        <v>video</v>
      </c>
      <c r="J193" s="5" t="str">
        <f>IF(ISBLANK(H193),"",IFERROR(IF(MATCH(H193,Video_List!$G:$G,)&gt;0,"ok",""),"error"))</f>
        <v>ok</v>
      </c>
      <c r="K193" s="2">
        <v>45179.483668981498</v>
      </c>
      <c r="L193" s="2">
        <v>45179.483692129601</v>
      </c>
      <c r="M193" s="52">
        <f t="shared" si="22"/>
        <v>2.3148102627601475E-5</v>
      </c>
      <c r="N193" s="53" t="s">
        <v>46</v>
      </c>
      <c r="O193" s="54" t="s">
        <v>32</v>
      </c>
      <c r="P193" s="54" t="s">
        <v>33</v>
      </c>
      <c r="Q193" s="6">
        <v>192</v>
      </c>
      <c r="R193" s="5" t="str">
        <f t="shared" si="23"/>
        <v>FAIR-D1/192</v>
      </c>
      <c r="S193" s="4" t="str">
        <f>IF(ISBLANK(E193),"",IF(E193=H193, "1 video",CONCATENATE((+COUNTIFS(Video_List!$A:$A,Monitoring!C193,Video_List!$D:$D,"&lt;=" &amp;Monitoring!L193)-COUNTIFS(Video_List!$A:$A,Monitoring!C193,Video_List!$D:$D,"&lt;=" &amp;Monitoring!K193))+1," videos")))</f>
        <v>1 video</v>
      </c>
      <c r="T193" s="6" t="s">
        <v>34</v>
      </c>
      <c r="U193" s="75"/>
      <c r="V193" s="7" t="str">
        <f t="shared" si="24"/>
        <v/>
      </c>
      <c r="W193" s="85" t="s">
        <v>32</v>
      </c>
      <c r="X193" s="86" t="s">
        <v>35</v>
      </c>
      <c r="Y193" s="87" t="str">
        <f>+IFERROR(IF(Z193="#N/C","#N/C",INDEX(Taxonomy_UniqueValues!A:A,MATCH(Z193,Taxonomy_UniqueValues!B:B,0))),"#N/C")</f>
        <v>Insecta</v>
      </c>
      <c r="Z193" s="87" t="str">
        <f>+IFERROR(IF(AA193="#N/C","#N/C",INDEX(Taxonomy_UniqueValues!B:B,MATCH(AA193,Taxonomy_UniqueValues!C:C,0))),"#N/C")</f>
        <v>Diptera</v>
      </c>
      <c r="AA193" s="87" t="str">
        <f>+IFERROR(IF(AC193="#N/C","#N/C",INDEX(Taxonomy_UniqueValues!C:C,MATCH(AC193,Taxonomy_UniqueValues!E:E,0))),"#N/C")</f>
        <v>Brachycera</v>
      </c>
      <c r="AB193" s="87" t="str">
        <f>+IFERROR(IF(AC193="#N/C","#N/C",INDEX(Taxonomy_UniqueValues!D:D,MATCH(AC193,Taxonomy_UniqueValues!E:E,0))),"#N/C")</f>
        <v>Muscomorpha</v>
      </c>
      <c r="AC193" s="87" t="str">
        <f>+IFERROR(IF(AD193="#N/C","#N/C",INDEX(Taxonomy_UniqueValues!E:E,MATCH(AD193,Taxonomy_UniqueValues!F:F,0))),"#N/C")</f>
        <v>Lauxanioidea</v>
      </c>
      <c r="AD193" s="87" t="str">
        <f>+IFERROR(IF(AE193="#N/C","#N/C",INDEX(Taxonomy_UniqueValues!F:F,MATCH(AE193,Taxonomy_UniqueValues!G:G,0))),"#N/C")</f>
        <v>Lauxaniidae</v>
      </c>
      <c r="AE193" s="87" t="s">
        <v>206</v>
      </c>
      <c r="AF193" s="87" t="str">
        <f>+IFERROR(IF(AG193="#N/C","#N/C",INDEX(Taxonomy_UniqueValues!H:H,MATCH(AG193,Taxonomy_UniqueValues!I:I,0))),"#N/C")</f>
        <v>#N/C</v>
      </c>
      <c r="AG193" s="88" t="s">
        <v>37</v>
      </c>
      <c r="AH193" s="39" t="str" cm="1">
        <f t="array" ref="AH193">IF(LEN(V193)&gt;1,V193,_xlfn.LET(_xlpm.cls,Y193, _xlpm.ord,IFERROR(Z193,"#N/C"), _xlpm.subord,IFERROR(AA193,"#N/C"), _xlpm.infr,IFERROR(AB193,"#N/C"), _xlpm.sf,IFERROR(AC193,"#N/C"), _xlpm.fam,IFERROR(AD193,"#N/C"), _xlpm.subfam,IF(TRIM(AE193)="-","#N/C",IFERROR(AE193,"#N/C")),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_xlpm.fallback,IF(IFERROR(Z193,"#N/C")="#N/C",Y193,IF(IFERROR(AA193,"#N/C")="#N/C",Z193,IF(IFERROR(AB193,"#N/C")="#N/C",AA193,IF(IFERROR(AC193,"#N/C")="#N/C",AB193,IF(IFERROR(AD193,"#N/C")="#N/C",AC193,IF(IFERROR(AE193,"#N/C")="#N/C",AD193,"#N/C")))))), _xlpm.finalResult,IF(OR(_xlpm.computedResult="",_xlpm.computedResult="#N/C"),_xlpm.fallback,_xlpm.computedResult), INDEX(_xlpm.finalResult,1)))</f>
        <v>fly</v>
      </c>
      <c r="AI193" s="106" t="s">
        <v>35</v>
      </c>
      <c r="AJ193" s="55" t="str">
        <f t="shared" si="25"/>
        <v>Insecta.Diptera.Brachycera.Muscomorpha.Lauxanioidea.Lauxaniidae.Lauxaniinae.#N/C.#N/C</v>
      </c>
    </row>
    <row r="194" spans="1:36" x14ac:dyDescent="0.25">
      <c r="A194" s="3">
        <v>193</v>
      </c>
      <c r="B194" s="50" t="str">
        <f t="shared" si="29"/>
        <v>FAIR-D1_193</v>
      </c>
      <c r="C194" s="51" t="s">
        <v>28</v>
      </c>
      <c r="D194" s="4">
        <f t="shared" si="31"/>
        <v>45179</v>
      </c>
      <c r="E194" s="1" t="s">
        <v>205</v>
      </c>
      <c r="F194" s="81" t="str">
        <f>HYPERLINK(VLOOKUP(E194,Video_List!G:K,5),"video")</f>
        <v>video</v>
      </c>
      <c r="G194" s="5" t="str">
        <f>IF(ISBLANK(E194),"",IFERROR(IF(MATCH(E194,Video_List!$G:$G,)&gt;0,"ok",""),"errr"))</f>
        <v>ok</v>
      </c>
      <c r="H194" s="1" t="s">
        <v>207</v>
      </c>
      <c r="I194" s="81" t="str">
        <f>HYPERLINK(VLOOKUP(H194,Video_List!G:K,5),"video")</f>
        <v>video</v>
      </c>
      <c r="J194" s="5" t="str">
        <f>IF(ISBLANK(H194),"",IFERROR(IF(MATCH(H194,Video_List!$G:$G,)&gt;0,"ok",""),"error"))</f>
        <v>ok</v>
      </c>
      <c r="K194" s="2">
        <v>45179.483668981498</v>
      </c>
      <c r="L194" s="2">
        <v>45179.485347222202</v>
      </c>
      <c r="M194" s="52">
        <f t="shared" ref="M194:M257" si="33">IF(ISBLANK(E194),"",L194-K194)</f>
        <v>1.6782407037680969E-3</v>
      </c>
      <c r="N194" s="53" t="s">
        <v>46</v>
      </c>
      <c r="O194" s="54" t="s">
        <v>35</v>
      </c>
      <c r="P194" s="54" t="s">
        <v>46</v>
      </c>
      <c r="Q194" s="6">
        <v>193</v>
      </c>
      <c r="R194" s="5" t="str">
        <f t="shared" ref="R194:R257" si="34">IF(ISBLANK(C194),"",+CONCATENATE(C194,"/",Q194))</f>
        <v>FAIR-D1/193</v>
      </c>
      <c r="S194" s="4" t="str">
        <f>IF(ISBLANK(E194),"",IF(E194=H194, "1 video",CONCATENATE((+COUNTIFS(Video_List!$A:$A,Monitoring!C194,Video_List!$D:$D,"&lt;=" &amp;Monitoring!L194)-COUNTIFS(Video_List!$A:$A,Monitoring!C194,Video_List!$D:$D,"&lt;=" &amp;Monitoring!K194))+1," videos")))</f>
        <v>2 videos</v>
      </c>
      <c r="T194" s="6" t="s">
        <v>34</v>
      </c>
      <c r="U194" s="75"/>
      <c r="V194" s="7" t="str">
        <f t="shared" si="24"/>
        <v/>
      </c>
      <c r="W194" s="85" t="s">
        <v>35</v>
      </c>
      <c r="X194" s="86" t="s">
        <v>35</v>
      </c>
      <c r="Y194" s="87" t="str">
        <f>+IFERROR(IF(Z194="#N/C","#N/C",INDEX(Taxonomy_UniqueValues!A:A,MATCH(Z194,Taxonomy_UniqueValues!B:B,0))),"#N/C")</f>
        <v>Insecta</v>
      </c>
      <c r="Z194" s="87" t="str">
        <f>+IFERROR(IF(AA194="#N/C","#N/C",INDEX(Taxonomy_UniqueValues!B:B,MATCH(AA194,Taxonomy_UniqueValues!C:C,0))),"#N/C")</f>
        <v>Diptera</v>
      </c>
      <c r="AA194" s="87" t="s">
        <v>49</v>
      </c>
      <c r="AB194" s="87" t="str">
        <f>+IFERROR(IF(AC194="#N/C","#N/C",INDEX(Taxonomy_UniqueValues!D:D,MATCH(AC194,Taxonomy_UniqueValues!E:E,0))),"#N/C")</f>
        <v>#N/C</v>
      </c>
      <c r="AC194" s="87" t="str">
        <f>+IFERROR(IF(AD194="#N/C","#N/C",INDEX(Taxonomy_UniqueValues!E:E,MATCH(AD194,Taxonomy_UniqueValues!F:F,0))),"#N/C")</f>
        <v>#N/C</v>
      </c>
      <c r="AD194" s="87" t="str">
        <f>+IFERROR(IF(AE194="#N/C","#N/C",INDEX(Taxonomy_UniqueValues!F:F,MATCH(AE194,Taxonomy_UniqueValues!G:G,0))),"#N/C")</f>
        <v>#N/C</v>
      </c>
      <c r="AE194" s="87" t="str">
        <f>+IFERROR(IF(AF194="#N/C","#N/C",INDEX(Taxonomy_UniqueValues!G:G,MATCH(AF194,Taxonomy_UniqueValues!H:H,0))),"#N/C")</f>
        <v>#N/C</v>
      </c>
      <c r="AF194" s="87" t="str">
        <f>+IFERROR(IF(AG194="#N/C","#N/C",INDEX(Taxonomy_UniqueValues!H:H,MATCH(AG194,Taxonomy_UniqueValues!I:I,0))),"#N/C")</f>
        <v>#N/C</v>
      </c>
      <c r="AG194" s="88" t="s">
        <v>37</v>
      </c>
      <c r="AH194" s="39" t="str" cm="1">
        <f t="array" ref="AH194">IF(LEN(V194)&gt;1,V194,_xlfn.LET(_xlpm.cls,Y194, _xlpm.ord,IFERROR(Z194,"#N/C"), _xlpm.subord,IFERROR(AA194,"#N/C"), _xlpm.infr,IFERROR(AB194,"#N/C"), _xlpm.sf,IFERROR(AC194,"#N/C"), _xlpm.fam,IFERROR(AD194,"#N/C"), _xlpm.subfam,IF(TRIM(AE194)="-","#N/C",IFERROR(AE194,"#N/C")),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_xlpm.fallback,IF(IFERROR(Z194,"#N/C")="#N/C",Y194,IF(IFERROR(AA194,"#N/C")="#N/C",Z194,IF(IFERROR(AB194,"#N/C")="#N/C",AA194,IF(IFERROR(AC194,"#N/C")="#N/C",AB194,IF(IFERROR(AD194,"#N/C")="#N/C",AC194,IF(IFERROR(AE194,"#N/C")="#N/C",AD194,"#N/C")))))), _xlpm.finalResult,IF(OR(_xlpm.computedResult="",_xlpm.computedResult="#N/C"),_xlpm.fallback,_xlpm.computedResult), INDEX(_xlpm.finalResult,1)))</f>
        <v>Brachycera</v>
      </c>
      <c r="AI194" s="106" t="s">
        <v>35</v>
      </c>
      <c r="AJ194" s="55" t="str">
        <f t="shared" si="25"/>
        <v>Insecta.Diptera.Brachycera.#N/C.#N/C.#N/C.#N/C.#N/C.#N/C</v>
      </c>
    </row>
    <row r="195" spans="1:36" x14ac:dyDescent="0.25">
      <c r="A195" s="3">
        <v>194</v>
      </c>
      <c r="B195" s="50" t="str">
        <f t="shared" si="29"/>
        <v>FAIR-D1_194</v>
      </c>
      <c r="C195" s="51" t="s">
        <v>28</v>
      </c>
      <c r="D195" s="4">
        <f t="shared" si="31"/>
        <v>45179</v>
      </c>
      <c r="E195" s="1" t="s">
        <v>208</v>
      </c>
      <c r="F195" s="81" t="str">
        <f>HYPERLINK(VLOOKUP(E195,Video_List!G:K,5),"video")</f>
        <v>video</v>
      </c>
      <c r="G195" s="5" t="str">
        <f>IF(ISBLANK(E195),"",IFERROR(IF(MATCH(E195,Video_List!$G:$G,)&gt;0,"ok",""),"errr"))</f>
        <v>ok</v>
      </c>
      <c r="H195" s="1" t="s">
        <v>208</v>
      </c>
      <c r="I195" s="81" t="str">
        <f>HYPERLINK(VLOOKUP(H195,Video_List!G:K,5),"video")</f>
        <v>video</v>
      </c>
      <c r="J195" s="5" t="str">
        <f>IF(ISBLANK(H195),"",IFERROR(IF(MATCH(H195,Video_List!$G:$G,)&gt;0,"ok",""),"error"))</f>
        <v>ok</v>
      </c>
      <c r="K195" s="2">
        <v>45179.638495370396</v>
      </c>
      <c r="L195" s="2">
        <v>45179.638611111099</v>
      </c>
      <c r="M195" s="52">
        <f t="shared" si="33"/>
        <v>1.1574070231290534E-4</v>
      </c>
      <c r="N195" s="53" t="s">
        <v>33</v>
      </c>
      <c r="O195" s="54" t="s">
        <v>35</v>
      </c>
      <c r="P195" s="54" t="s">
        <v>33</v>
      </c>
      <c r="Q195" s="6">
        <v>194</v>
      </c>
      <c r="R195" s="5" t="str">
        <f t="shared" si="34"/>
        <v>FAIR-D1/194</v>
      </c>
      <c r="S195" s="4" t="str">
        <f>IF(ISBLANK(E195),"",IF(E195=H195, "1 video",CONCATENATE((+COUNTIFS(Video_List!$A:$A,Monitoring!C195,Video_List!$D:$D,"&lt;=" &amp;Monitoring!L195)-COUNTIFS(Video_List!$A:$A,Monitoring!C195,Video_List!$D:$D,"&lt;=" &amp;Monitoring!K195))+1," videos")))</f>
        <v>1 video</v>
      </c>
      <c r="T195" s="54" t="s">
        <v>116</v>
      </c>
      <c r="U195" s="75"/>
      <c r="V195" s="7" t="str">
        <f t="shared" ref="V195:V258" si="35">IF(IFERROR(FIND("fly_small",U195),0)&gt;0,"fly_small",IF(IFERROR(FIND("fly at the border",U195),0)&gt;0,"fly",IF(IFERROR(FIND("insect_small",U195),0)&gt;0,"insect_small","")))</f>
        <v/>
      </c>
      <c r="W195" s="85" t="str">
        <f t="shared" ref="W195:W201" si="36">+IF(Y195="#N/C","-",IF(AC195="#N/C","no","yes"))</f>
        <v>yes</v>
      </c>
      <c r="X195" s="86" t="s">
        <v>35</v>
      </c>
      <c r="Y195" s="87" t="s">
        <v>193</v>
      </c>
      <c r="Z195" s="87" t="s">
        <v>194</v>
      </c>
      <c r="AA195" s="87" t="s">
        <v>195</v>
      </c>
      <c r="AB195" s="87" t="str">
        <f>+IFERROR(IF(AC195="#N/C","#N/C",INDEX(Taxonomy_UniqueValues!D:D,MATCH(AC195,Taxonomy_UniqueValues!E:E,0))),"#N/C")</f>
        <v>Araneomorphae</v>
      </c>
      <c r="AC195" s="87" t="s">
        <v>196</v>
      </c>
      <c r="AD195" s="87" t="s">
        <v>197</v>
      </c>
      <c r="AE195" s="87" t="s">
        <v>198</v>
      </c>
      <c r="AF195" s="87" t="s">
        <v>209</v>
      </c>
      <c r="AG195" s="88" t="s">
        <v>37</v>
      </c>
      <c r="AH195" s="39" t="str" cm="1">
        <f t="array" ref="AH195">IF(LEN(V195)&gt;1,V195,_xlfn.LET(_xlpm.cls,Y195, _xlpm.ord,IFERROR(Z195,"#N/C"), _xlpm.subord,IFERROR(AA195,"#N/C"), _xlpm.infr,IFERROR(AB195,"#N/C"), _xlpm.sf,IFERROR(AC195,"#N/C"), _xlpm.fam,IFERROR(AD195,"#N/C"), _xlpm.subfam,IF(TRIM(AE195)="-","#N/C",IFERROR(AE195,"#N/C")),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_xlpm.fallback,IF(IFERROR(Z195,"#N/C")="#N/C",Y195,IF(IFERROR(AA195,"#N/C")="#N/C",Z195,IF(IFERROR(AB195,"#N/C")="#N/C",AA195,IF(IFERROR(AC195,"#N/C")="#N/C",AB195,IF(IFERROR(AD195,"#N/C")="#N/C",AC195,IF(IFERROR(AE195,"#N/C")="#N/C",AD195,"#N/C")))))), _xlpm.finalResult,IF(OR(_xlpm.computedResult="",_xlpm.computedResult="#N/C"),_xlpm.fallback,_xlpm.computedResult), INDEX(_xlpm.finalResult,1)))</f>
        <v>spider</v>
      </c>
      <c r="AI195" s="106" t="s">
        <v>35</v>
      </c>
      <c r="AJ195" s="55" t="str">
        <f t="shared" ref="AJ195:AJ258" si="37">+CONCATENATE(Y195,".",Z195,".",AA195,".",AB195,".",AC195,".",AD195,".",AE195,".",AF195,".",AG195)</f>
        <v>Arachnida.Araneae.Arneomorphae.Araneomorphae.Araneoidea.Araneidae.Araneinae.Araneus.#N/C</v>
      </c>
    </row>
    <row r="196" spans="1:36" x14ac:dyDescent="0.25">
      <c r="A196" s="3">
        <v>195</v>
      </c>
      <c r="B196" s="50" t="str">
        <f t="shared" si="29"/>
        <v>FAIR-D1_195</v>
      </c>
      <c r="C196" s="51" t="s">
        <v>28</v>
      </c>
      <c r="D196" s="4">
        <f t="shared" si="31"/>
        <v>45179</v>
      </c>
      <c r="E196" s="1" t="s">
        <v>210</v>
      </c>
      <c r="F196" s="81" t="str">
        <f>HYPERLINK(VLOOKUP(E196,Video_List!G:K,5),"video")</f>
        <v>video</v>
      </c>
      <c r="G196" s="5" t="str">
        <f>IF(ISBLANK(E196),"",IFERROR(IF(MATCH(E196,Video_List!$G:$G,)&gt;0,"ok",""),"errr"))</f>
        <v>ok</v>
      </c>
      <c r="H196" s="1" t="s">
        <v>210</v>
      </c>
      <c r="I196" s="81" t="str">
        <f>HYPERLINK(VLOOKUP(H196,Video_List!G:K,5),"video")</f>
        <v>video</v>
      </c>
      <c r="J196" s="5" t="str">
        <f>IF(ISBLANK(H196),"",IFERROR(IF(MATCH(H196,Video_List!$G:$G,)&gt;0,"ok",""),"error"))</f>
        <v>ok</v>
      </c>
      <c r="K196" s="2">
        <v>45179.680659722202</v>
      </c>
      <c r="L196" s="2">
        <v>45179.680844907401</v>
      </c>
      <c r="M196" s="52">
        <f t="shared" si="33"/>
        <v>1.8518519937060773E-4</v>
      </c>
      <c r="N196" s="53" t="s">
        <v>33</v>
      </c>
      <c r="O196" s="54" t="s">
        <v>35</v>
      </c>
      <c r="P196" s="54" t="s">
        <v>46</v>
      </c>
      <c r="Q196" s="6">
        <v>195</v>
      </c>
      <c r="R196" s="5" t="str">
        <f t="shared" si="34"/>
        <v>FAIR-D1/195</v>
      </c>
      <c r="S196" s="4" t="str">
        <f>IF(ISBLANK(E196),"",IF(E196=H196, "1 video",CONCATENATE((+COUNTIFS(Video_List!$A:$A,Monitoring!C196,Video_List!$D:$D,"&lt;=" &amp;Monitoring!L196)-COUNTIFS(Video_List!$A:$A,Monitoring!C196,Video_List!$D:$D,"&lt;=" &amp;Monitoring!K196))+1," videos")))</f>
        <v>1 video</v>
      </c>
      <c r="T196" s="6" t="s">
        <v>116</v>
      </c>
      <c r="U196" s="75"/>
      <c r="V196" s="7" t="str">
        <f t="shared" si="35"/>
        <v/>
      </c>
      <c r="W196" s="85" t="str">
        <f t="shared" si="36"/>
        <v>yes</v>
      </c>
      <c r="X196" s="86" t="s">
        <v>35</v>
      </c>
      <c r="Y196" s="87" t="s">
        <v>193</v>
      </c>
      <c r="Z196" s="87" t="s">
        <v>194</v>
      </c>
      <c r="AA196" s="87" t="s">
        <v>195</v>
      </c>
      <c r="AB196" s="87" t="str">
        <f>+IFERROR(IF(AC196="#N/C","#N/C",INDEX(Taxonomy_UniqueValues!D:D,MATCH(AC196,Taxonomy_UniqueValues!E:E,0))),"#N/C")</f>
        <v>Araneomorphae</v>
      </c>
      <c r="AC196" s="87" t="s">
        <v>196</v>
      </c>
      <c r="AD196" s="87" t="str">
        <f>+IFERROR(IF(AE196="#N/C","#N/C",INDEX(Taxonomy_UniqueValues!F:F,MATCH(AE196,Taxonomy_UniqueValues!G:G,0))),"#N/C")</f>
        <v>#N/C</v>
      </c>
      <c r="AE196" s="87" t="str">
        <f>+IFERROR(IF(AF196="#N/C","#N/C",INDEX(Taxonomy_UniqueValues!G:G,MATCH(AF196,Taxonomy_UniqueValues!H:H,0))),"#N/C")</f>
        <v>#N/C</v>
      </c>
      <c r="AF196" s="87" t="str">
        <f>+IFERROR(IF(AG196="#N/C","#N/C",INDEX(Taxonomy_UniqueValues!H:H,MATCH(AG196,Taxonomy_UniqueValues!I:I,0))),"#N/C")</f>
        <v>#N/C</v>
      </c>
      <c r="AG196" s="88" t="s">
        <v>37</v>
      </c>
      <c r="AH196" s="39" t="str" cm="1">
        <f t="array" ref="AH196">IF(LEN(V196)&gt;1,V196,_xlfn.LET(_xlpm.cls,Y196, _xlpm.ord,IFERROR(Z196,"#N/C"), _xlpm.subord,IFERROR(AA196,"#N/C"), _xlpm.infr,IFERROR(AB196,"#N/C"), _xlpm.sf,IFERROR(AC196,"#N/C"), _xlpm.fam,IFERROR(AD196,"#N/C"), _xlpm.subfam,IF(TRIM(AE196)="-","#N/C",IFERROR(AE196,"#N/C")),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_xlpm.fallback,IF(IFERROR(Z196,"#N/C")="#N/C",Y196,IF(IFERROR(AA196,"#N/C")="#N/C",Z196,IF(IFERROR(AB196,"#N/C")="#N/C",AA196,IF(IFERROR(AC196,"#N/C")="#N/C",AB196,IF(IFERROR(AD196,"#N/C")="#N/C",AC196,IF(IFERROR(AE196,"#N/C")="#N/C",AD196,"#N/C")))))), _xlpm.finalResult,IF(OR(_xlpm.computedResult="",_xlpm.computedResult="#N/C"),_xlpm.fallback,_xlpm.computedResult), INDEX(_xlpm.finalResult,1)))</f>
        <v>Araneoidea</v>
      </c>
      <c r="AI196" s="106" t="s">
        <v>35</v>
      </c>
      <c r="AJ196" s="55" t="str">
        <f t="shared" si="37"/>
        <v>Arachnida.Araneae.Arneomorphae.Araneomorphae.Araneoidea.#N/C.#N/C.#N/C.#N/C</v>
      </c>
    </row>
    <row r="197" spans="1:36" x14ac:dyDescent="0.25">
      <c r="A197" s="3">
        <v>196</v>
      </c>
      <c r="B197" s="50" t="str">
        <f t="shared" si="29"/>
        <v>FAIR-D1_196</v>
      </c>
      <c r="C197" s="51" t="s">
        <v>28</v>
      </c>
      <c r="D197" s="4">
        <f t="shared" si="31"/>
        <v>45179</v>
      </c>
      <c r="E197" s="1" t="s">
        <v>211</v>
      </c>
      <c r="F197" s="81" t="str">
        <f>HYPERLINK(VLOOKUP(E197,Video_List!G:K,5),"video")</f>
        <v>video</v>
      </c>
      <c r="G197" s="5" t="str">
        <f>IF(ISBLANK(E197),"",IFERROR(IF(MATCH(E197,Video_List!$G:$G,)&gt;0,"ok",""),"errr"))</f>
        <v>ok</v>
      </c>
      <c r="H197" s="1" t="s">
        <v>211</v>
      </c>
      <c r="I197" s="81" t="str">
        <f>HYPERLINK(VLOOKUP(H197,Video_List!G:K,5),"video")</f>
        <v>video</v>
      </c>
      <c r="J197" s="5" t="str">
        <f>IF(ISBLANK(H197),"",IFERROR(IF(MATCH(H197,Video_List!$G:$G,)&gt;0,"ok",""),"error"))</f>
        <v>ok</v>
      </c>
      <c r="K197" s="2">
        <v>45179.730243055601</v>
      </c>
      <c r="L197" s="2">
        <v>45179.730324074102</v>
      </c>
      <c r="M197" s="52">
        <f t="shared" si="33"/>
        <v>8.1018501077778637E-5</v>
      </c>
      <c r="N197" s="53" t="s">
        <v>31</v>
      </c>
      <c r="O197" s="54" t="s">
        <v>35</v>
      </c>
      <c r="P197" s="54" t="s">
        <v>33</v>
      </c>
      <c r="Q197" s="6">
        <v>196</v>
      </c>
      <c r="R197" s="5" t="str">
        <f t="shared" si="34"/>
        <v>FAIR-D1/196</v>
      </c>
      <c r="S197" s="4" t="str">
        <f>IF(ISBLANK(E197),"",IF(E197=H197, "1 video",CONCATENATE((+COUNTIFS(Video_List!$A:$A,Monitoring!C197,Video_List!$D:$D,"&lt;=" &amp;Monitoring!L197)-COUNTIFS(Video_List!$A:$A,Monitoring!C197,Video_List!$D:$D,"&lt;=" &amp;Monitoring!K197))+1," videos")))</f>
        <v>1 video</v>
      </c>
      <c r="T197" s="6" t="s">
        <v>537</v>
      </c>
      <c r="U197" s="75"/>
      <c r="V197" s="7" t="str">
        <f t="shared" si="35"/>
        <v/>
      </c>
      <c r="W197" s="85" t="str">
        <f t="shared" si="36"/>
        <v>yes</v>
      </c>
      <c r="X197" s="86" t="s">
        <v>35</v>
      </c>
      <c r="Y197" s="87" t="str">
        <f>+IFERROR(IF(Z197="#N/C","#N/C",INDEX(Taxonomy_UniqueValues!A:A,MATCH(Z197,Taxonomy_UniqueValues!B:B,0))),"#N/C")</f>
        <v>Insecta</v>
      </c>
      <c r="Z197" s="87" t="str">
        <f>+IFERROR(IF(AA197="#N/C","#N/C",INDEX(Taxonomy_UniqueValues!B:B,MATCH(AA197,Taxonomy_UniqueValues!C:C,0))),"#N/C")</f>
        <v>Diptera</v>
      </c>
      <c r="AA197" s="87" t="str">
        <f>+IFERROR(IF(AC197="#N/C","#N/C",INDEX(Taxonomy_UniqueValues!C:C,MATCH(AC197,Taxonomy_UniqueValues!E:E,0))),"#N/C")</f>
        <v>Brachycera</v>
      </c>
      <c r="AB197" s="87" t="str">
        <f>+IFERROR(IF(AC197="#N/C","#N/C",INDEX(Taxonomy_UniqueValues!D:D,MATCH(AC197,Taxonomy_UniqueValues!E:E,0))),"#N/C")</f>
        <v>Muscomorpha</v>
      </c>
      <c r="AC197" s="87" t="s">
        <v>112</v>
      </c>
      <c r="AD197" s="87" t="s">
        <v>113</v>
      </c>
      <c r="AE197" s="87" t="str">
        <f>+IFERROR(IF(AF197="#N/C","#N/C",INDEX(Taxonomy_UniqueValues!G:G,MATCH(AF197,Taxonomy_UniqueValues!H:H,0))),"#N/C")</f>
        <v>#N/C</v>
      </c>
      <c r="AF197" s="87" t="str">
        <f>+IFERROR(IF(AG197="#N/C","#N/C",INDEX(Taxonomy_UniqueValues!H:H,MATCH(AG197,Taxonomy_UniqueValues!I:I,0))),"#N/C")</f>
        <v>#N/C</v>
      </c>
      <c r="AG197" s="88" t="s">
        <v>37</v>
      </c>
      <c r="AH197" s="39" t="str" cm="1">
        <f t="array" ref="AH197">IF(LEN(V197)&gt;1,V197,_xlfn.LET(_xlpm.cls,Y197, _xlpm.ord,IFERROR(Z197,"#N/C"), _xlpm.subord,IFERROR(AA197,"#N/C"), _xlpm.infr,IFERROR(AB197,"#N/C"), _xlpm.sf,IFERROR(AC197,"#N/C"), _xlpm.fam,IFERROR(AD197,"#N/C"), _xlpm.subfam,IF(TRIM(AE197)="-","#N/C",IFERROR(AE197,"#N/C")),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_xlpm.fallback,IF(IFERROR(Z197,"#N/C")="#N/C",Y197,IF(IFERROR(AA197,"#N/C")="#N/C",Z197,IF(IFERROR(AB197,"#N/C")="#N/C",AA197,IF(IFERROR(AC197,"#N/C")="#N/C",AB197,IF(IFERROR(AD197,"#N/C")="#N/C",AC197,IF(IFERROR(AE197,"#N/C")="#N/C",AD197,"#N/C")))))), _xlpm.finalResult,IF(OR(_xlpm.computedResult="",_xlpm.computedResult="#N/C"),_xlpm.fallback,_xlpm.computedResult), INDEX(_xlpm.finalResult,1)))</f>
        <v>Oestroidea</v>
      </c>
      <c r="AI197" s="106" t="s">
        <v>35</v>
      </c>
      <c r="AJ197" s="55" t="str">
        <f t="shared" si="37"/>
        <v>Insecta.Diptera.Brachycera.Muscomorpha.Oestroidea.Sacrophagidae.#N/C.#N/C.#N/C</v>
      </c>
    </row>
    <row r="198" spans="1:36" x14ac:dyDescent="0.25">
      <c r="A198" s="3">
        <v>197</v>
      </c>
      <c r="B198" s="50" t="str">
        <f t="shared" si="29"/>
        <v>FAIR-D1_197</v>
      </c>
      <c r="C198" s="51" t="s">
        <v>28</v>
      </c>
      <c r="D198" s="4">
        <f t="shared" si="31"/>
        <v>45179</v>
      </c>
      <c r="E198" s="1" t="s">
        <v>212</v>
      </c>
      <c r="F198" s="81" t="str">
        <f>HYPERLINK(VLOOKUP(E198,Video_List!G:K,5),"video")</f>
        <v>video</v>
      </c>
      <c r="G198" s="5" t="str">
        <f>IF(ISBLANK(E198),"",IFERROR(IF(MATCH(E198,Video_List!$G:$G,)&gt;0,"ok",""),"errr"))</f>
        <v>ok</v>
      </c>
      <c r="H198" s="1" t="s">
        <v>212</v>
      </c>
      <c r="I198" s="81" t="str">
        <f>HYPERLINK(VLOOKUP(H198,Video_List!G:K,5),"video")</f>
        <v>video</v>
      </c>
      <c r="J198" s="5" t="str">
        <f>IF(ISBLANK(H198),"",IFERROR(IF(MATCH(H198,Video_List!$G:$G,)&gt;0,"ok",""),"error"))</f>
        <v>ok</v>
      </c>
      <c r="K198" s="2">
        <v>45179.736030092601</v>
      </c>
      <c r="L198" s="2">
        <v>45179.736203703702</v>
      </c>
      <c r="M198" s="52">
        <f t="shared" si="33"/>
        <v>1.736111007630825E-4</v>
      </c>
      <c r="N198" s="53" t="s">
        <v>46</v>
      </c>
      <c r="O198" s="54" t="s">
        <v>35</v>
      </c>
      <c r="P198" s="54" t="s">
        <v>46</v>
      </c>
      <c r="Q198" s="6">
        <v>197</v>
      </c>
      <c r="R198" s="5" t="str">
        <f t="shared" si="34"/>
        <v>FAIR-D1/197</v>
      </c>
      <c r="S198" s="4" t="str">
        <f>IF(ISBLANK(E198),"",IF(E198=H198, "1 video",CONCATENATE((+COUNTIFS(Video_List!$A:$A,Monitoring!C198,Video_List!$D:$D,"&lt;=" &amp;Monitoring!L198)-COUNTIFS(Video_List!$A:$A,Monitoring!C198,Video_List!$D:$D,"&lt;=" &amp;Monitoring!K198))+1," videos")))</f>
        <v>1 video</v>
      </c>
      <c r="T198" s="6" t="s">
        <v>116</v>
      </c>
      <c r="U198" s="75"/>
      <c r="V198" s="7" t="str">
        <f t="shared" si="35"/>
        <v/>
      </c>
      <c r="W198" s="85" t="str">
        <f t="shared" si="36"/>
        <v>yes</v>
      </c>
      <c r="X198" s="86" t="s">
        <v>35</v>
      </c>
      <c r="Y198" s="87" t="s">
        <v>193</v>
      </c>
      <c r="Z198" s="87" t="s">
        <v>194</v>
      </c>
      <c r="AA198" s="87" t="s">
        <v>195</v>
      </c>
      <c r="AB198" s="87" t="str">
        <f>+IFERROR(IF(AC198="#N/C","#N/C",INDEX(Taxonomy_UniqueValues!D:D,MATCH(AC198,Taxonomy_UniqueValues!E:E,0))),"#N/C")</f>
        <v>Araneomorphae</v>
      </c>
      <c r="AC198" s="87" t="s">
        <v>196</v>
      </c>
      <c r="AD198" s="87" t="str">
        <f>+IFERROR(IF(AE198="#N/C","#N/C",INDEX(Taxonomy_UniqueValues!F:F,MATCH(AE198,Taxonomy_UniqueValues!G:G,0))),"#N/C")</f>
        <v>#N/C</v>
      </c>
      <c r="AE198" s="87" t="str">
        <f>+IFERROR(IF(AF198="#N/C","#N/C",INDEX(Taxonomy_UniqueValues!G:G,MATCH(AF198,Taxonomy_UniqueValues!H:H,0))),"#N/C")</f>
        <v>#N/C</v>
      </c>
      <c r="AF198" s="87" t="str">
        <f>+IFERROR(IF(AG198="#N/C","#N/C",INDEX(Taxonomy_UniqueValues!H:H,MATCH(AG198,Taxonomy_UniqueValues!I:I,0))),"#N/C")</f>
        <v>#N/C</v>
      </c>
      <c r="AG198" s="88" t="s">
        <v>37</v>
      </c>
      <c r="AH198" s="39" t="str" cm="1">
        <f t="array" ref="AH198">IF(LEN(V198)&gt;1,V198,_xlfn.LET(_xlpm.cls,Y198, _xlpm.ord,IFERROR(Z198,"#N/C"), _xlpm.subord,IFERROR(AA198,"#N/C"), _xlpm.infr,IFERROR(AB198,"#N/C"), _xlpm.sf,IFERROR(AC198,"#N/C"), _xlpm.fam,IFERROR(AD198,"#N/C"), _xlpm.subfam,IF(TRIM(AE198)="-","#N/C",IFERROR(AE198,"#N/C")),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_xlpm.fallback,IF(IFERROR(Z198,"#N/C")="#N/C",Y198,IF(IFERROR(AA198,"#N/C")="#N/C",Z198,IF(IFERROR(AB198,"#N/C")="#N/C",AA198,IF(IFERROR(AC198,"#N/C")="#N/C",AB198,IF(IFERROR(AD198,"#N/C")="#N/C",AC198,IF(IFERROR(AE198,"#N/C")="#N/C",AD198,"#N/C")))))), _xlpm.finalResult,IF(OR(_xlpm.computedResult="",_xlpm.computedResult="#N/C"),_xlpm.fallback,_xlpm.computedResult), INDEX(_xlpm.finalResult,1)))</f>
        <v>Araneoidea</v>
      </c>
      <c r="AI198" s="106" t="s">
        <v>35</v>
      </c>
      <c r="AJ198" s="55" t="str">
        <f t="shared" si="37"/>
        <v>Arachnida.Araneae.Arneomorphae.Araneomorphae.Araneoidea.#N/C.#N/C.#N/C.#N/C</v>
      </c>
    </row>
    <row r="199" spans="1:36" x14ac:dyDescent="0.25">
      <c r="A199" s="3">
        <v>198</v>
      </c>
      <c r="B199" s="50" t="str">
        <f t="shared" si="29"/>
        <v>FAIR-D1_198</v>
      </c>
      <c r="C199" s="51" t="s">
        <v>28</v>
      </c>
      <c r="D199" s="4">
        <f t="shared" si="31"/>
        <v>45179</v>
      </c>
      <c r="E199" s="1" t="s">
        <v>213</v>
      </c>
      <c r="F199" s="81" t="str">
        <f>HYPERLINK(VLOOKUP(E199,Video_List!G:K,5),"video")</f>
        <v>video</v>
      </c>
      <c r="G199" s="5" t="str">
        <f>IF(ISBLANK(E199),"",IFERROR(IF(MATCH(E199,Video_List!$G:$G,)&gt;0,"ok",""),"errr"))</f>
        <v>ok</v>
      </c>
      <c r="H199" s="1" t="s">
        <v>214</v>
      </c>
      <c r="I199" s="81" t="str">
        <f>HYPERLINK(VLOOKUP(H199,Video_List!G:K,5),"video")</f>
        <v>video</v>
      </c>
      <c r="J199" s="5" t="str">
        <f>IF(ISBLANK(H199),"",IFERROR(IF(MATCH(H199,Video_List!$G:$G,)&gt;0,"ok",""),"error"))</f>
        <v>ok</v>
      </c>
      <c r="K199" s="2">
        <v>45179.740474537</v>
      </c>
      <c r="L199" s="2">
        <v>45179.7413310185</v>
      </c>
      <c r="M199" s="52">
        <f t="shared" si="33"/>
        <v>8.5648149979533628E-4</v>
      </c>
      <c r="N199" s="53" t="s">
        <v>31</v>
      </c>
      <c r="O199" s="54" t="s">
        <v>32</v>
      </c>
      <c r="P199" s="54" t="s">
        <v>33</v>
      </c>
      <c r="Q199" s="6">
        <v>198</v>
      </c>
      <c r="R199" s="5" t="str">
        <f t="shared" si="34"/>
        <v>FAIR-D1/198</v>
      </c>
      <c r="S199" s="4" t="str">
        <f>IF(ISBLANK(E199),"",IF(E199=H199, "1 video",CONCATENATE((+COUNTIFS(Video_List!$A:$A,Monitoring!C199,Video_List!$D:$D,"&lt;=" &amp;Monitoring!L199)-COUNTIFS(Video_List!$A:$A,Monitoring!C199,Video_List!$D:$D,"&lt;=" &amp;Monitoring!K199))+1," videos")))</f>
        <v>2 videos</v>
      </c>
      <c r="T199" s="54" t="s">
        <v>34</v>
      </c>
      <c r="U199" s="75"/>
      <c r="V199" s="7" t="str">
        <f t="shared" si="35"/>
        <v/>
      </c>
      <c r="W199" s="85" t="str">
        <f t="shared" si="36"/>
        <v>yes</v>
      </c>
      <c r="X199" s="86" t="s">
        <v>35</v>
      </c>
      <c r="Y199" s="87" t="str">
        <f>+IFERROR(IF(Z199="#N/C","#N/C",IF(Z199=0,INDEX(Taxonomy_UniqueValues!A:A,MATCH(AA199,Taxonomy_UniqueValues!C:C,0)),INDEX(Taxonomy_UniqueValues!A:A,MATCH(Z199,Taxonomy_UniqueValues!B:B,0)))),"#N/C")</f>
        <v>Insecta</v>
      </c>
      <c r="Z199" s="87" t="str">
        <f>+IFERROR(IF(AA199="#N/C","#N/C",IF(AA199=0,INDEX(Taxonomy_UniqueValues!B:B,MATCH(AB199,Taxonomy_UniqueValues!D:D,0)),INDEX(Taxonomy_UniqueValues!B:B,MATCH(AA199,Taxonomy_UniqueValues!C:C,0)))),"#N/C")</f>
        <v>Diptera</v>
      </c>
      <c r="AA199" s="87" t="str">
        <f>+IFERROR(IF(AB199="#N/C","#N/C",IF(AB199=0,INDEX(Taxonomy_UniqueValues!C:C,MATCH(AC199,Taxonomy_UniqueValues!E:E,0)),INDEX(Taxonomy_UniqueValues!C:C,MATCH(AB199,Taxonomy_UniqueValues!D:D,0)))),"#N/C")</f>
        <v>Brachycera</v>
      </c>
      <c r="AB199" s="87" t="str">
        <f>+IFERROR(IF(AC199="#N/C","#N/C",IF(AC199=0,INDEX(Taxonomy_UniqueValues!D:D,MATCH(AD199,Taxonomy_UniqueValues!F:F,0)),INDEX(Taxonomy_UniqueValues!D:D,MATCH(AC199,Taxonomy_UniqueValues!E:E,0)))),"#N/C")</f>
        <v>Muscomorpha</v>
      </c>
      <c r="AC199" s="87" t="str">
        <f>+IFERROR(IF(AD199="#N/C","#N/C",IF(AD199=0,INDEX(Taxonomy_UniqueValues!E:E,MATCH(AE199,Taxonomy_UniqueValues!G:G,0)),INDEX(Taxonomy_UniqueValues!E:E,MATCH(AD199,Taxonomy_UniqueValues!F:F,0)))),"#N/C")</f>
        <v>Muscoidea</v>
      </c>
      <c r="AD199" s="87" t="str">
        <f>+IFERROR(IF(AE199="#N/C","#N/C",IF(AE199=0,INDEX(Taxonomy_UniqueValues!F:F,MATCH(AF199,Taxonomy_UniqueValues!H:H,0)),INDEX(Taxonomy_UniqueValues!F:F,MATCH(AE199,Taxonomy_UniqueValues!G:G,0)))),"#N/C")</f>
        <v>Fanniidae</v>
      </c>
      <c r="AE199" s="87">
        <f>+IFERROR(IF(AF199="#N/C","#N/C",INDEX(Taxonomy_UniqueValues!G:G,MATCH(AF199,Taxonomy_UniqueValues!H:H,0))),"#N/C")</f>
        <v>0</v>
      </c>
      <c r="AF199" s="87" t="s">
        <v>39</v>
      </c>
      <c r="AG199" s="88" t="s">
        <v>37</v>
      </c>
      <c r="AH199" s="39" t="str" cm="1">
        <f t="array" ref="AH199">IF(LEN(V199)&gt;1,V199,_xlfn.LET(_xlpm.cls,Y199, _xlpm.ord,IFERROR(Z199,"#N/C"), _xlpm.subord,IFERROR(AA199,"#N/C"), _xlpm.infr,IFERROR(AB199,"#N/C"), _xlpm.sf,IFERROR(AC199,"#N/C"), _xlpm.fam,IFERROR(AD199,"#N/C"), _xlpm.subfam,IF(TRIM(AE199)="-","#N/C",IFERROR(AE199,"#N/C")),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_xlpm.fallback,IF(IFERROR(Z199,"#N/C")="#N/C",Y199,IF(IFERROR(AA199,"#N/C")="#N/C",Z199,IF(IFERROR(AB199,"#N/C")="#N/C",AA199,IF(IFERROR(AC199,"#N/C")="#N/C",AB199,IF(IFERROR(AD199,"#N/C")="#N/C",AC199,IF(IFERROR(AE199,"#N/C")="#N/C",AD199,"#N/C")))))), _xlpm.finalResult,IF(OR(_xlpm.computedResult="",_xlpm.computedResult="#N/C"),_xlpm.fallback,_xlpm.computedResult), INDEX(_xlpm.finalResult,1)))</f>
        <v>fly</v>
      </c>
      <c r="AI199" s="106" t="s">
        <v>35</v>
      </c>
      <c r="AJ199" s="55" t="str">
        <f t="shared" si="37"/>
        <v>Insecta.Diptera.Brachycera.Muscomorpha.Muscoidea.Fanniidae.0.Fannia.#N/C</v>
      </c>
    </row>
    <row r="200" spans="1:36" x14ac:dyDescent="0.25">
      <c r="A200" s="3">
        <v>199</v>
      </c>
      <c r="B200" s="50" t="str">
        <f t="shared" si="29"/>
        <v>FAIR-D1_199</v>
      </c>
      <c r="C200" s="51" t="s">
        <v>28</v>
      </c>
      <c r="D200" s="4">
        <f t="shared" si="31"/>
        <v>45179</v>
      </c>
      <c r="E200" s="1" t="s">
        <v>215</v>
      </c>
      <c r="F200" s="81" t="str">
        <f>HYPERLINK(VLOOKUP(E200,Video_List!G:K,5),"video")</f>
        <v>video</v>
      </c>
      <c r="G200" s="5" t="str">
        <f>IF(ISBLANK(E200),"",IFERROR(IF(MATCH(E200,Video_List!$G:$G,)&gt;0,"ok",""),"errr"))</f>
        <v>ok</v>
      </c>
      <c r="H200" s="1" t="s">
        <v>215</v>
      </c>
      <c r="I200" s="81" t="str">
        <f>HYPERLINK(VLOOKUP(H200,Video_List!G:K,5),"video")</f>
        <v>video</v>
      </c>
      <c r="J200" s="5" t="str">
        <f>IF(ISBLANK(H200),"",IFERROR(IF(MATCH(H200,Video_List!$G:$G,)&gt;0,"ok",""),"error"))</f>
        <v>ok</v>
      </c>
      <c r="K200" s="2">
        <v>45179.745312500003</v>
      </c>
      <c r="L200" s="2">
        <v>45179.745416666701</v>
      </c>
      <c r="M200" s="52">
        <f t="shared" si="33"/>
        <v>1.041666982928291E-4</v>
      </c>
      <c r="N200" s="53" t="s">
        <v>31</v>
      </c>
      <c r="O200" s="54" t="s">
        <v>32</v>
      </c>
      <c r="P200" s="54" t="s">
        <v>33</v>
      </c>
      <c r="Q200" s="6">
        <v>199</v>
      </c>
      <c r="R200" s="5" t="str">
        <f t="shared" si="34"/>
        <v>FAIR-D1/199</v>
      </c>
      <c r="S200" s="4" t="str">
        <f>IF(ISBLANK(E200),"",IF(E200=H200, "1 video",CONCATENATE((+COUNTIFS(Video_List!$A:$A,Monitoring!C200,Video_List!$D:$D,"&lt;=" &amp;Monitoring!L200)-COUNTIFS(Video_List!$A:$A,Monitoring!C200,Video_List!$D:$D,"&lt;=" &amp;Monitoring!K200))+1," videos")))</f>
        <v>1 video</v>
      </c>
      <c r="T200" s="54" t="s">
        <v>34</v>
      </c>
      <c r="U200" s="75"/>
      <c r="V200" s="7" t="str">
        <f t="shared" si="35"/>
        <v/>
      </c>
      <c r="W200" s="85" t="str">
        <f t="shared" si="36"/>
        <v>yes</v>
      </c>
      <c r="X200" s="86" t="s">
        <v>35</v>
      </c>
      <c r="Y200" s="87" t="str">
        <f>+IFERROR(IF(Z200="#N/C","#N/C",IF(Z200=0,INDEX(Taxonomy_UniqueValues!A:A,MATCH(AA200,Taxonomy_UniqueValues!C:C,0)),INDEX(Taxonomy_UniqueValues!A:A,MATCH(Z200,Taxonomy_UniqueValues!B:B,0)))),"#N/C")</f>
        <v>Insecta</v>
      </c>
      <c r="Z200" s="87" t="str">
        <f>+IFERROR(IF(AA200="#N/C","#N/C",IF(AA200=0,INDEX(Taxonomy_UniqueValues!B:B,MATCH(AB200,Taxonomy_UniqueValues!D:D,0)),INDEX(Taxonomy_UniqueValues!B:B,MATCH(AA200,Taxonomy_UniqueValues!C:C,0)))),"#N/C")</f>
        <v>Diptera</v>
      </c>
      <c r="AA200" s="87" t="str">
        <f>+IFERROR(IF(AB200="#N/C","#N/C",IF(AB200=0,INDEX(Taxonomy_UniqueValues!C:C,MATCH(AC200,Taxonomy_UniqueValues!E:E,0)),INDEX(Taxonomy_UniqueValues!C:C,MATCH(AB200,Taxonomy_UniqueValues!D:D,0)))),"#N/C")</f>
        <v>Brachycera</v>
      </c>
      <c r="AB200" s="87" t="str">
        <f>+IFERROR(IF(AC200="#N/C","#N/C",IF(AC200=0,INDEX(Taxonomy_UniqueValues!D:D,MATCH(AD200,Taxonomy_UniqueValues!F:F,0)),INDEX(Taxonomy_UniqueValues!D:D,MATCH(AC200,Taxonomy_UniqueValues!E:E,0)))),"#N/C")</f>
        <v>Muscomorpha</v>
      </c>
      <c r="AC200" s="87" t="str">
        <f>+IFERROR(IF(AD200="#N/C","#N/C",IF(AD200=0,INDEX(Taxonomy_UniqueValues!E:E,MATCH(AE200,Taxonomy_UniqueValues!G:G,0)),INDEX(Taxonomy_UniqueValues!E:E,MATCH(AD200,Taxonomy_UniqueValues!F:F,0)))),"#N/C")</f>
        <v>Muscoidea</v>
      </c>
      <c r="AD200" s="87" t="str">
        <f>+IFERROR(IF(AE200="#N/C","#N/C",IF(AE200=0,INDEX(Taxonomy_UniqueValues!F:F,MATCH(AF200,Taxonomy_UniqueValues!H:H,0)),INDEX(Taxonomy_UniqueValues!F:F,MATCH(AE200,Taxonomy_UniqueValues!G:G,0)))),"#N/C")</f>
        <v>Fanniidae</v>
      </c>
      <c r="AE200" s="87">
        <f>+IFERROR(IF(AF200="#N/C","#N/C",INDEX(Taxonomy_UniqueValues!G:G,MATCH(AF200,Taxonomy_UniqueValues!H:H,0))),"#N/C")</f>
        <v>0</v>
      </c>
      <c r="AF200" s="87" t="s">
        <v>39</v>
      </c>
      <c r="AG200" s="88" t="s">
        <v>37</v>
      </c>
      <c r="AH200" s="39" t="str" cm="1">
        <f t="array" ref="AH200">IF(LEN(V200)&gt;1,V200,_xlfn.LET(_xlpm.cls,Y200, _xlpm.ord,IFERROR(Z200,"#N/C"), _xlpm.subord,IFERROR(AA200,"#N/C"), _xlpm.infr,IFERROR(AB200,"#N/C"), _xlpm.sf,IFERROR(AC200,"#N/C"), _xlpm.fam,IFERROR(AD200,"#N/C"), _xlpm.subfam,IF(TRIM(AE200)="-","#N/C",IFERROR(AE200,"#N/C")),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_xlpm.fallback,IF(IFERROR(Z200,"#N/C")="#N/C",Y200,IF(IFERROR(AA200,"#N/C")="#N/C",Z200,IF(IFERROR(AB200,"#N/C")="#N/C",AA200,IF(IFERROR(AC200,"#N/C")="#N/C",AB200,IF(IFERROR(AD200,"#N/C")="#N/C",AC200,IF(IFERROR(AE200,"#N/C")="#N/C",AD200,"#N/C")))))), _xlpm.finalResult,IF(OR(_xlpm.computedResult="",_xlpm.computedResult="#N/C"),_xlpm.fallback,_xlpm.computedResult), INDEX(_xlpm.finalResult,1)))</f>
        <v>fly</v>
      </c>
      <c r="AI200" s="106" t="s">
        <v>35</v>
      </c>
      <c r="AJ200" s="55" t="str">
        <f t="shared" si="37"/>
        <v>Insecta.Diptera.Brachycera.Muscomorpha.Muscoidea.Fanniidae.0.Fannia.#N/C</v>
      </c>
    </row>
    <row r="201" spans="1:36" x14ac:dyDescent="0.25">
      <c r="A201" s="3">
        <v>200</v>
      </c>
      <c r="B201" s="50" t="str">
        <f t="shared" si="29"/>
        <v>FAIR-D1_200</v>
      </c>
      <c r="C201" s="51" t="s">
        <v>28</v>
      </c>
      <c r="D201" s="4">
        <f t="shared" si="31"/>
        <v>45180</v>
      </c>
      <c r="E201" s="1" t="s">
        <v>216</v>
      </c>
      <c r="F201" s="81" t="str">
        <f>HYPERLINK(VLOOKUP(E201,Video_List!G:K,5),"video")</f>
        <v>video</v>
      </c>
      <c r="G201" s="5" t="str">
        <f>IF(ISBLANK(E201),"",IFERROR(IF(MATCH(E201,Video_List!$G:$G,)&gt;0,"ok",""),"errr"))</f>
        <v>ok</v>
      </c>
      <c r="H201" s="1" t="s">
        <v>217</v>
      </c>
      <c r="I201" s="81" t="str">
        <f>HYPERLINK(VLOOKUP(H201,Video_List!G:K,5),"video")</f>
        <v>video</v>
      </c>
      <c r="J201" s="5" t="str">
        <f>IF(ISBLANK(H201),"",IFERROR(IF(MATCH(H201,Video_List!$G:$G,)&gt;0,"ok",""),"error"))</f>
        <v>ok</v>
      </c>
      <c r="K201" s="2">
        <v>45180.356053240699</v>
      </c>
      <c r="L201" s="2">
        <v>45180.362037036997</v>
      </c>
      <c r="M201" s="52">
        <f t="shared" si="33"/>
        <v>5.9837962980964221E-3</v>
      </c>
      <c r="N201" s="53" t="s">
        <v>46</v>
      </c>
      <c r="O201" s="54" t="s">
        <v>35</v>
      </c>
      <c r="P201" s="54" t="s">
        <v>46</v>
      </c>
      <c r="Q201" s="6">
        <v>200</v>
      </c>
      <c r="R201" s="5" t="str">
        <f t="shared" si="34"/>
        <v>FAIR-D1/200</v>
      </c>
      <c r="S201" s="4" t="str">
        <f>IF(ISBLANK(E201),"",IF(E201=H201, "1 video",CONCATENATE((+COUNTIFS(Video_List!$A:$A,Monitoring!C201,Video_List!$D:$D,"&lt;=" &amp;Monitoring!L201)-COUNTIFS(Video_List!$A:$A,Monitoring!C201,Video_List!$D:$D,"&lt;=" &amp;Monitoring!K201))+1," videos")))</f>
        <v>5 videos</v>
      </c>
      <c r="T201" s="54" t="s">
        <v>34</v>
      </c>
      <c r="U201" s="75"/>
      <c r="V201" s="7" t="str">
        <f t="shared" si="35"/>
        <v/>
      </c>
      <c r="W201" s="85" t="str">
        <f t="shared" si="36"/>
        <v>yes</v>
      </c>
      <c r="X201" s="86" t="s">
        <v>35</v>
      </c>
      <c r="Y201" s="87" t="str">
        <f>+IFERROR(IF(Z201="#N/C","#N/C",IF(Z201=0,INDEX(Taxonomy_UniqueValues!A:A,MATCH(AA201,Taxonomy_UniqueValues!C:C,0)),INDEX(Taxonomy_UniqueValues!A:A,MATCH(Z201,Taxonomy_UniqueValues!B:B,0)))),"#N/C")</f>
        <v>Insecta</v>
      </c>
      <c r="Z201" s="87" t="str">
        <f>+IFERROR(IF(AA201="#N/C","#N/C",IF(AA201=0,INDEX(Taxonomy_UniqueValues!B:B,MATCH(AB201,Taxonomy_UniqueValues!D:D,0)),INDEX(Taxonomy_UniqueValues!B:B,MATCH(AA201,Taxonomy_UniqueValues!C:C,0)))),"#N/C")</f>
        <v>Diptera</v>
      </c>
      <c r="AA201" s="87" t="str">
        <f>+IFERROR(IF(AB201="#N/C","#N/C",IF(AB201=0,INDEX(Taxonomy_UniqueValues!C:C,MATCH(AC201,Taxonomy_UniqueValues!E:E,0)),INDEX(Taxonomy_UniqueValues!C:C,MATCH(AB201,Taxonomy_UniqueValues!D:D,0)))),"#N/C")</f>
        <v>Brachycera</v>
      </c>
      <c r="AB201" s="87" t="str">
        <f>+IFERROR(IF(AC201="#N/C","#N/C",IF(AC201=0,INDEX(Taxonomy_UniqueValues!D:D,MATCH(AD201,Taxonomy_UniqueValues!F:F,0)),INDEX(Taxonomy_UniqueValues!D:D,MATCH(AC201,Taxonomy_UniqueValues!E:E,0)))),"#N/C")</f>
        <v>Muscomorpha</v>
      </c>
      <c r="AC201" s="87" t="str">
        <f>+IFERROR(IF(AD201="#N/C","#N/C",IF(AD201=0,INDEX(Taxonomy_UniqueValues!E:E,MATCH(AE201,Taxonomy_UniqueValues!G:G,0)),INDEX(Taxonomy_UniqueValues!E:E,MATCH(AD201,Taxonomy_UniqueValues!F:F,0)))),"#N/C")</f>
        <v>Muscoidea</v>
      </c>
      <c r="AD201" s="87" t="str">
        <f>+IFERROR(IF(AE201="#N/C","#N/C",IF(AE201=0,INDEX(Taxonomy_UniqueValues!F:F,MATCH(AF201,Taxonomy_UniqueValues!H:H,0)),INDEX(Taxonomy_UniqueValues!F:F,MATCH(AE201,Taxonomy_UniqueValues!G:G,0)))),"#N/C")</f>
        <v>Fanniidae</v>
      </c>
      <c r="AE201" s="87">
        <f>+IFERROR(IF(AF201="#N/C","#N/C",INDEX(Taxonomy_UniqueValues!G:G,MATCH(AF201,Taxonomy_UniqueValues!H:H,0))),"#N/C")</f>
        <v>0</v>
      </c>
      <c r="AF201" s="87" t="s">
        <v>39</v>
      </c>
      <c r="AG201" s="88" t="s">
        <v>37</v>
      </c>
      <c r="AH201" s="39" t="str" cm="1">
        <f t="array" ref="AH201">IF(LEN(V201)&gt;1,V201,_xlfn.LET(_xlpm.cls,Y201, _xlpm.ord,IFERROR(Z201,"#N/C"), _xlpm.subord,IFERROR(AA201,"#N/C"), _xlpm.infr,IFERROR(AB201,"#N/C"), _xlpm.sf,IFERROR(AC201,"#N/C"), _xlpm.fam,IFERROR(AD201,"#N/C"), _xlpm.subfam,IF(TRIM(AE201)="-","#N/C",IFERROR(AE201,"#N/C")),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_xlpm.fallback,IF(IFERROR(Z201,"#N/C")="#N/C",Y201,IF(IFERROR(AA201,"#N/C")="#N/C",Z201,IF(IFERROR(AB201,"#N/C")="#N/C",AA201,IF(IFERROR(AC201,"#N/C")="#N/C",AB201,IF(IFERROR(AD201,"#N/C")="#N/C",AC201,IF(IFERROR(AE201,"#N/C")="#N/C",AD201,"#N/C")))))), _xlpm.finalResult,IF(OR(_xlpm.computedResult="",_xlpm.computedResult="#N/C"),_xlpm.fallback,_xlpm.computedResult), INDEX(_xlpm.finalResult,1)))</f>
        <v>fly</v>
      </c>
      <c r="AI201" s="106" t="s">
        <v>35</v>
      </c>
      <c r="AJ201" s="55" t="str">
        <f t="shared" si="37"/>
        <v>Insecta.Diptera.Brachycera.Muscomorpha.Muscoidea.Fanniidae.0.Fannia.#N/C</v>
      </c>
    </row>
    <row r="202" spans="1:36" x14ac:dyDescent="0.25">
      <c r="A202" s="3">
        <v>201</v>
      </c>
      <c r="B202" s="50" t="str">
        <f t="shared" si="29"/>
        <v>FAIR-D1_201</v>
      </c>
      <c r="C202" s="51" t="s">
        <v>28</v>
      </c>
      <c r="D202" s="4">
        <f t="shared" si="31"/>
        <v>45180</v>
      </c>
      <c r="E202" s="1" t="s">
        <v>218</v>
      </c>
      <c r="F202" s="81" t="str">
        <f>HYPERLINK(VLOOKUP(E202,Video_List!G:K,5),"video")</f>
        <v>video</v>
      </c>
      <c r="G202" s="5" t="str">
        <f>IF(ISBLANK(E202),"",IFERROR(IF(MATCH(E202,Video_List!$G:$G,)&gt;0,"ok",""),"errr"))</f>
        <v>ok</v>
      </c>
      <c r="H202" s="1" t="s">
        <v>218</v>
      </c>
      <c r="I202" s="81" t="str">
        <f>HYPERLINK(VLOOKUP(H202,Video_List!G:K,5),"video")</f>
        <v>video</v>
      </c>
      <c r="J202" s="5" t="str">
        <f>IF(ISBLANK(H202),"",IFERROR(IF(MATCH(H202,Video_List!$G:$G,)&gt;0,"ok",""),"error"))</f>
        <v>ok</v>
      </c>
      <c r="K202" s="2">
        <v>45180.402071759301</v>
      </c>
      <c r="L202" s="2">
        <v>45180.402129629598</v>
      </c>
      <c r="M202" s="52">
        <f t="shared" si="33"/>
        <v>5.7870296586770564E-5</v>
      </c>
      <c r="N202" s="53" t="s">
        <v>33</v>
      </c>
      <c r="O202" s="54" t="s">
        <v>32</v>
      </c>
      <c r="P202" s="54" t="s">
        <v>33</v>
      </c>
      <c r="Q202" s="6">
        <v>201</v>
      </c>
      <c r="R202" s="5" t="str">
        <f t="shared" si="34"/>
        <v>FAIR-D1/201</v>
      </c>
      <c r="S202" s="4" t="str">
        <f>IF(ISBLANK(E202),"",IF(E202=H202, "1 video",CONCATENATE((+COUNTIFS(Video_List!$A:$A,Monitoring!C202,Video_List!$D:$D,"&lt;=" &amp;Monitoring!L202)-COUNTIFS(Video_List!$A:$A,Monitoring!C202,Video_List!$D:$D,"&lt;=" &amp;Monitoring!K202))+1," videos")))</f>
        <v>1 video</v>
      </c>
      <c r="T202" s="54" t="s">
        <v>46</v>
      </c>
      <c r="U202" s="75" t="s">
        <v>105</v>
      </c>
      <c r="V202" s="7" t="str">
        <f t="shared" si="35"/>
        <v/>
      </c>
      <c r="W202" s="85" t="s">
        <v>35</v>
      </c>
      <c r="X202" s="86" t="s">
        <v>35</v>
      </c>
      <c r="Y202" s="87" t="str">
        <f>+IFERROR(IF(Z202="#N/C","#N/C",INDEX(Taxonomy_UniqueValues!A:A,MATCH(Z202,Taxonomy_UniqueValues!B:B,0))),"#N/C")</f>
        <v>Insecta</v>
      </c>
      <c r="Z202" s="87" t="str">
        <f>+IFERROR(IF(AA202="#N/C","#N/C",INDEX(Taxonomy_UniqueValues!B:B,MATCH(AA202,Taxonomy_UniqueValues!C:C,0))),"#N/C")</f>
        <v>Diptera</v>
      </c>
      <c r="AA202" s="87" t="s">
        <v>49</v>
      </c>
      <c r="AB202" s="87" t="str">
        <f>+IFERROR(IF(AC202="#N/C","#N/C",INDEX(Taxonomy_UniqueValues!D:D,MATCH(AC202,Taxonomy_UniqueValues!E:E,0))),"#N/C")</f>
        <v>#N/C</v>
      </c>
      <c r="AC202" s="87" t="str">
        <f>+IFERROR(IF(AD202="#N/C","#N/C",INDEX(Taxonomy_UniqueValues!E:E,MATCH(AD202,Taxonomy_UniqueValues!F:F,0))),"#N/C")</f>
        <v>#N/C</v>
      </c>
      <c r="AD202" s="87" t="str">
        <f>+IFERROR(IF(AE202="#N/C","#N/C",INDEX(Taxonomy_UniqueValues!F:F,MATCH(AE202,Taxonomy_UniqueValues!G:G,0))),"#N/C")</f>
        <v>#N/C</v>
      </c>
      <c r="AE202" s="87" t="str">
        <f>+IFERROR(IF(AF202="#N/C","#N/C",INDEX(Taxonomy_UniqueValues!G:G,MATCH(AF202,Taxonomy_UniqueValues!H:H,0))),"#N/C")</f>
        <v>#N/C</v>
      </c>
      <c r="AF202" s="87" t="str">
        <f>+IFERROR(IF(AG202="#N/C","#N/C",INDEX(Taxonomy_UniqueValues!H:H,MATCH(AG202,Taxonomy_UniqueValues!I:I,0))),"#N/C")</f>
        <v>#N/C</v>
      </c>
      <c r="AG202" s="88" t="s">
        <v>37</v>
      </c>
      <c r="AH202" s="39" t="str" cm="1">
        <f t="array" ref="AH202">IF(LEN(V202)&gt;1,V202,_xlfn.LET(_xlpm.cls,Y202, _xlpm.ord,IFERROR(Z202,"#N/C"), _xlpm.subord,IFERROR(AA202,"#N/C"), _xlpm.infr,IFERROR(AB202,"#N/C"), _xlpm.sf,IFERROR(AC202,"#N/C"), _xlpm.fam,IFERROR(AD202,"#N/C"), _xlpm.subfam,IF(TRIM(AE202)="-","#N/C",IFERROR(AE202,"#N/C")),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_xlpm.fallback,IF(IFERROR(Z202,"#N/C")="#N/C",Y202,IF(IFERROR(AA202,"#N/C")="#N/C",Z202,IF(IFERROR(AB202,"#N/C")="#N/C",AA202,IF(IFERROR(AC202,"#N/C")="#N/C",AB202,IF(IFERROR(AD202,"#N/C")="#N/C",AC202,IF(IFERROR(AE202,"#N/C")="#N/C",AD202,"#N/C")))))), _xlpm.finalResult,IF(OR(_xlpm.computedResult="",_xlpm.computedResult="#N/C"),_xlpm.fallback,_xlpm.computedResult), INDEX(_xlpm.finalResult,1)))</f>
        <v>Brachycera</v>
      </c>
      <c r="AI202" s="106" t="s">
        <v>35</v>
      </c>
      <c r="AJ202" s="55" t="str">
        <f t="shared" si="37"/>
        <v>Insecta.Diptera.Brachycera.#N/C.#N/C.#N/C.#N/C.#N/C.#N/C</v>
      </c>
    </row>
    <row r="203" spans="1:36" x14ac:dyDescent="0.25">
      <c r="A203" s="3">
        <v>202</v>
      </c>
      <c r="B203" s="50" t="str">
        <f t="shared" si="29"/>
        <v>FAIR-D1_202</v>
      </c>
      <c r="C203" s="51" t="s">
        <v>28</v>
      </c>
      <c r="D203" s="4">
        <f t="shared" si="31"/>
        <v>45180</v>
      </c>
      <c r="E203" s="1" t="s">
        <v>219</v>
      </c>
      <c r="F203" s="81" t="str">
        <f>HYPERLINK(VLOOKUP(E203,Video_List!G:K,5),"video")</f>
        <v>video</v>
      </c>
      <c r="G203" s="5" t="str">
        <f>IF(ISBLANK(E203),"",IFERROR(IF(MATCH(E203,Video_List!$G:$G,)&gt;0,"ok",""),"errr"))</f>
        <v>ok</v>
      </c>
      <c r="H203" s="1" t="s">
        <v>219</v>
      </c>
      <c r="I203" s="81" t="str">
        <f>HYPERLINK(VLOOKUP(H203,Video_List!G:K,5),"video")</f>
        <v>video</v>
      </c>
      <c r="J203" s="5" t="str">
        <f>IF(ISBLANK(H203),"",IFERROR(IF(MATCH(H203,Video_List!$G:$G,)&gt;0,"ok",""),"error"))</f>
        <v>ok</v>
      </c>
      <c r="K203" s="2">
        <v>45180.409618055601</v>
      </c>
      <c r="L203" s="2">
        <v>45180.409675925897</v>
      </c>
      <c r="M203" s="52">
        <f t="shared" si="33"/>
        <v>5.7870296586770564E-5</v>
      </c>
      <c r="N203" s="53" t="s">
        <v>33</v>
      </c>
      <c r="O203" s="54" t="s">
        <v>32</v>
      </c>
      <c r="P203" s="54" t="s">
        <v>33</v>
      </c>
      <c r="Q203" s="6">
        <v>202</v>
      </c>
      <c r="R203" s="5" t="str">
        <f t="shared" si="34"/>
        <v>FAIR-D1/202</v>
      </c>
      <c r="S203" s="4" t="str">
        <f>IF(ISBLANK(E203),"",IF(E203=H203, "1 video",CONCATENATE((+COUNTIFS(Video_List!$A:$A,Monitoring!C203,Video_List!$D:$D,"&lt;=" &amp;Monitoring!L203)-COUNTIFS(Video_List!$A:$A,Monitoring!C203,Video_List!$D:$D,"&lt;=" &amp;Monitoring!K203))+1," videos")))</f>
        <v>1 video</v>
      </c>
      <c r="T203" s="54" t="s">
        <v>42</v>
      </c>
      <c r="U203" s="75"/>
      <c r="V203" s="7" t="str">
        <f t="shared" si="35"/>
        <v/>
      </c>
      <c r="W203" s="85" t="s">
        <v>32</v>
      </c>
      <c r="X203" s="86" t="s">
        <v>35</v>
      </c>
      <c r="Y203" s="87" t="str">
        <f>+IFERROR(IF(Z203="#N/C","#N/C",INDEX(Taxonomy_UniqueValues!A:A,MATCH(Z203,Taxonomy_UniqueValues!B:B,0))),"#N/C")</f>
        <v>Insecta</v>
      </c>
      <c r="Z203" s="87" t="str">
        <f>+IFERROR(IF(AA203="#N/C","#N/C",INDEX(Taxonomy_UniqueValues!B:B,MATCH(AA203,Taxonomy_UniqueValues!C:C,0))),"#N/C")</f>
        <v>Diptera</v>
      </c>
      <c r="AA203" s="87" t="str">
        <f>+IFERROR(IF(AC203="#N/C","#N/C",INDEX(Taxonomy_UniqueValues!C:C,MATCH(AC203,Taxonomy_UniqueValues!E:E,0))),"#N/C")</f>
        <v>Brachycera</v>
      </c>
      <c r="AB203" s="87" t="str">
        <f>+IFERROR(IF(AC203="#N/C","#N/C",INDEX(Taxonomy_UniqueValues!D:D,MATCH(AC203,Taxonomy_UniqueValues!E:E,0))),"#N/C")</f>
        <v>Muscomorpha</v>
      </c>
      <c r="AC203" s="87" t="str">
        <f>+IFERROR(IF(AD203="#N/C","#N/C",INDEX(Taxonomy_UniqueValues!E:E,MATCH(AD203,Taxonomy_UniqueValues!F:F,0))),"#N/C")</f>
        <v>Syrphoidea</v>
      </c>
      <c r="AD203" s="87" t="str">
        <f>+IFERROR(IF(AE203="#N/C","#N/C",INDEX(Taxonomy_UniqueValues!F:F,MATCH(AE203,Taxonomy_UniqueValues!G:G,0))),"#N/C")</f>
        <v>Syrphidae</v>
      </c>
      <c r="AE203" s="87" t="str">
        <f>+IFERROR(IF(AF203="#N/C","#N/C",INDEX(Taxonomy_UniqueValues!G:G,MATCH(AF203,Taxonomy_UniqueValues!H:H,0))),"#N/C")</f>
        <v>Syrphinae</v>
      </c>
      <c r="AF203" s="87" t="s">
        <v>220</v>
      </c>
      <c r="AG203" s="88" t="s">
        <v>37</v>
      </c>
      <c r="AH203" s="39" t="str" cm="1">
        <f t="array" ref="AH203">IF(LEN(V203)&gt;1,V203,_xlfn.LET(_xlpm.cls,Y203, _xlpm.ord,IFERROR(Z203,"#N/C"), _xlpm.subord,IFERROR(AA203,"#N/C"), _xlpm.infr,IFERROR(AB203,"#N/C"), _xlpm.sf,IFERROR(AC203,"#N/C"), _xlpm.fam,IFERROR(AD203,"#N/C"), _xlpm.subfam,IF(TRIM(AE203)="-","#N/C",IFERROR(AE203,"#N/C")),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_xlpm.fallback,IF(IFERROR(Z203,"#N/C")="#N/C",Y203,IF(IFERROR(AA203,"#N/C")="#N/C",Z203,IF(IFERROR(AB203,"#N/C")="#N/C",AA203,IF(IFERROR(AC203,"#N/C")="#N/C",AB203,IF(IFERROR(AD203,"#N/C")="#N/C",AC203,IF(IFERROR(AE203,"#N/C")="#N/C",AD203,"#N/C")))))), _xlpm.finalResult,IF(OR(_xlpm.computedResult="",_xlpm.computedResult="#N/C"),_xlpm.fallback,_xlpm.computedResult), INDEX(_xlpm.finalResult,1)))</f>
        <v>hoverfly</v>
      </c>
      <c r="AI203" s="106" t="s">
        <v>35</v>
      </c>
      <c r="AJ203" s="55" t="str">
        <f t="shared" si="37"/>
        <v>Insecta.Diptera.Brachycera.Muscomorpha.Syrphoidea.Syrphidae.Syrphinae.Episyrphus.#N/C</v>
      </c>
    </row>
    <row r="204" spans="1:36" x14ac:dyDescent="0.25">
      <c r="A204" s="3">
        <v>203</v>
      </c>
      <c r="B204" s="50" t="str">
        <f t="shared" si="29"/>
        <v>FAIR-D1_203</v>
      </c>
      <c r="C204" s="51" t="s">
        <v>28</v>
      </c>
      <c r="D204" s="4">
        <f t="shared" si="31"/>
        <v>45180</v>
      </c>
      <c r="E204" s="1" t="s">
        <v>221</v>
      </c>
      <c r="F204" s="81" t="str">
        <f>HYPERLINK(VLOOKUP(E204,Video_List!G:K,5),"video")</f>
        <v>video</v>
      </c>
      <c r="G204" s="5" t="str">
        <f>IF(ISBLANK(E204),"",IFERROR(IF(MATCH(E204,Video_List!$G:$G,)&gt;0,"ok",""),"errr"))</f>
        <v>ok</v>
      </c>
      <c r="H204" s="1" t="s">
        <v>221</v>
      </c>
      <c r="I204" s="81" t="str">
        <f>HYPERLINK(VLOOKUP(H204,Video_List!G:K,5),"video")</f>
        <v>video</v>
      </c>
      <c r="J204" s="5" t="str">
        <f>IF(ISBLANK(H204),"",IFERROR(IF(MATCH(H204,Video_List!$G:$G,)&gt;0,"ok",""),"error"))</f>
        <v>ok</v>
      </c>
      <c r="K204" s="2">
        <v>45180.426620370403</v>
      </c>
      <c r="L204" s="2">
        <v>45180.427337963003</v>
      </c>
      <c r="M204" s="52">
        <f t="shared" si="33"/>
        <v>7.1759260026738048E-4</v>
      </c>
      <c r="N204" s="53" t="s">
        <v>46</v>
      </c>
      <c r="O204" s="54" t="s">
        <v>32</v>
      </c>
      <c r="P204" s="54" t="s">
        <v>33</v>
      </c>
      <c r="Q204" s="6">
        <v>203</v>
      </c>
      <c r="R204" s="5" t="str">
        <f t="shared" si="34"/>
        <v>FAIR-D1/203</v>
      </c>
      <c r="S204" s="4" t="str">
        <f>IF(ISBLANK(E204),"",IF(E204=H204, "1 video",CONCATENATE((+COUNTIFS(Video_List!$A:$A,Monitoring!C204,Video_List!$D:$D,"&lt;=" &amp;Monitoring!L204)-COUNTIFS(Video_List!$A:$A,Monitoring!C204,Video_List!$D:$D,"&lt;=" &amp;Monitoring!K204))+1," videos")))</f>
        <v>1 video</v>
      </c>
      <c r="T204" s="54" t="s">
        <v>34</v>
      </c>
      <c r="U204" s="75"/>
      <c r="V204" s="7" t="str">
        <f t="shared" si="35"/>
        <v/>
      </c>
      <c r="W204" s="85" t="str">
        <f>+IF(Y204="#N/C","-",IF(AC204="#N/C","no","yes"))</f>
        <v>yes</v>
      </c>
      <c r="X204" s="86" t="s">
        <v>35</v>
      </c>
      <c r="Y204" s="87" t="str">
        <f>+IFERROR(IF(Z204="#N/C","#N/C",INDEX(Taxonomy_UniqueValues!A:A,MATCH(Z204,Taxonomy_UniqueValues!B:B,0))),"#N/C")</f>
        <v>Insecta</v>
      </c>
      <c r="Z204" s="87" t="str">
        <f>+IFERROR(IF(AA204="#N/C","#N/C",INDEX(Taxonomy_UniqueValues!B:B,MATCH(AA204,Taxonomy_UniqueValues!C:C,0))),"#N/C")</f>
        <v>Diptera</v>
      </c>
      <c r="AA204" s="87" t="str">
        <f>+IFERROR(IF(AC204="#N/C","#N/C",INDEX(Taxonomy_UniqueValues!C:C,MATCH(AC204,Taxonomy_UniqueValues!E:E,0))),"#N/C")</f>
        <v>Brachycera</v>
      </c>
      <c r="AB204" s="87" t="str">
        <f>+IFERROR(IF(AC204="#N/C","#N/C",INDEX(Taxonomy_UniqueValues!D:D,MATCH(AC204,Taxonomy_UniqueValues!E:E,0))),"#N/C")</f>
        <v>Muscomorpha</v>
      </c>
      <c r="AC204" s="87" t="s">
        <v>36</v>
      </c>
      <c r="AD204" s="87" t="str">
        <f>+IFERROR(IF(AE204="#N/C","#N/C",INDEX(Taxonomy_UniqueValues!F:F,MATCH(AE204,Taxonomy_UniqueValues!G:G,0))),"#N/C")</f>
        <v>#N/C</v>
      </c>
      <c r="AE204" s="87" t="str">
        <f>+IFERROR(IF(AF204="#N/C","#N/C",INDEX(Taxonomy_UniqueValues!G:G,MATCH(AF204,Taxonomy_UniqueValues!H:H,0))),"#N/C")</f>
        <v>#N/C</v>
      </c>
      <c r="AF204" s="87" t="str">
        <f>+IFERROR(IF(AG204="#N/C","#N/C",INDEX(Taxonomy_UniqueValues!H:H,MATCH(AG204,Taxonomy_UniqueValues!I:I,0))),"#N/C")</f>
        <v>#N/C</v>
      </c>
      <c r="AG204" s="88" t="s">
        <v>37</v>
      </c>
      <c r="AH204" s="39" t="str" cm="1">
        <f t="array" ref="AH204">IF(LEN(V204)&gt;1,V204,_xlfn.LET(_xlpm.cls,Y204, _xlpm.ord,IFERROR(Z204,"#N/C"), _xlpm.subord,IFERROR(AA204,"#N/C"), _xlpm.infr,IFERROR(AB204,"#N/C"), _xlpm.sf,IFERROR(AC204,"#N/C"), _xlpm.fam,IFERROR(AD204,"#N/C"), _xlpm.subfam,IF(TRIM(AE204)="-","#N/C",IFERROR(AE204,"#N/C")),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_xlpm.fallback,IF(IFERROR(Z204,"#N/C")="#N/C",Y204,IF(IFERROR(AA204,"#N/C")="#N/C",Z204,IF(IFERROR(AB204,"#N/C")="#N/C",AA204,IF(IFERROR(AC204,"#N/C")="#N/C",AB204,IF(IFERROR(AD204,"#N/C")="#N/C",AC204,IF(IFERROR(AE204,"#N/C")="#N/C",AD204,"#N/C")))))), _xlpm.finalResult,IF(OR(_xlpm.computedResult="",_xlpm.computedResult="#N/C"),_xlpm.fallback,_xlpm.computedResult), INDEX(_xlpm.finalResult,1)))</f>
        <v>Muscoidea</v>
      </c>
      <c r="AI204" s="106" t="s">
        <v>35</v>
      </c>
      <c r="AJ204" s="55" t="str">
        <f t="shared" si="37"/>
        <v>Insecta.Diptera.Brachycera.Muscomorpha.Muscoidea.#N/C.#N/C.#N/C.#N/C</v>
      </c>
    </row>
    <row r="205" spans="1:36" x14ac:dyDescent="0.25">
      <c r="A205" s="3">
        <v>204</v>
      </c>
      <c r="B205" s="50" t="str">
        <f t="shared" si="29"/>
        <v>FAIR-D1_204</v>
      </c>
      <c r="C205" s="51" t="s">
        <v>28</v>
      </c>
      <c r="D205" s="4">
        <f t="shared" si="31"/>
        <v>45180</v>
      </c>
      <c r="E205" s="1" t="s">
        <v>222</v>
      </c>
      <c r="F205" s="81" t="str">
        <f>HYPERLINK(VLOOKUP(E205,Video_List!G:K,5),"video")</f>
        <v>video</v>
      </c>
      <c r="G205" s="5" t="str">
        <f>IF(ISBLANK(E205),"",IFERROR(IF(MATCH(E205,Video_List!$G:$G,)&gt;0,"ok",""),"errr"))</f>
        <v>ok</v>
      </c>
      <c r="H205" s="1" t="s">
        <v>222</v>
      </c>
      <c r="I205" s="81" t="str">
        <f>HYPERLINK(VLOOKUP(H205,Video_List!G:K,5),"video")</f>
        <v>video</v>
      </c>
      <c r="J205" s="5" t="str">
        <f>IF(ISBLANK(H205),"",IFERROR(IF(MATCH(H205,Video_List!$G:$G,)&gt;0,"ok",""),"error"))</f>
        <v>ok</v>
      </c>
      <c r="K205" s="2">
        <v>45180.427881944401</v>
      </c>
      <c r="L205" s="2">
        <v>45180.428009259304</v>
      </c>
      <c r="M205" s="52">
        <f t="shared" si="33"/>
        <v>1.2731490278383717E-4</v>
      </c>
      <c r="N205" s="53" t="s">
        <v>31</v>
      </c>
      <c r="O205" s="54" t="s">
        <v>35</v>
      </c>
      <c r="P205" s="54" t="s">
        <v>46</v>
      </c>
      <c r="Q205" s="6">
        <v>204</v>
      </c>
      <c r="R205" s="5" t="str">
        <f t="shared" si="34"/>
        <v>FAIR-D1/204</v>
      </c>
      <c r="S205" s="4" t="str">
        <f>IF(ISBLANK(E205),"",IF(E205=H205, "1 video",CONCATENATE((+COUNTIFS(Video_List!$A:$A,Monitoring!C205,Video_List!$D:$D,"&lt;=" &amp;Monitoring!L205)-COUNTIFS(Video_List!$A:$A,Monitoring!C205,Video_List!$D:$D,"&lt;=" &amp;Monitoring!K205))+1," videos")))</f>
        <v>1 video</v>
      </c>
      <c r="T205" s="54" t="s">
        <v>34</v>
      </c>
      <c r="U205" s="75"/>
      <c r="V205" s="7" t="str">
        <f t="shared" si="35"/>
        <v/>
      </c>
      <c r="W205" s="85" t="str">
        <f>+IF(Y205="#N/C","-",IF(AC205="#N/C","no","yes"))</f>
        <v>yes</v>
      </c>
      <c r="X205" s="86" t="s">
        <v>32</v>
      </c>
      <c r="Y205" s="87" t="str">
        <f>+IFERROR(IF(Z205="#N/C","#N/C",IF(Z205=0,INDEX(Taxonomy_UniqueValues!A:A,MATCH(AA205,Taxonomy_UniqueValues!C:C,0)),INDEX(Taxonomy_UniqueValues!A:A,MATCH(Z205,Taxonomy_UniqueValues!B:B,0)))),"#N/C")</f>
        <v>Insecta</v>
      </c>
      <c r="Z205" s="87" t="str">
        <f>+IFERROR(IF(AA205="#N/C","#N/C",IF(AA205=0,INDEX(Taxonomy_UniqueValues!B:B,MATCH(AB205,Taxonomy_UniqueValues!D:D,0)),INDEX(Taxonomy_UniqueValues!B:B,MATCH(AA205,Taxonomy_UniqueValues!C:C,0)))),"#N/C")</f>
        <v>Diptera</v>
      </c>
      <c r="AA205" s="87" t="str">
        <f>+IFERROR(IF(AB205="#N/C","#N/C",IF(AB205=0,INDEX(Taxonomy_UniqueValues!C:C,MATCH(AC205,Taxonomy_UniqueValues!E:E,0)),INDEX(Taxonomy_UniqueValues!C:C,MATCH(AB205,Taxonomy_UniqueValues!D:D,0)))),"#N/C")</f>
        <v>Brachycera</v>
      </c>
      <c r="AB205" s="87" t="str">
        <f>+IFERROR(IF(AC205="#N/C","#N/C",IF(AC205=0,INDEX(Taxonomy_UniqueValues!D:D,MATCH(AD205,Taxonomy_UniqueValues!F:F,0)),INDEX(Taxonomy_UniqueValues!D:D,MATCH(AC205,Taxonomy_UniqueValues!E:E,0)))),"#N/C")</f>
        <v>Muscomorpha</v>
      </c>
      <c r="AC205" s="87" t="str">
        <f>+IFERROR(IF(AD205="#N/C","#N/C",IF(AD205=0,INDEX(Taxonomy_UniqueValues!E:E,MATCH(AE205,Taxonomy_UniqueValues!G:G,0)),INDEX(Taxonomy_UniqueValues!E:E,MATCH(AD205,Taxonomy_UniqueValues!F:F,0)))),"#N/C")</f>
        <v>Muscoidea</v>
      </c>
      <c r="AD205" s="87" t="str">
        <f>+IFERROR(IF(AE205="#N/C","#N/C",IF(AE205=0,INDEX(Taxonomy_UniqueValues!F:F,MATCH(AF205,Taxonomy_UniqueValues!H:H,0)),INDEX(Taxonomy_UniqueValues!F:F,MATCH(AE205,Taxonomy_UniqueValues!G:G,0)))),"#N/C")</f>
        <v>Fanniidae</v>
      </c>
      <c r="AE205" s="87">
        <f>+IFERROR(IF(AF205="#N/C","#N/C",INDEX(Taxonomy_UniqueValues!G:G,MATCH(AF205,Taxonomy_UniqueValues!H:H,0))),"#N/C")</f>
        <v>0</v>
      </c>
      <c r="AF205" s="87" t="s">
        <v>39</v>
      </c>
      <c r="AG205" s="88" t="s">
        <v>37</v>
      </c>
      <c r="AH205" s="39" t="str" cm="1">
        <f t="array" ref="AH205">IF(LEN(V205)&gt;1,V205,_xlfn.LET(_xlpm.cls,Y205, _xlpm.ord,IFERROR(Z205,"#N/C"), _xlpm.subord,IFERROR(AA205,"#N/C"), _xlpm.infr,IFERROR(AB205,"#N/C"), _xlpm.sf,IFERROR(AC205,"#N/C"), _xlpm.fam,IFERROR(AD205,"#N/C"), _xlpm.subfam,IF(TRIM(AE205)="-","#N/C",IFERROR(AE205,"#N/C")),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_xlpm.fallback,IF(IFERROR(Z205,"#N/C")="#N/C",Y205,IF(IFERROR(AA205,"#N/C")="#N/C",Z205,IF(IFERROR(AB205,"#N/C")="#N/C",AA205,IF(IFERROR(AC205,"#N/C")="#N/C",AB205,IF(IFERROR(AD205,"#N/C")="#N/C",AC205,IF(IFERROR(AE205,"#N/C")="#N/C",AD205,"#N/C")))))), _xlpm.finalResult,IF(OR(_xlpm.computedResult="",_xlpm.computedResult="#N/C"),_xlpm.fallback,_xlpm.computedResult), INDEX(_xlpm.finalResult,1)))</f>
        <v>fly</v>
      </c>
      <c r="AI205" s="106" t="s">
        <v>35</v>
      </c>
      <c r="AJ205" s="55" t="str">
        <f t="shared" si="37"/>
        <v>Insecta.Diptera.Brachycera.Muscomorpha.Muscoidea.Fanniidae.0.Fannia.#N/C</v>
      </c>
    </row>
    <row r="206" spans="1:36" x14ac:dyDescent="0.25">
      <c r="A206" s="3">
        <v>205</v>
      </c>
      <c r="B206" s="50" t="str">
        <f t="shared" si="29"/>
        <v>FAIR-D1_205</v>
      </c>
      <c r="C206" s="51" t="s">
        <v>28</v>
      </c>
      <c r="D206" s="4">
        <f t="shared" si="31"/>
        <v>45180</v>
      </c>
      <c r="E206" s="1" t="s">
        <v>223</v>
      </c>
      <c r="F206" s="81" t="str">
        <f>HYPERLINK(VLOOKUP(E206,Video_List!G:K,5),"video")</f>
        <v>video</v>
      </c>
      <c r="G206" s="5" t="str">
        <f>IF(ISBLANK(E206),"",IFERROR(IF(MATCH(E206,Video_List!$G:$G,)&gt;0,"ok",""),"errr"))</f>
        <v>ok</v>
      </c>
      <c r="H206" s="1" t="s">
        <v>224</v>
      </c>
      <c r="I206" s="81" t="str">
        <f>HYPERLINK(VLOOKUP(H206,Video_List!G:K,5),"video")</f>
        <v>video</v>
      </c>
      <c r="J206" s="5" t="str">
        <f>IF(ISBLANK(H206),"",IFERROR(IF(MATCH(H206,Video_List!$G:$G,)&gt;0,"ok",""),"error"))</f>
        <v>ok</v>
      </c>
      <c r="K206" s="2">
        <v>45180.655405092599</v>
      </c>
      <c r="L206" s="2">
        <v>45180.748668981498</v>
      </c>
      <c r="M206" s="52">
        <f t="shared" si="33"/>
        <v>9.3263888898945879E-2</v>
      </c>
      <c r="N206" s="53" t="s">
        <v>33</v>
      </c>
      <c r="O206" s="54" t="s">
        <v>35</v>
      </c>
      <c r="P206" s="54" t="s">
        <v>46</v>
      </c>
      <c r="Q206" s="6">
        <v>205</v>
      </c>
      <c r="R206" s="5" t="str">
        <f t="shared" si="34"/>
        <v>FAIR-D1/205</v>
      </c>
      <c r="S206" s="4" t="str">
        <f>IF(ISBLANK(E206),"",IF(E206=H206, "1 video",CONCATENATE((+COUNTIFS(Video_List!$A:$A,Monitoring!C206,Video_List!$D:$D,"&lt;=" &amp;Monitoring!L206)-COUNTIFS(Video_List!$A:$A,Monitoring!C206,Video_List!$D:$D,"&lt;=" &amp;Monitoring!K206))+1," videos")))</f>
        <v>5 videos</v>
      </c>
      <c r="T206" s="54" t="s">
        <v>116</v>
      </c>
      <c r="U206" s="75"/>
      <c r="V206" s="7" t="str">
        <f t="shared" si="35"/>
        <v/>
      </c>
      <c r="W206" s="85" t="str">
        <f>+IF(Y206="#N/C","-",IF(AC206="#N/C","no","yes"))</f>
        <v>yes</v>
      </c>
      <c r="X206" s="86" t="s">
        <v>35</v>
      </c>
      <c r="Y206" s="87" t="s">
        <v>193</v>
      </c>
      <c r="Z206" s="87" t="s">
        <v>194</v>
      </c>
      <c r="AA206" s="87" t="s">
        <v>195</v>
      </c>
      <c r="AB206" s="87" t="str">
        <f>+IFERROR(IF(AC206="#N/C","#N/C",INDEX(Taxonomy_UniqueValues!D:D,MATCH(AC206,Taxonomy_UniqueValues!E:E,0))),"#N/C")</f>
        <v>Araneomorphae</v>
      </c>
      <c r="AC206" s="87" t="s">
        <v>196</v>
      </c>
      <c r="AD206" s="87" t="s">
        <v>197</v>
      </c>
      <c r="AE206" s="87" t="s">
        <v>198</v>
      </c>
      <c r="AF206" s="87" t="str">
        <f>+IFERROR(IF(AG206="#N/C","#N/C",INDEX(Taxonomy_UniqueValues!H:H,MATCH(AG206,Taxonomy_UniqueValues!I:I,0))),"#N/C")</f>
        <v>#N/C</v>
      </c>
      <c r="AG206" s="88" t="s">
        <v>37</v>
      </c>
      <c r="AH206" s="39" t="str" cm="1">
        <f t="array" ref="AH206">IF(LEN(V206)&gt;1,V206,_xlfn.LET(_xlpm.cls,Y206, _xlpm.ord,IFERROR(Z206,"#N/C"), _xlpm.subord,IFERROR(AA206,"#N/C"), _xlpm.infr,IFERROR(AB206,"#N/C"), _xlpm.sf,IFERROR(AC206,"#N/C"), _xlpm.fam,IFERROR(AD206,"#N/C"), _xlpm.subfam,IF(TRIM(AE206)="-","#N/C",IFERROR(AE206,"#N/C")),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_xlpm.fallback,IF(IFERROR(Z206,"#N/C")="#N/C",Y206,IF(IFERROR(AA206,"#N/C")="#N/C",Z206,IF(IFERROR(AB206,"#N/C")="#N/C",AA206,IF(IFERROR(AC206,"#N/C")="#N/C",AB206,IF(IFERROR(AD206,"#N/C")="#N/C",AC206,IF(IFERROR(AE206,"#N/C")="#N/C",AD206,"#N/C")))))), _xlpm.finalResult,IF(OR(_xlpm.computedResult="",_xlpm.computedResult="#N/C"),_xlpm.fallback,_xlpm.computedResult), INDEX(_xlpm.finalResult,1)))</f>
        <v>spider</v>
      </c>
      <c r="AI206" s="106" t="s">
        <v>35</v>
      </c>
      <c r="AJ206" s="55" t="str">
        <f t="shared" si="37"/>
        <v>Arachnida.Araneae.Arneomorphae.Araneomorphae.Araneoidea.Araneidae.Araneinae.#N/C.#N/C</v>
      </c>
    </row>
    <row r="207" spans="1:36" x14ac:dyDescent="0.25">
      <c r="A207" s="3">
        <v>206</v>
      </c>
      <c r="B207" s="50" t="str">
        <f t="shared" si="29"/>
        <v>FAIR-D1_206</v>
      </c>
      <c r="C207" s="51" t="s">
        <v>28</v>
      </c>
      <c r="D207" s="4">
        <f t="shared" ref="D207:D238" si="38">IF(ISBLANK(E207),"",+VALUE(MID(E207,FIND("_",E207)+1,10)))</f>
        <v>45166</v>
      </c>
      <c r="E207" s="1" t="s">
        <v>225</v>
      </c>
      <c r="F207" s="81" t="str">
        <f>HYPERLINK(VLOOKUP(E207,Video_List!G:K,5),"video")</f>
        <v>video</v>
      </c>
      <c r="G207" s="5" t="str">
        <f>IF(ISBLANK(E207),"",IFERROR(IF(MATCH(E207,Video_List!$G:$G,)&gt;0,"ok",""),"errr"))</f>
        <v>ok</v>
      </c>
      <c r="H207" s="1" t="s">
        <v>226</v>
      </c>
      <c r="I207" s="81" t="str">
        <f>HYPERLINK(VLOOKUP(H207,Video_List!G:K,5),"video")</f>
        <v>video</v>
      </c>
      <c r="J207" s="5" t="str">
        <f>IF(ISBLANK(H207),"",IFERROR(IF(MATCH(H207,Video_List!$G:$G,)&gt;0,"ok",""),"error"))</f>
        <v>ok</v>
      </c>
      <c r="K207" s="2">
        <v>45166.302094907398</v>
      </c>
      <c r="L207" s="2">
        <v>45166.322928240697</v>
      </c>
      <c r="M207" s="52">
        <f t="shared" si="33"/>
        <v>2.0833333299378864E-2</v>
      </c>
      <c r="N207" s="53" t="s">
        <v>46</v>
      </c>
      <c r="O207" s="54" t="s">
        <v>32</v>
      </c>
      <c r="P207" s="54" t="s">
        <v>33</v>
      </c>
      <c r="Q207" s="6">
        <v>206</v>
      </c>
      <c r="R207" s="5" t="str">
        <f t="shared" si="34"/>
        <v>FAIR-D1/206</v>
      </c>
      <c r="S207" s="4" t="str">
        <f>IF(ISBLANK(E207),"",IF(E207=H207, "1 video",CONCATENATE((+COUNTIFS(Video_List!$A:$A,Monitoring!C207,Video_List!$D:$D,"&lt;=" &amp;Monitoring!L207)-COUNTIFS(Video_List!$A:$A,Monitoring!C207,Video_List!$D:$D,"&lt;=" &amp;Monitoring!K207))+1," videos")))</f>
        <v>12 videos</v>
      </c>
      <c r="T207" s="6" t="s">
        <v>34</v>
      </c>
      <c r="U207" s="75"/>
      <c r="V207" s="7" t="str">
        <f t="shared" si="35"/>
        <v/>
      </c>
      <c r="W207" s="85" t="s">
        <v>35</v>
      </c>
      <c r="X207" s="86" t="s">
        <v>35</v>
      </c>
      <c r="Y207" s="87" t="str">
        <f>+IFERROR(IF(Z207="#N/C","#N/C",INDEX(Taxonomy_UniqueValues!A:A,MATCH(Z207,Taxonomy_UniqueValues!B:B,0))),"#N/C")</f>
        <v>Insecta</v>
      </c>
      <c r="Z207" s="87" t="str">
        <f>+IFERROR(IF(AA207="#N/C","#N/C",INDEX(Taxonomy_UniqueValues!B:B,MATCH(AA207,Taxonomy_UniqueValues!C:C,0))),"#N/C")</f>
        <v>Diptera</v>
      </c>
      <c r="AA207" s="87" t="s">
        <v>49</v>
      </c>
      <c r="AB207" s="87" t="str">
        <f>+IFERROR(IF(AC207="#N/C","#N/C",INDEX(Taxonomy_UniqueValues!D:D,MATCH(AC207,Taxonomy_UniqueValues!E:E,0))),"#N/C")</f>
        <v>#N/C</v>
      </c>
      <c r="AC207" s="87" t="str">
        <f>+IFERROR(IF(AD207="#N/C","#N/C",IF(AD207="-",INDEX(Taxonomy_UniqueValues!E:E,MATCH(AE207,Taxonomy_UniqueValues!G:G,0)),INDEX(Taxonomy_UniqueValues!E:E,MATCH(AD207,Taxonomy_UniqueValues!F:F,0)))),"#N/C")</f>
        <v>#N/C</v>
      </c>
      <c r="AD207" s="87" t="str">
        <f>+IFERROR(IF(AE207="#N/C","#N/C",IF(AE207="-",INDEX(Taxonomy_UniqueValues!F:F,MATCH(AF207,Taxonomy_UniqueValues!H:H,0)),INDEX(Taxonomy_UniqueValues!F:F,MATCH(AE207,Taxonomy_UniqueValues!G:G,0)))),"#N/C")</f>
        <v>#N/C</v>
      </c>
      <c r="AE207" s="87" t="str">
        <f>+IFERROR(IF(AF207="#N/C","#N/C",INDEX(Taxonomy_UniqueValues!G:G,MATCH(AF207,Taxonomy_UniqueValues!H:H,0))),"#N/C")</f>
        <v>#N/C</v>
      </c>
      <c r="AF207" s="87" t="str">
        <f>+IFERROR(IF(AG207="#N/C","#N/C",INDEX(Taxonomy_UniqueValues!H:H,MATCH(AG207,Taxonomy_UniqueValues!I:I,0))),"#N/C")</f>
        <v>#N/C</v>
      </c>
      <c r="AG207" s="88" t="s">
        <v>37</v>
      </c>
      <c r="AH207" s="39" t="str" cm="1">
        <f t="array" ref="AH207">IF(LEN(V207)&gt;1,V207,_xlfn.LET(_xlpm.cls,Y207, _xlpm.ord,IFERROR(Z207,"#N/C"), _xlpm.subord,IFERROR(AA207,"#N/C"), _xlpm.infr,IFERROR(AB207,"#N/C"), _xlpm.sf,IFERROR(AC207,"#N/C"), _xlpm.fam,IFERROR(AD207,"#N/C"), _xlpm.subfam,IF(TRIM(AE207)="-","#N/C",IFERROR(AE207,"#N/C")),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_xlpm.fallback,IF(IFERROR(Z207,"#N/C")="#N/C",Y207,IF(IFERROR(AA207,"#N/C")="#N/C",Z207,IF(IFERROR(AB207,"#N/C")="#N/C",AA207,IF(IFERROR(AC207,"#N/C")="#N/C",AB207,IF(IFERROR(AD207,"#N/C")="#N/C",AC207,IF(IFERROR(AE207,"#N/C")="#N/C",AD207,"#N/C")))))), _xlpm.finalResult,IF(OR(_xlpm.computedResult="",_xlpm.computedResult="#N/C"),_xlpm.fallback,_xlpm.computedResult), INDEX(_xlpm.finalResult,1)))</f>
        <v>Brachycera</v>
      </c>
      <c r="AI207" s="106" t="s">
        <v>35</v>
      </c>
      <c r="AJ207" s="55" t="str">
        <f t="shared" si="37"/>
        <v>Insecta.Diptera.Brachycera.#N/C.#N/C.#N/C.#N/C.#N/C.#N/C</v>
      </c>
    </row>
    <row r="208" spans="1:36" x14ac:dyDescent="0.25">
      <c r="A208" s="3">
        <v>207</v>
      </c>
      <c r="B208" s="50" t="str">
        <f t="shared" si="29"/>
        <v>FAIR-D1_207</v>
      </c>
      <c r="C208" s="51" t="s">
        <v>28</v>
      </c>
      <c r="D208" s="4">
        <f t="shared" si="38"/>
        <v>45166</v>
      </c>
      <c r="E208" s="1" t="s">
        <v>227</v>
      </c>
      <c r="F208" s="81" t="str">
        <f>HYPERLINK(VLOOKUP(E208,Video_List!G:K,5),"video")</f>
        <v>video</v>
      </c>
      <c r="G208" s="5" t="str">
        <f>IF(ISBLANK(E208),"",IFERROR(IF(MATCH(E208,Video_List!$G:$G,)&gt;0,"ok",""),"errr"))</f>
        <v>ok</v>
      </c>
      <c r="H208" s="1" t="s">
        <v>227</v>
      </c>
      <c r="I208" s="81" t="str">
        <f>HYPERLINK(VLOOKUP(H208,Video_List!G:K,5),"video")</f>
        <v>video</v>
      </c>
      <c r="J208" s="5" t="str">
        <f>IF(ISBLANK(H208),"",IFERROR(IF(MATCH(H208,Video_List!$G:$G,)&gt;0,"ok",""),"error"))</f>
        <v>ok</v>
      </c>
      <c r="K208" s="2">
        <v>45166.348611111098</v>
      </c>
      <c r="L208" s="2">
        <v>45166.348807870403</v>
      </c>
      <c r="M208" s="52">
        <f t="shared" si="33"/>
        <v>1.9675930525409058E-4</v>
      </c>
      <c r="N208" s="53" t="s">
        <v>33</v>
      </c>
      <c r="O208" s="54" t="s">
        <v>35</v>
      </c>
      <c r="P208" s="54" t="s">
        <v>33</v>
      </c>
      <c r="Q208" s="6">
        <v>207</v>
      </c>
      <c r="R208" s="5" t="str">
        <f t="shared" si="34"/>
        <v>FAIR-D1/207</v>
      </c>
      <c r="S208" s="4" t="str">
        <f>IF(ISBLANK(E208),"",IF(E208=H208, "1 video",CONCATENATE((+COUNTIFS(Video_List!$A:$A,Monitoring!C208,Video_List!$D:$D,"&lt;=" &amp;Monitoring!L208)-COUNTIFS(Video_List!$A:$A,Monitoring!C208,Video_List!$D:$D,"&lt;=" &amp;Monitoring!K208))+1," videos")))</f>
        <v>1 video</v>
      </c>
      <c r="T208" s="54" t="s">
        <v>46</v>
      </c>
      <c r="U208" s="75" t="s">
        <v>105</v>
      </c>
      <c r="V208" s="7" t="str">
        <f t="shared" si="35"/>
        <v/>
      </c>
      <c r="W208" s="85" t="s">
        <v>35</v>
      </c>
      <c r="X208" s="86" t="s">
        <v>35</v>
      </c>
      <c r="Y208" s="87" t="str">
        <f>+IFERROR(IF(Z208="#N/C","#N/C",INDEX(Taxonomy_UniqueValues!A:A,MATCH(Z208,Taxonomy_UniqueValues!B:B,0))),"#N/C")</f>
        <v>#N/C</v>
      </c>
      <c r="Z208" s="87" t="str">
        <f>+IFERROR(IF(AA208="#N/C","#N/C",INDEX(Taxonomy_UniqueValues!B:B,MATCH(AA208,Taxonomy_UniqueValues!C:C,0))),"#N/C")</f>
        <v>#N/C</v>
      </c>
      <c r="AA208" s="87" t="str">
        <f>+IFERROR(IF(AC208="#N/C","#N/C",IF(AC208="-",INDEX(Taxonomy_UniqueValues!C:C,MATCH(AD208,Taxonomy_UniqueValues!F:F,0)),INDEX(Taxonomy_UniqueValues!C:C,MATCH(AC208,Taxonomy_UniqueValues!E:E,0)))),"#N/C")</f>
        <v>#N/C</v>
      </c>
      <c r="AB208" s="87" t="str">
        <f>+IFERROR(IF(AC208="#N/C","#N/C",INDEX(Taxonomy_UniqueValues!D:D,MATCH(AC208,Taxonomy_UniqueValues!E:E,0))),"#N/C")</f>
        <v>#N/C</v>
      </c>
      <c r="AC208" s="87" t="str">
        <f>+IFERROR(IF(AD208="#N/C","#N/C",IF(AD208="-",INDEX(Taxonomy_UniqueValues!E:E,MATCH(AE208,Taxonomy_UniqueValues!G:G,0)),INDEX(Taxonomy_UniqueValues!E:E,MATCH(AD208,Taxonomy_UniqueValues!F:F,0)))),"#N/C")</f>
        <v>#N/C</v>
      </c>
      <c r="AD208" s="87" t="str">
        <f>+IFERROR(IF(AE208="#N/C","#N/C",IF(AE208="-",INDEX(Taxonomy_UniqueValues!F:F,MATCH(AF208,Taxonomy_UniqueValues!H:H,0)),INDEX(Taxonomy_UniqueValues!F:F,MATCH(AE208,Taxonomy_UniqueValues!G:G,0)))),"#N/C")</f>
        <v>#N/C</v>
      </c>
      <c r="AE208" s="87" t="str">
        <f>+IFERROR(IF(AF208="#N/C","#N/C",INDEX(Taxonomy_UniqueValues!G:G,MATCH(AF208,Taxonomy_UniqueValues!H:H,0))),"#N/C")</f>
        <v>#N/C</v>
      </c>
      <c r="AF208" s="87" t="str">
        <f>+IFERROR(IF(AG208="#N/C","#N/C",INDEX(Taxonomy_UniqueValues!H:H,MATCH(AG208,Taxonomy_UniqueValues!I:I,0))),"#N/C")</f>
        <v>#N/C</v>
      </c>
      <c r="AG208" s="88" t="s">
        <v>37</v>
      </c>
      <c r="AH208" s="39" t="str" cm="1">
        <f t="array" ref="AH208">IF(LEN(V208)&gt;1,V208,_xlfn.LET(_xlpm.cls,Y208, _xlpm.ord,IFERROR(Z208,"#N/C"), _xlpm.subord,IFERROR(AA208,"#N/C"), _xlpm.infr,IFERROR(AB208,"#N/C"), _xlpm.sf,IFERROR(AC208,"#N/C"), _xlpm.fam,IFERROR(AD208,"#N/C"), _xlpm.subfam,IF(TRIM(AE208)="-","#N/C",IFERROR(AE208,"#N/C")),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_xlpm.fallback,IF(IFERROR(Z208,"#N/C")="#N/C",Y208,IF(IFERROR(AA208,"#N/C")="#N/C",Z208,IF(IFERROR(AB208,"#N/C")="#N/C",AA208,IF(IFERROR(AC208,"#N/C")="#N/C",AB208,IF(IFERROR(AD208,"#N/C")="#N/C",AC208,IF(IFERROR(AE208,"#N/C")="#N/C",AD208,"#N/C")))))), _xlpm.finalResult,IF(OR(_xlpm.computedResult="",_xlpm.computedResult="#N/C"),_xlpm.fallback,_xlpm.computedResult), INDEX(_xlpm.finalResult,1)))</f>
        <v>#N/C</v>
      </c>
      <c r="AI208" s="106" t="s">
        <v>35</v>
      </c>
      <c r="AJ208" s="55" t="str">
        <f t="shared" si="37"/>
        <v>#N/C.#N/C.#N/C.#N/C.#N/C.#N/C.#N/C.#N/C.#N/C</v>
      </c>
    </row>
    <row r="209" spans="1:36" x14ac:dyDescent="0.25">
      <c r="A209" s="3">
        <v>208</v>
      </c>
      <c r="B209" s="50" t="str">
        <f t="shared" si="29"/>
        <v>FAIR-D1_208</v>
      </c>
      <c r="C209" s="51" t="s">
        <v>28</v>
      </c>
      <c r="D209" s="4">
        <f t="shared" si="38"/>
        <v>45166</v>
      </c>
      <c r="E209" s="1" t="s">
        <v>228</v>
      </c>
      <c r="F209" s="81" t="str">
        <f>HYPERLINK(VLOOKUP(E209,Video_List!G:K,5),"video")</f>
        <v>video</v>
      </c>
      <c r="G209" s="5" t="str">
        <f>IF(ISBLANK(E209),"",IFERROR(IF(MATCH(E209,Video_List!$G:$G,)&gt;0,"ok",""),"errr"))</f>
        <v>ok</v>
      </c>
      <c r="H209" s="1" t="s">
        <v>228</v>
      </c>
      <c r="I209" s="81" t="str">
        <f>HYPERLINK(VLOOKUP(H209,Video_List!G:K,5),"video")</f>
        <v>video</v>
      </c>
      <c r="J209" s="5" t="str">
        <f>IF(ISBLANK(H209),"",IFERROR(IF(MATCH(H209,Video_List!$G:$G,)&gt;0,"ok",""),"error"))</f>
        <v>ok</v>
      </c>
      <c r="K209" s="2">
        <v>45166.3690740741</v>
      </c>
      <c r="L209" s="2">
        <v>45166.369212963</v>
      </c>
      <c r="M209" s="52">
        <f t="shared" si="33"/>
        <v>1.388888995279558E-4</v>
      </c>
      <c r="N209" s="53" t="s">
        <v>46</v>
      </c>
      <c r="O209" s="54" t="s">
        <v>35</v>
      </c>
      <c r="P209" s="54" t="s">
        <v>33</v>
      </c>
      <c r="Q209" s="6">
        <v>208</v>
      </c>
      <c r="R209" s="5" t="str">
        <f t="shared" si="34"/>
        <v>FAIR-D1/208</v>
      </c>
      <c r="S209" s="4" t="str">
        <f>IF(ISBLANK(E209),"",IF(E209=H209, "1 video",CONCATENATE((+COUNTIFS(Video_List!$A:$A,Monitoring!C209,Video_List!$D:$D,"&lt;=" &amp;Monitoring!L209)-COUNTIFS(Video_List!$A:$A,Monitoring!C209,Video_List!$D:$D,"&lt;=" &amp;Monitoring!K209))+1," videos")))</f>
        <v>1 video</v>
      </c>
      <c r="T209" s="54" t="s">
        <v>34</v>
      </c>
      <c r="U209" s="75"/>
      <c r="V209" s="7" t="str">
        <f t="shared" si="35"/>
        <v/>
      </c>
      <c r="W209" s="85" t="s">
        <v>32</v>
      </c>
      <c r="X209" s="86" t="s">
        <v>35</v>
      </c>
      <c r="Y209" s="87" t="str">
        <f>+IFERROR(IF(Z209="#N/C","#N/C",IF(Z209=0,INDEX(Taxonomy_UniqueValues!A:A,MATCH(AA209,Taxonomy_UniqueValues!C:C,0)),INDEX(Taxonomy_UniqueValues!A:A,MATCH(Z209,Taxonomy_UniqueValues!B:B,0)))),"#N/C")</f>
        <v>Insecta</v>
      </c>
      <c r="Z209" s="87" t="str">
        <f>+IFERROR(IF(AA209="#N/C","#N/C",IF(AA209=0,INDEX(Taxonomy_UniqueValues!B:B,MATCH(AB209,Taxonomy_UniqueValues!D:D,0)),INDEX(Taxonomy_UniqueValues!B:B,MATCH(AA209,Taxonomy_UniqueValues!C:C,0)))),"#N/C")</f>
        <v>Diptera</v>
      </c>
      <c r="AA209" s="87" t="str">
        <f>+IFERROR(IF(AB209="#N/C","#N/C",IF(AB209=0,INDEX(Taxonomy_UniqueValues!C:C,MATCH(AC209,Taxonomy_UniqueValues!E:E,0)),INDEX(Taxonomy_UniqueValues!C:C,MATCH(AB209,Taxonomy_UniqueValues!D:D,0)))),"#N/C")</f>
        <v>Brachycera</v>
      </c>
      <c r="AB209" s="87" t="str">
        <f>+IFERROR(IF(AC209="#N/C","#N/C",IF(AC209=0,INDEX(Taxonomy_UniqueValues!D:D,MATCH(AD209,Taxonomy_UniqueValues!F:F,0)),INDEX(Taxonomy_UniqueValues!D:D,MATCH(AC209,Taxonomy_UniqueValues!E:E,0)))),"#N/C")</f>
        <v>Muscomorpha</v>
      </c>
      <c r="AC209" s="87" t="str">
        <f>+IFERROR(IF(AD209="#N/C","#N/C",IF(AD209=0,INDEX(Taxonomy_UniqueValues!E:E,MATCH(AE209,Taxonomy_UniqueValues!G:G,0)),INDEX(Taxonomy_UniqueValues!E:E,MATCH(AD209,Taxonomy_UniqueValues!F:F,0)))),"#N/C")</f>
        <v>Muscoidea</v>
      </c>
      <c r="AD209" s="87" t="str">
        <f>+IFERROR(IF(AE209="#N/C","#N/C",IF(AE209=0,INDEX(Taxonomy_UniqueValues!F:F,MATCH(AF209,Taxonomy_UniqueValues!H:H,0)),INDEX(Taxonomy_UniqueValues!F:F,MATCH(AE209,Taxonomy_UniqueValues!G:G,0)))),"#N/C")</f>
        <v>Fanniidae</v>
      </c>
      <c r="AE209" s="87">
        <f>+IFERROR(IF(AF209="#N/C","#N/C",INDEX(Taxonomy_UniqueValues!G:G,MATCH(AF209,Taxonomy_UniqueValues!H:H,0))),"#N/C")</f>
        <v>0</v>
      </c>
      <c r="AF209" s="87" t="s">
        <v>39</v>
      </c>
      <c r="AG209" s="88" t="s">
        <v>37</v>
      </c>
      <c r="AH209" s="39" t="str" cm="1">
        <f t="array" ref="AH209">IF(LEN(V209)&gt;1,V209,_xlfn.LET(_xlpm.cls,Y209, _xlpm.ord,IFERROR(Z209,"#N/C"), _xlpm.subord,IFERROR(AA209,"#N/C"), _xlpm.infr,IFERROR(AB209,"#N/C"), _xlpm.sf,IFERROR(AC209,"#N/C"), _xlpm.fam,IFERROR(AD209,"#N/C"), _xlpm.subfam,IF(TRIM(AE209)="-","#N/C",IFERROR(AE209,"#N/C")),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_xlpm.fallback,IF(IFERROR(Z209,"#N/C")="#N/C",Y209,IF(IFERROR(AA209,"#N/C")="#N/C",Z209,IF(IFERROR(AB209,"#N/C")="#N/C",AA209,IF(IFERROR(AC209,"#N/C")="#N/C",AB209,IF(IFERROR(AD209,"#N/C")="#N/C",AC209,IF(IFERROR(AE209,"#N/C")="#N/C",AD209,"#N/C")))))), _xlpm.finalResult,IF(OR(_xlpm.computedResult="",_xlpm.computedResult="#N/C"),_xlpm.fallback,_xlpm.computedResult), INDEX(_xlpm.finalResult,1)))</f>
        <v>fly</v>
      </c>
      <c r="AI209" s="106" t="s">
        <v>35</v>
      </c>
      <c r="AJ209" s="55" t="str">
        <f t="shared" si="37"/>
        <v>Insecta.Diptera.Brachycera.Muscomorpha.Muscoidea.Fanniidae.0.Fannia.#N/C</v>
      </c>
    </row>
    <row r="210" spans="1:36" x14ac:dyDescent="0.25">
      <c r="A210" s="3">
        <v>209</v>
      </c>
      <c r="B210" s="50" t="str">
        <f t="shared" si="29"/>
        <v>FAIR-D1_209</v>
      </c>
      <c r="C210" s="51" t="s">
        <v>28</v>
      </c>
      <c r="D210" s="4">
        <f t="shared" si="38"/>
        <v>45166</v>
      </c>
      <c r="E210" s="1" t="s">
        <v>229</v>
      </c>
      <c r="F210" s="81" t="str">
        <f>HYPERLINK(VLOOKUP(E210,Video_List!G:K,5),"video")</f>
        <v>video</v>
      </c>
      <c r="G210" s="5" t="str">
        <f>IF(ISBLANK(E210),"",IFERROR(IF(MATCH(E210,Video_List!$G:$G,)&gt;0,"ok",""),"errr"))</f>
        <v>ok</v>
      </c>
      <c r="H210" s="1" t="s">
        <v>229</v>
      </c>
      <c r="I210" s="81" t="str">
        <f>HYPERLINK(VLOOKUP(H210,Video_List!G:K,5),"video")</f>
        <v>video</v>
      </c>
      <c r="J210" s="5" t="str">
        <f>IF(ISBLANK(H210),"",IFERROR(IF(MATCH(H210,Video_List!$G:$G,)&gt;0,"ok",""),"error"))</f>
        <v>ok</v>
      </c>
      <c r="K210" s="2">
        <v>45166.424074074101</v>
      </c>
      <c r="L210" s="2">
        <v>45166.424155092602</v>
      </c>
      <c r="M210" s="52">
        <f t="shared" si="33"/>
        <v>8.1018501077778637E-5</v>
      </c>
      <c r="N210" s="53" t="s">
        <v>33</v>
      </c>
      <c r="O210" s="54" t="s">
        <v>35</v>
      </c>
      <c r="P210" s="54" t="s">
        <v>33</v>
      </c>
      <c r="Q210" s="6">
        <v>209</v>
      </c>
      <c r="R210" s="5" t="str">
        <f t="shared" si="34"/>
        <v>FAIR-D1/209</v>
      </c>
      <c r="S210" s="4" t="str">
        <f>IF(ISBLANK(E210),"",IF(E210=H210, "1 video",CONCATENATE((+COUNTIFS(Video_List!$A:$A,Monitoring!C210,Video_List!$D:$D,"&lt;=" &amp;Monitoring!L210)-COUNTIFS(Video_List!$A:$A,Monitoring!C210,Video_List!$D:$D,"&lt;=" &amp;Monitoring!K210))+1," videos")))</f>
        <v>1 video</v>
      </c>
      <c r="T210" s="54" t="s">
        <v>46</v>
      </c>
      <c r="U210" s="75" t="s">
        <v>105</v>
      </c>
      <c r="V210" s="7" t="str">
        <f t="shared" si="35"/>
        <v/>
      </c>
      <c r="W210" s="85" t="s">
        <v>35</v>
      </c>
      <c r="X210" s="86" t="s">
        <v>35</v>
      </c>
      <c r="Y210" s="87" t="str">
        <f>+IFERROR(IF(Z210="#N/C","#N/C",INDEX(Taxonomy_UniqueValues!A:A,MATCH(Z210,Taxonomy_UniqueValues!B:B,0))),"#N/C")</f>
        <v>#N/C</v>
      </c>
      <c r="Z210" s="87" t="str">
        <f>+IFERROR(IF(AA210="#N/C","#N/C",INDEX(Taxonomy_UniqueValues!B:B,MATCH(AA210,Taxonomy_UniqueValues!C:C,0))),"#N/C")</f>
        <v>#N/C</v>
      </c>
      <c r="AA210" s="87" t="str">
        <f>+IFERROR(IF(AC210="#N/C","#N/C",IF(AC210="-",INDEX(Taxonomy_UniqueValues!C:C,MATCH(AD210,Taxonomy_UniqueValues!F:F,0)),INDEX(Taxonomy_UniqueValues!C:C,MATCH(AC210,Taxonomy_UniqueValues!E:E,0)))),"#N/C")</f>
        <v>#N/C</v>
      </c>
      <c r="AB210" s="87" t="str">
        <f>+IFERROR(IF(AC210="#N/C","#N/C",INDEX(Taxonomy_UniqueValues!D:D,MATCH(AC210,Taxonomy_UniqueValues!E:E,0))),"#N/C")</f>
        <v>#N/C</v>
      </c>
      <c r="AC210" s="87" t="str">
        <f>+IFERROR(IF(AD210="#N/C","#N/C",IF(AD210="-",INDEX(Taxonomy_UniqueValues!E:E,MATCH(AE210,Taxonomy_UniqueValues!G:G,0)),INDEX(Taxonomy_UniqueValues!E:E,MATCH(AD210,Taxonomy_UniqueValues!F:F,0)))),"#N/C")</f>
        <v>#N/C</v>
      </c>
      <c r="AD210" s="87" t="str">
        <f>+IFERROR(IF(AE210="#N/C","#N/C",IF(AE210="-",INDEX(Taxonomy_UniqueValues!F:F,MATCH(AF210,Taxonomy_UniqueValues!H:H,0)),INDEX(Taxonomy_UniqueValues!F:F,MATCH(AE210,Taxonomy_UniqueValues!G:G,0)))),"#N/C")</f>
        <v>#N/C</v>
      </c>
      <c r="AE210" s="87" t="str">
        <f>+IFERROR(IF(AF210="#N/C","#N/C",INDEX(Taxonomy_UniqueValues!G:G,MATCH(AF210,Taxonomy_UniqueValues!H:H,0))),"#N/C")</f>
        <v>#N/C</v>
      </c>
      <c r="AF210" s="87" t="str">
        <f>+IFERROR(IF(AG210="#N/C","#N/C",INDEX(Taxonomy_UniqueValues!H:H,MATCH(AG210,Taxonomy_UniqueValues!I:I,0))),"#N/C")</f>
        <v>#N/C</v>
      </c>
      <c r="AG210" s="88" t="s">
        <v>37</v>
      </c>
      <c r="AH210" s="39" t="str" cm="1">
        <f t="array" ref="AH210">IF(LEN(V210)&gt;1,V210,_xlfn.LET(_xlpm.cls,Y210, _xlpm.ord,IFERROR(Z210,"#N/C"), _xlpm.subord,IFERROR(AA210,"#N/C"), _xlpm.infr,IFERROR(AB210,"#N/C"), _xlpm.sf,IFERROR(AC210,"#N/C"), _xlpm.fam,IFERROR(AD210,"#N/C"), _xlpm.subfam,IF(TRIM(AE210)="-","#N/C",IFERROR(AE210,"#N/C")),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_xlpm.fallback,IF(IFERROR(Z210,"#N/C")="#N/C",Y210,IF(IFERROR(AA210,"#N/C")="#N/C",Z210,IF(IFERROR(AB210,"#N/C")="#N/C",AA210,IF(IFERROR(AC210,"#N/C")="#N/C",AB210,IF(IFERROR(AD210,"#N/C")="#N/C",AC210,IF(IFERROR(AE210,"#N/C")="#N/C",AD210,"#N/C")))))), _xlpm.finalResult,IF(OR(_xlpm.computedResult="",_xlpm.computedResult="#N/C"),_xlpm.fallback,_xlpm.computedResult), INDEX(_xlpm.finalResult,1)))</f>
        <v>#N/C</v>
      </c>
      <c r="AI210" s="106" t="s">
        <v>35</v>
      </c>
      <c r="AJ210" s="55" t="str">
        <f t="shared" si="37"/>
        <v>#N/C.#N/C.#N/C.#N/C.#N/C.#N/C.#N/C.#N/C.#N/C</v>
      </c>
    </row>
    <row r="211" spans="1:36" x14ac:dyDescent="0.25">
      <c r="A211" s="3">
        <v>210</v>
      </c>
      <c r="B211" s="50" t="str">
        <f t="shared" si="29"/>
        <v>FAIR-D1_210</v>
      </c>
      <c r="C211" s="51" t="s">
        <v>28</v>
      </c>
      <c r="D211" s="4">
        <f t="shared" si="38"/>
        <v>45166</v>
      </c>
      <c r="E211" s="1" t="s">
        <v>230</v>
      </c>
      <c r="F211" s="81" t="str">
        <f>HYPERLINK(VLOOKUP(E211,Video_List!G:K,5),"video")</f>
        <v>video</v>
      </c>
      <c r="G211" s="5" t="str">
        <f>IF(ISBLANK(E211),"",IFERROR(IF(MATCH(E211,Video_List!$G:$G,)&gt;0,"ok",""),"errr"))</f>
        <v>ok</v>
      </c>
      <c r="H211" s="1" t="s">
        <v>230</v>
      </c>
      <c r="I211" s="81" t="str">
        <f>HYPERLINK(VLOOKUP(H211,Video_List!G:K,5),"video")</f>
        <v>video</v>
      </c>
      <c r="J211" s="5" t="str">
        <f>IF(ISBLANK(H211),"",IFERROR(IF(MATCH(H211,Video_List!$G:$G,)&gt;0,"ok",""),"error"))</f>
        <v>ok</v>
      </c>
      <c r="K211" s="2">
        <v>45166.498055555603</v>
      </c>
      <c r="L211" s="2">
        <v>45166.498599537001</v>
      </c>
      <c r="M211" s="52">
        <f t="shared" si="33"/>
        <v>5.4398139764089137E-4</v>
      </c>
      <c r="N211" s="53" t="s">
        <v>46</v>
      </c>
      <c r="O211" s="54" t="s">
        <v>32</v>
      </c>
      <c r="P211" s="54" t="s">
        <v>33</v>
      </c>
      <c r="Q211" s="6">
        <v>210</v>
      </c>
      <c r="R211" s="5" t="str">
        <f t="shared" si="34"/>
        <v>FAIR-D1/210</v>
      </c>
      <c r="S211" s="4" t="str">
        <f>IF(ISBLANK(E211),"",IF(E211=H211, "1 video",CONCATENATE((+COUNTIFS(Video_List!$A:$A,Monitoring!C211,Video_List!$D:$D,"&lt;=" &amp;Monitoring!L211)-COUNTIFS(Video_List!$A:$A,Monitoring!C211,Video_List!$D:$D,"&lt;=" &amp;Monitoring!K211))+1," videos")))</f>
        <v>1 video</v>
      </c>
      <c r="T211" s="54" t="s">
        <v>34</v>
      </c>
      <c r="U211" s="75"/>
      <c r="V211" s="7" t="str">
        <f t="shared" si="35"/>
        <v/>
      </c>
      <c r="W211" s="85" t="s">
        <v>32</v>
      </c>
      <c r="X211" s="86" t="s">
        <v>35</v>
      </c>
      <c r="Y211" s="87" t="str">
        <f>+IFERROR(IF(Z211="#N/C","#N/C",IF(Z211=0,INDEX(Taxonomy_UniqueValues!A:A,MATCH(AA211,Taxonomy_UniqueValues!C:C,0)),INDEX(Taxonomy_UniqueValues!A:A,MATCH(Z211,Taxonomy_UniqueValues!B:B,0)))),"#N/C")</f>
        <v>Insecta</v>
      </c>
      <c r="Z211" s="87" t="str">
        <f>+IFERROR(IF(AA211="#N/C","#N/C",IF(AA211=0,INDEX(Taxonomy_UniqueValues!B:B,MATCH(AB211,Taxonomy_UniqueValues!D:D,0)),INDEX(Taxonomy_UniqueValues!B:B,MATCH(AA211,Taxonomy_UniqueValues!C:C,0)))),"#N/C")</f>
        <v>Diptera</v>
      </c>
      <c r="AA211" s="87" t="str">
        <f>+IFERROR(IF(AB211="#N/C","#N/C",IF(AB211=0,INDEX(Taxonomy_UniqueValues!C:C,MATCH(AC211,Taxonomy_UniqueValues!E:E,0)),INDEX(Taxonomy_UniqueValues!C:C,MATCH(AB211,Taxonomy_UniqueValues!D:D,0)))),"#N/C")</f>
        <v>Brachycera</v>
      </c>
      <c r="AB211" s="87" t="str">
        <f>+IFERROR(IF(AC211="#N/C","#N/C",IF(AC211=0,INDEX(Taxonomy_UniqueValues!D:D,MATCH(AD211,Taxonomy_UniqueValues!F:F,0)),INDEX(Taxonomy_UniqueValues!D:D,MATCH(AC211,Taxonomy_UniqueValues!E:E,0)))),"#N/C")</f>
        <v>Muscomorpha</v>
      </c>
      <c r="AC211" s="87" t="str">
        <f>+IFERROR(IF(AD211="#N/C","#N/C",IF(AD211=0,INDEX(Taxonomy_UniqueValues!E:E,MATCH(AE211,Taxonomy_UniqueValues!G:G,0)),INDEX(Taxonomy_UniqueValues!E:E,MATCH(AD211,Taxonomy_UniqueValues!F:F,0)))),"#N/C")</f>
        <v>Muscoidea</v>
      </c>
      <c r="AD211" s="87" t="str">
        <f>+IFERROR(IF(AE211="#N/C","#N/C",IF(AE211=0,INDEX(Taxonomy_UniqueValues!F:F,MATCH(AF211,Taxonomy_UniqueValues!H:H,0)),INDEX(Taxonomy_UniqueValues!F:F,MATCH(AE211,Taxonomy_UniqueValues!G:G,0)))),"#N/C")</f>
        <v>Fanniidae</v>
      </c>
      <c r="AE211" s="87">
        <f>+IFERROR(IF(AF211="#N/C","#N/C",INDEX(Taxonomy_UniqueValues!G:G,MATCH(AF211,Taxonomy_UniqueValues!H:H,0))),"#N/C")</f>
        <v>0</v>
      </c>
      <c r="AF211" s="87" t="s">
        <v>39</v>
      </c>
      <c r="AG211" s="88" t="s">
        <v>37</v>
      </c>
      <c r="AH211" s="39" t="str" cm="1">
        <f t="array" ref="AH211">IF(LEN(V211)&gt;1,V211,_xlfn.LET(_xlpm.cls,Y211, _xlpm.ord,IFERROR(Z211,"#N/C"), _xlpm.subord,IFERROR(AA211,"#N/C"), _xlpm.infr,IFERROR(AB211,"#N/C"), _xlpm.sf,IFERROR(AC211,"#N/C"), _xlpm.fam,IFERROR(AD211,"#N/C"), _xlpm.subfam,IF(TRIM(AE211)="-","#N/C",IFERROR(AE211,"#N/C")),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_xlpm.fallback,IF(IFERROR(Z211,"#N/C")="#N/C",Y211,IF(IFERROR(AA211,"#N/C")="#N/C",Z211,IF(IFERROR(AB211,"#N/C")="#N/C",AA211,IF(IFERROR(AC211,"#N/C")="#N/C",AB211,IF(IFERROR(AD211,"#N/C")="#N/C",AC211,IF(IFERROR(AE211,"#N/C")="#N/C",AD211,"#N/C")))))), _xlpm.finalResult,IF(OR(_xlpm.computedResult="",_xlpm.computedResult="#N/C"),_xlpm.fallback,_xlpm.computedResult), INDEX(_xlpm.finalResult,1)))</f>
        <v>fly</v>
      </c>
      <c r="AI211" s="106" t="s">
        <v>35</v>
      </c>
      <c r="AJ211" s="55" t="str">
        <f t="shared" si="37"/>
        <v>Insecta.Diptera.Brachycera.Muscomorpha.Muscoidea.Fanniidae.0.Fannia.#N/C</v>
      </c>
    </row>
    <row r="212" spans="1:36" x14ac:dyDescent="0.25">
      <c r="A212" s="3">
        <v>211</v>
      </c>
      <c r="B212" s="50" t="str">
        <f t="shared" si="29"/>
        <v>FAIR-D1_211</v>
      </c>
      <c r="C212" s="51" t="s">
        <v>28</v>
      </c>
      <c r="D212" s="4">
        <f t="shared" si="38"/>
        <v>45166</v>
      </c>
      <c r="E212" s="1" t="s">
        <v>231</v>
      </c>
      <c r="F212" s="81" t="str">
        <f>HYPERLINK(VLOOKUP(E212,Video_List!G:K,5),"video")</f>
        <v>video</v>
      </c>
      <c r="G212" s="5" t="str">
        <f>IF(ISBLANK(E212),"",IFERROR(IF(MATCH(E212,Video_List!$G:$G,)&gt;0,"ok",""),"errr"))</f>
        <v>ok</v>
      </c>
      <c r="H212" s="1" t="s">
        <v>231</v>
      </c>
      <c r="I212" s="81" t="str">
        <f>HYPERLINK(VLOOKUP(H212,Video_List!G:K,5),"video")</f>
        <v>video</v>
      </c>
      <c r="J212" s="5" t="str">
        <f>IF(ISBLANK(H212),"",IFERROR(IF(MATCH(H212,Video_List!$G:$G,)&gt;0,"ok",""),"error"))</f>
        <v>ok</v>
      </c>
      <c r="K212" s="2">
        <v>45166.524305555598</v>
      </c>
      <c r="L212" s="2">
        <v>45166.524710648097</v>
      </c>
      <c r="M212" s="52">
        <f t="shared" si="33"/>
        <v>4.0509249811293557E-4</v>
      </c>
      <c r="N212" s="53" t="s">
        <v>31</v>
      </c>
      <c r="O212" s="54" t="s">
        <v>32</v>
      </c>
      <c r="P212" s="54" t="s">
        <v>46</v>
      </c>
      <c r="Q212" s="6">
        <v>211</v>
      </c>
      <c r="R212" s="5" t="str">
        <f t="shared" si="34"/>
        <v>FAIR-D1/211</v>
      </c>
      <c r="S212" s="4" t="str">
        <f>IF(ISBLANK(E212),"",IF(E212=H212, "1 video",CONCATENATE((+COUNTIFS(Video_List!$A:$A,Monitoring!C212,Video_List!$D:$D,"&lt;=" &amp;Monitoring!L212)-COUNTIFS(Video_List!$A:$A,Monitoring!C212,Video_List!$D:$D,"&lt;=" &amp;Monitoring!K212))+1," videos")))</f>
        <v>1 video</v>
      </c>
      <c r="T212" s="6" t="s">
        <v>34</v>
      </c>
      <c r="U212" s="75"/>
      <c r="V212" s="7" t="str">
        <f t="shared" si="35"/>
        <v/>
      </c>
      <c r="W212" s="85" t="s">
        <v>35</v>
      </c>
      <c r="X212" s="86" t="s">
        <v>32</v>
      </c>
      <c r="Y212" s="87" t="str">
        <f>+IFERROR(IF(Z212="#N/C","#N/C",INDEX(Taxonomy_UniqueValues!A:A,MATCH(Z212,Taxonomy_UniqueValues!B:B,0))),"#N/C")</f>
        <v>Insecta</v>
      </c>
      <c r="Z212" s="87" t="str">
        <f>+IFERROR(IF(AA212="#N/C","#N/C",INDEX(Taxonomy_UniqueValues!B:B,MATCH(AA212,Taxonomy_UniqueValues!C:C,0))),"#N/C")</f>
        <v>Diptera</v>
      </c>
      <c r="AA212" s="87" t="s">
        <v>49</v>
      </c>
      <c r="AB212" s="87" t="str">
        <f>+IFERROR(IF(AC212="#N/C","#N/C",INDEX(Taxonomy_UniqueValues!D:D,MATCH(AC212,Taxonomy_UniqueValues!E:E,0))),"#N/C")</f>
        <v>#N/C</v>
      </c>
      <c r="AC212" s="87" t="str">
        <f>+IFERROR(IF(AD212="#N/C","#N/C",IF(AD212="-",INDEX(Taxonomy_UniqueValues!E:E,MATCH(AE212,Taxonomy_UniqueValues!G:G,0)),INDEX(Taxonomy_UniqueValues!E:E,MATCH(AD212,Taxonomy_UniqueValues!F:F,0)))),"#N/C")</f>
        <v>#N/C</v>
      </c>
      <c r="AD212" s="87" t="str">
        <f>+IFERROR(IF(AE212="#N/C","#N/C",IF(AE212="-",INDEX(Taxonomy_UniqueValues!F:F,MATCH(AF212,Taxonomy_UniqueValues!H:H,0)),INDEX(Taxonomy_UniqueValues!F:F,MATCH(AE212,Taxonomy_UniqueValues!G:G,0)))),"#N/C")</f>
        <v>#N/C</v>
      </c>
      <c r="AE212" s="87" t="str">
        <f>+IFERROR(IF(AF212="#N/C","#N/C",INDEX(Taxonomy_UniqueValues!G:G,MATCH(AF212,Taxonomy_UniqueValues!H:H,0))),"#N/C")</f>
        <v>#N/C</v>
      </c>
      <c r="AF212" s="87" t="str">
        <f>+IFERROR(IF(AG212="#N/C","#N/C",INDEX(Taxonomy_UniqueValues!H:H,MATCH(AG212,Taxonomy_UniqueValues!I:I,0))),"#N/C")</f>
        <v>#N/C</v>
      </c>
      <c r="AG212" s="88" t="s">
        <v>37</v>
      </c>
      <c r="AH212" s="39" t="str" cm="1">
        <f t="array" ref="AH212">IF(LEN(V212)&gt;1,V212,_xlfn.LET(_xlpm.cls,Y212, _xlpm.ord,IFERROR(Z212,"#N/C"), _xlpm.subord,IFERROR(AA212,"#N/C"), _xlpm.infr,IFERROR(AB212,"#N/C"), _xlpm.sf,IFERROR(AC212,"#N/C"), _xlpm.fam,IFERROR(AD212,"#N/C"), _xlpm.subfam,IF(TRIM(AE212)="-","#N/C",IFERROR(AE212,"#N/C")),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_xlpm.fallback,IF(IFERROR(Z212,"#N/C")="#N/C",Y212,IF(IFERROR(AA212,"#N/C")="#N/C",Z212,IF(IFERROR(AB212,"#N/C")="#N/C",AA212,IF(IFERROR(AC212,"#N/C")="#N/C",AB212,IF(IFERROR(AD212,"#N/C")="#N/C",AC212,IF(IFERROR(AE212,"#N/C")="#N/C",AD212,"#N/C")))))), _xlpm.finalResult,IF(OR(_xlpm.computedResult="",_xlpm.computedResult="#N/C"),_xlpm.fallback,_xlpm.computedResult), INDEX(_xlpm.finalResult,1)))</f>
        <v>Brachycera</v>
      </c>
      <c r="AI212" s="106" t="s">
        <v>35</v>
      </c>
      <c r="AJ212" s="55" t="str">
        <f t="shared" si="37"/>
        <v>Insecta.Diptera.Brachycera.#N/C.#N/C.#N/C.#N/C.#N/C.#N/C</v>
      </c>
    </row>
    <row r="213" spans="1:36" x14ac:dyDescent="0.25">
      <c r="A213" s="3">
        <v>212</v>
      </c>
      <c r="B213" s="50" t="str">
        <f t="shared" si="29"/>
        <v>FAIR-D1_212</v>
      </c>
      <c r="C213" s="51" t="s">
        <v>28</v>
      </c>
      <c r="D213" s="4">
        <f t="shared" si="38"/>
        <v>45167</v>
      </c>
      <c r="E213" s="1" t="s">
        <v>232</v>
      </c>
      <c r="F213" s="81" t="str">
        <f>HYPERLINK(VLOOKUP(E213,Video_List!G:K,5),"video")</f>
        <v>video</v>
      </c>
      <c r="G213" s="5" t="str">
        <f>IF(ISBLANK(E213),"",IFERROR(IF(MATCH(E213,Video_List!$G:$G,)&gt;0,"ok",""),"errr"))</f>
        <v>ok</v>
      </c>
      <c r="H213" s="1" t="s">
        <v>232</v>
      </c>
      <c r="I213" s="81" t="str">
        <f>HYPERLINK(VLOOKUP(H213,Video_List!G:K,5),"video")</f>
        <v>video</v>
      </c>
      <c r="J213" s="5" t="str">
        <f>IF(ISBLANK(H213),"",IFERROR(IF(MATCH(H213,Video_List!$G:$G,)&gt;0,"ok",""),"error"))</f>
        <v>ok</v>
      </c>
      <c r="K213" s="2">
        <v>45167.529085648202</v>
      </c>
      <c r="L213" s="2">
        <v>45167.529143518499</v>
      </c>
      <c r="M213" s="52">
        <f t="shared" si="33"/>
        <v>5.7870296586770564E-5</v>
      </c>
      <c r="N213" s="53" t="s">
        <v>33</v>
      </c>
      <c r="O213" s="54" t="s">
        <v>35</v>
      </c>
      <c r="P213" s="54" t="s">
        <v>33</v>
      </c>
      <c r="Q213" s="6">
        <v>212</v>
      </c>
      <c r="R213" s="5" t="str">
        <f t="shared" si="34"/>
        <v>FAIR-D1/212</v>
      </c>
      <c r="S213" s="4" t="str">
        <f>IF(ISBLANK(E213),"",IF(E213=H213, "1 video",CONCATENATE((+COUNTIFS(Video_List!$A:$A,Monitoring!C213,Video_List!$D:$D,"&lt;=" &amp;Monitoring!L213)-COUNTIFS(Video_List!$A:$A,Monitoring!C213,Video_List!$D:$D,"&lt;=" &amp;Monitoring!K213))+1," videos")))</f>
        <v>1 video</v>
      </c>
      <c r="T213" s="6" t="s">
        <v>46</v>
      </c>
      <c r="U213" s="75" t="s">
        <v>105</v>
      </c>
      <c r="V213" s="7" t="str">
        <f t="shared" si="35"/>
        <v/>
      </c>
      <c r="W213" s="85" t="s">
        <v>35</v>
      </c>
      <c r="X213" s="86" t="s">
        <v>35</v>
      </c>
      <c r="Y213" s="87" t="str">
        <f>+IFERROR(IF(Z213="#N/C","#N/C",INDEX(Taxonomy_UniqueValues!A:A,MATCH(Z213,Taxonomy_UniqueValues!B:B,0))),"#N/C")</f>
        <v>#N/C</v>
      </c>
      <c r="Z213" s="87" t="str">
        <f>+IFERROR(IF(AA213="#N/C","#N/C",INDEX(Taxonomy_UniqueValues!B:B,MATCH(AA213,Taxonomy_UniqueValues!C:C,0))),"#N/C")</f>
        <v>#N/C</v>
      </c>
      <c r="AA213" s="87" t="str">
        <f>+IFERROR(IF(AC213="#N/C","#N/C",IF(AC213="-",INDEX(Taxonomy_UniqueValues!C:C,MATCH(AD213,Taxonomy_UniqueValues!F:F,0)),INDEX(Taxonomy_UniqueValues!C:C,MATCH(AC213,Taxonomy_UniqueValues!E:E,0)))),"#N/C")</f>
        <v>#N/C</v>
      </c>
      <c r="AB213" s="87" t="str">
        <f>+IFERROR(IF(AC213="#N/C","#N/C",INDEX(Taxonomy_UniqueValues!D:D,MATCH(AC213,Taxonomy_UniqueValues!E:E,0))),"#N/C")</f>
        <v>#N/C</v>
      </c>
      <c r="AC213" s="87" t="str">
        <f>+IFERROR(IF(AD213="#N/C","#N/C",IF(AD213="-",INDEX(Taxonomy_UniqueValues!E:E,MATCH(AE213,Taxonomy_UniqueValues!G:G,0)),INDEX(Taxonomy_UniqueValues!E:E,MATCH(AD213,Taxonomy_UniqueValues!F:F,0)))),"#N/C")</f>
        <v>#N/C</v>
      </c>
      <c r="AD213" s="87" t="str">
        <f>+IFERROR(IF(AE213="#N/C","#N/C",IF(AE213="-",INDEX(Taxonomy_UniqueValues!F:F,MATCH(AF213,Taxonomy_UniqueValues!H:H,0)),INDEX(Taxonomy_UniqueValues!F:F,MATCH(AE213,Taxonomy_UniqueValues!G:G,0)))),"#N/C")</f>
        <v>#N/C</v>
      </c>
      <c r="AE213" s="87" t="str">
        <f>+IFERROR(IF(AF213="#N/C","#N/C",INDEX(Taxonomy_UniqueValues!G:G,MATCH(AF213,Taxonomy_UniqueValues!H:H,0))),"#N/C")</f>
        <v>#N/C</v>
      </c>
      <c r="AF213" s="87" t="str">
        <f>+IFERROR(IF(AG213="#N/C","#N/C",INDEX(Taxonomy_UniqueValues!H:H,MATCH(AG213,Taxonomy_UniqueValues!I:I,0))),"#N/C")</f>
        <v>#N/C</v>
      </c>
      <c r="AG213" s="88" t="s">
        <v>37</v>
      </c>
      <c r="AH213" s="39" t="str" cm="1">
        <f t="array" ref="AH213">IF(LEN(V213)&gt;1,V213,_xlfn.LET(_xlpm.cls,Y213, _xlpm.ord,IFERROR(Z213,"#N/C"), _xlpm.subord,IFERROR(AA213,"#N/C"), _xlpm.infr,IFERROR(AB213,"#N/C"), _xlpm.sf,IFERROR(AC213,"#N/C"), _xlpm.fam,IFERROR(AD213,"#N/C"), _xlpm.subfam,IF(TRIM(AE213)="-","#N/C",IFERROR(AE213,"#N/C")),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_xlpm.fallback,IF(IFERROR(Z213,"#N/C")="#N/C",Y213,IF(IFERROR(AA213,"#N/C")="#N/C",Z213,IF(IFERROR(AB213,"#N/C")="#N/C",AA213,IF(IFERROR(AC213,"#N/C")="#N/C",AB213,IF(IFERROR(AD213,"#N/C")="#N/C",AC213,IF(IFERROR(AE213,"#N/C")="#N/C",AD213,"#N/C")))))), _xlpm.finalResult,IF(OR(_xlpm.computedResult="",_xlpm.computedResult="#N/C"),_xlpm.fallback,_xlpm.computedResult), INDEX(_xlpm.finalResult,1)))</f>
        <v>#N/C</v>
      </c>
      <c r="AI213" s="106" t="s">
        <v>35</v>
      </c>
      <c r="AJ213" s="55" t="str">
        <f t="shared" si="37"/>
        <v>#N/C.#N/C.#N/C.#N/C.#N/C.#N/C.#N/C.#N/C.#N/C</v>
      </c>
    </row>
    <row r="214" spans="1:36" x14ac:dyDescent="0.25">
      <c r="A214" s="3">
        <v>213</v>
      </c>
      <c r="B214" s="50" t="str">
        <f t="shared" si="29"/>
        <v>FAIR-D1_213</v>
      </c>
      <c r="C214" s="51" t="s">
        <v>28</v>
      </c>
      <c r="D214" s="4">
        <f t="shared" si="38"/>
        <v>45167</v>
      </c>
      <c r="E214" s="1" t="s">
        <v>233</v>
      </c>
      <c r="F214" s="81" t="str">
        <f>HYPERLINK(VLOOKUP(E214,Video_List!G:K,5),"video")</f>
        <v>video</v>
      </c>
      <c r="G214" s="5" t="str">
        <f>IF(ISBLANK(E214),"",IFERROR(IF(MATCH(E214,Video_List!$G:$G,)&gt;0,"ok",""),"errr"))</f>
        <v>ok</v>
      </c>
      <c r="H214" s="1" t="s">
        <v>233</v>
      </c>
      <c r="I214" s="81" t="str">
        <f>HYPERLINK(VLOOKUP(H214,Video_List!G:K,5),"video")</f>
        <v>video</v>
      </c>
      <c r="J214" s="5" t="str">
        <f>IF(ISBLANK(H214),"",IFERROR(IF(MATCH(H214,Video_List!$G:$G,)&gt;0,"ok",""),"error"))</f>
        <v>ok</v>
      </c>
      <c r="K214" s="2">
        <v>45167.550011574102</v>
      </c>
      <c r="L214" s="2">
        <v>45167.550138888902</v>
      </c>
      <c r="M214" s="52">
        <f t="shared" si="33"/>
        <v>1.2731480092043057E-4</v>
      </c>
      <c r="N214" s="53" t="s">
        <v>33</v>
      </c>
      <c r="O214" s="54" t="s">
        <v>35</v>
      </c>
      <c r="P214" s="54" t="s">
        <v>33</v>
      </c>
      <c r="Q214" s="6">
        <v>213</v>
      </c>
      <c r="R214" s="5" t="str">
        <f t="shared" si="34"/>
        <v>FAIR-D1/213</v>
      </c>
      <c r="S214" s="4" t="str">
        <f>IF(ISBLANK(E214),"",IF(E214=H214, "1 video",CONCATENATE((+COUNTIFS(Video_List!$A:$A,Monitoring!C214,Video_List!$D:$D,"&lt;=" &amp;Monitoring!L214)-COUNTIFS(Video_List!$A:$A,Monitoring!C214,Video_List!$D:$D,"&lt;=" &amp;Monitoring!K214))+1," videos")))</f>
        <v>1 video</v>
      </c>
      <c r="T214" s="6" t="s">
        <v>46</v>
      </c>
      <c r="U214" s="75" t="s">
        <v>105</v>
      </c>
      <c r="V214" s="7" t="str">
        <f t="shared" si="35"/>
        <v/>
      </c>
      <c r="W214" s="85" t="s">
        <v>35</v>
      </c>
      <c r="X214" s="86" t="s">
        <v>35</v>
      </c>
      <c r="Y214" s="87" t="str">
        <f>+IFERROR(IF(Z214="#N/C","#N/C",INDEX(Taxonomy_UniqueValues!A:A,MATCH(Z214,Taxonomy_UniqueValues!B:B,0))),"#N/C")</f>
        <v>#N/C</v>
      </c>
      <c r="Z214" s="87" t="str">
        <f>+IFERROR(IF(AA214="#N/C","#N/C",INDEX(Taxonomy_UniqueValues!B:B,MATCH(AA214,Taxonomy_UniqueValues!C:C,0))),"#N/C")</f>
        <v>#N/C</v>
      </c>
      <c r="AA214" s="87" t="str">
        <f>+IFERROR(IF(AC214="#N/C","#N/C",IF(AC214="-",INDEX(Taxonomy_UniqueValues!C:C,MATCH(AD214,Taxonomy_UniqueValues!F:F,0)),INDEX(Taxonomy_UniqueValues!C:C,MATCH(AC214,Taxonomy_UniqueValues!E:E,0)))),"#N/C")</f>
        <v>#N/C</v>
      </c>
      <c r="AB214" s="87" t="str">
        <f>+IFERROR(IF(AC214="#N/C","#N/C",INDEX(Taxonomy_UniqueValues!D:D,MATCH(AC214,Taxonomy_UniqueValues!E:E,0))),"#N/C")</f>
        <v>#N/C</v>
      </c>
      <c r="AC214" s="87" t="str">
        <f>+IFERROR(IF(AD214="#N/C","#N/C",IF(AD214="-",INDEX(Taxonomy_UniqueValues!E:E,MATCH(AE214,Taxonomy_UniqueValues!G:G,0)),INDEX(Taxonomy_UniqueValues!E:E,MATCH(AD214,Taxonomy_UniqueValues!F:F,0)))),"#N/C")</f>
        <v>#N/C</v>
      </c>
      <c r="AD214" s="87" t="str">
        <f>+IFERROR(IF(AE214="#N/C","#N/C",IF(AE214="-",INDEX(Taxonomy_UniqueValues!F:F,MATCH(AF214,Taxonomy_UniqueValues!H:H,0)),INDEX(Taxonomy_UniqueValues!F:F,MATCH(AE214,Taxonomy_UniqueValues!G:G,0)))),"#N/C")</f>
        <v>#N/C</v>
      </c>
      <c r="AE214" s="87" t="str">
        <f>+IFERROR(IF(AF214="#N/C","#N/C",INDEX(Taxonomy_UniqueValues!G:G,MATCH(AF214,Taxonomy_UniqueValues!H:H,0))),"#N/C")</f>
        <v>#N/C</v>
      </c>
      <c r="AF214" s="87" t="str">
        <f>+IFERROR(IF(AG214="#N/C","#N/C",INDEX(Taxonomy_UniqueValues!H:H,MATCH(AG214,Taxonomy_UniqueValues!I:I,0))),"#N/C")</f>
        <v>#N/C</v>
      </c>
      <c r="AG214" s="88" t="s">
        <v>37</v>
      </c>
      <c r="AH214" s="39" t="str" cm="1">
        <f t="array" ref="AH214">IF(LEN(V214)&gt;1,V214,_xlfn.LET(_xlpm.cls,Y214, _xlpm.ord,IFERROR(Z214,"#N/C"), _xlpm.subord,IFERROR(AA214,"#N/C"), _xlpm.infr,IFERROR(AB214,"#N/C"), _xlpm.sf,IFERROR(AC214,"#N/C"), _xlpm.fam,IFERROR(AD214,"#N/C"), _xlpm.subfam,IF(TRIM(AE214)="-","#N/C",IFERROR(AE214,"#N/C")),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_xlpm.fallback,IF(IFERROR(Z214,"#N/C")="#N/C",Y214,IF(IFERROR(AA214,"#N/C")="#N/C",Z214,IF(IFERROR(AB214,"#N/C")="#N/C",AA214,IF(IFERROR(AC214,"#N/C")="#N/C",AB214,IF(IFERROR(AD214,"#N/C")="#N/C",AC214,IF(IFERROR(AE214,"#N/C")="#N/C",AD214,"#N/C")))))), _xlpm.finalResult,IF(OR(_xlpm.computedResult="",_xlpm.computedResult="#N/C"),_xlpm.fallback,_xlpm.computedResult), INDEX(_xlpm.finalResult,1)))</f>
        <v>#N/C</v>
      </c>
      <c r="AI214" s="106" t="s">
        <v>35</v>
      </c>
      <c r="AJ214" s="55" t="str">
        <f t="shared" si="37"/>
        <v>#N/C.#N/C.#N/C.#N/C.#N/C.#N/C.#N/C.#N/C.#N/C</v>
      </c>
    </row>
    <row r="215" spans="1:36" x14ac:dyDescent="0.25">
      <c r="A215" s="3">
        <v>214</v>
      </c>
      <c r="B215" s="50" t="str">
        <f t="shared" si="29"/>
        <v>FAIR-D1_214</v>
      </c>
      <c r="C215" s="51" t="s">
        <v>28</v>
      </c>
      <c r="D215" s="4">
        <f t="shared" si="38"/>
        <v>45168</v>
      </c>
      <c r="E215" s="1" t="s">
        <v>234</v>
      </c>
      <c r="F215" s="81" t="str">
        <f>HYPERLINK(VLOOKUP(E215,Video_List!G:K,5),"video")</f>
        <v>video</v>
      </c>
      <c r="G215" s="5" t="str">
        <f>IF(ISBLANK(E215),"",IFERROR(IF(MATCH(E215,Video_List!$G:$G,)&gt;0,"ok",""),"errr"))</f>
        <v>ok</v>
      </c>
      <c r="H215" s="1" t="s">
        <v>234</v>
      </c>
      <c r="I215" s="81" t="str">
        <f>HYPERLINK(VLOOKUP(H215,Video_List!G:K,5),"video")</f>
        <v>video</v>
      </c>
      <c r="J215" s="5" t="str">
        <f>IF(ISBLANK(H215),"",IFERROR(IF(MATCH(H215,Video_List!$G:$G,)&gt;0,"ok",""),"error"))</f>
        <v>ok</v>
      </c>
      <c r="K215" s="2">
        <v>45168.491412037001</v>
      </c>
      <c r="L215" s="2">
        <v>45168.491493055597</v>
      </c>
      <c r="M215" s="52">
        <f t="shared" si="33"/>
        <v>8.1018595665227622E-5</v>
      </c>
      <c r="N215" s="53" t="s">
        <v>33</v>
      </c>
      <c r="O215" s="54" t="s">
        <v>35</v>
      </c>
      <c r="P215" s="54" t="s">
        <v>33</v>
      </c>
      <c r="Q215" s="6">
        <v>214</v>
      </c>
      <c r="R215" s="5" t="str">
        <f t="shared" si="34"/>
        <v>FAIR-D1/214</v>
      </c>
      <c r="S215" s="4" t="str">
        <f>IF(ISBLANK(E215),"",IF(E215=H215, "1 video",CONCATENATE((+COUNTIFS(Video_List!$A:$A,Monitoring!C215,Video_List!$D:$D,"&lt;=" &amp;Monitoring!L215)-COUNTIFS(Video_List!$A:$A,Monitoring!C215,Video_List!$D:$D,"&lt;=" &amp;Monitoring!K215))+1," videos")))</f>
        <v>1 video</v>
      </c>
      <c r="T215" s="6" t="s">
        <v>46</v>
      </c>
      <c r="U215" s="75" t="s">
        <v>105</v>
      </c>
      <c r="V215" s="7" t="str">
        <f t="shared" si="35"/>
        <v/>
      </c>
      <c r="W215" s="85" t="s">
        <v>35</v>
      </c>
      <c r="X215" s="86" t="s">
        <v>35</v>
      </c>
      <c r="Y215" s="87" t="str">
        <f>+IFERROR(IF(Z215="#N/C","#N/C",INDEX(Taxonomy_UniqueValues!A:A,MATCH(Z215,Taxonomy_UniqueValues!B:B,0))),"#N/C")</f>
        <v>#N/C</v>
      </c>
      <c r="Z215" s="87" t="str">
        <f>+IFERROR(IF(AA215="#N/C","#N/C",INDEX(Taxonomy_UniqueValues!B:B,MATCH(AA215,Taxonomy_UniqueValues!C:C,0))),"#N/C")</f>
        <v>#N/C</v>
      </c>
      <c r="AA215" s="87" t="str">
        <f>+IFERROR(IF(AC215="#N/C","#N/C",IF(AC215="-",INDEX(Taxonomy_UniqueValues!C:C,MATCH(AD215,Taxonomy_UniqueValues!F:F,0)),INDEX(Taxonomy_UniqueValues!C:C,MATCH(AC215,Taxonomy_UniqueValues!E:E,0)))),"#N/C")</f>
        <v>#N/C</v>
      </c>
      <c r="AB215" s="87" t="str">
        <f>+IFERROR(IF(AC215="#N/C","#N/C",INDEX(Taxonomy_UniqueValues!D:D,MATCH(AC215,Taxonomy_UniqueValues!E:E,0))),"#N/C")</f>
        <v>#N/C</v>
      </c>
      <c r="AC215" s="87" t="str">
        <f>+IFERROR(IF(AD215="#N/C","#N/C",IF(AD215="-",INDEX(Taxonomy_UniqueValues!E:E,MATCH(AE215,Taxonomy_UniqueValues!G:G,0)),INDEX(Taxonomy_UniqueValues!E:E,MATCH(AD215,Taxonomy_UniqueValues!F:F,0)))),"#N/C")</f>
        <v>#N/C</v>
      </c>
      <c r="AD215" s="87" t="str">
        <f>+IFERROR(IF(AE215="#N/C","#N/C",IF(AE215="-",INDEX(Taxonomy_UniqueValues!F:F,MATCH(AF215,Taxonomy_UniqueValues!H:H,0)),INDEX(Taxonomy_UniqueValues!F:F,MATCH(AE215,Taxonomy_UniqueValues!G:G,0)))),"#N/C")</f>
        <v>#N/C</v>
      </c>
      <c r="AE215" s="87" t="str">
        <f>+IFERROR(IF(AF215="#N/C","#N/C",INDEX(Taxonomy_UniqueValues!G:G,MATCH(AF215,Taxonomy_UniqueValues!H:H,0))),"#N/C")</f>
        <v>#N/C</v>
      </c>
      <c r="AF215" s="87" t="str">
        <f>+IFERROR(IF(AG215="#N/C","#N/C",INDEX(Taxonomy_UniqueValues!H:H,MATCH(AG215,Taxonomy_UniqueValues!I:I,0))),"#N/C")</f>
        <v>#N/C</v>
      </c>
      <c r="AG215" s="88" t="s">
        <v>37</v>
      </c>
      <c r="AH215" s="39" t="str" cm="1">
        <f t="array" ref="AH215">IF(LEN(V215)&gt;1,V215,_xlfn.LET(_xlpm.cls,Y215, _xlpm.ord,IFERROR(Z215,"#N/C"), _xlpm.subord,IFERROR(AA215,"#N/C"), _xlpm.infr,IFERROR(AB215,"#N/C"), _xlpm.sf,IFERROR(AC215,"#N/C"), _xlpm.fam,IFERROR(AD215,"#N/C"), _xlpm.subfam,IF(TRIM(AE215)="-","#N/C",IFERROR(AE215,"#N/C")),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_xlpm.fallback,IF(IFERROR(Z215,"#N/C")="#N/C",Y215,IF(IFERROR(AA215,"#N/C")="#N/C",Z215,IF(IFERROR(AB215,"#N/C")="#N/C",AA215,IF(IFERROR(AC215,"#N/C")="#N/C",AB215,IF(IFERROR(AD215,"#N/C")="#N/C",AC215,IF(IFERROR(AE215,"#N/C")="#N/C",AD215,"#N/C")))))), _xlpm.finalResult,IF(OR(_xlpm.computedResult="",_xlpm.computedResult="#N/C"),_xlpm.fallback,_xlpm.computedResult), INDEX(_xlpm.finalResult,1)))</f>
        <v>#N/C</v>
      </c>
      <c r="AI215" s="106" t="s">
        <v>35</v>
      </c>
      <c r="AJ215" s="55" t="str">
        <f t="shared" si="37"/>
        <v>#N/C.#N/C.#N/C.#N/C.#N/C.#N/C.#N/C.#N/C.#N/C</v>
      </c>
    </row>
    <row r="216" spans="1:36" x14ac:dyDescent="0.25">
      <c r="A216" s="3">
        <v>215</v>
      </c>
      <c r="B216" s="50" t="str">
        <f t="shared" si="29"/>
        <v>FAIR-D1_215</v>
      </c>
      <c r="C216" s="51" t="s">
        <v>28</v>
      </c>
      <c r="D216" s="4">
        <f t="shared" si="38"/>
        <v>45168</v>
      </c>
      <c r="E216" s="1" t="s">
        <v>235</v>
      </c>
      <c r="F216" s="81" t="str">
        <f>HYPERLINK(VLOOKUP(E216,Video_List!G:K,5),"video")</f>
        <v>video</v>
      </c>
      <c r="G216" s="5" t="str">
        <f>IF(ISBLANK(E216),"",IFERROR(IF(MATCH(E216,Video_List!$G:$G,)&gt;0,"ok",""),"errr"))</f>
        <v>ok</v>
      </c>
      <c r="H216" s="1" t="s">
        <v>235</v>
      </c>
      <c r="I216" s="81" t="str">
        <f>HYPERLINK(VLOOKUP(H216,Video_List!G:K,5),"video")</f>
        <v>video</v>
      </c>
      <c r="J216" s="5" t="str">
        <f>IF(ISBLANK(H216),"",IFERROR(IF(MATCH(H216,Video_List!$G:$G,)&gt;0,"ok",""),"error"))</f>
        <v>ok</v>
      </c>
      <c r="K216" s="2">
        <v>45168.493391203701</v>
      </c>
      <c r="L216" s="2">
        <v>45168.493483796301</v>
      </c>
      <c r="M216" s="52">
        <f t="shared" si="33"/>
        <v>9.2592599685303867E-5</v>
      </c>
      <c r="N216" s="53" t="s">
        <v>33</v>
      </c>
      <c r="O216" s="54" t="s">
        <v>35</v>
      </c>
      <c r="P216" s="54" t="s">
        <v>33</v>
      </c>
      <c r="Q216" s="6">
        <v>215</v>
      </c>
      <c r="R216" s="5" t="str">
        <f t="shared" si="34"/>
        <v>FAIR-D1/215</v>
      </c>
      <c r="S216" s="4" t="str">
        <f>IF(ISBLANK(E216),"",IF(E216=H216, "1 video",CONCATENATE((+COUNTIFS(Video_List!$A:$A,Monitoring!C216,Video_List!$D:$D,"&lt;=" &amp;Monitoring!L216)-COUNTIFS(Video_List!$A:$A,Monitoring!C216,Video_List!$D:$D,"&lt;=" &amp;Monitoring!K216))+1," videos")))</f>
        <v>1 video</v>
      </c>
      <c r="T216" s="6" t="s">
        <v>46</v>
      </c>
      <c r="U216" s="75" t="s">
        <v>105</v>
      </c>
      <c r="V216" s="7" t="str">
        <f t="shared" si="35"/>
        <v/>
      </c>
      <c r="W216" s="85" t="s">
        <v>35</v>
      </c>
      <c r="X216" s="86" t="s">
        <v>35</v>
      </c>
      <c r="Y216" s="87" t="str">
        <f>+IFERROR(IF(Z216="#N/C","#N/C",INDEX(Taxonomy_UniqueValues!A:A,MATCH(Z216,Taxonomy_UniqueValues!B:B,0))),"#N/C")</f>
        <v>#N/C</v>
      </c>
      <c r="Z216" s="87" t="str">
        <f>+IFERROR(IF(AA216="#N/C","#N/C",INDEX(Taxonomy_UniqueValues!B:B,MATCH(AA216,Taxonomy_UniqueValues!C:C,0))),"#N/C")</f>
        <v>#N/C</v>
      </c>
      <c r="AA216" s="87" t="str">
        <f>+IFERROR(IF(AC216="#N/C","#N/C",IF(AC216="-",INDEX(Taxonomy_UniqueValues!C:C,MATCH(AD216,Taxonomy_UniqueValues!F:F,0)),INDEX(Taxonomy_UniqueValues!C:C,MATCH(AC216,Taxonomy_UniqueValues!E:E,0)))),"#N/C")</f>
        <v>#N/C</v>
      </c>
      <c r="AB216" s="87" t="str">
        <f>+IFERROR(IF(AC216="#N/C","#N/C",INDEX(Taxonomy_UniqueValues!D:D,MATCH(AC216,Taxonomy_UniqueValues!E:E,0))),"#N/C")</f>
        <v>#N/C</v>
      </c>
      <c r="AC216" s="87" t="str">
        <f>+IFERROR(IF(AD216="#N/C","#N/C",IF(AD216="-",INDEX(Taxonomy_UniqueValues!E:E,MATCH(AE216,Taxonomy_UniqueValues!G:G,0)),INDEX(Taxonomy_UniqueValues!E:E,MATCH(AD216,Taxonomy_UniqueValues!F:F,0)))),"#N/C")</f>
        <v>#N/C</v>
      </c>
      <c r="AD216" s="87" t="str">
        <f>+IFERROR(IF(AE216="#N/C","#N/C",IF(AE216="-",INDEX(Taxonomy_UniqueValues!F:F,MATCH(AF216,Taxonomy_UniqueValues!H:H,0)),INDEX(Taxonomy_UniqueValues!F:F,MATCH(AE216,Taxonomy_UniqueValues!G:G,0)))),"#N/C")</f>
        <v>#N/C</v>
      </c>
      <c r="AE216" s="87" t="str">
        <f>+IFERROR(IF(AF216="#N/C","#N/C",INDEX(Taxonomy_UniqueValues!G:G,MATCH(AF216,Taxonomy_UniqueValues!H:H,0))),"#N/C")</f>
        <v>#N/C</v>
      </c>
      <c r="AF216" s="87" t="str">
        <f>+IFERROR(IF(AG216="#N/C","#N/C",INDEX(Taxonomy_UniqueValues!H:H,MATCH(AG216,Taxonomy_UniqueValues!I:I,0))),"#N/C")</f>
        <v>#N/C</v>
      </c>
      <c r="AG216" s="88" t="s">
        <v>37</v>
      </c>
      <c r="AH216" s="39" t="str" cm="1">
        <f t="array" ref="AH216">IF(LEN(V216)&gt;1,V216,_xlfn.LET(_xlpm.cls,Y216, _xlpm.ord,IFERROR(Z216,"#N/C"), _xlpm.subord,IFERROR(AA216,"#N/C"), _xlpm.infr,IFERROR(AB216,"#N/C"), _xlpm.sf,IFERROR(AC216,"#N/C"), _xlpm.fam,IFERROR(AD216,"#N/C"), _xlpm.subfam,IF(TRIM(AE216)="-","#N/C",IFERROR(AE216,"#N/C")),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_xlpm.fallback,IF(IFERROR(Z216,"#N/C")="#N/C",Y216,IF(IFERROR(AA216,"#N/C")="#N/C",Z216,IF(IFERROR(AB216,"#N/C")="#N/C",AA216,IF(IFERROR(AC216,"#N/C")="#N/C",AB216,IF(IFERROR(AD216,"#N/C")="#N/C",AC216,IF(IFERROR(AE216,"#N/C")="#N/C",AD216,"#N/C")))))), _xlpm.finalResult,IF(OR(_xlpm.computedResult="",_xlpm.computedResult="#N/C"),_xlpm.fallback,_xlpm.computedResult), INDEX(_xlpm.finalResult,1)))</f>
        <v>#N/C</v>
      </c>
      <c r="AI216" s="106" t="s">
        <v>35</v>
      </c>
      <c r="AJ216" s="55" t="str">
        <f t="shared" si="37"/>
        <v>#N/C.#N/C.#N/C.#N/C.#N/C.#N/C.#N/C.#N/C.#N/C</v>
      </c>
    </row>
    <row r="217" spans="1:36" x14ac:dyDescent="0.25">
      <c r="A217" s="3">
        <v>216</v>
      </c>
      <c r="B217" s="50" t="str">
        <f t="shared" si="29"/>
        <v>FAIR-D1_216</v>
      </c>
      <c r="C217" s="51" t="s">
        <v>28</v>
      </c>
      <c r="D217" s="4">
        <f t="shared" si="38"/>
        <v>45168</v>
      </c>
      <c r="E217" s="1" t="s">
        <v>236</v>
      </c>
      <c r="F217" s="81" t="str">
        <f>HYPERLINK(VLOOKUP(E217,Video_List!G:K,5),"video")</f>
        <v>video</v>
      </c>
      <c r="G217" s="5" t="str">
        <f>IF(ISBLANK(E217),"",IFERROR(IF(MATCH(E217,Video_List!$G:$G,)&gt;0,"ok",""),"errr"))</f>
        <v>ok</v>
      </c>
      <c r="H217" s="1" t="s">
        <v>236</v>
      </c>
      <c r="I217" s="81" t="str">
        <f>HYPERLINK(VLOOKUP(H217,Video_List!G:K,5),"video")</f>
        <v>video</v>
      </c>
      <c r="J217" s="5" t="str">
        <f>IF(ISBLANK(H217),"",IFERROR(IF(MATCH(H217,Video_List!$G:$G,)&gt;0,"ok",""),"error"))</f>
        <v>ok</v>
      </c>
      <c r="K217" s="2">
        <v>45168.502337963</v>
      </c>
      <c r="L217" s="2">
        <v>45168.502407407403</v>
      </c>
      <c r="M217" s="52">
        <f t="shared" si="33"/>
        <v>6.9444402470253408E-5</v>
      </c>
      <c r="N217" s="53" t="s">
        <v>33</v>
      </c>
      <c r="O217" s="54" t="s">
        <v>35</v>
      </c>
      <c r="P217" s="54" t="s">
        <v>33</v>
      </c>
      <c r="Q217" s="6">
        <v>216</v>
      </c>
      <c r="R217" s="5" t="str">
        <f t="shared" si="34"/>
        <v>FAIR-D1/216</v>
      </c>
      <c r="S217" s="4" t="str">
        <f>IF(ISBLANK(E217),"",IF(E217=H217, "1 video",CONCATENATE((+COUNTIFS(Video_List!$A:$A,Monitoring!C217,Video_List!$D:$D,"&lt;=" &amp;Monitoring!L217)-COUNTIFS(Video_List!$A:$A,Monitoring!C217,Video_List!$D:$D,"&lt;=" &amp;Monitoring!K217))+1," videos")))</f>
        <v>1 video</v>
      </c>
      <c r="T217" s="54" t="s">
        <v>57</v>
      </c>
      <c r="U217" s="75"/>
      <c r="V217" s="7" t="str">
        <f t="shared" si="35"/>
        <v/>
      </c>
      <c r="W217" s="85" t="s">
        <v>32</v>
      </c>
      <c r="X217" s="86" t="s">
        <v>32</v>
      </c>
      <c r="Y217" s="87" t="str">
        <f>+IFERROR(IF(Z217="#N/C","#N/C",INDEX(Taxonomy_UniqueValues!A:A,MATCH(Z217,Taxonomy_UniqueValues!B:B,0))),"#N/C")</f>
        <v>Insecta</v>
      </c>
      <c r="Z217" s="87" t="str">
        <f>+IFERROR(IF(AA217="#N/C","#N/C",INDEX(Taxonomy_UniqueValues!B:B,MATCH(AA217,Taxonomy_UniqueValues!C:C,0))),"#N/C")</f>
        <v>Hymenoptera</v>
      </c>
      <c r="AA217" s="87" t="str">
        <f>+IFERROR(IF(AC217="#N/C","#N/C",IF(AC217="-",INDEX(Taxonomy_UniqueValues!C:C,MATCH(AD217,Taxonomy_UniqueValues!F:F,0)),INDEX(Taxonomy_UniqueValues!C:C,MATCH(AC217,Taxonomy_UniqueValues!E:E,0)))),"#N/C")</f>
        <v>Apocrita</v>
      </c>
      <c r="AB217" s="87" t="str">
        <f>+IFERROR(IF(AC217="#N/C","#N/C",INDEX(Taxonomy_UniqueValues!D:D,MATCH(AC217,Taxonomy_UniqueValues!E:E,0))),"#N/C")</f>
        <v>Aculeata</v>
      </c>
      <c r="AC217" s="87" t="str">
        <f>+IFERROR(IF(AD217="#N/C","#N/C",IF(AD217="-",INDEX(Taxonomy_UniqueValues!E:E,MATCH(AE217,Taxonomy_UniqueValues!G:G,0)),INDEX(Taxonomy_UniqueValues!E:E,MATCH(AD217,Taxonomy_UniqueValues!F:F,0)))),"#N/C")</f>
        <v>Vespoidea</v>
      </c>
      <c r="AD217" s="87" t="str">
        <f>+IFERROR(IF(AE217="#N/C","#N/C",IF(AE217="-",INDEX(Taxonomy_UniqueValues!F:F,MATCH(AF217,Taxonomy_UniqueValues!H:H,0)),INDEX(Taxonomy_UniqueValues!F:F,MATCH(AE217,Taxonomy_UniqueValues!G:G,0)))),"#N/C")</f>
        <v>Vespidae</v>
      </c>
      <c r="AE217" s="87" t="str">
        <f>+IFERROR(IF(AF217="#N/C","#N/C",INDEX(Taxonomy_UniqueValues!G:G,MATCH(AF217,Taxonomy_UniqueValues!H:H,0))),"#N/C")</f>
        <v>Vespinae</v>
      </c>
      <c r="AF217" s="87" t="s">
        <v>58</v>
      </c>
      <c r="AG217" s="88" t="s">
        <v>37</v>
      </c>
      <c r="AH217" s="39" t="str" cm="1">
        <f t="array" ref="AH217">IF(LEN(V217)&gt;1,V217,_xlfn.LET(_xlpm.cls,Y217, _xlpm.ord,IFERROR(Z217,"#N/C"), _xlpm.subord,IFERROR(AA217,"#N/C"), _xlpm.infr,IFERROR(AB217,"#N/C"), _xlpm.sf,IFERROR(AC217,"#N/C"), _xlpm.fam,IFERROR(AD217,"#N/C"), _xlpm.subfam,IF(TRIM(AE217)="-","#N/C",IFERROR(AE217,"#N/C")),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_xlpm.fallback,IF(IFERROR(Z217,"#N/C")="#N/C",Y217,IF(IFERROR(AA217,"#N/C")="#N/C",Z217,IF(IFERROR(AB217,"#N/C")="#N/C",AA217,IF(IFERROR(AC217,"#N/C")="#N/C",AB217,IF(IFERROR(AD217,"#N/C")="#N/C",AC217,IF(IFERROR(AE217,"#N/C")="#N/C",AD217,"#N/C")))))), _xlpm.finalResult,IF(OR(_xlpm.computedResult="",_xlpm.computedResult="#N/C"),_xlpm.fallback,_xlpm.computedResult), INDEX(_xlpm.finalResult,1)))</f>
        <v>wasp</v>
      </c>
      <c r="AI217" s="106" t="s">
        <v>35</v>
      </c>
      <c r="AJ217" s="55" t="str">
        <f t="shared" si="37"/>
        <v>Insecta.Hymenoptera.Apocrita.Aculeata.Vespoidea.Vespidae.Vespinae.Vespula.#N/C</v>
      </c>
    </row>
    <row r="218" spans="1:36" x14ac:dyDescent="0.25">
      <c r="A218" s="3">
        <v>217</v>
      </c>
      <c r="B218" s="50" t="str">
        <f t="shared" si="29"/>
        <v>FAIR-D1_217</v>
      </c>
      <c r="C218" s="51" t="s">
        <v>28</v>
      </c>
      <c r="D218" s="4">
        <f t="shared" si="38"/>
        <v>45168</v>
      </c>
      <c r="E218" s="1" t="s">
        <v>237</v>
      </c>
      <c r="F218" s="81" t="str">
        <f>HYPERLINK(VLOOKUP(E218,Video_List!G:K,5),"video")</f>
        <v>video</v>
      </c>
      <c r="G218" s="5" t="str">
        <f>IF(ISBLANK(E218),"",IFERROR(IF(MATCH(E218,Video_List!$G:$G,)&gt;0,"ok",""),"errr"))</f>
        <v>ok</v>
      </c>
      <c r="H218" s="1" t="s">
        <v>237</v>
      </c>
      <c r="I218" s="81" t="str">
        <f>HYPERLINK(VLOOKUP(H218,Video_List!G:K,5),"video")</f>
        <v>video</v>
      </c>
      <c r="J218" s="5" t="str">
        <f>IF(ISBLANK(H218),"",IFERROR(IF(MATCH(H218,Video_List!$G:$G,)&gt;0,"ok",""),"error"))</f>
        <v>ok</v>
      </c>
      <c r="K218" s="2">
        <v>45168.5291782407</v>
      </c>
      <c r="L218" s="2">
        <v>45168.529305555603</v>
      </c>
      <c r="M218" s="52">
        <f t="shared" si="33"/>
        <v>1.2731490278383717E-4</v>
      </c>
      <c r="N218" s="53" t="s">
        <v>33</v>
      </c>
      <c r="O218" s="54" t="s">
        <v>32</v>
      </c>
      <c r="P218" s="54" t="s">
        <v>31</v>
      </c>
      <c r="Q218" s="6">
        <v>217</v>
      </c>
      <c r="R218" s="5" t="str">
        <f t="shared" si="34"/>
        <v>FAIR-D1/217</v>
      </c>
      <c r="S218" s="4" t="str">
        <f>IF(ISBLANK(E218),"",IF(E218=H218, "1 video",CONCATENATE((+COUNTIFS(Video_List!$A:$A,Monitoring!C218,Video_List!$D:$D,"&lt;=" &amp;Monitoring!L218)-COUNTIFS(Video_List!$A:$A,Monitoring!C218,Video_List!$D:$D,"&lt;=" &amp;Monitoring!K218))+1," videos")))</f>
        <v>1 video</v>
      </c>
      <c r="T218" s="54" t="s">
        <v>34</v>
      </c>
      <c r="U218" s="75"/>
      <c r="V218" s="7" t="str">
        <f t="shared" si="35"/>
        <v/>
      </c>
      <c r="W218" s="85" t="s">
        <v>32</v>
      </c>
      <c r="X218" s="86" t="s">
        <v>35</v>
      </c>
      <c r="Y218" s="87" t="str">
        <f>+IFERROR(IF(Z218="#N/C","#N/C",INDEX(Taxonomy_UniqueValues!A:A,MATCH(Z218,Taxonomy_UniqueValues!B:B,0))),"#N/C")</f>
        <v>Insecta</v>
      </c>
      <c r="Z218" s="87" t="str">
        <f>+IFERROR(IF(AA218="#N/C","#N/C",INDEX(Taxonomy_UniqueValues!B:B,MATCH(AA218,Taxonomy_UniqueValues!C:C,0))),"#N/C")</f>
        <v>Diptera</v>
      </c>
      <c r="AA218" s="87" t="str">
        <f>+IFERROR(IF(AC218="#N/C","#N/C",IF(AC218="-",INDEX(Taxonomy_UniqueValues!C:C,MATCH(AD218,Taxonomy_UniqueValues!F:F,0)),INDEX(Taxonomy_UniqueValues!C:C,MATCH(AC218,Taxonomy_UniqueValues!E:E,0)))),"#N/C")</f>
        <v>Brachycera</v>
      </c>
      <c r="AB218" s="87" t="str">
        <f>+IFERROR(IF(AC218="#N/C","#N/C",INDEX(Taxonomy_UniqueValues!D:D,MATCH(AC218,Taxonomy_UniqueValues!E:E,0))),"#N/C")</f>
        <v>Muscomorpha</v>
      </c>
      <c r="AC218" s="87" t="s">
        <v>36</v>
      </c>
      <c r="AD218" s="87" t="str">
        <f>+IFERROR(IF(AE218="#N/C","#N/C",IF(AE218="-",INDEX(Taxonomy_UniqueValues!F:F,MATCH(AF218,Taxonomy_UniqueValues!H:H,0)),INDEX(Taxonomy_UniqueValues!F:F,MATCH(AE218,Taxonomy_UniqueValues!G:G,0)))),"#N/C")</f>
        <v>#N/C</v>
      </c>
      <c r="AE218" s="87" t="str">
        <f>+IFERROR(IF(AF218="#N/C","#N/C",INDEX(Taxonomy_UniqueValues!G:G,MATCH(AF218,Taxonomy_UniqueValues!H:H,0))),"#N/C")</f>
        <v>#N/C</v>
      </c>
      <c r="AF218" s="87" t="str">
        <f>+IFERROR(IF(AG218="#N/C","#N/C",INDEX(Taxonomy_UniqueValues!H:H,MATCH(AG218,Taxonomy_UniqueValues!I:I,0))),"#N/C")</f>
        <v>#N/C</v>
      </c>
      <c r="AG218" s="88" t="s">
        <v>37</v>
      </c>
      <c r="AH218" s="39" t="str" cm="1">
        <f t="array" ref="AH218">IF(LEN(V218)&gt;1,V218,_xlfn.LET(_xlpm.cls,Y218, _xlpm.ord,IFERROR(Z218,"#N/C"), _xlpm.subord,IFERROR(AA218,"#N/C"), _xlpm.infr,IFERROR(AB218,"#N/C"), _xlpm.sf,IFERROR(AC218,"#N/C"), _xlpm.fam,IFERROR(AD218,"#N/C"), _xlpm.subfam,IF(TRIM(AE218)="-","#N/C",IFERROR(AE218,"#N/C")),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_xlpm.fallback,IF(IFERROR(Z218,"#N/C")="#N/C",Y218,IF(IFERROR(AA218,"#N/C")="#N/C",Z218,IF(IFERROR(AB218,"#N/C")="#N/C",AA218,IF(IFERROR(AC218,"#N/C")="#N/C",AB218,IF(IFERROR(AD218,"#N/C")="#N/C",AC218,IF(IFERROR(AE218,"#N/C")="#N/C",AD218,"#N/C")))))), _xlpm.finalResult,IF(OR(_xlpm.computedResult="",_xlpm.computedResult="#N/C"),_xlpm.fallback,_xlpm.computedResult), INDEX(_xlpm.finalResult,1)))</f>
        <v>Muscoidea</v>
      </c>
      <c r="AI218" s="106" t="s">
        <v>35</v>
      </c>
      <c r="AJ218" s="55" t="str">
        <f t="shared" si="37"/>
        <v>Insecta.Diptera.Brachycera.Muscomorpha.Muscoidea.#N/C.#N/C.#N/C.#N/C</v>
      </c>
    </row>
    <row r="219" spans="1:36" x14ac:dyDescent="0.25">
      <c r="A219" s="3">
        <v>218</v>
      </c>
      <c r="B219" s="50" t="str">
        <f t="shared" si="29"/>
        <v>FAIR-D1_218</v>
      </c>
      <c r="C219" s="51" t="s">
        <v>28</v>
      </c>
      <c r="D219" s="4">
        <f t="shared" si="38"/>
        <v>45168</v>
      </c>
      <c r="E219" s="1" t="s">
        <v>237</v>
      </c>
      <c r="F219" s="81" t="str">
        <f>HYPERLINK(VLOOKUP(E219,Video_List!G:K,5),"video")</f>
        <v>video</v>
      </c>
      <c r="G219" s="5" t="str">
        <f>IF(ISBLANK(E219),"",IFERROR(IF(MATCH(E219,Video_List!$G:$G,)&gt;0,"ok",""),"errr"))</f>
        <v>ok</v>
      </c>
      <c r="H219" s="1" t="s">
        <v>237</v>
      </c>
      <c r="I219" s="81" t="str">
        <f>HYPERLINK(VLOOKUP(H219,Video_List!G:K,5),"video")</f>
        <v>video</v>
      </c>
      <c r="J219" s="5" t="str">
        <f>IF(ISBLANK(H219),"",IFERROR(IF(MATCH(H219,Video_List!$G:$G,)&gt;0,"ok",""),"error"))</f>
        <v>ok</v>
      </c>
      <c r="K219" s="2">
        <v>45168.5291782407</v>
      </c>
      <c r="L219" s="2">
        <v>45168.529305555603</v>
      </c>
      <c r="M219" s="52">
        <f t="shared" si="33"/>
        <v>1.2731490278383717E-4</v>
      </c>
      <c r="N219" s="53" t="s">
        <v>31</v>
      </c>
      <c r="O219" s="54" t="s">
        <v>35</v>
      </c>
      <c r="P219" s="54" t="s">
        <v>31</v>
      </c>
      <c r="Q219" s="6">
        <v>218</v>
      </c>
      <c r="R219" s="5" t="str">
        <f t="shared" si="34"/>
        <v>FAIR-D1/218</v>
      </c>
      <c r="S219" s="4" t="str">
        <f>IF(ISBLANK(E219),"",IF(E219=H219, "1 video",CONCATENATE((+COUNTIFS(Video_List!$A:$A,Monitoring!C219,Video_List!$D:$D,"&lt;=" &amp;Monitoring!L219)-COUNTIFS(Video_List!$A:$A,Monitoring!C219,Video_List!$D:$D,"&lt;=" &amp;Monitoring!K219))+1," videos")))</f>
        <v>1 video</v>
      </c>
      <c r="T219" s="54" t="s">
        <v>34</v>
      </c>
      <c r="U219" s="75"/>
      <c r="V219" s="7" t="str">
        <f t="shared" si="35"/>
        <v/>
      </c>
      <c r="W219" s="85" t="s">
        <v>35</v>
      </c>
      <c r="X219" s="86" t="s">
        <v>35</v>
      </c>
      <c r="Y219" s="87" t="str">
        <f>+IFERROR(IF(Z219="#N/C","#N/C",INDEX(Taxonomy_UniqueValues!A:A,MATCH(Z219,Taxonomy_UniqueValues!B:B,0))),"#N/C")</f>
        <v>Insecta</v>
      </c>
      <c r="Z219" s="87" t="str">
        <f>+IFERROR(IF(AA219="#N/C","#N/C",INDEX(Taxonomy_UniqueValues!B:B,MATCH(AA219,Taxonomy_UniqueValues!C:C,0))),"#N/C")</f>
        <v>Diptera</v>
      </c>
      <c r="AA219" s="87" t="s">
        <v>49</v>
      </c>
      <c r="AB219" s="87" t="str">
        <f>+IFERROR(IF(AC219="#N/C","#N/C",INDEX(Taxonomy_UniqueValues!D:D,MATCH(AC219,Taxonomy_UniqueValues!E:E,0))),"#N/C")</f>
        <v>#N/C</v>
      </c>
      <c r="AC219" s="87" t="str">
        <f>+IFERROR(IF(AD219="#N/C","#N/C",IF(AD219="-",INDEX(Taxonomy_UniqueValues!E:E,MATCH(AE219,Taxonomy_UniqueValues!G:G,0)),INDEX(Taxonomy_UniqueValues!E:E,MATCH(AD219,Taxonomy_UniqueValues!F:F,0)))),"#N/C")</f>
        <v>#N/C</v>
      </c>
      <c r="AD219" s="87" t="str">
        <f>+IFERROR(IF(AE219="#N/C","#N/C",IF(AE219="-",INDEX(Taxonomy_UniqueValues!F:F,MATCH(AF219,Taxonomy_UniqueValues!H:H,0)),INDEX(Taxonomy_UniqueValues!F:F,MATCH(AE219,Taxonomy_UniqueValues!G:G,0)))),"#N/C")</f>
        <v>#N/C</v>
      </c>
      <c r="AE219" s="87" t="str">
        <f>+IFERROR(IF(AF219="#N/C","#N/C",INDEX(Taxonomy_UniqueValues!G:G,MATCH(AF219,Taxonomy_UniqueValues!H:H,0))),"#N/C")</f>
        <v>#N/C</v>
      </c>
      <c r="AF219" s="87" t="str">
        <f>+IFERROR(IF(AG219="#N/C","#N/C",INDEX(Taxonomy_UniqueValues!H:H,MATCH(AG219,Taxonomy_UniqueValues!I:I,0))),"#N/C")</f>
        <v>#N/C</v>
      </c>
      <c r="AG219" s="88" t="s">
        <v>37</v>
      </c>
      <c r="AH219" s="39" t="str" cm="1">
        <f t="array" ref="AH219">IF(LEN(V219)&gt;1,V219,_xlfn.LET(_xlpm.cls,Y219, _xlpm.ord,IFERROR(Z219,"#N/C"), _xlpm.subord,IFERROR(AA219,"#N/C"), _xlpm.infr,IFERROR(AB219,"#N/C"), _xlpm.sf,IFERROR(AC219,"#N/C"), _xlpm.fam,IFERROR(AD219,"#N/C"), _xlpm.subfam,IF(TRIM(AE219)="-","#N/C",IFERROR(AE219,"#N/C")),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_xlpm.fallback,IF(IFERROR(Z219,"#N/C")="#N/C",Y219,IF(IFERROR(AA219,"#N/C")="#N/C",Z219,IF(IFERROR(AB219,"#N/C")="#N/C",AA219,IF(IFERROR(AC219,"#N/C")="#N/C",AB219,IF(IFERROR(AD219,"#N/C")="#N/C",AC219,IF(IFERROR(AE219,"#N/C")="#N/C",AD219,"#N/C")))))), _xlpm.finalResult,IF(OR(_xlpm.computedResult="",_xlpm.computedResult="#N/C"),_xlpm.fallback,_xlpm.computedResult), INDEX(_xlpm.finalResult,1)))</f>
        <v>Brachycera</v>
      </c>
      <c r="AI219" s="106" t="s">
        <v>35</v>
      </c>
      <c r="AJ219" s="55" t="str">
        <f t="shared" si="37"/>
        <v>Insecta.Diptera.Brachycera.#N/C.#N/C.#N/C.#N/C.#N/C.#N/C</v>
      </c>
    </row>
    <row r="220" spans="1:36" x14ac:dyDescent="0.25">
      <c r="A220" s="3">
        <v>219</v>
      </c>
      <c r="B220" s="50" t="str">
        <f t="shared" si="29"/>
        <v>FAIR-D1_219</v>
      </c>
      <c r="C220" s="51" t="s">
        <v>28</v>
      </c>
      <c r="D220" s="4">
        <f t="shared" si="38"/>
        <v>45168</v>
      </c>
      <c r="E220" s="1" t="s">
        <v>238</v>
      </c>
      <c r="F220" s="81" t="str">
        <f>HYPERLINK(VLOOKUP(E220,Video_List!G:K,5),"video")</f>
        <v>video</v>
      </c>
      <c r="G220" s="5" t="str">
        <f>IF(ISBLANK(E220),"",IFERROR(IF(MATCH(E220,Video_List!$G:$G,)&gt;0,"ok",""),"errr"))</f>
        <v>ok</v>
      </c>
      <c r="H220" s="1" t="s">
        <v>238</v>
      </c>
      <c r="I220" s="81" t="str">
        <f>HYPERLINK(VLOOKUP(H220,Video_List!G:K,5),"video")</f>
        <v>video</v>
      </c>
      <c r="J220" s="5" t="str">
        <f>IF(ISBLANK(H220),"",IFERROR(IF(MATCH(H220,Video_List!$G:$G,)&gt;0,"ok",""),"error"))</f>
        <v>ok</v>
      </c>
      <c r="K220" s="2">
        <v>45168.532314814802</v>
      </c>
      <c r="L220" s="2">
        <v>45168.5328240741</v>
      </c>
      <c r="M220" s="52">
        <f t="shared" si="33"/>
        <v>5.0925929826917127E-4</v>
      </c>
      <c r="N220" s="53" t="s">
        <v>33</v>
      </c>
      <c r="O220" s="54" t="s">
        <v>32</v>
      </c>
      <c r="P220" s="54" t="s">
        <v>33</v>
      </c>
      <c r="Q220" s="6">
        <v>219</v>
      </c>
      <c r="R220" s="5" t="str">
        <f t="shared" si="34"/>
        <v>FAIR-D1/219</v>
      </c>
      <c r="S220" s="4" t="str">
        <f>IF(ISBLANK(E220),"",IF(E220=H220, "1 video",CONCATENATE((+COUNTIFS(Video_List!$A:$A,Monitoring!C220,Video_List!$D:$D,"&lt;=" &amp;Monitoring!L220)-COUNTIFS(Video_List!$A:$A,Monitoring!C220,Video_List!$D:$D,"&lt;=" &amp;Monitoring!K220))+1," videos")))</f>
        <v>1 video</v>
      </c>
      <c r="T220" s="6" t="s">
        <v>34</v>
      </c>
      <c r="U220" s="75"/>
      <c r="V220" s="7" t="str">
        <f t="shared" si="35"/>
        <v/>
      </c>
      <c r="W220" s="85" t="s">
        <v>32</v>
      </c>
      <c r="X220" s="86" t="s">
        <v>35</v>
      </c>
      <c r="Y220" s="87" t="str">
        <f>+IFERROR(IF(Z220="#N/C","#N/C",IF(Z220=0,INDEX(Taxonomy_UniqueValues!A:A,MATCH(AA220,Taxonomy_UniqueValues!C:C,0)),INDEX(Taxonomy_UniqueValues!A:A,MATCH(Z220,Taxonomy_UniqueValues!B:B,0)))),"#N/C")</f>
        <v>Insecta</v>
      </c>
      <c r="Z220" s="87" t="str">
        <f>+IFERROR(IF(AA220="#N/C","#N/C",IF(AA220=0,INDEX(Taxonomy_UniqueValues!B:B,MATCH(AB220,Taxonomy_UniqueValues!D:D,0)),INDEX(Taxonomy_UniqueValues!B:B,MATCH(AA220,Taxonomy_UniqueValues!C:C,0)))),"#N/C")</f>
        <v>Diptera</v>
      </c>
      <c r="AA220" s="87" t="str">
        <f>+IFERROR(IF(AB220="#N/C","#N/C",IF(AB220=0,INDEX(Taxonomy_UniqueValues!C:C,MATCH(AC220,Taxonomy_UniqueValues!E:E,0)),INDEX(Taxonomy_UniqueValues!C:C,MATCH(AB220,Taxonomy_UniqueValues!D:D,0)))),"#N/C")</f>
        <v>Brachycera</v>
      </c>
      <c r="AB220" s="87" t="str">
        <f>+IFERROR(IF(AC220="#N/C","#N/C",IF(AC220=0,INDEX(Taxonomy_UniqueValues!D:D,MATCH(AD220,Taxonomy_UniqueValues!F:F,0)),INDEX(Taxonomy_UniqueValues!D:D,MATCH(AC220,Taxonomy_UniqueValues!E:E,0)))),"#N/C")</f>
        <v>Muscomorpha</v>
      </c>
      <c r="AC220" s="87" t="str">
        <f>+IFERROR(IF(AD220="#N/C","#N/C",IF(AD220=0,INDEX(Taxonomy_UniqueValues!E:E,MATCH(AE220,Taxonomy_UniqueValues!G:G,0)),INDEX(Taxonomy_UniqueValues!E:E,MATCH(AD220,Taxonomy_UniqueValues!F:F,0)))),"#N/C")</f>
        <v>Muscoidea</v>
      </c>
      <c r="AD220" s="87" t="str">
        <f>+IFERROR(IF(AE220="#N/C","#N/C",IF(AE220=0,INDEX(Taxonomy_UniqueValues!F:F,MATCH(AF220,Taxonomy_UniqueValues!H:H,0)),INDEX(Taxonomy_UniqueValues!F:F,MATCH(AE220,Taxonomy_UniqueValues!G:G,0)))),"#N/C")</f>
        <v>Fanniidae</v>
      </c>
      <c r="AE220" s="87">
        <f>+IFERROR(IF(AF220="#N/C","#N/C",INDEX(Taxonomy_UniqueValues!G:G,MATCH(AF220,Taxonomy_UniqueValues!H:H,0))),"#N/C")</f>
        <v>0</v>
      </c>
      <c r="AF220" s="87" t="s">
        <v>39</v>
      </c>
      <c r="AG220" s="88" t="s">
        <v>37</v>
      </c>
      <c r="AH220" s="39" t="str" cm="1">
        <f t="array" ref="AH220">IF(LEN(V220)&gt;1,V220,_xlfn.LET(_xlpm.cls,Y220, _xlpm.ord,IFERROR(Z220,"#N/C"), _xlpm.subord,IFERROR(AA220,"#N/C"), _xlpm.infr,IFERROR(AB220,"#N/C"), _xlpm.sf,IFERROR(AC220,"#N/C"), _xlpm.fam,IFERROR(AD220,"#N/C"), _xlpm.subfam,IF(TRIM(AE220)="-","#N/C",IFERROR(AE220,"#N/C")),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_xlpm.fallback,IF(IFERROR(Z220,"#N/C")="#N/C",Y220,IF(IFERROR(AA220,"#N/C")="#N/C",Z220,IF(IFERROR(AB220,"#N/C")="#N/C",AA220,IF(IFERROR(AC220,"#N/C")="#N/C",AB220,IF(IFERROR(AD220,"#N/C")="#N/C",AC220,IF(IFERROR(AE220,"#N/C")="#N/C",AD220,"#N/C")))))), _xlpm.finalResult,IF(OR(_xlpm.computedResult="",_xlpm.computedResult="#N/C"),_xlpm.fallback,_xlpm.computedResult), INDEX(_xlpm.finalResult,1)))</f>
        <v>fly</v>
      </c>
      <c r="AI220" s="106" t="s">
        <v>35</v>
      </c>
      <c r="AJ220" s="55" t="str">
        <f t="shared" si="37"/>
        <v>Insecta.Diptera.Brachycera.Muscomorpha.Muscoidea.Fanniidae.0.Fannia.#N/C</v>
      </c>
    </row>
    <row r="221" spans="1:36" x14ac:dyDescent="0.25">
      <c r="A221" s="3">
        <v>220</v>
      </c>
      <c r="B221" s="50" t="str">
        <f t="shared" si="29"/>
        <v>FAIR-D1_220</v>
      </c>
      <c r="C221" s="51" t="s">
        <v>28</v>
      </c>
      <c r="D221" s="4">
        <f t="shared" si="38"/>
        <v>45168</v>
      </c>
      <c r="E221" s="1" t="s">
        <v>238</v>
      </c>
      <c r="F221" s="81" t="str">
        <f>HYPERLINK(VLOOKUP(E221,Video_List!G:K,5),"video")</f>
        <v>video</v>
      </c>
      <c r="G221" s="5" t="str">
        <f>IF(ISBLANK(E221),"",IFERROR(IF(MATCH(E221,Video_List!$G:$G,)&gt;0,"ok",""),"errr"))</f>
        <v>ok</v>
      </c>
      <c r="H221" s="1" t="s">
        <v>238</v>
      </c>
      <c r="I221" s="81" t="str">
        <f>HYPERLINK(VLOOKUP(H221,Video_List!G:K,5),"video")</f>
        <v>video</v>
      </c>
      <c r="J221" s="5" t="str">
        <f>IF(ISBLANK(H221),"",IFERROR(IF(MATCH(H221,Video_List!$G:$G,)&gt;0,"ok",""),"error"))</f>
        <v>ok</v>
      </c>
      <c r="K221" s="2">
        <v>45168.532766203702</v>
      </c>
      <c r="L221" s="2">
        <v>45168.5328240741</v>
      </c>
      <c r="M221" s="52">
        <f t="shared" si="33"/>
        <v>5.7870398450177163E-5</v>
      </c>
      <c r="N221" s="53" t="s">
        <v>33</v>
      </c>
      <c r="O221" s="54" t="s">
        <v>32</v>
      </c>
      <c r="P221" s="54" t="s">
        <v>46</v>
      </c>
      <c r="Q221" s="6">
        <v>220</v>
      </c>
      <c r="R221" s="5" t="str">
        <f t="shared" si="34"/>
        <v>FAIR-D1/220</v>
      </c>
      <c r="S221" s="4" t="str">
        <f>IF(ISBLANK(E221),"",IF(E221=H221, "1 video",CONCATENATE((+COUNTIFS(Video_List!$A:$A,Monitoring!C221,Video_List!$D:$D,"&lt;=" &amp;Monitoring!L221)-COUNTIFS(Video_List!$A:$A,Monitoring!C221,Video_List!$D:$D,"&lt;=" &amp;Monitoring!K221))+1," videos")))</f>
        <v>1 video</v>
      </c>
      <c r="T221" s="54" t="s">
        <v>34</v>
      </c>
      <c r="U221" s="75"/>
      <c r="V221" s="7" t="str">
        <f t="shared" si="35"/>
        <v/>
      </c>
      <c r="W221" s="85" t="s">
        <v>35</v>
      </c>
      <c r="X221" s="86" t="s">
        <v>35</v>
      </c>
      <c r="Y221" s="87" t="str">
        <f>+IFERROR(IF(Z221="#N/C","#N/C",INDEX(Taxonomy_UniqueValues!A:A,MATCH(Z221,Taxonomy_UniqueValues!B:B,0))),"#N/C")</f>
        <v>Insecta</v>
      </c>
      <c r="Z221" s="87" t="str">
        <f>+IFERROR(IF(AA221="#N/C","#N/C",INDEX(Taxonomy_UniqueValues!B:B,MATCH(AA221,Taxonomy_UniqueValues!C:C,0))),"#N/C")</f>
        <v>Diptera</v>
      </c>
      <c r="AA221" s="87" t="s">
        <v>49</v>
      </c>
      <c r="AB221" s="87" t="str">
        <f>+IFERROR(IF(AC221="#N/C","#N/C",INDEX(Taxonomy_UniqueValues!D:D,MATCH(AC221,Taxonomy_UniqueValues!E:E,0))),"#N/C")</f>
        <v>#N/C</v>
      </c>
      <c r="AC221" s="87" t="str">
        <f>+IFERROR(IF(AD221="#N/C","#N/C",IF(AD221="-",INDEX(Taxonomy_UniqueValues!E:E,MATCH(AE221,Taxonomy_UniqueValues!G:G,0)),INDEX(Taxonomy_UniqueValues!E:E,MATCH(AD221,Taxonomy_UniqueValues!F:F,0)))),"#N/C")</f>
        <v>#N/C</v>
      </c>
      <c r="AD221" s="87" t="str">
        <f>+IFERROR(IF(AE221="#N/C","#N/C",IF(AE221="-",INDEX(Taxonomy_UniqueValues!F:F,MATCH(AF221,Taxonomy_UniqueValues!H:H,0)),INDEX(Taxonomy_UniqueValues!F:F,MATCH(AE221,Taxonomy_UniqueValues!G:G,0)))),"#N/C")</f>
        <v>#N/C</v>
      </c>
      <c r="AE221" s="87" t="str">
        <f>+IFERROR(IF(AF221="#N/C","#N/C",INDEX(Taxonomy_UniqueValues!G:G,MATCH(AF221,Taxonomy_UniqueValues!H:H,0))),"#N/C")</f>
        <v>#N/C</v>
      </c>
      <c r="AF221" s="87" t="str">
        <f>+IFERROR(IF(AG221="#N/C","#N/C",INDEX(Taxonomy_UniqueValues!H:H,MATCH(AG221,Taxonomy_UniqueValues!I:I,0))),"#N/C")</f>
        <v>#N/C</v>
      </c>
      <c r="AG221" s="88" t="s">
        <v>37</v>
      </c>
      <c r="AH221" s="39" t="str" cm="1">
        <f t="array" ref="AH221">IF(LEN(V221)&gt;1,V221,_xlfn.LET(_xlpm.cls,Y221, _xlpm.ord,IFERROR(Z221,"#N/C"), _xlpm.subord,IFERROR(AA221,"#N/C"), _xlpm.infr,IFERROR(AB221,"#N/C"), _xlpm.sf,IFERROR(AC221,"#N/C"), _xlpm.fam,IFERROR(AD221,"#N/C"), _xlpm.subfam,IF(TRIM(AE221)="-","#N/C",IFERROR(AE221,"#N/C")),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_xlpm.fallback,IF(IFERROR(Z221,"#N/C")="#N/C",Y221,IF(IFERROR(AA221,"#N/C")="#N/C",Z221,IF(IFERROR(AB221,"#N/C")="#N/C",AA221,IF(IFERROR(AC221,"#N/C")="#N/C",AB221,IF(IFERROR(AD221,"#N/C")="#N/C",AC221,IF(IFERROR(AE221,"#N/C")="#N/C",AD221,"#N/C")))))), _xlpm.finalResult,IF(OR(_xlpm.computedResult="",_xlpm.computedResult="#N/C"),_xlpm.fallback,_xlpm.computedResult), INDEX(_xlpm.finalResult,1)))</f>
        <v>Brachycera</v>
      </c>
      <c r="AI221" s="106" t="s">
        <v>35</v>
      </c>
      <c r="AJ221" s="55" t="str">
        <f t="shared" si="37"/>
        <v>Insecta.Diptera.Brachycera.#N/C.#N/C.#N/C.#N/C.#N/C.#N/C</v>
      </c>
    </row>
    <row r="222" spans="1:36" x14ac:dyDescent="0.25">
      <c r="A222" s="3">
        <v>221</v>
      </c>
      <c r="B222" s="50" t="str">
        <f t="shared" si="29"/>
        <v>FAIR-D1_221</v>
      </c>
      <c r="C222" s="51" t="s">
        <v>28</v>
      </c>
      <c r="D222" s="4">
        <f t="shared" si="38"/>
        <v>45168</v>
      </c>
      <c r="E222" s="1" t="s">
        <v>239</v>
      </c>
      <c r="F222" s="81" t="str">
        <f>HYPERLINK(VLOOKUP(E222,Video_List!G:K,5),"video")</f>
        <v>video</v>
      </c>
      <c r="G222" s="5" t="str">
        <f>IF(ISBLANK(E222),"",IFERROR(IF(MATCH(E222,Video_List!$G:$G,)&gt;0,"ok",""),"errr"))</f>
        <v>ok</v>
      </c>
      <c r="H222" s="1" t="s">
        <v>239</v>
      </c>
      <c r="I222" s="81" t="str">
        <f>HYPERLINK(VLOOKUP(H222,Video_List!G:K,5),"video")</f>
        <v>video</v>
      </c>
      <c r="J222" s="5" t="str">
        <f>IF(ISBLANK(H222),"",IFERROR(IF(MATCH(H222,Video_List!$G:$G,)&gt;0,"ok",""),"error"))</f>
        <v>ok</v>
      </c>
      <c r="K222" s="2">
        <v>45168.533842592602</v>
      </c>
      <c r="L222" s="2">
        <v>45168.533981481502</v>
      </c>
      <c r="M222" s="52">
        <f t="shared" si="33"/>
        <v>1.388888995279558E-4</v>
      </c>
      <c r="N222" s="53" t="s">
        <v>33</v>
      </c>
      <c r="O222" s="54" t="s">
        <v>35</v>
      </c>
      <c r="P222" s="54" t="s">
        <v>33</v>
      </c>
      <c r="Q222" s="6">
        <v>221</v>
      </c>
      <c r="R222" s="5" t="str">
        <f t="shared" si="34"/>
        <v>FAIR-D1/221</v>
      </c>
      <c r="S222" s="4" t="str">
        <f>IF(ISBLANK(E222),"",IF(E222=H222, "1 video",CONCATENATE((+COUNTIFS(Video_List!$A:$A,Monitoring!C222,Video_List!$D:$D,"&lt;=" &amp;Monitoring!L222)-COUNTIFS(Video_List!$A:$A,Monitoring!C222,Video_List!$D:$D,"&lt;=" &amp;Monitoring!K222))+1," videos")))</f>
        <v>1 video</v>
      </c>
      <c r="T222" s="54" t="s">
        <v>46</v>
      </c>
      <c r="U222" s="75" t="s">
        <v>105</v>
      </c>
      <c r="V222" s="7" t="str">
        <f t="shared" si="35"/>
        <v/>
      </c>
      <c r="W222" s="85" t="s">
        <v>35</v>
      </c>
      <c r="X222" s="86" t="s">
        <v>35</v>
      </c>
      <c r="Y222" s="87" t="str">
        <f>+IFERROR(IF(Z222="#N/C","#N/C",INDEX(Taxonomy_UniqueValues!A:A,MATCH(Z222,Taxonomy_UniqueValues!B:B,0))),"#N/C")</f>
        <v>#N/C</v>
      </c>
      <c r="Z222" s="87" t="str">
        <f>+IFERROR(IF(AA222="#N/C","#N/C",INDEX(Taxonomy_UniqueValues!B:B,MATCH(AA222,Taxonomy_UniqueValues!C:C,0))),"#N/C")</f>
        <v>#N/C</v>
      </c>
      <c r="AA222" s="87" t="str">
        <f>+IFERROR(IF(AC222="#N/C","#N/C",IF(AC222="-",INDEX(Taxonomy_UniqueValues!C:C,MATCH(AD222,Taxonomy_UniqueValues!F:F,0)),INDEX(Taxonomy_UniqueValues!C:C,MATCH(AC222,Taxonomy_UniqueValues!E:E,0)))),"#N/C")</f>
        <v>#N/C</v>
      </c>
      <c r="AB222" s="87" t="str">
        <f>+IFERROR(IF(AC222="#N/C","#N/C",INDEX(Taxonomy_UniqueValues!D:D,MATCH(AC222,Taxonomy_UniqueValues!E:E,0))),"#N/C")</f>
        <v>#N/C</v>
      </c>
      <c r="AC222" s="87" t="str">
        <f>+IFERROR(IF(AD222="#N/C","#N/C",IF(AD222="-",INDEX(Taxonomy_UniqueValues!E:E,MATCH(AE222,Taxonomy_UniqueValues!G:G,0)),INDEX(Taxonomy_UniqueValues!E:E,MATCH(AD222,Taxonomy_UniqueValues!F:F,0)))),"#N/C")</f>
        <v>#N/C</v>
      </c>
      <c r="AD222" s="87" t="str">
        <f>+IFERROR(IF(AE222="#N/C","#N/C",IF(AE222="-",INDEX(Taxonomy_UniqueValues!F:F,MATCH(AF222,Taxonomy_UniqueValues!H:H,0)),INDEX(Taxonomy_UniqueValues!F:F,MATCH(AE222,Taxonomy_UniqueValues!G:G,0)))),"#N/C")</f>
        <v>#N/C</v>
      </c>
      <c r="AE222" s="87" t="str">
        <f>+IFERROR(IF(AF222="#N/C","#N/C",INDEX(Taxonomy_UniqueValues!G:G,MATCH(AF222,Taxonomy_UniqueValues!H:H,0))),"#N/C")</f>
        <v>#N/C</v>
      </c>
      <c r="AF222" s="87" t="str">
        <f>+IFERROR(IF(AG222="#N/C","#N/C",INDEX(Taxonomy_UniqueValues!H:H,MATCH(AG222,Taxonomy_UniqueValues!I:I,0))),"#N/C")</f>
        <v>#N/C</v>
      </c>
      <c r="AG222" s="88" t="s">
        <v>37</v>
      </c>
      <c r="AH222" s="39" t="str" cm="1">
        <f t="array" ref="AH222">IF(LEN(V222)&gt;1,V222,_xlfn.LET(_xlpm.cls,Y222, _xlpm.ord,IFERROR(Z222,"#N/C"), _xlpm.subord,IFERROR(AA222,"#N/C"), _xlpm.infr,IFERROR(AB222,"#N/C"), _xlpm.sf,IFERROR(AC222,"#N/C"), _xlpm.fam,IFERROR(AD222,"#N/C"), _xlpm.subfam,IF(TRIM(AE222)="-","#N/C",IFERROR(AE222,"#N/C")),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_xlpm.fallback,IF(IFERROR(Z222,"#N/C")="#N/C",Y222,IF(IFERROR(AA222,"#N/C")="#N/C",Z222,IF(IFERROR(AB222,"#N/C")="#N/C",AA222,IF(IFERROR(AC222,"#N/C")="#N/C",AB222,IF(IFERROR(AD222,"#N/C")="#N/C",AC222,IF(IFERROR(AE222,"#N/C")="#N/C",AD222,"#N/C")))))), _xlpm.finalResult,IF(OR(_xlpm.computedResult="",_xlpm.computedResult="#N/C"),_xlpm.fallback,_xlpm.computedResult), INDEX(_xlpm.finalResult,1)))</f>
        <v>#N/C</v>
      </c>
      <c r="AI222" s="106" t="s">
        <v>35</v>
      </c>
      <c r="AJ222" s="55" t="str">
        <f t="shared" si="37"/>
        <v>#N/C.#N/C.#N/C.#N/C.#N/C.#N/C.#N/C.#N/C.#N/C</v>
      </c>
    </row>
    <row r="223" spans="1:36" x14ac:dyDescent="0.25">
      <c r="A223" s="3">
        <v>222</v>
      </c>
      <c r="B223" s="50" t="str">
        <f t="shared" si="29"/>
        <v>FAIR-D1_222</v>
      </c>
      <c r="C223" s="51" t="s">
        <v>28</v>
      </c>
      <c r="D223" s="4">
        <f t="shared" si="38"/>
        <v>45168</v>
      </c>
      <c r="E223" s="1" t="s">
        <v>240</v>
      </c>
      <c r="F223" s="81" t="str">
        <f>HYPERLINK(VLOOKUP(E223,Video_List!G:K,5),"video")</f>
        <v>video</v>
      </c>
      <c r="G223" s="5" t="str">
        <f>IF(ISBLANK(E223),"",IFERROR(IF(MATCH(E223,Video_List!$G:$G,)&gt;0,"ok",""),"errr"))</f>
        <v>ok</v>
      </c>
      <c r="H223" s="1" t="s">
        <v>240</v>
      </c>
      <c r="I223" s="81" t="str">
        <f>HYPERLINK(VLOOKUP(H223,Video_List!G:K,5),"video")</f>
        <v>video</v>
      </c>
      <c r="J223" s="5" t="str">
        <f>IF(ISBLANK(H223),"",IFERROR(IF(MATCH(H223,Video_List!$G:$G,)&gt;0,"ok",""),"error"))</f>
        <v>ok</v>
      </c>
      <c r="K223" s="2">
        <v>45168.543136574102</v>
      </c>
      <c r="L223" s="2">
        <v>45168.543217592603</v>
      </c>
      <c r="M223" s="52">
        <f t="shared" si="33"/>
        <v>8.1018501077778637E-5</v>
      </c>
      <c r="N223" s="53" t="s">
        <v>46</v>
      </c>
      <c r="O223" s="54" t="s">
        <v>35</v>
      </c>
      <c r="P223" s="54" t="s">
        <v>33</v>
      </c>
      <c r="Q223" s="6">
        <v>222</v>
      </c>
      <c r="R223" s="5" t="str">
        <f t="shared" si="34"/>
        <v>FAIR-D1/222</v>
      </c>
      <c r="S223" s="4" t="str">
        <f>IF(ISBLANK(E223),"",IF(E223=H223, "1 video",CONCATENATE((+COUNTIFS(Video_List!$A:$A,Monitoring!C223,Video_List!$D:$D,"&lt;=" &amp;Monitoring!L223)-COUNTIFS(Video_List!$A:$A,Monitoring!C223,Video_List!$D:$D,"&lt;=" &amp;Monitoring!K223))+1," videos")))</f>
        <v>1 video</v>
      </c>
      <c r="T223" s="54" t="s">
        <v>34</v>
      </c>
      <c r="U223" s="75"/>
      <c r="V223" s="7" t="str">
        <f t="shared" si="35"/>
        <v/>
      </c>
      <c r="W223" s="85" t="s">
        <v>32</v>
      </c>
      <c r="X223" s="86" t="s">
        <v>32</v>
      </c>
      <c r="Y223" s="87" t="str">
        <f>+IFERROR(IF(Z223="#N/C","#N/C",IF(Z223=0,INDEX(Taxonomy_UniqueValues!A:A,MATCH(AA223,Taxonomy_UniqueValues!C:C,0)),INDEX(Taxonomy_UniqueValues!A:A,MATCH(Z223,Taxonomy_UniqueValues!B:B,0)))),"#N/C")</f>
        <v>Insecta</v>
      </c>
      <c r="Z223" s="87" t="str">
        <f>+IFERROR(IF(AA223="#N/C","#N/C",IF(AA223=0,INDEX(Taxonomy_UniqueValues!B:B,MATCH(AB223,Taxonomy_UniqueValues!D:D,0)),INDEX(Taxonomy_UniqueValues!B:B,MATCH(AA223,Taxonomy_UniqueValues!C:C,0)))),"#N/C")</f>
        <v>Diptera</v>
      </c>
      <c r="AA223" s="87" t="str">
        <f>+IFERROR(IF(AB223="#N/C","#N/C",IF(AB223=0,INDEX(Taxonomy_UniqueValues!C:C,MATCH(AC223,Taxonomy_UniqueValues!E:E,0)),INDEX(Taxonomy_UniqueValues!C:C,MATCH(AB223,Taxonomy_UniqueValues!D:D,0)))),"#N/C")</f>
        <v>Brachycera</v>
      </c>
      <c r="AB223" s="87" t="str">
        <f>+IFERROR(IF(AC223="#N/C","#N/C",IF(AC223=0,INDEX(Taxonomy_UniqueValues!D:D,MATCH(AD223,Taxonomy_UniqueValues!F:F,0)),INDEX(Taxonomy_UniqueValues!D:D,MATCH(AC223,Taxonomy_UniqueValues!E:E,0)))),"#N/C")</f>
        <v>Muscomorpha</v>
      </c>
      <c r="AC223" s="87" t="str">
        <f>+IFERROR(IF(AD223="#N/C","#N/C",IF(AD223=0,INDEX(Taxonomy_UniqueValues!E:E,MATCH(AE223,Taxonomy_UniqueValues!G:G,0)),INDEX(Taxonomy_UniqueValues!E:E,MATCH(AD223,Taxonomy_UniqueValues!F:F,0)))),"#N/C")</f>
        <v>Muscoidea</v>
      </c>
      <c r="AD223" s="87" t="str">
        <f>+IFERROR(IF(AE223="#N/C","#N/C",IF(AE223=0,INDEX(Taxonomy_UniqueValues!F:F,MATCH(AF223,Taxonomy_UniqueValues!H:H,0)),INDEX(Taxonomy_UniqueValues!F:F,MATCH(AE223,Taxonomy_UniqueValues!G:G,0)))),"#N/C")</f>
        <v>Fanniidae</v>
      </c>
      <c r="AE223" s="87">
        <f>+IFERROR(IF(AF223="#N/C","#N/C",INDEX(Taxonomy_UniqueValues!G:G,MATCH(AF223,Taxonomy_UniqueValues!H:H,0))),"#N/C")</f>
        <v>0</v>
      </c>
      <c r="AF223" s="87" t="s">
        <v>39</v>
      </c>
      <c r="AG223" s="88" t="s">
        <v>37</v>
      </c>
      <c r="AH223" s="39" t="str" cm="1">
        <f t="array" ref="AH223">IF(LEN(V223)&gt;1,V223,_xlfn.LET(_xlpm.cls,Y223, _xlpm.ord,IFERROR(Z223,"#N/C"), _xlpm.subord,IFERROR(AA223,"#N/C"), _xlpm.infr,IFERROR(AB223,"#N/C"), _xlpm.sf,IFERROR(AC223,"#N/C"), _xlpm.fam,IFERROR(AD223,"#N/C"), _xlpm.subfam,IF(TRIM(AE223)="-","#N/C",IFERROR(AE223,"#N/C")),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_xlpm.fallback,IF(IFERROR(Z223,"#N/C")="#N/C",Y223,IF(IFERROR(AA223,"#N/C")="#N/C",Z223,IF(IFERROR(AB223,"#N/C")="#N/C",AA223,IF(IFERROR(AC223,"#N/C")="#N/C",AB223,IF(IFERROR(AD223,"#N/C")="#N/C",AC223,IF(IFERROR(AE223,"#N/C")="#N/C",AD223,"#N/C")))))), _xlpm.finalResult,IF(OR(_xlpm.computedResult="",_xlpm.computedResult="#N/C"),_xlpm.fallback,_xlpm.computedResult), INDEX(_xlpm.finalResult,1)))</f>
        <v>fly</v>
      </c>
      <c r="AI223" s="106" t="s">
        <v>35</v>
      </c>
      <c r="AJ223" s="55" t="str">
        <f t="shared" si="37"/>
        <v>Insecta.Diptera.Brachycera.Muscomorpha.Muscoidea.Fanniidae.0.Fannia.#N/C</v>
      </c>
    </row>
    <row r="224" spans="1:36" x14ac:dyDescent="0.25">
      <c r="A224" s="3">
        <v>223</v>
      </c>
      <c r="B224" s="50" t="str">
        <f t="shared" si="29"/>
        <v>FAIR-D1_223</v>
      </c>
      <c r="C224" s="51" t="s">
        <v>28</v>
      </c>
      <c r="D224" s="4">
        <f t="shared" si="38"/>
        <v>45168</v>
      </c>
      <c r="E224" s="1" t="s">
        <v>241</v>
      </c>
      <c r="F224" s="81" t="str">
        <f>HYPERLINK(VLOOKUP(E224,Video_List!G:K,5),"video")</f>
        <v>video</v>
      </c>
      <c r="G224" s="5" t="str">
        <f>IF(ISBLANK(E224),"",IFERROR(IF(MATCH(E224,Video_List!$G:$G,)&gt;0,"ok",""),"errr"))</f>
        <v>ok</v>
      </c>
      <c r="H224" s="1" t="s">
        <v>241</v>
      </c>
      <c r="I224" s="81" t="str">
        <f>HYPERLINK(VLOOKUP(H224,Video_List!G:K,5),"video")</f>
        <v>video</v>
      </c>
      <c r="J224" s="5" t="str">
        <f>IF(ISBLANK(H224),"",IFERROR(IF(MATCH(H224,Video_List!$G:$G,)&gt;0,"ok",""),"error"))</f>
        <v>ok</v>
      </c>
      <c r="K224" s="2">
        <v>45168.5474189815</v>
      </c>
      <c r="L224" s="2">
        <v>45168.547581018502</v>
      </c>
      <c r="M224" s="52">
        <f t="shared" si="33"/>
        <v>1.6203700215555727E-4</v>
      </c>
      <c r="N224" s="53" t="s">
        <v>33</v>
      </c>
      <c r="O224" s="54" t="s">
        <v>32</v>
      </c>
      <c r="P224" s="54" t="s">
        <v>31</v>
      </c>
      <c r="Q224" s="6">
        <v>223</v>
      </c>
      <c r="R224" s="5" t="str">
        <f t="shared" si="34"/>
        <v>FAIR-D1/223</v>
      </c>
      <c r="S224" s="4" t="str">
        <f>IF(ISBLANK(E224),"",IF(E224=H224, "1 video",CONCATENATE((+COUNTIFS(Video_List!$A:$A,Monitoring!C224,Video_List!$D:$D,"&lt;=" &amp;Monitoring!L224)-COUNTIFS(Video_List!$A:$A,Monitoring!C224,Video_List!$D:$D,"&lt;=" &amp;Monitoring!K224))+1," videos")))</f>
        <v>1 video</v>
      </c>
      <c r="T224" s="54" t="s">
        <v>34</v>
      </c>
      <c r="U224" s="75"/>
      <c r="V224" s="7" t="str">
        <f t="shared" si="35"/>
        <v/>
      </c>
      <c r="W224" s="85" t="s">
        <v>32</v>
      </c>
      <c r="X224" s="86" t="s">
        <v>35</v>
      </c>
      <c r="Y224" s="87" t="str">
        <f>+IFERROR(IF(Z224="#N/C","#N/C",IF(Z224=0,INDEX(Taxonomy_UniqueValues!A:A,MATCH(AA224,Taxonomy_UniqueValues!C:C,0)),INDEX(Taxonomy_UniqueValues!A:A,MATCH(Z224,Taxonomy_UniqueValues!B:B,0)))),"#N/C")</f>
        <v>Insecta</v>
      </c>
      <c r="Z224" s="87" t="str">
        <f>+IFERROR(IF(AA224="#N/C","#N/C",IF(AA224=0,INDEX(Taxonomy_UniqueValues!B:B,MATCH(AB224,Taxonomy_UniqueValues!D:D,0)),INDEX(Taxonomy_UniqueValues!B:B,MATCH(AA224,Taxonomy_UniqueValues!C:C,0)))),"#N/C")</f>
        <v>Diptera</v>
      </c>
      <c r="AA224" s="87" t="str">
        <f>+IFERROR(IF(AB224="#N/C","#N/C",IF(AB224=0,INDEX(Taxonomy_UniqueValues!C:C,MATCH(AC224,Taxonomy_UniqueValues!E:E,0)),INDEX(Taxonomy_UniqueValues!C:C,MATCH(AB224,Taxonomy_UniqueValues!D:D,0)))),"#N/C")</f>
        <v>Brachycera</v>
      </c>
      <c r="AB224" s="87" t="str">
        <f>+IFERROR(IF(AC224="#N/C","#N/C",IF(AC224=0,INDEX(Taxonomy_UniqueValues!D:D,MATCH(AD224,Taxonomy_UniqueValues!F:F,0)),INDEX(Taxonomy_UniqueValues!D:D,MATCH(AC224,Taxonomy_UniqueValues!E:E,0)))),"#N/C")</f>
        <v>Muscomorpha</v>
      </c>
      <c r="AC224" s="87" t="str">
        <f>+IFERROR(IF(AD224="#N/C","#N/C",IF(AD224=0,INDEX(Taxonomy_UniqueValues!E:E,MATCH(AE224,Taxonomy_UniqueValues!G:G,0)),INDEX(Taxonomy_UniqueValues!E:E,MATCH(AD224,Taxonomy_UniqueValues!F:F,0)))),"#N/C")</f>
        <v>Muscoidea</v>
      </c>
      <c r="AD224" s="87" t="str">
        <f>+IFERROR(IF(AE224="#N/C","#N/C",IF(AE224=0,INDEX(Taxonomy_UniqueValues!F:F,MATCH(AF224,Taxonomy_UniqueValues!H:H,0)),INDEX(Taxonomy_UniqueValues!F:F,MATCH(AE224,Taxonomy_UniqueValues!G:G,0)))),"#N/C")</f>
        <v>Fanniidae</v>
      </c>
      <c r="AE224" s="87">
        <f>+IFERROR(IF(AF224="#N/C","#N/C",INDEX(Taxonomy_UniqueValues!G:G,MATCH(AF224,Taxonomy_UniqueValues!H:H,0))),"#N/C")</f>
        <v>0</v>
      </c>
      <c r="AF224" s="87" t="s">
        <v>39</v>
      </c>
      <c r="AG224" s="88" t="s">
        <v>37</v>
      </c>
      <c r="AH224" s="39" t="str" cm="1">
        <f t="array" ref="AH224">IF(LEN(V224)&gt;1,V224,_xlfn.LET(_xlpm.cls,Y224, _xlpm.ord,IFERROR(Z224,"#N/C"), _xlpm.subord,IFERROR(AA224,"#N/C"), _xlpm.infr,IFERROR(AB224,"#N/C"), _xlpm.sf,IFERROR(AC224,"#N/C"), _xlpm.fam,IFERROR(AD224,"#N/C"), _xlpm.subfam,IF(TRIM(AE224)="-","#N/C",IFERROR(AE224,"#N/C")),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_xlpm.fallback,IF(IFERROR(Z224,"#N/C")="#N/C",Y224,IF(IFERROR(AA224,"#N/C")="#N/C",Z224,IF(IFERROR(AB224,"#N/C")="#N/C",AA224,IF(IFERROR(AC224,"#N/C")="#N/C",AB224,IF(IFERROR(AD224,"#N/C")="#N/C",AC224,IF(IFERROR(AE224,"#N/C")="#N/C",AD224,"#N/C")))))), _xlpm.finalResult,IF(OR(_xlpm.computedResult="",_xlpm.computedResult="#N/C"),_xlpm.fallback,_xlpm.computedResult), INDEX(_xlpm.finalResult,1)))</f>
        <v>fly</v>
      </c>
      <c r="AI224" s="106" t="s">
        <v>35</v>
      </c>
      <c r="AJ224" s="55" t="str">
        <f t="shared" si="37"/>
        <v>Insecta.Diptera.Brachycera.Muscomorpha.Muscoidea.Fanniidae.0.Fannia.#N/C</v>
      </c>
    </row>
    <row r="225" spans="1:36" x14ac:dyDescent="0.25">
      <c r="A225" s="3">
        <v>224</v>
      </c>
      <c r="B225" s="50" t="str">
        <f t="shared" si="29"/>
        <v>FAIR-D1_224</v>
      </c>
      <c r="C225" s="51" t="s">
        <v>28</v>
      </c>
      <c r="D225" s="4">
        <f t="shared" si="38"/>
        <v>45168</v>
      </c>
      <c r="E225" s="1" t="s">
        <v>241</v>
      </c>
      <c r="F225" s="81" t="str">
        <f>HYPERLINK(VLOOKUP(E225,Video_List!G:K,5),"video")</f>
        <v>video</v>
      </c>
      <c r="G225" s="5" t="str">
        <f>IF(ISBLANK(E225),"",IFERROR(IF(MATCH(E225,Video_List!$G:$G,)&gt;0,"ok",""),"errr"))</f>
        <v>ok</v>
      </c>
      <c r="H225" s="1" t="s">
        <v>241</v>
      </c>
      <c r="I225" s="81" t="str">
        <f>HYPERLINK(VLOOKUP(H225,Video_List!G:K,5),"video")</f>
        <v>video</v>
      </c>
      <c r="J225" s="5" t="str">
        <f>IF(ISBLANK(H225),"",IFERROR(IF(MATCH(H225,Video_List!$G:$G,)&gt;0,"ok",""),"error"))</f>
        <v>ok</v>
      </c>
      <c r="K225" s="2">
        <v>45168.547488425902</v>
      </c>
      <c r="L225" s="2">
        <v>45168.547581018502</v>
      </c>
      <c r="M225" s="52">
        <f t="shared" si="33"/>
        <v>9.2592599685303867E-5</v>
      </c>
      <c r="N225" s="53" t="s">
        <v>31</v>
      </c>
      <c r="O225" s="54" t="s">
        <v>35</v>
      </c>
      <c r="P225" s="54" t="s">
        <v>31</v>
      </c>
      <c r="Q225" s="6">
        <v>224</v>
      </c>
      <c r="R225" s="5" t="str">
        <f t="shared" si="34"/>
        <v>FAIR-D1/224</v>
      </c>
      <c r="S225" s="4" t="str">
        <f>IF(ISBLANK(E225),"",IF(E225=H225, "1 video",CONCATENATE((+COUNTIFS(Video_List!$A:$A,Monitoring!C225,Video_List!$D:$D,"&lt;=" &amp;Monitoring!L225)-COUNTIFS(Video_List!$A:$A,Monitoring!C225,Video_List!$D:$D,"&lt;=" &amp;Monitoring!K225))+1," videos")))</f>
        <v>1 video</v>
      </c>
      <c r="T225" s="54" t="s">
        <v>34</v>
      </c>
      <c r="U225" s="75"/>
      <c r="V225" s="7" t="str">
        <f t="shared" si="35"/>
        <v/>
      </c>
      <c r="W225" s="85" t="s">
        <v>32</v>
      </c>
      <c r="X225" s="86" t="s">
        <v>35</v>
      </c>
      <c r="Y225" s="87" t="str">
        <f>+IFERROR(IF(Z225="#N/C","#N/C",IF(Z225=0,INDEX(Taxonomy_UniqueValues!A:A,MATCH(AA225,Taxonomy_UniqueValues!C:C,0)),INDEX(Taxonomy_UniqueValues!A:A,MATCH(Z225,Taxonomy_UniqueValues!B:B,0)))),"#N/C")</f>
        <v>Insecta</v>
      </c>
      <c r="Z225" s="87" t="str">
        <f>+IFERROR(IF(AA225="#N/C","#N/C",IF(AA225=0,INDEX(Taxonomy_UniqueValues!B:B,MATCH(AB225,Taxonomy_UniqueValues!D:D,0)),INDEX(Taxonomy_UniqueValues!B:B,MATCH(AA225,Taxonomy_UniqueValues!C:C,0)))),"#N/C")</f>
        <v>Diptera</v>
      </c>
      <c r="AA225" s="87" t="str">
        <f>+IFERROR(IF(AB225="#N/C","#N/C",IF(AB225=0,INDEX(Taxonomy_UniqueValues!C:C,MATCH(AC225,Taxonomy_UniqueValues!E:E,0)),INDEX(Taxonomy_UniqueValues!C:C,MATCH(AB225,Taxonomy_UniqueValues!D:D,0)))),"#N/C")</f>
        <v>Brachycera</v>
      </c>
      <c r="AB225" s="87" t="str">
        <f>+IFERROR(IF(AC225="#N/C","#N/C",IF(AC225=0,INDEX(Taxonomy_UniqueValues!D:D,MATCH(AD225,Taxonomy_UniqueValues!F:F,0)),INDEX(Taxonomy_UniqueValues!D:D,MATCH(AC225,Taxonomy_UniqueValues!E:E,0)))),"#N/C")</f>
        <v>Muscomorpha</v>
      </c>
      <c r="AC225" s="87" t="str">
        <f>+IFERROR(IF(AD225="#N/C","#N/C",IF(AD225=0,INDEX(Taxonomy_UniqueValues!E:E,MATCH(AE225,Taxonomy_UniqueValues!G:G,0)),INDEX(Taxonomy_UniqueValues!E:E,MATCH(AD225,Taxonomy_UniqueValues!F:F,0)))),"#N/C")</f>
        <v>Muscoidea</v>
      </c>
      <c r="AD225" s="87" t="str">
        <f>+IFERROR(IF(AE225="#N/C","#N/C",IF(AE225=0,INDEX(Taxonomy_UniqueValues!F:F,MATCH(AF225,Taxonomy_UniqueValues!H:H,0)),INDEX(Taxonomy_UniqueValues!F:F,MATCH(AE225,Taxonomy_UniqueValues!G:G,0)))),"#N/C")</f>
        <v>Fanniidae</v>
      </c>
      <c r="AE225" s="87">
        <f>+IFERROR(IF(AF225="#N/C","#N/C",INDEX(Taxonomy_UniqueValues!G:G,MATCH(AF225,Taxonomy_UniqueValues!H:H,0))),"#N/C")</f>
        <v>0</v>
      </c>
      <c r="AF225" s="87" t="s">
        <v>39</v>
      </c>
      <c r="AG225" s="88" t="s">
        <v>37</v>
      </c>
      <c r="AH225" s="39" t="str" cm="1">
        <f t="array" ref="AH225">IF(LEN(V225)&gt;1,V225,_xlfn.LET(_xlpm.cls,Y225, _xlpm.ord,IFERROR(Z225,"#N/C"), _xlpm.subord,IFERROR(AA225,"#N/C"), _xlpm.infr,IFERROR(AB225,"#N/C"), _xlpm.sf,IFERROR(AC225,"#N/C"), _xlpm.fam,IFERROR(AD225,"#N/C"), _xlpm.subfam,IF(TRIM(AE225)="-","#N/C",IFERROR(AE225,"#N/C")),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_xlpm.fallback,IF(IFERROR(Z225,"#N/C")="#N/C",Y225,IF(IFERROR(AA225,"#N/C")="#N/C",Z225,IF(IFERROR(AB225,"#N/C")="#N/C",AA225,IF(IFERROR(AC225,"#N/C")="#N/C",AB225,IF(IFERROR(AD225,"#N/C")="#N/C",AC225,IF(IFERROR(AE225,"#N/C")="#N/C",AD225,"#N/C")))))), _xlpm.finalResult,IF(OR(_xlpm.computedResult="",_xlpm.computedResult="#N/C"),_xlpm.fallback,_xlpm.computedResult), INDEX(_xlpm.finalResult,1)))</f>
        <v>fly</v>
      </c>
      <c r="AI225" s="106" t="s">
        <v>35</v>
      </c>
      <c r="AJ225" s="55" t="str">
        <f t="shared" si="37"/>
        <v>Insecta.Diptera.Brachycera.Muscomorpha.Muscoidea.Fanniidae.0.Fannia.#N/C</v>
      </c>
    </row>
    <row r="226" spans="1:36" x14ac:dyDescent="0.25">
      <c r="A226" s="3">
        <v>225</v>
      </c>
      <c r="B226" s="50" t="str">
        <f t="shared" si="29"/>
        <v>FAIR-D1_225</v>
      </c>
      <c r="C226" s="51" t="s">
        <v>28</v>
      </c>
      <c r="D226" s="4">
        <f t="shared" si="38"/>
        <v>45168</v>
      </c>
      <c r="E226" s="1" t="s">
        <v>242</v>
      </c>
      <c r="F226" s="81" t="str">
        <f>HYPERLINK(VLOOKUP(E226,Video_List!G:K,5),"video")</f>
        <v>video</v>
      </c>
      <c r="G226" s="5" t="str">
        <f>IF(ISBLANK(E226),"",IFERROR(IF(MATCH(E226,Video_List!$G:$G,)&gt;0,"ok",""),"errr"))</f>
        <v>ok</v>
      </c>
      <c r="H226" s="1" t="s">
        <v>242</v>
      </c>
      <c r="I226" s="81" t="str">
        <f>HYPERLINK(VLOOKUP(H226,Video_List!G:K,5),"video")</f>
        <v>video</v>
      </c>
      <c r="J226" s="5" t="str">
        <f>IF(ISBLANK(H226),"",IFERROR(IF(MATCH(H226,Video_List!$G:$G,)&gt;0,"ok",""),"error"))</f>
        <v>ok</v>
      </c>
      <c r="K226" s="2">
        <v>45168.5484490741</v>
      </c>
      <c r="L226" s="2">
        <v>45168.548576388901</v>
      </c>
      <c r="M226" s="52">
        <f t="shared" si="33"/>
        <v>1.2731480092043057E-4</v>
      </c>
      <c r="N226" s="53" t="s">
        <v>31</v>
      </c>
      <c r="O226" s="54" t="s">
        <v>35</v>
      </c>
      <c r="P226" s="54" t="s">
        <v>31</v>
      </c>
      <c r="Q226" s="6">
        <v>225</v>
      </c>
      <c r="R226" s="5" t="str">
        <f t="shared" si="34"/>
        <v>FAIR-D1/225</v>
      </c>
      <c r="S226" s="4" t="str">
        <f>IF(ISBLANK(E226),"",IF(E226=H226, "1 video",CONCATENATE((+COUNTIFS(Video_List!$A:$A,Monitoring!C226,Video_List!$D:$D,"&lt;=" &amp;Monitoring!L226)-COUNTIFS(Video_List!$A:$A,Monitoring!C226,Video_List!$D:$D,"&lt;=" &amp;Monitoring!K226))+1," videos")))</f>
        <v>1 video</v>
      </c>
      <c r="T226" s="6" t="s">
        <v>34</v>
      </c>
      <c r="U226" s="75"/>
      <c r="V226" s="7" t="str">
        <f t="shared" si="35"/>
        <v/>
      </c>
      <c r="W226" s="85" t="s">
        <v>32</v>
      </c>
      <c r="X226" s="86" t="s">
        <v>35</v>
      </c>
      <c r="Y226" s="87" t="str">
        <f>+IFERROR(IF(Z226="#N/C","#N/C",INDEX(Taxonomy_UniqueValues!A:A,MATCH(Z226,Taxonomy_UniqueValues!B:B,0))),"#N/C")</f>
        <v>Insecta</v>
      </c>
      <c r="Z226" s="87" t="str">
        <f>+IFERROR(IF(AA226="#N/C","#N/C",INDEX(Taxonomy_UniqueValues!B:B,MATCH(AA226,Taxonomy_UniqueValues!C:C,0))),"#N/C")</f>
        <v>Diptera</v>
      </c>
      <c r="AA226" s="87" t="str">
        <f>+IFERROR(IF(AC226="#N/C","#N/C",IF(AC226="-",INDEX(Taxonomy_UniqueValues!C:C,MATCH(AD226,Taxonomy_UniqueValues!F:F,0)),INDEX(Taxonomy_UniqueValues!C:C,MATCH(AC226,Taxonomy_UniqueValues!E:E,0)))),"#N/C")</f>
        <v>Brachycera</v>
      </c>
      <c r="AB226" s="87" t="str">
        <f>+IFERROR(IF(AC226="#N/C","#N/C",INDEX(Taxonomy_UniqueValues!D:D,MATCH(AC226,Taxonomy_UniqueValues!E:E,0))),"#N/C")</f>
        <v>Muscomorpha</v>
      </c>
      <c r="AC226" s="87" t="s">
        <v>36</v>
      </c>
      <c r="AD226" s="87" t="str">
        <f>+IFERROR(IF(AE226="#N/C","#N/C",IF(AE226="-",INDEX(Taxonomy_UniqueValues!F:F,MATCH(AF226,Taxonomy_UniqueValues!H:H,0)),INDEX(Taxonomy_UniqueValues!F:F,MATCH(AE226,Taxonomy_UniqueValues!G:G,0)))),"#N/C")</f>
        <v>#N/C</v>
      </c>
      <c r="AE226" s="87" t="str">
        <f>+IFERROR(IF(AF226="#N/C","#N/C",INDEX(Taxonomy_UniqueValues!G:G,MATCH(AF226,Taxonomy_UniqueValues!H:H,0))),"#N/C")</f>
        <v>#N/C</v>
      </c>
      <c r="AF226" s="87" t="str">
        <f>+IFERROR(IF(AG226="#N/C","#N/C",INDEX(Taxonomy_UniqueValues!H:H,MATCH(AG226,Taxonomy_UniqueValues!I:I,0))),"#N/C")</f>
        <v>#N/C</v>
      </c>
      <c r="AG226" s="88" t="s">
        <v>37</v>
      </c>
      <c r="AH226" s="39" t="str" cm="1">
        <f t="array" ref="AH226">IF(LEN(V226)&gt;1,V226,_xlfn.LET(_xlpm.cls,Y226, _xlpm.ord,IFERROR(Z226,"#N/C"), _xlpm.subord,IFERROR(AA226,"#N/C"), _xlpm.infr,IFERROR(AB226,"#N/C"), _xlpm.sf,IFERROR(AC226,"#N/C"), _xlpm.fam,IFERROR(AD226,"#N/C"), _xlpm.subfam,IF(TRIM(AE226)="-","#N/C",IFERROR(AE226,"#N/C")),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_xlpm.fallback,IF(IFERROR(Z226,"#N/C")="#N/C",Y226,IF(IFERROR(AA226,"#N/C")="#N/C",Z226,IF(IFERROR(AB226,"#N/C")="#N/C",AA226,IF(IFERROR(AC226,"#N/C")="#N/C",AB226,IF(IFERROR(AD226,"#N/C")="#N/C",AC226,IF(IFERROR(AE226,"#N/C")="#N/C",AD226,"#N/C")))))), _xlpm.finalResult,IF(OR(_xlpm.computedResult="",_xlpm.computedResult="#N/C"),_xlpm.fallback,_xlpm.computedResult), INDEX(_xlpm.finalResult,1)))</f>
        <v>Muscoidea</v>
      </c>
      <c r="AI226" s="106" t="s">
        <v>35</v>
      </c>
      <c r="AJ226" s="55" t="str">
        <f t="shared" si="37"/>
        <v>Insecta.Diptera.Brachycera.Muscomorpha.Muscoidea.#N/C.#N/C.#N/C.#N/C</v>
      </c>
    </row>
    <row r="227" spans="1:36" x14ac:dyDescent="0.25">
      <c r="A227" s="3">
        <v>226</v>
      </c>
      <c r="B227" s="50" t="str">
        <f t="shared" si="29"/>
        <v>FAIR-D1_226</v>
      </c>
      <c r="C227" s="51" t="s">
        <v>28</v>
      </c>
      <c r="D227" s="4">
        <f t="shared" si="38"/>
        <v>45168</v>
      </c>
      <c r="E227" s="1" t="s">
        <v>243</v>
      </c>
      <c r="F227" s="81" t="str">
        <f>HYPERLINK(VLOOKUP(E227,Video_List!G:K,5),"video")</f>
        <v>video</v>
      </c>
      <c r="G227" s="5" t="str">
        <f>IF(ISBLANK(E227),"",IFERROR(IF(MATCH(E227,Video_List!$G:$G,)&gt;0,"ok",""),"errr"))</f>
        <v>ok</v>
      </c>
      <c r="H227" s="1" t="s">
        <v>243</v>
      </c>
      <c r="I227" s="81" t="str">
        <f>HYPERLINK(VLOOKUP(H227,Video_List!G:K,5),"video")</f>
        <v>video</v>
      </c>
      <c r="J227" s="5" t="str">
        <f>IF(ISBLANK(H227),"",IFERROR(IF(MATCH(H227,Video_List!$G:$G,)&gt;0,"ok",""),"error"))</f>
        <v>ok</v>
      </c>
      <c r="K227" s="2">
        <v>45168.549027777801</v>
      </c>
      <c r="L227" s="2">
        <v>45168.549131944397</v>
      </c>
      <c r="M227" s="52">
        <f t="shared" si="33"/>
        <v>1.041665964294225E-4</v>
      </c>
      <c r="N227" s="53" t="s">
        <v>31</v>
      </c>
      <c r="O227" s="54" t="s">
        <v>35</v>
      </c>
      <c r="P227" s="54" t="s">
        <v>31</v>
      </c>
      <c r="Q227" s="6">
        <v>226</v>
      </c>
      <c r="R227" s="5" t="str">
        <f t="shared" si="34"/>
        <v>FAIR-D1/226</v>
      </c>
      <c r="S227" s="4" t="str">
        <f>IF(ISBLANK(E227),"",IF(E227=H227, "1 video",CONCATENATE((+COUNTIFS(Video_List!$A:$A,Monitoring!C227,Video_List!$D:$D,"&lt;=" &amp;Monitoring!L227)-COUNTIFS(Video_List!$A:$A,Monitoring!C227,Video_List!$D:$D,"&lt;=" &amp;Monitoring!K227))+1," videos")))</f>
        <v>1 video</v>
      </c>
      <c r="T227" s="54" t="s">
        <v>34</v>
      </c>
      <c r="U227" s="75"/>
      <c r="V227" s="7" t="str">
        <f t="shared" si="35"/>
        <v/>
      </c>
      <c r="W227" s="85" t="s">
        <v>32</v>
      </c>
      <c r="X227" s="86" t="s">
        <v>35</v>
      </c>
      <c r="Y227" s="87" t="str">
        <f>+IFERROR(IF(Z227="#N/C","#N/C",INDEX(Taxonomy_UniqueValues!A:A,MATCH(Z227,Taxonomy_UniqueValues!B:B,0))),"#N/C")</f>
        <v>Insecta</v>
      </c>
      <c r="Z227" s="87" t="str">
        <f>+IFERROR(IF(AA227="#N/C","#N/C",INDEX(Taxonomy_UniqueValues!B:B,MATCH(AA227,Taxonomy_UniqueValues!C:C,0))),"#N/C")</f>
        <v>Diptera</v>
      </c>
      <c r="AA227" s="87" t="str">
        <f>+IFERROR(IF(AC227="#N/C","#N/C",IF(AC227="-",INDEX(Taxonomy_UniqueValues!C:C,MATCH(AD227,Taxonomy_UniqueValues!F:F,0)),INDEX(Taxonomy_UniqueValues!C:C,MATCH(AC227,Taxonomy_UniqueValues!E:E,0)))),"#N/C")</f>
        <v>Brachycera</v>
      </c>
      <c r="AB227" s="87" t="str">
        <f>+IFERROR(IF(AC227="#N/C","#N/C",INDEX(Taxonomy_UniqueValues!D:D,MATCH(AC227,Taxonomy_UniqueValues!E:E,0))),"#N/C")</f>
        <v>Muscomorpha</v>
      </c>
      <c r="AC227" s="87" t="s">
        <v>36</v>
      </c>
      <c r="AD227" s="87" t="str">
        <f>+IFERROR(IF(AE227="#N/C","#N/C",IF(AE227="-",INDEX(Taxonomy_UniqueValues!F:F,MATCH(AF227,Taxonomy_UniqueValues!H:H,0)),INDEX(Taxonomy_UniqueValues!F:F,MATCH(AE227,Taxonomy_UniqueValues!G:G,0)))),"#N/C")</f>
        <v>#N/C</v>
      </c>
      <c r="AE227" s="87" t="str">
        <f>+IFERROR(IF(AF227="#N/C","#N/C",INDEX(Taxonomy_UniqueValues!G:G,MATCH(AF227,Taxonomy_UniqueValues!H:H,0))),"#N/C")</f>
        <v>#N/C</v>
      </c>
      <c r="AF227" s="87" t="str">
        <f>+IFERROR(IF(AG227="#N/C","#N/C",INDEX(Taxonomy_UniqueValues!H:H,MATCH(AG227,Taxonomy_UniqueValues!I:I,0))),"#N/C")</f>
        <v>#N/C</v>
      </c>
      <c r="AG227" s="88" t="s">
        <v>37</v>
      </c>
      <c r="AH227" s="39" t="str" cm="1">
        <f t="array" ref="AH227">IF(LEN(V227)&gt;1,V227,_xlfn.LET(_xlpm.cls,Y227, _xlpm.ord,IFERROR(Z227,"#N/C"), _xlpm.subord,IFERROR(AA227,"#N/C"), _xlpm.infr,IFERROR(AB227,"#N/C"), _xlpm.sf,IFERROR(AC227,"#N/C"), _xlpm.fam,IFERROR(AD227,"#N/C"), _xlpm.subfam,IF(TRIM(AE227)="-","#N/C",IFERROR(AE227,"#N/C")),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_xlpm.fallback,IF(IFERROR(Z227,"#N/C")="#N/C",Y227,IF(IFERROR(AA227,"#N/C")="#N/C",Z227,IF(IFERROR(AB227,"#N/C")="#N/C",AA227,IF(IFERROR(AC227,"#N/C")="#N/C",AB227,IF(IFERROR(AD227,"#N/C")="#N/C",AC227,IF(IFERROR(AE227,"#N/C")="#N/C",AD227,"#N/C")))))), _xlpm.finalResult,IF(OR(_xlpm.computedResult="",_xlpm.computedResult="#N/C"),_xlpm.fallback,_xlpm.computedResult), INDEX(_xlpm.finalResult,1)))</f>
        <v>Muscoidea</v>
      </c>
      <c r="AI227" s="106" t="s">
        <v>35</v>
      </c>
      <c r="AJ227" s="55" t="str">
        <f t="shared" si="37"/>
        <v>Insecta.Diptera.Brachycera.Muscomorpha.Muscoidea.#N/C.#N/C.#N/C.#N/C</v>
      </c>
    </row>
    <row r="228" spans="1:36" x14ac:dyDescent="0.25">
      <c r="A228" s="3">
        <v>227</v>
      </c>
      <c r="B228" s="50" t="str">
        <f t="shared" si="29"/>
        <v>FAIR-D1_227</v>
      </c>
      <c r="C228" s="51" t="s">
        <v>28</v>
      </c>
      <c r="D228" s="4">
        <f t="shared" si="38"/>
        <v>45168</v>
      </c>
      <c r="E228" s="1" t="s">
        <v>243</v>
      </c>
      <c r="F228" s="81" t="str">
        <f>HYPERLINK(VLOOKUP(E228,Video_List!G:K,5),"video")</f>
        <v>video</v>
      </c>
      <c r="G228" s="5" t="str">
        <f>IF(ISBLANK(E228),"",IFERROR(IF(MATCH(E228,Video_List!$G:$G,)&gt;0,"ok",""),"errr"))</f>
        <v>ok</v>
      </c>
      <c r="H228" s="1" t="s">
        <v>244</v>
      </c>
      <c r="I228" s="81" t="str">
        <f>HYPERLINK(VLOOKUP(H228,Video_List!G:K,5),"video")</f>
        <v>video</v>
      </c>
      <c r="J228" s="5" t="str">
        <f>IF(ISBLANK(H228),"",IFERROR(IF(MATCH(H228,Video_List!$G:$G,)&gt;0,"ok",""),"error"))</f>
        <v>ok</v>
      </c>
      <c r="K228" s="2">
        <v>45168.549097222203</v>
      </c>
      <c r="L228" s="2">
        <v>45168.558113425897</v>
      </c>
      <c r="M228" s="52">
        <f t="shared" si="33"/>
        <v>9.0162036940455437E-3</v>
      </c>
      <c r="N228" s="53" t="s">
        <v>31</v>
      </c>
      <c r="O228" s="54" t="s">
        <v>35</v>
      </c>
      <c r="P228" s="54" t="s">
        <v>33</v>
      </c>
      <c r="Q228" s="6">
        <v>227</v>
      </c>
      <c r="R228" s="5" t="str">
        <f t="shared" si="34"/>
        <v>FAIR-D1/227</v>
      </c>
      <c r="S228" s="4" t="str">
        <f>IF(ISBLANK(E228),"",IF(E228=H228, "1 video",CONCATENATE((+COUNTIFS(Video_List!$A:$A,Monitoring!C228,Video_List!$D:$D,"&lt;=" &amp;Monitoring!L228)-COUNTIFS(Video_List!$A:$A,Monitoring!C228,Video_List!$D:$D,"&lt;=" &amp;Monitoring!K228))+1," videos")))</f>
        <v>3 videos</v>
      </c>
      <c r="T228" s="54" t="s">
        <v>34</v>
      </c>
      <c r="U228" s="75"/>
      <c r="V228" s="7" t="str">
        <f t="shared" si="35"/>
        <v/>
      </c>
      <c r="W228" s="85" t="s">
        <v>35</v>
      </c>
      <c r="X228" s="86" t="s">
        <v>35</v>
      </c>
      <c r="Y228" s="87" t="str">
        <f>+IFERROR(IF(Z228="#N/C","#N/C",INDEX(Taxonomy_UniqueValues!A:A,MATCH(Z228,Taxonomy_UniqueValues!B:B,0))),"#N/C")</f>
        <v>Insecta</v>
      </c>
      <c r="Z228" s="87" t="str">
        <f>+IFERROR(IF(AA228="#N/C","#N/C",INDEX(Taxonomy_UniqueValues!B:B,MATCH(AA228,Taxonomy_UniqueValues!C:C,0))),"#N/C")</f>
        <v>Diptera</v>
      </c>
      <c r="AA228" s="87" t="s">
        <v>49</v>
      </c>
      <c r="AB228" s="87" t="str">
        <f>+IFERROR(IF(AC228="#N/C","#N/C",INDEX(Taxonomy_UniqueValues!D:D,MATCH(AC228,Taxonomy_UniqueValues!E:E,0))),"#N/C")</f>
        <v>#N/C</v>
      </c>
      <c r="AC228" s="87" t="str">
        <f>+IFERROR(IF(AD228="#N/C","#N/C",IF(AD228="-",INDEX(Taxonomy_UniqueValues!E:E,MATCH(AE228,Taxonomy_UniqueValues!G:G,0)),INDEX(Taxonomy_UniqueValues!E:E,MATCH(AD228,Taxonomy_UniqueValues!F:F,0)))),"#N/C")</f>
        <v>#N/C</v>
      </c>
      <c r="AD228" s="87" t="str">
        <f>+IFERROR(IF(AE228="#N/C","#N/C",IF(AE228="-",INDEX(Taxonomy_UniqueValues!F:F,MATCH(AF228,Taxonomy_UniqueValues!H:H,0)),INDEX(Taxonomy_UniqueValues!F:F,MATCH(AE228,Taxonomy_UniqueValues!G:G,0)))),"#N/C")</f>
        <v>#N/C</v>
      </c>
      <c r="AE228" s="87" t="str">
        <f>+IFERROR(IF(AF228="#N/C","#N/C",INDEX(Taxonomy_UniqueValues!G:G,MATCH(AF228,Taxonomy_UniqueValues!H:H,0))),"#N/C")</f>
        <v>#N/C</v>
      </c>
      <c r="AF228" s="87" t="str">
        <f>+IFERROR(IF(AG228="#N/C","#N/C",INDEX(Taxonomy_UniqueValues!H:H,MATCH(AG228,Taxonomy_UniqueValues!I:I,0))),"#N/C")</f>
        <v>#N/C</v>
      </c>
      <c r="AG228" s="88" t="s">
        <v>37</v>
      </c>
      <c r="AH228" s="39" t="str" cm="1">
        <f t="array" ref="AH228">IF(LEN(V228)&gt;1,V228,_xlfn.LET(_xlpm.cls,Y228, _xlpm.ord,IFERROR(Z228,"#N/C"), _xlpm.subord,IFERROR(AA228,"#N/C"), _xlpm.infr,IFERROR(AB228,"#N/C"), _xlpm.sf,IFERROR(AC228,"#N/C"), _xlpm.fam,IFERROR(AD228,"#N/C"), _xlpm.subfam,IF(TRIM(AE228)="-","#N/C",IFERROR(AE228,"#N/C")),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_xlpm.fallback,IF(IFERROR(Z228,"#N/C")="#N/C",Y228,IF(IFERROR(AA228,"#N/C")="#N/C",Z228,IF(IFERROR(AB228,"#N/C")="#N/C",AA228,IF(IFERROR(AC228,"#N/C")="#N/C",AB228,IF(IFERROR(AD228,"#N/C")="#N/C",AC228,IF(IFERROR(AE228,"#N/C")="#N/C",AD228,"#N/C")))))), _xlpm.finalResult,IF(OR(_xlpm.computedResult="",_xlpm.computedResult="#N/C"),_xlpm.fallback,_xlpm.computedResult), INDEX(_xlpm.finalResult,1)))</f>
        <v>Brachycera</v>
      </c>
      <c r="AI228" s="106" t="s">
        <v>35</v>
      </c>
      <c r="AJ228" s="55" t="str">
        <f t="shared" si="37"/>
        <v>Insecta.Diptera.Brachycera.#N/C.#N/C.#N/C.#N/C.#N/C.#N/C</v>
      </c>
    </row>
    <row r="229" spans="1:36" x14ac:dyDescent="0.25">
      <c r="A229" s="3">
        <v>228</v>
      </c>
      <c r="B229" s="50" t="str">
        <f t="shared" si="29"/>
        <v>FAIR-D1_228</v>
      </c>
      <c r="C229" s="51" t="s">
        <v>28</v>
      </c>
      <c r="D229" s="4">
        <f t="shared" si="38"/>
        <v>45168</v>
      </c>
      <c r="E229" s="1" t="s">
        <v>245</v>
      </c>
      <c r="F229" s="81" t="str">
        <f>HYPERLINK(VLOOKUP(E229,Video_List!G:K,5),"video")</f>
        <v>video</v>
      </c>
      <c r="G229" s="5" t="str">
        <f>IF(ISBLANK(E229),"",IFERROR(IF(MATCH(E229,Video_List!$G:$G,)&gt;0,"ok",""),"errr"))</f>
        <v>ok</v>
      </c>
      <c r="H229" s="1" t="s">
        <v>245</v>
      </c>
      <c r="I229" s="81" t="str">
        <f>HYPERLINK(VLOOKUP(H229,Video_List!G:K,5),"video")</f>
        <v>video</v>
      </c>
      <c r="J229" s="5" t="str">
        <f>IF(ISBLANK(H229),"",IFERROR(IF(MATCH(H229,Video_List!$G:$G,)&gt;0,"ok",""),"error"))</f>
        <v>ok</v>
      </c>
      <c r="K229" s="2">
        <v>45168.549756944398</v>
      </c>
      <c r="L229" s="2">
        <v>45168.549884259301</v>
      </c>
      <c r="M229" s="52">
        <f t="shared" si="33"/>
        <v>1.2731490278383717E-4</v>
      </c>
      <c r="N229" s="53" t="s">
        <v>31</v>
      </c>
      <c r="O229" s="54" t="s">
        <v>35</v>
      </c>
      <c r="P229" s="54" t="s">
        <v>31</v>
      </c>
      <c r="Q229" s="6">
        <v>228</v>
      </c>
      <c r="R229" s="5" t="str">
        <f t="shared" si="34"/>
        <v>FAIR-D1/228</v>
      </c>
      <c r="S229" s="4" t="str">
        <f>IF(ISBLANK(E229),"",IF(E229=H229, "1 video",CONCATENATE((+COUNTIFS(Video_List!$A:$A,Monitoring!C229,Video_List!$D:$D,"&lt;=" &amp;Monitoring!L229)-COUNTIFS(Video_List!$A:$A,Monitoring!C229,Video_List!$D:$D,"&lt;=" &amp;Monitoring!K229))+1," videos")))</f>
        <v>1 video</v>
      </c>
      <c r="T229" s="54" t="s">
        <v>34</v>
      </c>
      <c r="U229" s="75"/>
      <c r="V229" s="7" t="str">
        <f t="shared" si="35"/>
        <v/>
      </c>
      <c r="W229" s="85" t="s">
        <v>32</v>
      </c>
      <c r="X229" s="86" t="s">
        <v>35</v>
      </c>
      <c r="Y229" s="87" t="str">
        <f>+IFERROR(IF(Z229="#N/C","#N/C",INDEX(Taxonomy_UniqueValues!A:A,MATCH(Z229,Taxonomy_UniqueValues!B:B,0))),"#N/C")</f>
        <v>Insecta</v>
      </c>
      <c r="Z229" s="87" t="str">
        <f>+IFERROR(IF(AA229="#N/C","#N/C",INDEX(Taxonomy_UniqueValues!B:B,MATCH(AA229,Taxonomy_UniqueValues!C:C,0))),"#N/C")</f>
        <v>Diptera</v>
      </c>
      <c r="AA229" s="87" t="str">
        <f>+IFERROR(IF(AC229="#N/C","#N/C",IF(AC229="-",INDEX(Taxonomy_UniqueValues!C:C,MATCH(AD229,Taxonomy_UniqueValues!F:F,0)),INDEX(Taxonomy_UniqueValues!C:C,MATCH(AC229,Taxonomy_UniqueValues!E:E,0)))),"#N/C")</f>
        <v>Brachycera</v>
      </c>
      <c r="AB229" s="87" t="str">
        <f>+IFERROR(IF(AC229="#N/C","#N/C",INDEX(Taxonomy_UniqueValues!D:D,MATCH(AC229,Taxonomy_UniqueValues!E:E,0))),"#N/C")</f>
        <v>Muscomorpha</v>
      </c>
      <c r="AC229" s="87" t="s">
        <v>36</v>
      </c>
      <c r="AD229" s="87" t="str">
        <f>+IFERROR(IF(AE229="#N/C","#N/C",IF(AE229="-",INDEX(Taxonomy_UniqueValues!F:F,MATCH(AF229,Taxonomy_UniqueValues!H:H,0)),INDEX(Taxonomy_UniqueValues!F:F,MATCH(AE229,Taxonomy_UniqueValues!G:G,0)))),"#N/C")</f>
        <v>#N/C</v>
      </c>
      <c r="AE229" s="87" t="str">
        <f>+IFERROR(IF(AF229="#N/C","#N/C",INDEX(Taxonomy_UniqueValues!G:G,MATCH(AF229,Taxonomy_UniqueValues!H:H,0))),"#N/C")</f>
        <v>#N/C</v>
      </c>
      <c r="AF229" s="87" t="str">
        <f>+IFERROR(IF(AG229="#N/C","#N/C",INDEX(Taxonomy_UniqueValues!H:H,MATCH(AG229,Taxonomy_UniqueValues!I:I,0))),"#N/C")</f>
        <v>#N/C</v>
      </c>
      <c r="AG229" s="88" t="s">
        <v>37</v>
      </c>
      <c r="AH229" s="39" t="str" cm="1">
        <f t="array" ref="AH229">IF(LEN(V229)&gt;1,V229,_xlfn.LET(_xlpm.cls,Y229, _xlpm.ord,IFERROR(Z229,"#N/C"), _xlpm.subord,IFERROR(AA229,"#N/C"), _xlpm.infr,IFERROR(AB229,"#N/C"), _xlpm.sf,IFERROR(AC229,"#N/C"), _xlpm.fam,IFERROR(AD229,"#N/C"), _xlpm.subfam,IF(TRIM(AE229)="-","#N/C",IFERROR(AE229,"#N/C")),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_xlpm.fallback,IF(IFERROR(Z229,"#N/C")="#N/C",Y229,IF(IFERROR(AA229,"#N/C")="#N/C",Z229,IF(IFERROR(AB229,"#N/C")="#N/C",AA229,IF(IFERROR(AC229,"#N/C")="#N/C",AB229,IF(IFERROR(AD229,"#N/C")="#N/C",AC229,IF(IFERROR(AE229,"#N/C")="#N/C",AD229,"#N/C")))))), _xlpm.finalResult,IF(OR(_xlpm.computedResult="",_xlpm.computedResult="#N/C"),_xlpm.fallback,_xlpm.computedResult), INDEX(_xlpm.finalResult,1)))</f>
        <v>Muscoidea</v>
      </c>
      <c r="AI229" s="106" t="s">
        <v>35</v>
      </c>
      <c r="AJ229" s="55" t="str">
        <f t="shared" si="37"/>
        <v>Insecta.Diptera.Brachycera.Muscomorpha.Muscoidea.#N/C.#N/C.#N/C.#N/C</v>
      </c>
    </row>
    <row r="230" spans="1:36" x14ac:dyDescent="0.25">
      <c r="A230" s="3">
        <v>229</v>
      </c>
      <c r="B230" s="50" t="str">
        <f t="shared" si="29"/>
        <v>FAIR-D1_229</v>
      </c>
      <c r="C230" s="51" t="s">
        <v>28</v>
      </c>
      <c r="D230" s="4">
        <f t="shared" si="38"/>
        <v>45168</v>
      </c>
      <c r="E230" s="1" t="s">
        <v>244</v>
      </c>
      <c r="F230" s="81" t="str">
        <f>HYPERLINK(VLOOKUP(E230,Video_List!G:K,5),"video")</f>
        <v>video</v>
      </c>
      <c r="G230" s="5" t="str">
        <f>IF(ISBLANK(E230),"",IFERROR(IF(MATCH(E230,Video_List!$G:$G,)&gt;0,"ok",""),"errr"))</f>
        <v>ok</v>
      </c>
      <c r="H230" s="1" t="s">
        <v>244</v>
      </c>
      <c r="I230" s="81" t="str">
        <f>HYPERLINK(VLOOKUP(H230,Video_List!G:K,5),"video")</f>
        <v>video</v>
      </c>
      <c r="J230" s="5" t="str">
        <f>IF(ISBLANK(H230),"",IFERROR(IF(MATCH(H230,Video_List!$G:$G,)&gt;0,"ok",""),"error"))</f>
        <v>ok</v>
      </c>
      <c r="K230" s="2">
        <v>45168.558055555601</v>
      </c>
      <c r="L230" s="2">
        <v>45168.558182870402</v>
      </c>
      <c r="M230" s="52">
        <f t="shared" si="33"/>
        <v>1.2731480092043057E-4</v>
      </c>
      <c r="N230" s="53" t="s">
        <v>46</v>
      </c>
      <c r="O230" s="54" t="s">
        <v>32</v>
      </c>
      <c r="P230" s="54" t="s">
        <v>33</v>
      </c>
      <c r="Q230" s="6">
        <v>229</v>
      </c>
      <c r="R230" s="5" t="str">
        <f t="shared" si="34"/>
        <v>FAIR-D1/229</v>
      </c>
      <c r="S230" s="4" t="str">
        <f>IF(ISBLANK(E230),"",IF(E230=H230, "1 video",CONCATENATE((+COUNTIFS(Video_List!$A:$A,Monitoring!C230,Video_List!$D:$D,"&lt;=" &amp;Monitoring!L230)-COUNTIFS(Video_List!$A:$A,Monitoring!C230,Video_List!$D:$D,"&lt;=" &amp;Monitoring!K230))+1," videos")))</f>
        <v>1 video</v>
      </c>
      <c r="T230" s="54" t="s">
        <v>34</v>
      </c>
      <c r="U230" s="75"/>
      <c r="V230" s="7" t="str">
        <f t="shared" si="35"/>
        <v/>
      </c>
      <c r="W230" s="85" t="s">
        <v>35</v>
      </c>
      <c r="X230" s="86" t="s">
        <v>32</v>
      </c>
      <c r="Y230" s="87" t="str">
        <f>+IFERROR(IF(Z230="#N/C","#N/C",INDEX(Taxonomy_UniqueValues!A:A,MATCH(Z230,Taxonomy_UniqueValues!B:B,0))),"#N/C")</f>
        <v>Insecta</v>
      </c>
      <c r="Z230" s="87" t="str">
        <f>+IFERROR(IF(AA230="#N/C","#N/C",INDEX(Taxonomy_UniqueValues!B:B,MATCH(AA230,Taxonomy_UniqueValues!C:C,0))),"#N/C")</f>
        <v>Diptera</v>
      </c>
      <c r="AA230" s="87" t="s">
        <v>49</v>
      </c>
      <c r="AB230" s="87" t="str">
        <f>+IFERROR(IF(AC230="#N/C","#N/C",INDEX(Taxonomy_UniqueValues!D:D,MATCH(AC230,Taxonomy_UniqueValues!E:E,0))),"#N/C")</f>
        <v>#N/C</v>
      </c>
      <c r="AC230" s="87" t="str">
        <f>+IFERROR(IF(AD230="#N/C","#N/C",IF(AD230="-",INDEX(Taxonomy_UniqueValues!E:E,MATCH(AE230,Taxonomy_UniqueValues!G:G,0)),INDEX(Taxonomy_UniqueValues!E:E,MATCH(AD230,Taxonomy_UniqueValues!F:F,0)))),"#N/C")</f>
        <v>#N/C</v>
      </c>
      <c r="AD230" s="87" t="str">
        <f>+IFERROR(IF(AE230="#N/C","#N/C",IF(AE230="-",INDEX(Taxonomy_UniqueValues!F:F,MATCH(AF230,Taxonomy_UniqueValues!H:H,0)),INDEX(Taxonomy_UniqueValues!F:F,MATCH(AE230,Taxonomy_UniqueValues!G:G,0)))),"#N/C")</f>
        <v>#N/C</v>
      </c>
      <c r="AE230" s="87" t="str">
        <f>+IFERROR(IF(AF230="#N/C","#N/C",INDEX(Taxonomy_UniqueValues!G:G,MATCH(AF230,Taxonomy_UniqueValues!H:H,0))),"#N/C")</f>
        <v>#N/C</v>
      </c>
      <c r="AF230" s="87" t="str">
        <f>+IFERROR(IF(AG230="#N/C","#N/C",INDEX(Taxonomy_UniqueValues!H:H,MATCH(AG230,Taxonomy_UniqueValues!I:I,0))),"#N/C")</f>
        <v>#N/C</v>
      </c>
      <c r="AG230" s="88" t="s">
        <v>37</v>
      </c>
      <c r="AH230" s="39" t="str" cm="1">
        <f t="array" ref="AH230">IF(LEN(V230)&gt;1,V230,_xlfn.LET(_xlpm.cls,Y230, _xlpm.ord,IFERROR(Z230,"#N/C"), _xlpm.subord,IFERROR(AA230,"#N/C"), _xlpm.infr,IFERROR(AB230,"#N/C"), _xlpm.sf,IFERROR(AC230,"#N/C"), _xlpm.fam,IFERROR(AD230,"#N/C"), _xlpm.subfam,IF(TRIM(AE230)="-","#N/C",IFERROR(AE230,"#N/C")),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_xlpm.fallback,IF(IFERROR(Z230,"#N/C")="#N/C",Y230,IF(IFERROR(AA230,"#N/C")="#N/C",Z230,IF(IFERROR(AB230,"#N/C")="#N/C",AA230,IF(IFERROR(AC230,"#N/C")="#N/C",AB230,IF(IFERROR(AD230,"#N/C")="#N/C",AC230,IF(IFERROR(AE230,"#N/C")="#N/C",AD230,"#N/C")))))), _xlpm.finalResult,IF(OR(_xlpm.computedResult="",_xlpm.computedResult="#N/C"),_xlpm.fallback,_xlpm.computedResult), INDEX(_xlpm.finalResult,1)))</f>
        <v>Brachycera</v>
      </c>
      <c r="AI230" s="106" t="s">
        <v>35</v>
      </c>
      <c r="AJ230" s="55" t="str">
        <f t="shared" si="37"/>
        <v>Insecta.Diptera.Brachycera.#N/C.#N/C.#N/C.#N/C.#N/C.#N/C</v>
      </c>
    </row>
    <row r="231" spans="1:36" x14ac:dyDescent="0.25">
      <c r="A231" s="3">
        <v>230</v>
      </c>
      <c r="B231" s="50" t="str">
        <f t="shared" si="29"/>
        <v>FAIR-D1_230</v>
      </c>
      <c r="C231" s="51" t="s">
        <v>28</v>
      </c>
      <c r="D231" s="4">
        <f t="shared" si="38"/>
        <v>45168</v>
      </c>
      <c r="E231" s="1" t="s">
        <v>246</v>
      </c>
      <c r="F231" s="81" t="str">
        <f>HYPERLINK(VLOOKUP(E231,Video_List!G:K,5),"video")</f>
        <v>video</v>
      </c>
      <c r="G231" s="5" t="str">
        <f>IF(ISBLANK(E231),"",IFERROR(IF(MATCH(E231,Video_List!$G:$G,)&gt;0,"ok",""),"errr"))</f>
        <v>ok</v>
      </c>
      <c r="H231" s="1" t="s">
        <v>246</v>
      </c>
      <c r="I231" s="81" t="str">
        <f>HYPERLINK(VLOOKUP(H231,Video_List!G:K,5),"video")</f>
        <v>video</v>
      </c>
      <c r="J231" s="5" t="str">
        <f>IF(ISBLANK(H231),"",IFERROR(IF(MATCH(H231,Video_List!$G:$G,)&gt;0,"ok",""),"error"))</f>
        <v>ok</v>
      </c>
      <c r="K231" s="2">
        <v>45168.567384259302</v>
      </c>
      <c r="L231" s="2">
        <v>45168.567858796298</v>
      </c>
      <c r="M231" s="52">
        <f t="shared" si="33"/>
        <v>4.7453699517063797E-4</v>
      </c>
      <c r="N231" s="53" t="s">
        <v>31</v>
      </c>
      <c r="O231" s="54" t="s">
        <v>35</v>
      </c>
      <c r="P231" s="54" t="s">
        <v>46</v>
      </c>
      <c r="Q231" s="6">
        <v>230</v>
      </c>
      <c r="R231" s="5" t="str">
        <f t="shared" si="34"/>
        <v>FAIR-D1/230</v>
      </c>
      <c r="S231" s="4" t="str">
        <f>IF(ISBLANK(E231),"",IF(E231=H231, "1 video",CONCATENATE((+COUNTIFS(Video_List!$A:$A,Monitoring!C231,Video_List!$D:$D,"&lt;=" &amp;Monitoring!L231)-COUNTIFS(Video_List!$A:$A,Monitoring!C231,Video_List!$D:$D,"&lt;=" &amp;Monitoring!K231))+1," videos")))</f>
        <v>1 video</v>
      </c>
      <c r="T231" s="6" t="s">
        <v>247</v>
      </c>
      <c r="U231" s="75"/>
      <c r="V231" s="7" t="str">
        <f t="shared" si="35"/>
        <v/>
      </c>
      <c r="W231" s="85" t="s">
        <v>32</v>
      </c>
      <c r="X231" s="86" t="s">
        <v>32</v>
      </c>
      <c r="Y231" s="87" t="str">
        <f>+IFERROR(IF(Z231="#N/C","#N/C",INDEX(Taxonomy_UniqueValues!A:A,MATCH(Z231,Taxonomy_UniqueValues!B:B,0))),"#N/C")</f>
        <v>Insecta</v>
      </c>
      <c r="Z231" s="87" t="str">
        <f>+IFERROR(IF(AA231="#N/C","#N/C",INDEX(Taxonomy_UniqueValues!B:B,MATCH(AA231,Taxonomy_UniqueValues!C:C,0))),"#N/C")</f>
        <v>Hymenoptera</v>
      </c>
      <c r="AA231" s="87" t="str">
        <f>+IFERROR(IF(AC231="#N/C","#N/C",IF(AC231="-",INDEX(Taxonomy_UniqueValues!C:C,MATCH(AD231,Taxonomy_UniqueValues!F:F,0)),INDEX(Taxonomy_UniqueValues!C:C,MATCH(AC231,Taxonomy_UniqueValues!E:E,0)))),"#N/C")</f>
        <v>Apocrita</v>
      </c>
      <c r="AB231" s="87" t="str">
        <f>+IFERROR(IF(AC231="#N/C","#N/C",INDEX(Taxonomy_UniqueValues!D:D,MATCH(AC231,Taxonomy_UniqueValues!E:E,0))),"#N/C")</f>
        <v>Parasitica</v>
      </c>
      <c r="AC231" s="87" t="s">
        <v>248</v>
      </c>
      <c r="AD231" s="87" t="s">
        <v>249</v>
      </c>
      <c r="AE231" s="87" t="str">
        <f>+IFERROR(IF(AF231="#N/C","#N/C",INDEX(Taxonomy_UniqueValues!G:G,MATCH(AF231,Taxonomy_UniqueValues!H:H,0))),"#N/C")</f>
        <v>#N/C</v>
      </c>
      <c r="AF231" s="87" t="str">
        <f>+IFERROR(IF(AG231="#N/C","#N/C",INDEX(Taxonomy_UniqueValues!H:H,MATCH(AG231,Taxonomy_UniqueValues!I:I,0))),"#N/C")</f>
        <v>#N/C</v>
      </c>
      <c r="AG231" s="88" t="s">
        <v>37</v>
      </c>
      <c r="AH231" s="39" t="str" cm="1">
        <f t="array" ref="AH231">IF(LEN(V231)&gt;1,V231,_xlfn.LET(_xlpm.cls,Y231, _xlpm.ord,IFERROR(Z231,"#N/C"), _xlpm.subord,IFERROR(AA231,"#N/C"), _xlpm.infr,IFERROR(AB231,"#N/C"), _xlpm.sf,IFERROR(AC231,"#N/C"), _xlpm.fam,IFERROR(AD231,"#N/C"), _xlpm.subfam,IF(TRIM(AE231)="-","#N/C",IFERROR(AE231,"#N/C")),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_xlpm.fallback,IF(IFERROR(Z231,"#N/C")="#N/C",Y231,IF(IFERROR(AA231,"#N/C")="#N/C",Z231,IF(IFERROR(AB231,"#N/C")="#N/C",AA231,IF(IFERROR(AC231,"#N/C")="#N/C",AB231,IF(IFERROR(AD231,"#N/C")="#N/C",AC231,IF(IFERROR(AE231,"#N/C")="#N/C",AD231,"#N/C")))))), _xlpm.finalResult,IF(OR(_xlpm.computedResult="",_xlpm.computedResult="#N/C"),_xlpm.fallback,_xlpm.computedResult), INDEX(_xlpm.finalResult,1)))</f>
        <v>Ichneumonoidea</v>
      </c>
      <c r="AI231" s="106" t="s">
        <v>35</v>
      </c>
      <c r="AJ231" s="55" t="str">
        <f t="shared" si="37"/>
        <v>Insecta.Hymenoptera.Apocrita.Parasitica.Ichneumonoidea.Ichneumonoidae.#N/C.#N/C.#N/C</v>
      </c>
    </row>
    <row r="232" spans="1:36" x14ac:dyDescent="0.25">
      <c r="A232" s="3">
        <v>231</v>
      </c>
      <c r="B232" s="50" t="str">
        <f t="shared" ref="B232:B295" si="39">+_xlfn.CONCAT(C232,"_",A232)</f>
        <v>FAIR-D1_231</v>
      </c>
      <c r="C232" s="51" t="s">
        <v>28</v>
      </c>
      <c r="D232" s="4">
        <f t="shared" si="38"/>
        <v>45168</v>
      </c>
      <c r="E232" s="1" t="s">
        <v>250</v>
      </c>
      <c r="F232" s="81" t="str">
        <f>HYPERLINK(VLOOKUP(E232,Video_List!G:K,5),"video")</f>
        <v>video</v>
      </c>
      <c r="G232" s="5" t="str">
        <f>IF(ISBLANK(E232),"",IFERROR(IF(MATCH(E232,Video_List!$G:$G,)&gt;0,"ok",""),"errr"))</f>
        <v>ok</v>
      </c>
      <c r="H232" s="1" t="s">
        <v>250</v>
      </c>
      <c r="I232" s="81" t="str">
        <f>HYPERLINK(VLOOKUP(H232,Video_List!G:K,5),"video")</f>
        <v>video</v>
      </c>
      <c r="J232" s="5" t="str">
        <f>IF(ISBLANK(H232),"",IFERROR(IF(MATCH(H232,Video_List!$G:$G,)&gt;0,"ok",""),"error"))</f>
        <v>ok</v>
      </c>
      <c r="K232" s="2">
        <v>45168.581412036998</v>
      </c>
      <c r="L232" s="2">
        <v>45168.581458333298</v>
      </c>
      <c r="M232" s="52">
        <f t="shared" si="33"/>
        <v>4.6296299842651933E-5</v>
      </c>
      <c r="N232" s="53" t="s">
        <v>33</v>
      </c>
      <c r="O232" s="54" t="s">
        <v>35</v>
      </c>
      <c r="P232" s="54" t="s">
        <v>33</v>
      </c>
      <c r="Q232" s="6">
        <v>231</v>
      </c>
      <c r="R232" s="5" t="str">
        <f t="shared" si="34"/>
        <v>FAIR-D1/231</v>
      </c>
      <c r="S232" s="4" t="str">
        <f>IF(ISBLANK(E232),"",IF(E232=H232, "1 video",CONCATENATE((+COUNTIFS(Video_List!$A:$A,Monitoring!C232,Video_List!$D:$D,"&lt;=" &amp;Monitoring!L232)-COUNTIFS(Video_List!$A:$A,Monitoring!C232,Video_List!$D:$D,"&lt;=" &amp;Monitoring!K232))+1," videos")))</f>
        <v>1 video</v>
      </c>
      <c r="T232" s="6" t="s">
        <v>46</v>
      </c>
      <c r="U232" s="75" t="s">
        <v>105</v>
      </c>
      <c r="V232" s="7" t="str">
        <f t="shared" si="35"/>
        <v/>
      </c>
      <c r="W232" s="85" t="s">
        <v>35</v>
      </c>
      <c r="X232" s="86" t="s">
        <v>35</v>
      </c>
      <c r="Y232" s="87" t="str">
        <f>+IFERROR(IF(Z232="#N/C","#N/C",INDEX(Taxonomy_UniqueValues!A:A,MATCH(Z232,Taxonomy_UniqueValues!B:B,0))),"#N/C")</f>
        <v>#N/C</v>
      </c>
      <c r="Z232" s="87" t="str">
        <f>+IFERROR(IF(AA232="#N/C","#N/C",INDEX(Taxonomy_UniqueValues!B:B,MATCH(AA232,Taxonomy_UniqueValues!C:C,0))),"#N/C")</f>
        <v>#N/C</v>
      </c>
      <c r="AA232" s="87" t="str">
        <f>+IFERROR(IF(AC232="#N/C","#N/C",IF(AC232="-",INDEX(Taxonomy_UniqueValues!C:C,MATCH(AD232,Taxonomy_UniqueValues!F:F,0)),INDEX(Taxonomy_UniqueValues!C:C,MATCH(AC232,Taxonomy_UniqueValues!E:E,0)))),"#N/C")</f>
        <v>#N/C</v>
      </c>
      <c r="AB232" s="87" t="str">
        <f>+IFERROR(IF(AC232="#N/C","#N/C",INDEX(Taxonomy_UniqueValues!D:D,MATCH(AC232,Taxonomy_UniqueValues!E:E,0))),"#N/C")</f>
        <v>#N/C</v>
      </c>
      <c r="AC232" s="87" t="str">
        <f>+IFERROR(IF(AD232="#N/C","#N/C",IF(AD232="-",INDEX(Taxonomy_UniqueValues!E:E,MATCH(AE232,Taxonomy_UniqueValues!G:G,0)),INDEX(Taxonomy_UniqueValues!E:E,MATCH(AD232,Taxonomy_UniqueValues!F:F,0)))),"#N/C")</f>
        <v>#N/C</v>
      </c>
      <c r="AD232" s="87" t="str">
        <f>+IFERROR(IF(AE232="#N/C","#N/C",IF(AE232="-",INDEX(Taxonomy_UniqueValues!F:F,MATCH(AF232,Taxonomy_UniqueValues!H:H,0)),INDEX(Taxonomy_UniqueValues!F:F,MATCH(AE232,Taxonomy_UniqueValues!G:G,0)))),"#N/C")</f>
        <v>#N/C</v>
      </c>
      <c r="AE232" s="87" t="str">
        <f>+IFERROR(IF(AF232="#N/C","#N/C",INDEX(Taxonomy_UniqueValues!G:G,MATCH(AF232,Taxonomy_UniqueValues!H:H,0))),"#N/C")</f>
        <v>#N/C</v>
      </c>
      <c r="AF232" s="87" t="str">
        <f>+IFERROR(IF(AG232="#N/C","#N/C",INDEX(Taxonomy_UniqueValues!H:H,MATCH(AG232,Taxonomy_UniqueValues!I:I,0))),"#N/C")</f>
        <v>#N/C</v>
      </c>
      <c r="AG232" s="88" t="s">
        <v>37</v>
      </c>
      <c r="AH232" s="39" t="str" cm="1">
        <f t="array" ref="AH232">IF(LEN(V232)&gt;1,V232,_xlfn.LET(_xlpm.cls,Y232, _xlpm.ord,IFERROR(Z232,"#N/C"), _xlpm.subord,IFERROR(AA232,"#N/C"), _xlpm.infr,IFERROR(AB232,"#N/C"), _xlpm.sf,IFERROR(AC232,"#N/C"), _xlpm.fam,IFERROR(AD232,"#N/C"), _xlpm.subfam,IF(TRIM(AE232)="-","#N/C",IFERROR(AE232,"#N/C")),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_xlpm.fallback,IF(IFERROR(Z232,"#N/C")="#N/C",Y232,IF(IFERROR(AA232,"#N/C")="#N/C",Z232,IF(IFERROR(AB232,"#N/C")="#N/C",AA232,IF(IFERROR(AC232,"#N/C")="#N/C",AB232,IF(IFERROR(AD232,"#N/C")="#N/C",AC232,IF(IFERROR(AE232,"#N/C")="#N/C",AD232,"#N/C")))))), _xlpm.finalResult,IF(OR(_xlpm.computedResult="",_xlpm.computedResult="#N/C"),_xlpm.fallback,_xlpm.computedResult), INDEX(_xlpm.finalResult,1)))</f>
        <v>#N/C</v>
      </c>
      <c r="AI232" s="106" t="s">
        <v>35</v>
      </c>
      <c r="AJ232" s="55" t="str">
        <f t="shared" si="37"/>
        <v>#N/C.#N/C.#N/C.#N/C.#N/C.#N/C.#N/C.#N/C.#N/C</v>
      </c>
    </row>
    <row r="233" spans="1:36" x14ac:dyDescent="0.25">
      <c r="A233" s="3">
        <v>232</v>
      </c>
      <c r="B233" s="50" t="str">
        <f t="shared" si="39"/>
        <v>FAIR-D1_232</v>
      </c>
      <c r="C233" s="51" t="s">
        <v>28</v>
      </c>
      <c r="D233" s="4">
        <f t="shared" si="38"/>
        <v>45168</v>
      </c>
      <c r="E233" s="1" t="s">
        <v>251</v>
      </c>
      <c r="F233" s="81" t="str">
        <f>HYPERLINK(VLOOKUP(E233,Video_List!G:K,5),"video")</f>
        <v>video</v>
      </c>
      <c r="G233" s="5" t="str">
        <f>IF(ISBLANK(E233),"",IFERROR(IF(MATCH(E233,Video_List!$G:$G,)&gt;0,"ok",""),"errr"))</f>
        <v>ok</v>
      </c>
      <c r="H233" s="1" t="s">
        <v>251</v>
      </c>
      <c r="I233" s="81" t="str">
        <f>HYPERLINK(VLOOKUP(H233,Video_List!G:K,5),"video")</f>
        <v>video</v>
      </c>
      <c r="J233" s="5" t="str">
        <f>IF(ISBLANK(H233),"",IFERROR(IF(MATCH(H233,Video_List!$G:$G,)&gt;0,"ok",""),"error"))</f>
        <v>ok</v>
      </c>
      <c r="K233" s="2">
        <v>45168.590462963002</v>
      </c>
      <c r="L233" s="2">
        <v>45168.590520833299</v>
      </c>
      <c r="M233" s="52">
        <f t="shared" si="33"/>
        <v>5.7870296586770564E-5</v>
      </c>
      <c r="N233" s="53" t="s">
        <v>31</v>
      </c>
      <c r="O233" s="54" t="s">
        <v>35</v>
      </c>
      <c r="P233" s="54" t="s">
        <v>33</v>
      </c>
      <c r="Q233" s="6">
        <v>232</v>
      </c>
      <c r="R233" s="5" t="str">
        <f t="shared" si="34"/>
        <v>FAIR-D1/232</v>
      </c>
      <c r="S233" s="4" t="str">
        <f>IF(ISBLANK(E233),"",IF(E233=H233, "1 video",CONCATENATE((+COUNTIFS(Video_List!$A:$A,Monitoring!C233,Video_List!$D:$D,"&lt;=" &amp;Monitoring!L233)-COUNTIFS(Video_List!$A:$A,Monitoring!C233,Video_List!$D:$D,"&lt;=" &amp;Monitoring!K233))+1," videos")))</f>
        <v>1 video</v>
      </c>
      <c r="T233" s="54" t="s">
        <v>57</v>
      </c>
      <c r="U233" s="75"/>
      <c r="V233" s="7" t="str">
        <f t="shared" si="35"/>
        <v/>
      </c>
      <c r="W233" s="85" t="s">
        <v>32</v>
      </c>
      <c r="X233" s="86" t="s">
        <v>32</v>
      </c>
      <c r="Y233" s="87" t="str">
        <f>+IFERROR(IF(Z233="#N/C","#N/C",INDEX(Taxonomy_UniqueValues!A:A,MATCH(Z233,Taxonomy_UniqueValues!B:B,0))),"#N/C")</f>
        <v>Insecta</v>
      </c>
      <c r="Z233" s="87" t="str">
        <f>+IFERROR(IF(AA233="#N/C","#N/C",INDEX(Taxonomy_UniqueValues!B:B,MATCH(AA233,Taxonomy_UniqueValues!C:C,0))),"#N/C")</f>
        <v>Hymenoptera</v>
      </c>
      <c r="AA233" s="87" t="str">
        <f>+IFERROR(IF(AC233="#N/C","#N/C",IF(AC233="-",INDEX(Taxonomy_UniqueValues!C:C,MATCH(AD233,Taxonomy_UniqueValues!F:F,0)),INDEX(Taxonomy_UniqueValues!C:C,MATCH(AC233,Taxonomy_UniqueValues!E:E,0)))),"#N/C")</f>
        <v>Apocrita</v>
      </c>
      <c r="AB233" s="87" t="str">
        <f>+IFERROR(IF(AC233="#N/C","#N/C",INDEX(Taxonomy_UniqueValues!D:D,MATCH(AC233,Taxonomy_UniqueValues!E:E,0))),"#N/C")</f>
        <v>Aculeata</v>
      </c>
      <c r="AC233" s="87" t="str">
        <f>+IFERROR(IF(AD233="#N/C","#N/C",IF(AD233="-",INDEX(Taxonomy_UniqueValues!E:E,MATCH(AE233,Taxonomy_UniqueValues!G:G,0)),INDEX(Taxonomy_UniqueValues!E:E,MATCH(AD233,Taxonomy_UniqueValues!F:F,0)))),"#N/C")</f>
        <v>Vespoidea</v>
      </c>
      <c r="AD233" s="87" t="str">
        <f>+IFERROR(IF(AE233="#N/C","#N/C",IF(AE233="-",INDEX(Taxonomy_UniqueValues!F:F,MATCH(AF233,Taxonomy_UniqueValues!H:H,0)),INDEX(Taxonomy_UniqueValues!F:F,MATCH(AE233,Taxonomy_UniqueValues!G:G,0)))),"#N/C")</f>
        <v>Vespidae</v>
      </c>
      <c r="AE233" s="87" t="str">
        <f>+IFERROR(IF(AF233="#N/C","#N/C",INDEX(Taxonomy_UniqueValues!G:G,MATCH(AF233,Taxonomy_UniqueValues!H:H,0))),"#N/C")</f>
        <v>Vespinae</v>
      </c>
      <c r="AF233" s="87" t="s">
        <v>58</v>
      </c>
      <c r="AG233" s="88" t="s">
        <v>37</v>
      </c>
      <c r="AH233" s="39" t="str" cm="1">
        <f t="array" ref="AH233">IF(LEN(V233)&gt;1,V233,_xlfn.LET(_xlpm.cls,Y233, _xlpm.ord,IFERROR(Z233,"#N/C"), _xlpm.subord,IFERROR(AA233,"#N/C"), _xlpm.infr,IFERROR(AB233,"#N/C"), _xlpm.sf,IFERROR(AC233,"#N/C"), _xlpm.fam,IFERROR(AD233,"#N/C"), _xlpm.subfam,IF(TRIM(AE233)="-","#N/C",IFERROR(AE233,"#N/C")),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_xlpm.fallback,IF(IFERROR(Z233,"#N/C")="#N/C",Y233,IF(IFERROR(AA233,"#N/C")="#N/C",Z233,IF(IFERROR(AB233,"#N/C")="#N/C",AA233,IF(IFERROR(AC233,"#N/C")="#N/C",AB233,IF(IFERROR(AD233,"#N/C")="#N/C",AC233,IF(IFERROR(AE233,"#N/C")="#N/C",AD233,"#N/C")))))), _xlpm.finalResult,IF(OR(_xlpm.computedResult="",_xlpm.computedResult="#N/C"),_xlpm.fallback,_xlpm.computedResult), INDEX(_xlpm.finalResult,1)))</f>
        <v>wasp</v>
      </c>
      <c r="AI233" s="106" t="s">
        <v>35</v>
      </c>
      <c r="AJ233" s="55" t="str">
        <f t="shared" si="37"/>
        <v>Insecta.Hymenoptera.Apocrita.Aculeata.Vespoidea.Vespidae.Vespinae.Vespula.#N/C</v>
      </c>
    </row>
    <row r="234" spans="1:36" x14ac:dyDescent="0.25">
      <c r="A234" s="3">
        <v>233</v>
      </c>
      <c r="B234" s="50" t="str">
        <f t="shared" si="39"/>
        <v>FAIR-D1_233</v>
      </c>
      <c r="C234" s="51" t="s">
        <v>28</v>
      </c>
      <c r="D234" s="4">
        <f t="shared" si="38"/>
        <v>45168</v>
      </c>
      <c r="E234" s="1" t="s">
        <v>252</v>
      </c>
      <c r="F234" s="81" t="str">
        <f>HYPERLINK(VLOOKUP(E234,Video_List!G:K,5),"video")</f>
        <v>video</v>
      </c>
      <c r="G234" s="5" t="str">
        <f>IF(ISBLANK(E234),"",IFERROR(IF(MATCH(E234,Video_List!$G:$G,)&gt;0,"ok",""),"errr"))</f>
        <v>ok</v>
      </c>
      <c r="H234" s="1" t="s">
        <v>252</v>
      </c>
      <c r="I234" s="81" t="str">
        <f>HYPERLINK(VLOOKUP(H234,Video_List!G:K,5),"video")</f>
        <v>video</v>
      </c>
      <c r="J234" s="5" t="str">
        <f>IF(ISBLANK(H234),"",IFERROR(IF(MATCH(H234,Video_List!$G:$G,)&gt;0,"ok",""),"error"))</f>
        <v>ok</v>
      </c>
      <c r="K234" s="2">
        <v>45168.647037037001</v>
      </c>
      <c r="L234" s="2">
        <v>45168.647141203699</v>
      </c>
      <c r="M234" s="52">
        <f t="shared" si="33"/>
        <v>1.041666982928291E-4</v>
      </c>
      <c r="N234" s="53" t="s">
        <v>31</v>
      </c>
      <c r="O234" s="54" t="s">
        <v>35</v>
      </c>
      <c r="P234" s="54" t="s">
        <v>31</v>
      </c>
      <c r="Q234" s="6">
        <v>233</v>
      </c>
      <c r="R234" s="5" t="str">
        <f t="shared" si="34"/>
        <v>FAIR-D1/233</v>
      </c>
      <c r="S234" s="4" t="str">
        <f>IF(ISBLANK(E234),"",IF(E234=H234, "1 video",CONCATENATE((+COUNTIFS(Video_List!$A:$A,Monitoring!C234,Video_List!$D:$D,"&lt;=" &amp;Monitoring!L234)-COUNTIFS(Video_List!$A:$A,Monitoring!C234,Video_List!$D:$D,"&lt;=" &amp;Monitoring!K234))+1," videos")))</f>
        <v>1 video</v>
      </c>
      <c r="T234" s="6" t="s">
        <v>34</v>
      </c>
      <c r="U234" s="75"/>
      <c r="V234" s="7" t="str">
        <f t="shared" si="35"/>
        <v/>
      </c>
      <c r="W234" s="85" t="s">
        <v>35</v>
      </c>
      <c r="X234" s="86" t="s">
        <v>35</v>
      </c>
      <c r="Y234" s="87" t="str">
        <f>+IFERROR(IF(Z234="#N/C","#N/C",INDEX(Taxonomy_UniqueValues!A:A,MATCH(Z234,Taxonomy_UniqueValues!B:B,0))),"#N/C")</f>
        <v>Insecta</v>
      </c>
      <c r="Z234" s="87" t="str">
        <f>+IFERROR(IF(AA234="#N/C","#N/C",INDEX(Taxonomy_UniqueValues!B:B,MATCH(AA234,Taxonomy_UniqueValues!C:C,0))),"#N/C")</f>
        <v>Diptera</v>
      </c>
      <c r="AA234" s="87" t="s">
        <v>49</v>
      </c>
      <c r="AB234" s="87" t="str">
        <f>+IFERROR(IF(AC234="#N/C","#N/C",INDEX(Taxonomy_UniqueValues!D:D,MATCH(AC234,Taxonomy_UniqueValues!E:E,0))),"#N/C")</f>
        <v>#N/C</v>
      </c>
      <c r="AC234" s="87" t="str">
        <f>+IFERROR(IF(AD234="#N/C","#N/C",IF(AD234="-",INDEX(Taxonomy_UniqueValues!E:E,MATCH(AE234,Taxonomy_UniqueValues!G:G,0)),INDEX(Taxonomy_UniqueValues!E:E,MATCH(AD234,Taxonomy_UniqueValues!F:F,0)))),"#N/C")</f>
        <v>#N/C</v>
      </c>
      <c r="AD234" s="87" t="str">
        <f>+IFERROR(IF(AE234="#N/C","#N/C",IF(AE234="-",INDEX(Taxonomy_UniqueValues!F:F,MATCH(AF234,Taxonomy_UniqueValues!H:H,0)),INDEX(Taxonomy_UniqueValues!F:F,MATCH(AE234,Taxonomy_UniqueValues!G:G,0)))),"#N/C")</f>
        <v>#N/C</v>
      </c>
      <c r="AE234" s="87" t="str">
        <f>+IFERROR(IF(AF234="#N/C","#N/C",INDEX(Taxonomy_UniqueValues!G:G,MATCH(AF234,Taxonomy_UniqueValues!H:H,0))),"#N/C")</f>
        <v>#N/C</v>
      </c>
      <c r="AF234" s="87" t="str">
        <f>+IFERROR(IF(AG234="#N/C","#N/C",INDEX(Taxonomy_UniqueValues!H:H,MATCH(AG234,Taxonomy_UniqueValues!I:I,0))),"#N/C")</f>
        <v>#N/C</v>
      </c>
      <c r="AG234" s="88" t="s">
        <v>37</v>
      </c>
      <c r="AH234" s="39" t="str" cm="1">
        <f t="array" ref="AH234">IF(LEN(V234)&gt;1,V234,_xlfn.LET(_xlpm.cls,Y234, _xlpm.ord,IFERROR(Z234,"#N/C"), _xlpm.subord,IFERROR(AA234,"#N/C"), _xlpm.infr,IFERROR(AB234,"#N/C"), _xlpm.sf,IFERROR(AC234,"#N/C"), _xlpm.fam,IFERROR(AD234,"#N/C"), _xlpm.subfam,IF(TRIM(AE234)="-","#N/C",IFERROR(AE234,"#N/C")),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_xlpm.fallback,IF(IFERROR(Z234,"#N/C")="#N/C",Y234,IF(IFERROR(AA234,"#N/C")="#N/C",Z234,IF(IFERROR(AB234,"#N/C")="#N/C",AA234,IF(IFERROR(AC234,"#N/C")="#N/C",AB234,IF(IFERROR(AD234,"#N/C")="#N/C",AC234,IF(IFERROR(AE234,"#N/C")="#N/C",AD234,"#N/C")))))), _xlpm.finalResult,IF(OR(_xlpm.computedResult="",_xlpm.computedResult="#N/C"),_xlpm.fallback,_xlpm.computedResult), INDEX(_xlpm.finalResult,1)))</f>
        <v>Brachycera</v>
      </c>
      <c r="AI234" s="106" t="s">
        <v>35</v>
      </c>
      <c r="AJ234" s="55" t="str">
        <f t="shared" si="37"/>
        <v>Insecta.Diptera.Brachycera.#N/C.#N/C.#N/C.#N/C.#N/C.#N/C</v>
      </c>
    </row>
    <row r="235" spans="1:36" x14ac:dyDescent="0.25">
      <c r="A235" s="3">
        <v>234</v>
      </c>
      <c r="B235" s="50" t="str">
        <f t="shared" si="39"/>
        <v>FAIR-D1_234</v>
      </c>
      <c r="C235" s="51" t="s">
        <v>28</v>
      </c>
      <c r="D235" s="4">
        <f t="shared" si="38"/>
        <v>45168</v>
      </c>
      <c r="E235" s="1" t="s">
        <v>252</v>
      </c>
      <c r="F235" s="81" t="str">
        <f>HYPERLINK(VLOOKUP(E235,Video_List!G:K,5),"video")</f>
        <v>video</v>
      </c>
      <c r="G235" s="5" t="str">
        <f>IF(ISBLANK(E235),"",IFERROR(IF(MATCH(E235,Video_List!$G:$G,)&gt;0,"ok",""),"errr"))</f>
        <v>ok</v>
      </c>
      <c r="H235" s="1" t="s">
        <v>253</v>
      </c>
      <c r="I235" s="81" t="str">
        <f>HYPERLINK(VLOOKUP(H235,Video_List!G:K,5),"video")</f>
        <v>video</v>
      </c>
      <c r="J235" s="5" t="str">
        <f>IF(ISBLANK(H235),"",IFERROR(IF(MATCH(H235,Video_List!$G:$G,)&gt;0,"ok",""),"error"))</f>
        <v>ok</v>
      </c>
      <c r="K235" s="2">
        <v>45168.647037037001</v>
      </c>
      <c r="L235" s="2">
        <v>45168.648009259297</v>
      </c>
      <c r="M235" s="52">
        <f t="shared" si="33"/>
        <v>9.722222966956906E-4</v>
      </c>
      <c r="N235" s="53" t="s">
        <v>46</v>
      </c>
      <c r="O235" s="54" t="s">
        <v>32</v>
      </c>
      <c r="P235" s="54" t="s">
        <v>33</v>
      </c>
      <c r="Q235" s="6">
        <v>234</v>
      </c>
      <c r="R235" s="5" t="str">
        <f t="shared" si="34"/>
        <v>FAIR-D1/234</v>
      </c>
      <c r="S235" s="4" t="str">
        <f>IF(ISBLANK(E235),"",IF(E235=H235, "1 video",CONCATENATE((+COUNTIFS(Video_List!$A:$A,Monitoring!C235,Video_List!$D:$D,"&lt;=" &amp;Monitoring!L235)-COUNTIFS(Video_List!$A:$A,Monitoring!C235,Video_List!$D:$D,"&lt;=" &amp;Monitoring!K235))+1," videos")))</f>
        <v>2 videos</v>
      </c>
      <c r="T235" s="54" t="s">
        <v>34</v>
      </c>
      <c r="U235" s="75"/>
      <c r="V235" s="7" t="str">
        <f t="shared" si="35"/>
        <v/>
      </c>
      <c r="W235" s="85" t="s">
        <v>32</v>
      </c>
      <c r="X235" s="86" t="s">
        <v>35</v>
      </c>
      <c r="Y235" s="87" t="str">
        <f>+IFERROR(IF(Z235="#N/C","#N/C",INDEX(Taxonomy_UniqueValues!A:A,MATCH(Z235,Taxonomy_UniqueValues!B:B,0))),"#N/C")</f>
        <v>Insecta</v>
      </c>
      <c r="Z235" s="87" t="str">
        <f>+IFERROR(IF(AA235="#N/C","#N/C",INDEX(Taxonomy_UniqueValues!B:B,MATCH(AA235,Taxonomy_UniqueValues!C:C,0))),"#N/C")</f>
        <v>Diptera</v>
      </c>
      <c r="AA235" s="87" t="str">
        <f>+IFERROR(IF(AC235="#N/C","#N/C",IF(AC235="-",INDEX(Taxonomy_UniqueValues!C:C,MATCH(AD235,Taxonomy_UniqueValues!F:F,0)),INDEX(Taxonomy_UniqueValues!C:C,MATCH(AC235,Taxonomy_UniqueValues!E:E,0)))),"#N/C")</f>
        <v>Brachycera</v>
      </c>
      <c r="AB235" s="87" t="str">
        <f>+IFERROR(IF(AC235="#N/C","#N/C",INDEX(Taxonomy_UniqueValues!D:D,MATCH(AC235,Taxonomy_UniqueValues!E:E,0))),"#N/C")</f>
        <v>Muscomorpha</v>
      </c>
      <c r="AC235" s="87" t="s">
        <v>36</v>
      </c>
      <c r="AD235" s="87" t="str">
        <f>+IFERROR(IF(AE235="#N/C","#N/C",IF(AE235="-",INDEX(Taxonomy_UniqueValues!F:F,MATCH(AF235,Taxonomy_UniqueValues!H:H,0)),INDEX(Taxonomy_UniqueValues!F:F,MATCH(AE235,Taxonomy_UniqueValues!G:G,0)))),"#N/C")</f>
        <v>#N/C</v>
      </c>
      <c r="AE235" s="87" t="str">
        <f>+IFERROR(IF(AF235="#N/C","#N/C",INDEX(Taxonomy_UniqueValues!G:G,MATCH(AF235,Taxonomy_UniqueValues!H:H,0))),"#N/C")</f>
        <v>#N/C</v>
      </c>
      <c r="AF235" s="87" t="str">
        <f>+IFERROR(IF(AG235="#N/C","#N/C",INDEX(Taxonomy_UniqueValues!H:H,MATCH(AG235,Taxonomy_UniqueValues!I:I,0))),"#N/C")</f>
        <v>#N/C</v>
      </c>
      <c r="AG235" s="88" t="s">
        <v>37</v>
      </c>
      <c r="AH235" s="39" t="str" cm="1">
        <f t="array" ref="AH235">IF(LEN(V235)&gt;1,V235,_xlfn.LET(_xlpm.cls,Y235, _xlpm.ord,IFERROR(Z235,"#N/C"), _xlpm.subord,IFERROR(AA235,"#N/C"), _xlpm.infr,IFERROR(AB235,"#N/C"), _xlpm.sf,IFERROR(AC235,"#N/C"), _xlpm.fam,IFERROR(AD235,"#N/C"), _xlpm.subfam,IF(TRIM(AE235)="-","#N/C",IFERROR(AE235,"#N/C")),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_xlpm.fallback,IF(IFERROR(Z235,"#N/C")="#N/C",Y235,IF(IFERROR(AA235,"#N/C")="#N/C",Z235,IF(IFERROR(AB235,"#N/C")="#N/C",AA235,IF(IFERROR(AC235,"#N/C")="#N/C",AB235,IF(IFERROR(AD235,"#N/C")="#N/C",AC235,IF(IFERROR(AE235,"#N/C")="#N/C",AD235,"#N/C")))))), _xlpm.finalResult,IF(OR(_xlpm.computedResult="",_xlpm.computedResult="#N/C"),_xlpm.fallback,_xlpm.computedResult), INDEX(_xlpm.finalResult,1)))</f>
        <v>Muscoidea</v>
      </c>
      <c r="AI235" s="106" t="s">
        <v>35</v>
      </c>
      <c r="AJ235" s="55" t="str">
        <f t="shared" si="37"/>
        <v>Insecta.Diptera.Brachycera.Muscomorpha.Muscoidea.#N/C.#N/C.#N/C.#N/C</v>
      </c>
    </row>
    <row r="236" spans="1:36" x14ac:dyDescent="0.25">
      <c r="A236" s="3">
        <v>235</v>
      </c>
      <c r="B236" s="50" t="str">
        <f t="shared" si="39"/>
        <v>FAIR-D1_235</v>
      </c>
      <c r="C236" s="51" t="s">
        <v>28</v>
      </c>
      <c r="D236" s="4">
        <f t="shared" si="38"/>
        <v>45168</v>
      </c>
      <c r="E236" s="1" t="s">
        <v>254</v>
      </c>
      <c r="F236" s="81" t="str">
        <f>HYPERLINK(VLOOKUP(E236,Video_List!G:K,5),"video")</f>
        <v>video</v>
      </c>
      <c r="G236" s="5" t="str">
        <f>IF(ISBLANK(E236),"",IFERROR(IF(MATCH(E236,Video_List!$G:$G,)&gt;0,"ok",""),"errr"))</f>
        <v>ok</v>
      </c>
      <c r="H236" s="1" t="s">
        <v>254</v>
      </c>
      <c r="I236" s="81" t="str">
        <f>HYPERLINK(VLOOKUP(H236,Video_List!G:K,5),"video")</f>
        <v>video</v>
      </c>
      <c r="J236" s="5" t="str">
        <f>IF(ISBLANK(H236),"",IFERROR(IF(MATCH(H236,Video_List!$G:$G,)&gt;0,"ok",""),"error"))</f>
        <v>ok</v>
      </c>
      <c r="K236" s="2">
        <v>45168.720046296301</v>
      </c>
      <c r="L236" s="2">
        <v>45168.720219907402</v>
      </c>
      <c r="M236" s="52">
        <f t="shared" si="33"/>
        <v>1.736111007630825E-4</v>
      </c>
      <c r="N236" s="53" t="s">
        <v>46</v>
      </c>
      <c r="O236" s="54" t="s">
        <v>32</v>
      </c>
      <c r="P236" s="54" t="s">
        <v>33</v>
      </c>
      <c r="Q236" s="6">
        <v>235</v>
      </c>
      <c r="R236" s="5" t="str">
        <f t="shared" si="34"/>
        <v>FAIR-D1/235</v>
      </c>
      <c r="S236" s="4" t="str">
        <f>IF(ISBLANK(E236),"",IF(E236=H236, "1 video",CONCATENATE((+COUNTIFS(Video_List!$A:$A,Monitoring!C236,Video_List!$D:$D,"&lt;=" &amp;Monitoring!L236)-COUNTIFS(Video_List!$A:$A,Monitoring!C236,Video_List!$D:$D,"&lt;=" &amp;Monitoring!K236))+1," videos")))</f>
        <v>1 video</v>
      </c>
      <c r="T236" s="54" t="s">
        <v>34</v>
      </c>
      <c r="U236" s="75"/>
      <c r="V236" s="7" t="str">
        <f t="shared" si="35"/>
        <v/>
      </c>
      <c r="W236" s="85" t="s">
        <v>32</v>
      </c>
      <c r="X236" s="86" t="s">
        <v>35</v>
      </c>
      <c r="Y236" s="87" t="str">
        <f>+IFERROR(IF(Z236="#N/C","#N/C",IF(Z236=0,INDEX(Taxonomy_UniqueValues!A:A,MATCH(AA236,Taxonomy_UniqueValues!C:C,0)),INDEX(Taxonomy_UniqueValues!A:A,MATCH(Z236,Taxonomy_UniqueValues!B:B,0)))),"#N/C")</f>
        <v>Insecta</v>
      </c>
      <c r="Z236" s="87" t="str">
        <f>+IFERROR(IF(AA236="#N/C","#N/C",IF(AA236=0,INDEX(Taxonomy_UniqueValues!B:B,MATCH(AB236,Taxonomy_UniqueValues!D:D,0)),INDEX(Taxonomy_UniqueValues!B:B,MATCH(AA236,Taxonomy_UniqueValues!C:C,0)))),"#N/C")</f>
        <v>Diptera</v>
      </c>
      <c r="AA236" s="87" t="str">
        <f>+IFERROR(IF(AB236="#N/C","#N/C",IF(AB236=0,INDEX(Taxonomy_UniqueValues!C:C,MATCH(AC236,Taxonomy_UniqueValues!E:E,0)),INDEX(Taxonomy_UniqueValues!C:C,MATCH(AB236,Taxonomy_UniqueValues!D:D,0)))),"#N/C")</f>
        <v>Brachycera</v>
      </c>
      <c r="AB236" s="87" t="str">
        <f>+IFERROR(IF(AC236="#N/C","#N/C",IF(AC236=0,INDEX(Taxonomy_UniqueValues!D:D,MATCH(AD236,Taxonomy_UniqueValues!F:F,0)),INDEX(Taxonomy_UniqueValues!D:D,MATCH(AC236,Taxonomy_UniqueValues!E:E,0)))),"#N/C")</f>
        <v>Muscomorpha</v>
      </c>
      <c r="AC236" s="87" t="str">
        <f>+IFERROR(IF(AD236="#N/C","#N/C",IF(AD236=0,INDEX(Taxonomy_UniqueValues!E:E,MATCH(AE236,Taxonomy_UniqueValues!G:G,0)),INDEX(Taxonomy_UniqueValues!E:E,MATCH(AD236,Taxonomy_UniqueValues!F:F,0)))),"#N/C")</f>
        <v>Muscoidea</v>
      </c>
      <c r="AD236" s="87" t="str">
        <f>+IFERROR(IF(AE236="#N/C","#N/C",IF(AE236=0,INDEX(Taxonomy_UniqueValues!F:F,MATCH(AF236,Taxonomy_UniqueValues!H:H,0)),INDEX(Taxonomy_UniqueValues!F:F,MATCH(AE236,Taxonomy_UniqueValues!G:G,0)))),"#N/C")</f>
        <v>Fanniidae</v>
      </c>
      <c r="AE236" s="87">
        <f>+IFERROR(IF(AF236="#N/C","#N/C",INDEX(Taxonomy_UniqueValues!G:G,MATCH(AF236,Taxonomy_UniqueValues!H:H,0))),"#N/C")</f>
        <v>0</v>
      </c>
      <c r="AF236" s="87" t="s">
        <v>39</v>
      </c>
      <c r="AG236" s="88" t="s">
        <v>37</v>
      </c>
      <c r="AH236" s="39" t="str" cm="1">
        <f t="array" ref="AH236">IF(LEN(V236)&gt;1,V236,_xlfn.LET(_xlpm.cls,Y236, _xlpm.ord,IFERROR(Z236,"#N/C"), _xlpm.subord,IFERROR(AA236,"#N/C"), _xlpm.infr,IFERROR(AB236,"#N/C"), _xlpm.sf,IFERROR(AC236,"#N/C"), _xlpm.fam,IFERROR(AD236,"#N/C"), _xlpm.subfam,IF(TRIM(AE236)="-","#N/C",IFERROR(AE236,"#N/C")),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_xlpm.fallback,IF(IFERROR(Z236,"#N/C")="#N/C",Y236,IF(IFERROR(AA236,"#N/C")="#N/C",Z236,IF(IFERROR(AB236,"#N/C")="#N/C",AA236,IF(IFERROR(AC236,"#N/C")="#N/C",AB236,IF(IFERROR(AD236,"#N/C")="#N/C",AC236,IF(IFERROR(AE236,"#N/C")="#N/C",AD236,"#N/C")))))), _xlpm.finalResult,IF(OR(_xlpm.computedResult="",_xlpm.computedResult="#N/C"),_xlpm.fallback,_xlpm.computedResult), INDEX(_xlpm.finalResult,1)))</f>
        <v>fly</v>
      </c>
      <c r="AI236" s="106" t="s">
        <v>35</v>
      </c>
      <c r="AJ236" s="55" t="str">
        <f t="shared" si="37"/>
        <v>Insecta.Diptera.Brachycera.Muscomorpha.Muscoidea.Fanniidae.0.Fannia.#N/C</v>
      </c>
    </row>
    <row r="237" spans="1:36" x14ac:dyDescent="0.25">
      <c r="A237" s="3">
        <v>236</v>
      </c>
      <c r="B237" s="50" t="str">
        <f t="shared" si="39"/>
        <v>FAIR-D1_236</v>
      </c>
      <c r="C237" s="51" t="s">
        <v>28</v>
      </c>
      <c r="D237" s="4">
        <f t="shared" si="38"/>
        <v>45168</v>
      </c>
      <c r="E237" s="1" t="s">
        <v>255</v>
      </c>
      <c r="F237" s="81" t="str">
        <f>HYPERLINK(VLOOKUP(E237,Video_List!G:K,5),"video")</f>
        <v>video</v>
      </c>
      <c r="G237" s="5" t="str">
        <f>IF(ISBLANK(E237),"",IFERROR(IF(MATCH(E237,Video_List!$G:$G,)&gt;0,"ok",""),"errr"))</f>
        <v>ok</v>
      </c>
      <c r="H237" s="1" t="s">
        <v>255</v>
      </c>
      <c r="I237" s="81" t="str">
        <f>HYPERLINK(VLOOKUP(H237,Video_List!G:K,5),"video")</f>
        <v>video</v>
      </c>
      <c r="J237" s="5" t="str">
        <f>IF(ISBLANK(H237),"",IFERROR(IF(MATCH(H237,Video_List!$G:$G,)&gt;0,"ok",""),"error"))</f>
        <v>ok</v>
      </c>
      <c r="K237" s="2">
        <v>45168.726458333302</v>
      </c>
      <c r="L237" s="2">
        <v>45168.726493055598</v>
      </c>
      <c r="M237" s="52">
        <f t="shared" si="33"/>
        <v>3.4722295822575688E-5</v>
      </c>
      <c r="N237" s="53" t="s">
        <v>31</v>
      </c>
      <c r="O237" s="54" t="s">
        <v>32</v>
      </c>
      <c r="P237" s="54" t="s">
        <v>33</v>
      </c>
      <c r="Q237" s="6">
        <v>236</v>
      </c>
      <c r="R237" s="5" t="str">
        <f t="shared" si="34"/>
        <v>FAIR-D1/236</v>
      </c>
      <c r="S237" s="4" t="str">
        <f>IF(ISBLANK(E237),"",IF(E237=H237, "1 video",CONCATENATE((+COUNTIFS(Video_List!$A:$A,Monitoring!C237,Video_List!$D:$D,"&lt;=" &amp;Monitoring!L237)-COUNTIFS(Video_List!$A:$A,Monitoring!C237,Video_List!$D:$D,"&lt;=" &amp;Monitoring!K237))+1," videos")))</f>
        <v>1 video</v>
      </c>
      <c r="T237" s="54" t="s">
        <v>34</v>
      </c>
      <c r="U237" s="75"/>
      <c r="V237" s="7" t="str">
        <f t="shared" si="35"/>
        <v/>
      </c>
      <c r="W237" s="85" t="s">
        <v>32</v>
      </c>
      <c r="X237" s="86" t="s">
        <v>35</v>
      </c>
      <c r="Y237" s="87" t="str">
        <f>+IFERROR(IF(Z237="#N/C","#N/C",IF(Z237=0,INDEX(Taxonomy_UniqueValues!A:A,MATCH(AA237,Taxonomy_UniqueValues!C:C,0)),INDEX(Taxonomy_UniqueValues!A:A,MATCH(Z237,Taxonomy_UniqueValues!B:B,0)))),"#N/C")</f>
        <v>Insecta</v>
      </c>
      <c r="Z237" s="87" t="str">
        <f>+IFERROR(IF(AA237="#N/C","#N/C",IF(AA237=0,INDEX(Taxonomy_UniqueValues!B:B,MATCH(AB237,Taxonomy_UniqueValues!D:D,0)),INDEX(Taxonomy_UniqueValues!B:B,MATCH(AA237,Taxonomy_UniqueValues!C:C,0)))),"#N/C")</f>
        <v>Diptera</v>
      </c>
      <c r="AA237" s="87" t="str">
        <f>+IFERROR(IF(AB237="#N/C","#N/C",IF(AB237=0,INDEX(Taxonomy_UniqueValues!C:C,MATCH(AC237,Taxonomy_UniqueValues!E:E,0)),INDEX(Taxonomy_UniqueValues!C:C,MATCH(AB237,Taxonomy_UniqueValues!D:D,0)))),"#N/C")</f>
        <v>Brachycera</v>
      </c>
      <c r="AB237" s="87" t="str">
        <f>+IFERROR(IF(AC237="#N/C","#N/C",IF(AC237=0,INDEX(Taxonomy_UniqueValues!D:D,MATCH(AD237,Taxonomy_UniqueValues!F:F,0)),INDEX(Taxonomy_UniqueValues!D:D,MATCH(AC237,Taxonomy_UniqueValues!E:E,0)))),"#N/C")</f>
        <v>Muscomorpha</v>
      </c>
      <c r="AC237" s="87" t="str">
        <f>+IFERROR(IF(AD237="#N/C","#N/C",IF(AD237=0,INDEX(Taxonomy_UniqueValues!E:E,MATCH(AE237,Taxonomy_UniqueValues!G:G,0)),INDEX(Taxonomy_UniqueValues!E:E,MATCH(AD237,Taxonomy_UniqueValues!F:F,0)))),"#N/C")</f>
        <v>Muscoidea</v>
      </c>
      <c r="AD237" s="87" t="str">
        <f>+IFERROR(IF(AE237="#N/C","#N/C",IF(AE237=0,INDEX(Taxonomy_UniqueValues!F:F,MATCH(AF237,Taxonomy_UniqueValues!H:H,0)),INDEX(Taxonomy_UniqueValues!F:F,MATCH(AE237,Taxonomy_UniqueValues!G:G,0)))),"#N/C")</f>
        <v>Fanniidae</v>
      </c>
      <c r="AE237" s="87">
        <f>+IFERROR(IF(AF237="#N/C","#N/C",INDEX(Taxonomy_UniqueValues!G:G,MATCH(AF237,Taxonomy_UniqueValues!H:H,0))),"#N/C")</f>
        <v>0</v>
      </c>
      <c r="AF237" s="87" t="s">
        <v>39</v>
      </c>
      <c r="AG237" s="88" t="s">
        <v>37</v>
      </c>
      <c r="AH237" s="39" t="str" cm="1">
        <f t="array" ref="AH237">IF(LEN(V237)&gt;1,V237,_xlfn.LET(_xlpm.cls,Y237, _xlpm.ord,IFERROR(Z237,"#N/C"), _xlpm.subord,IFERROR(AA237,"#N/C"), _xlpm.infr,IFERROR(AB237,"#N/C"), _xlpm.sf,IFERROR(AC237,"#N/C"), _xlpm.fam,IFERROR(AD237,"#N/C"), _xlpm.subfam,IF(TRIM(AE237)="-","#N/C",IFERROR(AE237,"#N/C")),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_xlpm.fallback,IF(IFERROR(Z237,"#N/C")="#N/C",Y237,IF(IFERROR(AA237,"#N/C")="#N/C",Z237,IF(IFERROR(AB237,"#N/C")="#N/C",AA237,IF(IFERROR(AC237,"#N/C")="#N/C",AB237,IF(IFERROR(AD237,"#N/C")="#N/C",AC237,IF(IFERROR(AE237,"#N/C")="#N/C",AD237,"#N/C")))))), _xlpm.finalResult,IF(OR(_xlpm.computedResult="",_xlpm.computedResult="#N/C"),_xlpm.fallback,_xlpm.computedResult), INDEX(_xlpm.finalResult,1)))</f>
        <v>fly</v>
      </c>
      <c r="AI237" s="106" t="s">
        <v>35</v>
      </c>
      <c r="AJ237" s="55" t="str">
        <f t="shared" si="37"/>
        <v>Insecta.Diptera.Brachycera.Muscomorpha.Muscoidea.Fanniidae.0.Fannia.#N/C</v>
      </c>
    </row>
    <row r="238" spans="1:36" x14ac:dyDescent="0.25">
      <c r="A238" s="3">
        <v>237</v>
      </c>
      <c r="B238" s="50" t="str">
        <f t="shared" si="39"/>
        <v>FAIR-D1_237</v>
      </c>
      <c r="C238" s="51" t="s">
        <v>28</v>
      </c>
      <c r="D238" s="4">
        <f t="shared" si="38"/>
        <v>45168</v>
      </c>
      <c r="E238" s="1" t="s">
        <v>256</v>
      </c>
      <c r="F238" s="81" t="str">
        <f>HYPERLINK(VLOOKUP(E238,Video_List!G:K,5),"video")</f>
        <v>video</v>
      </c>
      <c r="G238" s="5" t="str">
        <f>IF(ISBLANK(E238),"",IFERROR(IF(MATCH(E238,Video_List!$G:$G,)&gt;0,"ok",""),"errr"))</f>
        <v>ok</v>
      </c>
      <c r="H238" s="1" t="s">
        <v>256</v>
      </c>
      <c r="I238" s="81" t="str">
        <f>HYPERLINK(VLOOKUP(H238,Video_List!G:K,5),"video")</f>
        <v>video</v>
      </c>
      <c r="J238" s="5" t="str">
        <f>IF(ISBLANK(H238),"",IFERROR(IF(MATCH(H238,Video_List!$G:$G,)&gt;0,"ok",""),"error"))</f>
        <v>ok</v>
      </c>
      <c r="K238" s="2">
        <v>45168.761030092603</v>
      </c>
      <c r="L238" s="2">
        <v>45168.761111111096</v>
      </c>
      <c r="M238" s="52">
        <f t="shared" si="33"/>
        <v>8.1018493801821023E-5</v>
      </c>
      <c r="N238" s="53" t="s">
        <v>33</v>
      </c>
      <c r="O238" s="54" t="s">
        <v>35</v>
      </c>
      <c r="P238" s="54" t="s">
        <v>33</v>
      </c>
      <c r="Q238" s="6">
        <v>237</v>
      </c>
      <c r="R238" s="5" t="str">
        <f t="shared" si="34"/>
        <v>FAIR-D1/237</v>
      </c>
      <c r="S238" s="4" t="str">
        <f>IF(ISBLANK(E238),"",IF(E238=H238, "1 video",CONCATENATE((+COUNTIFS(Video_List!$A:$A,Monitoring!C238,Video_List!$D:$D,"&lt;=" &amp;Monitoring!L238)-COUNTIFS(Video_List!$A:$A,Monitoring!C238,Video_List!$D:$D,"&lt;=" &amp;Monitoring!K238))+1," videos")))</f>
        <v>1 video</v>
      </c>
      <c r="T238" s="54" t="s">
        <v>34</v>
      </c>
      <c r="U238" s="75"/>
      <c r="V238" s="7" t="str">
        <f t="shared" si="35"/>
        <v/>
      </c>
      <c r="W238" s="85" t="s">
        <v>35</v>
      </c>
      <c r="X238" s="86" t="s">
        <v>35</v>
      </c>
      <c r="Y238" s="87" t="str">
        <f>+IFERROR(IF(Z238="#N/C","#N/C",INDEX(Taxonomy_UniqueValues!A:A,MATCH(Z238,Taxonomy_UniqueValues!B:B,0))),"#N/C")</f>
        <v>Insecta</v>
      </c>
      <c r="Z238" s="87" t="str">
        <f>+IFERROR(IF(AA238="#N/C","#N/C",INDEX(Taxonomy_UniqueValues!B:B,MATCH(AA238,Taxonomy_UniqueValues!C:C,0))),"#N/C")</f>
        <v>Diptera</v>
      </c>
      <c r="AA238" s="87" t="s">
        <v>49</v>
      </c>
      <c r="AB238" s="87" t="str">
        <f>+IFERROR(IF(AC238="#N/C","#N/C",INDEX(Taxonomy_UniqueValues!D:D,MATCH(AC238,Taxonomy_UniqueValues!E:E,0))),"#N/C")</f>
        <v>#N/C</v>
      </c>
      <c r="AC238" s="87" t="str">
        <f>+IFERROR(IF(AD238="#N/C","#N/C",IF(AD238="-",INDEX(Taxonomy_UniqueValues!E:E,MATCH(AE238,Taxonomy_UniqueValues!G:G,0)),INDEX(Taxonomy_UniqueValues!E:E,MATCH(AD238,Taxonomy_UniqueValues!F:F,0)))),"#N/C")</f>
        <v>#N/C</v>
      </c>
      <c r="AD238" s="87" t="str">
        <f>+IFERROR(IF(AE238="#N/C","#N/C",IF(AE238="-",INDEX(Taxonomy_UniqueValues!F:F,MATCH(AF238,Taxonomy_UniqueValues!H:H,0)),INDEX(Taxonomy_UniqueValues!F:F,MATCH(AE238,Taxonomy_UniqueValues!G:G,0)))),"#N/C")</f>
        <v>#N/C</v>
      </c>
      <c r="AE238" s="87" t="str">
        <f>+IFERROR(IF(AF238="#N/C","#N/C",INDEX(Taxonomy_UniqueValues!G:G,MATCH(AF238,Taxonomy_UniqueValues!H:H,0))),"#N/C")</f>
        <v>#N/C</v>
      </c>
      <c r="AF238" s="87" t="str">
        <f>+IFERROR(IF(AG238="#N/C","#N/C",INDEX(Taxonomy_UniqueValues!H:H,MATCH(AG238,Taxonomy_UniqueValues!I:I,0))),"#N/C")</f>
        <v>#N/C</v>
      </c>
      <c r="AG238" s="88" t="s">
        <v>37</v>
      </c>
      <c r="AH238" s="39" t="str" cm="1">
        <f t="array" ref="AH238">IF(LEN(V238)&gt;1,V238,_xlfn.LET(_xlpm.cls,Y238, _xlpm.ord,IFERROR(Z238,"#N/C"), _xlpm.subord,IFERROR(AA238,"#N/C"), _xlpm.infr,IFERROR(AB238,"#N/C"), _xlpm.sf,IFERROR(AC238,"#N/C"), _xlpm.fam,IFERROR(AD238,"#N/C"), _xlpm.subfam,IF(TRIM(AE238)="-","#N/C",IFERROR(AE238,"#N/C")),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_xlpm.fallback,IF(IFERROR(Z238,"#N/C")="#N/C",Y238,IF(IFERROR(AA238,"#N/C")="#N/C",Z238,IF(IFERROR(AB238,"#N/C")="#N/C",AA238,IF(IFERROR(AC238,"#N/C")="#N/C",AB238,IF(IFERROR(AD238,"#N/C")="#N/C",AC238,IF(IFERROR(AE238,"#N/C")="#N/C",AD238,"#N/C")))))), _xlpm.finalResult,IF(OR(_xlpm.computedResult="",_xlpm.computedResult="#N/C"),_xlpm.fallback,_xlpm.computedResult), INDEX(_xlpm.finalResult,1)))</f>
        <v>Brachycera</v>
      </c>
      <c r="AI238" s="106" t="s">
        <v>35</v>
      </c>
      <c r="AJ238" s="55" t="str">
        <f t="shared" si="37"/>
        <v>Insecta.Diptera.Brachycera.#N/C.#N/C.#N/C.#N/C.#N/C.#N/C</v>
      </c>
    </row>
    <row r="239" spans="1:36" x14ac:dyDescent="0.25">
      <c r="A239" s="3">
        <v>238</v>
      </c>
      <c r="B239" s="50" t="str">
        <f t="shared" si="39"/>
        <v>FAIR-D1_238</v>
      </c>
      <c r="C239" s="51" t="s">
        <v>28</v>
      </c>
      <c r="D239" s="4">
        <f t="shared" ref="D239:D270" si="40">IF(ISBLANK(E239),"",+VALUE(MID(E239,FIND("_",E239)+1,10)))</f>
        <v>45169</v>
      </c>
      <c r="E239" s="1" t="s">
        <v>257</v>
      </c>
      <c r="F239" s="81" t="str">
        <f>HYPERLINK(VLOOKUP(E239,Video_List!G:K,5),"video")</f>
        <v>video</v>
      </c>
      <c r="G239" s="5" t="str">
        <f>IF(ISBLANK(E239),"",IFERROR(IF(MATCH(E239,Video_List!$G:$G,)&gt;0,"ok",""),"errr"))</f>
        <v>ok</v>
      </c>
      <c r="H239" s="1" t="s">
        <v>257</v>
      </c>
      <c r="I239" s="81" t="str">
        <f>HYPERLINK(VLOOKUP(H239,Video_List!G:K,5),"video")</f>
        <v>video</v>
      </c>
      <c r="J239" s="5" t="str">
        <f>IF(ISBLANK(H239),"",IFERROR(IF(MATCH(H239,Video_List!$G:$G,)&gt;0,"ok",""),"error"))</f>
        <v>ok</v>
      </c>
      <c r="K239" s="2">
        <v>45169.377048611103</v>
      </c>
      <c r="L239" s="2">
        <v>45169.377488425896</v>
      </c>
      <c r="M239" s="52">
        <f t="shared" si="33"/>
        <v>4.3981479393551126E-4</v>
      </c>
      <c r="N239" s="53" t="s">
        <v>46</v>
      </c>
      <c r="O239" s="54" t="s">
        <v>32</v>
      </c>
      <c r="P239" s="54" t="s">
        <v>33</v>
      </c>
      <c r="Q239" s="6">
        <v>238</v>
      </c>
      <c r="R239" s="5" t="str">
        <f t="shared" si="34"/>
        <v>FAIR-D1/238</v>
      </c>
      <c r="S239" s="4" t="str">
        <f>IF(ISBLANK(E239),"",IF(E239=H239, "1 video",CONCATENATE((+COUNTIFS(Video_List!$A:$A,Monitoring!C239,Video_List!$D:$D,"&lt;=" &amp;Monitoring!L239)-COUNTIFS(Video_List!$A:$A,Monitoring!C239,Video_List!$D:$D,"&lt;=" &amp;Monitoring!K239))+1," videos")))</f>
        <v>1 video</v>
      </c>
      <c r="T239" s="54" t="s">
        <v>34</v>
      </c>
      <c r="U239" s="75"/>
      <c r="V239" s="7" t="str">
        <f t="shared" si="35"/>
        <v/>
      </c>
      <c r="W239" s="85" t="s">
        <v>32</v>
      </c>
      <c r="X239" s="86" t="s">
        <v>35</v>
      </c>
      <c r="Y239" s="87" t="str">
        <f>+IFERROR(IF(Z239="#N/C","#N/C",IF(Z239=0,INDEX(Taxonomy_UniqueValues!A:A,MATCH(AA239,Taxonomy_UniqueValues!C:C,0)),INDEX(Taxonomy_UniqueValues!A:A,MATCH(Z239,Taxonomy_UniqueValues!B:B,0)))),"#N/C")</f>
        <v>Insecta</v>
      </c>
      <c r="Z239" s="87" t="str">
        <f>+IFERROR(IF(AA239="#N/C","#N/C",IF(AA239=0,INDEX(Taxonomy_UniqueValues!B:B,MATCH(AB239,Taxonomy_UniqueValues!D:D,0)),INDEX(Taxonomy_UniqueValues!B:B,MATCH(AA239,Taxonomy_UniqueValues!C:C,0)))),"#N/C")</f>
        <v>Diptera</v>
      </c>
      <c r="AA239" s="87" t="str">
        <f>+IFERROR(IF(AB239="#N/C","#N/C",IF(AB239=0,INDEX(Taxonomy_UniqueValues!C:C,MATCH(AC239,Taxonomy_UniqueValues!E:E,0)),INDEX(Taxonomy_UniqueValues!C:C,MATCH(AB239,Taxonomy_UniqueValues!D:D,0)))),"#N/C")</f>
        <v>Brachycera</v>
      </c>
      <c r="AB239" s="87" t="str">
        <f>+IFERROR(IF(AC239="#N/C","#N/C",IF(AC239=0,INDEX(Taxonomy_UniqueValues!D:D,MATCH(AD239,Taxonomy_UniqueValues!F:F,0)),INDEX(Taxonomy_UniqueValues!D:D,MATCH(AC239,Taxonomy_UniqueValues!E:E,0)))),"#N/C")</f>
        <v>Muscomorpha</v>
      </c>
      <c r="AC239" s="87" t="str">
        <f>+IFERROR(IF(AD239="#N/C","#N/C",IF(AD239=0,INDEX(Taxonomy_UniqueValues!E:E,MATCH(AE239,Taxonomy_UniqueValues!G:G,0)),INDEX(Taxonomy_UniqueValues!E:E,MATCH(AD239,Taxonomy_UniqueValues!F:F,0)))),"#N/C")</f>
        <v>Muscoidea</v>
      </c>
      <c r="AD239" s="87" t="str">
        <f>+IFERROR(IF(AE239="#N/C","#N/C",IF(AE239=0,INDEX(Taxonomy_UniqueValues!F:F,MATCH(AF239,Taxonomy_UniqueValues!H:H,0)),INDEX(Taxonomy_UniqueValues!F:F,MATCH(AE239,Taxonomy_UniqueValues!G:G,0)))),"#N/C")</f>
        <v>Fanniidae</v>
      </c>
      <c r="AE239" s="87">
        <f>+IFERROR(IF(AF239="#N/C","#N/C",INDEX(Taxonomy_UniqueValues!G:G,MATCH(AF239,Taxonomy_UniqueValues!H:H,0))),"#N/C")</f>
        <v>0</v>
      </c>
      <c r="AF239" s="87" t="s">
        <v>39</v>
      </c>
      <c r="AG239" s="88" t="s">
        <v>37</v>
      </c>
      <c r="AH239" s="39" t="str" cm="1">
        <f t="array" ref="AH239">IF(LEN(V239)&gt;1,V239,_xlfn.LET(_xlpm.cls,Y239, _xlpm.ord,IFERROR(Z239,"#N/C"), _xlpm.subord,IFERROR(AA239,"#N/C"), _xlpm.infr,IFERROR(AB239,"#N/C"), _xlpm.sf,IFERROR(AC239,"#N/C"), _xlpm.fam,IFERROR(AD239,"#N/C"), _xlpm.subfam,IF(TRIM(AE239)="-","#N/C",IFERROR(AE239,"#N/C")),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_xlpm.fallback,IF(IFERROR(Z239,"#N/C")="#N/C",Y239,IF(IFERROR(AA239,"#N/C")="#N/C",Z239,IF(IFERROR(AB239,"#N/C")="#N/C",AA239,IF(IFERROR(AC239,"#N/C")="#N/C",AB239,IF(IFERROR(AD239,"#N/C")="#N/C",AC239,IF(IFERROR(AE239,"#N/C")="#N/C",AD239,"#N/C")))))), _xlpm.finalResult,IF(OR(_xlpm.computedResult="",_xlpm.computedResult="#N/C"),_xlpm.fallback,_xlpm.computedResult), INDEX(_xlpm.finalResult,1)))</f>
        <v>fly</v>
      </c>
      <c r="AI239" s="106" t="s">
        <v>35</v>
      </c>
      <c r="AJ239" s="55" t="str">
        <f t="shared" si="37"/>
        <v>Insecta.Diptera.Brachycera.Muscomorpha.Muscoidea.Fanniidae.0.Fannia.#N/C</v>
      </c>
    </row>
    <row r="240" spans="1:36" x14ac:dyDescent="0.25">
      <c r="A240" s="3">
        <v>239</v>
      </c>
      <c r="B240" s="50" t="str">
        <f t="shared" si="39"/>
        <v>FAIR-D1_239</v>
      </c>
      <c r="C240" s="51" t="s">
        <v>28</v>
      </c>
      <c r="D240" s="4">
        <f t="shared" si="40"/>
        <v>45169</v>
      </c>
      <c r="E240" s="1" t="s">
        <v>258</v>
      </c>
      <c r="F240" s="81" t="str">
        <f>HYPERLINK(VLOOKUP(E240,Video_List!G:K,5),"video")</f>
        <v>video</v>
      </c>
      <c r="G240" s="5" t="str">
        <f>IF(ISBLANK(E240),"",IFERROR(IF(MATCH(E240,Video_List!$G:$G,)&gt;0,"ok",""),"errr"))</f>
        <v>ok</v>
      </c>
      <c r="H240" s="1" t="s">
        <v>258</v>
      </c>
      <c r="I240" s="81" t="str">
        <f>HYPERLINK(VLOOKUP(H240,Video_List!G:K,5),"video")</f>
        <v>video</v>
      </c>
      <c r="J240" s="5" t="str">
        <f>IF(ISBLANK(H240),"",IFERROR(IF(MATCH(H240,Video_List!$G:$G,)&gt;0,"ok",""),"error"))</f>
        <v>ok</v>
      </c>
      <c r="K240" s="2">
        <v>45169.384305555599</v>
      </c>
      <c r="L240" s="2">
        <v>45169.384814814803</v>
      </c>
      <c r="M240" s="52">
        <f t="shared" si="33"/>
        <v>5.0925920368172228E-4</v>
      </c>
      <c r="N240" s="53" t="s">
        <v>31</v>
      </c>
      <c r="O240" s="54" t="s">
        <v>35</v>
      </c>
      <c r="P240" s="54" t="s">
        <v>31</v>
      </c>
      <c r="Q240" s="6">
        <v>239</v>
      </c>
      <c r="R240" s="5" t="str">
        <f t="shared" si="34"/>
        <v>FAIR-D1/239</v>
      </c>
      <c r="S240" s="4" t="str">
        <f>IF(ISBLANK(E240),"",IF(E240=H240, "1 video",CONCATENATE((+COUNTIFS(Video_List!$A:$A,Monitoring!C240,Video_List!$D:$D,"&lt;=" &amp;Monitoring!L240)-COUNTIFS(Video_List!$A:$A,Monitoring!C240,Video_List!$D:$D,"&lt;=" &amp;Monitoring!K240))+1," videos")))</f>
        <v>1 video</v>
      </c>
      <c r="T240" s="6" t="s">
        <v>34</v>
      </c>
      <c r="U240" s="75"/>
      <c r="V240" s="7" t="str">
        <f t="shared" si="35"/>
        <v/>
      </c>
      <c r="W240" s="85" t="s">
        <v>32</v>
      </c>
      <c r="X240" s="86" t="s">
        <v>32</v>
      </c>
      <c r="Y240" s="87" t="str">
        <f>+IFERROR(IF(Z240="#N/C","#N/C",IF(Z240=0,INDEX(Taxonomy_UniqueValues!A:A,MATCH(AA240,Taxonomy_UniqueValues!C:C,0)),INDEX(Taxonomy_UniqueValues!A:A,MATCH(Z240,Taxonomy_UniqueValues!B:B,0)))),"#N/C")</f>
        <v>Insecta</v>
      </c>
      <c r="Z240" s="87" t="str">
        <f>+IFERROR(IF(AA240="#N/C","#N/C",IF(AA240=0,INDEX(Taxonomy_UniqueValues!B:B,MATCH(AB240,Taxonomy_UniqueValues!D:D,0)),INDEX(Taxonomy_UniqueValues!B:B,MATCH(AA240,Taxonomy_UniqueValues!C:C,0)))),"#N/C")</f>
        <v>Diptera</v>
      </c>
      <c r="AA240" s="87" t="str">
        <f>+IFERROR(IF(AB240="#N/C","#N/C",IF(AB240=0,INDEX(Taxonomy_UniqueValues!C:C,MATCH(AC240,Taxonomy_UniqueValues!E:E,0)),INDEX(Taxonomy_UniqueValues!C:C,MATCH(AB240,Taxonomy_UniqueValues!D:D,0)))),"#N/C")</f>
        <v>Brachycera</v>
      </c>
      <c r="AB240" s="87" t="str">
        <f>+IFERROR(IF(AC240="#N/C","#N/C",IF(AC240=0,INDEX(Taxonomy_UniqueValues!D:D,MATCH(AD240,Taxonomy_UniqueValues!F:F,0)),INDEX(Taxonomy_UniqueValues!D:D,MATCH(AC240,Taxonomy_UniqueValues!E:E,0)))),"#N/C")</f>
        <v>Muscomorpha</v>
      </c>
      <c r="AC240" s="87" t="str">
        <f>+IFERROR(IF(AD240="#N/C","#N/C",IF(AD240=0,INDEX(Taxonomy_UniqueValues!E:E,MATCH(AE240,Taxonomy_UniqueValues!G:G,0)),INDEX(Taxonomy_UniqueValues!E:E,MATCH(AD240,Taxonomy_UniqueValues!F:F,0)))),"#N/C")</f>
        <v>Muscoidea</v>
      </c>
      <c r="AD240" s="87" t="str">
        <f>+IFERROR(IF(AE240="#N/C","#N/C",IF(AE240=0,INDEX(Taxonomy_UniqueValues!F:F,MATCH(AF240,Taxonomy_UniqueValues!H:H,0)),INDEX(Taxonomy_UniqueValues!F:F,MATCH(AE240,Taxonomy_UniqueValues!G:G,0)))),"#N/C")</f>
        <v>Fanniidae</v>
      </c>
      <c r="AE240" s="87">
        <f>+IFERROR(IF(AF240="#N/C","#N/C",INDEX(Taxonomy_UniqueValues!G:G,MATCH(AF240,Taxonomy_UniqueValues!H:H,0))),"#N/C")</f>
        <v>0</v>
      </c>
      <c r="AF240" s="87" t="s">
        <v>39</v>
      </c>
      <c r="AG240" s="88" t="s">
        <v>37</v>
      </c>
      <c r="AH240" s="39" t="str" cm="1">
        <f t="array" ref="AH240">IF(LEN(V240)&gt;1,V240,_xlfn.LET(_xlpm.cls,Y240, _xlpm.ord,IFERROR(Z240,"#N/C"), _xlpm.subord,IFERROR(AA240,"#N/C"), _xlpm.infr,IFERROR(AB240,"#N/C"), _xlpm.sf,IFERROR(AC240,"#N/C"), _xlpm.fam,IFERROR(AD240,"#N/C"), _xlpm.subfam,IF(TRIM(AE240)="-","#N/C",IFERROR(AE240,"#N/C")),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_xlpm.fallback,IF(IFERROR(Z240,"#N/C")="#N/C",Y240,IF(IFERROR(AA240,"#N/C")="#N/C",Z240,IF(IFERROR(AB240,"#N/C")="#N/C",AA240,IF(IFERROR(AC240,"#N/C")="#N/C",AB240,IF(IFERROR(AD240,"#N/C")="#N/C",AC240,IF(IFERROR(AE240,"#N/C")="#N/C",AD240,"#N/C")))))), _xlpm.finalResult,IF(OR(_xlpm.computedResult="",_xlpm.computedResult="#N/C"),_xlpm.fallback,_xlpm.computedResult), INDEX(_xlpm.finalResult,1)))</f>
        <v>fly</v>
      </c>
      <c r="AI240" s="106" t="s">
        <v>35</v>
      </c>
      <c r="AJ240" s="55" t="str">
        <f t="shared" si="37"/>
        <v>Insecta.Diptera.Brachycera.Muscomorpha.Muscoidea.Fanniidae.0.Fannia.#N/C</v>
      </c>
    </row>
    <row r="241" spans="1:36" x14ac:dyDescent="0.25">
      <c r="A241" s="3">
        <v>240</v>
      </c>
      <c r="B241" s="50" t="str">
        <f t="shared" si="39"/>
        <v>FAIR-D1_240</v>
      </c>
      <c r="C241" s="51" t="s">
        <v>28</v>
      </c>
      <c r="D241" s="4">
        <f t="shared" si="40"/>
        <v>45169</v>
      </c>
      <c r="E241" s="1" t="s">
        <v>259</v>
      </c>
      <c r="F241" s="81" t="str">
        <f>HYPERLINK(VLOOKUP(E241,Video_List!G:K,5),"video")</f>
        <v>video</v>
      </c>
      <c r="G241" s="5" t="str">
        <f>IF(ISBLANK(E241),"",IFERROR(IF(MATCH(E241,Video_List!$G:$G,)&gt;0,"ok",""),"errr"))</f>
        <v>ok</v>
      </c>
      <c r="H241" s="1" t="s">
        <v>260</v>
      </c>
      <c r="I241" s="81" t="str">
        <f>HYPERLINK(VLOOKUP(H241,Video_List!G:K,5),"video")</f>
        <v>video</v>
      </c>
      <c r="J241" s="5" t="str">
        <f>IF(ISBLANK(H241),"",IFERROR(IF(MATCH(H241,Video_List!$G:$G,)&gt;0,"ok",""),"error"))</f>
        <v>ok</v>
      </c>
      <c r="K241" s="2">
        <v>45169.3965509259</v>
      </c>
      <c r="L241" s="2">
        <v>45169.401203703703</v>
      </c>
      <c r="M241" s="52">
        <f t="shared" si="33"/>
        <v>4.6527778031304479E-3</v>
      </c>
      <c r="N241" s="53" t="s">
        <v>46</v>
      </c>
      <c r="O241" s="54" t="s">
        <v>35</v>
      </c>
      <c r="P241" s="54" t="s">
        <v>46</v>
      </c>
      <c r="Q241" s="6">
        <v>240</v>
      </c>
      <c r="R241" s="5" t="str">
        <f t="shared" si="34"/>
        <v>FAIR-D1/240</v>
      </c>
      <c r="S241" s="4" t="str">
        <f>IF(ISBLANK(E241),"",IF(E241=H241, "1 video",CONCATENATE((+COUNTIFS(Video_List!$A:$A,Monitoring!C241,Video_List!$D:$D,"&lt;=" &amp;Monitoring!L241)-COUNTIFS(Video_List!$A:$A,Monitoring!C241,Video_List!$D:$D,"&lt;=" &amp;Monitoring!K241))+1," videos")))</f>
        <v>5 videos</v>
      </c>
      <c r="T241" s="54" t="s">
        <v>46</v>
      </c>
      <c r="U241" s="75" t="s">
        <v>3728</v>
      </c>
      <c r="V241" s="7" t="str">
        <f t="shared" si="35"/>
        <v>fly</v>
      </c>
      <c r="W241" s="85" t="s">
        <v>35</v>
      </c>
      <c r="X241" s="86" t="s">
        <v>35</v>
      </c>
      <c r="Y241" s="87" t="s">
        <v>85</v>
      </c>
      <c r="Z241" s="87" t="str">
        <f>+IFERROR(IF(AA241="#N/C","#N/C",INDEX(Taxonomy_UniqueValues!B:B,MATCH(AA241,Taxonomy_UniqueValues!C:C,0))),"#N/C")</f>
        <v>#N/C</v>
      </c>
      <c r="AA241" s="87" t="str">
        <f>+IFERROR(IF(AC241="#N/C","#N/C",IF(AC241="-",INDEX(Taxonomy_UniqueValues!C:C,MATCH(AD241,Taxonomy_UniqueValues!F:F,0)),INDEX(Taxonomy_UniqueValues!C:C,MATCH(AC241,Taxonomy_UniqueValues!E:E,0)))),"#N/C")</f>
        <v>#N/C</v>
      </c>
      <c r="AB241" s="87" t="str">
        <f>+IFERROR(IF(AC241="#N/C","#N/C",INDEX(Taxonomy_UniqueValues!D:D,MATCH(AC241,Taxonomy_UniqueValues!E:E,0))),"#N/C")</f>
        <v>#N/C</v>
      </c>
      <c r="AC241" s="87" t="str">
        <f>+IFERROR(IF(AD241="#N/C","#N/C",IF(AD241="-",INDEX(Taxonomy_UniqueValues!E:E,MATCH(AE241,Taxonomy_UniqueValues!G:G,0)),INDEX(Taxonomy_UniqueValues!E:E,MATCH(AD241,Taxonomy_UniqueValues!F:F,0)))),"#N/C")</f>
        <v>#N/C</v>
      </c>
      <c r="AD241" s="87" t="str">
        <f>+IFERROR(IF(AE241="#N/C","#N/C",IF(AE241="-",INDEX(Taxonomy_UniqueValues!F:F,MATCH(AF241,Taxonomy_UniqueValues!H:H,0)),INDEX(Taxonomy_UniqueValues!F:F,MATCH(AE241,Taxonomy_UniqueValues!G:G,0)))),"#N/C")</f>
        <v>#N/C</v>
      </c>
      <c r="AE241" s="87" t="str">
        <f>+IFERROR(IF(AF241="#N/C","#N/C",INDEX(Taxonomy_UniqueValues!G:G,MATCH(AF241,Taxonomy_UniqueValues!H:H,0))),"#N/C")</f>
        <v>#N/C</v>
      </c>
      <c r="AF241" s="87" t="str">
        <f>+IFERROR(IF(AG241="#N/C","#N/C",INDEX(Taxonomy_UniqueValues!H:H,MATCH(AG241,Taxonomy_UniqueValues!I:I,0))),"#N/C")</f>
        <v>#N/C</v>
      </c>
      <c r="AG241" s="88" t="s">
        <v>37</v>
      </c>
      <c r="AH241" s="39" t="str" cm="1">
        <f t="array" ref="AH241">IF(LEN(V241)&gt;1,V241,_xlfn.LET(_xlpm.cls,Y241, _xlpm.ord,IFERROR(Z241,"#N/C"), _xlpm.subord,IFERROR(AA241,"#N/C"), _xlpm.infr,IFERROR(AB241,"#N/C"), _xlpm.sf,IFERROR(AC241,"#N/C"), _xlpm.fam,IFERROR(AD241,"#N/C"), _xlpm.subfam,IF(TRIM(AE241)="-","#N/C",IFERROR(AE241,"#N/C")),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_xlpm.fallback,IF(IFERROR(Z241,"#N/C")="#N/C",Y241,IF(IFERROR(AA241,"#N/C")="#N/C",Z241,IF(IFERROR(AB241,"#N/C")="#N/C",AA241,IF(IFERROR(AC241,"#N/C")="#N/C",AB241,IF(IFERROR(AD241,"#N/C")="#N/C",AC241,IF(IFERROR(AE241,"#N/C")="#N/C",AD241,"#N/C")))))), _xlpm.finalResult,IF(OR(_xlpm.computedResult="",_xlpm.computedResult="#N/C"),_xlpm.fallback,_xlpm.computedResult), INDEX(_xlpm.finalResult,1)))</f>
        <v>fly</v>
      </c>
      <c r="AI241" s="106" t="s">
        <v>35</v>
      </c>
      <c r="AJ241" s="55" t="str">
        <f t="shared" si="37"/>
        <v>Insecta.#N/C.#N/C.#N/C.#N/C.#N/C.#N/C.#N/C.#N/C</v>
      </c>
    </row>
    <row r="242" spans="1:36" x14ac:dyDescent="0.25">
      <c r="A242" s="3">
        <v>241</v>
      </c>
      <c r="B242" s="50" t="str">
        <f t="shared" si="39"/>
        <v>FAIR-D1_241</v>
      </c>
      <c r="C242" s="51" t="s">
        <v>28</v>
      </c>
      <c r="D242" s="4">
        <f t="shared" si="40"/>
        <v>45169</v>
      </c>
      <c r="E242" s="1" t="s">
        <v>261</v>
      </c>
      <c r="F242" s="81" t="str">
        <f>HYPERLINK(VLOOKUP(E242,Video_List!G:K,5),"video")</f>
        <v>video</v>
      </c>
      <c r="G242" s="5" t="str">
        <f>IF(ISBLANK(E242),"",IFERROR(IF(MATCH(E242,Video_List!$G:$G,)&gt;0,"ok",""),"errr"))</f>
        <v>ok</v>
      </c>
      <c r="H242" s="1" t="s">
        <v>261</v>
      </c>
      <c r="I242" s="81" t="str">
        <f>HYPERLINK(VLOOKUP(H242,Video_List!G:K,5),"video")</f>
        <v>video</v>
      </c>
      <c r="J242" s="5" t="str">
        <f>IF(ISBLANK(H242),"",IFERROR(IF(MATCH(H242,Video_List!$G:$G,)&gt;0,"ok",""),"error"))</f>
        <v>ok</v>
      </c>
      <c r="K242" s="2">
        <v>45169.406006944402</v>
      </c>
      <c r="L242" s="2">
        <v>45169.406134259298</v>
      </c>
      <c r="M242" s="52">
        <f t="shared" si="33"/>
        <v>1.2731489550787956E-4</v>
      </c>
      <c r="N242" s="53" t="s">
        <v>31</v>
      </c>
      <c r="O242" s="54" t="s">
        <v>35</v>
      </c>
      <c r="P242" s="54" t="s">
        <v>31</v>
      </c>
      <c r="Q242" s="6">
        <v>241</v>
      </c>
      <c r="R242" s="5" t="str">
        <f t="shared" si="34"/>
        <v>FAIR-D1/241</v>
      </c>
      <c r="S242" s="4" t="str">
        <f>IF(ISBLANK(E242),"",IF(E242=H242, "1 video",CONCATENATE((+COUNTIFS(Video_List!$A:$A,Monitoring!C242,Video_List!$D:$D,"&lt;=" &amp;Monitoring!L242)-COUNTIFS(Video_List!$A:$A,Monitoring!C242,Video_List!$D:$D,"&lt;=" &amp;Monitoring!K242))+1," videos")))</f>
        <v>1 video</v>
      </c>
      <c r="T242" s="54" t="s">
        <v>34</v>
      </c>
      <c r="U242" s="75"/>
      <c r="V242" s="7" t="str">
        <f t="shared" si="35"/>
        <v/>
      </c>
      <c r="W242" s="85" t="s">
        <v>35</v>
      </c>
      <c r="X242" s="86" t="s">
        <v>35</v>
      </c>
      <c r="Y242" s="87" t="str">
        <f>+IFERROR(IF(Z242="#N/C","#N/C",INDEX(Taxonomy_UniqueValues!A:A,MATCH(Z242,Taxonomy_UniqueValues!B:B,0))),"#N/C")</f>
        <v>Insecta</v>
      </c>
      <c r="Z242" s="87" t="str">
        <f>+IFERROR(IF(AA242="#N/C","#N/C",INDEX(Taxonomy_UniqueValues!B:B,MATCH(AA242,Taxonomy_UniqueValues!C:C,0))),"#N/C")</f>
        <v>Diptera</v>
      </c>
      <c r="AA242" s="87" t="s">
        <v>49</v>
      </c>
      <c r="AB242" s="87" t="str">
        <f>+IFERROR(IF(AC242="#N/C","#N/C",INDEX(Taxonomy_UniqueValues!D:D,MATCH(AC242,Taxonomy_UniqueValues!E:E,0))),"#N/C")</f>
        <v>#N/C</v>
      </c>
      <c r="AC242" s="87" t="str">
        <f>+IFERROR(IF(AD242="#N/C","#N/C",IF(AD242="-",INDEX(Taxonomy_UniqueValues!E:E,MATCH(AE242,Taxonomy_UniqueValues!G:G,0)),INDEX(Taxonomy_UniqueValues!E:E,MATCH(AD242,Taxonomy_UniqueValues!F:F,0)))),"#N/C")</f>
        <v>#N/C</v>
      </c>
      <c r="AD242" s="87" t="str">
        <f>+IFERROR(IF(AE242="#N/C","#N/C",IF(AE242="-",INDEX(Taxonomy_UniqueValues!F:F,MATCH(AF242,Taxonomy_UniqueValues!H:H,0)),INDEX(Taxonomy_UniqueValues!F:F,MATCH(AE242,Taxonomy_UniqueValues!G:G,0)))),"#N/C")</f>
        <v>#N/C</v>
      </c>
      <c r="AE242" s="87" t="str">
        <f>+IFERROR(IF(AF242="#N/C","#N/C",INDEX(Taxonomy_UniqueValues!G:G,MATCH(AF242,Taxonomy_UniqueValues!H:H,0))),"#N/C")</f>
        <v>#N/C</v>
      </c>
      <c r="AF242" s="87" t="str">
        <f>+IFERROR(IF(AG242="#N/C","#N/C",INDEX(Taxonomy_UniqueValues!H:H,MATCH(AG242,Taxonomy_UniqueValues!I:I,0))),"#N/C")</f>
        <v>#N/C</v>
      </c>
      <c r="AG242" s="88" t="s">
        <v>37</v>
      </c>
      <c r="AH242" s="39" t="str" cm="1">
        <f t="array" ref="AH242">IF(LEN(V242)&gt;1,V242,_xlfn.LET(_xlpm.cls,Y242, _xlpm.ord,IFERROR(Z242,"#N/C"), _xlpm.subord,IFERROR(AA242,"#N/C"), _xlpm.infr,IFERROR(AB242,"#N/C"), _xlpm.sf,IFERROR(AC242,"#N/C"), _xlpm.fam,IFERROR(AD242,"#N/C"), _xlpm.subfam,IF(TRIM(AE242)="-","#N/C",IFERROR(AE242,"#N/C")),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_xlpm.fallback,IF(IFERROR(Z242,"#N/C")="#N/C",Y242,IF(IFERROR(AA242,"#N/C")="#N/C",Z242,IF(IFERROR(AB242,"#N/C")="#N/C",AA242,IF(IFERROR(AC242,"#N/C")="#N/C",AB242,IF(IFERROR(AD242,"#N/C")="#N/C",AC242,IF(IFERROR(AE242,"#N/C")="#N/C",AD242,"#N/C")))))), _xlpm.finalResult,IF(OR(_xlpm.computedResult="",_xlpm.computedResult="#N/C"),_xlpm.fallback,_xlpm.computedResult), INDEX(_xlpm.finalResult,1)))</f>
        <v>Brachycera</v>
      </c>
      <c r="AI242" s="106" t="s">
        <v>35</v>
      </c>
      <c r="AJ242" s="55" t="str">
        <f t="shared" si="37"/>
        <v>Insecta.Diptera.Brachycera.#N/C.#N/C.#N/C.#N/C.#N/C.#N/C</v>
      </c>
    </row>
    <row r="243" spans="1:36" x14ac:dyDescent="0.25">
      <c r="A243" s="3">
        <v>242</v>
      </c>
      <c r="B243" s="50" t="str">
        <f t="shared" si="39"/>
        <v>FAIR-D1_242</v>
      </c>
      <c r="C243" s="51" t="s">
        <v>28</v>
      </c>
      <c r="D243" s="4">
        <f t="shared" si="40"/>
        <v>45169</v>
      </c>
      <c r="E243" s="1" t="s">
        <v>262</v>
      </c>
      <c r="F243" s="81" t="str">
        <f>HYPERLINK(VLOOKUP(E243,Video_List!G:K,5),"video")</f>
        <v>video</v>
      </c>
      <c r="G243" s="5" t="str">
        <f>IF(ISBLANK(E243),"",IFERROR(IF(MATCH(E243,Video_List!$G:$G,)&gt;0,"ok",""),"errr"))</f>
        <v>ok</v>
      </c>
      <c r="H243" s="1" t="s">
        <v>262</v>
      </c>
      <c r="I243" s="81" t="str">
        <f>HYPERLINK(VLOOKUP(H243,Video_List!G:K,5),"video")</f>
        <v>video</v>
      </c>
      <c r="J243" s="5" t="str">
        <f>IF(ISBLANK(H243),"",IFERROR(IF(MATCH(H243,Video_List!$G:$G,)&gt;0,"ok",""),"error"))</f>
        <v>ok</v>
      </c>
      <c r="K243" s="2">
        <v>45169.407256944498</v>
      </c>
      <c r="L243" s="2">
        <v>45169.407696759299</v>
      </c>
      <c r="M243" s="52">
        <f t="shared" si="33"/>
        <v>4.3981480121146888E-4</v>
      </c>
      <c r="N243" s="53" t="s">
        <v>31</v>
      </c>
      <c r="O243" s="54" t="s">
        <v>35</v>
      </c>
      <c r="P243" s="54" t="s">
        <v>31</v>
      </c>
      <c r="Q243" s="6">
        <v>242</v>
      </c>
      <c r="R243" s="5" t="str">
        <f t="shared" si="34"/>
        <v>FAIR-D1/242</v>
      </c>
      <c r="S243" s="4" t="str">
        <f>IF(ISBLANK(E243),"",IF(E243=H243, "1 video",CONCATENATE((+COUNTIFS(Video_List!$A:$A,Monitoring!C243,Video_List!$D:$D,"&lt;=" &amp;Monitoring!L243)-COUNTIFS(Video_List!$A:$A,Monitoring!C243,Video_List!$D:$D,"&lt;=" &amp;Monitoring!K243))+1," videos")))</f>
        <v>1 video</v>
      </c>
      <c r="T243" s="6" t="s">
        <v>34</v>
      </c>
      <c r="U243" s="75"/>
      <c r="V243" s="7" t="str">
        <f t="shared" si="35"/>
        <v/>
      </c>
      <c r="W243" s="85" t="s">
        <v>32</v>
      </c>
      <c r="X243" s="86" t="s">
        <v>35</v>
      </c>
      <c r="Y243" s="87" t="str">
        <f>+IFERROR(IF(Z243="#N/C","#N/C",INDEX(Taxonomy_UniqueValues!A:A,MATCH(Z243,Taxonomy_UniqueValues!B:B,0))),"#N/C")</f>
        <v>Insecta</v>
      </c>
      <c r="Z243" s="87" t="str">
        <f>+IFERROR(IF(AA243="#N/C","#N/C",INDEX(Taxonomy_UniqueValues!B:B,MATCH(AA243,Taxonomy_UniqueValues!C:C,0))),"#N/C")</f>
        <v>Diptera</v>
      </c>
      <c r="AA243" s="87" t="str">
        <f>+IFERROR(IF(AC243="#N/C","#N/C",IF(AC243="-",INDEX(Taxonomy_UniqueValues!C:C,MATCH(AD243,Taxonomy_UniqueValues!F:F,0)),INDEX(Taxonomy_UniqueValues!C:C,MATCH(AC243,Taxonomy_UniqueValues!E:E,0)))),"#N/C")</f>
        <v>Brachycera</v>
      </c>
      <c r="AB243" s="87" t="str">
        <f>+IFERROR(IF(AC243="#N/C","#N/C",INDEX(Taxonomy_UniqueValues!D:D,MATCH(AC243,Taxonomy_UniqueValues!E:E,0))),"#N/C")</f>
        <v>Muscomorpha</v>
      </c>
      <c r="AC243" s="87" t="s">
        <v>36</v>
      </c>
      <c r="AD243" s="87" t="str">
        <f>+IFERROR(IF(AE243="#N/C","#N/C",IF(AE243="-",INDEX(Taxonomy_UniqueValues!F:F,MATCH(AF243,Taxonomy_UniqueValues!H:H,0)),INDEX(Taxonomy_UniqueValues!F:F,MATCH(AE243,Taxonomy_UniqueValues!G:G,0)))),"#N/C")</f>
        <v>#N/C</v>
      </c>
      <c r="AE243" s="87" t="str">
        <f>+IFERROR(IF(AF243="#N/C","#N/C",INDEX(Taxonomy_UniqueValues!G:G,MATCH(AF243,Taxonomy_UniqueValues!H:H,0))),"#N/C")</f>
        <v>#N/C</v>
      </c>
      <c r="AF243" s="87" t="str">
        <f>+IFERROR(IF(AG243="#N/C","#N/C",INDEX(Taxonomy_UniqueValues!H:H,MATCH(AG243,Taxonomy_UniqueValues!I:I,0))),"#N/C")</f>
        <v>#N/C</v>
      </c>
      <c r="AG243" s="88" t="s">
        <v>37</v>
      </c>
      <c r="AH243" s="39" t="str" cm="1">
        <f t="array" ref="AH243">IF(LEN(V243)&gt;1,V243,_xlfn.LET(_xlpm.cls,Y243, _xlpm.ord,IFERROR(Z243,"#N/C"), _xlpm.subord,IFERROR(AA243,"#N/C"), _xlpm.infr,IFERROR(AB243,"#N/C"), _xlpm.sf,IFERROR(AC243,"#N/C"), _xlpm.fam,IFERROR(AD243,"#N/C"), _xlpm.subfam,IF(TRIM(AE243)="-","#N/C",IFERROR(AE243,"#N/C")),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_xlpm.fallback,IF(IFERROR(Z243,"#N/C")="#N/C",Y243,IF(IFERROR(AA243,"#N/C")="#N/C",Z243,IF(IFERROR(AB243,"#N/C")="#N/C",AA243,IF(IFERROR(AC243,"#N/C")="#N/C",AB243,IF(IFERROR(AD243,"#N/C")="#N/C",AC243,IF(IFERROR(AE243,"#N/C")="#N/C",AD243,"#N/C")))))), _xlpm.finalResult,IF(OR(_xlpm.computedResult="",_xlpm.computedResult="#N/C"),_xlpm.fallback,_xlpm.computedResult), INDEX(_xlpm.finalResult,1)))</f>
        <v>Muscoidea</v>
      </c>
      <c r="AI243" s="106" t="s">
        <v>35</v>
      </c>
      <c r="AJ243" s="55" t="str">
        <f t="shared" si="37"/>
        <v>Insecta.Diptera.Brachycera.Muscomorpha.Muscoidea.#N/C.#N/C.#N/C.#N/C</v>
      </c>
    </row>
    <row r="244" spans="1:36" x14ac:dyDescent="0.25">
      <c r="A244" s="3">
        <v>243</v>
      </c>
      <c r="B244" s="50" t="str">
        <f t="shared" si="39"/>
        <v>FAIR-D1_243</v>
      </c>
      <c r="C244" s="51" t="s">
        <v>28</v>
      </c>
      <c r="D244" s="4">
        <f t="shared" si="40"/>
        <v>45169</v>
      </c>
      <c r="E244" s="1" t="s">
        <v>263</v>
      </c>
      <c r="F244" s="81" t="str">
        <f>HYPERLINK(VLOOKUP(E244,Video_List!G:K,5),"video")</f>
        <v>video</v>
      </c>
      <c r="G244" s="5" t="str">
        <f>IF(ISBLANK(E244),"",IFERROR(IF(MATCH(E244,Video_List!$G:$G,)&gt;0,"ok",""),"errr"))</f>
        <v>ok</v>
      </c>
      <c r="H244" s="1" t="s">
        <v>263</v>
      </c>
      <c r="I244" s="81" t="str">
        <f>HYPERLINK(VLOOKUP(H244,Video_List!G:K,5),"video")</f>
        <v>video</v>
      </c>
      <c r="J244" s="5" t="str">
        <f>IF(ISBLANK(H244),"",IFERROR(IF(MATCH(H244,Video_List!$G:$G,)&gt;0,"ok",""),"error"))</f>
        <v>ok</v>
      </c>
      <c r="K244" s="2">
        <v>45169.455810185202</v>
      </c>
      <c r="L244" s="2">
        <v>45169.455902777801</v>
      </c>
      <c r="M244" s="52">
        <f t="shared" si="33"/>
        <v>9.2592599685303867E-5</v>
      </c>
      <c r="N244" s="53" t="s">
        <v>31</v>
      </c>
      <c r="O244" s="54" t="s">
        <v>35</v>
      </c>
      <c r="P244" s="54" t="s">
        <v>31</v>
      </c>
      <c r="Q244" s="6">
        <v>243</v>
      </c>
      <c r="R244" s="5" t="str">
        <f t="shared" si="34"/>
        <v>FAIR-D1/243</v>
      </c>
      <c r="S244" s="4" t="str">
        <f>IF(ISBLANK(E244),"",IF(E244=H244, "1 video",CONCATENATE((+COUNTIFS(Video_List!$A:$A,Monitoring!C244,Video_List!$D:$D,"&lt;=" &amp;Monitoring!L244)-COUNTIFS(Video_List!$A:$A,Monitoring!C244,Video_List!$D:$D,"&lt;=" &amp;Monitoring!K244))+1," videos")))</f>
        <v>1 video</v>
      </c>
      <c r="T244" s="6" t="s">
        <v>34</v>
      </c>
      <c r="U244" s="75"/>
      <c r="V244" s="7" t="str">
        <f t="shared" si="35"/>
        <v/>
      </c>
      <c r="W244" s="85" t="s">
        <v>32</v>
      </c>
      <c r="X244" s="86" t="s">
        <v>35</v>
      </c>
      <c r="Y244" s="87" t="str">
        <f>+IFERROR(IF(Z244="#N/C","#N/C",IF(Z244=0,INDEX(Taxonomy_UniqueValues!A:A,MATCH(AA244,Taxonomy_UniqueValues!C:C,0)),INDEX(Taxonomy_UniqueValues!A:A,MATCH(Z244,Taxonomy_UniqueValues!B:B,0)))),"#N/C")</f>
        <v>Insecta</v>
      </c>
      <c r="Z244" s="87" t="str">
        <f>+IFERROR(IF(AA244="#N/C","#N/C",IF(AA244=0,INDEX(Taxonomy_UniqueValues!B:B,MATCH(AB244,Taxonomy_UniqueValues!D:D,0)),INDEX(Taxonomy_UniqueValues!B:B,MATCH(AA244,Taxonomy_UniqueValues!C:C,0)))),"#N/C")</f>
        <v>Diptera</v>
      </c>
      <c r="AA244" s="87" t="str">
        <f>+IFERROR(IF(AB244="#N/C","#N/C",IF(AB244=0,INDEX(Taxonomy_UniqueValues!C:C,MATCH(AC244,Taxonomy_UniqueValues!E:E,0)),INDEX(Taxonomy_UniqueValues!C:C,MATCH(AB244,Taxonomy_UniqueValues!D:D,0)))),"#N/C")</f>
        <v>Brachycera</v>
      </c>
      <c r="AB244" s="87" t="str">
        <f>+IFERROR(IF(AC244="#N/C","#N/C",IF(AC244=0,INDEX(Taxonomy_UniqueValues!D:D,MATCH(AD244,Taxonomy_UniqueValues!F:F,0)),INDEX(Taxonomy_UniqueValues!D:D,MATCH(AC244,Taxonomy_UniqueValues!E:E,0)))),"#N/C")</f>
        <v>Muscomorpha</v>
      </c>
      <c r="AC244" s="87" t="str">
        <f>+IFERROR(IF(AD244="#N/C","#N/C",IF(AD244=0,INDEX(Taxonomy_UniqueValues!E:E,MATCH(AE244,Taxonomy_UniqueValues!G:G,0)),INDEX(Taxonomy_UniqueValues!E:E,MATCH(AD244,Taxonomy_UniqueValues!F:F,0)))),"#N/C")</f>
        <v>Muscoidea</v>
      </c>
      <c r="AD244" s="87" t="str">
        <f>+IFERROR(IF(AE244="#N/C","#N/C",IF(AE244=0,INDEX(Taxonomy_UniqueValues!F:F,MATCH(AF244,Taxonomy_UniqueValues!H:H,0)),INDEX(Taxonomy_UniqueValues!F:F,MATCH(AE244,Taxonomy_UniqueValues!G:G,0)))),"#N/C")</f>
        <v>Fanniidae</v>
      </c>
      <c r="AE244" s="87">
        <f>+IFERROR(IF(AF244="#N/C","#N/C",INDEX(Taxonomy_UniqueValues!G:G,MATCH(AF244,Taxonomy_UniqueValues!H:H,0))),"#N/C")</f>
        <v>0</v>
      </c>
      <c r="AF244" s="87" t="s">
        <v>39</v>
      </c>
      <c r="AG244" s="88" t="s">
        <v>37</v>
      </c>
      <c r="AH244" s="39" t="str" cm="1">
        <f t="array" ref="AH244">IF(LEN(V244)&gt;1,V244,_xlfn.LET(_xlpm.cls,Y244, _xlpm.ord,IFERROR(Z244,"#N/C"), _xlpm.subord,IFERROR(AA244,"#N/C"), _xlpm.infr,IFERROR(AB244,"#N/C"), _xlpm.sf,IFERROR(AC244,"#N/C"), _xlpm.fam,IFERROR(AD244,"#N/C"), _xlpm.subfam,IF(TRIM(AE244)="-","#N/C",IFERROR(AE244,"#N/C")),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_xlpm.fallback,IF(IFERROR(Z244,"#N/C")="#N/C",Y244,IF(IFERROR(AA244,"#N/C")="#N/C",Z244,IF(IFERROR(AB244,"#N/C")="#N/C",AA244,IF(IFERROR(AC244,"#N/C")="#N/C",AB244,IF(IFERROR(AD244,"#N/C")="#N/C",AC244,IF(IFERROR(AE244,"#N/C")="#N/C",AD244,"#N/C")))))), _xlpm.finalResult,IF(OR(_xlpm.computedResult="",_xlpm.computedResult="#N/C"),_xlpm.fallback,_xlpm.computedResult), INDEX(_xlpm.finalResult,1)))</f>
        <v>fly</v>
      </c>
      <c r="AI244" s="106" t="s">
        <v>35</v>
      </c>
      <c r="AJ244" s="55" t="str">
        <f t="shared" si="37"/>
        <v>Insecta.Diptera.Brachycera.Muscomorpha.Muscoidea.Fanniidae.0.Fannia.#N/C</v>
      </c>
    </row>
    <row r="245" spans="1:36" x14ac:dyDescent="0.25">
      <c r="A245" s="3">
        <v>244</v>
      </c>
      <c r="B245" s="50" t="str">
        <f t="shared" si="39"/>
        <v>FAIR-D1_244</v>
      </c>
      <c r="C245" s="51" t="s">
        <v>28</v>
      </c>
      <c r="D245" s="4">
        <f t="shared" si="40"/>
        <v>45169</v>
      </c>
      <c r="E245" s="1" t="s">
        <v>264</v>
      </c>
      <c r="F245" s="81" t="str">
        <f>HYPERLINK(VLOOKUP(E245,Video_List!G:K,5),"video")</f>
        <v>video</v>
      </c>
      <c r="G245" s="5" t="str">
        <f>IF(ISBLANK(E245),"",IFERROR(IF(MATCH(E245,Video_List!$G:$G,)&gt;0,"ok",""),"errr"))</f>
        <v>ok</v>
      </c>
      <c r="H245" s="1" t="s">
        <v>264</v>
      </c>
      <c r="I245" s="81" t="str">
        <f>HYPERLINK(VLOOKUP(H245,Video_List!G:K,5),"video")</f>
        <v>video</v>
      </c>
      <c r="J245" s="5" t="str">
        <f>IF(ISBLANK(H245),"",IFERROR(IF(MATCH(H245,Video_List!$G:$G,)&gt;0,"ok",""),"error"))</f>
        <v>ok</v>
      </c>
      <c r="K245" s="2">
        <v>45169.465231481503</v>
      </c>
      <c r="L245" s="2">
        <v>45169.465833333299</v>
      </c>
      <c r="M245" s="52">
        <f t="shared" si="33"/>
        <v>6.0185179609106854E-4</v>
      </c>
      <c r="N245" s="53" t="s">
        <v>31</v>
      </c>
      <c r="O245" s="54" t="s">
        <v>35</v>
      </c>
      <c r="P245" s="54" t="s">
        <v>31</v>
      </c>
      <c r="Q245" s="6">
        <v>244</v>
      </c>
      <c r="R245" s="5" t="str">
        <f t="shared" si="34"/>
        <v>FAIR-D1/244</v>
      </c>
      <c r="S245" s="4" t="str">
        <f>IF(ISBLANK(E245),"",IF(E245=H245, "1 video",CONCATENATE((+COUNTIFS(Video_List!$A:$A,Monitoring!C245,Video_List!$D:$D,"&lt;=" &amp;Monitoring!L245)-COUNTIFS(Video_List!$A:$A,Monitoring!C245,Video_List!$D:$D,"&lt;=" &amp;Monitoring!K245))+1," videos")))</f>
        <v>1 video</v>
      </c>
      <c r="T245" s="6" t="s">
        <v>34</v>
      </c>
      <c r="U245" s="75"/>
      <c r="V245" s="7" t="str">
        <f t="shared" si="35"/>
        <v/>
      </c>
      <c r="W245" s="85" t="s">
        <v>32</v>
      </c>
      <c r="X245" s="86" t="s">
        <v>35</v>
      </c>
      <c r="Y245" s="87" t="str">
        <f>+IFERROR(IF(Z245="#N/C","#N/C",IF(Z245=0,INDEX(Taxonomy_UniqueValues!A:A,MATCH(AA245,Taxonomy_UniqueValues!C:C,0)),INDEX(Taxonomy_UniqueValues!A:A,MATCH(Z245,Taxonomy_UniqueValues!B:B,0)))),"#N/C")</f>
        <v>Insecta</v>
      </c>
      <c r="Z245" s="87" t="str">
        <f>+IFERROR(IF(AA245="#N/C","#N/C",IF(AA245=0,INDEX(Taxonomy_UniqueValues!B:B,MATCH(AB245,Taxonomy_UniqueValues!D:D,0)),INDEX(Taxonomy_UniqueValues!B:B,MATCH(AA245,Taxonomy_UniqueValues!C:C,0)))),"#N/C")</f>
        <v>Diptera</v>
      </c>
      <c r="AA245" s="87" t="str">
        <f>+IFERROR(IF(AB245="#N/C","#N/C",IF(AB245=0,INDEX(Taxonomy_UniqueValues!C:C,MATCH(AC245,Taxonomy_UniqueValues!E:E,0)),INDEX(Taxonomy_UniqueValues!C:C,MATCH(AB245,Taxonomy_UniqueValues!D:D,0)))),"#N/C")</f>
        <v>Brachycera</v>
      </c>
      <c r="AB245" s="87" t="str">
        <f>+IFERROR(IF(AC245="#N/C","#N/C",IF(AC245=0,INDEX(Taxonomy_UniqueValues!D:D,MATCH(AD245,Taxonomy_UniqueValues!F:F,0)),INDEX(Taxonomy_UniqueValues!D:D,MATCH(AC245,Taxonomy_UniqueValues!E:E,0)))),"#N/C")</f>
        <v>Muscomorpha</v>
      </c>
      <c r="AC245" s="87" t="str">
        <f>+IFERROR(IF(AD245="#N/C","#N/C",IF(AD245=0,INDEX(Taxonomy_UniqueValues!E:E,MATCH(AE245,Taxonomy_UniqueValues!G:G,0)),INDEX(Taxonomy_UniqueValues!E:E,MATCH(AD245,Taxonomy_UniqueValues!F:F,0)))),"#N/C")</f>
        <v>Muscoidea</v>
      </c>
      <c r="AD245" s="87" t="str">
        <f>+IFERROR(IF(AE245="#N/C","#N/C",IF(AE245=0,INDEX(Taxonomy_UniqueValues!F:F,MATCH(AF245,Taxonomy_UniqueValues!H:H,0)),INDEX(Taxonomy_UniqueValues!F:F,MATCH(AE245,Taxonomy_UniqueValues!G:G,0)))),"#N/C")</f>
        <v>Fanniidae</v>
      </c>
      <c r="AE245" s="87">
        <f>+IFERROR(IF(AF245="#N/C","#N/C",INDEX(Taxonomy_UniqueValues!G:G,MATCH(AF245,Taxonomy_UniqueValues!H:H,0))),"#N/C")</f>
        <v>0</v>
      </c>
      <c r="AF245" s="87" t="s">
        <v>39</v>
      </c>
      <c r="AG245" s="88" t="s">
        <v>37</v>
      </c>
      <c r="AH245" s="39" t="str" cm="1">
        <f t="array" ref="AH245">IF(LEN(V245)&gt;1,V245,_xlfn.LET(_xlpm.cls,Y245, _xlpm.ord,IFERROR(Z245,"#N/C"), _xlpm.subord,IFERROR(AA245,"#N/C"), _xlpm.infr,IFERROR(AB245,"#N/C"), _xlpm.sf,IFERROR(AC245,"#N/C"), _xlpm.fam,IFERROR(AD245,"#N/C"), _xlpm.subfam,IF(TRIM(AE245)="-","#N/C",IFERROR(AE245,"#N/C")),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_xlpm.fallback,IF(IFERROR(Z245,"#N/C")="#N/C",Y245,IF(IFERROR(AA245,"#N/C")="#N/C",Z245,IF(IFERROR(AB245,"#N/C")="#N/C",AA245,IF(IFERROR(AC245,"#N/C")="#N/C",AB245,IF(IFERROR(AD245,"#N/C")="#N/C",AC245,IF(IFERROR(AE245,"#N/C")="#N/C",AD245,"#N/C")))))), _xlpm.finalResult,IF(OR(_xlpm.computedResult="",_xlpm.computedResult="#N/C"),_xlpm.fallback,_xlpm.computedResult), INDEX(_xlpm.finalResult,1)))</f>
        <v>fly</v>
      </c>
      <c r="AI245" s="106" t="s">
        <v>35</v>
      </c>
      <c r="AJ245" s="55" t="str">
        <f t="shared" si="37"/>
        <v>Insecta.Diptera.Brachycera.Muscomorpha.Muscoidea.Fanniidae.0.Fannia.#N/C</v>
      </c>
    </row>
    <row r="246" spans="1:36" x14ac:dyDescent="0.25">
      <c r="A246" s="3">
        <v>245</v>
      </c>
      <c r="B246" s="50" t="str">
        <f t="shared" si="39"/>
        <v>FAIR-D1_245</v>
      </c>
      <c r="C246" s="51" t="s">
        <v>28</v>
      </c>
      <c r="D246" s="4">
        <f t="shared" si="40"/>
        <v>45169</v>
      </c>
      <c r="E246" s="1" t="s">
        <v>265</v>
      </c>
      <c r="F246" s="81" t="str">
        <f>HYPERLINK(VLOOKUP(E246,Video_List!G:K,5),"video")</f>
        <v>video</v>
      </c>
      <c r="G246" s="5" t="str">
        <f>IF(ISBLANK(E246),"",IFERROR(IF(MATCH(E246,Video_List!$G:$G,)&gt;0,"ok",""),"errr"))</f>
        <v>ok</v>
      </c>
      <c r="H246" s="1" t="s">
        <v>265</v>
      </c>
      <c r="I246" s="81" t="str">
        <f>HYPERLINK(VLOOKUP(H246,Video_List!G:K,5),"video")</f>
        <v>video</v>
      </c>
      <c r="J246" s="5" t="str">
        <f>IF(ISBLANK(H246),"",IFERROR(IF(MATCH(H246,Video_List!$G:$G,)&gt;0,"ok",""),"error"))</f>
        <v>ok</v>
      </c>
      <c r="K246" s="2">
        <v>45169.4698726852</v>
      </c>
      <c r="L246" s="2">
        <v>45169.4699652778</v>
      </c>
      <c r="M246" s="52">
        <f t="shared" si="33"/>
        <v>9.2592599685303867E-5</v>
      </c>
      <c r="N246" s="53" t="s">
        <v>31</v>
      </c>
      <c r="O246" s="54" t="s">
        <v>32</v>
      </c>
      <c r="P246" s="54" t="s">
        <v>33</v>
      </c>
      <c r="Q246" s="6">
        <v>245</v>
      </c>
      <c r="R246" s="5" t="str">
        <f t="shared" si="34"/>
        <v>FAIR-D1/245</v>
      </c>
      <c r="S246" s="4" t="str">
        <f>IF(ISBLANK(E246),"",IF(E246=H246, "1 video",CONCATENATE((+COUNTIFS(Video_List!$A:$A,Monitoring!C246,Video_List!$D:$D,"&lt;=" &amp;Monitoring!L246)-COUNTIFS(Video_List!$A:$A,Monitoring!C246,Video_List!$D:$D,"&lt;=" &amp;Monitoring!K246))+1," videos")))</f>
        <v>1 video</v>
      </c>
      <c r="T246" s="54" t="s">
        <v>34</v>
      </c>
      <c r="U246" s="75"/>
      <c r="V246" s="7" t="str">
        <f t="shared" si="35"/>
        <v/>
      </c>
      <c r="W246" s="85" t="s">
        <v>35</v>
      </c>
      <c r="X246" s="86" t="s">
        <v>35</v>
      </c>
      <c r="Y246" s="87" t="str">
        <f>+IFERROR(IF(Z246="#N/C","#N/C",INDEX(Taxonomy_UniqueValues!A:A,MATCH(Z246,Taxonomy_UniqueValues!B:B,0))),"#N/C")</f>
        <v>Insecta</v>
      </c>
      <c r="Z246" s="87" t="str">
        <f>+IFERROR(IF(AA246="#N/C","#N/C",INDEX(Taxonomy_UniqueValues!B:B,MATCH(AA246,Taxonomy_UniqueValues!C:C,0))),"#N/C")</f>
        <v>Diptera</v>
      </c>
      <c r="AA246" s="87" t="s">
        <v>49</v>
      </c>
      <c r="AB246" s="87" t="str">
        <f>+IFERROR(IF(AC246="#N/C","#N/C",INDEX(Taxonomy_UniqueValues!D:D,MATCH(AC246,Taxonomy_UniqueValues!E:E,0))),"#N/C")</f>
        <v>#N/C</v>
      </c>
      <c r="AC246" s="87" t="str">
        <f>+IFERROR(IF(AD246="#N/C","#N/C",IF(AD246="-",INDEX(Taxonomy_UniqueValues!E:E,MATCH(AE246,Taxonomy_UniqueValues!G:G,0)),INDEX(Taxonomy_UniqueValues!E:E,MATCH(AD246,Taxonomy_UniqueValues!F:F,0)))),"#N/C")</f>
        <v>#N/C</v>
      </c>
      <c r="AD246" s="87" t="str">
        <f>+IFERROR(IF(AE246="#N/C","#N/C",IF(AE246="-",INDEX(Taxonomy_UniqueValues!F:F,MATCH(AF246,Taxonomy_UniqueValues!H:H,0)),INDEX(Taxonomy_UniqueValues!F:F,MATCH(AE246,Taxonomy_UniqueValues!G:G,0)))),"#N/C")</f>
        <v>#N/C</v>
      </c>
      <c r="AE246" s="87" t="str">
        <f>+IFERROR(IF(AF246="#N/C","#N/C",INDEX(Taxonomy_UniqueValues!G:G,MATCH(AF246,Taxonomy_UniqueValues!H:H,0))),"#N/C")</f>
        <v>#N/C</v>
      </c>
      <c r="AF246" s="87" t="str">
        <f>+IFERROR(IF(AG246="#N/C","#N/C",INDEX(Taxonomy_UniqueValues!H:H,MATCH(AG246,Taxonomy_UniqueValues!I:I,0))),"#N/C")</f>
        <v>#N/C</v>
      </c>
      <c r="AG246" s="88" t="s">
        <v>37</v>
      </c>
      <c r="AH246" s="39" t="str" cm="1">
        <f t="array" ref="AH246">IF(LEN(V246)&gt;1,V246,_xlfn.LET(_xlpm.cls,Y246, _xlpm.ord,IFERROR(Z246,"#N/C"), _xlpm.subord,IFERROR(AA246,"#N/C"), _xlpm.infr,IFERROR(AB246,"#N/C"), _xlpm.sf,IFERROR(AC246,"#N/C"), _xlpm.fam,IFERROR(AD246,"#N/C"), _xlpm.subfam,IF(TRIM(AE246)="-","#N/C",IFERROR(AE246,"#N/C")),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_xlpm.fallback,IF(IFERROR(Z246,"#N/C")="#N/C",Y246,IF(IFERROR(AA246,"#N/C")="#N/C",Z246,IF(IFERROR(AB246,"#N/C")="#N/C",AA246,IF(IFERROR(AC246,"#N/C")="#N/C",AB246,IF(IFERROR(AD246,"#N/C")="#N/C",AC246,IF(IFERROR(AE246,"#N/C")="#N/C",AD246,"#N/C")))))), _xlpm.finalResult,IF(OR(_xlpm.computedResult="",_xlpm.computedResult="#N/C"),_xlpm.fallback,_xlpm.computedResult), INDEX(_xlpm.finalResult,1)))</f>
        <v>Brachycera</v>
      </c>
      <c r="AI246" s="106" t="s">
        <v>35</v>
      </c>
      <c r="AJ246" s="55" t="str">
        <f t="shared" si="37"/>
        <v>Insecta.Diptera.Brachycera.#N/C.#N/C.#N/C.#N/C.#N/C.#N/C</v>
      </c>
    </row>
    <row r="247" spans="1:36" x14ac:dyDescent="0.25">
      <c r="A247" s="3">
        <v>246</v>
      </c>
      <c r="B247" s="50" t="str">
        <f t="shared" si="39"/>
        <v>FAIR-D1_246</v>
      </c>
      <c r="C247" s="51" t="s">
        <v>28</v>
      </c>
      <c r="D247" s="4">
        <f t="shared" si="40"/>
        <v>45169</v>
      </c>
      <c r="E247" s="1" t="s">
        <v>266</v>
      </c>
      <c r="F247" s="81" t="str">
        <f>HYPERLINK(VLOOKUP(E247,Video_List!G:K,5),"video")</f>
        <v>video</v>
      </c>
      <c r="G247" s="5" t="str">
        <f>IF(ISBLANK(E247),"",IFERROR(IF(MATCH(E247,Video_List!$G:$G,)&gt;0,"ok",""),"errr"))</f>
        <v>ok</v>
      </c>
      <c r="H247" s="1" t="s">
        <v>266</v>
      </c>
      <c r="I247" s="81" t="str">
        <f>HYPERLINK(VLOOKUP(H247,Video_List!G:K,5),"video")</f>
        <v>video</v>
      </c>
      <c r="J247" s="5" t="str">
        <f>IF(ISBLANK(H247),"",IFERROR(IF(MATCH(H247,Video_List!$G:$G,)&gt;0,"ok",""),"error"))</f>
        <v>ok</v>
      </c>
      <c r="K247" s="2">
        <v>45169.4746759259</v>
      </c>
      <c r="L247" s="2">
        <v>45169.474791666697</v>
      </c>
      <c r="M247" s="52">
        <f t="shared" si="33"/>
        <v>1.1574079690035433E-4</v>
      </c>
      <c r="N247" s="53" t="s">
        <v>31</v>
      </c>
      <c r="O247" s="54" t="s">
        <v>35</v>
      </c>
      <c r="P247" s="54" t="s">
        <v>33</v>
      </c>
      <c r="Q247" s="6">
        <v>246</v>
      </c>
      <c r="R247" s="5" t="str">
        <f t="shared" si="34"/>
        <v>FAIR-D1/246</v>
      </c>
      <c r="S247" s="4" t="str">
        <f>IF(ISBLANK(E247),"",IF(E247=H247, "1 video",CONCATENATE((+COUNTIFS(Video_List!$A:$A,Monitoring!C247,Video_List!$D:$D,"&lt;=" &amp;Monitoring!L247)-COUNTIFS(Video_List!$A:$A,Monitoring!C247,Video_List!$D:$D,"&lt;=" &amp;Monitoring!K247))+1," videos")))</f>
        <v>1 video</v>
      </c>
      <c r="T247" s="54" t="s">
        <v>34</v>
      </c>
      <c r="U247" s="75"/>
      <c r="V247" s="7" t="str">
        <f t="shared" si="35"/>
        <v/>
      </c>
      <c r="W247" s="85" t="s">
        <v>32</v>
      </c>
      <c r="X247" s="86" t="s">
        <v>35</v>
      </c>
      <c r="Y247" s="87" t="str">
        <f>+IFERROR(IF(Z247="#N/C","#N/C",IF(Z247=0,INDEX(Taxonomy_UniqueValues!A:A,MATCH(AA247,Taxonomy_UniqueValues!C:C,0)),INDEX(Taxonomy_UniqueValues!A:A,MATCH(Z247,Taxonomy_UniqueValues!B:B,0)))),"#N/C")</f>
        <v>Insecta</v>
      </c>
      <c r="Z247" s="87" t="str">
        <f>+IFERROR(IF(AA247="#N/C","#N/C",IF(AA247=0,INDEX(Taxonomy_UniqueValues!B:B,MATCH(AB247,Taxonomy_UniqueValues!D:D,0)),INDEX(Taxonomy_UniqueValues!B:B,MATCH(AA247,Taxonomy_UniqueValues!C:C,0)))),"#N/C")</f>
        <v>Diptera</v>
      </c>
      <c r="AA247" s="87" t="str">
        <f>+IFERROR(IF(AB247="#N/C","#N/C",IF(AB247=0,INDEX(Taxonomy_UniqueValues!C:C,MATCH(AC247,Taxonomy_UniqueValues!E:E,0)),INDEX(Taxonomy_UniqueValues!C:C,MATCH(AB247,Taxonomy_UniqueValues!D:D,0)))),"#N/C")</f>
        <v>Brachycera</v>
      </c>
      <c r="AB247" s="87" t="str">
        <f>+IFERROR(IF(AC247="#N/C","#N/C",IF(AC247=0,INDEX(Taxonomy_UniqueValues!D:D,MATCH(AD247,Taxonomy_UniqueValues!F:F,0)),INDEX(Taxonomy_UniqueValues!D:D,MATCH(AC247,Taxonomy_UniqueValues!E:E,0)))),"#N/C")</f>
        <v>Muscomorpha</v>
      </c>
      <c r="AC247" s="87" t="str">
        <f>+IFERROR(IF(AD247="#N/C","#N/C",IF(AD247=0,INDEX(Taxonomy_UniqueValues!E:E,MATCH(AE247,Taxonomy_UniqueValues!G:G,0)),INDEX(Taxonomy_UniqueValues!E:E,MATCH(AD247,Taxonomy_UniqueValues!F:F,0)))),"#N/C")</f>
        <v>Muscoidea</v>
      </c>
      <c r="AD247" s="87" t="str">
        <f>+IFERROR(IF(AE247="#N/C","#N/C",IF(AE247=0,INDEX(Taxonomy_UniqueValues!F:F,MATCH(AF247,Taxonomy_UniqueValues!H:H,0)),INDEX(Taxonomy_UniqueValues!F:F,MATCH(AE247,Taxonomy_UniqueValues!G:G,0)))),"#N/C")</f>
        <v>Fanniidae</v>
      </c>
      <c r="AE247" s="87">
        <f>+IFERROR(IF(AF247="#N/C","#N/C",INDEX(Taxonomy_UniqueValues!G:G,MATCH(AF247,Taxonomy_UniqueValues!H:H,0))),"#N/C")</f>
        <v>0</v>
      </c>
      <c r="AF247" s="87" t="s">
        <v>39</v>
      </c>
      <c r="AG247" s="88" t="s">
        <v>37</v>
      </c>
      <c r="AH247" s="39" t="str" cm="1">
        <f t="array" ref="AH247">IF(LEN(V247)&gt;1,V247,_xlfn.LET(_xlpm.cls,Y247, _xlpm.ord,IFERROR(Z247,"#N/C"), _xlpm.subord,IFERROR(AA247,"#N/C"), _xlpm.infr,IFERROR(AB247,"#N/C"), _xlpm.sf,IFERROR(AC247,"#N/C"), _xlpm.fam,IFERROR(AD247,"#N/C"), _xlpm.subfam,IF(TRIM(AE247)="-","#N/C",IFERROR(AE247,"#N/C")),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_xlpm.fallback,IF(IFERROR(Z247,"#N/C")="#N/C",Y247,IF(IFERROR(AA247,"#N/C")="#N/C",Z247,IF(IFERROR(AB247,"#N/C")="#N/C",AA247,IF(IFERROR(AC247,"#N/C")="#N/C",AB247,IF(IFERROR(AD247,"#N/C")="#N/C",AC247,IF(IFERROR(AE247,"#N/C")="#N/C",AD247,"#N/C")))))), _xlpm.finalResult,IF(OR(_xlpm.computedResult="",_xlpm.computedResult="#N/C"),_xlpm.fallback,_xlpm.computedResult), INDEX(_xlpm.finalResult,1)))</f>
        <v>fly</v>
      </c>
      <c r="AI247" s="106" t="s">
        <v>35</v>
      </c>
      <c r="AJ247" s="55" t="str">
        <f t="shared" si="37"/>
        <v>Insecta.Diptera.Brachycera.Muscomorpha.Muscoidea.Fanniidae.0.Fannia.#N/C</v>
      </c>
    </row>
    <row r="248" spans="1:36" x14ac:dyDescent="0.25">
      <c r="A248" s="3">
        <v>247</v>
      </c>
      <c r="B248" s="50" t="str">
        <f t="shared" si="39"/>
        <v>FAIR-D1_247</v>
      </c>
      <c r="C248" s="51" t="s">
        <v>28</v>
      </c>
      <c r="D248" s="4">
        <f t="shared" si="40"/>
        <v>45169</v>
      </c>
      <c r="E248" s="1" t="s">
        <v>267</v>
      </c>
      <c r="F248" s="81" t="str">
        <f>HYPERLINK(VLOOKUP(E248,Video_List!G:K,5),"video")</f>
        <v>video</v>
      </c>
      <c r="G248" s="5" t="str">
        <f>IF(ISBLANK(E248),"",IFERROR(IF(MATCH(E248,Video_List!$G:$G,)&gt;0,"ok",""),"errr"))</f>
        <v>ok</v>
      </c>
      <c r="H248" s="1" t="s">
        <v>267</v>
      </c>
      <c r="I248" s="81" t="str">
        <f>HYPERLINK(VLOOKUP(H248,Video_List!G:K,5),"video")</f>
        <v>video</v>
      </c>
      <c r="J248" s="5" t="str">
        <f>IF(ISBLANK(H248),"",IFERROR(IF(MATCH(H248,Video_List!$G:$G,)&gt;0,"ok",""),"error"))</f>
        <v>ok</v>
      </c>
      <c r="K248" s="2">
        <v>45169.512094907397</v>
      </c>
      <c r="L248" s="2">
        <v>45169.512256944399</v>
      </c>
      <c r="M248" s="52">
        <f t="shared" si="33"/>
        <v>1.6203700215555727E-4</v>
      </c>
      <c r="N248" s="53" t="s">
        <v>31</v>
      </c>
      <c r="O248" s="54" t="s">
        <v>32</v>
      </c>
      <c r="P248" s="54" t="s">
        <v>33</v>
      </c>
      <c r="Q248" s="6">
        <v>247</v>
      </c>
      <c r="R248" s="5" t="str">
        <f t="shared" si="34"/>
        <v>FAIR-D1/247</v>
      </c>
      <c r="S248" s="4" t="str">
        <f>IF(ISBLANK(E248),"",IF(E248=H248, "1 video",CONCATENATE((+COUNTIFS(Video_List!$A:$A,Monitoring!C248,Video_List!$D:$D,"&lt;=" &amp;Monitoring!L248)-COUNTIFS(Video_List!$A:$A,Monitoring!C248,Video_List!$D:$D,"&lt;=" &amp;Monitoring!K248))+1," videos")))</f>
        <v>1 video</v>
      </c>
      <c r="T248" s="54" t="s">
        <v>34</v>
      </c>
      <c r="U248" s="75"/>
      <c r="V248" s="7" t="str">
        <f t="shared" si="35"/>
        <v/>
      </c>
      <c r="W248" s="85" t="s">
        <v>32</v>
      </c>
      <c r="X248" s="86" t="s">
        <v>32</v>
      </c>
      <c r="Y248" s="87" t="str">
        <f>+IFERROR(IF(Z248="#N/C","#N/C",IF(Z248=0,INDEX(Taxonomy_UniqueValues!A:A,MATCH(AA248,Taxonomy_UniqueValues!C:C,0)),INDEX(Taxonomy_UniqueValues!A:A,MATCH(Z248,Taxonomy_UniqueValues!B:B,0)))),"#N/C")</f>
        <v>Insecta</v>
      </c>
      <c r="Z248" s="87" t="str">
        <f>+IFERROR(IF(AA248="#N/C","#N/C",IF(AA248=0,INDEX(Taxonomy_UniqueValues!B:B,MATCH(AB248,Taxonomy_UniqueValues!D:D,0)),INDEX(Taxonomy_UniqueValues!B:B,MATCH(AA248,Taxonomy_UniqueValues!C:C,0)))),"#N/C")</f>
        <v>Diptera</v>
      </c>
      <c r="AA248" s="87" t="str">
        <f>+IFERROR(IF(AB248="#N/C","#N/C",IF(AB248=0,INDEX(Taxonomy_UniqueValues!C:C,MATCH(AC248,Taxonomy_UniqueValues!E:E,0)),INDEX(Taxonomy_UniqueValues!C:C,MATCH(AB248,Taxonomy_UniqueValues!D:D,0)))),"#N/C")</f>
        <v>Brachycera</v>
      </c>
      <c r="AB248" s="87" t="str">
        <f>+IFERROR(IF(AC248="#N/C","#N/C",IF(AC248=0,INDEX(Taxonomy_UniqueValues!D:D,MATCH(AD248,Taxonomy_UniqueValues!F:F,0)),INDEX(Taxonomy_UniqueValues!D:D,MATCH(AC248,Taxonomy_UniqueValues!E:E,0)))),"#N/C")</f>
        <v>Muscomorpha</v>
      </c>
      <c r="AC248" s="87" t="str">
        <f>+IFERROR(IF(AD248="#N/C","#N/C",IF(AD248=0,INDEX(Taxonomy_UniqueValues!E:E,MATCH(AE248,Taxonomy_UniqueValues!G:G,0)),INDEX(Taxonomy_UniqueValues!E:E,MATCH(AD248,Taxonomy_UniqueValues!F:F,0)))),"#N/C")</f>
        <v>Muscoidea</v>
      </c>
      <c r="AD248" s="87" t="str">
        <f>+IFERROR(IF(AE248="#N/C","#N/C",IF(AE248=0,INDEX(Taxonomy_UniqueValues!F:F,MATCH(AF248,Taxonomy_UniqueValues!H:H,0)),INDEX(Taxonomy_UniqueValues!F:F,MATCH(AE248,Taxonomy_UniqueValues!G:G,0)))),"#N/C")</f>
        <v>Fanniidae</v>
      </c>
      <c r="AE248" s="87">
        <f>+IFERROR(IF(AF248="#N/C","#N/C",INDEX(Taxonomy_UniqueValues!G:G,MATCH(AF248,Taxonomy_UniqueValues!H:H,0))),"#N/C")</f>
        <v>0</v>
      </c>
      <c r="AF248" s="87" t="s">
        <v>39</v>
      </c>
      <c r="AG248" s="88" t="s">
        <v>37</v>
      </c>
      <c r="AH248" s="39" t="str" cm="1">
        <f t="array" ref="AH248">IF(LEN(V248)&gt;1,V248,_xlfn.LET(_xlpm.cls,Y248, _xlpm.ord,IFERROR(Z248,"#N/C"), _xlpm.subord,IFERROR(AA248,"#N/C"), _xlpm.infr,IFERROR(AB248,"#N/C"), _xlpm.sf,IFERROR(AC248,"#N/C"), _xlpm.fam,IFERROR(AD248,"#N/C"), _xlpm.subfam,IF(TRIM(AE248)="-","#N/C",IFERROR(AE248,"#N/C")),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_xlpm.fallback,IF(IFERROR(Z248,"#N/C")="#N/C",Y248,IF(IFERROR(AA248,"#N/C")="#N/C",Z248,IF(IFERROR(AB248,"#N/C")="#N/C",AA248,IF(IFERROR(AC248,"#N/C")="#N/C",AB248,IF(IFERROR(AD248,"#N/C")="#N/C",AC248,IF(IFERROR(AE248,"#N/C")="#N/C",AD248,"#N/C")))))), _xlpm.finalResult,IF(OR(_xlpm.computedResult="",_xlpm.computedResult="#N/C"),_xlpm.fallback,_xlpm.computedResult), INDEX(_xlpm.finalResult,1)))</f>
        <v>fly</v>
      </c>
      <c r="AI248" s="106" t="s">
        <v>35</v>
      </c>
      <c r="AJ248" s="55" t="str">
        <f t="shared" si="37"/>
        <v>Insecta.Diptera.Brachycera.Muscomorpha.Muscoidea.Fanniidae.0.Fannia.#N/C</v>
      </c>
    </row>
    <row r="249" spans="1:36" x14ac:dyDescent="0.25">
      <c r="A249" s="3">
        <v>248</v>
      </c>
      <c r="B249" s="50" t="str">
        <f t="shared" si="39"/>
        <v>FAIR-D1_248</v>
      </c>
      <c r="C249" s="51" t="s">
        <v>28</v>
      </c>
      <c r="D249" s="4">
        <f t="shared" si="40"/>
        <v>45169</v>
      </c>
      <c r="E249" s="1" t="s">
        <v>268</v>
      </c>
      <c r="F249" s="81" t="str">
        <f>HYPERLINK(VLOOKUP(E249,Video_List!G:K,5),"video")</f>
        <v>video</v>
      </c>
      <c r="G249" s="5" t="str">
        <f>IF(ISBLANK(E249),"",IFERROR(IF(MATCH(E249,Video_List!$G:$G,)&gt;0,"ok",""),"errr"))</f>
        <v>ok</v>
      </c>
      <c r="H249" s="1" t="s">
        <v>268</v>
      </c>
      <c r="I249" s="81" t="str">
        <f>HYPERLINK(VLOOKUP(H249,Video_List!G:K,5),"video")</f>
        <v>video</v>
      </c>
      <c r="J249" s="5" t="str">
        <f>IF(ISBLANK(H249),"",IFERROR(IF(MATCH(H249,Video_List!$G:$G,)&gt;0,"ok",""),"error"))</f>
        <v>ok</v>
      </c>
      <c r="K249" s="2">
        <v>45169.529421296298</v>
      </c>
      <c r="L249" s="2">
        <v>45169.529479166697</v>
      </c>
      <c r="M249" s="52">
        <f t="shared" si="33"/>
        <v>5.7870398450177163E-5</v>
      </c>
      <c r="N249" s="53" t="s">
        <v>33</v>
      </c>
      <c r="O249" s="54" t="s">
        <v>35</v>
      </c>
      <c r="P249" s="54" t="s">
        <v>33</v>
      </c>
      <c r="Q249" s="6">
        <v>248</v>
      </c>
      <c r="R249" s="5" t="str">
        <f t="shared" si="34"/>
        <v>FAIR-D1/248</v>
      </c>
      <c r="S249" s="4" t="str">
        <f>IF(ISBLANK(E249),"",IF(E249=H249, "1 video",CONCATENATE((+COUNTIFS(Video_List!$A:$A,Monitoring!C249,Video_List!$D:$D,"&lt;=" &amp;Monitoring!L249)-COUNTIFS(Video_List!$A:$A,Monitoring!C249,Video_List!$D:$D,"&lt;=" &amp;Monitoring!K249))+1," videos")))</f>
        <v>1 video</v>
      </c>
      <c r="T249" s="54" t="s">
        <v>46</v>
      </c>
      <c r="U249" s="75" t="s">
        <v>105</v>
      </c>
      <c r="V249" s="7" t="str">
        <f t="shared" si="35"/>
        <v/>
      </c>
      <c r="W249" s="85" t="s">
        <v>35</v>
      </c>
      <c r="X249" s="86" t="s">
        <v>35</v>
      </c>
      <c r="Y249" s="87" t="str">
        <f>+IFERROR(IF(Z249="#N/C","#N/C",INDEX(Taxonomy_UniqueValues!A:A,MATCH(Z249,Taxonomy_UniqueValues!B:B,0))),"#N/C")</f>
        <v>#N/C</v>
      </c>
      <c r="Z249" s="87" t="str">
        <f>+IFERROR(IF(AA249="#N/C","#N/C",INDEX(Taxonomy_UniqueValues!B:B,MATCH(AA249,Taxonomy_UniqueValues!C:C,0))),"#N/C")</f>
        <v>#N/C</v>
      </c>
      <c r="AA249" s="87" t="str">
        <f>+IFERROR(IF(AC249="#N/C","#N/C",IF(AC249="-",INDEX(Taxonomy_UniqueValues!C:C,MATCH(AD249,Taxonomy_UniqueValues!F:F,0)),INDEX(Taxonomy_UniqueValues!C:C,MATCH(AC249,Taxonomy_UniqueValues!E:E,0)))),"#N/C")</f>
        <v>#N/C</v>
      </c>
      <c r="AB249" s="87" t="str">
        <f>+IFERROR(IF(AC249="#N/C","#N/C",INDEX(Taxonomy_UniqueValues!D:D,MATCH(AC249,Taxonomy_UniqueValues!E:E,0))),"#N/C")</f>
        <v>#N/C</v>
      </c>
      <c r="AC249" s="87" t="str">
        <f>+IFERROR(IF(AD249="#N/C","#N/C",IF(AD249="-",INDEX(Taxonomy_UniqueValues!E:E,MATCH(AE249,Taxonomy_UniqueValues!G:G,0)),INDEX(Taxonomy_UniqueValues!E:E,MATCH(AD249,Taxonomy_UniqueValues!F:F,0)))),"#N/C")</f>
        <v>#N/C</v>
      </c>
      <c r="AD249" s="87" t="str">
        <f>+IFERROR(IF(AE249="#N/C","#N/C",IF(AE249="-",INDEX(Taxonomy_UniqueValues!F:F,MATCH(AF249,Taxonomy_UniqueValues!H:H,0)),INDEX(Taxonomy_UniqueValues!F:F,MATCH(AE249,Taxonomy_UniqueValues!G:G,0)))),"#N/C")</f>
        <v>#N/C</v>
      </c>
      <c r="AE249" s="87" t="str">
        <f>+IFERROR(IF(AF249="#N/C","#N/C",INDEX(Taxonomy_UniqueValues!G:G,MATCH(AF249,Taxonomy_UniqueValues!H:H,0))),"#N/C")</f>
        <v>#N/C</v>
      </c>
      <c r="AF249" s="87" t="str">
        <f>+IFERROR(IF(AG249="#N/C","#N/C",INDEX(Taxonomy_UniqueValues!H:H,MATCH(AG249,Taxonomy_UniqueValues!I:I,0))),"#N/C")</f>
        <v>#N/C</v>
      </c>
      <c r="AG249" s="88" t="s">
        <v>37</v>
      </c>
      <c r="AH249" s="39" t="str" cm="1">
        <f t="array" ref="AH249">IF(LEN(V249)&gt;1,V249,_xlfn.LET(_xlpm.cls,Y249, _xlpm.ord,IFERROR(Z249,"#N/C"), _xlpm.subord,IFERROR(AA249,"#N/C"), _xlpm.infr,IFERROR(AB249,"#N/C"), _xlpm.sf,IFERROR(AC249,"#N/C"), _xlpm.fam,IFERROR(AD249,"#N/C"), _xlpm.subfam,IF(TRIM(AE249)="-","#N/C",IFERROR(AE249,"#N/C")),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_xlpm.fallback,IF(IFERROR(Z249,"#N/C")="#N/C",Y249,IF(IFERROR(AA249,"#N/C")="#N/C",Z249,IF(IFERROR(AB249,"#N/C")="#N/C",AA249,IF(IFERROR(AC249,"#N/C")="#N/C",AB249,IF(IFERROR(AD249,"#N/C")="#N/C",AC249,IF(IFERROR(AE249,"#N/C")="#N/C",AD249,"#N/C")))))), _xlpm.finalResult,IF(OR(_xlpm.computedResult="",_xlpm.computedResult="#N/C"),_xlpm.fallback,_xlpm.computedResult), INDEX(_xlpm.finalResult,1)))</f>
        <v>#N/C</v>
      </c>
      <c r="AI249" s="106" t="s">
        <v>35</v>
      </c>
      <c r="AJ249" s="55" t="str">
        <f t="shared" si="37"/>
        <v>#N/C.#N/C.#N/C.#N/C.#N/C.#N/C.#N/C.#N/C.#N/C</v>
      </c>
    </row>
    <row r="250" spans="1:36" x14ac:dyDescent="0.25">
      <c r="A250" s="3">
        <v>249</v>
      </c>
      <c r="B250" s="50" t="str">
        <f t="shared" si="39"/>
        <v>FAIR-D1_249</v>
      </c>
      <c r="C250" s="51" t="s">
        <v>28</v>
      </c>
      <c r="D250" s="4">
        <f t="shared" si="40"/>
        <v>45169</v>
      </c>
      <c r="E250" s="1" t="s">
        <v>269</v>
      </c>
      <c r="F250" s="81" t="str">
        <f>HYPERLINK(VLOOKUP(E250,Video_List!G:K,5),"video")</f>
        <v>video</v>
      </c>
      <c r="G250" s="5" t="str">
        <f>IF(ISBLANK(E250),"",IFERROR(IF(MATCH(E250,Video_List!$G:$G,)&gt;0,"ok",""),"errr"))</f>
        <v>ok</v>
      </c>
      <c r="H250" s="1" t="s">
        <v>269</v>
      </c>
      <c r="I250" s="81" t="str">
        <f>HYPERLINK(VLOOKUP(H250,Video_List!G:K,5),"video")</f>
        <v>video</v>
      </c>
      <c r="J250" s="5" t="str">
        <f>IF(ISBLANK(H250),"",IFERROR(IF(MATCH(H250,Video_List!$G:$G,)&gt;0,"ok",""),"error"))</f>
        <v>ok</v>
      </c>
      <c r="K250" s="2">
        <v>45169.541006944499</v>
      </c>
      <c r="L250" s="2">
        <v>45169.541122685201</v>
      </c>
      <c r="M250" s="52">
        <f t="shared" si="33"/>
        <v>1.1574070231290534E-4</v>
      </c>
      <c r="N250" s="53" t="s">
        <v>31</v>
      </c>
      <c r="O250" s="54" t="s">
        <v>32</v>
      </c>
      <c r="P250" s="54" t="s">
        <v>33</v>
      </c>
      <c r="Q250" s="6">
        <v>249</v>
      </c>
      <c r="R250" s="5" t="str">
        <f t="shared" si="34"/>
        <v>FAIR-D1/249</v>
      </c>
      <c r="S250" s="4" t="str">
        <f>IF(ISBLANK(E250),"",IF(E250=H250, "1 video",CONCATENATE((+COUNTIFS(Video_List!$A:$A,Monitoring!C250,Video_List!$D:$D,"&lt;=" &amp;Monitoring!L250)-COUNTIFS(Video_List!$A:$A,Monitoring!C250,Video_List!$D:$D,"&lt;=" &amp;Monitoring!K250))+1," videos")))</f>
        <v>1 video</v>
      </c>
      <c r="T250" s="54" t="s">
        <v>57</v>
      </c>
      <c r="U250" s="75"/>
      <c r="V250" s="7" t="str">
        <f t="shared" si="35"/>
        <v/>
      </c>
      <c r="W250" s="85" t="s">
        <v>32</v>
      </c>
      <c r="X250" s="86" t="s">
        <v>32</v>
      </c>
      <c r="Y250" s="87" t="str">
        <f>+IFERROR(IF(Z250="#N/C","#N/C",INDEX(Taxonomy_UniqueValues!A:A,MATCH(Z250,Taxonomy_UniqueValues!B:B,0))),"#N/C")</f>
        <v>Insecta</v>
      </c>
      <c r="Z250" s="87" t="str">
        <f>+IFERROR(IF(AA250="#N/C","#N/C",INDEX(Taxonomy_UniqueValues!B:B,MATCH(AA250,Taxonomy_UniqueValues!C:C,0))),"#N/C")</f>
        <v>Hymenoptera</v>
      </c>
      <c r="AA250" s="87" t="str">
        <f>+IFERROR(IF(AC250="#N/C","#N/C",IF(AC250="-",INDEX(Taxonomy_UniqueValues!C:C,MATCH(AD250,Taxonomy_UniqueValues!F:F,0)),INDEX(Taxonomy_UniqueValues!C:C,MATCH(AC250,Taxonomy_UniqueValues!E:E,0)))),"#N/C")</f>
        <v>Apocrita</v>
      </c>
      <c r="AB250" s="87" t="str">
        <f>+IFERROR(IF(AC250="#N/C","#N/C",INDEX(Taxonomy_UniqueValues!D:D,MATCH(AC250,Taxonomy_UniqueValues!E:E,0))),"#N/C")</f>
        <v>Aculeata</v>
      </c>
      <c r="AC250" s="87" t="str">
        <f>+IFERROR(IF(AD250="#N/C","#N/C",IF(AD250="-",INDEX(Taxonomy_UniqueValues!E:E,MATCH(AE250,Taxonomy_UniqueValues!G:G,0)),INDEX(Taxonomy_UniqueValues!E:E,MATCH(AD250,Taxonomy_UniqueValues!F:F,0)))),"#N/C")</f>
        <v>Vespoidea</v>
      </c>
      <c r="AD250" s="87" t="str">
        <f>+IFERROR(IF(AE250="#N/C","#N/C",IF(AE250="-",INDEX(Taxonomy_UniqueValues!F:F,MATCH(AF250,Taxonomy_UniqueValues!H:H,0)),INDEX(Taxonomy_UniqueValues!F:F,MATCH(AE250,Taxonomy_UniqueValues!G:G,0)))),"#N/C")</f>
        <v>Vespidae</v>
      </c>
      <c r="AE250" s="87" t="str">
        <f>+IFERROR(IF(AF250="#N/C","#N/C",INDEX(Taxonomy_UniqueValues!G:G,MATCH(AF250,Taxonomy_UniqueValues!H:H,0))),"#N/C")</f>
        <v>Vespinae</v>
      </c>
      <c r="AF250" s="87" t="s">
        <v>58</v>
      </c>
      <c r="AG250" s="88" t="s">
        <v>37</v>
      </c>
      <c r="AH250" s="39" t="str" cm="1">
        <f t="array" ref="AH250">IF(LEN(V250)&gt;1,V250,_xlfn.LET(_xlpm.cls,Y250, _xlpm.ord,IFERROR(Z250,"#N/C"), _xlpm.subord,IFERROR(AA250,"#N/C"), _xlpm.infr,IFERROR(AB250,"#N/C"), _xlpm.sf,IFERROR(AC250,"#N/C"), _xlpm.fam,IFERROR(AD250,"#N/C"), _xlpm.subfam,IF(TRIM(AE250)="-","#N/C",IFERROR(AE250,"#N/C")),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_xlpm.fallback,IF(IFERROR(Z250,"#N/C")="#N/C",Y250,IF(IFERROR(AA250,"#N/C")="#N/C",Z250,IF(IFERROR(AB250,"#N/C")="#N/C",AA250,IF(IFERROR(AC250,"#N/C")="#N/C",AB250,IF(IFERROR(AD250,"#N/C")="#N/C",AC250,IF(IFERROR(AE250,"#N/C")="#N/C",AD250,"#N/C")))))), _xlpm.finalResult,IF(OR(_xlpm.computedResult="",_xlpm.computedResult="#N/C"),_xlpm.fallback,_xlpm.computedResult), INDEX(_xlpm.finalResult,1)))</f>
        <v>wasp</v>
      </c>
      <c r="AI250" s="106" t="s">
        <v>35</v>
      </c>
      <c r="AJ250" s="55" t="str">
        <f t="shared" si="37"/>
        <v>Insecta.Hymenoptera.Apocrita.Aculeata.Vespoidea.Vespidae.Vespinae.Vespula.#N/C</v>
      </c>
    </row>
    <row r="251" spans="1:36" x14ac:dyDescent="0.25">
      <c r="A251" s="3">
        <v>250</v>
      </c>
      <c r="B251" s="50" t="str">
        <f t="shared" si="39"/>
        <v>FAIR-D1_250</v>
      </c>
      <c r="C251" s="51" t="s">
        <v>28</v>
      </c>
      <c r="D251" s="4">
        <f t="shared" si="40"/>
        <v>45169</v>
      </c>
      <c r="E251" s="1" t="s">
        <v>270</v>
      </c>
      <c r="F251" s="81" t="str">
        <f>HYPERLINK(VLOOKUP(E251,Video_List!G:K,5),"video")</f>
        <v>video</v>
      </c>
      <c r="G251" s="5" t="str">
        <f>IF(ISBLANK(E251),"",IFERROR(IF(MATCH(E251,Video_List!$G:$G,)&gt;0,"ok",""),"errr"))</f>
        <v>ok</v>
      </c>
      <c r="H251" s="1" t="s">
        <v>270</v>
      </c>
      <c r="I251" s="81" t="str">
        <f>HYPERLINK(VLOOKUP(H251,Video_List!G:K,5),"video")</f>
        <v>video</v>
      </c>
      <c r="J251" s="5" t="str">
        <f>IF(ISBLANK(H251),"",IFERROR(IF(MATCH(H251,Video_List!$G:$G,)&gt;0,"ok",""),"error"))</f>
        <v>ok</v>
      </c>
      <c r="K251" s="2">
        <v>45169.543460648201</v>
      </c>
      <c r="L251" s="2">
        <v>45169.544710648202</v>
      </c>
      <c r="M251" s="52">
        <f t="shared" si="33"/>
        <v>1.2500000011641532E-3</v>
      </c>
      <c r="N251" s="53" t="s">
        <v>31</v>
      </c>
      <c r="O251" s="54" t="s">
        <v>35</v>
      </c>
      <c r="P251" s="54" t="s">
        <v>31</v>
      </c>
      <c r="Q251" s="6">
        <v>250</v>
      </c>
      <c r="R251" s="5" t="str">
        <f t="shared" si="34"/>
        <v>FAIR-D1/250</v>
      </c>
      <c r="S251" s="4" t="str">
        <f>IF(ISBLANK(E251),"",IF(E251=H251, "1 video",CONCATENATE((+COUNTIFS(Video_List!$A:$A,Monitoring!C251,Video_List!$D:$D,"&lt;=" &amp;Monitoring!L251)-COUNTIFS(Video_List!$A:$A,Monitoring!C251,Video_List!$D:$D,"&lt;=" &amp;Monitoring!K251))+1," videos")))</f>
        <v>1 video</v>
      </c>
      <c r="T251" s="6" t="s">
        <v>34</v>
      </c>
      <c r="U251" s="75"/>
      <c r="V251" s="7" t="str">
        <f t="shared" si="35"/>
        <v/>
      </c>
      <c r="W251" s="85" t="s">
        <v>32</v>
      </c>
      <c r="X251" s="86" t="s">
        <v>35</v>
      </c>
      <c r="Y251" s="87" t="str">
        <f>+IFERROR(IF(Z251="#N/C","#N/C",IF(Z251=0,INDEX(Taxonomy_UniqueValues!A:A,MATCH(AA251,Taxonomy_UniqueValues!C:C,0)),INDEX(Taxonomy_UniqueValues!A:A,MATCH(Z251,Taxonomy_UniqueValues!B:B,0)))),"#N/C")</f>
        <v>Insecta</v>
      </c>
      <c r="Z251" s="87" t="str">
        <f>+IFERROR(IF(AA251="#N/C","#N/C",IF(AA251=0,INDEX(Taxonomy_UniqueValues!B:B,MATCH(AB251,Taxonomy_UniqueValues!D:D,0)),INDEX(Taxonomy_UniqueValues!B:B,MATCH(AA251,Taxonomy_UniqueValues!C:C,0)))),"#N/C")</f>
        <v>Diptera</v>
      </c>
      <c r="AA251" s="87" t="str">
        <f>+IFERROR(IF(AB251="#N/C","#N/C",IF(AB251=0,INDEX(Taxonomy_UniqueValues!C:C,MATCH(AC251,Taxonomy_UniqueValues!E:E,0)),INDEX(Taxonomy_UniqueValues!C:C,MATCH(AB251,Taxonomy_UniqueValues!D:D,0)))),"#N/C")</f>
        <v>Brachycera</v>
      </c>
      <c r="AB251" s="87" t="str">
        <f>+IFERROR(IF(AC251="#N/C","#N/C",IF(AC251=0,INDEX(Taxonomy_UniqueValues!D:D,MATCH(AD251,Taxonomy_UniqueValues!F:F,0)),INDEX(Taxonomy_UniqueValues!D:D,MATCH(AC251,Taxonomy_UniqueValues!E:E,0)))),"#N/C")</f>
        <v>Muscomorpha</v>
      </c>
      <c r="AC251" s="87" t="str">
        <f>+IFERROR(IF(AD251="#N/C","#N/C",IF(AD251=0,INDEX(Taxonomy_UniqueValues!E:E,MATCH(AE251,Taxonomy_UniqueValues!G:G,0)),INDEX(Taxonomy_UniqueValues!E:E,MATCH(AD251,Taxonomy_UniqueValues!F:F,0)))),"#N/C")</f>
        <v>Muscoidea</v>
      </c>
      <c r="AD251" s="87" t="str">
        <f>+IFERROR(IF(AE251="#N/C","#N/C",IF(AE251=0,INDEX(Taxonomy_UniqueValues!F:F,MATCH(AF251,Taxonomy_UniqueValues!H:H,0)),INDEX(Taxonomy_UniqueValues!F:F,MATCH(AE251,Taxonomy_UniqueValues!G:G,0)))),"#N/C")</f>
        <v>Fanniidae</v>
      </c>
      <c r="AE251" s="87">
        <f>+IFERROR(IF(AF251="#N/C","#N/C",INDEX(Taxonomy_UniqueValues!G:G,MATCH(AF251,Taxonomy_UniqueValues!H:H,0))),"#N/C")</f>
        <v>0</v>
      </c>
      <c r="AF251" s="87" t="s">
        <v>39</v>
      </c>
      <c r="AG251" s="88" t="s">
        <v>37</v>
      </c>
      <c r="AH251" s="39" t="str" cm="1">
        <f t="array" ref="AH251">IF(LEN(V251)&gt;1,V251,_xlfn.LET(_xlpm.cls,Y251, _xlpm.ord,IFERROR(Z251,"#N/C"), _xlpm.subord,IFERROR(AA251,"#N/C"), _xlpm.infr,IFERROR(AB251,"#N/C"), _xlpm.sf,IFERROR(AC251,"#N/C"), _xlpm.fam,IFERROR(AD251,"#N/C"), _xlpm.subfam,IF(TRIM(AE251)="-","#N/C",IFERROR(AE251,"#N/C")),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_xlpm.fallback,IF(IFERROR(Z251,"#N/C")="#N/C",Y251,IF(IFERROR(AA251,"#N/C")="#N/C",Z251,IF(IFERROR(AB251,"#N/C")="#N/C",AA251,IF(IFERROR(AC251,"#N/C")="#N/C",AB251,IF(IFERROR(AD251,"#N/C")="#N/C",AC251,IF(IFERROR(AE251,"#N/C")="#N/C",AD251,"#N/C")))))), _xlpm.finalResult,IF(OR(_xlpm.computedResult="",_xlpm.computedResult="#N/C"),_xlpm.fallback,_xlpm.computedResult), INDEX(_xlpm.finalResult,1)))</f>
        <v>fly</v>
      </c>
      <c r="AI251" s="106" t="s">
        <v>35</v>
      </c>
      <c r="AJ251" s="55" t="str">
        <f t="shared" si="37"/>
        <v>Insecta.Diptera.Brachycera.Muscomorpha.Muscoidea.Fanniidae.0.Fannia.#N/C</v>
      </c>
    </row>
    <row r="252" spans="1:36" x14ac:dyDescent="0.25">
      <c r="A252" s="3">
        <v>251</v>
      </c>
      <c r="B252" s="50" t="str">
        <f t="shared" si="39"/>
        <v>FAIR-D1_251</v>
      </c>
      <c r="C252" s="51" t="s">
        <v>28</v>
      </c>
      <c r="D252" s="4">
        <f t="shared" si="40"/>
        <v>45169</v>
      </c>
      <c r="E252" s="1" t="s">
        <v>271</v>
      </c>
      <c r="F252" s="81" t="str">
        <f>HYPERLINK(VLOOKUP(E252,Video_List!G:K,5),"video")</f>
        <v>video</v>
      </c>
      <c r="G252" s="5" t="str">
        <f>IF(ISBLANK(E252),"",IFERROR(IF(MATCH(E252,Video_List!$G:$G,)&gt;0,"ok",""),"errr"))</f>
        <v>ok</v>
      </c>
      <c r="H252" s="1" t="s">
        <v>271</v>
      </c>
      <c r="I252" s="81" t="str">
        <f>HYPERLINK(VLOOKUP(H252,Video_List!G:K,5),"video")</f>
        <v>video</v>
      </c>
      <c r="J252" s="5" t="str">
        <f>IF(ISBLANK(H252),"",IFERROR(IF(MATCH(H252,Video_List!$G:$G,)&gt;0,"ok",""),"error"))</f>
        <v>ok</v>
      </c>
      <c r="K252" s="2">
        <v>45169.683460648201</v>
      </c>
      <c r="L252" s="2">
        <v>45169.683530092603</v>
      </c>
      <c r="M252" s="52">
        <f t="shared" si="33"/>
        <v>6.9444402470253408E-5</v>
      </c>
      <c r="N252" s="53" t="s">
        <v>46</v>
      </c>
      <c r="O252" s="54" t="s">
        <v>35</v>
      </c>
      <c r="P252" s="54" t="s">
        <v>31</v>
      </c>
      <c r="Q252" s="6">
        <v>251</v>
      </c>
      <c r="R252" s="5" t="str">
        <f t="shared" si="34"/>
        <v>FAIR-D1/251</v>
      </c>
      <c r="S252" s="4" t="str">
        <f>IF(ISBLANK(E252),"",IF(E252=H252, "1 video",CONCATENATE((+COUNTIFS(Video_List!$A:$A,Monitoring!C252,Video_List!$D:$D,"&lt;=" &amp;Monitoring!L252)-COUNTIFS(Video_List!$A:$A,Monitoring!C252,Video_List!$D:$D,"&lt;=" &amp;Monitoring!K252))+1," videos")))</f>
        <v>1 video</v>
      </c>
      <c r="T252" s="54" t="s">
        <v>34</v>
      </c>
      <c r="U252" s="75"/>
      <c r="V252" s="7" t="str">
        <f t="shared" si="35"/>
        <v/>
      </c>
      <c r="W252" s="85" t="s">
        <v>32</v>
      </c>
      <c r="X252" s="86" t="s">
        <v>35</v>
      </c>
      <c r="Y252" s="87" t="str">
        <f>+IFERROR(IF(Z252="#N/C","#N/C",IF(Z252=0,INDEX(Taxonomy_UniqueValues!A:A,MATCH(AA252,Taxonomy_UniqueValues!C:C,0)),INDEX(Taxonomy_UniqueValues!A:A,MATCH(Z252,Taxonomy_UniqueValues!B:B,0)))),"#N/C")</f>
        <v>Insecta</v>
      </c>
      <c r="Z252" s="87" t="str">
        <f>+IFERROR(IF(AA252="#N/C","#N/C",IF(AA252=0,INDEX(Taxonomy_UniqueValues!B:B,MATCH(AB252,Taxonomy_UniqueValues!D:D,0)),INDEX(Taxonomy_UniqueValues!B:B,MATCH(AA252,Taxonomy_UniqueValues!C:C,0)))),"#N/C")</f>
        <v>Diptera</v>
      </c>
      <c r="AA252" s="87" t="str">
        <f>+IFERROR(IF(AB252="#N/C","#N/C",IF(AB252=0,INDEX(Taxonomy_UniqueValues!C:C,MATCH(AC252,Taxonomy_UniqueValues!E:E,0)),INDEX(Taxonomy_UniqueValues!C:C,MATCH(AB252,Taxonomy_UniqueValues!D:D,0)))),"#N/C")</f>
        <v>Brachycera</v>
      </c>
      <c r="AB252" s="87" t="str">
        <f>+IFERROR(IF(AC252="#N/C","#N/C",IF(AC252=0,INDEX(Taxonomy_UniqueValues!D:D,MATCH(AD252,Taxonomy_UniqueValues!F:F,0)),INDEX(Taxonomy_UniqueValues!D:D,MATCH(AC252,Taxonomy_UniqueValues!E:E,0)))),"#N/C")</f>
        <v>Muscomorpha</v>
      </c>
      <c r="AC252" s="87" t="str">
        <f>+IFERROR(IF(AD252="#N/C","#N/C",IF(AD252=0,INDEX(Taxonomy_UniqueValues!E:E,MATCH(AE252,Taxonomy_UniqueValues!G:G,0)),INDEX(Taxonomy_UniqueValues!E:E,MATCH(AD252,Taxonomy_UniqueValues!F:F,0)))),"#N/C")</f>
        <v>Muscoidea</v>
      </c>
      <c r="AD252" s="87" t="str">
        <f>+IFERROR(IF(AE252="#N/C","#N/C",IF(AE252=0,INDEX(Taxonomy_UniqueValues!F:F,MATCH(AF252,Taxonomy_UniqueValues!H:H,0)),INDEX(Taxonomy_UniqueValues!F:F,MATCH(AE252,Taxonomy_UniqueValues!G:G,0)))),"#N/C")</f>
        <v>Fanniidae</v>
      </c>
      <c r="AE252" s="87">
        <f>+IFERROR(IF(AF252="#N/C","#N/C",INDEX(Taxonomy_UniqueValues!G:G,MATCH(AF252,Taxonomy_UniqueValues!H:H,0))),"#N/C")</f>
        <v>0</v>
      </c>
      <c r="AF252" s="87" t="s">
        <v>39</v>
      </c>
      <c r="AG252" s="88" t="s">
        <v>37</v>
      </c>
      <c r="AH252" s="39" t="str" cm="1">
        <f t="array" ref="AH252">IF(LEN(V252)&gt;1,V252,_xlfn.LET(_xlpm.cls,Y252, _xlpm.ord,IFERROR(Z252,"#N/C"), _xlpm.subord,IFERROR(AA252,"#N/C"), _xlpm.infr,IFERROR(AB252,"#N/C"), _xlpm.sf,IFERROR(AC252,"#N/C"), _xlpm.fam,IFERROR(AD252,"#N/C"), _xlpm.subfam,IF(TRIM(AE252)="-","#N/C",IFERROR(AE252,"#N/C")),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_xlpm.fallback,IF(IFERROR(Z252,"#N/C")="#N/C",Y252,IF(IFERROR(AA252,"#N/C")="#N/C",Z252,IF(IFERROR(AB252,"#N/C")="#N/C",AA252,IF(IFERROR(AC252,"#N/C")="#N/C",AB252,IF(IFERROR(AD252,"#N/C")="#N/C",AC252,IF(IFERROR(AE252,"#N/C")="#N/C",AD252,"#N/C")))))), _xlpm.finalResult,IF(OR(_xlpm.computedResult="",_xlpm.computedResult="#N/C"),_xlpm.fallback,_xlpm.computedResult), INDEX(_xlpm.finalResult,1)))</f>
        <v>fly</v>
      </c>
      <c r="AI252" s="106" t="s">
        <v>35</v>
      </c>
      <c r="AJ252" s="55" t="str">
        <f t="shared" si="37"/>
        <v>Insecta.Diptera.Brachycera.Muscomorpha.Muscoidea.Fanniidae.0.Fannia.#N/C</v>
      </c>
    </row>
    <row r="253" spans="1:36" x14ac:dyDescent="0.25">
      <c r="A253" s="3">
        <v>252</v>
      </c>
      <c r="B253" s="50" t="str">
        <f t="shared" si="39"/>
        <v>FAIR-D1_252</v>
      </c>
      <c r="C253" s="51" t="s">
        <v>28</v>
      </c>
      <c r="D253" s="4">
        <f t="shared" si="40"/>
        <v>45169</v>
      </c>
      <c r="E253" s="1" t="s">
        <v>272</v>
      </c>
      <c r="F253" s="81" t="str">
        <f>HYPERLINK(VLOOKUP(E253,Video_List!G:K,5),"video")</f>
        <v>video</v>
      </c>
      <c r="G253" s="5" t="str">
        <f>IF(ISBLANK(E253),"",IFERROR(IF(MATCH(E253,Video_List!$G:$G,)&gt;0,"ok",""),"errr"))</f>
        <v>ok</v>
      </c>
      <c r="H253" s="1" t="s">
        <v>273</v>
      </c>
      <c r="I253" s="81" t="str">
        <f>HYPERLINK(VLOOKUP(H253,Video_List!G:K,5),"video")</f>
        <v>video</v>
      </c>
      <c r="J253" s="5" t="str">
        <f>IF(ISBLANK(H253),"",IFERROR(IF(MATCH(H253,Video_List!$G:$G,)&gt;0,"ok",""),"error"))</f>
        <v>ok</v>
      </c>
      <c r="K253" s="2">
        <v>45169.746828703697</v>
      </c>
      <c r="L253" s="2">
        <v>45169.754953703698</v>
      </c>
      <c r="M253" s="52">
        <f t="shared" si="33"/>
        <v>8.1250000002910383E-3</v>
      </c>
      <c r="N253" s="53" t="s">
        <v>31</v>
      </c>
      <c r="O253" s="54" t="s">
        <v>35</v>
      </c>
      <c r="P253" s="54" t="s">
        <v>31</v>
      </c>
      <c r="Q253" s="6">
        <v>252</v>
      </c>
      <c r="R253" s="5" t="str">
        <f t="shared" si="34"/>
        <v>FAIR-D1/252</v>
      </c>
      <c r="S253" s="4" t="str">
        <f>IF(ISBLANK(E253),"",IF(E253=H253, "1 video",CONCATENATE((+COUNTIFS(Video_List!$A:$A,Monitoring!C253,Video_List!$D:$D,"&lt;=" &amp;Monitoring!L253)-COUNTIFS(Video_List!$A:$A,Monitoring!C253,Video_List!$D:$D,"&lt;=" &amp;Monitoring!K253))+1," videos")))</f>
        <v>4 videos</v>
      </c>
      <c r="T253" s="54" t="s">
        <v>34</v>
      </c>
      <c r="U253" s="75"/>
      <c r="V253" s="7" t="str">
        <f t="shared" si="35"/>
        <v/>
      </c>
      <c r="W253" s="85" t="s">
        <v>32</v>
      </c>
      <c r="X253" s="86" t="s">
        <v>35</v>
      </c>
      <c r="Y253" s="87" t="str">
        <f>+IFERROR(IF(Z253="#N/C","#N/C",IF(Z253=0,INDEX(Taxonomy_UniqueValues!A:A,MATCH(AA253,Taxonomy_UniqueValues!C:C,0)),INDEX(Taxonomy_UniqueValues!A:A,MATCH(Z253,Taxonomy_UniqueValues!B:B,0)))),"#N/C")</f>
        <v>Insecta</v>
      </c>
      <c r="Z253" s="87" t="str">
        <f>+IFERROR(IF(AA253="#N/C","#N/C",IF(AA253=0,INDEX(Taxonomy_UniqueValues!B:B,MATCH(AB253,Taxonomy_UniqueValues!D:D,0)),INDEX(Taxonomy_UniqueValues!B:B,MATCH(AA253,Taxonomy_UniqueValues!C:C,0)))),"#N/C")</f>
        <v>Diptera</v>
      </c>
      <c r="AA253" s="87" t="str">
        <f>+IFERROR(IF(AB253="#N/C","#N/C",IF(AB253=0,INDEX(Taxonomy_UniqueValues!C:C,MATCH(AC253,Taxonomy_UniqueValues!E:E,0)),INDEX(Taxonomy_UniqueValues!C:C,MATCH(AB253,Taxonomy_UniqueValues!D:D,0)))),"#N/C")</f>
        <v>Brachycera</v>
      </c>
      <c r="AB253" s="87" t="str">
        <f>+IFERROR(IF(AC253="#N/C","#N/C",IF(AC253=0,INDEX(Taxonomy_UniqueValues!D:D,MATCH(AD253,Taxonomy_UniqueValues!F:F,0)),INDEX(Taxonomy_UniqueValues!D:D,MATCH(AC253,Taxonomy_UniqueValues!E:E,0)))),"#N/C")</f>
        <v>Muscomorpha</v>
      </c>
      <c r="AC253" s="87" t="str">
        <f>+IFERROR(IF(AD253="#N/C","#N/C",IF(AD253=0,INDEX(Taxonomy_UniqueValues!E:E,MATCH(AE253,Taxonomy_UniqueValues!G:G,0)),INDEX(Taxonomy_UniqueValues!E:E,MATCH(AD253,Taxonomy_UniqueValues!F:F,0)))),"#N/C")</f>
        <v>Muscoidea</v>
      </c>
      <c r="AD253" s="87" t="str">
        <f>+IFERROR(IF(AE253="#N/C","#N/C",IF(AE253=0,INDEX(Taxonomy_UniqueValues!F:F,MATCH(AF253,Taxonomy_UniqueValues!H:H,0)),INDEX(Taxonomy_UniqueValues!F:F,MATCH(AE253,Taxonomy_UniqueValues!G:G,0)))),"#N/C")</f>
        <v>Fanniidae</v>
      </c>
      <c r="AE253" s="87">
        <f>+IFERROR(IF(AF253="#N/C","#N/C",INDEX(Taxonomy_UniqueValues!G:G,MATCH(AF253,Taxonomy_UniqueValues!H:H,0))),"#N/C")</f>
        <v>0</v>
      </c>
      <c r="AF253" s="87" t="s">
        <v>39</v>
      </c>
      <c r="AG253" s="88" t="s">
        <v>37</v>
      </c>
      <c r="AH253" s="39" t="str" cm="1">
        <f t="array" ref="AH253">IF(LEN(V253)&gt;1,V253,_xlfn.LET(_xlpm.cls,Y253, _xlpm.ord,IFERROR(Z253,"#N/C"), _xlpm.subord,IFERROR(AA253,"#N/C"), _xlpm.infr,IFERROR(AB253,"#N/C"), _xlpm.sf,IFERROR(AC253,"#N/C"), _xlpm.fam,IFERROR(AD253,"#N/C"), _xlpm.subfam,IF(TRIM(AE253)="-","#N/C",IFERROR(AE253,"#N/C")),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_xlpm.fallback,IF(IFERROR(Z253,"#N/C")="#N/C",Y253,IF(IFERROR(AA253,"#N/C")="#N/C",Z253,IF(IFERROR(AB253,"#N/C")="#N/C",AA253,IF(IFERROR(AC253,"#N/C")="#N/C",AB253,IF(IFERROR(AD253,"#N/C")="#N/C",AC253,IF(IFERROR(AE253,"#N/C")="#N/C",AD253,"#N/C")))))), _xlpm.finalResult,IF(OR(_xlpm.computedResult="",_xlpm.computedResult="#N/C"),_xlpm.fallback,_xlpm.computedResult), INDEX(_xlpm.finalResult,1)))</f>
        <v>fly</v>
      </c>
      <c r="AI253" s="106" t="s">
        <v>35</v>
      </c>
      <c r="AJ253" s="55" t="str">
        <f t="shared" si="37"/>
        <v>Insecta.Diptera.Brachycera.Muscomorpha.Muscoidea.Fanniidae.0.Fannia.#N/C</v>
      </c>
    </row>
    <row r="254" spans="1:36" x14ac:dyDescent="0.25">
      <c r="A254" s="3">
        <v>253</v>
      </c>
      <c r="B254" s="50" t="str">
        <f t="shared" si="39"/>
        <v>FAIR-D1_253</v>
      </c>
      <c r="C254" s="51" t="s">
        <v>28</v>
      </c>
      <c r="D254" s="4">
        <f t="shared" si="40"/>
        <v>45169</v>
      </c>
      <c r="E254" s="1" t="s">
        <v>274</v>
      </c>
      <c r="F254" s="81" t="str">
        <f>HYPERLINK(VLOOKUP(E254,Video_List!G:K,5),"video")</f>
        <v>video</v>
      </c>
      <c r="G254" s="5" t="str">
        <f>IF(ISBLANK(E254),"",IFERROR(IF(MATCH(E254,Video_List!$G:$G,)&gt;0,"ok",""),"errr"))</f>
        <v>ok</v>
      </c>
      <c r="H254" s="1" t="s">
        <v>274</v>
      </c>
      <c r="I254" s="81" t="str">
        <f>HYPERLINK(VLOOKUP(H254,Video_List!G:K,5),"video")</f>
        <v>video</v>
      </c>
      <c r="J254" s="5" t="str">
        <f>IF(ISBLANK(H254),"",IFERROR(IF(MATCH(H254,Video_List!$G:$G,)&gt;0,"ok",""),"error"))</f>
        <v>ok</v>
      </c>
      <c r="K254" s="2">
        <v>45169.755405092597</v>
      </c>
      <c r="L254" s="2">
        <v>45169.755462963003</v>
      </c>
      <c r="M254" s="52">
        <f t="shared" si="33"/>
        <v>5.7870405726134777E-5</v>
      </c>
      <c r="N254" s="53" t="s">
        <v>33</v>
      </c>
      <c r="O254" s="54" t="s">
        <v>35</v>
      </c>
      <c r="P254" s="54" t="s">
        <v>31</v>
      </c>
      <c r="Q254" s="6">
        <v>253</v>
      </c>
      <c r="R254" s="5" t="str">
        <f t="shared" si="34"/>
        <v>FAIR-D1/253</v>
      </c>
      <c r="S254" s="4" t="str">
        <f>IF(ISBLANK(E254),"",IF(E254=H254, "1 video",CONCATENATE((+COUNTIFS(Video_List!$A:$A,Monitoring!C254,Video_List!$D:$D,"&lt;=" &amp;Monitoring!L254)-COUNTIFS(Video_List!$A:$A,Monitoring!C254,Video_List!$D:$D,"&lt;=" &amp;Monitoring!K254))+1," videos")))</f>
        <v>1 video</v>
      </c>
      <c r="T254" s="6" t="s">
        <v>34</v>
      </c>
      <c r="U254" s="75"/>
      <c r="V254" s="7" t="str">
        <f t="shared" si="35"/>
        <v/>
      </c>
      <c r="W254" s="85" t="s">
        <v>32</v>
      </c>
      <c r="X254" s="86" t="s">
        <v>35</v>
      </c>
      <c r="Y254" s="87" t="str">
        <f>+IFERROR(IF(Z254="#N/C","#N/C",INDEX(Taxonomy_UniqueValues!A:A,MATCH(Z254,Taxonomy_UniqueValues!B:B,0))),"#N/C")</f>
        <v>Insecta</v>
      </c>
      <c r="Z254" s="87" t="str">
        <f>+IFERROR(IF(AA254="#N/C","#N/C",INDEX(Taxonomy_UniqueValues!B:B,MATCH(AA254,Taxonomy_UniqueValues!C:C,0))),"#N/C")</f>
        <v>Diptera</v>
      </c>
      <c r="AA254" s="87" t="str">
        <f>+IFERROR(IF(AC254="#N/C","#N/C",IF(AC254="-",INDEX(Taxonomy_UniqueValues!C:C,MATCH(AD254,Taxonomy_UniqueValues!F:F,0)),INDEX(Taxonomy_UniqueValues!C:C,MATCH(AC254,Taxonomy_UniqueValues!E:E,0)))),"#N/C")</f>
        <v>Brachycera</v>
      </c>
      <c r="AB254" s="87" t="str">
        <f>+IFERROR(IF(AC254="#N/C","#N/C",INDEX(Taxonomy_UniqueValues!D:D,MATCH(AC254,Taxonomy_UniqueValues!E:E,0))),"#N/C")</f>
        <v>Muscomorpha</v>
      </c>
      <c r="AC254" s="87" t="s">
        <v>36</v>
      </c>
      <c r="AD254" s="87" t="str">
        <f>+IFERROR(IF(AE254="#N/C","#N/C",IF(AE254="-",INDEX(Taxonomy_UniqueValues!F:F,MATCH(AF254,Taxonomy_UniqueValues!H:H,0)),INDEX(Taxonomy_UniqueValues!F:F,MATCH(AE254,Taxonomy_UniqueValues!G:G,0)))),"#N/C")</f>
        <v>#N/C</v>
      </c>
      <c r="AE254" s="87" t="str">
        <f>+IFERROR(IF(AF254="#N/C","#N/C",INDEX(Taxonomy_UniqueValues!G:G,MATCH(AF254,Taxonomy_UniqueValues!H:H,0))),"#N/C")</f>
        <v>#N/C</v>
      </c>
      <c r="AF254" s="87" t="str">
        <f>+IFERROR(IF(AG254="#N/C","#N/C",INDEX(Taxonomy_UniqueValues!H:H,MATCH(AG254,Taxonomy_UniqueValues!I:I,0))),"#N/C")</f>
        <v>#N/C</v>
      </c>
      <c r="AG254" s="88" t="s">
        <v>37</v>
      </c>
      <c r="AH254" s="39" t="str" cm="1">
        <f t="array" ref="AH254">IF(LEN(V254)&gt;1,V254,_xlfn.LET(_xlpm.cls,Y254, _xlpm.ord,IFERROR(Z254,"#N/C"), _xlpm.subord,IFERROR(AA254,"#N/C"), _xlpm.infr,IFERROR(AB254,"#N/C"), _xlpm.sf,IFERROR(AC254,"#N/C"), _xlpm.fam,IFERROR(AD254,"#N/C"), _xlpm.subfam,IF(TRIM(AE254)="-","#N/C",IFERROR(AE254,"#N/C")),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_xlpm.fallback,IF(IFERROR(Z254,"#N/C")="#N/C",Y254,IF(IFERROR(AA254,"#N/C")="#N/C",Z254,IF(IFERROR(AB254,"#N/C")="#N/C",AA254,IF(IFERROR(AC254,"#N/C")="#N/C",AB254,IF(IFERROR(AD254,"#N/C")="#N/C",AC254,IF(IFERROR(AE254,"#N/C")="#N/C",AD254,"#N/C")))))), _xlpm.finalResult,IF(OR(_xlpm.computedResult="",_xlpm.computedResult="#N/C"),_xlpm.fallback,_xlpm.computedResult), INDEX(_xlpm.finalResult,1)))</f>
        <v>Muscoidea</v>
      </c>
      <c r="AI254" s="106" t="s">
        <v>35</v>
      </c>
      <c r="AJ254" s="55" t="str">
        <f t="shared" si="37"/>
        <v>Insecta.Diptera.Brachycera.Muscomorpha.Muscoidea.#N/C.#N/C.#N/C.#N/C</v>
      </c>
    </row>
    <row r="255" spans="1:36" x14ac:dyDescent="0.25">
      <c r="A255" s="3">
        <v>254</v>
      </c>
      <c r="B255" s="50" t="str">
        <f t="shared" si="39"/>
        <v>FAIR-D1_254</v>
      </c>
      <c r="C255" s="51" t="s">
        <v>28</v>
      </c>
      <c r="D255" s="4">
        <f t="shared" si="40"/>
        <v>45169</v>
      </c>
      <c r="E255" s="1" t="s">
        <v>275</v>
      </c>
      <c r="F255" s="81" t="str">
        <f>HYPERLINK(VLOOKUP(E255,Video_List!G:K,5),"video")</f>
        <v>video</v>
      </c>
      <c r="G255" s="5" t="str">
        <f>IF(ISBLANK(E255),"",IFERROR(IF(MATCH(E255,Video_List!$G:$G,)&gt;0,"ok",""),"errr"))</f>
        <v>ok</v>
      </c>
      <c r="H255" s="1" t="s">
        <v>275</v>
      </c>
      <c r="I255" s="81" t="str">
        <f>HYPERLINK(VLOOKUP(H255,Video_List!G:K,5),"video")</f>
        <v>video</v>
      </c>
      <c r="J255" s="5" t="str">
        <f>IF(ISBLANK(H255),"",IFERROR(IF(MATCH(H255,Video_List!$G:$G,)&gt;0,"ok",""),"error"))</f>
        <v>ok</v>
      </c>
      <c r="K255" s="2">
        <v>45169.762349536999</v>
      </c>
      <c r="L255" s="2">
        <v>45169.762499999997</v>
      </c>
      <c r="M255" s="52">
        <f t="shared" si="33"/>
        <v>1.5046299813548103E-4</v>
      </c>
      <c r="N255" s="53" t="s">
        <v>46</v>
      </c>
      <c r="O255" s="54" t="s">
        <v>35</v>
      </c>
      <c r="P255" s="54" t="s">
        <v>46</v>
      </c>
      <c r="Q255" s="6">
        <v>254</v>
      </c>
      <c r="R255" s="5" t="str">
        <f t="shared" si="34"/>
        <v>FAIR-D1/254</v>
      </c>
      <c r="S255" s="4" t="str">
        <f>IF(ISBLANK(E255),"",IF(E255=H255, "1 video",CONCATENATE((+COUNTIFS(Video_List!$A:$A,Monitoring!C255,Video_List!$D:$D,"&lt;=" &amp;Monitoring!L255)-COUNTIFS(Video_List!$A:$A,Monitoring!C255,Video_List!$D:$D,"&lt;=" &amp;Monitoring!K255))+1," videos")))</f>
        <v>1 video</v>
      </c>
      <c r="T255" s="6" t="s">
        <v>34</v>
      </c>
      <c r="U255" s="75" t="s">
        <v>276</v>
      </c>
      <c r="V255" s="7" t="str">
        <f t="shared" si="35"/>
        <v/>
      </c>
      <c r="W255" s="85" t="s">
        <v>35</v>
      </c>
      <c r="X255" s="86" t="s">
        <v>35</v>
      </c>
      <c r="Y255" s="87" t="str">
        <f>+IFERROR(IF(Z255="#N/C","#N/C",INDEX(Taxonomy_UniqueValues!A:A,MATCH(Z255,Taxonomy_UniqueValues!B:B,0))),"#N/C")</f>
        <v>Insecta</v>
      </c>
      <c r="Z255" s="87" t="str">
        <f>+IFERROR(IF(AA255="#N/C","#N/C",INDEX(Taxonomy_UniqueValues!B:B,MATCH(AA255,Taxonomy_UniqueValues!C:C,0))),"#N/C")</f>
        <v>Diptera</v>
      </c>
      <c r="AA255" s="87" t="s">
        <v>49</v>
      </c>
      <c r="AB255" s="87" t="str">
        <f>+IFERROR(IF(AC255="#N/C","#N/C",INDEX(Taxonomy_UniqueValues!D:D,MATCH(AC255,Taxonomy_UniqueValues!E:E,0))),"#N/C")</f>
        <v>#N/C</v>
      </c>
      <c r="AC255" s="87" t="str">
        <f>+IFERROR(IF(AD255="#N/C","#N/C",IF(AD255="-",INDEX(Taxonomy_UniqueValues!E:E,MATCH(AE255,Taxonomy_UniqueValues!G:G,0)),INDEX(Taxonomy_UniqueValues!E:E,MATCH(AD255,Taxonomy_UniqueValues!F:F,0)))),"#N/C")</f>
        <v>#N/C</v>
      </c>
      <c r="AD255" s="87" t="str">
        <f>+IFERROR(IF(AE255="#N/C","#N/C",IF(AE255="-",INDEX(Taxonomy_UniqueValues!F:F,MATCH(AF255,Taxonomy_UniqueValues!H:H,0)),INDEX(Taxonomy_UniqueValues!F:F,MATCH(AE255,Taxonomy_UniqueValues!G:G,0)))),"#N/C")</f>
        <v>#N/C</v>
      </c>
      <c r="AE255" s="87" t="str">
        <f>+IFERROR(IF(AF255="#N/C","#N/C",INDEX(Taxonomy_UniqueValues!G:G,MATCH(AF255,Taxonomy_UniqueValues!H:H,0))),"#N/C")</f>
        <v>#N/C</v>
      </c>
      <c r="AF255" s="87" t="str">
        <f>+IFERROR(IF(AG255="#N/C","#N/C",INDEX(Taxonomy_UniqueValues!H:H,MATCH(AG255,Taxonomy_UniqueValues!I:I,0))),"#N/C")</f>
        <v>#N/C</v>
      </c>
      <c r="AG255" s="88" t="s">
        <v>37</v>
      </c>
      <c r="AH255" s="39" t="str" cm="1">
        <f t="array" ref="AH255">IF(LEN(V255)&gt;1,V255,_xlfn.LET(_xlpm.cls,Y255, _xlpm.ord,IFERROR(Z255,"#N/C"), _xlpm.subord,IFERROR(AA255,"#N/C"), _xlpm.infr,IFERROR(AB255,"#N/C"), _xlpm.sf,IFERROR(AC255,"#N/C"), _xlpm.fam,IFERROR(AD255,"#N/C"), _xlpm.subfam,IF(TRIM(AE255)="-","#N/C",IFERROR(AE255,"#N/C")),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_xlpm.fallback,IF(IFERROR(Z255,"#N/C")="#N/C",Y255,IF(IFERROR(AA255,"#N/C")="#N/C",Z255,IF(IFERROR(AB255,"#N/C")="#N/C",AA255,IF(IFERROR(AC255,"#N/C")="#N/C",AB255,IF(IFERROR(AD255,"#N/C")="#N/C",AC255,IF(IFERROR(AE255,"#N/C")="#N/C",AD255,"#N/C")))))), _xlpm.finalResult,IF(OR(_xlpm.computedResult="",_xlpm.computedResult="#N/C"),_xlpm.fallback,_xlpm.computedResult), INDEX(_xlpm.finalResult,1)))</f>
        <v>Brachycera</v>
      </c>
      <c r="AI255" s="106" t="s">
        <v>35</v>
      </c>
      <c r="AJ255" s="55" t="str">
        <f t="shared" si="37"/>
        <v>Insecta.Diptera.Brachycera.#N/C.#N/C.#N/C.#N/C.#N/C.#N/C</v>
      </c>
    </row>
    <row r="256" spans="1:36" x14ac:dyDescent="0.25">
      <c r="A256" s="3">
        <v>255</v>
      </c>
      <c r="B256" s="50" t="str">
        <f t="shared" si="39"/>
        <v>FAIR-D1_255</v>
      </c>
      <c r="C256" s="51" t="s">
        <v>28</v>
      </c>
      <c r="D256" s="4">
        <f t="shared" si="40"/>
        <v>45170</v>
      </c>
      <c r="E256" s="1" t="s">
        <v>277</v>
      </c>
      <c r="F256" s="81" t="str">
        <f>HYPERLINK(VLOOKUP(E256,Video_List!G:K,5),"video")</f>
        <v>video</v>
      </c>
      <c r="G256" s="5" t="str">
        <f>IF(ISBLANK(E256),"",IFERROR(IF(MATCH(E256,Video_List!$G:$G,)&gt;0,"ok",""),"errr"))</f>
        <v>ok</v>
      </c>
      <c r="H256" s="1" t="s">
        <v>278</v>
      </c>
      <c r="I256" s="81" t="str">
        <f>HYPERLINK(VLOOKUP(H256,Video_List!G:K,5),"video")</f>
        <v>video</v>
      </c>
      <c r="J256" s="5" t="str">
        <f>IF(ISBLANK(H256),"",IFERROR(IF(MATCH(H256,Video_List!$G:$G,)&gt;0,"ok",""),"error"))</f>
        <v>ok</v>
      </c>
      <c r="K256" s="2">
        <v>45170.295925925901</v>
      </c>
      <c r="L256" s="2">
        <v>45170.342731481498</v>
      </c>
      <c r="M256" s="52">
        <f t="shared" si="33"/>
        <v>4.6805555597529747E-2</v>
      </c>
      <c r="N256" s="53" t="s">
        <v>46</v>
      </c>
      <c r="O256" s="54" t="s">
        <v>35</v>
      </c>
      <c r="P256" s="54" t="s">
        <v>31</v>
      </c>
      <c r="Q256" s="6">
        <v>255</v>
      </c>
      <c r="R256" s="5" t="str">
        <f t="shared" si="34"/>
        <v>FAIR-D1/255</v>
      </c>
      <c r="S256" s="4" t="str">
        <f>IF(ISBLANK(E256),"",IF(E256=H256, "1 video",CONCATENATE((+COUNTIFS(Video_List!$A:$A,Monitoring!C256,Video_List!$D:$D,"&lt;=" &amp;Monitoring!L256)-COUNTIFS(Video_List!$A:$A,Monitoring!C256,Video_List!$D:$D,"&lt;=" &amp;Monitoring!K256))+1," videos")))</f>
        <v>10 videos</v>
      </c>
      <c r="T256" s="54" t="s">
        <v>34</v>
      </c>
      <c r="U256" s="75" t="s">
        <v>276</v>
      </c>
      <c r="V256" s="7" t="str">
        <f t="shared" si="35"/>
        <v/>
      </c>
      <c r="W256" s="85" t="s">
        <v>35</v>
      </c>
      <c r="X256" s="86" t="s">
        <v>35</v>
      </c>
      <c r="Y256" s="87" t="str">
        <f>+IFERROR(IF(Z256="#N/C","#N/C",INDEX(Taxonomy_UniqueValues!A:A,MATCH(Z256,Taxonomy_UniqueValues!B:B,0))),"#N/C")</f>
        <v>Insecta</v>
      </c>
      <c r="Z256" s="87" t="str">
        <f>+IFERROR(IF(AA256="#N/C","#N/C",INDEX(Taxonomy_UniqueValues!B:B,MATCH(AA256,Taxonomy_UniqueValues!C:C,0))),"#N/C")</f>
        <v>Diptera</v>
      </c>
      <c r="AA256" s="87" t="s">
        <v>49</v>
      </c>
      <c r="AB256" s="87" t="str">
        <f>+IFERROR(IF(AC256="#N/C","#N/C",INDEX(Taxonomy_UniqueValues!D:D,MATCH(AC256,Taxonomy_UniqueValues!E:E,0))),"#N/C")</f>
        <v>#N/C</v>
      </c>
      <c r="AC256" s="87" t="str">
        <f>+IFERROR(IF(AD256="#N/C","#N/C",IF(AD256="-",INDEX(Taxonomy_UniqueValues!E:E,MATCH(AE256,Taxonomy_UniqueValues!G:G,0)),INDEX(Taxonomy_UniqueValues!E:E,MATCH(AD256,Taxonomy_UniqueValues!F:F,0)))),"#N/C")</f>
        <v>#N/C</v>
      </c>
      <c r="AD256" s="87" t="str">
        <f>+IFERROR(IF(AE256="#N/C","#N/C",IF(AE256="-",INDEX(Taxonomy_UniqueValues!F:F,MATCH(AF256,Taxonomy_UniqueValues!H:H,0)),INDEX(Taxonomy_UniqueValues!F:F,MATCH(AE256,Taxonomy_UniqueValues!G:G,0)))),"#N/C")</f>
        <v>#N/C</v>
      </c>
      <c r="AE256" s="87" t="str">
        <f>+IFERROR(IF(AF256="#N/C","#N/C",INDEX(Taxonomy_UniqueValues!G:G,MATCH(AF256,Taxonomy_UniqueValues!H:H,0))),"#N/C")</f>
        <v>#N/C</v>
      </c>
      <c r="AF256" s="87" t="str">
        <f>+IFERROR(IF(AG256="#N/C","#N/C",INDEX(Taxonomy_UniqueValues!H:H,MATCH(AG256,Taxonomy_UniqueValues!I:I,0))),"#N/C")</f>
        <v>#N/C</v>
      </c>
      <c r="AG256" s="88" t="s">
        <v>37</v>
      </c>
      <c r="AH256" s="39" t="str" cm="1">
        <f t="array" ref="AH256">IF(LEN(V256)&gt;1,V256,_xlfn.LET(_xlpm.cls,Y256, _xlpm.ord,IFERROR(Z256,"#N/C"), _xlpm.subord,IFERROR(AA256,"#N/C"), _xlpm.infr,IFERROR(AB256,"#N/C"), _xlpm.sf,IFERROR(AC256,"#N/C"), _xlpm.fam,IFERROR(AD256,"#N/C"), _xlpm.subfam,IF(TRIM(AE256)="-","#N/C",IFERROR(AE256,"#N/C")),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_xlpm.fallback,IF(IFERROR(Z256,"#N/C")="#N/C",Y256,IF(IFERROR(AA256,"#N/C")="#N/C",Z256,IF(IFERROR(AB256,"#N/C")="#N/C",AA256,IF(IFERROR(AC256,"#N/C")="#N/C",AB256,IF(IFERROR(AD256,"#N/C")="#N/C",AC256,IF(IFERROR(AE256,"#N/C")="#N/C",AD256,"#N/C")))))), _xlpm.finalResult,IF(OR(_xlpm.computedResult="",_xlpm.computedResult="#N/C"),_xlpm.fallback,_xlpm.computedResult), INDEX(_xlpm.finalResult,1)))</f>
        <v>Brachycera</v>
      </c>
      <c r="AI256" s="106" t="s">
        <v>35</v>
      </c>
      <c r="AJ256" s="55" t="str">
        <f t="shared" si="37"/>
        <v>Insecta.Diptera.Brachycera.#N/C.#N/C.#N/C.#N/C.#N/C.#N/C</v>
      </c>
    </row>
    <row r="257" spans="1:36" x14ac:dyDescent="0.25">
      <c r="A257" s="3">
        <v>256</v>
      </c>
      <c r="B257" s="50" t="str">
        <f t="shared" si="39"/>
        <v>FAIR-D1_256</v>
      </c>
      <c r="C257" s="51" t="s">
        <v>28</v>
      </c>
      <c r="D257" s="4">
        <f t="shared" si="40"/>
        <v>45170</v>
      </c>
      <c r="E257" s="1" t="s">
        <v>279</v>
      </c>
      <c r="F257" s="81" t="str">
        <f>HYPERLINK(VLOOKUP(E257,Video_List!G:K,5),"video")</f>
        <v>video</v>
      </c>
      <c r="G257" s="5" t="str">
        <f>IF(ISBLANK(E257),"",IFERROR(IF(MATCH(E257,Video_List!$G:$G,)&gt;0,"ok",""),"errr"))</f>
        <v>ok</v>
      </c>
      <c r="H257" s="1" t="s">
        <v>279</v>
      </c>
      <c r="I257" s="81" t="str">
        <f>HYPERLINK(VLOOKUP(H257,Video_List!G:K,5),"video")</f>
        <v>video</v>
      </c>
      <c r="J257" s="5" t="str">
        <f>IF(ISBLANK(H257),"",IFERROR(IF(MATCH(H257,Video_List!$G:$G,)&gt;0,"ok",""),"error"))</f>
        <v>ok</v>
      </c>
      <c r="K257" s="2">
        <v>45170.347199074102</v>
      </c>
      <c r="L257" s="2">
        <v>45170.347442129598</v>
      </c>
      <c r="M257" s="52">
        <f t="shared" si="33"/>
        <v>2.430554959573783E-4</v>
      </c>
      <c r="N257" s="53" t="s">
        <v>46</v>
      </c>
      <c r="O257" s="54" t="s">
        <v>35</v>
      </c>
      <c r="P257" s="54" t="s">
        <v>31</v>
      </c>
      <c r="Q257" s="6">
        <v>256</v>
      </c>
      <c r="R257" s="5" t="str">
        <f t="shared" si="34"/>
        <v>FAIR-D1/256</v>
      </c>
      <c r="S257" s="4" t="str">
        <f>IF(ISBLANK(E257),"",IF(E257=H257, "1 video",CONCATENATE((+COUNTIFS(Video_List!$A:$A,Monitoring!C257,Video_List!$D:$D,"&lt;=" &amp;Monitoring!L257)-COUNTIFS(Video_List!$A:$A,Monitoring!C257,Video_List!$D:$D,"&lt;=" &amp;Monitoring!K257))+1," videos")))</f>
        <v>1 video</v>
      </c>
      <c r="T257" s="54" t="s">
        <v>34</v>
      </c>
      <c r="U257" s="75"/>
      <c r="V257" s="7" t="str">
        <f t="shared" si="35"/>
        <v/>
      </c>
      <c r="W257" s="85" t="s">
        <v>32</v>
      </c>
      <c r="X257" s="86" t="s">
        <v>35</v>
      </c>
      <c r="Y257" s="87" t="str">
        <f>+IFERROR(IF(Z257="#N/C","#N/C",INDEX(Taxonomy_UniqueValues!A:A,MATCH(Z257,Taxonomy_UniqueValues!B:B,0))),"#N/C")</f>
        <v>Insecta</v>
      </c>
      <c r="Z257" s="87" t="str">
        <f>+IFERROR(IF(AA257="#N/C","#N/C",INDEX(Taxonomy_UniqueValues!B:B,MATCH(AA257,Taxonomy_UniqueValues!C:C,0))),"#N/C")</f>
        <v>Diptera</v>
      </c>
      <c r="AA257" s="87" t="str">
        <f>+IFERROR(IF(AC257="#N/C","#N/C",IF(AC257="-",INDEX(Taxonomy_UniqueValues!C:C,MATCH(AD257,Taxonomy_UniqueValues!F:F,0)),INDEX(Taxonomy_UniqueValues!C:C,MATCH(AC257,Taxonomy_UniqueValues!E:E,0)))),"#N/C")</f>
        <v>Brachycera</v>
      </c>
      <c r="AB257" s="87" t="str">
        <f>+IFERROR(IF(AC257="#N/C","#N/C",INDEX(Taxonomy_UniqueValues!D:D,MATCH(AC257,Taxonomy_UniqueValues!E:E,0))),"#N/C")</f>
        <v>Muscomorpha</v>
      </c>
      <c r="AC257" s="87" t="s">
        <v>36</v>
      </c>
      <c r="AD257" s="87" t="str">
        <f>+IFERROR(IF(AE257="#N/C","#N/C",IF(AE257="-",INDEX(Taxonomy_UniqueValues!F:F,MATCH(AF257,Taxonomy_UniqueValues!H:H,0)),INDEX(Taxonomy_UniqueValues!F:F,MATCH(AE257,Taxonomy_UniqueValues!G:G,0)))),"#N/C")</f>
        <v>#N/C</v>
      </c>
      <c r="AE257" s="87" t="str">
        <f>+IFERROR(IF(AF257="#N/C","#N/C",INDEX(Taxonomy_UniqueValues!G:G,MATCH(AF257,Taxonomy_UniqueValues!H:H,0))),"#N/C")</f>
        <v>#N/C</v>
      </c>
      <c r="AF257" s="87" t="str">
        <f>+IFERROR(IF(AG257="#N/C","#N/C",INDEX(Taxonomy_UniqueValues!H:H,MATCH(AG257,Taxonomy_UniqueValues!I:I,0))),"#N/C")</f>
        <v>#N/C</v>
      </c>
      <c r="AG257" s="88" t="s">
        <v>37</v>
      </c>
      <c r="AH257" s="39" t="str" cm="1">
        <f t="array" ref="AH257">IF(LEN(V257)&gt;1,V257,_xlfn.LET(_xlpm.cls,Y257, _xlpm.ord,IFERROR(Z257,"#N/C"), _xlpm.subord,IFERROR(AA257,"#N/C"), _xlpm.infr,IFERROR(AB257,"#N/C"), _xlpm.sf,IFERROR(AC257,"#N/C"), _xlpm.fam,IFERROR(AD257,"#N/C"), _xlpm.subfam,IF(TRIM(AE257)="-","#N/C",IFERROR(AE257,"#N/C")),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_xlpm.fallback,IF(IFERROR(Z257,"#N/C")="#N/C",Y257,IF(IFERROR(AA257,"#N/C")="#N/C",Z257,IF(IFERROR(AB257,"#N/C")="#N/C",AA257,IF(IFERROR(AC257,"#N/C")="#N/C",AB257,IF(IFERROR(AD257,"#N/C")="#N/C",AC257,IF(IFERROR(AE257,"#N/C")="#N/C",AD257,"#N/C")))))), _xlpm.finalResult,IF(OR(_xlpm.computedResult="",_xlpm.computedResult="#N/C"),_xlpm.fallback,_xlpm.computedResult), INDEX(_xlpm.finalResult,1)))</f>
        <v>Muscoidea</v>
      </c>
      <c r="AI257" s="106" t="s">
        <v>35</v>
      </c>
      <c r="AJ257" s="55" t="str">
        <f t="shared" si="37"/>
        <v>Insecta.Diptera.Brachycera.Muscomorpha.Muscoidea.#N/C.#N/C.#N/C.#N/C</v>
      </c>
    </row>
    <row r="258" spans="1:36" x14ac:dyDescent="0.25">
      <c r="A258" s="3">
        <v>257</v>
      </c>
      <c r="B258" s="50" t="str">
        <f t="shared" si="39"/>
        <v>FAIR-D1_257</v>
      </c>
      <c r="C258" s="51" t="s">
        <v>28</v>
      </c>
      <c r="D258" s="4">
        <f t="shared" si="40"/>
        <v>45170</v>
      </c>
      <c r="E258" s="1" t="s">
        <v>280</v>
      </c>
      <c r="F258" s="81" t="str">
        <f>HYPERLINK(VLOOKUP(E258,Video_List!G:K,5),"video")</f>
        <v>video</v>
      </c>
      <c r="G258" s="5" t="str">
        <f>IF(ISBLANK(E258),"",IFERROR(IF(MATCH(E258,Video_List!$G:$G,)&gt;0,"ok",""),"errr"))</f>
        <v>ok</v>
      </c>
      <c r="H258" s="1" t="s">
        <v>281</v>
      </c>
      <c r="I258" s="81" t="str">
        <f>HYPERLINK(VLOOKUP(H258,Video_List!G:K,5),"video")</f>
        <v>video</v>
      </c>
      <c r="J258" s="5" t="str">
        <f>IF(ISBLANK(H258),"",IFERROR(IF(MATCH(H258,Video_List!$G:$G,)&gt;0,"ok",""),"error"))</f>
        <v>ok</v>
      </c>
      <c r="K258" s="2">
        <v>45170.348020833299</v>
      </c>
      <c r="L258" s="2">
        <v>45170.3491319444</v>
      </c>
      <c r="M258" s="52">
        <f t="shared" ref="M258:M311" si="41">IF(ISBLANK(E258),"",L258-K258)</f>
        <v>1.1111111016361974E-3</v>
      </c>
      <c r="N258" s="53" t="s">
        <v>31</v>
      </c>
      <c r="O258" s="54" t="s">
        <v>35</v>
      </c>
      <c r="P258" s="54" t="s">
        <v>46</v>
      </c>
      <c r="Q258" s="6">
        <v>257</v>
      </c>
      <c r="R258" s="5" t="str">
        <f t="shared" ref="R258:R321" si="42">IF(ISBLANK(C258),"",+CONCATENATE(C258,"/",Q258))</f>
        <v>FAIR-D1/257</v>
      </c>
      <c r="S258" s="4" t="str">
        <f>IF(ISBLANK(E258),"",IF(E258=H258, "1 video",CONCATENATE((+COUNTIFS(Video_List!$A:$A,Monitoring!C258,Video_List!$D:$D,"&lt;=" &amp;Monitoring!L258)-COUNTIFS(Video_List!$A:$A,Monitoring!C258,Video_List!$D:$D,"&lt;=" &amp;Monitoring!K258))+1," videos")))</f>
        <v>2 videos</v>
      </c>
      <c r="T258" s="6" t="s">
        <v>34</v>
      </c>
      <c r="U258" s="75"/>
      <c r="V258" s="7" t="str">
        <f t="shared" si="35"/>
        <v/>
      </c>
      <c r="W258" s="85" t="s">
        <v>32</v>
      </c>
      <c r="X258" s="86" t="s">
        <v>35</v>
      </c>
      <c r="Y258" s="87" t="str">
        <f>+IFERROR(IF(Z258="#N/C","#N/C",IF(Z258=0,INDEX(Taxonomy_UniqueValues!A:A,MATCH(AA258,Taxonomy_UniqueValues!C:C,0)),INDEX(Taxonomy_UniqueValues!A:A,MATCH(Z258,Taxonomy_UniqueValues!B:B,0)))),"#N/C")</f>
        <v>Insecta</v>
      </c>
      <c r="Z258" s="87" t="str">
        <f>+IFERROR(IF(AA258="#N/C","#N/C",IF(AA258=0,INDEX(Taxonomy_UniqueValues!B:B,MATCH(AB258,Taxonomy_UniqueValues!D:D,0)),INDEX(Taxonomy_UniqueValues!B:B,MATCH(AA258,Taxonomy_UniqueValues!C:C,0)))),"#N/C")</f>
        <v>Diptera</v>
      </c>
      <c r="AA258" s="87" t="str">
        <f>+IFERROR(IF(AB258="#N/C","#N/C",IF(AB258=0,INDEX(Taxonomy_UniqueValues!C:C,MATCH(AC258,Taxonomy_UniqueValues!E:E,0)),INDEX(Taxonomy_UniqueValues!C:C,MATCH(AB258,Taxonomy_UniqueValues!D:D,0)))),"#N/C")</f>
        <v>Brachycera</v>
      </c>
      <c r="AB258" s="87" t="str">
        <f>+IFERROR(IF(AC258="#N/C","#N/C",IF(AC258=0,INDEX(Taxonomy_UniqueValues!D:D,MATCH(AD258,Taxonomy_UniqueValues!F:F,0)),INDEX(Taxonomy_UniqueValues!D:D,MATCH(AC258,Taxonomy_UniqueValues!E:E,0)))),"#N/C")</f>
        <v>Muscomorpha</v>
      </c>
      <c r="AC258" s="87" t="str">
        <f>+IFERROR(IF(AD258="#N/C","#N/C",IF(AD258=0,INDEX(Taxonomy_UniqueValues!E:E,MATCH(AE258,Taxonomy_UniqueValues!G:G,0)),INDEX(Taxonomy_UniqueValues!E:E,MATCH(AD258,Taxonomy_UniqueValues!F:F,0)))),"#N/C")</f>
        <v>Muscoidea</v>
      </c>
      <c r="AD258" s="87" t="str">
        <f>+IFERROR(IF(AE258="#N/C","#N/C",IF(AE258=0,INDEX(Taxonomy_UniqueValues!F:F,MATCH(AF258,Taxonomy_UniqueValues!H:H,0)),INDEX(Taxonomy_UniqueValues!F:F,MATCH(AE258,Taxonomy_UniqueValues!G:G,0)))),"#N/C")</f>
        <v>Fanniidae</v>
      </c>
      <c r="AE258" s="87">
        <f>+IFERROR(IF(AF258="#N/C","#N/C",INDEX(Taxonomy_UniqueValues!G:G,MATCH(AF258,Taxonomy_UniqueValues!H:H,0))),"#N/C")</f>
        <v>0</v>
      </c>
      <c r="AF258" s="87" t="s">
        <v>39</v>
      </c>
      <c r="AG258" s="88" t="s">
        <v>37</v>
      </c>
      <c r="AH258" s="39" t="str" cm="1">
        <f t="array" ref="AH258">IF(LEN(V258)&gt;1,V258,_xlfn.LET(_xlpm.cls,Y258, _xlpm.ord,IFERROR(Z258,"#N/C"), _xlpm.subord,IFERROR(AA258,"#N/C"), _xlpm.infr,IFERROR(AB258,"#N/C"), _xlpm.sf,IFERROR(AC258,"#N/C"), _xlpm.fam,IFERROR(AD258,"#N/C"), _xlpm.subfam,IF(TRIM(AE258)="-","#N/C",IFERROR(AE258,"#N/C")),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_xlpm.fallback,IF(IFERROR(Z258,"#N/C")="#N/C",Y258,IF(IFERROR(AA258,"#N/C")="#N/C",Z258,IF(IFERROR(AB258,"#N/C")="#N/C",AA258,IF(IFERROR(AC258,"#N/C")="#N/C",AB258,IF(IFERROR(AD258,"#N/C")="#N/C",AC258,IF(IFERROR(AE258,"#N/C")="#N/C",AD258,"#N/C")))))), _xlpm.finalResult,IF(OR(_xlpm.computedResult="",_xlpm.computedResult="#N/C"),_xlpm.fallback,_xlpm.computedResult), INDEX(_xlpm.finalResult,1)))</f>
        <v>fly</v>
      </c>
      <c r="AI258" s="106" t="s">
        <v>35</v>
      </c>
      <c r="AJ258" s="55" t="str">
        <f t="shared" si="37"/>
        <v>Insecta.Diptera.Brachycera.Muscomorpha.Muscoidea.Fanniidae.0.Fannia.#N/C</v>
      </c>
    </row>
    <row r="259" spans="1:36" x14ac:dyDescent="0.25">
      <c r="A259" s="3">
        <v>258</v>
      </c>
      <c r="B259" s="50" t="str">
        <f t="shared" si="39"/>
        <v>FAIR-D1_258</v>
      </c>
      <c r="C259" s="51" t="s">
        <v>28</v>
      </c>
      <c r="D259" s="4">
        <f t="shared" si="40"/>
        <v>45170</v>
      </c>
      <c r="E259" s="1" t="s">
        <v>282</v>
      </c>
      <c r="F259" s="81" t="str">
        <f>HYPERLINK(VLOOKUP(E259,Video_List!G:K,5),"video")</f>
        <v>video</v>
      </c>
      <c r="G259" s="5" t="str">
        <f>IF(ISBLANK(E259),"",IFERROR(IF(MATCH(E259,Video_List!$G:$G,)&gt;0,"ok",""),"errr"))</f>
        <v>ok</v>
      </c>
      <c r="H259" s="1" t="s">
        <v>282</v>
      </c>
      <c r="I259" s="81" t="str">
        <f>HYPERLINK(VLOOKUP(H259,Video_List!G:K,5),"video")</f>
        <v>video</v>
      </c>
      <c r="J259" s="5" t="str">
        <f>IF(ISBLANK(H259),"",IFERROR(IF(MATCH(H259,Video_List!$G:$G,)&gt;0,"ok",""),"error"))</f>
        <v>ok</v>
      </c>
      <c r="K259" s="2">
        <v>45170.364409722199</v>
      </c>
      <c r="L259" s="2">
        <v>45170.364467592597</v>
      </c>
      <c r="M259" s="52">
        <f t="shared" si="41"/>
        <v>5.7870398450177163E-5</v>
      </c>
      <c r="N259" s="53" t="s">
        <v>33</v>
      </c>
      <c r="O259" s="54" t="s">
        <v>35</v>
      </c>
      <c r="P259" s="54" t="s">
        <v>33</v>
      </c>
      <c r="Q259" s="6">
        <v>258</v>
      </c>
      <c r="R259" s="5" t="str">
        <f t="shared" si="42"/>
        <v>FAIR-D1/258</v>
      </c>
      <c r="S259" s="4" t="str">
        <f>IF(ISBLANK(E259),"",IF(E259=H259, "1 video",CONCATENATE((+COUNTIFS(Video_List!$A:$A,Monitoring!C259,Video_List!$D:$D,"&lt;=" &amp;Monitoring!L259)-COUNTIFS(Video_List!$A:$A,Monitoring!C259,Video_List!$D:$D,"&lt;=" &amp;Monitoring!K259))+1," videos")))</f>
        <v>1 video</v>
      </c>
      <c r="T259" s="6" t="s">
        <v>46</v>
      </c>
      <c r="U259" s="75" t="s">
        <v>105</v>
      </c>
      <c r="V259" s="7" t="str">
        <f t="shared" ref="V259:V322" si="43">IF(IFERROR(FIND("fly_small",U259),0)&gt;0,"fly_small",IF(IFERROR(FIND("fly at the border",U259),0)&gt;0,"fly",IF(IFERROR(FIND("insect_small",U259),0)&gt;0,"insect_small","")))</f>
        <v/>
      </c>
      <c r="W259" s="85" t="s">
        <v>35</v>
      </c>
      <c r="X259" s="86" t="s">
        <v>35</v>
      </c>
      <c r="Y259" s="87" t="str">
        <f>+IFERROR(IF(Z259="#N/C","#N/C",INDEX(Taxonomy_UniqueValues!A:A,MATCH(Z259,Taxonomy_UniqueValues!B:B,0))),"#N/C")</f>
        <v>#N/C</v>
      </c>
      <c r="Z259" s="87" t="str">
        <f>+IFERROR(IF(AA259="#N/C","#N/C",INDEX(Taxonomy_UniqueValues!B:B,MATCH(AA259,Taxonomy_UniqueValues!C:C,0))),"#N/C")</f>
        <v>#N/C</v>
      </c>
      <c r="AA259" s="87" t="str">
        <f>+IFERROR(IF(AC259="#N/C","#N/C",IF(AC259="-",INDEX(Taxonomy_UniqueValues!C:C,MATCH(AD259,Taxonomy_UniqueValues!F:F,0)),INDEX(Taxonomy_UniqueValues!C:C,MATCH(AC259,Taxonomy_UniqueValues!E:E,0)))),"#N/C")</f>
        <v>#N/C</v>
      </c>
      <c r="AB259" s="87" t="str">
        <f>+IFERROR(IF(AC259="#N/C","#N/C",INDEX(Taxonomy_UniqueValues!D:D,MATCH(AC259,Taxonomy_UniqueValues!E:E,0))),"#N/C")</f>
        <v>#N/C</v>
      </c>
      <c r="AC259" s="87" t="str">
        <f>+IFERROR(IF(AD259="#N/C","#N/C",IF(AD259="-",INDEX(Taxonomy_UniqueValues!E:E,MATCH(AE259,Taxonomy_UniqueValues!G:G,0)),INDEX(Taxonomy_UniqueValues!E:E,MATCH(AD259,Taxonomy_UniqueValues!F:F,0)))),"#N/C")</f>
        <v>#N/C</v>
      </c>
      <c r="AD259" s="87" t="str">
        <f>+IFERROR(IF(AE259="#N/C","#N/C",IF(AE259="-",INDEX(Taxonomy_UniqueValues!F:F,MATCH(AF259,Taxonomy_UniqueValues!H:H,0)),INDEX(Taxonomy_UniqueValues!F:F,MATCH(AE259,Taxonomy_UniqueValues!G:G,0)))),"#N/C")</f>
        <v>#N/C</v>
      </c>
      <c r="AE259" s="87" t="str">
        <f>+IFERROR(IF(AF259="#N/C","#N/C",INDEX(Taxonomy_UniqueValues!G:G,MATCH(AF259,Taxonomy_UniqueValues!H:H,0))),"#N/C")</f>
        <v>#N/C</v>
      </c>
      <c r="AF259" s="87" t="str">
        <f>+IFERROR(IF(AG259="#N/C","#N/C",INDEX(Taxonomy_UniqueValues!H:H,MATCH(AG259,Taxonomy_UniqueValues!I:I,0))),"#N/C")</f>
        <v>#N/C</v>
      </c>
      <c r="AG259" s="88" t="s">
        <v>37</v>
      </c>
      <c r="AH259" s="39" t="str" cm="1">
        <f t="array" ref="AH259">IF(LEN(V259)&gt;1,V259,_xlfn.LET(_xlpm.cls,Y259, _xlpm.ord,IFERROR(Z259,"#N/C"), _xlpm.subord,IFERROR(AA259,"#N/C"), _xlpm.infr,IFERROR(AB259,"#N/C"), _xlpm.sf,IFERROR(AC259,"#N/C"), _xlpm.fam,IFERROR(AD259,"#N/C"), _xlpm.subfam,IF(TRIM(AE259)="-","#N/C",IFERROR(AE259,"#N/C")),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_xlpm.fallback,IF(IFERROR(Z259,"#N/C")="#N/C",Y259,IF(IFERROR(AA259,"#N/C")="#N/C",Z259,IF(IFERROR(AB259,"#N/C")="#N/C",AA259,IF(IFERROR(AC259,"#N/C")="#N/C",AB259,IF(IFERROR(AD259,"#N/C")="#N/C",AC259,IF(IFERROR(AE259,"#N/C")="#N/C",AD259,"#N/C")))))), _xlpm.finalResult,IF(OR(_xlpm.computedResult="",_xlpm.computedResult="#N/C"),_xlpm.fallback,_xlpm.computedResult), INDEX(_xlpm.finalResult,1)))</f>
        <v>#N/C</v>
      </c>
      <c r="AI259" s="106" t="s">
        <v>35</v>
      </c>
      <c r="AJ259" s="55" t="str">
        <f t="shared" ref="AJ259:AJ322" si="44">+CONCATENATE(Y259,".",Z259,".",AA259,".",AB259,".",AC259,".",AD259,".",AE259,".",AF259,".",AG259)</f>
        <v>#N/C.#N/C.#N/C.#N/C.#N/C.#N/C.#N/C.#N/C.#N/C</v>
      </c>
    </row>
    <row r="260" spans="1:36" x14ac:dyDescent="0.25">
      <c r="A260" s="3">
        <v>259</v>
      </c>
      <c r="B260" s="50" t="str">
        <f t="shared" si="39"/>
        <v>FAIR-D1_259</v>
      </c>
      <c r="C260" s="51" t="s">
        <v>28</v>
      </c>
      <c r="D260" s="4">
        <f t="shared" si="40"/>
        <v>45170</v>
      </c>
      <c r="E260" s="1" t="s">
        <v>283</v>
      </c>
      <c r="F260" s="81" t="str">
        <f>HYPERLINK(VLOOKUP(E260,Video_List!G:K,5),"video")</f>
        <v>video</v>
      </c>
      <c r="G260" s="5" t="str">
        <f>IF(ISBLANK(E260),"",IFERROR(IF(MATCH(E260,Video_List!$G:$G,)&gt;0,"ok",""),"errr"))</f>
        <v>ok</v>
      </c>
      <c r="H260" s="1" t="s">
        <v>283</v>
      </c>
      <c r="I260" s="81" t="str">
        <f>HYPERLINK(VLOOKUP(H260,Video_List!G:K,5),"video")</f>
        <v>video</v>
      </c>
      <c r="J260" s="5" t="str">
        <f>IF(ISBLANK(H260),"",IFERROR(IF(MATCH(H260,Video_List!$G:$G,)&gt;0,"ok",""),"error"))</f>
        <v>ok</v>
      </c>
      <c r="K260" s="2">
        <v>45170.399710648198</v>
      </c>
      <c r="L260" s="2">
        <v>45170.400474536997</v>
      </c>
      <c r="M260" s="52">
        <f t="shared" si="41"/>
        <v>7.6388879824662581E-4</v>
      </c>
      <c r="N260" s="53" t="s">
        <v>31</v>
      </c>
      <c r="O260" s="54" t="s">
        <v>32</v>
      </c>
      <c r="P260" s="54" t="s">
        <v>33</v>
      </c>
      <c r="Q260" s="6">
        <v>259</v>
      </c>
      <c r="R260" s="5" t="str">
        <f t="shared" si="42"/>
        <v>FAIR-D1/259</v>
      </c>
      <c r="S260" s="4" t="str">
        <f>IF(ISBLANK(E260),"",IF(E260=H260, "1 video",CONCATENATE((+COUNTIFS(Video_List!$A:$A,Monitoring!C260,Video_List!$D:$D,"&lt;=" &amp;Monitoring!L260)-COUNTIFS(Video_List!$A:$A,Monitoring!C260,Video_List!$D:$D,"&lt;=" &amp;Monitoring!K260))+1," videos")))</f>
        <v>1 video</v>
      </c>
      <c r="T260" s="6" t="s">
        <v>34</v>
      </c>
      <c r="U260" s="75"/>
      <c r="V260" s="7" t="str">
        <f t="shared" si="43"/>
        <v/>
      </c>
      <c r="W260" s="85" t="s">
        <v>35</v>
      </c>
      <c r="X260" s="86" t="s">
        <v>32</v>
      </c>
      <c r="Y260" s="87" t="str">
        <f>+IFERROR(IF(Z260="#N/C","#N/C",INDEX(Taxonomy_UniqueValues!A:A,MATCH(Z260,Taxonomy_UniqueValues!B:B,0))),"#N/C")</f>
        <v>Insecta</v>
      </c>
      <c r="Z260" s="87" t="str">
        <f>+IFERROR(IF(AA260="#N/C","#N/C",INDEX(Taxonomy_UniqueValues!B:B,MATCH(AA260,Taxonomy_UniqueValues!C:C,0))),"#N/C")</f>
        <v>Diptera</v>
      </c>
      <c r="AA260" s="87" t="s">
        <v>49</v>
      </c>
      <c r="AB260" s="87" t="str">
        <f>+IFERROR(IF(AC260="#N/C","#N/C",INDEX(Taxonomy_UniqueValues!D:D,MATCH(AC260,Taxonomy_UniqueValues!E:E,0))),"#N/C")</f>
        <v>#N/C</v>
      </c>
      <c r="AC260" s="87" t="str">
        <f>+IFERROR(IF(AD260="#N/C","#N/C",IF(AD260="-",INDEX(Taxonomy_UniqueValues!E:E,MATCH(AE260,Taxonomy_UniqueValues!G:G,0)),INDEX(Taxonomy_UniqueValues!E:E,MATCH(AD260,Taxonomy_UniqueValues!F:F,0)))),"#N/C")</f>
        <v>#N/C</v>
      </c>
      <c r="AD260" s="87" t="str">
        <f>+IFERROR(IF(AE260="#N/C","#N/C",IF(AE260="-",INDEX(Taxonomy_UniqueValues!F:F,MATCH(AF260,Taxonomy_UniqueValues!H:H,0)),INDEX(Taxonomy_UniqueValues!F:F,MATCH(AE260,Taxonomy_UniqueValues!G:G,0)))),"#N/C")</f>
        <v>#N/C</v>
      </c>
      <c r="AE260" s="87" t="str">
        <f>+IFERROR(IF(AF260="#N/C","#N/C",INDEX(Taxonomy_UniqueValues!G:G,MATCH(AF260,Taxonomy_UniqueValues!H:H,0))),"#N/C")</f>
        <v>#N/C</v>
      </c>
      <c r="AF260" s="87" t="str">
        <f>+IFERROR(IF(AG260="#N/C","#N/C",INDEX(Taxonomy_UniqueValues!H:H,MATCH(AG260,Taxonomy_UniqueValues!I:I,0))),"#N/C")</f>
        <v>#N/C</v>
      </c>
      <c r="AG260" s="88" t="s">
        <v>37</v>
      </c>
      <c r="AH260" s="39" t="str" cm="1">
        <f t="array" ref="AH260">IF(LEN(V260)&gt;1,V260,_xlfn.LET(_xlpm.cls,Y260, _xlpm.ord,IFERROR(Z260,"#N/C"), _xlpm.subord,IFERROR(AA260,"#N/C"), _xlpm.infr,IFERROR(AB260,"#N/C"), _xlpm.sf,IFERROR(AC260,"#N/C"), _xlpm.fam,IFERROR(AD260,"#N/C"), _xlpm.subfam,IF(TRIM(AE260)="-","#N/C",IFERROR(AE260,"#N/C")),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_xlpm.fallback,IF(IFERROR(Z260,"#N/C")="#N/C",Y260,IF(IFERROR(AA260,"#N/C")="#N/C",Z260,IF(IFERROR(AB260,"#N/C")="#N/C",AA260,IF(IFERROR(AC260,"#N/C")="#N/C",AB260,IF(IFERROR(AD260,"#N/C")="#N/C",AC260,IF(IFERROR(AE260,"#N/C")="#N/C",AD260,"#N/C")))))), _xlpm.finalResult,IF(OR(_xlpm.computedResult="",_xlpm.computedResult="#N/C"),_xlpm.fallback,_xlpm.computedResult), INDEX(_xlpm.finalResult,1)))</f>
        <v>Brachycera</v>
      </c>
      <c r="AI260" s="106" t="s">
        <v>35</v>
      </c>
      <c r="AJ260" s="55" t="str">
        <f t="shared" si="44"/>
        <v>Insecta.Diptera.Brachycera.#N/C.#N/C.#N/C.#N/C.#N/C.#N/C</v>
      </c>
    </row>
    <row r="261" spans="1:36" x14ac:dyDescent="0.25">
      <c r="A261" s="3">
        <v>260</v>
      </c>
      <c r="B261" s="50" t="str">
        <f t="shared" si="39"/>
        <v>FAIR-D1_260</v>
      </c>
      <c r="C261" s="51" t="s">
        <v>28</v>
      </c>
      <c r="D261" s="4">
        <f t="shared" si="40"/>
        <v>45170</v>
      </c>
      <c r="E261" s="1" t="s">
        <v>284</v>
      </c>
      <c r="F261" s="81" t="str">
        <f>HYPERLINK(VLOOKUP(E261,Video_List!G:K,5),"video")</f>
        <v>video</v>
      </c>
      <c r="G261" s="5" t="str">
        <f>IF(ISBLANK(E261),"",IFERROR(IF(MATCH(E261,Video_List!$G:$G,)&gt;0,"ok",""),"errr"))</f>
        <v>ok</v>
      </c>
      <c r="H261" s="1" t="s">
        <v>284</v>
      </c>
      <c r="I261" s="81" t="str">
        <f>HYPERLINK(VLOOKUP(H261,Video_List!G:K,5),"video")</f>
        <v>video</v>
      </c>
      <c r="J261" s="5" t="str">
        <f>IF(ISBLANK(H261),"",IFERROR(IF(MATCH(H261,Video_List!$G:$G,)&gt;0,"ok",""),"error"))</f>
        <v>ok</v>
      </c>
      <c r="K261" s="2">
        <v>45170.4859953704</v>
      </c>
      <c r="L261" s="2">
        <v>45170.486342592601</v>
      </c>
      <c r="M261" s="52">
        <f t="shared" si="41"/>
        <v>3.4722220152616501E-4</v>
      </c>
      <c r="N261" s="53" t="s">
        <v>31</v>
      </c>
      <c r="O261" s="54" t="s">
        <v>35</v>
      </c>
      <c r="P261" s="54" t="s">
        <v>31</v>
      </c>
      <c r="Q261" s="6">
        <v>260</v>
      </c>
      <c r="R261" s="5" t="str">
        <f t="shared" si="42"/>
        <v>FAIR-D1/260</v>
      </c>
      <c r="S261" s="4" t="str">
        <f>IF(ISBLANK(E261),"",IF(E261=H261, "1 video",CONCATENATE((+COUNTIFS(Video_List!$A:$A,Monitoring!C261,Video_List!$D:$D,"&lt;=" &amp;Monitoring!L261)-COUNTIFS(Video_List!$A:$A,Monitoring!C261,Video_List!$D:$D,"&lt;=" &amp;Monitoring!K261))+1," videos")))</f>
        <v>1 video</v>
      </c>
      <c r="T261" s="6" t="s">
        <v>34</v>
      </c>
      <c r="U261" s="75"/>
      <c r="V261" s="7" t="str">
        <f t="shared" si="43"/>
        <v/>
      </c>
      <c r="W261" s="85" t="s">
        <v>32</v>
      </c>
      <c r="X261" s="86" t="s">
        <v>35</v>
      </c>
      <c r="Y261" s="87" t="str">
        <f>+IFERROR(IF(Z261="#N/C","#N/C",IF(Z261=0,INDEX(Taxonomy_UniqueValues!A:A,MATCH(AA261,Taxonomy_UniqueValues!C:C,0)),INDEX(Taxonomy_UniqueValues!A:A,MATCH(Z261,Taxonomy_UniqueValues!B:B,0)))),"#N/C")</f>
        <v>Insecta</v>
      </c>
      <c r="Z261" s="87" t="str">
        <f>+IFERROR(IF(AA261="#N/C","#N/C",IF(AA261=0,INDEX(Taxonomy_UniqueValues!B:B,MATCH(AB261,Taxonomy_UniqueValues!D:D,0)),INDEX(Taxonomy_UniqueValues!B:B,MATCH(AA261,Taxonomy_UniqueValues!C:C,0)))),"#N/C")</f>
        <v>Diptera</v>
      </c>
      <c r="AA261" s="87" t="str">
        <f>+IFERROR(IF(AB261="#N/C","#N/C",IF(AB261=0,INDEX(Taxonomy_UniqueValues!C:C,MATCH(AC261,Taxonomy_UniqueValues!E:E,0)),INDEX(Taxonomy_UniqueValues!C:C,MATCH(AB261,Taxonomy_UniqueValues!D:D,0)))),"#N/C")</f>
        <v>Brachycera</v>
      </c>
      <c r="AB261" s="87" t="str">
        <f>+IFERROR(IF(AC261="#N/C","#N/C",IF(AC261=0,INDEX(Taxonomy_UniqueValues!D:D,MATCH(AD261,Taxonomy_UniqueValues!F:F,0)),INDEX(Taxonomy_UniqueValues!D:D,MATCH(AC261,Taxonomy_UniqueValues!E:E,0)))),"#N/C")</f>
        <v>Muscomorpha</v>
      </c>
      <c r="AC261" s="87" t="str">
        <f>+IFERROR(IF(AD261="#N/C","#N/C",IF(AD261=0,INDEX(Taxonomy_UniqueValues!E:E,MATCH(AE261,Taxonomy_UniqueValues!G:G,0)),INDEX(Taxonomy_UniqueValues!E:E,MATCH(AD261,Taxonomy_UniqueValues!F:F,0)))),"#N/C")</f>
        <v>Muscoidea</v>
      </c>
      <c r="AD261" s="87" t="str">
        <f>+IFERROR(IF(AE261="#N/C","#N/C",IF(AE261=0,INDEX(Taxonomy_UniqueValues!F:F,MATCH(AF261,Taxonomy_UniqueValues!H:H,0)),INDEX(Taxonomy_UniqueValues!F:F,MATCH(AE261,Taxonomy_UniqueValues!G:G,0)))),"#N/C")</f>
        <v>Fanniidae</v>
      </c>
      <c r="AE261" s="87">
        <f>+IFERROR(IF(AF261="#N/C","#N/C",INDEX(Taxonomy_UniqueValues!G:G,MATCH(AF261,Taxonomy_UniqueValues!H:H,0))),"#N/C")</f>
        <v>0</v>
      </c>
      <c r="AF261" s="87" t="s">
        <v>39</v>
      </c>
      <c r="AG261" s="88" t="s">
        <v>37</v>
      </c>
      <c r="AH261" s="39" t="str" cm="1">
        <f t="array" ref="AH261">IF(LEN(V261)&gt;1,V261,_xlfn.LET(_xlpm.cls,Y261, _xlpm.ord,IFERROR(Z261,"#N/C"), _xlpm.subord,IFERROR(AA261,"#N/C"), _xlpm.infr,IFERROR(AB261,"#N/C"), _xlpm.sf,IFERROR(AC261,"#N/C"), _xlpm.fam,IFERROR(AD261,"#N/C"), _xlpm.subfam,IF(TRIM(AE261)="-","#N/C",IFERROR(AE261,"#N/C")),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_xlpm.fallback,IF(IFERROR(Z261,"#N/C")="#N/C",Y261,IF(IFERROR(AA261,"#N/C")="#N/C",Z261,IF(IFERROR(AB261,"#N/C")="#N/C",AA261,IF(IFERROR(AC261,"#N/C")="#N/C",AB261,IF(IFERROR(AD261,"#N/C")="#N/C",AC261,IF(IFERROR(AE261,"#N/C")="#N/C",AD261,"#N/C")))))), _xlpm.finalResult,IF(OR(_xlpm.computedResult="",_xlpm.computedResult="#N/C"),_xlpm.fallback,_xlpm.computedResult), INDEX(_xlpm.finalResult,1)))</f>
        <v>fly</v>
      </c>
      <c r="AI261" s="106" t="s">
        <v>35</v>
      </c>
      <c r="AJ261" s="55" t="str">
        <f t="shared" si="44"/>
        <v>Insecta.Diptera.Brachycera.Muscomorpha.Muscoidea.Fanniidae.0.Fannia.#N/C</v>
      </c>
    </row>
    <row r="262" spans="1:36" x14ac:dyDescent="0.25">
      <c r="A262" s="3">
        <v>261</v>
      </c>
      <c r="B262" s="50" t="str">
        <f t="shared" si="39"/>
        <v>FAIR-D1_261</v>
      </c>
      <c r="C262" s="51" t="s">
        <v>28</v>
      </c>
      <c r="D262" s="4">
        <f t="shared" si="40"/>
        <v>45170</v>
      </c>
      <c r="E262" s="1" t="s">
        <v>285</v>
      </c>
      <c r="F262" s="81" t="str">
        <f>HYPERLINK(VLOOKUP(E262,Video_List!G:K,5),"video")</f>
        <v>video</v>
      </c>
      <c r="G262" s="5" t="str">
        <f>IF(ISBLANK(E262),"",IFERROR(IF(MATCH(E262,Video_List!$G:$G,)&gt;0,"ok",""),"errr"))</f>
        <v>ok</v>
      </c>
      <c r="H262" s="1" t="s">
        <v>285</v>
      </c>
      <c r="I262" s="81" t="str">
        <f>HYPERLINK(VLOOKUP(H262,Video_List!G:K,5),"video")</f>
        <v>video</v>
      </c>
      <c r="J262" s="5" t="str">
        <f>IF(ISBLANK(H262),"",IFERROR(IF(MATCH(H262,Video_List!$G:$G,)&gt;0,"ok",""),"error"))</f>
        <v>ok</v>
      </c>
      <c r="K262" s="2">
        <v>45170.496458333299</v>
      </c>
      <c r="L262" s="2">
        <v>45170.496504629598</v>
      </c>
      <c r="M262" s="52">
        <f t="shared" si="41"/>
        <v>4.6296299842651933E-5</v>
      </c>
      <c r="N262" s="53" t="s">
        <v>33</v>
      </c>
      <c r="O262" s="54" t="s">
        <v>35</v>
      </c>
      <c r="P262" s="54" t="s">
        <v>33</v>
      </c>
      <c r="Q262" s="6">
        <v>261</v>
      </c>
      <c r="R262" s="5" t="str">
        <f t="shared" si="42"/>
        <v>FAIR-D1/261</v>
      </c>
      <c r="S262" s="4" t="str">
        <f>IF(ISBLANK(E262),"",IF(E262=H262, "1 video",CONCATENATE((+COUNTIFS(Video_List!$A:$A,Monitoring!C262,Video_List!$D:$D,"&lt;=" &amp;Monitoring!L262)-COUNTIFS(Video_List!$A:$A,Monitoring!C262,Video_List!$D:$D,"&lt;=" &amp;Monitoring!K262))+1," videos")))</f>
        <v>1 video</v>
      </c>
      <c r="T262" s="54" t="s">
        <v>46</v>
      </c>
      <c r="U262" s="75" t="s">
        <v>105</v>
      </c>
      <c r="V262" s="7" t="str">
        <f t="shared" si="43"/>
        <v/>
      </c>
      <c r="W262" s="85" t="s">
        <v>35</v>
      </c>
      <c r="X262" s="86" t="s">
        <v>35</v>
      </c>
      <c r="Y262" s="87" t="str">
        <f>+IFERROR(IF(Z262="#N/C","#N/C",INDEX(Taxonomy_UniqueValues!A:A,MATCH(Z262,Taxonomy_UniqueValues!B:B,0))),"#N/C")</f>
        <v>#N/C</v>
      </c>
      <c r="Z262" s="87" t="str">
        <f>+IFERROR(IF(AA262="#N/C","#N/C",INDEX(Taxonomy_UniqueValues!B:B,MATCH(AA262,Taxonomy_UniqueValues!C:C,0))),"#N/C")</f>
        <v>#N/C</v>
      </c>
      <c r="AA262" s="87" t="str">
        <f>+IFERROR(IF(AC262="#N/C","#N/C",IF(AC262="-",INDEX(Taxonomy_UniqueValues!C:C,MATCH(AD262,Taxonomy_UniqueValues!F:F,0)),INDEX(Taxonomy_UniqueValues!C:C,MATCH(AC262,Taxonomy_UniqueValues!E:E,0)))),"#N/C")</f>
        <v>#N/C</v>
      </c>
      <c r="AB262" s="87" t="str">
        <f>+IFERROR(IF(AC262="#N/C","#N/C",INDEX(Taxonomy_UniqueValues!D:D,MATCH(AC262,Taxonomy_UniqueValues!E:E,0))),"#N/C")</f>
        <v>#N/C</v>
      </c>
      <c r="AC262" s="87" t="str">
        <f>+IFERROR(IF(AD262="#N/C","#N/C",IF(AD262="-",INDEX(Taxonomy_UniqueValues!E:E,MATCH(AE262,Taxonomy_UniqueValues!G:G,0)),INDEX(Taxonomy_UniqueValues!E:E,MATCH(AD262,Taxonomy_UniqueValues!F:F,0)))),"#N/C")</f>
        <v>#N/C</v>
      </c>
      <c r="AD262" s="87" t="str">
        <f>+IFERROR(IF(AE262="#N/C","#N/C",IF(AE262="-",INDEX(Taxonomy_UniqueValues!F:F,MATCH(AF262,Taxonomy_UniqueValues!H:H,0)),INDEX(Taxonomy_UniqueValues!F:F,MATCH(AE262,Taxonomy_UniqueValues!G:G,0)))),"#N/C")</f>
        <v>#N/C</v>
      </c>
      <c r="AE262" s="87" t="str">
        <f>+IFERROR(IF(AF262="#N/C","#N/C",INDEX(Taxonomy_UniqueValues!G:G,MATCH(AF262,Taxonomy_UniqueValues!H:H,0))),"#N/C")</f>
        <v>#N/C</v>
      </c>
      <c r="AF262" s="87" t="str">
        <f>+IFERROR(IF(AG262="#N/C","#N/C",INDEX(Taxonomy_UniqueValues!H:H,MATCH(AG262,Taxonomy_UniqueValues!I:I,0))),"#N/C")</f>
        <v>#N/C</v>
      </c>
      <c r="AG262" s="88" t="s">
        <v>37</v>
      </c>
      <c r="AH262" s="39" t="str" cm="1">
        <f t="array" ref="AH262">IF(LEN(V262)&gt;1,V262,_xlfn.LET(_xlpm.cls,Y262, _xlpm.ord,IFERROR(Z262,"#N/C"), _xlpm.subord,IFERROR(AA262,"#N/C"), _xlpm.infr,IFERROR(AB262,"#N/C"), _xlpm.sf,IFERROR(AC262,"#N/C"), _xlpm.fam,IFERROR(AD262,"#N/C"), _xlpm.subfam,IF(TRIM(AE262)="-","#N/C",IFERROR(AE262,"#N/C")),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_xlpm.fallback,IF(IFERROR(Z262,"#N/C")="#N/C",Y262,IF(IFERROR(AA262,"#N/C")="#N/C",Z262,IF(IFERROR(AB262,"#N/C")="#N/C",AA262,IF(IFERROR(AC262,"#N/C")="#N/C",AB262,IF(IFERROR(AD262,"#N/C")="#N/C",AC262,IF(IFERROR(AE262,"#N/C")="#N/C",AD262,"#N/C")))))), _xlpm.finalResult,IF(OR(_xlpm.computedResult="",_xlpm.computedResult="#N/C"),_xlpm.fallback,_xlpm.computedResult), INDEX(_xlpm.finalResult,1)))</f>
        <v>#N/C</v>
      </c>
      <c r="AI262" s="106" t="s">
        <v>35</v>
      </c>
      <c r="AJ262" s="55" t="str">
        <f t="shared" si="44"/>
        <v>#N/C.#N/C.#N/C.#N/C.#N/C.#N/C.#N/C.#N/C.#N/C</v>
      </c>
    </row>
    <row r="263" spans="1:36" x14ac:dyDescent="0.25">
      <c r="A263" s="3">
        <v>262</v>
      </c>
      <c r="B263" s="50" t="str">
        <f t="shared" si="39"/>
        <v>FAIR-D1_262</v>
      </c>
      <c r="C263" s="51" t="s">
        <v>28</v>
      </c>
      <c r="D263" s="4">
        <f t="shared" si="40"/>
        <v>45170</v>
      </c>
      <c r="E263" s="1" t="s">
        <v>286</v>
      </c>
      <c r="F263" s="81" t="str">
        <f>HYPERLINK(VLOOKUP(E263,Video_List!G:K,5),"video")</f>
        <v>video</v>
      </c>
      <c r="G263" s="5" t="str">
        <f>IF(ISBLANK(E263),"",IFERROR(IF(MATCH(E263,Video_List!$G:$G,)&gt;0,"ok",""),"errr"))</f>
        <v>ok</v>
      </c>
      <c r="H263" s="1" t="s">
        <v>286</v>
      </c>
      <c r="I263" s="81" t="str">
        <f>HYPERLINK(VLOOKUP(H263,Video_List!G:K,5),"video")</f>
        <v>video</v>
      </c>
      <c r="J263" s="5" t="str">
        <f>IF(ISBLANK(H263),"",IFERROR(IF(MATCH(H263,Video_List!$G:$G,)&gt;0,"ok",""),"error"))</f>
        <v>ok</v>
      </c>
      <c r="K263" s="2">
        <v>45170.533402777801</v>
      </c>
      <c r="L263" s="2">
        <v>45170.533449074101</v>
      </c>
      <c r="M263" s="52">
        <f t="shared" si="41"/>
        <v>4.6296299842651933E-5</v>
      </c>
      <c r="N263" s="53" t="s">
        <v>31</v>
      </c>
      <c r="O263" s="54" t="s">
        <v>32</v>
      </c>
      <c r="P263" s="54" t="s">
        <v>33</v>
      </c>
      <c r="Q263" s="6">
        <v>262</v>
      </c>
      <c r="R263" s="5" t="str">
        <f t="shared" si="42"/>
        <v>FAIR-D1/262</v>
      </c>
      <c r="S263" s="4" t="str">
        <f>IF(ISBLANK(E263),"",IF(E263=H263, "1 video",CONCATENATE((+COUNTIFS(Video_List!$A:$A,Monitoring!C263,Video_List!$D:$D,"&lt;=" &amp;Monitoring!L263)-COUNTIFS(Video_List!$A:$A,Monitoring!C263,Video_List!$D:$D,"&lt;=" &amp;Monitoring!K263))+1," videos")))</f>
        <v>1 video</v>
      </c>
      <c r="T263" s="6" t="s">
        <v>34</v>
      </c>
      <c r="U263" s="75"/>
      <c r="V263" s="7" t="str">
        <f t="shared" si="43"/>
        <v/>
      </c>
      <c r="W263" s="85" t="s">
        <v>32</v>
      </c>
      <c r="X263" s="86" t="s">
        <v>35</v>
      </c>
      <c r="Y263" s="87" t="str">
        <f>+IFERROR(IF(Z263="#N/C","#N/C",INDEX(Taxonomy_UniqueValues!A:A,MATCH(Z263,Taxonomy_UniqueValues!B:B,0))),"#N/C")</f>
        <v>Insecta</v>
      </c>
      <c r="Z263" s="87" t="str">
        <f>+IFERROR(IF(AA263="#N/C","#N/C",INDEX(Taxonomy_UniqueValues!B:B,MATCH(AA263,Taxonomy_UniqueValues!C:C,0))),"#N/C")</f>
        <v>Diptera</v>
      </c>
      <c r="AA263" s="87" t="str">
        <f>+IFERROR(IF(AC263="#N/C","#N/C",IF(AC263="-",INDEX(Taxonomy_UniqueValues!C:C,MATCH(AD263,Taxonomy_UniqueValues!F:F,0)),INDEX(Taxonomy_UniqueValues!C:C,MATCH(AC263,Taxonomy_UniqueValues!E:E,0)))),"#N/C")</f>
        <v>Brachycera</v>
      </c>
      <c r="AB263" s="87" t="str">
        <f>+IFERROR(IF(AC263="#N/C","#N/C",INDEX(Taxonomy_UniqueValues!D:D,MATCH(AC263,Taxonomy_UniqueValues!E:E,0))),"#N/C")</f>
        <v>Muscomorpha</v>
      </c>
      <c r="AC263" s="87" t="s">
        <v>36</v>
      </c>
      <c r="AD263" s="87" t="str">
        <f>+IFERROR(IF(AE263="#N/C","#N/C",IF(AE263="-",INDEX(Taxonomy_UniqueValues!F:F,MATCH(AF263,Taxonomy_UniqueValues!H:H,0)),INDEX(Taxonomy_UniqueValues!F:F,MATCH(AE263,Taxonomy_UniqueValues!G:G,0)))),"#N/C")</f>
        <v>#N/C</v>
      </c>
      <c r="AE263" s="87" t="str">
        <f>+IFERROR(IF(AF263="#N/C","#N/C",INDEX(Taxonomy_UniqueValues!G:G,MATCH(AF263,Taxonomy_UniqueValues!H:H,0))),"#N/C")</f>
        <v>#N/C</v>
      </c>
      <c r="AF263" s="87" t="str">
        <f>+IFERROR(IF(AG263="#N/C","#N/C",INDEX(Taxonomy_UniqueValues!H:H,MATCH(AG263,Taxonomy_UniqueValues!I:I,0))),"#N/C")</f>
        <v>#N/C</v>
      </c>
      <c r="AG263" s="88" t="s">
        <v>37</v>
      </c>
      <c r="AH263" s="39" t="str" cm="1">
        <f t="array" ref="AH263">IF(LEN(V263)&gt;1,V263,_xlfn.LET(_xlpm.cls,Y263, _xlpm.ord,IFERROR(Z263,"#N/C"), _xlpm.subord,IFERROR(AA263,"#N/C"), _xlpm.infr,IFERROR(AB263,"#N/C"), _xlpm.sf,IFERROR(AC263,"#N/C"), _xlpm.fam,IFERROR(AD263,"#N/C"), _xlpm.subfam,IF(TRIM(AE263)="-","#N/C",IFERROR(AE263,"#N/C")),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_xlpm.fallback,IF(IFERROR(Z263,"#N/C")="#N/C",Y263,IF(IFERROR(AA263,"#N/C")="#N/C",Z263,IF(IFERROR(AB263,"#N/C")="#N/C",AA263,IF(IFERROR(AC263,"#N/C")="#N/C",AB263,IF(IFERROR(AD263,"#N/C")="#N/C",AC263,IF(IFERROR(AE263,"#N/C")="#N/C",AD263,"#N/C")))))), _xlpm.finalResult,IF(OR(_xlpm.computedResult="",_xlpm.computedResult="#N/C"),_xlpm.fallback,_xlpm.computedResult), INDEX(_xlpm.finalResult,1)))</f>
        <v>Muscoidea</v>
      </c>
      <c r="AI263" s="106" t="s">
        <v>35</v>
      </c>
      <c r="AJ263" s="55" t="str">
        <f t="shared" si="44"/>
        <v>Insecta.Diptera.Brachycera.Muscomorpha.Muscoidea.#N/C.#N/C.#N/C.#N/C</v>
      </c>
    </row>
    <row r="264" spans="1:36" x14ac:dyDescent="0.25">
      <c r="A264" s="3">
        <v>263</v>
      </c>
      <c r="B264" s="50" t="str">
        <f t="shared" si="39"/>
        <v>FAIR-D1_263</v>
      </c>
      <c r="C264" s="51" t="s">
        <v>28</v>
      </c>
      <c r="D264" s="4">
        <f t="shared" si="40"/>
        <v>45170</v>
      </c>
      <c r="E264" s="1" t="s">
        <v>287</v>
      </c>
      <c r="F264" s="81" t="str">
        <f>HYPERLINK(VLOOKUP(E264,Video_List!G:K,5),"video")</f>
        <v>video</v>
      </c>
      <c r="G264" s="5" t="str">
        <f>IF(ISBLANK(E264),"",IFERROR(IF(MATCH(E264,Video_List!$G:$G,)&gt;0,"ok",""),"errr"))</f>
        <v>ok</v>
      </c>
      <c r="H264" s="1" t="s">
        <v>287</v>
      </c>
      <c r="I264" s="81" t="str">
        <f>HYPERLINK(VLOOKUP(H264,Video_List!G:K,5),"video")</f>
        <v>video</v>
      </c>
      <c r="J264" s="5" t="str">
        <f>IF(ISBLANK(H264),"",IFERROR(IF(MATCH(H264,Video_List!$G:$G,)&gt;0,"ok",""),"error"))</f>
        <v>ok</v>
      </c>
      <c r="K264" s="2">
        <v>45170.537349537</v>
      </c>
      <c r="L264" s="2">
        <v>45170.537418981497</v>
      </c>
      <c r="M264" s="52">
        <f t="shared" si="41"/>
        <v>6.9444497057702392E-5</v>
      </c>
      <c r="N264" s="53" t="s">
        <v>46</v>
      </c>
      <c r="O264" s="54" t="s">
        <v>35</v>
      </c>
      <c r="P264" s="54" t="s">
        <v>46</v>
      </c>
      <c r="Q264" s="6">
        <v>263</v>
      </c>
      <c r="R264" s="5" t="str">
        <f t="shared" si="42"/>
        <v>FAIR-D1/263</v>
      </c>
      <c r="S264" s="4" t="str">
        <f>IF(ISBLANK(E264),"",IF(E264=H264, "1 video",CONCATENATE((+COUNTIFS(Video_List!$A:$A,Monitoring!C264,Video_List!$D:$D,"&lt;=" &amp;Monitoring!L264)-COUNTIFS(Video_List!$A:$A,Monitoring!C264,Video_List!$D:$D,"&lt;=" &amp;Monitoring!K264))+1," videos")))</f>
        <v>1 video</v>
      </c>
      <c r="T264" s="54" t="s">
        <v>34</v>
      </c>
      <c r="U264" s="75"/>
      <c r="V264" s="7" t="str">
        <f t="shared" si="43"/>
        <v/>
      </c>
      <c r="W264" s="85" t="s">
        <v>32</v>
      </c>
      <c r="X264" s="86" t="s">
        <v>35</v>
      </c>
      <c r="Y264" s="87" t="str">
        <f>+IFERROR(IF(Z264="#N/C","#N/C",IF(Z264=0,INDEX(Taxonomy_UniqueValues!A:A,MATCH(AA264,Taxonomy_UniqueValues!C:C,0)),INDEX(Taxonomy_UniqueValues!A:A,MATCH(Z264,Taxonomy_UniqueValues!B:B,0)))),"#N/C")</f>
        <v>Insecta</v>
      </c>
      <c r="Z264" s="87" t="str">
        <f>+IFERROR(IF(AA264="#N/C","#N/C",IF(AA264=0,INDEX(Taxonomy_UniqueValues!B:B,MATCH(AB264,Taxonomy_UniqueValues!D:D,0)),INDEX(Taxonomy_UniqueValues!B:B,MATCH(AA264,Taxonomy_UniqueValues!C:C,0)))),"#N/C")</f>
        <v>Diptera</v>
      </c>
      <c r="AA264" s="87" t="str">
        <f>+IFERROR(IF(AB264="#N/C","#N/C",IF(AB264=0,INDEX(Taxonomy_UniqueValues!C:C,MATCH(AC264,Taxonomy_UniqueValues!E:E,0)),INDEX(Taxonomy_UniqueValues!C:C,MATCH(AB264,Taxonomy_UniqueValues!D:D,0)))),"#N/C")</f>
        <v>Brachycera</v>
      </c>
      <c r="AB264" s="87" t="str">
        <f>+IFERROR(IF(AC264="#N/C","#N/C",IF(AC264=0,INDEX(Taxonomy_UniqueValues!D:D,MATCH(AD264,Taxonomy_UniqueValues!F:F,0)),INDEX(Taxonomy_UniqueValues!D:D,MATCH(AC264,Taxonomy_UniqueValues!E:E,0)))),"#N/C")</f>
        <v>Muscomorpha</v>
      </c>
      <c r="AC264" s="87" t="str">
        <f>+IFERROR(IF(AD264="#N/C","#N/C",IF(AD264=0,INDEX(Taxonomy_UniqueValues!E:E,MATCH(AE264,Taxonomy_UniqueValues!G:G,0)),INDEX(Taxonomy_UniqueValues!E:E,MATCH(AD264,Taxonomy_UniqueValues!F:F,0)))),"#N/C")</f>
        <v>Muscoidea</v>
      </c>
      <c r="AD264" s="87" t="str">
        <f>+IFERROR(IF(AE264="#N/C","#N/C",IF(AE264=0,INDEX(Taxonomy_UniqueValues!F:F,MATCH(AF264,Taxonomy_UniqueValues!H:H,0)),INDEX(Taxonomy_UniqueValues!F:F,MATCH(AE264,Taxonomy_UniqueValues!G:G,0)))),"#N/C")</f>
        <v>Fanniidae</v>
      </c>
      <c r="AE264" s="87">
        <f>+IFERROR(IF(AF264="#N/C","#N/C",INDEX(Taxonomy_UniqueValues!G:G,MATCH(AF264,Taxonomy_UniqueValues!H:H,0))),"#N/C")</f>
        <v>0</v>
      </c>
      <c r="AF264" s="87" t="s">
        <v>39</v>
      </c>
      <c r="AG264" s="88" t="s">
        <v>37</v>
      </c>
      <c r="AH264" s="39" t="str" cm="1">
        <f t="array" ref="AH264">IF(LEN(V264)&gt;1,V264,_xlfn.LET(_xlpm.cls,Y264, _xlpm.ord,IFERROR(Z264,"#N/C"), _xlpm.subord,IFERROR(AA264,"#N/C"), _xlpm.infr,IFERROR(AB264,"#N/C"), _xlpm.sf,IFERROR(AC264,"#N/C"), _xlpm.fam,IFERROR(AD264,"#N/C"), _xlpm.subfam,IF(TRIM(AE264)="-","#N/C",IFERROR(AE264,"#N/C")),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_xlpm.fallback,IF(IFERROR(Z264,"#N/C")="#N/C",Y264,IF(IFERROR(AA264,"#N/C")="#N/C",Z264,IF(IFERROR(AB264,"#N/C")="#N/C",AA264,IF(IFERROR(AC264,"#N/C")="#N/C",AB264,IF(IFERROR(AD264,"#N/C")="#N/C",AC264,IF(IFERROR(AE264,"#N/C")="#N/C",AD264,"#N/C")))))), _xlpm.finalResult,IF(OR(_xlpm.computedResult="",_xlpm.computedResult="#N/C"),_xlpm.fallback,_xlpm.computedResult), INDEX(_xlpm.finalResult,1)))</f>
        <v>fly</v>
      </c>
      <c r="AI264" s="106" t="s">
        <v>35</v>
      </c>
      <c r="AJ264" s="55" t="str">
        <f t="shared" si="44"/>
        <v>Insecta.Diptera.Brachycera.Muscomorpha.Muscoidea.Fanniidae.0.Fannia.#N/C</v>
      </c>
    </row>
    <row r="265" spans="1:36" x14ac:dyDescent="0.25">
      <c r="A265" s="3">
        <v>264</v>
      </c>
      <c r="B265" s="50" t="str">
        <f t="shared" si="39"/>
        <v>FAIR-D1_264</v>
      </c>
      <c r="C265" s="51" t="s">
        <v>28</v>
      </c>
      <c r="D265" s="4">
        <f t="shared" si="40"/>
        <v>45170</v>
      </c>
      <c r="E265" s="1" t="s">
        <v>288</v>
      </c>
      <c r="F265" s="81" t="str">
        <f>HYPERLINK(VLOOKUP(E265,Video_List!G:K,5),"video")</f>
        <v>video</v>
      </c>
      <c r="G265" s="5" t="str">
        <f>IF(ISBLANK(E265),"",IFERROR(IF(MATCH(E265,Video_List!$G:$G,)&gt;0,"ok",""),"errr"))</f>
        <v>ok</v>
      </c>
      <c r="H265" s="1" t="s">
        <v>288</v>
      </c>
      <c r="I265" s="81" t="str">
        <f>HYPERLINK(VLOOKUP(H265,Video_List!G:K,5),"video")</f>
        <v>video</v>
      </c>
      <c r="J265" s="5" t="str">
        <f>IF(ISBLANK(H265),"",IFERROR(IF(MATCH(H265,Video_List!$G:$G,)&gt;0,"ok",""),"error"))</f>
        <v>ok</v>
      </c>
      <c r="K265" s="2">
        <v>45170.555462962999</v>
      </c>
      <c r="L265" s="2">
        <v>45170.557291666701</v>
      </c>
      <c r="M265" s="52">
        <f t="shared" si="41"/>
        <v>1.8287037019035779E-3</v>
      </c>
      <c r="N265" s="53" t="s">
        <v>31</v>
      </c>
      <c r="O265" s="54" t="s">
        <v>32</v>
      </c>
      <c r="P265" s="54" t="s">
        <v>33</v>
      </c>
      <c r="Q265" s="6">
        <v>264</v>
      </c>
      <c r="R265" s="5" t="str">
        <f t="shared" si="42"/>
        <v>FAIR-D1/264</v>
      </c>
      <c r="S265" s="4" t="str">
        <f>IF(ISBLANK(E265),"",IF(E265=H265, "1 video",CONCATENATE((+COUNTIFS(Video_List!$A:$A,Monitoring!C265,Video_List!$D:$D,"&lt;=" &amp;Monitoring!L265)-COUNTIFS(Video_List!$A:$A,Monitoring!C265,Video_List!$D:$D,"&lt;=" &amp;Monitoring!K265))+1," videos")))</f>
        <v>1 video</v>
      </c>
      <c r="T265" s="6" t="s">
        <v>34</v>
      </c>
      <c r="U265" s="75"/>
      <c r="V265" s="7" t="str">
        <f t="shared" si="43"/>
        <v/>
      </c>
      <c r="W265" s="85" t="s">
        <v>35</v>
      </c>
      <c r="X265" s="86" t="s">
        <v>35</v>
      </c>
      <c r="Y265" s="87" t="str">
        <f>+IFERROR(IF(Z265="#N/C","#N/C",INDEX(Taxonomy_UniqueValues!A:A,MATCH(Z265,Taxonomy_UniqueValues!B:B,0))),"#N/C")</f>
        <v>Insecta</v>
      </c>
      <c r="Z265" s="87" t="s">
        <v>289</v>
      </c>
      <c r="AA265" s="87" t="s">
        <v>49</v>
      </c>
      <c r="AB265" s="87" t="str">
        <f>+IFERROR(IF(AC265="#N/C","#N/C",INDEX(Taxonomy_UniqueValues!D:D,MATCH(AC265,Taxonomy_UniqueValues!E:E,0))),"#N/C")</f>
        <v>#N/C</v>
      </c>
      <c r="AC265" s="87" t="str">
        <f>+IFERROR(IF(AD265="#N/C","#N/C",IF(AD265="-",INDEX(Taxonomy_UniqueValues!E:E,MATCH(AE265,Taxonomy_UniqueValues!G:G,0)),INDEX(Taxonomy_UniqueValues!E:E,MATCH(AD265,Taxonomy_UniqueValues!F:F,0)))),"#N/C")</f>
        <v>#N/C</v>
      </c>
      <c r="AD265" s="87" t="str">
        <f>+IFERROR(IF(AE265="#N/C","#N/C",IF(AE265="-",INDEX(Taxonomy_UniqueValues!F:F,MATCH(AF265,Taxonomy_UniqueValues!H:H,0)),INDEX(Taxonomy_UniqueValues!F:F,MATCH(AE265,Taxonomy_UniqueValues!G:G,0)))),"#N/C")</f>
        <v>#N/C</v>
      </c>
      <c r="AE265" s="87" t="str">
        <f>+IFERROR(IF(AF265="#N/C","#N/C",INDEX(Taxonomy_UniqueValues!G:G,MATCH(AF265,Taxonomy_UniqueValues!H:H,0))),"#N/C")</f>
        <v>#N/C</v>
      </c>
      <c r="AF265" s="87" t="str">
        <f>+IFERROR(IF(AG265="#N/C","#N/C",INDEX(Taxonomy_UniqueValues!H:H,MATCH(AG265,Taxonomy_UniqueValues!I:I,0))),"#N/C")</f>
        <v>#N/C</v>
      </c>
      <c r="AG265" s="88" t="s">
        <v>37</v>
      </c>
      <c r="AH265" s="39" t="str" cm="1">
        <f t="array" ref="AH265">IF(LEN(V265)&gt;1,V265,_xlfn.LET(_xlpm.cls,Y265, _xlpm.ord,IFERROR(Z265,"#N/C"), _xlpm.subord,IFERROR(AA265,"#N/C"), _xlpm.infr,IFERROR(AB265,"#N/C"), _xlpm.sf,IFERROR(AC265,"#N/C"), _xlpm.fam,IFERROR(AD265,"#N/C"), _xlpm.subfam,IF(TRIM(AE265)="-","#N/C",IFERROR(AE265,"#N/C")),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_xlpm.fallback,IF(IFERROR(Z265,"#N/C")="#N/C",Y265,IF(IFERROR(AA265,"#N/C")="#N/C",Z265,IF(IFERROR(AB265,"#N/C")="#N/C",AA265,IF(IFERROR(AC265,"#N/C")="#N/C",AB265,IF(IFERROR(AD265,"#N/C")="#N/C",AC265,IF(IFERROR(AE265,"#N/C")="#N/C",AD265,"#N/C")))))), _xlpm.finalResult,IF(OR(_xlpm.computedResult="",_xlpm.computedResult="#N/C"),_xlpm.fallback,_xlpm.computedResult), INDEX(_xlpm.finalResult,1)))</f>
        <v>Brachycera</v>
      </c>
      <c r="AI265" s="106" t="s">
        <v>35</v>
      </c>
      <c r="AJ265" s="55" t="str">
        <f t="shared" si="44"/>
        <v>Insecta.Diptera.Brachycera.#N/C.#N/C.#N/C.#N/C.#N/C.#N/C</v>
      </c>
    </row>
    <row r="266" spans="1:36" x14ac:dyDescent="0.25">
      <c r="A266" s="3">
        <v>265</v>
      </c>
      <c r="B266" s="50" t="str">
        <f t="shared" si="39"/>
        <v>FAIR-D1_265</v>
      </c>
      <c r="C266" s="51" t="s">
        <v>28</v>
      </c>
      <c r="D266" s="4">
        <f t="shared" si="40"/>
        <v>45170</v>
      </c>
      <c r="E266" s="1" t="s">
        <v>288</v>
      </c>
      <c r="F266" s="81" t="str">
        <f>HYPERLINK(VLOOKUP(E266,Video_List!G:K,5),"video")</f>
        <v>video</v>
      </c>
      <c r="G266" s="5" t="str">
        <f>IF(ISBLANK(E266),"",IFERROR(IF(MATCH(E266,Video_List!$G:$G,)&gt;0,"ok",""),"errr"))</f>
        <v>ok</v>
      </c>
      <c r="H266" s="1" t="s">
        <v>288</v>
      </c>
      <c r="I266" s="81" t="str">
        <f>HYPERLINK(VLOOKUP(H266,Video_List!G:K,5),"video")</f>
        <v>video</v>
      </c>
      <c r="J266" s="5" t="str">
        <f>IF(ISBLANK(H266),"",IFERROR(IF(MATCH(H266,Video_List!$G:$G,)&gt;0,"ok",""),"error"))</f>
        <v>ok</v>
      </c>
      <c r="K266" s="2">
        <v>45170.5571180556</v>
      </c>
      <c r="L266" s="2">
        <v>45170.557141203702</v>
      </c>
      <c r="M266" s="52">
        <f t="shared" si="41"/>
        <v>2.3148102627601475E-5</v>
      </c>
      <c r="N266" s="53" t="s">
        <v>33</v>
      </c>
      <c r="O266" s="54" t="s">
        <v>35</v>
      </c>
      <c r="P266" s="54" t="s">
        <v>33</v>
      </c>
      <c r="Q266" s="6">
        <v>265</v>
      </c>
      <c r="R266" s="5" t="str">
        <f t="shared" si="42"/>
        <v>FAIR-D1/265</v>
      </c>
      <c r="S266" s="4" t="str">
        <f>IF(ISBLANK(E266),"",IF(E266=H266, "1 video",CONCATENATE((+COUNTIFS(Video_List!$A:$A,Monitoring!C266,Video_List!$D:$D,"&lt;=" &amp;Monitoring!L266)-COUNTIFS(Video_List!$A:$A,Monitoring!C266,Video_List!$D:$D,"&lt;=" &amp;Monitoring!K266))+1," videos")))</f>
        <v>1 video</v>
      </c>
      <c r="T266" s="6" t="s">
        <v>46</v>
      </c>
      <c r="U266" s="75" t="s">
        <v>105</v>
      </c>
      <c r="V266" s="7" t="str">
        <f t="shared" si="43"/>
        <v/>
      </c>
      <c r="W266" s="85" t="s">
        <v>35</v>
      </c>
      <c r="X266" s="86" t="s">
        <v>35</v>
      </c>
      <c r="Y266" s="87" t="str">
        <f>+IFERROR(IF(Z266="#N/C","#N/C",INDEX(Taxonomy_UniqueValues!A:A,MATCH(Z266,Taxonomy_UniqueValues!B:B,0))),"#N/C")</f>
        <v>Insecta</v>
      </c>
      <c r="Z266" s="87" t="str">
        <f>+IFERROR(IF(AA266="#N/C","#N/C",INDEX(Taxonomy_UniqueValues!B:B,MATCH(AA266,Taxonomy_UniqueValues!C:C,0))),"#N/C")</f>
        <v>Diptera</v>
      </c>
      <c r="AA266" s="87" t="s">
        <v>49</v>
      </c>
      <c r="AB266" s="87" t="str">
        <f>+IFERROR(IF(AC266="#N/C","#N/C",INDEX(Taxonomy_UniqueValues!D:D,MATCH(AC266,Taxonomy_UniqueValues!E:E,0))),"#N/C")</f>
        <v>#N/C</v>
      </c>
      <c r="AC266" s="87" t="str">
        <f>+IFERROR(IF(AD266="#N/C","#N/C",IF(AD266="-",INDEX(Taxonomy_UniqueValues!E:E,MATCH(AE266,Taxonomy_UniqueValues!G:G,0)),INDEX(Taxonomy_UniqueValues!E:E,MATCH(AD266,Taxonomy_UniqueValues!F:F,0)))),"#N/C")</f>
        <v>#N/C</v>
      </c>
      <c r="AD266" s="87" t="str">
        <f>+IFERROR(IF(AE266="#N/C","#N/C",IF(AE266="-",INDEX(Taxonomy_UniqueValues!F:F,MATCH(AF266,Taxonomy_UniqueValues!H:H,0)),INDEX(Taxonomy_UniqueValues!F:F,MATCH(AE266,Taxonomy_UniqueValues!G:G,0)))),"#N/C")</f>
        <v>#N/C</v>
      </c>
      <c r="AE266" s="87" t="str">
        <f>+IFERROR(IF(AF266="#N/C","#N/C",INDEX(Taxonomy_UniqueValues!G:G,MATCH(AF266,Taxonomy_UniqueValues!H:H,0))),"#N/C")</f>
        <v>#N/C</v>
      </c>
      <c r="AF266" s="87" t="str">
        <f>+IFERROR(IF(AG266="#N/C","#N/C",INDEX(Taxonomy_UniqueValues!H:H,MATCH(AG266,Taxonomy_UniqueValues!I:I,0))),"#N/C")</f>
        <v>#N/C</v>
      </c>
      <c r="AG266" s="88" t="s">
        <v>37</v>
      </c>
      <c r="AH266" s="39" t="str" cm="1">
        <f t="array" ref="AH266">IF(LEN(V266)&gt;1,V266,_xlfn.LET(_xlpm.cls,Y266, _xlpm.ord,IFERROR(Z266,"#N/C"), _xlpm.subord,IFERROR(AA266,"#N/C"), _xlpm.infr,IFERROR(AB266,"#N/C"), _xlpm.sf,IFERROR(AC266,"#N/C"), _xlpm.fam,IFERROR(AD266,"#N/C"), _xlpm.subfam,IF(TRIM(AE266)="-","#N/C",IFERROR(AE266,"#N/C")),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_xlpm.fallback,IF(IFERROR(Z266,"#N/C")="#N/C",Y266,IF(IFERROR(AA266,"#N/C")="#N/C",Z266,IF(IFERROR(AB266,"#N/C")="#N/C",AA266,IF(IFERROR(AC266,"#N/C")="#N/C",AB266,IF(IFERROR(AD266,"#N/C")="#N/C",AC266,IF(IFERROR(AE266,"#N/C")="#N/C",AD266,"#N/C")))))), _xlpm.finalResult,IF(OR(_xlpm.computedResult="",_xlpm.computedResult="#N/C"),_xlpm.fallback,_xlpm.computedResult), INDEX(_xlpm.finalResult,1)))</f>
        <v>Brachycera</v>
      </c>
      <c r="AI266" s="106" t="s">
        <v>35</v>
      </c>
      <c r="AJ266" s="55" t="str">
        <f t="shared" si="44"/>
        <v>Insecta.Diptera.Brachycera.#N/C.#N/C.#N/C.#N/C.#N/C.#N/C</v>
      </c>
    </row>
    <row r="267" spans="1:36" x14ac:dyDescent="0.25">
      <c r="A267" s="3">
        <v>266</v>
      </c>
      <c r="B267" s="50" t="str">
        <f t="shared" si="39"/>
        <v>FAIR-D1_266</v>
      </c>
      <c r="C267" s="51" t="s">
        <v>28</v>
      </c>
      <c r="D267" s="4">
        <f t="shared" si="40"/>
        <v>45170</v>
      </c>
      <c r="E267" s="1" t="s">
        <v>290</v>
      </c>
      <c r="F267" s="81" t="str">
        <f>HYPERLINK(VLOOKUP(E267,Video_List!G:K,5),"video")</f>
        <v>video</v>
      </c>
      <c r="G267" s="5" t="str">
        <f>IF(ISBLANK(E267),"",IFERROR(IF(MATCH(E267,Video_List!$G:$G,)&gt;0,"ok",""),"errr"))</f>
        <v>ok</v>
      </c>
      <c r="H267" s="1" t="s">
        <v>290</v>
      </c>
      <c r="I267" s="81" t="str">
        <f>HYPERLINK(VLOOKUP(H267,Video_List!G:K,5),"video")</f>
        <v>video</v>
      </c>
      <c r="J267" s="5" t="str">
        <f>IF(ISBLANK(H267),"",IFERROR(IF(MATCH(H267,Video_List!$G:$G,)&gt;0,"ok",""),"error"))</f>
        <v>ok</v>
      </c>
      <c r="K267" s="2">
        <v>45170.558495370402</v>
      </c>
      <c r="L267" s="2">
        <v>45170.558657407397</v>
      </c>
      <c r="M267" s="52">
        <f t="shared" si="41"/>
        <v>1.6203699487959966E-4</v>
      </c>
      <c r="N267" s="53" t="s">
        <v>31</v>
      </c>
      <c r="O267" s="54" t="s">
        <v>32</v>
      </c>
      <c r="P267" s="54" t="s">
        <v>33</v>
      </c>
      <c r="Q267" s="6">
        <v>266</v>
      </c>
      <c r="R267" s="5" t="str">
        <f t="shared" si="42"/>
        <v>FAIR-D1/266</v>
      </c>
      <c r="S267" s="4" t="str">
        <f>IF(ISBLANK(E267),"",IF(E267=H267, "1 video",CONCATENATE((+COUNTIFS(Video_List!$A:$A,Monitoring!C267,Video_List!$D:$D,"&lt;=" &amp;Monitoring!L267)-COUNTIFS(Video_List!$A:$A,Monitoring!C267,Video_List!$D:$D,"&lt;=" &amp;Monitoring!K267))+1," videos")))</f>
        <v>1 video</v>
      </c>
      <c r="T267" s="6" t="s">
        <v>34</v>
      </c>
      <c r="U267" s="75"/>
      <c r="V267" s="7" t="str">
        <f t="shared" si="43"/>
        <v/>
      </c>
      <c r="W267" s="85" t="s">
        <v>32</v>
      </c>
      <c r="X267" s="86" t="s">
        <v>35</v>
      </c>
      <c r="Y267" s="87" t="str">
        <f>+IFERROR(IF(Z267="#N/C","#N/C",IF(Z267=0,INDEX(Taxonomy_UniqueValues!A:A,MATCH(AA267,Taxonomy_UniqueValues!C:C,0)),INDEX(Taxonomy_UniqueValues!A:A,MATCH(Z267,Taxonomy_UniqueValues!B:B,0)))),"#N/C")</f>
        <v>Insecta</v>
      </c>
      <c r="Z267" s="87" t="str">
        <f>+IFERROR(IF(AA267="#N/C","#N/C",IF(AA267=0,INDEX(Taxonomy_UniqueValues!B:B,MATCH(AB267,Taxonomy_UniqueValues!D:D,0)),INDEX(Taxonomy_UniqueValues!B:B,MATCH(AA267,Taxonomy_UniqueValues!C:C,0)))),"#N/C")</f>
        <v>Diptera</v>
      </c>
      <c r="AA267" s="87" t="str">
        <f>+IFERROR(IF(AB267="#N/C","#N/C",IF(AB267=0,INDEX(Taxonomy_UniqueValues!C:C,MATCH(AC267,Taxonomy_UniqueValues!E:E,0)),INDEX(Taxonomy_UniqueValues!C:C,MATCH(AB267,Taxonomy_UniqueValues!D:D,0)))),"#N/C")</f>
        <v>Brachycera</v>
      </c>
      <c r="AB267" s="87" t="str">
        <f>+IFERROR(IF(AC267="#N/C","#N/C",IF(AC267=0,INDEX(Taxonomy_UniqueValues!D:D,MATCH(AD267,Taxonomy_UniqueValues!F:F,0)),INDEX(Taxonomy_UniqueValues!D:D,MATCH(AC267,Taxonomy_UniqueValues!E:E,0)))),"#N/C")</f>
        <v>Muscomorpha</v>
      </c>
      <c r="AC267" s="87" t="str">
        <f>+IFERROR(IF(AD267="#N/C","#N/C",IF(AD267=0,INDEX(Taxonomy_UniqueValues!E:E,MATCH(AE267,Taxonomy_UniqueValues!G:G,0)),INDEX(Taxonomy_UniqueValues!E:E,MATCH(AD267,Taxonomy_UniqueValues!F:F,0)))),"#N/C")</f>
        <v>Muscoidea</v>
      </c>
      <c r="AD267" s="87" t="str">
        <f>+IFERROR(IF(AE267="#N/C","#N/C",IF(AE267=0,INDEX(Taxonomy_UniqueValues!F:F,MATCH(AF267,Taxonomy_UniqueValues!H:H,0)),INDEX(Taxonomy_UniqueValues!F:F,MATCH(AE267,Taxonomy_UniqueValues!G:G,0)))),"#N/C")</f>
        <v>Fanniidae</v>
      </c>
      <c r="AE267" s="87">
        <f>+IFERROR(IF(AF267="#N/C","#N/C",INDEX(Taxonomy_UniqueValues!G:G,MATCH(AF267,Taxonomy_UniqueValues!H:H,0))),"#N/C")</f>
        <v>0</v>
      </c>
      <c r="AF267" s="87" t="s">
        <v>39</v>
      </c>
      <c r="AG267" s="88" t="s">
        <v>37</v>
      </c>
      <c r="AH267" s="39" t="str" cm="1">
        <f t="array" ref="AH267">IF(LEN(V267)&gt;1,V267,_xlfn.LET(_xlpm.cls,Y267, _xlpm.ord,IFERROR(Z267,"#N/C"), _xlpm.subord,IFERROR(AA267,"#N/C"), _xlpm.infr,IFERROR(AB267,"#N/C"), _xlpm.sf,IFERROR(AC267,"#N/C"), _xlpm.fam,IFERROR(AD267,"#N/C"), _xlpm.subfam,IF(TRIM(AE267)="-","#N/C",IFERROR(AE267,"#N/C")),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_xlpm.fallback,IF(IFERROR(Z267,"#N/C")="#N/C",Y267,IF(IFERROR(AA267,"#N/C")="#N/C",Z267,IF(IFERROR(AB267,"#N/C")="#N/C",AA267,IF(IFERROR(AC267,"#N/C")="#N/C",AB267,IF(IFERROR(AD267,"#N/C")="#N/C",AC267,IF(IFERROR(AE267,"#N/C")="#N/C",AD267,"#N/C")))))), _xlpm.finalResult,IF(OR(_xlpm.computedResult="",_xlpm.computedResult="#N/C"),_xlpm.fallback,_xlpm.computedResult), INDEX(_xlpm.finalResult,1)))</f>
        <v>fly</v>
      </c>
      <c r="AI267" s="106" t="s">
        <v>35</v>
      </c>
      <c r="AJ267" s="55" t="str">
        <f t="shared" si="44"/>
        <v>Insecta.Diptera.Brachycera.Muscomorpha.Muscoidea.Fanniidae.0.Fannia.#N/C</v>
      </c>
    </row>
    <row r="268" spans="1:36" x14ac:dyDescent="0.25">
      <c r="A268" s="3">
        <v>267</v>
      </c>
      <c r="B268" s="50" t="str">
        <f t="shared" si="39"/>
        <v>FAIR-D1_267</v>
      </c>
      <c r="C268" s="51" t="s">
        <v>28</v>
      </c>
      <c r="D268" s="4">
        <f t="shared" si="40"/>
        <v>45170</v>
      </c>
      <c r="E268" s="1" t="s">
        <v>291</v>
      </c>
      <c r="F268" s="81" t="str">
        <f>HYPERLINK(VLOOKUP(E268,Video_List!G:K,5),"video")</f>
        <v>video</v>
      </c>
      <c r="G268" s="5" t="str">
        <f>IF(ISBLANK(E268),"",IFERROR(IF(MATCH(E268,Video_List!$G:$G,)&gt;0,"ok",""),"errr"))</f>
        <v>ok</v>
      </c>
      <c r="H268" s="1" t="s">
        <v>291</v>
      </c>
      <c r="I268" s="81" t="str">
        <f>HYPERLINK(VLOOKUP(H268,Video_List!G:K,5),"video")</f>
        <v>video</v>
      </c>
      <c r="J268" s="5" t="str">
        <f>IF(ISBLANK(H268),"",IFERROR(IF(MATCH(H268,Video_List!$G:$G,)&gt;0,"ok",""),"error"))</f>
        <v>ok</v>
      </c>
      <c r="K268" s="2">
        <v>45170.6004861111</v>
      </c>
      <c r="L268" s="2">
        <v>45170.6007986111</v>
      </c>
      <c r="M268" s="52">
        <f t="shared" si="41"/>
        <v>3.125000002910383E-4</v>
      </c>
      <c r="N268" s="53" t="s">
        <v>46</v>
      </c>
      <c r="O268" s="54" t="s">
        <v>35</v>
      </c>
      <c r="P268" s="54" t="s">
        <v>46</v>
      </c>
      <c r="Q268" s="6">
        <v>267</v>
      </c>
      <c r="R268" s="5" t="str">
        <f t="shared" si="42"/>
        <v>FAIR-D1/267</v>
      </c>
      <c r="S268" s="4" t="str">
        <f>IF(ISBLANK(E268),"",IF(E268=H268, "1 video",CONCATENATE((+COUNTIFS(Video_List!$A:$A,Monitoring!C268,Video_List!$D:$D,"&lt;=" &amp;Monitoring!L268)-COUNTIFS(Video_List!$A:$A,Monitoring!C268,Video_List!$D:$D,"&lt;=" &amp;Monitoring!K268))+1," videos")))</f>
        <v>1 video</v>
      </c>
      <c r="T268" s="6" t="s">
        <v>34</v>
      </c>
      <c r="U268" s="75"/>
      <c r="V268" s="7" t="str">
        <f t="shared" si="43"/>
        <v/>
      </c>
      <c r="W268" s="85" t="s">
        <v>32</v>
      </c>
      <c r="X268" s="86" t="s">
        <v>32</v>
      </c>
      <c r="Y268" s="87" t="str">
        <f>+IFERROR(IF(Z268="#N/C","#N/C",IF(Z268=0,INDEX(Taxonomy_UniqueValues!A:A,MATCH(AA268,Taxonomy_UniqueValues!C:C,0)),INDEX(Taxonomy_UniqueValues!A:A,MATCH(Z268,Taxonomy_UniqueValues!B:B,0)))),"#N/C")</f>
        <v>Insecta</v>
      </c>
      <c r="Z268" s="87" t="str">
        <f>+IFERROR(IF(AA268="#N/C","#N/C",IF(AA268=0,INDEX(Taxonomy_UniqueValues!B:B,MATCH(AB268,Taxonomy_UniqueValues!D:D,0)),INDEX(Taxonomy_UniqueValues!B:B,MATCH(AA268,Taxonomy_UniqueValues!C:C,0)))),"#N/C")</f>
        <v>Diptera</v>
      </c>
      <c r="AA268" s="87" t="str">
        <f>+IFERROR(IF(AB268="#N/C","#N/C",IF(AB268=0,INDEX(Taxonomy_UniqueValues!C:C,MATCH(AC268,Taxonomy_UniqueValues!E:E,0)),INDEX(Taxonomy_UniqueValues!C:C,MATCH(AB268,Taxonomy_UniqueValues!D:D,0)))),"#N/C")</f>
        <v>Brachycera</v>
      </c>
      <c r="AB268" s="87" t="str">
        <f>+IFERROR(IF(AC268="#N/C","#N/C",IF(AC268=0,INDEX(Taxonomy_UniqueValues!D:D,MATCH(AD268,Taxonomy_UniqueValues!F:F,0)),INDEX(Taxonomy_UniqueValues!D:D,MATCH(AC268,Taxonomy_UniqueValues!E:E,0)))),"#N/C")</f>
        <v>Muscomorpha</v>
      </c>
      <c r="AC268" s="87" t="str">
        <f>+IFERROR(IF(AD268="#N/C","#N/C",IF(AD268=0,INDEX(Taxonomy_UniqueValues!E:E,MATCH(AE268,Taxonomy_UniqueValues!G:G,0)),INDEX(Taxonomy_UniqueValues!E:E,MATCH(AD268,Taxonomy_UniqueValues!F:F,0)))),"#N/C")</f>
        <v>Muscoidea</v>
      </c>
      <c r="AD268" s="87" t="str">
        <f>+IFERROR(IF(AE268="#N/C","#N/C",IF(AE268=0,INDEX(Taxonomy_UniqueValues!F:F,MATCH(AF268,Taxonomy_UniqueValues!H:H,0)),INDEX(Taxonomy_UniqueValues!F:F,MATCH(AE268,Taxonomy_UniqueValues!G:G,0)))),"#N/C")</f>
        <v>Fanniidae</v>
      </c>
      <c r="AE268" s="87">
        <f>+IFERROR(IF(AF268="#N/C","#N/C",INDEX(Taxonomy_UniqueValues!G:G,MATCH(AF268,Taxonomy_UniqueValues!H:H,0))),"#N/C")</f>
        <v>0</v>
      </c>
      <c r="AF268" s="87" t="s">
        <v>39</v>
      </c>
      <c r="AG268" s="88" t="s">
        <v>37</v>
      </c>
      <c r="AH268" s="39" t="str" cm="1">
        <f t="array" ref="AH268">IF(LEN(V268)&gt;1,V268,_xlfn.LET(_xlpm.cls,Y268, _xlpm.ord,IFERROR(Z268,"#N/C"), _xlpm.subord,IFERROR(AA268,"#N/C"), _xlpm.infr,IFERROR(AB268,"#N/C"), _xlpm.sf,IFERROR(AC268,"#N/C"), _xlpm.fam,IFERROR(AD268,"#N/C"), _xlpm.subfam,IF(TRIM(AE268)="-","#N/C",IFERROR(AE268,"#N/C")),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_xlpm.fallback,IF(IFERROR(Z268,"#N/C")="#N/C",Y268,IF(IFERROR(AA268,"#N/C")="#N/C",Z268,IF(IFERROR(AB268,"#N/C")="#N/C",AA268,IF(IFERROR(AC268,"#N/C")="#N/C",AB268,IF(IFERROR(AD268,"#N/C")="#N/C",AC268,IF(IFERROR(AE268,"#N/C")="#N/C",AD268,"#N/C")))))), _xlpm.finalResult,IF(OR(_xlpm.computedResult="",_xlpm.computedResult="#N/C"),_xlpm.fallback,_xlpm.computedResult), INDEX(_xlpm.finalResult,1)))</f>
        <v>fly</v>
      </c>
      <c r="AI268" s="106" t="s">
        <v>35</v>
      </c>
      <c r="AJ268" s="55" t="str">
        <f t="shared" si="44"/>
        <v>Insecta.Diptera.Brachycera.Muscomorpha.Muscoidea.Fanniidae.0.Fannia.#N/C</v>
      </c>
    </row>
    <row r="269" spans="1:36" x14ac:dyDescent="0.25">
      <c r="A269" s="3">
        <v>268</v>
      </c>
      <c r="B269" s="50" t="str">
        <f t="shared" si="39"/>
        <v>FAIR-D1_268</v>
      </c>
      <c r="C269" s="51" t="s">
        <v>28</v>
      </c>
      <c r="D269" s="4">
        <f t="shared" si="40"/>
        <v>45170</v>
      </c>
      <c r="E269" s="1" t="s">
        <v>292</v>
      </c>
      <c r="F269" s="81" t="str">
        <f>HYPERLINK(VLOOKUP(E269,Video_List!G:K,5),"video")</f>
        <v>video</v>
      </c>
      <c r="G269" s="5" t="str">
        <f>IF(ISBLANK(E269),"",IFERROR(IF(MATCH(E269,Video_List!$G:$G,)&gt;0,"ok",""),"errr"))</f>
        <v>ok</v>
      </c>
      <c r="H269" s="1" t="s">
        <v>292</v>
      </c>
      <c r="I269" s="81" t="str">
        <f>HYPERLINK(VLOOKUP(H269,Video_List!G:K,5),"video")</f>
        <v>video</v>
      </c>
      <c r="J269" s="5" t="str">
        <f>IF(ISBLANK(H269),"",IFERROR(IF(MATCH(H269,Video_List!$G:$G,)&gt;0,"ok",""),"error"))</f>
        <v>ok</v>
      </c>
      <c r="K269" s="2">
        <v>45170.601400462998</v>
      </c>
      <c r="L269" s="2">
        <v>45170.6015162037</v>
      </c>
      <c r="M269" s="52">
        <f t="shared" si="41"/>
        <v>1.1574070231290534E-4</v>
      </c>
      <c r="N269" s="53" t="s">
        <v>46</v>
      </c>
      <c r="O269" s="54" t="s">
        <v>35</v>
      </c>
      <c r="P269" s="54" t="s">
        <v>46</v>
      </c>
      <c r="Q269" s="6">
        <v>268</v>
      </c>
      <c r="R269" s="5" t="str">
        <f t="shared" si="42"/>
        <v>FAIR-D1/268</v>
      </c>
      <c r="S269" s="4" t="str">
        <f>IF(ISBLANK(E269),"",IF(E269=H269, "1 video",CONCATENATE((+COUNTIFS(Video_List!$A:$A,Monitoring!C269,Video_List!$D:$D,"&lt;=" &amp;Monitoring!L269)-COUNTIFS(Video_List!$A:$A,Monitoring!C269,Video_List!$D:$D,"&lt;=" &amp;Monitoring!K269))+1," videos")))</f>
        <v>1 video</v>
      </c>
      <c r="T269" s="54" t="s">
        <v>34</v>
      </c>
      <c r="U269" s="75"/>
      <c r="V269" s="7" t="str">
        <f t="shared" si="43"/>
        <v/>
      </c>
      <c r="W269" s="85" t="s">
        <v>32</v>
      </c>
      <c r="X269" s="86" t="s">
        <v>35</v>
      </c>
      <c r="Y269" s="87" t="str">
        <f>+IFERROR(IF(Z269="#N/C","#N/C",IF(Z269=0,INDEX(Taxonomy_UniqueValues!A:A,MATCH(AA269,Taxonomy_UniqueValues!C:C,0)),INDEX(Taxonomy_UniqueValues!A:A,MATCH(Z269,Taxonomy_UniqueValues!B:B,0)))),"#N/C")</f>
        <v>Insecta</v>
      </c>
      <c r="Z269" s="87" t="str">
        <f>+IFERROR(IF(AA269="#N/C","#N/C",IF(AA269=0,INDEX(Taxonomy_UniqueValues!B:B,MATCH(AB269,Taxonomy_UniqueValues!D:D,0)),INDEX(Taxonomy_UniqueValues!B:B,MATCH(AA269,Taxonomy_UniqueValues!C:C,0)))),"#N/C")</f>
        <v>Diptera</v>
      </c>
      <c r="AA269" s="87" t="str">
        <f>+IFERROR(IF(AB269="#N/C","#N/C",IF(AB269=0,INDEX(Taxonomy_UniqueValues!C:C,MATCH(AC269,Taxonomy_UniqueValues!E:E,0)),INDEX(Taxonomy_UniqueValues!C:C,MATCH(AB269,Taxonomy_UniqueValues!D:D,0)))),"#N/C")</f>
        <v>Brachycera</v>
      </c>
      <c r="AB269" s="87" t="str">
        <f>+IFERROR(IF(AC269="#N/C","#N/C",IF(AC269=0,INDEX(Taxonomy_UniqueValues!D:D,MATCH(AD269,Taxonomy_UniqueValues!F:F,0)),INDEX(Taxonomy_UniqueValues!D:D,MATCH(AC269,Taxonomy_UniqueValues!E:E,0)))),"#N/C")</f>
        <v>Muscomorpha</v>
      </c>
      <c r="AC269" s="87" t="str">
        <f>+IFERROR(IF(AD269="#N/C","#N/C",IF(AD269=0,INDEX(Taxonomy_UniqueValues!E:E,MATCH(AE269,Taxonomy_UniqueValues!G:G,0)),INDEX(Taxonomy_UniqueValues!E:E,MATCH(AD269,Taxonomy_UniqueValues!F:F,0)))),"#N/C")</f>
        <v>Muscoidea</v>
      </c>
      <c r="AD269" s="87" t="str">
        <f>+IFERROR(IF(AE269="#N/C","#N/C",IF(AE269=0,INDEX(Taxonomy_UniqueValues!F:F,MATCH(AF269,Taxonomy_UniqueValues!H:H,0)),INDEX(Taxonomy_UniqueValues!F:F,MATCH(AE269,Taxonomy_UniqueValues!G:G,0)))),"#N/C")</f>
        <v>Fanniidae</v>
      </c>
      <c r="AE269" s="87">
        <f>+IFERROR(IF(AF269="#N/C","#N/C",INDEX(Taxonomy_UniqueValues!G:G,MATCH(AF269,Taxonomy_UniqueValues!H:H,0))),"#N/C")</f>
        <v>0</v>
      </c>
      <c r="AF269" s="87" t="s">
        <v>39</v>
      </c>
      <c r="AG269" s="88" t="s">
        <v>37</v>
      </c>
      <c r="AH269" s="39" t="str" cm="1">
        <f t="array" ref="AH269">IF(LEN(V269)&gt;1,V269,_xlfn.LET(_xlpm.cls,Y269, _xlpm.ord,IFERROR(Z269,"#N/C"), _xlpm.subord,IFERROR(AA269,"#N/C"), _xlpm.infr,IFERROR(AB269,"#N/C"), _xlpm.sf,IFERROR(AC269,"#N/C"), _xlpm.fam,IFERROR(AD269,"#N/C"), _xlpm.subfam,IF(TRIM(AE269)="-","#N/C",IFERROR(AE269,"#N/C")),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_xlpm.fallback,IF(IFERROR(Z269,"#N/C")="#N/C",Y269,IF(IFERROR(AA269,"#N/C")="#N/C",Z269,IF(IFERROR(AB269,"#N/C")="#N/C",AA269,IF(IFERROR(AC269,"#N/C")="#N/C",AB269,IF(IFERROR(AD269,"#N/C")="#N/C",AC269,IF(IFERROR(AE269,"#N/C")="#N/C",AD269,"#N/C")))))), _xlpm.finalResult,IF(OR(_xlpm.computedResult="",_xlpm.computedResult="#N/C"),_xlpm.fallback,_xlpm.computedResult), INDEX(_xlpm.finalResult,1)))</f>
        <v>fly</v>
      </c>
      <c r="AI269" s="106" t="s">
        <v>35</v>
      </c>
      <c r="AJ269" s="55" t="str">
        <f t="shared" si="44"/>
        <v>Insecta.Diptera.Brachycera.Muscomorpha.Muscoidea.Fanniidae.0.Fannia.#N/C</v>
      </c>
    </row>
    <row r="270" spans="1:36" x14ac:dyDescent="0.25">
      <c r="A270" s="3">
        <v>269</v>
      </c>
      <c r="B270" s="50" t="str">
        <f t="shared" si="39"/>
        <v>FAIR-D1_269</v>
      </c>
      <c r="C270" s="51" t="s">
        <v>28</v>
      </c>
      <c r="D270" s="4">
        <f t="shared" si="40"/>
        <v>45170</v>
      </c>
      <c r="E270" s="1" t="s">
        <v>293</v>
      </c>
      <c r="F270" s="81" t="str">
        <f>HYPERLINK(VLOOKUP(E270,Video_List!G:K,5),"video")</f>
        <v>video</v>
      </c>
      <c r="G270" s="5" t="str">
        <f>IF(ISBLANK(E270),"",IFERROR(IF(MATCH(E270,Video_List!$G:$G,)&gt;0,"ok",""),"errr"))</f>
        <v>ok</v>
      </c>
      <c r="H270" s="1" t="s">
        <v>293</v>
      </c>
      <c r="I270" s="81" t="str">
        <f>HYPERLINK(VLOOKUP(H270,Video_List!G:K,5),"video")</f>
        <v>video</v>
      </c>
      <c r="J270" s="5" t="str">
        <f>IF(ISBLANK(H270),"",IFERROR(IF(MATCH(H270,Video_List!$G:$G,)&gt;0,"ok",""),"error"))</f>
        <v>ok</v>
      </c>
      <c r="K270" s="2">
        <v>45170.6066782407</v>
      </c>
      <c r="L270" s="2">
        <v>45170.607106481497</v>
      </c>
      <c r="M270" s="52">
        <f t="shared" si="41"/>
        <v>4.2824079719139263E-4</v>
      </c>
      <c r="N270" s="53" t="s">
        <v>33</v>
      </c>
      <c r="O270" s="54" t="s">
        <v>35</v>
      </c>
      <c r="P270" s="54" t="s">
        <v>33</v>
      </c>
      <c r="Q270" s="6">
        <v>269</v>
      </c>
      <c r="R270" s="5" t="str">
        <f t="shared" si="42"/>
        <v>FAIR-D1/269</v>
      </c>
      <c r="S270" s="4" t="str">
        <f>IF(ISBLANK(E270),"",IF(E270=H270, "1 video",CONCATENATE((+COUNTIFS(Video_List!$A:$A,Monitoring!C270,Video_List!$D:$D,"&lt;=" &amp;Monitoring!L270)-COUNTIFS(Video_List!$A:$A,Monitoring!C270,Video_List!$D:$D,"&lt;=" &amp;Monitoring!K270))+1," videos")))</f>
        <v>1 video</v>
      </c>
      <c r="T270" s="6" t="s">
        <v>537</v>
      </c>
      <c r="U270" s="75"/>
      <c r="V270" s="7" t="str">
        <f t="shared" si="43"/>
        <v/>
      </c>
      <c r="W270" s="85" t="s">
        <v>32</v>
      </c>
      <c r="X270" s="86" t="s">
        <v>35</v>
      </c>
      <c r="Y270" s="87" t="str">
        <f>+IFERROR(IF(Z270="#N/C","#N/C",INDEX(Taxonomy_UniqueValues!A:A,MATCH(Z270,Taxonomy_UniqueValues!B:B,0))),"#N/C")</f>
        <v>Insecta</v>
      </c>
      <c r="Z270" s="87" t="str">
        <f>+IFERROR(IF(AA270="#N/C","#N/C",INDEX(Taxonomy_UniqueValues!B:B,MATCH(AA270,Taxonomy_UniqueValues!C:C,0))),"#N/C")</f>
        <v>Diptera</v>
      </c>
      <c r="AA270" s="87" t="str">
        <f>+IFERROR(IF(AC270="#N/C","#N/C",IF(AC270="-",INDEX(Taxonomy_UniqueValues!C:C,MATCH(AD270,Taxonomy_UniqueValues!F:F,0)),INDEX(Taxonomy_UniqueValues!C:C,MATCH(AC270,Taxonomy_UniqueValues!E:E,0)))),"#N/C")</f>
        <v>Brachycera</v>
      </c>
      <c r="AB270" s="87" t="str">
        <f>+IFERROR(IF(AC270="#N/C","#N/C",INDEX(Taxonomy_UniqueValues!D:D,MATCH(AC270,Taxonomy_UniqueValues!E:E,0))),"#N/C")</f>
        <v>Muscomorpha</v>
      </c>
      <c r="AC270" s="87" t="s">
        <v>112</v>
      </c>
      <c r="AD270" s="87" t="str">
        <f>+IFERROR(IF(AE270="#N/C","#N/C",IF(AE270="-",INDEX(Taxonomy_UniqueValues!F:F,MATCH(AF270,Taxonomy_UniqueValues!H:H,0)),INDEX(Taxonomy_UniqueValues!F:F,MATCH(AE270,Taxonomy_UniqueValues!G:G,0)))),"#N/C")</f>
        <v>#N/C</v>
      </c>
      <c r="AE270" s="87" t="str">
        <f>+IFERROR(IF(AF270="#N/C","#N/C",INDEX(Taxonomy_UniqueValues!G:G,MATCH(AF270,Taxonomy_UniqueValues!H:H,0))),"#N/C")</f>
        <v>#N/C</v>
      </c>
      <c r="AF270" s="87" t="str">
        <f>+IFERROR(IF(AG270="#N/C","#N/C",INDEX(Taxonomy_UniqueValues!H:H,MATCH(AG270,Taxonomy_UniqueValues!I:I,0))),"#N/C")</f>
        <v>#N/C</v>
      </c>
      <c r="AG270" s="88" t="s">
        <v>37</v>
      </c>
      <c r="AH270" s="39" t="str" cm="1">
        <f t="array" ref="AH270">IF(LEN(V270)&gt;1,V270,_xlfn.LET(_xlpm.cls,Y270, _xlpm.ord,IFERROR(Z270,"#N/C"), _xlpm.subord,IFERROR(AA270,"#N/C"), _xlpm.infr,IFERROR(AB270,"#N/C"), _xlpm.sf,IFERROR(AC270,"#N/C"), _xlpm.fam,IFERROR(AD270,"#N/C"), _xlpm.subfam,IF(TRIM(AE270)="-","#N/C",IFERROR(AE270,"#N/C")),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_xlpm.fallback,IF(IFERROR(Z270,"#N/C")="#N/C",Y270,IF(IFERROR(AA270,"#N/C")="#N/C",Z270,IF(IFERROR(AB270,"#N/C")="#N/C",AA270,IF(IFERROR(AC270,"#N/C")="#N/C",AB270,IF(IFERROR(AD270,"#N/C")="#N/C",AC270,IF(IFERROR(AE270,"#N/C")="#N/C",AD270,"#N/C")))))), _xlpm.finalResult,IF(OR(_xlpm.computedResult="",_xlpm.computedResult="#N/C"),_xlpm.fallback,_xlpm.computedResult), INDEX(_xlpm.finalResult,1)))</f>
        <v>Oestroidea</v>
      </c>
      <c r="AI270" s="106" t="s">
        <v>35</v>
      </c>
      <c r="AJ270" s="55" t="str">
        <f t="shared" si="44"/>
        <v>Insecta.Diptera.Brachycera.Muscomorpha.Oestroidea.#N/C.#N/C.#N/C.#N/C</v>
      </c>
    </row>
    <row r="271" spans="1:36" x14ac:dyDescent="0.25">
      <c r="A271" s="3">
        <v>270</v>
      </c>
      <c r="B271" s="50" t="str">
        <f t="shared" si="39"/>
        <v>FAIR-D1_270</v>
      </c>
      <c r="C271" s="51" t="s">
        <v>28</v>
      </c>
      <c r="D271" s="4">
        <f t="shared" ref="D271:D302" si="45">IF(ISBLANK(E271),"",+VALUE(MID(E271,FIND("_",E271)+1,10)))</f>
        <v>45170</v>
      </c>
      <c r="E271" s="1" t="s">
        <v>294</v>
      </c>
      <c r="F271" s="81" t="str">
        <f>HYPERLINK(VLOOKUP(E271,Video_List!G:K,5),"video")</f>
        <v>video</v>
      </c>
      <c r="G271" s="5" t="str">
        <f>IF(ISBLANK(E271),"",IFERROR(IF(MATCH(E271,Video_List!$G:$G,)&gt;0,"ok",""),"errr"))</f>
        <v>ok</v>
      </c>
      <c r="H271" s="1" t="s">
        <v>294</v>
      </c>
      <c r="I271" s="81" t="str">
        <f>HYPERLINK(VLOOKUP(H271,Video_List!G:K,5),"video")</f>
        <v>video</v>
      </c>
      <c r="J271" s="5" t="str">
        <f>IF(ISBLANK(H271),"",IFERROR(IF(MATCH(H271,Video_List!$G:$G,)&gt;0,"ok",""),"error"))</f>
        <v>ok</v>
      </c>
      <c r="K271" s="2">
        <v>45170.611192129603</v>
      </c>
      <c r="L271" s="2">
        <v>45170.6112615741</v>
      </c>
      <c r="M271" s="52">
        <f t="shared" si="41"/>
        <v>6.9444497057702392E-5</v>
      </c>
      <c r="N271" s="53" t="s">
        <v>31</v>
      </c>
      <c r="O271" s="54" t="s">
        <v>35</v>
      </c>
      <c r="P271" s="54" t="s">
        <v>33</v>
      </c>
      <c r="Q271" s="6">
        <v>270</v>
      </c>
      <c r="R271" s="5" t="str">
        <f t="shared" si="42"/>
        <v>FAIR-D1/270</v>
      </c>
      <c r="S271" s="4" t="str">
        <f>IF(ISBLANK(E271),"",IF(E271=H271, "1 video",CONCATENATE((+COUNTIFS(Video_List!$A:$A,Monitoring!C271,Video_List!$D:$D,"&lt;=" &amp;Monitoring!L271)-COUNTIFS(Video_List!$A:$A,Monitoring!C271,Video_List!$D:$D,"&lt;=" &amp;Monitoring!K271))+1," videos")))</f>
        <v>1 video</v>
      </c>
      <c r="T271" s="6" t="s">
        <v>57</v>
      </c>
      <c r="U271" s="75"/>
      <c r="V271" s="7" t="str">
        <f t="shared" si="43"/>
        <v/>
      </c>
      <c r="W271" s="85" t="s">
        <v>32</v>
      </c>
      <c r="X271" s="86" t="s">
        <v>32</v>
      </c>
      <c r="Y271" s="87" t="str">
        <f>+IFERROR(IF(Z271="#N/C","#N/C",INDEX(Taxonomy_UniqueValues!A:A,MATCH(Z271,Taxonomy_UniqueValues!B:B,0))),"#N/C")</f>
        <v>Insecta</v>
      </c>
      <c r="Z271" s="87" t="str">
        <f>+IFERROR(IF(AA271="#N/C","#N/C",INDEX(Taxonomy_UniqueValues!B:B,MATCH(AA271,Taxonomy_UniqueValues!C:C,0))),"#N/C")</f>
        <v>Hymenoptera</v>
      </c>
      <c r="AA271" s="87" t="str">
        <f>+IFERROR(IF(AC271="#N/C","#N/C",IF(AC271="-",INDEX(Taxonomy_UniqueValues!C:C,MATCH(AD271,Taxonomy_UniqueValues!F:F,0)),INDEX(Taxonomy_UniqueValues!C:C,MATCH(AC271,Taxonomy_UniqueValues!E:E,0)))),"#N/C")</f>
        <v>Apocrita</v>
      </c>
      <c r="AB271" s="87" t="str">
        <f>+IFERROR(IF(AC271="#N/C","#N/C",INDEX(Taxonomy_UniqueValues!D:D,MATCH(AC271,Taxonomy_UniqueValues!E:E,0))),"#N/C")</f>
        <v>Aculeata</v>
      </c>
      <c r="AC271" s="87" t="str">
        <f>+IFERROR(IF(AD271="#N/C","#N/C",IF(AD271="-",INDEX(Taxonomy_UniqueValues!E:E,MATCH(AE271,Taxonomy_UniqueValues!G:G,0)),INDEX(Taxonomy_UniqueValues!E:E,MATCH(AD271,Taxonomy_UniqueValues!F:F,0)))),"#N/C")</f>
        <v>Vespoidea</v>
      </c>
      <c r="AD271" s="87" t="str">
        <f>+IFERROR(IF(AE271="#N/C","#N/C",IF(AE271="-",INDEX(Taxonomy_UniqueValues!F:F,MATCH(AF271,Taxonomy_UniqueValues!H:H,0)),INDEX(Taxonomy_UniqueValues!F:F,MATCH(AE271,Taxonomy_UniqueValues!G:G,0)))),"#N/C")</f>
        <v>Vespidae</v>
      </c>
      <c r="AE271" s="87" t="str">
        <f>+IFERROR(IF(AF271="#N/C","#N/C",INDEX(Taxonomy_UniqueValues!G:G,MATCH(AF271,Taxonomy_UniqueValues!H:H,0))),"#N/C")</f>
        <v>Vespinae</v>
      </c>
      <c r="AF271" s="87" t="s">
        <v>58</v>
      </c>
      <c r="AG271" s="88" t="s">
        <v>37</v>
      </c>
      <c r="AH271" s="39" t="str" cm="1">
        <f t="array" ref="AH271">IF(LEN(V271)&gt;1,V271,_xlfn.LET(_xlpm.cls,Y271, _xlpm.ord,IFERROR(Z271,"#N/C"), _xlpm.subord,IFERROR(AA271,"#N/C"), _xlpm.infr,IFERROR(AB271,"#N/C"), _xlpm.sf,IFERROR(AC271,"#N/C"), _xlpm.fam,IFERROR(AD271,"#N/C"), _xlpm.subfam,IF(TRIM(AE271)="-","#N/C",IFERROR(AE271,"#N/C")),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_xlpm.fallback,IF(IFERROR(Z271,"#N/C")="#N/C",Y271,IF(IFERROR(AA271,"#N/C")="#N/C",Z271,IF(IFERROR(AB271,"#N/C")="#N/C",AA271,IF(IFERROR(AC271,"#N/C")="#N/C",AB271,IF(IFERROR(AD271,"#N/C")="#N/C",AC271,IF(IFERROR(AE271,"#N/C")="#N/C",AD271,"#N/C")))))), _xlpm.finalResult,IF(OR(_xlpm.computedResult="",_xlpm.computedResult="#N/C"),_xlpm.fallback,_xlpm.computedResult), INDEX(_xlpm.finalResult,1)))</f>
        <v>wasp</v>
      </c>
      <c r="AI271" s="106" t="s">
        <v>35</v>
      </c>
      <c r="AJ271" s="55" t="str">
        <f t="shared" si="44"/>
        <v>Insecta.Hymenoptera.Apocrita.Aculeata.Vespoidea.Vespidae.Vespinae.Vespula.#N/C</v>
      </c>
    </row>
    <row r="272" spans="1:36" x14ac:dyDescent="0.25">
      <c r="A272" s="3">
        <v>271</v>
      </c>
      <c r="B272" s="50" t="str">
        <f t="shared" si="39"/>
        <v>FAIR-D1_271</v>
      </c>
      <c r="C272" s="51" t="s">
        <v>28</v>
      </c>
      <c r="D272" s="4">
        <f t="shared" si="45"/>
        <v>45170</v>
      </c>
      <c r="E272" s="1" t="s">
        <v>295</v>
      </c>
      <c r="F272" s="81" t="str">
        <f>HYPERLINK(VLOOKUP(E272,Video_List!G:K,5),"video")</f>
        <v>video</v>
      </c>
      <c r="G272" s="5" t="str">
        <f>IF(ISBLANK(E272),"",IFERROR(IF(MATCH(E272,Video_List!$G:$G,)&gt;0,"ok",""),"errr"))</f>
        <v>ok</v>
      </c>
      <c r="H272" s="1" t="s">
        <v>295</v>
      </c>
      <c r="I272" s="81" t="str">
        <f>HYPERLINK(VLOOKUP(H272,Video_List!G:K,5),"video")</f>
        <v>video</v>
      </c>
      <c r="J272" s="5" t="str">
        <f>IF(ISBLANK(H272),"",IFERROR(IF(MATCH(H272,Video_List!$G:$G,)&gt;0,"ok",""),"error"))</f>
        <v>ok</v>
      </c>
      <c r="K272" s="2">
        <v>45170.636921296304</v>
      </c>
      <c r="L272" s="2">
        <v>45170.636979166702</v>
      </c>
      <c r="M272" s="52">
        <f t="shared" si="41"/>
        <v>5.7870398450177163E-5</v>
      </c>
      <c r="N272" s="53" t="s">
        <v>31</v>
      </c>
      <c r="O272" s="54" t="s">
        <v>35</v>
      </c>
      <c r="P272" s="54" t="s">
        <v>33</v>
      </c>
      <c r="Q272" s="6">
        <v>271</v>
      </c>
      <c r="R272" s="5" t="str">
        <f t="shared" si="42"/>
        <v>FAIR-D1/271</v>
      </c>
      <c r="S272" s="4" t="str">
        <f>IF(ISBLANK(E272),"",IF(E272=H272, "1 video",CONCATENATE((+COUNTIFS(Video_List!$A:$A,Monitoring!C272,Video_List!$D:$D,"&lt;=" &amp;Monitoring!L272)-COUNTIFS(Video_List!$A:$A,Monitoring!C272,Video_List!$D:$D,"&lt;=" &amp;Monitoring!K272))+1," videos")))</f>
        <v>1 video</v>
      </c>
      <c r="T272" s="54" t="s">
        <v>57</v>
      </c>
      <c r="U272" s="75"/>
      <c r="V272" s="7" t="str">
        <f t="shared" si="43"/>
        <v/>
      </c>
      <c r="W272" s="85" t="s">
        <v>32</v>
      </c>
      <c r="X272" s="86" t="s">
        <v>32</v>
      </c>
      <c r="Y272" s="87" t="str">
        <f>+IFERROR(IF(Z272="#N/C","#N/C",INDEX(Taxonomy_UniqueValues!A:A,MATCH(Z272,Taxonomy_UniqueValues!B:B,0))),"#N/C")</f>
        <v>Insecta</v>
      </c>
      <c r="Z272" s="87" t="str">
        <f>+IFERROR(IF(AA272="#N/C","#N/C",INDEX(Taxonomy_UniqueValues!B:B,MATCH(AA272,Taxonomy_UniqueValues!C:C,0))),"#N/C")</f>
        <v>Hymenoptera</v>
      </c>
      <c r="AA272" s="87" t="str">
        <f>+IFERROR(IF(AC272="#N/C","#N/C",IF(AC272="-",INDEX(Taxonomy_UniqueValues!C:C,MATCH(AD272,Taxonomy_UniqueValues!F:F,0)),INDEX(Taxonomy_UniqueValues!C:C,MATCH(AC272,Taxonomy_UniqueValues!E:E,0)))),"#N/C")</f>
        <v>Apocrita</v>
      </c>
      <c r="AB272" s="87" t="str">
        <f>+IFERROR(IF(AC272="#N/C","#N/C",INDEX(Taxonomy_UniqueValues!D:D,MATCH(AC272,Taxonomy_UniqueValues!E:E,0))),"#N/C")</f>
        <v>Aculeata</v>
      </c>
      <c r="AC272" s="87" t="str">
        <f>+IFERROR(IF(AD272="#N/C","#N/C",IF(AD272="-",INDEX(Taxonomy_UniqueValues!E:E,MATCH(AE272,Taxonomy_UniqueValues!G:G,0)),INDEX(Taxonomy_UniqueValues!E:E,MATCH(AD272,Taxonomy_UniqueValues!F:F,0)))),"#N/C")</f>
        <v>Vespoidea</v>
      </c>
      <c r="AD272" s="87" t="str">
        <f>+IFERROR(IF(AE272="#N/C","#N/C",IF(AE272="-",INDEX(Taxonomy_UniqueValues!F:F,MATCH(AF272,Taxonomy_UniqueValues!H:H,0)),INDEX(Taxonomy_UniqueValues!F:F,MATCH(AE272,Taxonomy_UniqueValues!G:G,0)))),"#N/C")</f>
        <v>Vespidae</v>
      </c>
      <c r="AE272" s="87" t="str">
        <f>+IFERROR(IF(AF272="#N/C","#N/C",INDEX(Taxonomy_UniqueValues!G:G,MATCH(AF272,Taxonomy_UniqueValues!H:H,0))),"#N/C")</f>
        <v>Vespinae</v>
      </c>
      <c r="AF272" s="87" t="s">
        <v>58</v>
      </c>
      <c r="AG272" s="88" t="s">
        <v>37</v>
      </c>
      <c r="AH272" s="39" t="str" cm="1">
        <f t="array" ref="AH272">IF(LEN(V272)&gt;1,V272,_xlfn.LET(_xlpm.cls,Y272, _xlpm.ord,IFERROR(Z272,"#N/C"), _xlpm.subord,IFERROR(AA272,"#N/C"), _xlpm.infr,IFERROR(AB272,"#N/C"), _xlpm.sf,IFERROR(AC272,"#N/C"), _xlpm.fam,IFERROR(AD272,"#N/C"), _xlpm.subfam,IF(TRIM(AE272)="-","#N/C",IFERROR(AE272,"#N/C")),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_xlpm.fallback,IF(IFERROR(Z272,"#N/C")="#N/C",Y272,IF(IFERROR(AA272,"#N/C")="#N/C",Z272,IF(IFERROR(AB272,"#N/C")="#N/C",AA272,IF(IFERROR(AC272,"#N/C")="#N/C",AB272,IF(IFERROR(AD272,"#N/C")="#N/C",AC272,IF(IFERROR(AE272,"#N/C")="#N/C",AD272,"#N/C")))))), _xlpm.finalResult,IF(OR(_xlpm.computedResult="",_xlpm.computedResult="#N/C"),_xlpm.fallback,_xlpm.computedResult), INDEX(_xlpm.finalResult,1)))</f>
        <v>wasp</v>
      </c>
      <c r="AI272" s="106" t="s">
        <v>35</v>
      </c>
      <c r="AJ272" s="55" t="str">
        <f t="shared" si="44"/>
        <v>Insecta.Hymenoptera.Apocrita.Aculeata.Vespoidea.Vespidae.Vespinae.Vespula.#N/C</v>
      </c>
    </row>
    <row r="273" spans="1:36" x14ac:dyDescent="0.25">
      <c r="A273" s="3">
        <v>272</v>
      </c>
      <c r="B273" s="50" t="str">
        <f t="shared" si="39"/>
        <v>FAIR-D1_272</v>
      </c>
      <c r="C273" s="51" t="s">
        <v>28</v>
      </c>
      <c r="D273" s="4">
        <f t="shared" si="45"/>
        <v>45170</v>
      </c>
      <c r="E273" s="1" t="s">
        <v>296</v>
      </c>
      <c r="F273" s="81" t="str">
        <f>HYPERLINK(VLOOKUP(E273,Video_List!G:K,5),"video")</f>
        <v>video</v>
      </c>
      <c r="G273" s="5" t="str">
        <f>IF(ISBLANK(E273),"",IFERROR(IF(MATCH(E273,Video_List!$G:$G,)&gt;0,"ok",""),"errr"))</f>
        <v>ok</v>
      </c>
      <c r="H273" s="1" t="s">
        <v>296</v>
      </c>
      <c r="I273" s="81" t="str">
        <f>HYPERLINK(VLOOKUP(H273,Video_List!G:K,5),"video")</f>
        <v>video</v>
      </c>
      <c r="J273" s="5" t="str">
        <f>IF(ISBLANK(H273),"",IFERROR(IF(MATCH(H273,Video_List!$G:$G,)&gt;0,"ok",""),"error"))</f>
        <v>ok</v>
      </c>
      <c r="K273" s="2">
        <v>45170.6398611111</v>
      </c>
      <c r="L273" s="2">
        <v>45170.640104166698</v>
      </c>
      <c r="M273" s="52">
        <f t="shared" si="41"/>
        <v>2.430555978207849E-4</v>
      </c>
      <c r="N273" s="53" t="s">
        <v>31</v>
      </c>
      <c r="O273" s="54" t="s">
        <v>35</v>
      </c>
      <c r="P273" s="54" t="s">
        <v>31</v>
      </c>
      <c r="Q273" s="6">
        <v>272</v>
      </c>
      <c r="R273" s="5" t="str">
        <f t="shared" si="42"/>
        <v>FAIR-D1/272</v>
      </c>
      <c r="S273" s="4" t="str">
        <f>IF(ISBLANK(E273),"",IF(E273=H273, "1 video",CONCATENATE((+COUNTIFS(Video_List!$A:$A,Monitoring!C273,Video_List!$D:$D,"&lt;=" &amp;Monitoring!L273)-COUNTIFS(Video_List!$A:$A,Monitoring!C273,Video_List!$D:$D,"&lt;=" &amp;Monitoring!K273))+1," videos")))</f>
        <v>1 video</v>
      </c>
      <c r="T273" s="54" t="s">
        <v>34</v>
      </c>
      <c r="U273" s="75"/>
      <c r="V273" s="7" t="str">
        <f t="shared" si="43"/>
        <v/>
      </c>
      <c r="W273" s="85" t="s">
        <v>32</v>
      </c>
      <c r="X273" s="86" t="s">
        <v>32</v>
      </c>
      <c r="Y273" s="87" t="str">
        <f>+IFERROR(IF(Z273="#N/C","#N/C",INDEX(Taxonomy_UniqueValues!A:A,MATCH(Z273,Taxonomy_UniqueValues!B:B,0))),"#N/C")</f>
        <v>Insecta</v>
      </c>
      <c r="Z273" s="87" t="s">
        <v>297</v>
      </c>
      <c r="AA273" s="87" t="str">
        <f>+IFERROR(IF(AB273="#N/C","#N/C",INDEX(Taxonomy_UniqueValues!C:C,MATCH(AB273,Taxonomy_UniqueValues!D:D,0))),"#N/C")</f>
        <v>Glossata</v>
      </c>
      <c r="AB273" s="87" t="str">
        <f>+IFERROR(IF(AC273="#N/C","#N/C",INDEX(Taxonomy_UniqueValues!D:D,MATCH(AC273,Taxonomy_UniqueValues!E:E,0))),"#N/C")</f>
        <v>Heterocera</v>
      </c>
      <c r="AC273" s="87" t="s">
        <v>3660</v>
      </c>
      <c r="AD273" s="87" t="str">
        <f>+IFERROR(IF(AE273="#N/C","#N/C",IF(AE273="-",INDEX(Taxonomy_UniqueValues!F:F,MATCH(AF273,Taxonomy_UniqueValues!H:H,0)),INDEX(Taxonomy_UniqueValues!F:F,MATCH(AE273,Taxonomy_UniqueValues!G:G,0)))),"#N/C")</f>
        <v>#N/C</v>
      </c>
      <c r="AE273" s="87" t="str">
        <f>+IFERROR(IF(AF273="#N/C","#N/C",INDEX(Taxonomy_UniqueValues!G:G,MATCH(AF273,Taxonomy_UniqueValues!H:H,0))),"#N/C")</f>
        <v>#N/C</v>
      </c>
      <c r="AF273" s="87" t="str">
        <f>+IFERROR(IF(AG273="#N/C","#N/C",INDEX(Taxonomy_UniqueValues!H:H,MATCH(AG273,Taxonomy_UniqueValues!I:I,0))),"#N/C")</f>
        <v>#N/C</v>
      </c>
      <c r="AG273" s="88" t="s">
        <v>37</v>
      </c>
      <c r="AH273" s="39" t="str" cm="1">
        <f t="array" ref="AH273">IF(LEN(V273)&gt;1,V273,_xlfn.LET(_xlpm.cls,Y273, _xlpm.ord,IFERROR(Z273,"#N/C"), _xlpm.subord,IFERROR(AA273,"#N/C"), _xlpm.infr,IFERROR(AB273,"#N/C"), _xlpm.sf,IFERROR(AC273,"#N/C"), _xlpm.fam,IFERROR(AD273,"#N/C"), _xlpm.subfam,IF(TRIM(AE273)="-","#N/C",IFERROR(AE273,"#N/C")),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_xlpm.fallback,IF(IFERROR(Z273,"#N/C")="#N/C",Y273,IF(IFERROR(AA273,"#N/C")="#N/C",Z273,IF(IFERROR(AB273,"#N/C")="#N/C",AA273,IF(IFERROR(AC273,"#N/C")="#N/C",AB273,IF(IFERROR(AD273,"#N/C")="#N/C",AC273,IF(IFERROR(AE273,"#N/C")="#N/C",AD273,"#N/C")))))), _xlpm.finalResult,IF(OR(_xlpm.computedResult="",_xlpm.computedResult="#N/C"),_xlpm.fallback,_xlpm.computedResult), INDEX(_xlpm.finalResult,1)))</f>
        <v>Noctuoidea</v>
      </c>
      <c r="AI273" s="106" t="s">
        <v>35</v>
      </c>
      <c r="AJ273" s="55" t="str">
        <f t="shared" si="44"/>
        <v>Insecta.Lepidoptera.Glossata.Heterocera.Noctuoidea.#N/C.#N/C.#N/C.#N/C</v>
      </c>
    </row>
    <row r="274" spans="1:36" x14ac:dyDescent="0.25">
      <c r="A274" s="3">
        <v>273</v>
      </c>
      <c r="B274" s="50" t="str">
        <f t="shared" si="39"/>
        <v>FAIR-D1_273</v>
      </c>
      <c r="C274" s="51" t="s">
        <v>28</v>
      </c>
      <c r="D274" s="4">
        <f t="shared" si="45"/>
        <v>45170</v>
      </c>
      <c r="E274" s="1" t="s">
        <v>298</v>
      </c>
      <c r="F274" s="81" t="str">
        <f>HYPERLINK(VLOOKUP(E274,Video_List!G:K,5),"video")</f>
        <v>video</v>
      </c>
      <c r="G274" s="5" t="str">
        <f>IF(ISBLANK(E274),"",IFERROR(IF(MATCH(E274,Video_List!$G:$G,)&gt;0,"ok",""),"errr"))</f>
        <v>ok</v>
      </c>
      <c r="H274" s="1" t="s">
        <v>298</v>
      </c>
      <c r="I274" s="81" t="str">
        <f>HYPERLINK(VLOOKUP(H274,Video_List!G:K,5),"video")</f>
        <v>video</v>
      </c>
      <c r="J274" s="5" t="str">
        <f>IF(ISBLANK(H274),"",IFERROR(IF(MATCH(H274,Video_List!$G:$G,)&gt;0,"ok",""),"error"))</f>
        <v>ok</v>
      </c>
      <c r="K274" s="2">
        <v>45170.671134259297</v>
      </c>
      <c r="L274" s="2">
        <v>45170.671249999999</v>
      </c>
      <c r="M274" s="52">
        <f t="shared" si="41"/>
        <v>1.1574070231290534E-4</v>
      </c>
      <c r="N274" s="53" t="s">
        <v>31</v>
      </c>
      <c r="O274" s="54" t="s">
        <v>35</v>
      </c>
      <c r="P274" s="54" t="s">
        <v>46</v>
      </c>
      <c r="Q274" s="6">
        <v>273</v>
      </c>
      <c r="R274" s="5" t="str">
        <f t="shared" si="42"/>
        <v>FAIR-D1/273</v>
      </c>
      <c r="S274" s="4" t="str">
        <f>IF(ISBLANK(E274),"",IF(E274=H274, "1 video",CONCATENATE((+COUNTIFS(Video_List!$A:$A,Monitoring!C274,Video_List!$D:$D,"&lt;=" &amp;Monitoring!L274)-COUNTIFS(Video_List!$A:$A,Monitoring!C274,Video_List!$D:$D,"&lt;=" &amp;Monitoring!K274))+1," videos")))</f>
        <v>1 video</v>
      </c>
      <c r="T274" s="54" t="s">
        <v>34</v>
      </c>
      <c r="U274" s="75"/>
      <c r="V274" s="7" t="str">
        <f t="shared" si="43"/>
        <v/>
      </c>
      <c r="W274" s="85" t="s">
        <v>32</v>
      </c>
      <c r="X274" s="86" t="s">
        <v>35</v>
      </c>
      <c r="Y274" s="87" t="str">
        <f>+IFERROR(IF(Z274="#N/C","#N/C",IF(Z274=0,INDEX(Taxonomy_UniqueValues!A:A,MATCH(AA274,Taxonomy_UniqueValues!C:C,0)),INDEX(Taxonomy_UniqueValues!A:A,MATCH(Z274,Taxonomy_UniqueValues!B:B,0)))),"#N/C")</f>
        <v>Insecta</v>
      </c>
      <c r="Z274" s="87" t="str">
        <f>+IFERROR(IF(AA274="#N/C","#N/C",IF(AA274=0,INDEX(Taxonomy_UniqueValues!B:B,MATCH(AB274,Taxonomy_UniqueValues!D:D,0)),INDEX(Taxonomy_UniqueValues!B:B,MATCH(AA274,Taxonomy_UniqueValues!C:C,0)))),"#N/C")</f>
        <v>Diptera</v>
      </c>
      <c r="AA274" s="87" t="str">
        <f>+IFERROR(IF(AB274="#N/C","#N/C",IF(AB274=0,INDEX(Taxonomy_UniqueValues!C:C,MATCH(AC274,Taxonomy_UniqueValues!E:E,0)),INDEX(Taxonomy_UniqueValues!C:C,MATCH(AB274,Taxonomy_UniqueValues!D:D,0)))),"#N/C")</f>
        <v>Brachycera</v>
      </c>
      <c r="AB274" s="87" t="str">
        <f>+IFERROR(IF(AC274="#N/C","#N/C",IF(AC274=0,INDEX(Taxonomy_UniqueValues!D:D,MATCH(AD274,Taxonomy_UniqueValues!F:F,0)),INDEX(Taxonomy_UniqueValues!D:D,MATCH(AC274,Taxonomy_UniqueValues!E:E,0)))),"#N/C")</f>
        <v>Muscomorpha</v>
      </c>
      <c r="AC274" s="87" t="str">
        <f>+IFERROR(IF(AD274="#N/C","#N/C",IF(AD274=0,INDEX(Taxonomy_UniqueValues!E:E,MATCH(AE274,Taxonomy_UniqueValues!G:G,0)),INDEX(Taxonomy_UniqueValues!E:E,MATCH(AD274,Taxonomy_UniqueValues!F:F,0)))),"#N/C")</f>
        <v>Muscoidea</v>
      </c>
      <c r="AD274" s="87" t="str">
        <f>+IFERROR(IF(AE274="#N/C","#N/C",IF(AE274=0,INDEX(Taxonomy_UniqueValues!F:F,MATCH(AF274,Taxonomy_UniqueValues!H:H,0)),INDEX(Taxonomy_UniqueValues!F:F,MATCH(AE274,Taxonomy_UniqueValues!G:G,0)))),"#N/C")</f>
        <v>Fanniidae</v>
      </c>
      <c r="AE274" s="87">
        <f>+IFERROR(IF(AF274="#N/C","#N/C",INDEX(Taxonomy_UniqueValues!G:G,MATCH(AF274,Taxonomy_UniqueValues!H:H,0))),"#N/C")</f>
        <v>0</v>
      </c>
      <c r="AF274" s="87" t="s">
        <v>39</v>
      </c>
      <c r="AG274" s="88" t="s">
        <v>37</v>
      </c>
      <c r="AH274" s="39" t="str" cm="1">
        <f t="array" ref="AH274">IF(LEN(V274)&gt;1,V274,_xlfn.LET(_xlpm.cls,Y274, _xlpm.ord,IFERROR(Z274,"#N/C"), _xlpm.subord,IFERROR(AA274,"#N/C"), _xlpm.infr,IFERROR(AB274,"#N/C"), _xlpm.sf,IFERROR(AC274,"#N/C"), _xlpm.fam,IFERROR(AD274,"#N/C"), _xlpm.subfam,IF(TRIM(AE274)="-","#N/C",IFERROR(AE274,"#N/C")),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_xlpm.fallback,IF(IFERROR(Z274,"#N/C")="#N/C",Y274,IF(IFERROR(AA274,"#N/C")="#N/C",Z274,IF(IFERROR(AB274,"#N/C")="#N/C",AA274,IF(IFERROR(AC274,"#N/C")="#N/C",AB274,IF(IFERROR(AD274,"#N/C")="#N/C",AC274,IF(IFERROR(AE274,"#N/C")="#N/C",AD274,"#N/C")))))), _xlpm.finalResult,IF(OR(_xlpm.computedResult="",_xlpm.computedResult="#N/C"),_xlpm.fallback,_xlpm.computedResult), INDEX(_xlpm.finalResult,1)))</f>
        <v>fly</v>
      </c>
      <c r="AI274" s="106" t="s">
        <v>35</v>
      </c>
      <c r="AJ274" s="55" t="str">
        <f t="shared" si="44"/>
        <v>Insecta.Diptera.Brachycera.Muscomorpha.Muscoidea.Fanniidae.0.Fannia.#N/C</v>
      </c>
    </row>
    <row r="275" spans="1:36" x14ac:dyDescent="0.25">
      <c r="A275" s="3">
        <v>274</v>
      </c>
      <c r="B275" s="50" t="str">
        <f t="shared" si="39"/>
        <v>FAIR-D1_274</v>
      </c>
      <c r="C275" s="51" t="s">
        <v>28</v>
      </c>
      <c r="D275" s="4">
        <f t="shared" si="45"/>
        <v>45170</v>
      </c>
      <c r="E275" s="1" t="s">
        <v>299</v>
      </c>
      <c r="F275" s="81" t="str">
        <f>HYPERLINK(VLOOKUP(E275,Video_List!G:K,5),"video")</f>
        <v>video</v>
      </c>
      <c r="G275" s="5" t="str">
        <f>IF(ISBLANK(E275),"",IFERROR(IF(MATCH(E275,Video_List!$G:$G,)&gt;0,"ok",""),"errr"))</f>
        <v>ok</v>
      </c>
      <c r="H275" s="1" t="s">
        <v>299</v>
      </c>
      <c r="I275" s="81" t="str">
        <f>HYPERLINK(VLOOKUP(H275,Video_List!G:K,5),"video")</f>
        <v>video</v>
      </c>
      <c r="J275" s="5" t="str">
        <f>IF(ISBLANK(H275),"",IFERROR(IF(MATCH(H275,Video_List!$G:$G,)&gt;0,"ok",""),"error"))</f>
        <v>ok</v>
      </c>
      <c r="K275" s="2">
        <v>45170.687476851897</v>
      </c>
      <c r="L275" s="2">
        <v>45170.687615740702</v>
      </c>
      <c r="M275" s="52">
        <f t="shared" si="41"/>
        <v>1.3888880494050682E-4</v>
      </c>
      <c r="N275" s="53" t="s">
        <v>31</v>
      </c>
      <c r="O275" s="54" t="s">
        <v>32</v>
      </c>
      <c r="P275" s="54" t="s">
        <v>33</v>
      </c>
      <c r="Q275" s="6">
        <v>274</v>
      </c>
      <c r="R275" s="5" t="str">
        <f t="shared" si="42"/>
        <v>FAIR-D1/274</v>
      </c>
      <c r="S275" s="4" t="str">
        <f>IF(ISBLANK(E275),"",IF(E275=H275, "1 video",CONCATENATE((+COUNTIFS(Video_List!$A:$A,Monitoring!C275,Video_List!$D:$D,"&lt;=" &amp;Monitoring!L275)-COUNTIFS(Video_List!$A:$A,Monitoring!C275,Video_List!$D:$D,"&lt;=" &amp;Monitoring!K275))+1," videos")))</f>
        <v>1 video</v>
      </c>
      <c r="T275" s="6" t="s">
        <v>34</v>
      </c>
      <c r="U275" s="75"/>
      <c r="V275" s="7" t="str">
        <f t="shared" si="43"/>
        <v/>
      </c>
      <c r="W275" s="85" t="s">
        <v>32</v>
      </c>
      <c r="X275" s="86" t="s">
        <v>35</v>
      </c>
      <c r="Y275" s="87" t="str">
        <f>+IFERROR(IF(Z275="#N/C","#N/C",IF(Z275=0,INDEX(Taxonomy_UniqueValues!A:A,MATCH(AA275,Taxonomy_UniqueValues!C:C,0)),INDEX(Taxonomy_UniqueValues!A:A,MATCH(Z275,Taxonomy_UniqueValues!B:B,0)))),"#N/C")</f>
        <v>Insecta</v>
      </c>
      <c r="Z275" s="87" t="str">
        <f>+IFERROR(IF(AA275="#N/C","#N/C",IF(AA275=0,INDEX(Taxonomy_UniqueValues!B:B,MATCH(AB275,Taxonomy_UniqueValues!D:D,0)),INDEX(Taxonomy_UniqueValues!B:B,MATCH(AA275,Taxonomy_UniqueValues!C:C,0)))),"#N/C")</f>
        <v>Diptera</v>
      </c>
      <c r="AA275" s="87" t="str">
        <f>+IFERROR(IF(AB275="#N/C","#N/C",IF(AB275=0,INDEX(Taxonomy_UniqueValues!C:C,MATCH(AC275,Taxonomy_UniqueValues!E:E,0)),INDEX(Taxonomy_UniqueValues!C:C,MATCH(AB275,Taxonomy_UniqueValues!D:D,0)))),"#N/C")</f>
        <v>Brachycera</v>
      </c>
      <c r="AB275" s="87" t="str">
        <f>+IFERROR(IF(AC275="#N/C","#N/C",IF(AC275=0,INDEX(Taxonomy_UniqueValues!D:D,MATCH(AD275,Taxonomy_UniqueValues!F:F,0)),INDEX(Taxonomy_UniqueValues!D:D,MATCH(AC275,Taxonomy_UniqueValues!E:E,0)))),"#N/C")</f>
        <v>Muscomorpha</v>
      </c>
      <c r="AC275" s="87" t="str">
        <f>+IFERROR(IF(AD275="#N/C","#N/C",IF(AD275=0,INDEX(Taxonomy_UniqueValues!E:E,MATCH(AE275,Taxonomy_UniqueValues!G:G,0)),INDEX(Taxonomy_UniqueValues!E:E,MATCH(AD275,Taxonomy_UniqueValues!F:F,0)))),"#N/C")</f>
        <v>Muscoidea</v>
      </c>
      <c r="AD275" s="87" t="str">
        <f>+IFERROR(IF(AE275="#N/C","#N/C",IF(AE275=0,INDEX(Taxonomy_UniqueValues!F:F,MATCH(AF275,Taxonomy_UniqueValues!H:H,0)),INDEX(Taxonomy_UniqueValues!F:F,MATCH(AE275,Taxonomy_UniqueValues!G:G,0)))),"#N/C")</f>
        <v>Fanniidae</v>
      </c>
      <c r="AE275" s="87">
        <f>+IFERROR(IF(AF275="#N/C","#N/C",INDEX(Taxonomy_UniqueValues!G:G,MATCH(AF275,Taxonomy_UniqueValues!H:H,0))),"#N/C")</f>
        <v>0</v>
      </c>
      <c r="AF275" s="87" t="s">
        <v>39</v>
      </c>
      <c r="AG275" s="88" t="s">
        <v>37</v>
      </c>
      <c r="AH275" s="39" t="str" cm="1">
        <f t="array" ref="AH275">IF(LEN(V275)&gt;1,V275,_xlfn.LET(_xlpm.cls,Y275, _xlpm.ord,IFERROR(Z275,"#N/C"), _xlpm.subord,IFERROR(AA275,"#N/C"), _xlpm.infr,IFERROR(AB275,"#N/C"), _xlpm.sf,IFERROR(AC275,"#N/C"), _xlpm.fam,IFERROR(AD275,"#N/C"), _xlpm.subfam,IF(TRIM(AE275)="-","#N/C",IFERROR(AE275,"#N/C")),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_xlpm.fallback,IF(IFERROR(Z275,"#N/C")="#N/C",Y275,IF(IFERROR(AA275,"#N/C")="#N/C",Z275,IF(IFERROR(AB275,"#N/C")="#N/C",AA275,IF(IFERROR(AC275,"#N/C")="#N/C",AB275,IF(IFERROR(AD275,"#N/C")="#N/C",AC275,IF(IFERROR(AE275,"#N/C")="#N/C",AD275,"#N/C")))))), _xlpm.finalResult,IF(OR(_xlpm.computedResult="",_xlpm.computedResult="#N/C"),_xlpm.fallback,_xlpm.computedResult), INDEX(_xlpm.finalResult,1)))</f>
        <v>fly</v>
      </c>
      <c r="AI275" s="106" t="s">
        <v>35</v>
      </c>
      <c r="AJ275" s="55" t="str">
        <f t="shared" si="44"/>
        <v>Insecta.Diptera.Brachycera.Muscomorpha.Muscoidea.Fanniidae.0.Fannia.#N/C</v>
      </c>
    </row>
    <row r="276" spans="1:36" x14ac:dyDescent="0.25">
      <c r="A276" s="3">
        <v>275</v>
      </c>
      <c r="B276" s="50" t="str">
        <f t="shared" si="39"/>
        <v>FAIR-D1_275</v>
      </c>
      <c r="C276" s="51" t="s">
        <v>28</v>
      </c>
      <c r="D276" s="4">
        <f t="shared" si="45"/>
        <v>45170</v>
      </c>
      <c r="E276" s="1" t="s">
        <v>300</v>
      </c>
      <c r="F276" s="81" t="str">
        <f>HYPERLINK(VLOOKUP(E276,Video_List!G:K,5),"video")</f>
        <v>video</v>
      </c>
      <c r="G276" s="5" t="str">
        <f>IF(ISBLANK(E276),"",IFERROR(IF(MATCH(E276,Video_List!$G:$G,)&gt;0,"ok",""),"errr"))</f>
        <v>ok</v>
      </c>
      <c r="H276" s="1" t="s">
        <v>300</v>
      </c>
      <c r="I276" s="81" t="str">
        <f>HYPERLINK(VLOOKUP(H276,Video_List!G:K,5),"video")</f>
        <v>video</v>
      </c>
      <c r="J276" s="5" t="str">
        <f>IF(ISBLANK(H276),"",IFERROR(IF(MATCH(H276,Video_List!$G:$G,)&gt;0,"ok",""),"error"))</f>
        <v>ok</v>
      </c>
      <c r="K276" s="2">
        <v>45170.689143518503</v>
      </c>
      <c r="L276" s="2">
        <v>45170.689236111102</v>
      </c>
      <c r="M276" s="52">
        <f t="shared" si="41"/>
        <v>9.2592599685303867E-5</v>
      </c>
      <c r="N276" s="53" t="s">
        <v>31</v>
      </c>
      <c r="O276" s="54" t="s">
        <v>32</v>
      </c>
      <c r="P276" s="54" t="s">
        <v>33</v>
      </c>
      <c r="Q276" s="6">
        <v>275</v>
      </c>
      <c r="R276" s="5" t="str">
        <f t="shared" si="42"/>
        <v>FAIR-D1/275</v>
      </c>
      <c r="S276" s="4" t="str">
        <f>IF(ISBLANK(E276),"",IF(E276=H276, "1 video",CONCATENATE((+COUNTIFS(Video_List!$A:$A,Monitoring!C276,Video_List!$D:$D,"&lt;=" &amp;Monitoring!L276)-COUNTIFS(Video_List!$A:$A,Monitoring!C276,Video_List!$D:$D,"&lt;=" &amp;Monitoring!K276))+1," videos")))</f>
        <v>1 video</v>
      </c>
      <c r="T276" s="54" t="s">
        <v>34</v>
      </c>
      <c r="U276" s="75"/>
      <c r="V276" s="7" t="str">
        <f t="shared" si="43"/>
        <v/>
      </c>
      <c r="W276" s="85" t="s">
        <v>32</v>
      </c>
      <c r="X276" s="86" t="s">
        <v>35</v>
      </c>
      <c r="Y276" s="87" t="str">
        <f>+IFERROR(IF(Z276="#N/C","#N/C",IF(Z276=0,INDEX(Taxonomy_UniqueValues!A:A,MATCH(AA276,Taxonomy_UniqueValues!C:C,0)),INDEX(Taxonomy_UniqueValues!A:A,MATCH(Z276,Taxonomy_UniqueValues!B:B,0)))),"#N/C")</f>
        <v>Insecta</v>
      </c>
      <c r="Z276" s="87" t="str">
        <f>+IFERROR(IF(AA276="#N/C","#N/C",IF(AA276=0,INDEX(Taxonomy_UniqueValues!B:B,MATCH(AB276,Taxonomy_UniqueValues!D:D,0)),INDEX(Taxonomy_UniqueValues!B:B,MATCH(AA276,Taxonomy_UniqueValues!C:C,0)))),"#N/C")</f>
        <v>Diptera</v>
      </c>
      <c r="AA276" s="87" t="str">
        <f>+IFERROR(IF(AB276="#N/C","#N/C",IF(AB276=0,INDEX(Taxonomy_UniqueValues!C:C,MATCH(AC276,Taxonomy_UniqueValues!E:E,0)),INDEX(Taxonomy_UniqueValues!C:C,MATCH(AB276,Taxonomy_UniqueValues!D:D,0)))),"#N/C")</f>
        <v>Brachycera</v>
      </c>
      <c r="AB276" s="87" t="str">
        <f>+IFERROR(IF(AC276="#N/C","#N/C",IF(AC276=0,INDEX(Taxonomy_UniqueValues!D:D,MATCH(AD276,Taxonomy_UniqueValues!F:F,0)),INDEX(Taxonomy_UniqueValues!D:D,MATCH(AC276,Taxonomy_UniqueValues!E:E,0)))),"#N/C")</f>
        <v>Muscomorpha</v>
      </c>
      <c r="AC276" s="87" t="str">
        <f>+IFERROR(IF(AD276="#N/C","#N/C",IF(AD276=0,INDEX(Taxonomy_UniqueValues!E:E,MATCH(AE276,Taxonomy_UniqueValues!G:G,0)),INDEX(Taxonomy_UniqueValues!E:E,MATCH(AD276,Taxonomy_UniqueValues!F:F,0)))),"#N/C")</f>
        <v>Muscoidea</v>
      </c>
      <c r="AD276" s="87" t="str">
        <f>+IFERROR(IF(AE276="#N/C","#N/C",IF(AE276=0,INDEX(Taxonomy_UniqueValues!F:F,MATCH(AF276,Taxonomy_UniqueValues!H:H,0)),INDEX(Taxonomy_UniqueValues!F:F,MATCH(AE276,Taxonomy_UniqueValues!G:G,0)))),"#N/C")</f>
        <v>Fanniidae</v>
      </c>
      <c r="AE276" s="87">
        <f>+IFERROR(IF(AF276="#N/C","#N/C",INDEX(Taxonomy_UniqueValues!G:G,MATCH(AF276,Taxonomy_UniqueValues!H:H,0))),"#N/C")</f>
        <v>0</v>
      </c>
      <c r="AF276" s="87" t="s">
        <v>39</v>
      </c>
      <c r="AG276" s="88" t="s">
        <v>37</v>
      </c>
      <c r="AH276" s="39" t="str" cm="1">
        <f t="array" ref="AH276">IF(LEN(V276)&gt;1,V276,_xlfn.LET(_xlpm.cls,Y276, _xlpm.ord,IFERROR(Z276,"#N/C"), _xlpm.subord,IFERROR(AA276,"#N/C"), _xlpm.infr,IFERROR(AB276,"#N/C"), _xlpm.sf,IFERROR(AC276,"#N/C"), _xlpm.fam,IFERROR(AD276,"#N/C"), _xlpm.subfam,IF(TRIM(AE276)="-","#N/C",IFERROR(AE276,"#N/C")),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_xlpm.fallback,IF(IFERROR(Z276,"#N/C")="#N/C",Y276,IF(IFERROR(AA276,"#N/C")="#N/C",Z276,IF(IFERROR(AB276,"#N/C")="#N/C",AA276,IF(IFERROR(AC276,"#N/C")="#N/C",AB276,IF(IFERROR(AD276,"#N/C")="#N/C",AC276,IF(IFERROR(AE276,"#N/C")="#N/C",AD276,"#N/C")))))), _xlpm.finalResult,IF(OR(_xlpm.computedResult="",_xlpm.computedResult="#N/C"),_xlpm.fallback,_xlpm.computedResult), INDEX(_xlpm.finalResult,1)))</f>
        <v>fly</v>
      </c>
      <c r="AI276" s="106" t="s">
        <v>35</v>
      </c>
      <c r="AJ276" s="55" t="str">
        <f t="shared" si="44"/>
        <v>Insecta.Diptera.Brachycera.Muscomorpha.Muscoidea.Fanniidae.0.Fannia.#N/C</v>
      </c>
    </row>
    <row r="277" spans="1:36" x14ac:dyDescent="0.25">
      <c r="A277" s="3">
        <v>276</v>
      </c>
      <c r="B277" s="50" t="str">
        <f t="shared" si="39"/>
        <v>FAIR-D1_276</v>
      </c>
      <c r="C277" s="51" t="s">
        <v>28</v>
      </c>
      <c r="D277" s="4">
        <f t="shared" si="45"/>
        <v>45170</v>
      </c>
      <c r="E277" s="1" t="s">
        <v>301</v>
      </c>
      <c r="F277" s="81" t="str">
        <f>HYPERLINK(VLOOKUP(E277,Video_List!G:K,5),"video")</f>
        <v>video</v>
      </c>
      <c r="G277" s="5" t="str">
        <f>IF(ISBLANK(E277),"",IFERROR(IF(MATCH(E277,Video_List!$G:$G,)&gt;0,"ok",""),"errr"))</f>
        <v>ok</v>
      </c>
      <c r="H277" s="1" t="s">
        <v>301</v>
      </c>
      <c r="I277" s="81" t="str">
        <f>HYPERLINK(VLOOKUP(H277,Video_List!G:K,5),"video")</f>
        <v>video</v>
      </c>
      <c r="J277" s="5" t="str">
        <f>IF(ISBLANK(H277),"",IFERROR(IF(MATCH(H277,Video_List!$G:$G,)&gt;0,"ok",""),"error"))</f>
        <v>ok</v>
      </c>
      <c r="K277" s="2">
        <v>45170.694155092599</v>
      </c>
      <c r="L277" s="2">
        <v>45170.6944560185</v>
      </c>
      <c r="M277" s="52">
        <f t="shared" si="41"/>
        <v>3.0092590168351308E-4</v>
      </c>
      <c r="N277" s="53" t="s">
        <v>31</v>
      </c>
      <c r="O277" s="54" t="s">
        <v>35</v>
      </c>
      <c r="P277" s="54" t="s">
        <v>31</v>
      </c>
      <c r="Q277" s="6">
        <v>276</v>
      </c>
      <c r="R277" s="5" t="str">
        <f t="shared" si="42"/>
        <v>FAIR-D1/276</v>
      </c>
      <c r="S277" s="4" t="str">
        <f>IF(ISBLANK(E277),"",IF(E277=H277, "1 video",CONCATENATE((+COUNTIFS(Video_List!$A:$A,Monitoring!C277,Video_List!$D:$D,"&lt;=" &amp;Monitoring!L277)-COUNTIFS(Video_List!$A:$A,Monitoring!C277,Video_List!$D:$D,"&lt;=" &amp;Monitoring!K277))+1," videos")))</f>
        <v>1 video</v>
      </c>
      <c r="T277" s="54" t="s">
        <v>34</v>
      </c>
      <c r="U277" s="75"/>
      <c r="V277" s="7" t="str">
        <f t="shared" si="43"/>
        <v/>
      </c>
      <c r="W277" s="85" t="s">
        <v>32</v>
      </c>
      <c r="X277" s="86" t="s">
        <v>35</v>
      </c>
      <c r="Y277" s="87" t="str">
        <f>+IFERROR(IF(Z277="#N/C","#N/C",INDEX(Taxonomy_UniqueValues!A:A,MATCH(Z277,Taxonomy_UniqueValues!B:B,0))),"#N/C")</f>
        <v>Insecta</v>
      </c>
      <c r="Z277" s="87" t="str">
        <f>+IFERROR(IF(AA277="#N/C","#N/C",INDEX(Taxonomy_UniqueValues!B:B,MATCH(AA277,Taxonomy_UniqueValues!C:C,0))),"#N/C")</f>
        <v>Diptera</v>
      </c>
      <c r="AA277" s="87" t="str">
        <f>+IFERROR(IF(AC277="#N/C","#N/C",IF(AC277="-",INDEX(Taxonomy_UniqueValues!C:C,MATCH(AD277,Taxonomy_UniqueValues!F:F,0)),INDEX(Taxonomy_UniqueValues!C:C,MATCH(AC277,Taxonomy_UniqueValues!E:E,0)))),"#N/C")</f>
        <v>Brachycera</v>
      </c>
      <c r="AB277" s="87" t="str">
        <f>+IFERROR(IF(AC277="#N/C","#N/C",INDEX(Taxonomy_UniqueValues!D:D,MATCH(AC277,Taxonomy_UniqueValues!E:E,0))),"#N/C")</f>
        <v>Muscomorpha</v>
      </c>
      <c r="AC277" s="87" t="s">
        <v>36</v>
      </c>
      <c r="AD277" s="87" t="str">
        <f>+IFERROR(IF(AE277="#N/C","#N/C",IF(AE277="-",INDEX(Taxonomy_UniqueValues!F:F,MATCH(AF277,Taxonomy_UniqueValues!H:H,0)),INDEX(Taxonomy_UniqueValues!F:F,MATCH(AE277,Taxonomy_UniqueValues!G:G,0)))),"#N/C")</f>
        <v>#N/C</v>
      </c>
      <c r="AE277" s="87" t="str">
        <f>+IFERROR(IF(AF277="#N/C","#N/C",INDEX(Taxonomy_UniqueValues!G:G,MATCH(AF277,Taxonomy_UniqueValues!H:H,0))),"#N/C")</f>
        <v>#N/C</v>
      </c>
      <c r="AF277" s="87" t="str">
        <f>+IFERROR(IF(AG277="#N/C","#N/C",INDEX(Taxonomy_UniqueValues!H:H,MATCH(AG277,Taxonomy_UniqueValues!I:I,0))),"#N/C")</f>
        <v>#N/C</v>
      </c>
      <c r="AG277" s="88" t="s">
        <v>37</v>
      </c>
      <c r="AH277" s="39" t="str" cm="1">
        <f t="array" ref="AH277">IF(LEN(V277)&gt;1,V277,_xlfn.LET(_xlpm.cls,Y277, _xlpm.ord,IFERROR(Z277,"#N/C"), _xlpm.subord,IFERROR(AA277,"#N/C"), _xlpm.infr,IFERROR(AB277,"#N/C"), _xlpm.sf,IFERROR(AC277,"#N/C"), _xlpm.fam,IFERROR(AD277,"#N/C"), _xlpm.subfam,IF(TRIM(AE277)="-","#N/C",IFERROR(AE277,"#N/C")),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_xlpm.fallback,IF(IFERROR(Z277,"#N/C")="#N/C",Y277,IF(IFERROR(AA277,"#N/C")="#N/C",Z277,IF(IFERROR(AB277,"#N/C")="#N/C",AA277,IF(IFERROR(AC277,"#N/C")="#N/C",AB277,IF(IFERROR(AD277,"#N/C")="#N/C",AC277,IF(IFERROR(AE277,"#N/C")="#N/C",AD277,"#N/C")))))), _xlpm.finalResult,IF(OR(_xlpm.computedResult="",_xlpm.computedResult="#N/C"),_xlpm.fallback,_xlpm.computedResult), INDEX(_xlpm.finalResult,1)))</f>
        <v>Muscoidea</v>
      </c>
      <c r="AI277" s="106" t="s">
        <v>35</v>
      </c>
      <c r="AJ277" s="55" t="str">
        <f t="shared" si="44"/>
        <v>Insecta.Diptera.Brachycera.Muscomorpha.Muscoidea.#N/C.#N/C.#N/C.#N/C</v>
      </c>
    </row>
    <row r="278" spans="1:36" x14ac:dyDescent="0.25">
      <c r="A278" s="3">
        <v>277</v>
      </c>
      <c r="B278" s="50" t="str">
        <f t="shared" si="39"/>
        <v>FAIR-D1_277</v>
      </c>
      <c r="C278" s="51" t="s">
        <v>28</v>
      </c>
      <c r="D278" s="4">
        <f t="shared" si="45"/>
        <v>45170</v>
      </c>
      <c r="E278" s="1" t="s">
        <v>302</v>
      </c>
      <c r="F278" s="81" t="str">
        <f>HYPERLINK(VLOOKUP(E278,Video_List!G:K,5),"video")</f>
        <v>video</v>
      </c>
      <c r="G278" s="5" t="str">
        <f>IF(ISBLANK(E278),"",IFERROR(IF(MATCH(E278,Video_List!$G:$G,)&gt;0,"ok",""),"errr"))</f>
        <v>ok</v>
      </c>
      <c r="H278" s="1" t="s">
        <v>302</v>
      </c>
      <c r="I278" s="81" t="str">
        <f>HYPERLINK(VLOOKUP(H278,Video_List!G:K,5),"video")</f>
        <v>video</v>
      </c>
      <c r="J278" s="5" t="str">
        <f>IF(ISBLANK(H278),"",IFERROR(IF(MATCH(H278,Video_List!$G:$G,)&gt;0,"ok",""),"error"))</f>
        <v>ok</v>
      </c>
      <c r="K278" s="2">
        <v>45170.702152777798</v>
      </c>
      <c r="L278" s="2">
        <v>45170.702372685198</v>
      </c>
      <c r="M278" s="52">
        <f t="shared" si="41"/>
        <v>2.1990740060573444E-4</v>
      </c>
      <c r="N278" s="53" t="s">
        <v>31</v>
      </c>
      <c r="O278" s="54" t="s">
        <v>32</v>
      </c>
      <c r="P278" s="54" t="s">
        <v>31</v>
      </c>
      <c r="Q278" s="6">
        <v>277</v>
      </c>
      <c r="R278" s="5" t="str">
        <f t="shared" si="42"/>
        <v>FAIR-D1/277</v>
      </c>
      <c r="S278" s="4" t="str">
        <f>IF(ISBLANK(E278),"",IF(E278=H278, "1 video",CONCATENATE((+COUNTIFS(Video_List!$A:$A,Monitoring!C278,Video_List!$D:$D,"&lt;=" &amp;Monitoring!L278)-COUNTIFS(Video_List!$A:$A,Monitoring!C278,Video_List!$D:$D,"&lt;=" &amp;Monitoring!K278))+1," videos")))</f>
        <v>1 video</v>
      </c>
      <c r="T278" s="6" t="s">
        <v>34</v>
      </c>
      <c r="U278" s="75"/>
      <c r="V278" s="7" t="str">
        <f t="shared" si="43"/>
        <v/>
      </c>
      <c r="W278" s="85" t="s">
        <v>32</v>
      </c>
      <c r="X278" s="86" t="s">
        <v>35</v>
      </c>
      <c r="Y278" s="87" t="str">
        <f>+IFERROR(IF(Z278="#N/C","#N/C",IF(Z278=0,INDEX(Taxonomy_UniqueValues!A:A,MATCH(AA278,Taxonomy_UniqueValues!C:C,0)),INDEX(Taxonomy_UniqueValues!A:A,MATCH(Z278,Taxonomy_UniqueValues!B:B,0)))),"#N/C")</f>
        <v>Insecta</v>
      </c>
      <c r="Z278" s="87" t="str">
        <f>+IFERROR(IF(AA278="#N/C","#N/C",IF(AA278=0,INDEX(Taxonomy_UniqueValues!B:B,MATCH(AB278,Taxonomy_UniqueValues!D:D,0)),INDEX(Taxonomy_UniqueValues!B:B,MATCH(AA278,Taxonomy_UniqueValues!C:C,0)))),"#N/C")</f>
        <v>Diptera</v>
      </c>
      <c r="AA278" s="87" t="str">
        <f>+IFERROR(IF(AB278="#N/C","#N/C",IF(AB278=0,INDEX(Taxonomy_UniqueValues!C:C,MATCH(AC278,Taxonomy_UniqueValues!E:E,0)),INDEX(Taxonomy_UniqueValues!C:C,MATCH(AB278,Taxonomy_UniqueValues!D:D,0)))),"#N/C")</f>
        <v>Brachycera</v>
      </c>
      <c r="AB278" s="87" t="str">
        <f>+IFERROR(IF(AC278="#N/C","#N/C",IF(AC278=0,INDEX(Taxonomy_UniqueValues!D:D,MATCH(AD278,Taxonomy_UniqueValues!F:F,0)),INDEX(Taxonomy_UniqueValues!D:D,MATCH(AC278,Taxonomy_UniqueValues!E:E,0)))),"#N/C")</f>
        <v>Muscomorpha</v>
      </c>
      <c r="AC278" s="87" t="str">
        <f>+IFERROR(IF(AD278="#N/C","#N/C",IF(AD278=0,INDEX(Taxonomy_UniqueValues!E:E,MATCH(AE278,Taxonomy_UniqueValues!G:G,0)),INDEX(Taxonomy_UniqueValues!E:E,MATCH(AD278,Taxonomy_UniqueValues!F:F,0)))),"#N/C")</f>
        <v>Muscoidea</v>
      </c>
      <c r="AD278" s="87" t="str">
        <f>+IFERROR(IF(AE278="#N/C","#N/C",IF(AE278=0,INDEX(Taxonomy_UniqueValues!F:F,MATCH(AF278,Taxonomy_UniqueValues!H:H,0)),INDEX(Taxonomy_UniqueValues!F:F,MATCH(AE278,Taxonomy_UniqueValues!G:G,0)))),"#N/C")</f>
        <v>Fanniidae</v>
      </c>
      <c r="AE278" s="87">
        <f>+IFERROR(IF(AF278="#N/C","#N/C",INDEX(Taxonomy_UniqueValues!G:G,MATCH(AF278,Taxonomy_UniqueValues!H:H,0))),"#N/C")</f>
        <v>0</v>
      </c>
      <c r="AF278" s="87" t="s">
        <v>39</v>
      </c>
      <c r="AG278" s="88" t="s">
        <v>37</v>
      </c>
      <c r="AH278" s="39" t="str" cm="1">
        <f t="array" ref="AH278">IF(LEN(V278)&gt;1,V278,_xlfn.LET(_xlpm.cls,Y278, _xlpm.ord,IFERROR(Z278,"#N/C"), _xlpm.subord,IFERROR(AA278,"#N/C"), _xlpm.infr,IFERROR(AB278,"#N/C"), _xlpm.sf,IFERROR(AC278,"#N/C"), _xlpm.fam,IFERROR(AD278,"#N/C"), _xlpm.subfam,IF(TRIM(AE278)="-","#N/C",IFERROR(AE278,"#N/C")),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_xlpm.fallback,IF(IFERROR(Z278,"#N/C")="#N/C",Y278,IF(IFERROR(AA278,"#N/C")="#N/C",Z278,IF(IFERROR(AB278,"#N/C")="#N/C",AA278,IF(IFERROR(AC278,"#N/C")="#N/C",AB278,IF(IFERROR(AD278,"#N/C")="#N/C",AC278,IF(IFERROR(AE278,"#N/C")="#N/C",AD278,"#N/C")))))), _xlpm.finalResult,IF(OR(_xlpm.computedResult="",_xlpm.computedResult="#N/C"),_xlpm.fallback,_xlpm.computedResult), INDEX(_xlpm.finalResult,1)))</f>
        <v>fly</v>
      </c>
      <c r="AI278" s="106" t="s">
        <v>35</v>
      </c>
      <c r="AJ278" s="55" t="str">
        <f t="shared" si="44"/>
        <v>Insecta.Diptera.Brachycera.Muscomorpha.Muscoidea.Fanniidae.0.Fannia.#N/C</v>
      </c>
    </row>
    <row r="279" spans="1:36" x14ac:dyDescent="0.25">
      <c r="A279" s="3">
        <v>278</v>
      </c>
      <c r="B279" s="50" t="str">
        <f t="shared" si="39"/>
        <v>FAIR-D1_278</v>
      </c>
      <c r="C279" s="51" t="s">
        <v>28</v>
      </c>
      <c r="D279" s="4">
        <f t="shared" si="45"/>
        <v>45170</v>
      </c>
      <c r="E279" s="1" t="s">
        <v>303</v>
      </c>
      <c r="F279" s="81" t="str">
        <f>HYPERLINK(VLOOKUP(E279,Video_List!G:K,5),"video")</f>
        <v>video</v>
      </c>
      <c r="G279" s="5" t="str">
        <f>IF(ISBLANK(E279),"",IFERROR(IF(MATCH(E279,Video_List!$G:$G,)&gt;0,"ok",""),"errr"))</f>
        <v>ok</v>
      </c>
      <c r="H279" s="1" t="s">
        <v>303</v>
      </c>
      <c r="I279" s="81" t="str">
        <f>HYPERLINK(VLOOKUP(H279,Video_List!G:K,5),"video")</f>
        <v>video</v>
      </c>
      <c r="J279" s="5" t="str">
        <f>IF(ISBLANK(H279),"",IFERROR(IF(MATCH(H279,Video_List!$G:$G,)&gt;0,"ok",""),"error"))</f>
        <v>ok</v>
      </c>
      <c r="K279" s="2">
        <v>45170.739398148202</v>
      </c>
      <c r="L279" s="2">
        <v>45170.739513888897</v>
      </c>
      <c r="M279" s="52">
        <f t="shared" si="41"/>
        <v>1.1574069503694773E-4</v>
      </c>
      <c r="N279" s="53" t="s">
        <v>31</v>
      </c>
      <c r="O279" s="54" t="s">
        <v>35</v>
      </c>
      <c r="P279" s="54" t="s">
        <v>31</v>
      </c>
      <c r="Q279" s="6">
        <v>278</v>
      </c>
      <c r="R279" s="5" t="str">
        <f t="shared" si="42"/>
        <v>FAIR-D1/278</v>
      </c>
      <c r="S279" s="4" t="str">
        <f>IF(ISBLANK(E279),"",IF(E279=H279, "1 video",CONCATENATE((+COUNTIFS(Video_List!$A:$A,Monitoring!C279,Video_List!$D:$D,"&lt;=" &amp;Monitoring!L279)-COUNTIFS(Video_List!$A:$A,Monitoring!C279,Video_List!$D:$D,"&lt;=" &amp;Monitoring!K279))+1," videos")))</f>
        <v>1 video</v>
      </c>
      <c r="T279" s="6" t="s">
        <v>34</v>
      </c>
      <c r="U279" s="75"/>
      <c r="V279" s="7" t="str">
        <f t="shared" si="43"/>
        <v/>
      </c>
      <c r="W279" s="85" t="s">
        <v>35</v>
      </c>
      <c r="X279" s="86" t="s">
        <v>35</v>
      </c>
      <c r="Y279" s="87" t="str">
        <f>+IFERROR(IF(Z279="#N/C","#N/C",INDEX(Taxonomy_UniqueValues!A:A,MATCH(Z279,Taxonomy_UniqueValues!B:B,0))),"#N/C")</f>
        <v>Insecta</v>
      </c>
      <c r="Z279" s="87" t="str">
        <f>+IFERROR(IF(AA279="#N/C","#N/C",INDEX(Taxonomy_UniqueValues!B:B,MATCH(AA279,Taxonomy_UniqueValues!C:C,0))),"#N/C")</f>
        <v>Diptera</v>
      </c>
      <c r="AA279" s="87" t="s">
        <v>49</v>
      </c>
      <c r="AB279" s="87" t="str">
        <f>+IFERROR(IF(AC279="#N/C","#N/C",INDEX(Taxonomy_UniqueValues!D:D,MATCH(AC279,Taxonomy_UniqueValues!E:E,0))),"#N/C")</f>
        <v>#N/C</v>
      </c>
      <c r="AC279" s="87" t="str">
        <f>+IFERROR(IF(AD279="#N/C","#N/C",IF(AD279="-",INDEX(Taxonomy_UniqueValues!E:E,MATCH(AE279,Taxonomy_UniqueValues!G:G,0)),INDEX(Taxonomy_UniqueValues!E:E,MATCH(AD279,Taxonomy_UniqueValues!F:F,0)))),"#N/C")</f>
        <v>#N/C</v>
      </c>
      <c r="AD279" s="87" t="str">
        <f>+IFERROR(IF(AE279="#N/C","#N/C",IF(AE279="-",INDEX(Taxonomy_UniqueValues!F:F,MATCH(AF279,Taxonomy_UniqueValues!H:H,0)),INDEX(Taxonomy_UniqueValues!F:F,MATCH(AE279,Taxonomy_UniqueValues!G:G,0)))),"#N/C")</f>
        <v>#N/C</v>
      </c>
      <c r="AE279" s="87" t="str">
        <f>+IFERROR(IF(AF279="#N/C","#N/C",INDEX(Taxonomy_UniqueValues!G:G,MATCH(AF279,Taxonomy_UniqueValues!H:H,0))),"#N/C")</f>
        <v>#N/C</v>
      </c>
      <c r="AF279" s="87" t="str">
        <f>+IFERROR(IF(AG279="#N/C","#N/C",INDEX(Taxonomy_UniqueValues!H:H,MATCH(AG279,Taxonomy_UniqueValues!I:I,0))),"#N/C")</f>
        <v>#N/C</v>
      </c>
      <c r="AG279" s="88" t="s">
        <v>37</v>
      </c>
      <c r="AH279" s="39" t="str" cm="1">
        <f t="array" ref="AH279">IF(LEN(V279)&gt;1,V279,_xlfn.LET(_xlpm.cls,Y279, _xlpm.ord,IFERROR(Z279,"#N/C"), _xlpm.subord,IFERROR(AA279,"#N/C"), _xlpm.infr,IFERROR(AB279,"#N/C"), _xlpm.sf,IFERROR(AC279,"#N/C"), _xlpm.fam,IFERROR(AD279,"#N/C"), _xlpm.subfam,IF(TRIM(AE279)="-","#N/C",IFERROR(AE279,"#N/C")),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_xlpm.fallback,IF(IFERROR(Z279,"#N/C")="#N/C",Y279,IF(IFERROR(AA279,"#N/C")="#N/C",Z279,IF(IFERROR(AB279,"#N/C")="#N/C",AA279,IF(IFERROR(AC279,"#N/C")="#N/C",AB279,IF(IFERROR(AD279,"#N/C")="#N/C",AC279,IF(IFERROR(AE279,"#N/C")="#N/C",AD279,"#N/C")))))), _xlpm.finalResult,IF(OR(_xlpm.computedResult="",_xlpm.computedResult="#N/C"),_xlpm.fallback,_xlpm.computedResult), INDEX(_xlpm.finalResult,1)))</f>
        <v>Brachycera</v>
      </c>
      <c r="AI279" s="106" t="s">
        <v>35</v>
      </c>
      <c r="AJ279" s="55" t="str">
        <f t="shared" si="44"/>
        <v>Insecta.Diptera.Brachycera.#N/C.#N/C.#N/C.#N/C.#N/C.#N/C</v>
      </c>
    </row>
    <row r="280" spans="1:36" x14ac:dyDescent="0.25">
      <c r="A280" s="3">
        <v>279</v>
      </c>
      <c r="B280" s="50" t="str">
        <f t="shared" si="39"/>
        <v>FAIR-D1_279</v>
      </c>
      <c r="C280" s="51" t="s">
        <v>28</v>
      </c>
      <c r="D280" s="4">
        <f t="shared" si="45"/>
        <v>45170</v>
      </c>
      <c r="E280" s="1" t="s">
        <v>304</v>
      </c>
      <c r="F280" s="81" t="str">
        <f>HYPERLINK(VLOOKUP(E280,Video_List!G:K,5),"video")</f>
        <v>video</v>
      </c>
      <c r="G280" s="5" t="str">
        <f>IF(ISBLANK(E280),"",IFERROR(IF(MATCH(E280,Video_List!$G:$G,)&gt;0,"ok",""),"errr"))</f>
        <v>ok</v>
      </c>
      <c r="H280" s="1" t="s">
        <v>304</v>
      </c>
      <c r="I280" s="81" t="str">
        <f>HYPERLINK(VLOOKUP(H280,Video_List!G:K,5),"video")</f>
        <v>video</v>
      </c>
      <c r="J280" s="5" t="str">
        <f>IF(ISBLANK(H280),"",IFERROR(IF(MATCH(H280,Video_List!$G:$G,)&gt;0,"ok",""),"error"))</f>
        <v>ok</v>
      </c>
      <c r="K280" s="2">
        <v>45170.769571759301</v>
      </c>
      <c r="L280" s="2">
        <v>45170.769733796304</v>
      </c>
      <c r="M280" s="52">
        <f t="shared" si="41"/>
        <v>1.6203700215555727E-4</v>
      </c>
      <c r="N280" s="53" t="s">
        <v>31</v>
      </c>
      <c r="O280" s="54" t="s">
        <v>32</v>
      </c>
      <c r="P280" s="54" t="s">
        <v>33</v>
      </c>
      <c r="Q280" s="6">
        <v>279</v>
      </c>
      <c r="R280" s="5" t="str">
        <f t="shared" si="42"/>
        <v>FAIR-D1/279</v>
      </c>
      <c r="S280" s="4" t="str">
        <f>IF(ISBLANK(E280),"",IF(E280=H280, "1 video",CONCATENATE((+COUNTIFS(Video_List!$A:$A,Monitoring!C280,Video_List!$D:$D,"&lt;=" &amp;Monitoring!L280)-COUNTIFS(Video_List!$A:$A,Monitoring!C280,Video_List!$D:$D,"&lt;=" &amp;Monitoring!K280))+1," videos")))</f>
        <v>1 video</v>
      </c>
      <c r="T280" s="54" t="s">
        <v>34</v>
      </c>
      <c r="U280" s="75"/>
      <c r="V280" s="7" t="str">
        <f t="shared" si="43"/>
        <v/>
      </c>
      <c r="W280" s="85" t="s">
        <v>32</v>
      </c>
      <c r="X280" s="86" t="s">
        <v>32</v>
      </c>
      <c r="Y280" s="87" t="str">
        <f>+IFERROR(IF(Z280="#N/C","#N/C",INDEX(Taxonomy_UniqueValues!A:A,MATCH(Z280,Taxonomy_UniqueValues!B:B,0))),"#N/C")</f>
        <v>Insecta</v>
      </c>
      <c r="Z280" s="87" t="str">
        <f>+IFERROR(IF(AA280="#N/C","#N/C",INDEX(Taxonomy_UniqueValues!B:B,MATCH(AA280,Taxonomy_UniqueValues!C:C,0))),"#N/C")</f>
        <v>Diptera</v>
      </c>
      <c r="AA280" s="87" t="str">
        <f>+IFERROR(IF(AC280="#N/C","#N/C",IF(AC280="-",INDEX(Taxonomy_UniqueValues!C:C,MATCH(AD280,Taxonomy_UniqueValues!F:F,0)),INDEX(Taxonomy_UniqueValues!C:C,MATCH(AC280,Taxonomy_UniqueValues!E:E,0)))),"#N/C")</f>
        <v>Brachycera</v>
      </c>
      <c r="AB280" s="87" t="str">
        <f>+IFERROR(IF(AC280="#N/C","#N/C",INDEX(Taxonomy_UniqueValues!D:D,MATCH(AC280,Taxonomy_UniqueValues!E:E,0))),"#N/C")</f>
        <v>Muscomorpha</v>
      </c>
      <c r="AC280" s="87" t="s">
        <v>36</v>
      </c>
      <c r="AD280" s="87" t="str">
        <f>+IFERROR(IF(AE280="#N/C","#N/C",IF(AE280="-",INDEX(Taxonomy_UniqueValues!F:F,MATCH(AF280,Taxonomy_UniqueValues!H:H,0)),INDEX(Taxonomy_UniqueValues!F:F,MATCH(AE280,Taxonomy_UniqueValues!G:G,0)))),"#N/C")</f>
        <v>#N/C</v>
      </c>
      <c r="AE280" s="87" t="str">
        <f>+IFERROR(IF(AF280="#N/C","#N/C",INDEX(Taxonomy_UniqueValues!G:G,MATCH(AF280,Taxonomy_UniqueValues!H:H,0))),"#N/C")</f>
        <v>#N/C</v>
      </c>
      <c r="AF280" s="87" t="str">
        <f>+IFERROR(IF(AG280="#N/C","#N/C",INDEX(Taxonomy_UniqueValues!H:H,MATCH(AG280,Taxonomy_UniqueValues!I:I,0))),"#N/C")</f>
        <v>#N/C</v>
      </c>
      <c r="AG280" s="88" t="s">
        <v>37</v>
      </c>
      <c r="AH280" s="39" t="str" cm="1">
        <f t="array" ref="AH280">IF(LEN(V280)&gt;1,V280,_xlfn.LET(_xlpm.cls,Y280, _xlpm.ord,IFERROR(Z280,"#N/C"), _xlpm.subord,IFERROR(AA280,"#N/C"), _xlpm.infr,IFERROR(AB280,"#N/C"), _xlpm.sf,IFERROR(AC280,"#N/C"), _xlpm.fam,IFERROR(AD280,"#N/C"), _xlpm.subfam,IF(TRIM(AE280)="-","#N/C",IFERROR(AE280,"#N/C")),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_xlpm.fallback,IF(IFERROR(Z280,"#N/C")="#N/C",Y280,IF(IFERROR(AA280,"#N/C")="#N/C",Z280,IF(IFERROR(AB280,"#N/C")="#N/C",AA280,IF(IFERROR(AC280,"#N/C")="#N/C",AB280,IF(IFERROR(AD280,"#N/C")="#N/C",AC280,IF(IFERROR(AE280,"#N/C")="#N/C",AD280,"#N/C")))))), _xlpm.finalResult,IF(OR(_xlpm.computedResult="",_xlpm.computedResult="#N/C"),_xlpm.fallback,_xlpm.computedResult), INDEX(_xlpm.finalResult,1)))</f>
        <v>Muscoidea</v>
      </c>
      <c r="AI280" s="106" t="s">
        <v>35</v>
      </c>
      <c r="AJ280" s="55" t="str">
        <f t="shared" si="44"/>
        <v>Insecta.Diptera.Brachycera.Muscomorpha.Muscoidea.#N/C.#N/C.#N/C.#N/C</v>
      </c>
    </row>
    <row r="281" spans="1:36" x14ac:dyDescent="0.25">
      <c r="A281" s="3">
        <v>280</v>
      </c>
      <c r="B281" s="50" t="str">
        <f t="shared" si="39"/>
        <v>FAIR-D1_280</v>
      </c>
      <c r="C281" s="51" t="s">
        <v>28</v>
      </c>
      <c r="D281" s="4">
        <f t="shared" si="45"/>
        <v>45171</v>
      </c>
      <c r="E281" s="1" t="s">
        <v>305</v>
      </c>
      <c r="F281" s="81" t="str">
        <f>HYPERLINK(VLOOKUP(E281,Video_List!G:K,5),"video")</f>
        <v>video</v>
      </c>
      <c r="G281" s="5" t="str">
        <f>IF(ISBLANK(E281),"",IFERROR(IF(MATCH(E281,Video_List!$G:$G,)&gt;0,"ok",""),"errr"))</f>
        <v>ok</v>
      </c>
      <c r="H281" s="1" t="s">
        <v>306</v>
      </c>
      <c r="I281" s="81" t="str">
        <f>HYPERLINK(VLOOKUP(H281,Video_List!G:K,5),"video")</f>
        <v>video</v>
      </c>
      <c r="J281" s="5" t="str">
        <f>IF(ISBLANK(H281),"",IFERROR(IF(MATCH(H281,Video_List!$G:$G,)&gt;0,"ok",""),"error"))</f>
        <v>ok</v>
      </c>
      <c r="K281" s="2">
        <v>45171.348912037</v>
      </c>
      <c r="L281" s="2">
        <v>45171.3547106482</v>
      </c>
      <c r="M281" s="52">
        <f t="shared" si="41"/>
        <v>5.798611200589221E-3</v>
      </c>
      <c r="N281" s="53" t="s">
        <v>46</v>
      </c>
      <c r="O281" s="54" t="s">
        <v>35</v>
      </c>
      <c r="P281" s="54" t="s">
        <v>33</v>
      </c>
      <c r="Q281" s="6">
        <v>280</v>
      </c>
      <c r="R281" s="5" t="str">
        <f t="shared" si="42"/>
        <v>FAIR-D1/280</v>
      </c>
      <c r="S281" s="4" t="str">
        <f>IF(ISBLANK(E281),"",IF(E281=H281, "1 video",CONCATENATE((+COUNTIFS(Video_List!$A:$A,Monitoring!C281,Video_List!$D:$D,"&lt;=" &amp;Monitoring!L281)-COUNTIFS(Video_List!$A:$A,Monitoring!C281,Video_List!$D:$D,"&lt;=" &amp;Monitoring!K281))+1," videos")))</f>
        <v>2 videos</v>
      </c>
      <c r="T281" s="54" t="s">
        <v>34</v>
      </c>
      <c r="U281" s="75"/>
      <c r="V281" s="7" t="str">
        <f t="shared" si="43"/>
        <v/>
      </c>
      <c r="W281" s="85" t="s">
        <v>35</v>
      </c>
      <c r="X281" s="86" t="s">
        <v>35</v>
      </c>
      <c r="Y281" s="87" t="str">
        <f>+IFERROR(IF(Z281="#N/C","#N/C",INDEX(Taxonomy_UniqueValues!A:A,MATCH(Z281,Taxonomy_UniqueValues!B:B,0))),"#N/C")</f>
        <v>Insecta</v>
      </c>
      <c r="Z281" s="87" t="str">
        <f>+IFERROR(IF(AA281="#N/C","#N/C",INDEX(Taxonomy_UniqueValues!B:B,MATCH(AA281,Taxonomy_UniqueValues!C:C,0))),"#N/C")</f>
        <v>Diptera</v>
      </c>
      <c r="AA281" s="87" t="s">
        <v>49</v>
      </c>
      <c r="AB281" s="87" t="str">
        <f>+IFERROR(IF(AC281="#N/C","#N/C",INDEX(Taxonomy_UniqueValues!D:D,MATCH(AC281,Taxonomy_UniqueValues!E:E,0))),"#N/C")</f>
        <v>#N/C</v>
      </c>
      <c r="AC281" s="87" t="str">
        <f>+IFERROR(IF(AD281="#N/C","#N/C",IF(AD281="-",INDEX(Taxonomy_UniqueValues!E:E,MATCH(AE281,Taxonomy_UniqueValues!G:G,0)),INDEX(Taxonomy_UniqueValues!E:E,MATCH(AD281,Taxonomy_UniqueValues!F:F,0)))),"#N/C")</f>
        <v>#N/C</v>
      </c>
      <c r="AD281" s="87" t="str">
        <f>+IFERROR(IF(AE281="#N/C","#N/C",IF(AE281="-",INDEX(Taxonomy_UniqueValues!F:F,MATCH(AF281,Taxonomy_UniqueValues!H:H,0)),INDEX(Taxonomy_UniqueValues!F:F,MATCH(AE281,Taxonomy_UniqueValues!G:G,0)))),"#N/C")</f>
        <v>#N/C</v>
      </c>
      <c r="AE281" s="87" t="str">
        <f>+IFERROR(IF(AF281="#N/C","#N/C",INDEX(Taxonomy_UniqueValues!G:G,MATCH(AF281,Taxonomy_UniqueValues!H:H,0))),"#N/C")</f>
        <v>#N/C</v>
      </c>
      <c r="AF281" s="87" t="str">
        <f>+IFERROR(IF(AG281="#N/C","#N/C",INDEX(Taxonomy_UniqueValues!H:H,MATCH(AG281,Taxonomy_UniqueValues!I:I,0))),"#N/C")</f>
        <v>#N/C</v>
      </c>
      <c r="AG281" s="88" t="s">
        <v>37</v>
      </c>
      <c r="AH281" s="39" t="str" cm="1">
        <f t="array" ref="AH281">IF(LEN(V281)&gt;1,V281,_xlfn.LET(_xlpm.cls,Y281, _xlpm.ord,IFERROR(Z281,"#N/C"), _xlpm.subord,IFERROR(AA281,"#N/C"), _xlpm.infr,IFERROR(AB281,"#N/C"), _xlpm.sf,IFERROR(AC281,"#N/C"), _xlpm.fam,IFERROR(AD281,"#N/C"), _xlpm.subfam,IF(TRIM(AE281)="-","#N/C",IFERROR(AE281,"#N/C")),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_xlpm.fallback,IF(IFERROR(Z281,"#N/C")="#N/C",Y281,IF(IFERROR(AA281,"#N/C")="#N/C",Z281,IF(IFERROR(AB281,"#N/C")="#N/C",AA281,IF(IFERROR(AC281,"#N/C")="#N/C",AB281,IF(IFERROR(AD281,"#N/C")="#N/C",AC281,IF(IFERROR(AE281,"#N/C")="#N/C",AD281,"#N/C")))))), _xlpm.finalResult,IF(OR(_xlpm.computedResult="",_xlpm.computedResult="#N/C"),_xlpm.fallback,_xlpm.computedResult), INDEX(_xlpm.finalResult,1)))</f>
        <v>Brachycera</v>
      </c>
      <c r="AI281" s="106" t="s">
        <v>35</v>
      </c>
      <c r="AJ281" s="55" t="str">
        <f t="shared" si="44"/>
        <v>Insecta.Diptera.Brachycera.#N/C.#N/C.#N/C.#N/C.#N/C.#N/C</v>
      </c>
    </row>
    <row r="282" spans="1:36" x14ac:dyDescent="0.25">
      <c r="A282" s="3">
        <v>281</v>
      </c>
      <c r="B282" s="50" t="str">
        <f t="shared" si="39"/>
        <v>FAIR-D1_281</v>
      </c>
      <c r="C282" s="51" t="s">
        <v>28</v>
      </c>
      <c r="D282" s="4">
        <f t="shared" si="45"/>
        <v>45171</v>
      </c>
      <c r="E282" s="1" t="s">
        <v>307</v>
      </c>
      <c r="F282" s="81" t="str">
        <f>HYPERLINK(VLOOKUP(E282,Video_List!G:K,5),"video")</f>
        <v>video</v>
      </c>
      <c r="G282" s="5" t="str">
        <f>IF(ISBLANK(E282),"",IFERROR(IF(MATCH(E282,Video_List!$G:$G,)&gt;0,"ok",""),"errr"))</f>
        <v>ok</v>
      </c>
      <c r="H282" s="1" t="s">
        <v>307</v>
      </c>
      <c r="I282" s="81" t="str">
        <f>HYPERLINK(VLOOKUP(H282,Video_List!G:K,5),"video")</f>
        <v>video</v>
      </c>
      <c r="J282" s="5" t="str">
        <f>IF(ISBLANK(H282),"",IFERROR(IF(MATCH(H282,Video_List!$G:$G,)&gt;0,"ok",""),"error"))</f>
        <v>ok</v>
      </c>
      <c r="K282" s="2">
        <v>45171.4537962963</v>
      </c>
      <c r="L282" s="2">
        <v>45171.453865740703</v>
      </c>
      <c r="M282" s="52">
        <f t="shared" si="41"/>
        <v>6.9444402470253408E-5</v>
      </c>
      <c r="N282" s="53" t="s">
        <v>31</v>
      </c>
      <c r="O282" s="54" t="s">
        <v>32</v>
      </c>
      <c r="P282" s="54" t="s">
        <v>33</v>
      </c>
      <c r="Q282" s="6">
        <v>281</v>
      </c>
      <c r="R282" s="5" t="str">
        <f t="shared" si="42"/>
        <v>FAIR-D1/281</v>
      </c>
      <c r="S282" s="4" t="str">
        <f>IF(ISBLANK(E282),"",IF(E282=H282, "1 video",CONCATENATE((+COUNTIFS(Video_List!$A:$A,Monitoring!C282,Video_List!$D:$D,"&lt;=" &amp;Monitoring!L282)-COUNTIFS(Video_List!$A:$A,Monitoring!C282,Video_List!$D:$D,"&lt;=" &amp;Monitoring!K282))+1," videos")))</f>
        <v>1 video</v>
      </c>
      <c r="T282" s="54" t="s">
        <v>34</v>
      </c>
      <c r="U282" s="75"/>
      <c r="V282" s="7" t="str">
        <f t="shared" si="43"/>
        <v/>
      </c>
      <c r="W282" s="85" t="s">
        <v>32</v>
      </c>
      <c r="X282" s="86" t="s">
        <v>35</v>
      </c>
      <c r="Y282" s="87" t="str">
        <f>+IFERROR(IF(Z282="#N/C","#N/C",INDEX(Taxonomy_UniqueValues!A:A,MATCH(Z282,Taxonomy_UniqueValues!B:B,0))),"#N/C")</f>
        <v>Insecta</v>
      </c>
      <c r="Z282" s="87" t="str">
        <f>+IFERROR(IF(AA282="#N/C","#N/C",INDEX(Taxonomy_UniqueValues!B:B,MATCH(AA282,Taxonomy_UniqueValues!C:C,0))),"#N/C")</f>
        <v>Diptera</v>
      </c>
      <c r="AA282" s="87" t="str">
        <f>+IFERROR(IF(AC282="#N/C","#N/C",IF(AC282="-",INDEX(Taxonomy_UniqueValues!C:C,MATCH(AD282,Taxonomy_UniqueValues!F:F,0)),INDEX(Taxonomy_UniqueValues!C:C,MATCH(AC282,Taxonomy_UniqueValues!E:E,0)))),"#N/C")</f>
        <v>Brachycera</v>
      </c>
      <c r="AB282" s="87" t="str">
        <f>+IFERROR(IF(AC282="#N/C","#N/C",INDEX(Taxonomy_UniqueValues!D:D,MATCH(AC282,Taxonomy_UniqueValues!E:E,0))),"#N/C")</f>
        <v>Muscomorpha</v>
      </c>
      <c r="AC282" s="87" t="s">
        <v>36</v>
      </c>
      <c r="AD282" s="87" t="str">
        <f>+IFERROR(IF(AE282="#N/C","#N/C",IF(AE282="-",INDEX(Taxonomy_UniqueValues!F:F,MATCH(AF282,Taxonomy_UniqueValues!H:H,0)),INDEX(Taxonomy_UniqueValues!F:F,MATCH(AE282,Taxonomy_UniqueValues!G:G,0)))),"#N/C")</f>
        <v>#N/C</v>
      </c>
      <c r="AE282" s="87" t="str">
        <f>+IFERROR(IF(AF282="#N/C","#N/C",INDEX(Taxonomy_UniqueValues!G:G,MATCH(AF282,Taxonomy_UniqueValues!H:H,0))),"#N/C")</f>
        <v>#N/C</v>
      </c>
      <c r="AF282" s="87" t="str">
        <f>+IFERROR(IF(AG282="#N/C","#N/C",INDEX(Taxonomy_UniqueValues!H:H,MATCH(AG282,Taxonomy_UniqueValues!I:I,0))),"#N/C")</f>
        <v>#N/C</v>
      </c>
      <c r="AG282" s="88" t="s">
        <v>37</v>
      </c>
      <c r="AH282" s="39" t="str" cm="1">
        <f t="array" ref="AH282">IF(LEN(V282)&gt;1,V282,_xlfn.LET(_xlpm.cls,Y282, _xlpm.ord,IFERROR(Z282,"#N/C"), _xlpm.subord,IFERROR(AA282,"#N/C"), _xlpm.infr,IFERROR(AB282,"#N/C"), _xlpm.sf,IFERROR(AC282,"#N/C"), _xlpm.fam,IFERROR(AD282,"#N/C"), _xlpm.subfam,IF(TRIM(AE282)="-","#N/C",IFERROR(AE282,"#N/C")),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_xlpm.fallback,IF(IFERROR(Z282,"#N/C")="#N/C",Y282,IF(IFERROR(AA282,"#N/C")="#N/C",Z282,IF(IFERROR(AB282,"#N/C")="#N/C",AA282,IF(IFERROR(AC282,"#N/C")="#N/C",AB282,IF(IFERROR(AD282,"#N/C")="#N/C",AC282,IF(IFERROR(AE282,"#N/C")="#N/C",AD282,"#N/C")))))), _xlpm.finalResult,IF(OR(_xlpm.computedResult="",_xlpm.computedResult="#N/C"),_xlpm.fallback,_xlpm.computedResult), INDEX(_xlpm.finalResult,1)))</f>
        <v>Muscoidea</v>
      </c>
      <c r="AI282" s="106" t="s">
        <v>35</v>
      </c>
      <c r="AJ282" s="55" t="str">
        <f t="shared" si="44"/>
        <v>Insecta.Diptera.Brachycera.Muscomorpha.Muscoidea.#N/C.#N/C.#N/C.#N/C</v>
      </c>
    </row>
    <row r="283" spans="1:36" x14ac:dyDescent="0.25">
      <c r="A283" s="3">
        <v>282</v>
      </c>
      <c r="B283" s="50" t="str">
        <f t="shared" si="39"/>
        <v>FAIR-D1_282</v>
      </c>
      <c r="C283" s="51" t="s">
        <v>28</v>
      </c>
      <c r="D283" s="4">
        <f t="shared" si="45"/>
        <v>45171</v>
      </c>
      <c r="E283" s="1" t="s">
        <v>308</v>
      </c>
      <c r="F283" s="81" t="str">
        <f>HYPERLINK(VLOOKUP(E283,Video_List!G:K,5),"video")</f>
        <v>video</v>
      </c>
      <c r="G283" s="5" t="str">
        <f>IF(ISBLANK(E283),"",IFERROR(IF(MATCH(E283,Video_List!$G:$G,)&gt;0,"ok",""),"errr"))</f>
        <v>ok</v>
      </c>
      <c r="H283" s="1" t="s">
        <v>308</v>
      </c>
      <c r="I283" s="81" t="str">
        <f>HYPERLINK(VLOOKUP(H283,Video_List!G:K,5),"video")</f>
        <v>video</v>
      </c>
      <c r="J283" s="5" t="str">
        <f>IF(ISBLANK(H283),"",IFERROR(IF(MATCH(H283,Video_List!$G:$G,)&gt;0,"ok",""),"error"))</f>
        <v>ok</v>
      </c>
      <c r="K283" s="2">
        <v>45171.541203703702</v>
      </c>
      <c r="L283" s="2">
        <v>45171.541678240697</v>
      </c>
      <c r="M283" s="52">
        <f t="shared" si="41"/>
        <v>4.7453699517063797E-4</v>
      </c>
      <c r="N283" s="53" t="s">
        <v>33</v>
      </c>
      <c r="O283" s="54" t="s">
        <v>35</v>
      </c>
      <c r="P283" s="54" t="s">
        <v>46</v>
      </c>
      <c r="Q283" s="6">
        <v>282</v>
      </c>
      <c r="R283" s="5" t="str">
        <f t="shared" si="42"/>
        <v>FAIR-D1/282</v>
      </c>
      <c r="S283" s="4" t="str">
        <f>IF(ISBLANK(E283),"",IF(E283=H283, "1 video",CONCATENATE((+COUNTIFS(Video_List!$A:$A,Monitoring!C283,Video_List!$D:$D,"&lt;=" &amp;Monitoring!L283)-COUNTIFS(Video_List!$A:$A,Monitoring!C283,Video_List!$D:$D,"&lt;=" &amp;Monitoring!K283))+1," videos")))</f>
        <v>1 video</v>
      </c>
      <c r="T283" s="6" t="s">
        <v>34</v>
      </c>
      <c r="U283" s="75"/>
      <c r="V283" s="7" t="str">
        <f t="shared" si="43"/>
        <v/>
      </c>
      <c r="W283" s="85" t="s">
        <v>32</v>
      </c>
      <c r="X283" s="86" t="s">
        <v>35</v>
      </c>
      <c r="Y283" s="87" t="str">
        <f>+IFERROR(IF(Z283="#N/C","#N/C",IF(Z283=0,INDEX(Taxonomy_UniqueValues!A:A,MATCH(AA283,Taxonomy_UniqueValues!C:C,0)),INDEX(Taxonomy_UniqueValues!A:A,MATCH(Z283,Taxonomy_UniqueValues!B:B,0)))),"#N/C")</f>
        <v>Insecta</v>
      </c>
      <c r="Z283" s="87" t="str">
        <f>+IFERROR(IF(AA283="#N/C","#N/C",IF(AA283=0,INDEX(Taxonomy_UniqueValues!B:B,MATCH(AB283,Taxonomy_UniqueValues!D:D,0)),INDEX(Taxonomy_UniqueValues!B:B,MATCH(AA283,Taxonomy_UniqueValues!C:C,0)))),"#N/C")</f>
        <v>Diptera</v>
      </c>
      <c r="AA283" s="87" t="str">
        <f>+IFERROR(IF(AB283="#N/C","#N/C",IF(AB283=0,INDEX(Taxonomy_UniqueValues!C:C,MATCH(AC283,Taxonomy_UniqueValues!E:E,0)),INDEX(Taxonomy_UniqueValues!C:C,MATCH(AB283,Taxonomy_UniqueValues!D:D,0)))),"#N/C")</f>
        <v>Brachycera</v>
      </c>
      <c r="AB283" s="87" t="str">
        <f>+IFERROR(IF(AC283="#N/C","#N/C",IF(AC283=0,INDEX(Taxonomy_UniqueValues!D:D,MATCH(AD283,Taxonomy_UniqueValues!F:F,0)),INDEX(Taxonomy_UniqueValues!D:D,MATCH(AC283,Taxonomy_UniqueValues!E:E,0)))),"#N/C")</f>
        <v>Muscomorpha</v>
      </c>
      <c r="AC283" s="87" t="str">
        <f>+IFERROR(IF(AD283="#N/C","#N/C",IF(AD283=0,INDEX(Taxonomy_UniqueValues!E:E,MATCH(AE283,Taxonomy_UniqueValues!G:G,0)),INDEX(Taxonomy_UniqueValues!E:E,MATCH(AD283,Taxonomy_UniqueValues!F:F,0)))),"#N/C")</f>
        <v>Muscoidea</v>
      </c>
      <c r="AD283" s="87" t="str">
        <f>+IFERROR(IF(AE283="#N/C","#N/C",IF(AE283=0,INDEX(Taxonomy_UniqueValues!F:F,MATCH(AF283,Taxonomy_UniqueValues!H:H,0)),INDEX(Taxonomy_UniqueValues!F:F,MATCH(AE283,Taxonomy_UniqueValues!G:G,0)))),"#N/C")</f>
        <v>Fanniidae</v>
      </c>
      <c r="AE283" s="87">
        <f>+IFERROR(IF(AF283="#N/C","#N/C",INDEX(Taxonomy_UniqueValues!G:G,MATCH(AF283,Taxonomy_UniqueValues!H:H,0))),"#N/C")</f>
        <v>0</v>
      </c>
      <c r="AF283" s="87" t="s">
        <v>39</v>
      </c>
      <c r="AG283" s="88" t="s">
        <v>37</v>
      </c>
      <c r="AH283" s="39" t="str" cm="1">
        <f t="array" ref="AH283">IF(LEN(V283)&gt;1,V283,_xlfn.LET(_xlpm.cls,Y283, _xlpm.ord,IFERROR(Z283,"#N/C"), _xlpm.subord,IFERROR(AA283,"#N/C"), _xlpm.infr,IFERROR(AB283,"#N/C"), _xlpm.sf,IFERROR(AC283,"#N/C"), _xlpm.fam,IFERROR(AD283,"#N/C"), _xlpm.subfam,IF(TRIM(AE283)="-","#N/C",IFERROR(AE283,"#N/C")),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_xlpm.fallback,IF(IFERROR(Z283,"#N/C")="#N/C",Y283,IF(IFERROR(AA283,"#N/C")="#N/C",Z283,IF(IFERROR(AB283,"#N/C")="#N/C",AA283,IF(IFERROR(AC283,"#N/C")="#N/C",AB283,IF(IFERROR(AD283,"#N/C")="#N/C",AC283,IF(IFERROR(AE283,"#N/C")="#N/C",AD283,"#N/C")))))), _xlpm.finalResult,IF(OR(_xlpm.computedResult="",_xlpm.computedResult="#N/C"),_xlpm.fallback,_xlpm.computedResult), INDEX(_xlpm.finalResult,1)))</f>
        <v>fly</v>
      </c>
      <c r="AI283" s="106" t="s">
        <v>35</v>
      </c>
      <c r="AJ283" s="55" t="str">
        <f t="shared" si="44"/>
        <v>Insecta.Diptera.Brachycera.Muscomorpha.Muscoidea.Fanniidae.0.Fannia.#N/C</v>
      </c>
    </row>
    <row r="284" spans="1:36" x14ac:dyDescent="0.25">
      <c r="A284" s="3">
        <v>283</v>
      </c>
      <c r="B284" s="50" t="str">
        <f t="shared" si="39"/>
        <v>FAIR-D1_283</v>
      </c>
      <c r="C284" s="51" t="s">
        <v>28</v>
      </c>
      <c r="D284" s="4">
        <f t="shared" si="45"/>
        <v>45171</v>
      </c>
      <c r="E284" s="1" t="s">
        <v>309</v>
      </c>
      <c r="F284" s="81" t="str">
        <f>HYPERLINK(VLOOKUP(E284,Video_List!G:K,5),"video")</f>
        <v>video</v>
      </c>
      <c r="G284" s="5" t="str">
        <f>IF(ISBLANK(E284),"",IFERROR(IF(MATCH(E284,Video_List!$G:$G,)&gt;0,"ok",""),"errr"))</f>
        <v>ok</v>
      </c>
      <c r="H284" s="1" t="s">
        <v>309</v>
      </c>
      <c r="I284" s="81" t="str">
        <f>HYPERLINK(VLOOKUP(H284,Video_List!G:K,5),"video")</f>
        <v>video</v>
      </c>
      <c r="J284" s="5" t="str">
        <f>IF(ISBLANK(H284),"",IFERROR(IF(MATCH(H284,Video_List!$G:$G,)&gt;0,"ok",""),"error"))</f>
        <v>ok</v>
      </c>
      <c r="K284" s="2">
        <v>45171.546527777798</v>
      </c>
      <c r="L284" s="2">
        <v>45171.546643518501</v>
      </c>
      <c r="M284" s="52">
        <f t="shared" si="41"/>
        <v>1.1574070231290534E-4</v>
      </c>
      <c r="N284" s="53" t="s">
        <v>31</v>
      </c>
      <c r="O284" s="54" t="s">
        <v>35</v>
      </c>
      <c r="P284" s="54" t="s">
        <v>46</v>
      </c>
      <c r="Q284" s="6">
        <v>283</v>
      </c>
      <c r="R284" s="5" t="str">
        <f t="shared" si="42"/>
        <v>FAIR-D1/283</v>
      </c>
      <c r="S284" s="4" t="str">
        <f>IF(ISBLANK(E284),"",IF(E284=H284, "1 video",CONCATENATE((+COUNTIFS(Video_List!$A:$A,Monitoring!C284,Video_List!$D:$D,"&lt;=" &amp;Monitoring!L284)-COUNTIFS(Video_List!$A:$A,Monitoring!C284,Video_List!$D:$D,"&lt;=" &amp;Monitoring!K284))+1," videos")))</f>
        <v>1 video</v>
      </c>
      <c r="T284" s="6" t="s">
        <v>34</v>
      </c>
      <c r="U284" s="75"/>
      <c r="V284" s="7" t="str">
        <f t="shared" si="43"/>
        <v/>
      </c>
      <c r="W284" s="85" t="s">
        <v>32</v>
      </c>
      <c r="X284" s="86" t="s">
        <v>35</v>
      </c>
      <c r="Y284" s="87" t="str">
        <f>+IFERROR(IF(Z284="#N/C","#N/C",INDEX(Taxonomy_UniqueValues!A:A,MATCH(Z284,Taxonomy_UniqueValues!B:B,0))),"#N/C")</f>
        <v>Insecta</v>
      </c>
      <c r="Z284" s="87" t="str">
        <f>+IFERROR(IF(AA284="#N/C","#N/C",INDEX(Taxonomy_UniqueValues!B:B,MATCH(AA284,Taxonomy_UniqueValues!C:C,0))),"#N/C")</f>
        <v>Diptera</v>
      </c>
      <c r="AA284" s="87" t="str">
        <f>+IFERROR(IF(AC284="#N/C","#N/C",IF(AC284="-",INDEX(Taxonomy_UniqueValues!C:C,MATCH(AD284,Taxonomy_UniqueValues!F:F,0)),INDEX(Taxonomy_UniqueValues!C:C,MATCH(AC284,Taxonomy_UniqueValues!E:E,0)))),"#N/C")</f>
        <v>Brachycera</v>
      </c>
      <c r="AB284" s="87" t="str">
        <f>+IFERROR(IF(AC284="#N/C","#N/C",INDEX(Taxonomy_UniqueValues!D:D,MATCH(AC284,Taxonomy_UniqueValues!E:E,0))),"#N/C")</f>
        <v>Muscomorpha</v>
      </c>
      <c r="AC284" s="87" t="s">
        <v>36</v>
      </c>
      <c r="AD284" s="87" t="str">
        <f>+IFERROR(IF(AE284="#N/C","#N/C",IF(AE284="-",INDEX(Taxonomy_UniqueValues!F:F,MATCH(AF284,Taxonomy_UniqueValues!H:H,0)),INDEX(Taxonomy_UniqueValues!F:F,MATCH(AE284,Taxonomy_UniqueValues!G:G,0)))),"#N/C")</f>
        <v>#N/C</v>
      </c>
      <c r="AE284" s="87" t="str">
        <f>+IFERROR(IF(AF284="#N/C","#N/C",INDEX(Taxonomy_UniqueValues!G:G,MATCH(AF284,Taxonomy_UniqueValues!H:H,0))),"#N/C")</f>
        <v>#N/C</v>
      </c>
      <c r="AF284" s="87" t="str">
        <f>+IFERROR(IF(AG284="#N/C","#N/C",INDEX(Taxonomy_UniqueValues!H:H,MATCH(AG284,Taxonomy_UniqueValues!I:I,0))),"#N/C")</f>
        <v>#N/C</v>
      </c>
      <c r="AG284" s="88" t="s">
        <v>37</v>
      </c>
      <c r="AH284" s="39" t="str" cm="1">
        <f t="array" ref="AH284">IF(LEN(V284)&gt;1,V284,_xlfn.LET(_xlpm.cls,Y284, _xlpm.ord,IFERROR(Z284,"#N/C"), _xlpm.subord,IFERROR(AA284,"#N/C"), _xlpm.infr,IFERROR(AB284,"#N/C"), _xlpm.sf,IFERROR(AC284,"#N/C"), _xlpm.fam,IFERROR(AD284,"#N/C"), _xlpm.subfam,IF(TRIM(AE284)="-","#N/C",IFERROR(AE284,"#N/C")),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_xlpm.fallback,IF(IFERROR(Z284,"#N/C")="#N/C",Y284,IF(IFERROR(AA284,"#N/C")="#N/C",Z284,IF(IFERROR(AB284,"#N/C")="#N/C",AA284,IF(IFERROR(AC284,"#N/C")="#N/C",AB284,IF(IFERROR(AD284,"#N/C")="#N/C",AC284,IF(IFERROR(AE284,"#N/C")="#N/C",AD284,"#N/C")))))), _xlpm.finalResult,IF(OR(_xlpm.computedResult="",_xlpm.computedResult="#N/C"),_xlpm.fallback,_xlpm.computedResult), INDEX(_xlpm.finalResult,1)))</f>
        <v>Muscoidea</v>
      </c>
      <c r="AI284" s="106" t="s">
        <v>35</v>
      </c>
      <c r="AJ284" s="55" t="str">
        <f t="shared" si="44"/>
        <v>Insecta.Diptera.Brachycera.Muscomorpha.Muscoidea.#N/C.#N/C.#N/C.#N/C</v>
      </c>
    </row>
    <row r="285" spans="1:36" x14ac:dyDescent="0.25">
      <c r="A285" s="3">
        <v>284</v>
      </c>
      <c r="B285" s="50" t="str">
        <f t="shared" si="39"/>
        <v>FAIR-D1_284</v>
      </c>
      <c r="C285" s="51" t="s">
        <v>28</v>
      </c>
      <c r="D285" s="4">
        <f t="shared" si="45"/>
        <v>45171</v>
      </c>
      <c r="E285" s="1" t="s">
        <v>310</v>
      </c>
      <c r="F285" s="81" t="str">
        <f>HYPERLINK(VLOOKUP(E285,Video_List!G:K,5),"video")</f>
        <v>video</v>
      </c>
      <c r="G285" s="5" t="str">
        <f>IF(ISBLANK(E285),"",IFERROR(IF(MATCH(E285,Video_List!$G:$G,)&gt;0,"ok",""),"errr"))</f>
        <v>ok</v>
      </c>
      <c r="H285" s="1" t="s">
        <v>310</v>
      </c>
      <c r="I285" s="81" t="str">
        <f>HYPERLINK(VLOOKUP(H285,Video_List!G:K,5),"video")</f>
        <v>video</v>
      </c>
      <c r="J285" s="5" t="str">
        <f>IF(ISBLANK(H285),"",IFERROR(IF(MATCH(H285,Video_List!$G:$G,)&gt;0,"ok",""),"error"))</f>
        <v>ok</v>
      </c>
      <c r="K285" s="2">
        <v>45171.578865740703</v>
      </c>
      <c r="L285" s="2">
        <v>45171.578912037003</v>
      </c>
      <c r="M285" s="52">
        <f t="shared" si="41"/>
        <v>4.6296299842651933E-5</v>
      </c>
      <c r="N285" s="53" t="s">
        <v>31</v>
      </c>
      <c r="O285" s="54" t="s">
        <v>32</v>
      </c>
      <c r="P285" s="54" t="s">
        <v>33</v>
      </c>
      <c r="Q285" s="6">
        <v>284</v>
      </c>
      <c r="R285" s="5" t="str">
        <f t="shared" si="42"/>
        <v>FAIR-D1/284</v>
      </c>
      <c r="S285" s="4" t="str">
        <f>IF(ISBLANK(E285),"",IF(E285=H285, "1 video",CONCATENATE((+COUNTIFS(Video_List!$A:$A,Monitoring!C285,Video_List!$D:$D,"&lt;=" &amp;Monitoring!L285)-COUNTIFS(Video_List!$A:$A,Monitoring!C285,Video_List!$D:$D,"&lt;=" &amp;Monitoring!K285))+1," videos")))</f>
        <v>1 video</v>
      </c>
      <c r="T285" s="54" t="s">
        <v>34</v>
      </c>
      <c r="U285" s="75"/>
      <c r="V285" s="7" t="str">
        <f t="shared" si="43"/>
        <v/>
      </c>
      <c r="W285" s="85" t="s">
        <v>32</v>
      </c>
      <c r="X285" s="86" t="s">
        <v>35</v>
      </c>
      <c r="Y285" s="87" t="str">
        <f>+IFERROR(IF(Z285="#N/C","#N/C",INDEX(Taxonomy_UniqueValues!A:A,MATCH(Z285,Taxonomy_UniqueValues!B:B,0))),"#N/C")</f>
        <v>Insecta</v>
      </c>
      <c r="Z285" s="87" t="str">
        <f>+IFERROR(IF(AA285="#N/C","#N/C",INDEX(Taxonomy_UniqueValues!B:B,MATCH(AA285,Taxonomy_UniqueValues!C:C,0))),"#N/C")</f>
        <v>Diptera</v>
      </c>
      <c r="AA285" s="87" t="str">
        <f>+IFERROR(IF(AC285="#N/C","#N/C",IF(AC285="-",INDEX(Taxonomy_UniqueValues!C:C,MATCH(AD285,Taxonomy_UniqueValues!F:F,0)),INDEX(Taxonomy_UniqueValues!C:C,MATCH(AC285,Taxonomy_UniqueValues!E:E,0)))),"#N/C")</f>
        <v>Brachycera</v>
      </c>
      <c r="AB285" s="87" t="str">
        <f>+IFERROR(IF(AC285="#N/C","#N/C",INDEX(Taxonomy_UniqueValues!D:D,MATCH(AC285,Taxonomy_UniqueValues!E:E,0))),"#N/C")</f>
        <v>Muscomorpha</v>
      </c>
      <c r="AC285" s="87" t="s">
        <v>36</v>
      </c>
      <c r="AD285" s="87" t="str">
        <f>+IFERROR(IF(AE285="#N/C","#N/C",IF(AE285="-",INDEX(Taxonomy_UniqueValues!F:F,MATCH(AF285,Taxonomy_UniqueValues!H:H,0)),INDEX(Taxonomy_UniqueValues!F:F,MATCH(AE285,Taxonomy_UniqueValues!G:G,0)))),"#N/C")</f>
        <v>#N/C</v>
      </c>
      <c r="AE285" s="87" t="str">
        <f>+IFERROR(IF(AF285="#N/C","#N/C",INDEX(Taxonomy_UniqueValues!G:G,MATCH(AF285,Taxonomy_UniqueValues!H:H,0))),"#N/C")</f>
        <v>#N/C</v>
      </c>
      <c r="AF285" s="87" t="str">
        <f>+IFERROR(IF(AG285="#N/C","#N/C",INDEX(Taxonomy_UniqueValues!H:H,MATCH(AG285,Taxonomy_UniqueValues!I:I,0))),"#N/C")</f>
        <v>#N/C</v>
      </c>
      <c r="AG285" s="88" t="s">
        <v>37</v>
      </c>
      <c r="AH285" s="39" t="str" cm="1">
        <f t="array" ref="AH285">IF(LEN(V285)&gt;1,V285,_xlfn.LET(_xlpm.cls,Y285, _xlpm.ord,IFERROR(Z285,"#N/C"), _xlpm.subord,IFERROR(AA285,"#N/C"), _xlpm.infr,IFERROR(AB285,"#N/C"), _xlpm.sf,IFERROR(AC285,"#N/C"), _xlpm.fam,IFERROR(AD285,"#N/C"), _xlpm.subfam,IF(TRIM(AE285)="-","#N/C",IFERROR(AE285,"#N/C")),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_xlpm.fallback,IF(IFERROR(Z285,"#N/C")="#N/C",Y285,IF(IFERROR(AA285,"#N/C")="#N/C",Z285,IF(IFERROR(AB285,"#N/C")="#N/C",AA285,IF(IFERROR(AC285,"#N/C")="#N/C",AB285,IF(IFERROR(AD285,"#N/C")="#N/C",AC285,IF(IFERROR(AE285,"#N/C")="#N/C",AD285,"#N/C")))))), _xlpm.finalResult,IF(OR(_xlpm.computedResult="",_xlpm.computedResult="#N/C"),_xlpm.fallback,_xlpm.computedResult), INDEX(_xlpm.finalResult,1)))</f>
        <v>Muscoidea</v>
      </c>
      <c r="AI285" s="106" t="s">
        <v>35</v>
      </c>
      <c r="AJ285" s="55" t="str">
        <f t="shared" si="44"/>
        <v>Insecta.Diptera.Brachycera.Muscomorpha.Muscoidea.#N/C.#N/C.#N/C.#N/C</v>
      </c>
    </row>
    <row r="286" spans="1:36" x14ac:dyDescent="0.25">
      <c r="A286" s="3">
        <v>285</v>
      </c>
      <c r="B286" s="50" t="str">
        <f t="shared" si="39"/>
        <v>FAIR-D1_285</v>
      </c>
      <c r="C286" s="51" t="s">
        <v>28</v>
      </c>
      <c r="D286" s="4">
        <f t="shared" si="45"/>
        <v>45171</v>
      </c>
      <c r="E286" s="1" t="s">
        <v>311</v>
      </c>
      <c r="F286" s="81" t="str">
        <f>HYPERLINK(VLOOKUP(E286,Video_List!G:K,5),"video")</f>
        <v>video</v>
      </c>
      <c r="G286" s="5" t="str">
        <f>IF(ISBLANK(E286),"",IFERROR(IF(MATCH(E286,Video_List!$G:$G,)&gt;0,"ok",""),"errr"))</f>
        <v>ok</v>
      </c>
      <c r="H286" s="1" t="s">
        <v>311</v>
      </c>
      <c r="I286" s="81" t="str">
        <f>HYPERLINK(VLOOKUP(H286,Video_List!G:K,5),"video")</f>
        <v>video</v>
      </c>
      <c r="J286" s="5" t="str">
        <f>IF(ISBLANK(H286),"",IFERROR(IF(MATCH(H286,Video_List!$G:$G,)&gt;0,"ok",""),"error"))</f>
        <v>ok</v>
      </c>
      <c r="K286" s="2">
        <v>45171.598344907397</v>
      </c>
      <c r="L286" s="2">
        <v>45171.598391203697</v>
      </c>
      <c r="M286" s="52">
        <f t="shared" si="41"/>
        <v>4.6296299842651933E-5</v>
      </c>
      <c r="N286" s="53" t="s">
        <v>31</v>
      </c>
      <c r="O286" s="54" t="s">
        <v>32</v>
      </c>
      <c r="P286" s="54" t="s">
        <v>33</v>
      </c>
      <c r="Q286" s="6">
        <v>285</v>
      </c>
      <c r="R286" s="5" t="str">
        <f t="shared" si="42"/>
        <v>FAIR-D1/285</v>
      </c>
      <c r="S286" s="4" t="str">
        <f>IF(ISBLANK(E286),"",IF(E286=H286, "1 video",CONCATENATE((+COUNTIFS(Video_List!$A:$A,Monitoring!C286,Video_List!$D:$D,"&lt;=" &amp;Monitoring!L286)-COUNTIFS(Video_List!$A:$A,Monitoring!C286,Video_List!$D:$D,"&lt;=" &amp;Monitoring!K286))+1," videos")))</f>
        <v>1 video</v>
      </c>
      <c r="T286" s="6" t="s">
        <v>537</v>
      </c>
      <c r="U286" s="75"/>
      <c r="V286" s="7" t="str">
        <f t="shared" si="43"/>
        <v/>
      </c>
      <c r="W286" s="85" t="s">
        <v>32</v>
      </c>
      <c r="X286" s="86" t="s">
        <v>35</v>
      </c>
      <c r="Y286" s="87" t="str">
        <f>+IFERROR(IF(Z286="#N/C","#N/C",INDEX(Taxonomy_UniqueValues!A:A,MATCH(Z286,Taxonomy_UniqueValues!B:B,0))),"#N/C")</f>
        <v>Insecta</v>
      </c>
      <c r="Z286" s="87" t="str">
        <f>+IFERROR(IF(AA286="#N/C","#N/C",INDEX(Taxonomy_UniqueValues!B:B,MATCH(AA286,Taxonomy_UniqueValues!C:C,0))),"#N/C")</f>
        <v>Diptera</v>
      </c>
      <c r="AA286" s="87" t="str">
        <f>+IFERROR(IF(AC286="#N/C","#N/C",IF(AC286="-",INDEX(Taxonomy_UniqueValues!C:C,MATCH(AD286,Taxonomy_UniqueValues!F:F,0)),INDEX(Taxonomy_UniqueValues!C:C,MATCH(AC286,Taxonomy_UniqueValues!E:E,0)))),"#N/C")</f>
        <v>Brachycera</v>
      </c>
      <c r="AB286" s="87" t="str">
        <f>+IFERROR(IF(AC286="#N/C","#N/C",INDEX(Taxonomy_UniqueValues!D:D,MATCH(AC286,Taxonomy_UniqueValues!E:E,0))),"#N/C")</f>
        <v>Muscomorpha</v>
      </c>
      <c r="AC286" s="87" t="str">
        <f>+IFERROR(IF(AD286="#N/C","#N/C",IF(AD286="-",INDEX(Taxonomy_UniqueValues!E:E,MATCH(AE286,Taxonomy_UniqueValues!G:G,0)),INDEX(Taxonomy_UniqueValues!E:E,MATCH(AD286,Taxonomy_UniqueValues!F:F,0)))),"#N/C")</f>
        <v>Oestroidea</v>
      </c>
      <c r="AD286" s="87" t="str">
        <f>+IFERROR(IF(AE286="#N/C","#N/C",IF(AE286="-",INDEX(Taxonomy_UniqueValues!F:F,MATCH(AF286,Taxonomy_UniqueValues!H:H,0)),INDEX(Taxonomy_UniqueValues!F:F,MATCH(AE286,Taxonomy_UniqueValues!G:G,0)))),"#N/C")</f>
        <v>Sarcophagidae</v>
      </c>
      <c r="AE286" s="87" t="s">
        <v>312</v>
      </c>
      <c r="AF286" s="87" t="str">
        <f>+IFERROR(IF(AG286="#N/C","#N/C",INDEX(Taxonomy_UniqueValues!H:H,MATCH(AG286,Taxonomy_UniqueValues!I:I,0))),"#N/C")</f>
        <v>#N/C</v>
      </c>
      <c r="AG286" s="88" t="s">
        <v>37</v>
      </c>
      <c r="AH286" s="39" t="str" cm="1">
        <f t="array" ref="AH286">IF(LEN(V286)&gt;1,V286,_xlfn.LET(_xlpm.cls,Y286, _xlpm.ord,IFERROR(Z286,"#N/C"), _xlpm.subord,IFERROR(AA286,"#N/C"), _xlpm.infr,IFERROR(AB286,"#N/C"), _xlpm.sf,IFERROR(AC286,"#N/C"), _xlpm.fam,IFERROR(AD286,"#N/C"), _xlpm.subfam,IF(TRIM(AE286)="-","#N/C",IFERROR(AE286,"#N/C")),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_xlpm.fallback,IF(IFERROR(Z286,"#N/C")="#N/C",Y286,IF(IFERROR(AA286,"#N/C")="#N/C",Z286,IF(IFERROR(AB286,"#N/C")="#N/C",AA286,IF(IFERROR(AC286,"#N/C")="#N/C",AB286,IF(IFERROR(AD286,"#N/C")="#N/C",AC286,IF(IFERROR(AE286,"#N/C")="#N/C",AD286,"#N/C")))))), _xlpm.finalResult,IF(OR(_xlpm.computedResult="",_xlpm.computedResult="#N/C"),_xlpm.fallback,_xlpm.computedResult), INDEX(_xlpm.finalResult,1)))</f>
        <v>flesh_fly</v>
      </c>
      <c r="AI286" s="106" t="s">
        <v>35</v>
      </c>
      <c r="AJ286" s="55" t="str">
        <f t="shared" si="44"/>
        <v>Insecta.Diptera.Brachycera.Muscomorpha.Oestroidea.Sarcophagidae.Sarcophaginae.#N/C.#N/C</v>
      </c>
    </row>
    <row r="287" spans="1:36" x14ac:dyDescent="0.25">
      <c r="A287" s="3">
        <v>286</v>
      </c>
      <c r="B287" s="50" t="str">
        <f t="shared" si="39"/>
        <v>FAIR-D1_286</v>
      </c>
      <c r="C287" s="51" t="s">
        <v>28</v>
      </c>
      <c r="D287" s="4">
        <f t="shared" si="45"/>
        <v>45171</v>
      </c>
      <c r="E287" s="1" t="s">
        <v>313</v>
      </c>
      <c r="F287" s="81" t="str">
        <f>HYPERLINK(VLOOKUP(E287,Video_List!G:K,5),"video")</f>
        <v>video</v>
      </c>
      <c r="G287" s="5" t="str">
        <f>IF(ISBLANK(E287),"",IFERROR(IF(MATCH(E287,Video_List!$G:$G,)&gt;0,"ok",""),"errr"))</f>
        <v>ok</v>
      </c>
      <c r="H287" s="1" t="s">
        <v>313</v>
      </c>
      <c r="I287" s="81" t="str">
        <f>HYPERLINK(VLOOKUP(H287,Video_List!G:K,5),"video")</f>
        <v>video</v>
      </c>
      <c r="J287" s="5" t="str">
        <f>IF(ISBLANK(H287),"",IFERROR(IF(MATCH(H287,Video_List!$G:$G,)&gt;0,"ok",""),"error"))</f>
        <v>ok</v>
      </c>
      <c r="K287" s="2">
        <v>45171.637384259302</v>
      </c>
      <c r="L287" s="2">
        <v>45171.637696759302</v>
      </c>
      <c r="M287" s="52">
        <f t="shared" si="41"/>
        <v>3.125000002910383E-4</v>
      </c>
      <c r="N287" s="53" t="s">
        <v>31</v>
      </c>
      <c r="O287" s="54" t="s">
        <v>32</v>
      </c>
      <c r="P287" s="54" t="s">
        <v>33</v>
      </c>
      <c r="Q287" s="6">
        <v>286</v>
      </c>
      <c r="R287" s="5" t="str">
        <f t="shared" si="42"/>
        <v>FAIR-D1/286</v>
      </c>
      <c r="S287" s="4" t="str">
        <f>IF(ISBLANK(E287),"",IF(E287=H287, "1 video",CONCATENATE((+COUNTIFS(Video_List!$A:$A,Monitoring!C287,Video_List!$D:$D,"&lt;=" &amp;Monitoring!L287)-COUNTIFS(Video_List!$A:$A,Monitoring!C287,Video_List!$D:$D,"&lt;=" &amp;Monitoring!K287))+1," videos")))</f>
        <v>1 video</v>
      </c>
      <c r="T287" s="6" t="s">
        <v>34</v>
      </c>
      <c r="U287" s="75"/>
      <c r="V287" s="7" t="str">
        <f t="shared" si="43"/>
        <v/>
      </c>
      <c r="W287" s="85" t="s">
        <v>32</v>
      </c>
      <c r="X287" s="86" t="s">
        <v>35</v>
      </c>
      <c r="Y287" s="87" t="str">
        <f>+IFERROR(IF(Z287="#N/C","#N/C",IF(Z287=0,INDEX(Taxonomy_UniqueValues!A:A,MATCH(AA287,Taxonomy_UniqueValues!C:C,0)),INDEX(Taxonomy_UniqueValues!A:A,MATCH(Z287,Taxonomy_UniqueValues!B:B,0)))),"#N/C")</f>
        <v>Insecta</v>
      </c>
      <c r="Z287" s="87" t="str">
        <f>+IFERROR(IF(AA287="#N/C","#N/C",IF(AA287=0,INDEX(Taxonomy_UniqueValues!B:B,MATCH(AB287,Taxonomy_UniqueValues!D:D,0)),INDEX(Taxonomy_UniqueValues!B:B,MATCH(AA287,Taxonomy_UniqueValues!C:C,0)))),"#N/C")</f>
        <v>Diptera</v>
      </c>
      <c r="AA287" s="87" t="str">
        <f>+IFERROR(IF(AB287="#N/C","#N/C",IF(AB287=0,INDEX(Taxonomy_UniqueValues!C:C,MATCH(AC287,Taxonomy_UniqueValues!E:E,0)),INDEX(Taxonomy_UniqueValues!C:C,MATCH(AB287,Taxonomy_UniqueValues!D:D,0)))),"#N/C")</f>
        <v>Brachycera</v>
      </c>
      <c r="AB287" s="87" t="str">
        <f>+IFERROR(IF(AC287="#N/C","#N/C",IF(AC287=0,INDEX(Taxonomy_UniqueValues!D:D,MATCH(AD287,Taxonomy_UniqueValues!F:F,0)),INDEX(Taxonomy_UniqueValues!D:D,MATCH(AC287,Taxonomy_UniqueValues!E:E,0)))),"#N/C")</f>
        <v>Muscomorpha</v>
      </c>
      <c r="AC287" s="87" t="str">
        <f>+IFERROR(IF(AD287="#N/C","#N/C",IF(AD287=0,INDEX(Taxonomy_UniqueValues!E:E,MATCH(AE287,Taxonomy_UniqueValues!G:G,0)),INDEX(Taxonomy_UniqueValues!E:E,MATCH(AD287,Taxonomy_UniqueValues!F:F,0)))),"#N/C")</f>
        <v>Muscoidea</v>
      </c>
      <c r="AD287" s="87" t="str">
        <f>+IFERROR(IF(AE287="#N/C","#N/C",IF(AE287=0,INDEX(Taxonomy_UniqueValues!F:F,MATCH(AF287,Taxonomy_UniqueValues!H:H,0)),INDEX(Taxonomy_UniqueValues!F:F,MATCH(AE287,Taxonomy_UniqueValues!G:G,0)))),"#N/C")</f>
        <v>Fanniidae</v>
      </c>
      <c r="AE287" s="87">
        <f>+IFERROR(IF(AF287="#N/C","#N/C",INDEX(Taxonomy_UniqueValues!G:G,MATCH(AF287,Taxonomy_UniqueValues!H:H,0))),"#N/C")</f>
        <v>0</v>
      </c>
      <c r="AF287" s="87" t="s">
        <v>39</v>
      </c>
      <c r="AG287" s="88" t="s">
        <v>37</v>
      </c>
      <c r="AH287" s="39" t="str" cm="1">
        <f t="array" ref="AH287">IF(LEN(V287)&gt;1,V287,_xlfn.LET(_xlpm.cls,Y287, _xlpm.ord,IFERROR(Z287,"#N/C"), _xlpm.subord,IFERROR(AA287,"#N/C"), _xlpm.infr,IFERROR(AB287,"#N/C"), _xlpm.sf,IFERROR(AC287,"#N/C"), _xlpm.fam,IFERROR(AD287,"#N/C"), _xlpm.subfam,IF(TRIM(AE287)="-","#N/C",IFERROR(AE287,"#N/C")),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_xlpm.fallback,IF(IFERROR(Z287,"#N/C")="#N/C",Y287,IF(IFERROR(AA287,"#N/C")="#N/C",Z287,IF(IFERROR(AB287,"#N/C")="#N/C",AA287,IF(IFERROR(AC287,"#N/C")="#N/C",AB287,IF(IFERROR(AD287,"#N/C")="#N/C",AC287,IF(IFERROR(AE287,"#N/C")="#N/C",AD287,"#N/C")))))), _xlpm.finalResult,IF(OR(_xlpm.computedResult="",_xlpm.computedResult="#N/C"),_xlpm.fallback,_xlpm.computedResult), INDEX(_xlpm.finalResult,1)))</f>
        <v>fly</v>
      </c>
      <c r="AI287" s="106" t="s">
        <v>35</v>
      </c>
      <c r="AJ287" s="55" t="str">
        <f t="shared" si="44"/>
        <v>Insecta.Diptera.Brachycera.Muscomorpha.Muscoidea.Fanniidae.0.Fannia.#N/C</v>
      </c>
    </row>
    <row r="288" spans="1:36" x14ac:dyDescent="0.25">
      <c r="A288" s="3">
        <v>287</v>
      </c>
      <c r="B288" s="50" t="str">
        <f t="shared" si="39"/>
        <v>FAIR-D1_287</v>
      </c>
      <c r="C288" s="51" t="s">
        <v>28</v>
      </c>
      <c r="D288" s="4">
        <f t="shared" si="45"/>
        <v>45171</v>
      </c>
      <c r="E288" s="1" t="s">
        <v>314</v>
      </c>
      <c r="F288" s="81" t="str">
        <f>HYPERLINK(VLOOKUP(E288,Video_List!G:K,5),"video")</f>
        <v>video</v>
      </c>
      <c r="G288" s="5" t="str">
        <f>IF(ISBLANK(E288),"",IFERROR(IF(MATCH(E288,Video_List!$G:$G,)&gt;0,"ok",""),"errr"))</f>
        <v>ok</v>
      </c>
      <c r="H288" s="1" t="s">
        <v>314</v>
      </c>
      <c r="I288" s="81" t="str">
        <f>HYPERLINK(VLOOKUP(H288,Video_List!G:K,5),"video")</f>
        <v>video</v>
      </c>
      <c r="J288" s="5" t="str">
        <f>IF(ISBLANK(H288),"",IFERROR(IF(MATCH(H288,Video_List!$G:$G,)&gt;0,"ok",""),"error"))</f>
        <v>ok</v>
      </c>
      <c r="K288" s="2">
        <v>45171.646921296298</v>
      </c>
      <c r="L288" s="2">
        <v>45171.646979166697</v>
      </c>
      <c r="M288" s="52">
        <f t="shared" si="41"/>
        <v>5.7870398450177163E-5</v>
      </c>
      <c r="N288" s="53" t="s">
        <v>31</v>
      </c>
      <c r="O288" s="54" t="s">
        <v>32</v>
      </c>
      <c r="P288" s="54" t="s">
        <v>33</v>
      </c>
      <c r="Q288" s="6">
        <v>287</v>
      </c>
      <c r="R288" s="5" t="str">
        <f t="shared" si="42"/>
        <v>FAIR-D1/287</v>
      </c>
      <c r="S288" s="4" t="str">
        <f>IF(ISBLANK(E288),"",IF(E288=H288, "1 video",CONCATENATE((+COUNTIFS(Video_List!$A:$A,Monitoring!C288,Video_List!$D:$D,"&lt;=" &amp;Monitoring!L288)-COUNTIFS(Video_List!$A:$A,Monitoring!C288,Video_List!$D:$D,"&lt;=" &amp;Monitoring!K288))+1," videos")))</f>
        <v>1 video</v>
      </c>
      <c r="T288" s="54" t="s">
        <v>57</v>
      </c>
      <c r="U288" s="75"/>
      <c r="V288" s="7" t="str">
        <f t="shared" si="43"/>
        <v/>
      </c>
      <c r="W288" s="85" t="s">
        <v>32</v>
      </c>
      <c r="X288" s="86" t="s">
        <v>32</v>
      </c>
      <c r="Y288" s="87" t="str">
        <f>+IFERROR(IF(Z288="#N/C","#N/C",INDEX(Taxonomy_UniqueValues!A:A,MATCH(Z288,Taxonomy_UniqueValues!B:B,0))),"#N/C")</f>
        <v>Insecta</v>
      </c>
      <c r="Z288" s="87" t="str">
        <f>+IFERROR(IF(AA288="#N/C","#N/C",INDEX(Taxonomy_UniqueValues!B:B,MATCH(AA288,Taxonomy_UniqueValues!C:C,0))),"#N/C")</f>
        <v>Hymenoptera</v>
      </c>
      <c r="AA288" s="87" t="str">
        <f>+IFERROR(IF(AC288="#N/C","#N/C",IF(AC288="-",INDEX(Taxonomy_UniqueValues!C:C,MATCH(AD288,Taxonomy_UniqueValues!F:F,0)),INDEX(Taxonomy_UniqueValues!C:C,MATCH(AC288,Taxonomy_UniqueValues!E:E,0)))),"#N/C")</f>
        <v>Apocrita</v>
      </c>
      <c r="AB288" s="87" t="str">
        <f>+IFERROR(IF(AC288="#N/C","#N/C",INDEX(Taxonomy_UniqueValues!D:D,MATCH(AC288,Taxonomy_UniqueValues!E:E,0))),"#N/C")</f>
        <v>Aculeata</v>
      </c>
      <c r="AC288" s="87" t="str">
        <f>+IFERROR(IF(AD288="#N/C","#N/C",IF(AD288="-",INDEX(Taxonomy_UniqueValues!E:E,MATCH(AE288,Taxonomy_UniqueValues!G:G,0)),INDEX(Taxonomy_UniqueValues!E:E,MATCH(AD288,Taxonomy_UniqueValues!F:F,0)))),"#N/C")</f>
        <v>Vespoidea</v>
      </c>
      <c r="AD288" s="87" t="str">
        <f>+IFERROR(IF(AE288="#N/C","#N/C",IF(AE288="-",INDEX(Taxonomy_UniqueValues!F:F,MATCH(AF288,Taxonomy_UniqueValues!H:H,0)),INDEX(Taxonomy_UniqueValues!F:F,MATCH(AE288,Taxonomy_UniqueValues!G:G,0)))),"#N/C")</f>
        <v>Vespidae</v>
      </c>
      <c r="AE288" s="87" t="str">
        <f>+IFERROR(IF(AF288="#N/C","#N/C",INDEX(Taxonomy_UniqueValues!G:G,MATCH(AF288,Taxonomy_UniqueValues!H:H,0))),"#N/C")</f>
        <v>Vespinae</v>
      </c>
      <c r="AF288" s="87" t="s">
        <v>58</v>
      </c>
      <c r="AG288" s="88" t="s">
        <v>37</v>
      </c>
      <c r="AH288" s="39" t="str" cm="1">
        <f t="array" ref="AH288">IF(LEN(V288)&gt;1,V288,_xlfn.LET(_xlpm.cls,Y288, _xlpm.ord,IFERROR(Z288,"#N/C"), _xlpm.subord,IFERROR(AA288,"#N/C"), _xlpm.infr,IFERROR(AB288,"#N/C"), _xlpm.sf,IFERROR(AC288,"#N/C"), _xlpm.fam,IFERROR(AD288,"#N/C"), _xlpm.subfam,IF(TRIM(AE288)="-","#N/C",IFERROR(AE288,"#N/C")),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_xlpm.fallback,IF(IFERROR(Z288,"#N/C")="#N/C",Y288,IF(IFERROR(AA288,"#N/C")="#N/C",Z288,IF(IFERROR(AB288,"#N/C")="#N/C",AA288,IF(IFERROR(AC288,"#N/C")="#N/C",AB288,IF(IFERROR(AD288,"#N/C")="#N/C",AC288,IF(IFERROR(AE288,"#N/C")="#N/C",AD288,"#N/C")))))), _xlpm.finalResult,IF(OR(_xlpm.computedResult="",_xlpm.computedResult="#N/C"),_xlpm.fallback,_xlpm.computedResult), INDEX(_xlpm.finalResult,1)))</f>
        <v>wasp</v>
      </c>
      <c r="AI288" s="106" t="s">
        <v>35</v>
      </c>
      <c r="AJ288" s="55" t="str">
        <f t="shared" si="44"/>
        <v>Insecta.Hymenoptera.Apocrita.Aculeata.Vespoidea.Vespidae.Vespinae.Vespula.#N/C</v>
      </c>
    </row>
    <row r="289" spans="1:36" x14ac:dyDescent="0.25">
      <c r="A289" s="3">
        <v>288</v>
      </c>
      <c r="B289" s="50" t="str">
        <f t="shared" si="39"/>
        <v>FAIR-D1_288</v>
      </c>
      <c r="C289" s="51" t="s">
        <v>28</v>
      </c>
      <c r="D289" s="4">
        <f t="shared" si="45"/>
        <v>45171</v>
      </c>
      <c r="E289" s="1" t="s">
        <v>315</v>
      </c>
      <c r="F289" s="81" t="str">
        <f>HYPERLINK(VLOOKUP(E289,Video_List!G:K,5),"video")</f>
        <v>video</v>
      </c>
      <c r="G289" s="5" t="str">
        <f>IF(ISBLANK(E289),"",IFERROR(IF(MATCH(E289,Video_List!$G:$G,)&gt;0,"ok",""),"errr"))</f>
        <v>ok</v>
      </c>
      <c r="H289" s="1" t="s">
        <v>315</v>
      </c>
      <c r="I289" s="81" t="str">
        <f>HYPERLINK(VLOOKUP(H289,Video_List!G:K,5),"video")</f>
        <v>video</v>
      </c>
      <c r="J289" s="5" t="str">
        <f>IF(ISBLANK(H289),"",IFERROR(IF(MATCH(H289,Video_List!$G:$G,)&gt;0,"ok",""),"error"))</f>
        <v>ok</v>
      </c>
      <c r="K289" s="2">
        <v>45171.664166666698</v>
      </c>
      <c r="L289" s="2">
        <v>45171.664386574099</v>
      </c>
      <c r="M289" s="52">
        <f t="shared" si="41"/>
        <v>2.1990740060573444E-4</v>
      </c>
      <c r="N289" s="53" t="s">
        <v>31</v>
      </c>
      <c r="O289" s="54" t="s">
        <v>32</v>
      </c>
      <c r="P289" s="54" t="s">
        <v>33</v>
      </c>
      <c r="Q289" s="6">
        <v>288</v>
      </c>
      <c r="R289" s="5" t="str">
        <f t="shared" si="42"/>
        <v>FAIR-D1/288</v>
      </c>
      <c r="S289" s="4" t="str">
        <f>IF(ISBLANK(E289),"",IF(E289=H289, "1 video",CONCATENATE((+COUNTIFS(Video_List!$A:$A,Monitoring!C289,Video_List!$D:$D,"&lt;=" &amp;Monitoring!L289)-COUNTIFS(Video_List!$A:$A,Monitoring!C289,Video_List!$D:$D,"&lt;=" &amp;Monitoring!K289))+1," videos")))</f>
        <v>1 video</v>
      </c>
      <c r="T289" s="6" t="s">
        <v>34</v>
      </c>
      <c r="U289" s="75"/>
      <c r="V289" s="7" t="str">
        <f t="shared" si="43"/>
        <v/>
      </c>
      <c r="W289" s="85" t="s">
        <v>35</v>
      </c>
      <c r="X289" s="86" t="s">
        <v>35</v>
      </c>
      <c r="Y289" s="87" t="str">
        <f>+IFERROR(IF(Z289="#N/C","#N/C",INDEX(Taxonomy_UniqueValues!A:A,MATCH(Z289,Taxonomy_UniqueValues!B:B,0))),"#N/C")</f>
        <v>Insecta</v>
      </c>
      <c r="Z289" s="87" t="s">
        <v>289</v>
      </c>
      <c r="AA289" s="87" t="s">
        <v>49</v>
      </c>
      <c r="AB289" s="87" t="str">
        <f>+IFERROR(IF(AC289="#N/C","#N/C",INDEX(Taxonomy_UniqueValues!D:D,MATCH(AC289,Taxonomy_UniqueValues!E:E,0))),"#N/C")</f>
        <v>#N/C</v>
      </c>
      <c r="AC289" s="87" t="str">
        <f>+IFERROR(IF(AD289="#N/C","#N/C",IF(AD289="-",INDEX(Taxonomy_UniqueValues!E:E,MATCH(AE289,Taxonomy_UniqueValues!G:G,0)),INDEX(Taxonomy_UniqueValues!E:E,MATCH(AD289,Taxonomy_UniqueValues!F:F,0)))),"#N/C")</f>
        <v>#N/C</v>
      </c>
      <c r="AD289" s="87" t="str">
        <f>+IFERROR(IF(AE289="#N/C","#N/C",IF(AE289="-",INDEX(Taxonomy_UniqueValues!F:F,MATCH(AF289,Taxonomy_UniqueValues!H:H,0)),INDEX(Taxonomy_UniqueValues!F:F,MATCH(AE289,Taxonomy_UniqueValues!G:G,0)))),"#N/C")</f>
        <v>#N/C</v>
      </c>
      <c r="AE289" s="87" t="str">
        <f>+IFERROR(IF(AF289="#N/C","#N/C",INDEX(Taxonomy_UniqueValues!G:G,MATCH(AF289,Taxonomy_UniqueValues!H:H,0))),"#N/C")</f>
        <v>#N/C</v>
      </c>
      <c r="AF289" s="87" t="str">
        <f>+IFERROR(IF(AG289="#N/C","#N/C",INDEX(Taxonomy_UniqueValues!H:H,MATCH(AG289,Taxonomy_UniqueValues!I:I,0))),"#N/C")</f>
        <v>#N/C</v>
      </c>
      <c r="AG289" s="88" t="s">
        <v>37</v>
      </c>
      <c r="AH289" s="39" t="str" cm="1">
        <f t="array" ref="AH289">IF(LEN(V289)&gt;1,V289,_xlfn.LET(_xlpm.cls,Y289, _xlpm.ord,IFERROR(Z289,"#N/C"), _xlpm.subord,IFERROR(AA289,"#N/C"), _xlpm.infr,IFERROR(AB289,"#N/C"), _xlpm.sf,IFERROR(AC289,"#N/C"), _xlpm.fam,IFERROR(AD289,"#N/C"), _xlpm.subfam,IF(TRIM(AE289)="-","#N/C",IFERROR(AE289,"#N/C")),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_xlpm.fallback,IF(IFERROR(Z289,"#N/C")="#N/C",Y289,IF(IFERROR(AA289,"#N/C")="#N/C",Z289,IF(IFERROR(AB289,"#N/C")="#N/C",AA289,IF(IFERROR(AC289,"#N/C")="#N/C",AB289,IF(IFERROR(AD289,"#N/C")="#N/C",AC289,IF(IFERROR(AE289,"#N/C")="#N/C",AD289,"#N/C")))))), _xlpm.finalResult,IF(OR(_xlpm.computedResult="",_xlpm.computedResult="#N/C"),_xlpm.fallback,_xlpm.computedResult), INDEX(_xlpm.finalResult,1)))</f>
        <v>Brachycera</v>
      </c>
      <c r="AI289" s="106" t="s">
        <v>35</v>
      </c>
      <c r="AJ289" s="55" t="str">
        <f t="shared" si="44"/>
        <v>Insecta.Diptera.Brachycera.#N/C.#N/C.#N/C.#N/C.#N/C.#N/C</v>
      </c>
    </row>
    <row r="290" spans="1:36" x14ac:dyDescent="0.25">
      <c r="A290" s="3">
        <v>289</v>
      </c>
      <c r="B290" s="50" t="str">
        <f t="shared" si="39"/>
        <v>FAIR-D1_289</v>
      </c>
      <c r="C290" s="51" t="s">
        <v>28</v>
      </c>
      <c r="D290" s="4">
        <f t="shared" si="45"/>
        <v>45171</v>
      </c>
      <c r="E290" s="1" t="s">
        <v>316</v>
      </c>
      <c r="F290" s="81" t="str">
        <f>HYPERLINK(VLOOKUP(E290,Video_List!G:K,5),"video")</f>
        <v>video</v>
      </c>
      <c r="G290" s="5" t="str">
        <f>IF(ISBLANK(E290),"",IFERROR(IF(MATCH(E290,Video_List!$G:$G,)&gt;0,"ok",""),"errr"))</f>
        <v>ok</v>
      </c>
      <c r="H290" s="1" t="s">
        <v>316</v>
      </c>
      <c r="I290" s="81" t="str">
        <f>HYPERLINK(VLOOKUP(H290,Video_List!G:K,5),"video")</f>
        <v>video</v>
      </c>
      <c r="J290" s="5" t="str">
        <f>IF(ISBLANK(H290),"",IFERROR(IF(MATCH(H290,Video_List!$G:$G,)&gt;0,"ok",""),"error"))</f>
        <v>ok</v>
      </c>
      <c r="K290" s="2">
        <v>45171.739675925899</v>
      </c>
      <c r="L290" s="2">
        <v>45171.739710648202</v>
      </c>
      <c r="M290" s="52">
        <f t="shared" si="41"/>
        <v>3.4722303098533303E-5</v>
      </c>
      <c r="N290" s="53" t="s">
        <v>46</v>
      </c>
      <c r="O290" s="54" t="s">
        <v>32</v>
      </c>
      <c r="P290" s="54" t="s">
        <v>33</v>
      </c>
      <c r="Q290" s="6">
        <v>289</v>
      </c>
      <c r="R290" s="5" t="str">
        <f t="shared" si="42"/>
        <v>FAIR-D1/289</v>
      </c>
      <c r="S290" s="4" t="str">
        <f>IF(ISBLANK(E290),"",IF(E290=H290, "1 video",CONCATENATE((+COUNTIFS(Video_List!$A:$A,Monitoring!C290,Video_List!$D:$D,"&lt;=" &amp;Monitoring!L290)-COUNTIFS(Video_List!$A:$A,Monitoring!C290,Video_List!$D:$D,"&lt;=" &amp;Monitoring!K290))+1," videos")))</f>
        <v>1 video</v>
      </c>
      <c r="T290" s="6" t="s">
        <v>34</v>
      </c>
      <c r="U290" s="75"/>
      <c r="V290" s="7" t="str">
        <f t="shared" si="43"/>
        <v/>
      </c>
      <c r="W290" s="85" t="s">
        <v>35</v>
      </c>
      <c r="X290" s="86" t="s">
        <v>35</v>
      </c>
      <c r="Y290" s="87" t="str">
        <f>+IFERROR(IF(Z290="#N/C","#N/C",INDEX(Taxonomy_UniqueValues!A:A,MATCH(Z290,Taxonomy_UniqueValues!B:B,0))),"#N/C")</f>
        <v>Insecta</v>
      </c>
      <c r="Z290" s="87" t="str">
        <f>+IFERROR(IF(AA290="#N/C","#N/C",INDEX(Taxonomy_UniqueValues!B:B,MATCH(AA290,Taxonomy_UniqueValues!C:C,0))),"#N/C")</f>
        <v>Diptera</v>
      </c>
      <c r="AA290" s="87" t="s">
        <v>49</v>
      </c>
      <c r="AB290" s="87" t="str">
        <f>+IFERROR(IF(AC290="#N/C","#N/C",INDEX(Taxonomy_UniqueValues!D:D,MATCH(AC290,Taxonomy_UniqueValues!E:E,0))),"#N/C")</f>
        <v>#N/C</v>
      </c>
      <c r="AC290" s="87" t="str">
        <f>+IFERROR(IF(AD290="#N/C","#N/C",IF(AD290="-",INDEX(Taxonomy_UniqueValues!E:E,MATCH(AE290,Taxonomy_UniqueValues!G:G,0)),INDEX(Taxonomy_UniqueValues!E:E,MATCH(AD290,Taxonomy_UniqueValues!F:F,0)))),"#N/C")</f>
        <v>#N/C</v>
      </c>
      <c r="AD290" s="87" t="str">
        <f>+IFERROR(IF(AE290="#N/C","#N/C",IF(AE290="-",INDEX(Taxonomy_UniqueValues!F:F,MATCH(AF290,Taxonomy_UniqueValues!H:H,0)),INDEX(Taxonomy_UniqueValues!F:F,MATCH(AE290,Taxonomy_UniqueValues!G:G,0)))),"#N/C")</f>
        <v>#N/C</v>
      </c>
      <c r="AE290" s="87" t="str">
        <f>+IFERROR(IF(AF290="#N/C","#N/C",INDEX(Taxonomy_UniqueValues!G:G,MATCH(AF290,Taxonomy_UniqueValues!H:H,0))),"#N/C")</f>
        <v>#N/C</v>
      </c>
      <c r="AF290" s="87" t="str">
        <f>+IFERROR(IF(AG290="#N/C","#N/C",INDEX(Taxonomy_UniqueValues!H:H,MATCH(AG290,Taxonomy_UniqueValues!I:I,0))),"#N/C")</f>
        <v>#N/C</v>
      </c>
      <c r="AG290" s="88" t="s">
        <v>37</v>
      </c>
      <c r="AH290" s="39" t="str" cm="1">
        <f t="array" ref="AH290">IF(LEN(V290)&gt;1,V290,_xlfn.LET(_xlpm.cls,Y290, _xlpm.ord,IFERROR(Z290,"#N/C"), _xlpm.subord,IFERROR(AA290,"#N/C"), _xlpm.infr,IFERROR(AB290,"#N/C"), _xlpm.sf,IFERROR(AC290,"#N/C"), _xlpm.fam,IFERROR(AD290,"#N/C"), _xlpm.subfam,IF(TRIM(AE290)="-","#N/C",IFERROR(AE290,"#N/C")),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_xlpm.fallback,IF(IFERROR(Z290,"#N/C")="#N/C",Y290,IF(IFERROR(AA290,"#N/C")="#N/C",Z290,IF(IFERROR(AB290,"#N/C")="#N/C",AA290,IF(IFERROR(AC290,"#N/C")="#N/C",AB290,IF(IFERROR(AD290,"#N/C")="#N/C",AC290,IF(IFERROR(AE290,"#N/C")="#N/C",AD290,"#N/C")))))), _xlpm.finalResult,IF(OR(_xlpm.computedResult="",_xlpm.computedResult="#N/C"),_xlpm.fallback,_xlpm.computedResult), INDEX(_xlpm.finalResult,1)))</f>
        <v>Brachycera</v>
      </c>
      <c r="AI290" s="106" t="s">
        <v>35</v>
      </c>
      <c r="AJ290" s="55" t="str">
        <f t="shared" si="44"/>
        <v>Insecta.Diptera.Brachycera.#N/C.#N/C.#N/C.#N/C.#N/C.#N/C</v>
      </c>
    </row>
    <row r="291" spans="1:36" x14ac:dyDescent="0.25">
      <c r="A291" s="3">
        <v>290</v>
      </c>
      <c r="B291" s="50" t="str">
        <f t="shared" si="39"/>
        <v>FAIR-D1_290</v>
      </c>
      <c r="C291" s="51" t="s">
        <v>28</v>
      </c>
      <c r="D291" s="4">
        <f t="shared" si="45"/>
        <v>45171</v>
      </c>
      <c r="E291" s="1" t="s">
        <v>317</v>
      </c>
      <c r="F291" s="81" t="str">
        <f>HYPERLINK(VLOOKUP(E291,Video_List!G:K,5),"video")</f>
        <v>video</v>
      </c>
      <c r="G291" s="5" t="str">
        <f>IF(ISBLANK(E291),"",IFERROR(IF(MATCH(E291,Video_List!$G:$G,)&gt;0,"ok",""),"errr"))</f>
        <v>ok</v>
      </c>
      <c r="H291" s="1" t="s">
        <v>317</v>
      </c>
      <c r="I291" s="81" t="str">
        <f>HYPERLINK(VLOOKUP(H291,Video_List!G:K,5),"video")</f>
        <v>video</v>
      </c>
      <c r="J291" s="5" t="str">
        <f>IF(ISBLANK(H291),"",IFERROR(IF(MATCH(H291,Video_List!$G:$G,)&gt;0,"ok",""),"error"))</f>
        <v>ok</v>
      </c>
      <c r="K291" s="2">
        <v>45171.744016203702</v>
      </c>
      <c r="L291" s="2">
        <v>45171.744062500002</v>
      </c>
      <c r="M291" s="52">
        <f t="shared" si="41"/>
        <v>4.6296299842651933E-5</v>
      </c>
      <c r="N291" s="53" t="s">
        <v>31</v>
      </c>
      <c r="O291" s="54" t="s">
        <v>32</v>
      </c>
      <c r="P291" s="54" t="s">
        <v>33</v>
      </c>
      <c r="Q291" s="6">
        <v>290</v>
      </c>
      <c r="R291" s="5" t="str">
        <f t="shared" si="42"/>
        <v>FAIR-D1/290</v>
      </c>
      <c r="S291" s="4" t="str">
        <f>IF(ISBLANK(E291),"",IF(E291=H291, "1 video",CONCATENATE((+COUNTIFS(Video_List!$A:$A,Monitoring!C291,Video_List!$D:$D,"&lt;=" &amp;Monitoring!L291)-COUNTIFS(Video_List!$A:$A,Monitoring!C291,Video_List!$D:$D,"&lt;=" &amp;Monitoring!K291))+1," videos")))</f>
        <v>1 video</v>
      </c>
      <c r="T291" s="54" t="s">
        <v>34</v>
      </c>
      <c r="U291" s="75"/>
      <c r="V291" s="7" t="str">
        <f t="shared" si="43"/>
        <v/>
      </c>
      <c r="W291" s="85" t="s">
        <v>32</v>
      </c>
      <c r="X291" s="86" t="s">
        <v>35</v>
      </c>
      <c r="Y291" s="87" t="str">
        <f>+IFERROR(IF(Z291="#N/C","#N/C",INDEX(Taxonomy_UniqueValues!A:A,MATCH(Z291,Taxonomy_UniqueValues!B:B,0))),"#N/C")</f>
        <v>Insecta</v>
      </c>
      <c r="Z291" s="87" t="str">
        <f>+IFERROR(IF(AA291="#N/C","#N/C",INDEX(Taxonomy_UniqueValues!B:B,MATCH(AA291,Taxonomy_UniqueValues!C:C,0))),"#N/C")</f>
        <v>Diptera</v>
      </c>
      <c r="AA291" s="87" t="str">
        <f>+IFERROR(IF(AC291="#N/C","#N/C",IF(AC291="-",INDEX(Taxonomy_UniqueValues!C:C,MATCH(AD291,Taxonomy_UniqueValues!F:F,0)),INDEX(Taxonomy_UniqueValues!C:C,MATCH(AC291,Taxonomy_UniqueValues!E:E,0)))),"#N/C")</f>
        <v>Brachycera</v>
      </c>
      <c r="AB291" s="87" t="str">
        <f>+IFERROR(IF(AC291="#N/C","#N/C",INDEX(Taxonomy_UniqueValues!D:D,MATCH(AC291,Taxonomy_UniqueValues!E:E,0))),"#N/C")</f>
        <v>Muscomorpha</v>
      </c>
      <c r="AC291" s="87" t="s">
        <v>36</v>
      </c>
      <c r="AD291" s="87" t="str">
        <f>+IFERROR(IF(AE291="#N/C","#N/C",IF(AE291="-",INDEX(Taxonomy_UniqueValues!F:F,MATCH(AF291,Taxonomy_UniqueValues!H:H,0)),INDEX(Taxonomy_UniqueValues!F:F,MATCH(AE291,Taxonomy_UniqueValues!G:G,0)))),"#N/C")</f>
        <v>#N/C</v>
      </c>
      <c r="AE291" s="87" t="str">
        <f>+IFERROR(IF(AF291="#N/C","#N/C",INDEX(Taxonomy_UniqueValues!G:G,MATCH(AF291,Taxonomy_UniqueValues!H:H,0))),"#N/C")</f>
        <v>#N/C</v>
      </c>
      <c r="AF291" s="87" t="str">
        <f>+IFERROR(IF(AG291="#N/C","#N/C",INDEX(Taxonomy_UniqueValues!H:H,MATCH(AG291,Taxonomy_UniqueValues!I:I,0))),"#N/C")</f>
        <v>#N/C</v>
      </c>
      <c r="AG291" s="88" t="s">
        <v>37</v>
      </c>
      <c r="AH291" s="39" t="str" cm="1">
        <f t="array" ref="AH291">IF(LEN(V291)&gt;1,V291,_xlfn.LET(_xlpm.cls,Y291, _xlpm.ord,IFERROR(Z291,"#N/C"), _xlpm.subord,IFERROR(AA291,"#N/C"), _xlpm.infr,IFERROR(AB291,"#N/C"), _xlpm.sf,IFERROR(AC291,"#N/C"), _xlpm.fam,IFERROR(AD291,"#N/C"), _xlpm.subfam,IF(TRIM(AE291)="-","#N/C",IFERROR(AE291,"#N/C")),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_xlpm.fallback,IF(IFERROR(Z291,"#N/C")="#N/C",Y291,IF(IFERROR(AA291,"#N/C")="#N/C",Z291,IF(IFERROR(AB291,"#N/C")="#N/C",AA291,IF(IFERROR(AC291,"#N/C")="#N/C",AB291,IF(IFERROR(AD291,"#N/C")="#N/C",AC291,IF(IFERROR(AE291,"#N/C")="#N/C",AD291,"#N/C")))))), _xlpm.finalResult,IF(OR(_xlpm.computedResult="",_xlpm.computedResult="#N/C"),_xlpm.fallback,_xlpm.computedResult), INDEX(_xlpm.finalResult,1)))</f>
        <v>Muscoidea</v>
      </c>
      <c r="AI291" s="106" t="s">
        <v>35</v>
      </c>
      <c r="AJ291" s="55" t="str">
        <f t="shared" si="44"/>
        <v>Insecta.Diptera.Brachycera.Muscomorpha.Muscoidea.#N/C.#N/C.#N/C.#N/C</v>
      </c>
    </row>
    <row r="292" spans="1:36" x14ac:dyDescent="0.25">
      <c r="A292" s="3">
        <v>291</v>
      </c>
      <c r="B292" s="50" t="str">
        <f t="shared" si="39"/>
        <v>FAIR-D1_291</v>
      </c>
      <c r="C292" s="51" t="s">
        <v>28</v>
      </c>
      <c r="D292" s="4">
        <f t="shared" si="45"/>
        <v>45171</v>
      </c>
      <c r="E292" s="1" t="s">
        <v>318</v>
      </c>
      <c r="F292" s="81" t="str">
        <f>HYPERLINK(VLOOKUP(E292,Video_List!G:K,5),"video")</f>
        <v>video</v>
      </c>
      <c r="G292" s="5" t="str">
        <f>IF(ISBLANK(E292),"",IFERROR(IF(MATCH(E292,Video_List!$G:$G,)&gt;0,"ok",""),"errr"))</f>
        <v>ok</v>
      </c>
      <c r="H292" s="1" t="s">
        <v>318</v>
      </c>
      <c r="I292" s="81" t="str">
        <f>HYPERLINK(VLOOKUP(H292,Video_List!G:K,5),"video")</f>
        <v>video</v>
      </c>
      <c r="J292" s="5" t="str">
        <f>IF(ISBLANK(H292),"",IFERROR(IF(MATCH(H292,Video_List!$G:$G,)&gt;0,"ok",""),"error"))</f>
        <v>ok</v>
      </c>
      <c r="K292" s="2">
        <v>45171.757916666698</v>
      </c>
      <c r="L292" s="2">
        <v>45171.7581712963</v>
      </c>
      <c r="M292" s="52">
        <f t="shared" si="41"/>
        <v>2.5462960184086114E-4</v>
      </c>
      <c r="N292" s="53" t="s">
        <v>31</v>
      </c>
      <c r="O292" s="54" t="s">
        <v>35</v>
      </c>
      <c r="P292" s="54" t="s">
        <v>46</v>
      </c>
      <c r="Q292" s="6">
        <v>291</v>
      </c>
      <c r="R292" s="5" t="str">
        <f t="shared" si="42"/>
        <v>FAIR-D1/291</v>
      </c>
      <c r="S292" s="4" t="str">
        <f>IF(ISBLANK(E292),"",IF(E292=H292, "1 video",CONCATENATE((+COUNTIFS(Video_List!$A:$A,Monitoring!C292,Video_List!$D:$D,"&lt;=" &amp;Monitoring!L292)-COUNTIFS(Video_List!$A:$A,Monitoring!C292,Video_List!$D:$D,"&lt;=" &amp;Monitoring!K292))+1," videos")))</f>
        <v>1 video</v>
      </c>
      <c r="T292" s="6" t="s">
        <v>34</v>
      </c>
      <c r="U292" s="75"/>
      <c r="V292" s="7" t="str">
        <f t="shared" si="43"/>
        <v/>
      </c>
      <c r="W292" s="85" t="s">
        <v>32</v>
      </c>
      <c r="X292" s="86" t="s">
        <v>35</v>
      </c>
      <c r="Y292" s="87" t="str">
        <f>+IFERROR(IF(Z292="#N/C","#N/C",INDEX(Taxonomy_UniqueValues!A:A,MATCH(Z292,Taxonomy_UniqueValues!B:B,0))),"#N/C")</f>
        <v>Insecta</v>
      </c>
      <c r="Z292" s="87" t="str">
        <f>+IFERROR(IF(AA292="#N/C","#N/C",INDEX(Taxonomy_UniqueValues!B:B,MATCH(AA292,Taxonomy_UniqueValues!C:C,0))),"#N/C")</f>
        <v>Diptera</v>
      </c>
      <c r="AA292" s="87" t="str">
        <f>+IFERROR(IF(AC292="#N/C","#N/C",IF(AC292="-",INDEX(Taxonomy_UniqueValues!C:C,MATCH(AD292,Taxonomy_UniqueValues!F:F,0)),INDEX(Taxonomy_UniqueValues!C:C,MATCH(AC292,Taxonomy_UniqueValues!E:E,0)))),"#N/C")</f>
        <v>Brachycera</v>
      </c>
      <c r="AB292" s="87" t="str">
        <f>+IFERROR(IF(AC292="#N/C","#N/C",INDEX(Taxonomy_UniqueValues!D:D,MATCH(AC292,Taxonomy_UniqueValues!E:E,0))),"#N/C")</f>
        <v>Muscomorpha</v>
      </c>
      <c r="AC292" s="87" t="s">
        <v>36</v>
      </c>
      <c r="AD292" s="87" t="str">
        <f>+IFERROR(IF(AE292="#N/C","#N/C",IF(AE292="-",INDEX(Taxonomy_UniqueValues!F:F,MATCH(AF292,Taxonomy_UniqueValues!H:H,0)),INDEX(Taxonomy_UniqueValues!F:F,MATCH(AE292,Taxonomy_UniqueValues!G:G,0)))),"#N/C")</f>
        <v>#N/C</v>
      </c>
      <c r="AE292" s="87" t="str">
        <f>+IFERROR(IF(AF292="#N/C","#N/C",INDEX(Taxonomy_UniqueValues!G:G,MATCH(AF292,Taxonomy_UniqueValues!H:H,0))),"#N/C")</f>
        <v>#N/C</v>
      </c>
      <c r="AF292" s="87" t="str">
        <f>+IFERROR(IF(AG292="#N/C","#N/C",INDEX(Taxonomy_UniqueValues!H:H,MATCH(AG292,Taxonomy_UniqueValues!I:I,0))),"#N/C")</f>
        <v>#N/C</v>
      </c>
      <c r="AG292" s="88" t="s">
        <v>37</v>
      </c>
      <c r="AH292" s="39" t="str" cm="1">
        <f t="array" ref="AH292">IF(LEN(V292)&gt;1,V292,_xlfn.LET(_xlpm.cls,Y292, _xlpm.ord,IFERROR(Z292,"#N/C"), _xlpm.subord,IFERROR(AA292,"#N/C"), _xlpm.infr,IFERROR(AB292,"#N/C"), _xlpm.sf,IFERROR(AC292,"#N/C"), _xlpm.fam,IFERROR(AD292,"#N/C"), _xlpm.subfam,IF(TRIM(AE292)="-","#N/C",IFERROR(AE292,"#N/C")),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_xlpm.fallback,IF(IFERROR(Z292,"#N/C")="#N/C",Y292,IF(IFERROR(AA292,"#N/C")="#N/C",Z292,IF(IFERROR(AB292,"#N/C")="#N/C",AA292,IF(IFERROR(AC292,"#N/C")="#N/C",AB292,IF(IFERROR(AD292,"#N/C")="#N/C",AC292,IF(IFERROR(AE292,"#N/C")="#N/C",AD292,"#N/C")))))), _xlpm.finalResult,IF(OR(_xlpm.computedResult="",_xlpm.computedResult="#N/C"),_xlpm.fallback,_xlpm.computedResult), INDEX(_xlpm.finalResult,1)))</f>
        <v>Muscoidea</v>
      </c>
      <c r="AI292" s="106" t="s">
        <v>35</v>
      </c>
      <c r="AJ292" s="55" t="str">
        <f t="shared" si="44"/>
        <v>Insecta.Diptera.Brachycera.Muscomorpha.Muscoidea.#N/C.#N/C.#N/C.#N/C</v>
      </c>
    </row>
    <row r="293" spans="1:36" x14ac:dyDescent="0.25">
      <c r="A293" s="3">
        <v>292</v>
      </c>
      <c r="B293" s="50" t="str">
        <f t="shared" si="39"/>
        <v>FAIR-D1_292</v>
      </c>
      <c r="C293" s="51" t="s">
        <v>28</v>
      </c>
      <c r="D293" s="4">
        <f t="shared" si="45"/>
        <v>45172</v>
      </c>
      <c r="E293" s="1" t="s">
        <v>319</v>
      </c>
      <c r="F293" s="81" t="str">
        <f>HYPERLINK(VLOOKUP(E293,Video_List!G:K,5),"video")</f>
        <v>video</v>
      </c>
      <c r="G293" s="5" t="str">
        <f>IF(ISBLANK(E293),"",IFERROR(IF(MATCH(E293,Video_List!$G:$G,)&gt;0,"ok",""),"errr"))</f>
        <v>ok</v>
      </c>
      <c r="H293" s="1" t="s">
        <v>319</v>
      </c>
      <c r="I293" s="81" t="str">
        <f>HYPERLINK(VLOOKUP(H293,Video_List!G:K,5),"video")</f>
        <v>video</v>
      </c>
      <c r="J293" s="5" t="str">
        <f>IF(ISBLANK(H293),"",IFERROR(IF(MATCH(H293,Video_List!$G:$G,)&gt;0,"ok",""),"error"))</f>
        <v>ok</v>
      </c>
      <c r="K293" s="2">
        <v>45172.354976851901</v>
      </c>
      <c r="L293" s="2">
        <v>45172.355636574102</v>
      </c>
      <c r="M293" s="52">
        <f t="shared" si="41"/>
        <v>6.5972220181720331E-4</v>
      </c>
      <c r="N293" s="53" t="s">
        <v>46</v>
      </c>
      <c r="O293" s="54" t="s">
        <v>35</v>
      </c>
      <c r="P293" s="54" t="s">
        <v>46</v>
      </c>
      <c r="Q293" s="6">
        <v>292</v>
      </c>
      <c r="R293" s="5" t="str">
        <f t="shared" si="42"/>
        <v>FAIR-D1/292</v>
      </c>
      <c r="S293" s="4" t="str">
        <f>IF(ISBLANK(E293),"",IF(E293=H293, "1 video",CONCATENATE((+COUNTIFS(Video_List!$A:$A,Monitoring!C293,Video_List!$D:$D,"&lt;=" &amp;Monitoring!L293)-COUNTIFS(Video_List!$A:$A,Monitoring!C293,Video_List!$D:$D,"&lt;=" &amp;Monitoring!K293))+1," videos")))</f>
        <v>1 video</v>
      </c>
      <c r="T293" s="54" t="s">
        <v>34</v>
      </c>
      <c r="U293" s="75"/>
      <c r="V293" s="7" t="str">
        <f t="shared" si="43"/>
        <v/>
      </c>
      <c r="W293" s="85" t="s">
        <v>35</v>
      </c>
      <c r="X293" s="86" t="s">
        <v>35</v>
      </c>
      <c r="Y293" s="87" t="str">
        <f>+IFERROR(IF(Z293="#N/C","#N/C",INDEX(Taxonomy_UniqueValues!A:A,MATCH(Z293,Taxonomy_UniqueValues!B:B,0))),"#N/C")</f>
        <v>Insecta</v>
      </c>
      <c r="Z293" s="87" t="str">
        <f>+IFERROR(IF(AA293="#N/C","#N/C",INDEX(Taxonomy_UniqueValues!B:B,MATCH(AA293,Taxonomy_UniqueValues!C:C,0))),"#N/C")</f>
        <v>Diptera</v>
      </c>
      <c r="AA293" s="87" t="s">
        <v>49</v>
      </c>
      <c r="AB293" s="87" t="str">
        <f>+IFERROR(IF(AC293="#N/C","#N/C",INDEX(Taxonomy_UniqueValues!D:D,MATCH(AC293,Taxonomy_UniqueValues!E:E,0))),"#N/C")</f>
        <v>#N/C</v>
      </c>
      <c r="AC293" s="87" t="str">
        <f>+IFERROR(IF(AD293="#N/C","#N/C",IF(AD293="-",INDEX(Taxonomy_UniqueValues!E:E,MATCH(AE293,Taxonomy_UniqueValues!G:G,0)),INDEX(Taxonomy_UniqueValues!E:E,MATCH(AD293,Taxonomy_UniqueValues!F:F,0)))),"#N/C")</f>
        <v>#N/C</v>
      </c>
      <c r="AD293" s="87" t="str">
        <f>+IFERROR(IF(AE293="#N/C","#N/C",IF(AE293="-",INDEX(Taxonomy_UniqueValues!F:F,MATCH(AF293,Taxonomy_UniqueValues!H:H,0)),INDEX(Taxonomy_UniqueValues!F:F,MATCH(AE293,Taxonomy_UniqueValues!G:G,0)))),"#N/C")</f>
        <v>#N/C</v>
      </c>
      <c r="AE293" s="87" t="str">
        <f>+IFERROR(IF(AF293="#N/C","#N/C",INDEX(Taxonomy_UniqueValues!G:G,MATCH(AF293,Taxonomy_UniqueValues!H:H,0))),"#N/C")</f>
        <v>#N/C</v>
      </c>
      <c r="AF293" s="87" t="str">
        <f>+IFERROR(IF(AG293="#N/C","#N/C",INDEX(Taxonomy_UniqueValues!H:H,MATCH(AG293,Taxonomy_UniqueValues!I:I,0))),"#N/C")</f>
        <v>#N/C</v>
      </c>
      <c r="AG293" s="88" t="s">
        <v>37</v>
      </c>
      <c r="AH293" s="39" t="str" cm="1">
        <f t="array" ref="AH293">IF(LEN(V293)&gt;1,V293,_xlfn.LET(_xlpm.cls,Y293, _xlpm.ord,IFERROR(Z293,"#N/C"), _xlpm.subord,IFERROR(AA293,"#N/C"), _xlpm.infr,IFERROR(AB293,"#N/C"), _xlpm.sf,IFERROR(AC293,"#N/C"), _xlpm.fam,IFERROR(AD293,"#N/C"), _xlpm.subfam,IF(TRIM(AE293)="-","#N/C",IFERROR(AE293,"#N/C")),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_xlpm.fallback,IF(IFERROR(Z293,"#N/C")="#N/C",Y293,IF(IFERROR(AA293,"#N/C")="#N/C",Z293,IF(IFERROR(AB293,"#N/C")="#N/C",AA293,IF(IFERROR(AC293,"#N/C")="#N/C",AB293,IF(IFERROR(AD293,"#N/C")="#N/C",AC293,IF(IFERROR(AE293,"#N/C")="#N/C",AD293,"#N/C")))))), _xlpm.finalResult,IF(OR(_xlpm.computedResult="",_xlpm.computedResult="#N/C"),_xlpm.fallback,_xlpm.computedResult), INDEX(_xlpm.finalResult,1)))</f>
        <v>Brachycera</v>
      </c>
      <c r="AI293" s="106" t="s">
        <v>35</v>
      </c>
      <c r="AJ293" s="55" t="str">
        <f t="shared" si="44"/>
        <v>Insecta.Diptera.Brachycera.#N/C.#N/C.#N/C.#N/C.#N/C.#N/C</v>
      </c>
    </row>
    <row r="294" spans="1:36" x14ac:dyDescent="0.25">
      <c r="A294" s="3">
        <v>293</v>
      </c>
      <c r="B294" s="50" t="str">
        <f t="shared" si="39"/>
        <v>FAIR-D1_293</v>
      </c>
      <c r="C294" s="51" t="s">
        <v>28</v>
      </c>
      <c r="D294" s="4">
        <f t="shared" si="45"/>
        <v>45172</v>
      </c>
      <c r="E294" s="1" t="s">
        <v>320</v>
      </c>
      <c r="F294" s="81" t="str">
        <f>HYPERLINK(VLOOKUP(E294,Video_List!G:K,5),"video")</f>
        <v>video</v>
      </c>
      <c r="G294" s="5" t="str">
        <f>IF(ISBLANK(E294),"",IFERROR(IF(MATCH(E294,Video_List!$G:$G,)&gt;0,"ok",""),"errr"))</f>
        <v>ok</v>
      </c>
      <c r="H294" s="1" t="s">
        <v>320</v>
      </c>
      <c r="I294" s="81" t="str">
        <f>HYPERLINK(VLOOKUP(H294,Video_List!G:K,5),"video")</f>
        <v>video</v>
      </c>
      <c r="J294" s="5" t="str">
        <f>IF(ISBLANK(H294),"",IFERROR(IF(MATCH(H294,Video_List!$G:$G,)&gt;0,"ok",""),"error"))</f>
        <v>ok</v>
      </c>
      <c r="K294" s="2">
        <v>45172.424687500003</v>
      </c>
      <c r="L294" s="2">
        <v>45172.424884259301</v>
      </c>
      <c r="M294" s="52">
        <f t="shared" si="41"/>
        <v>1.9675929797813296E-4</v>
      </c>
      <c r="N294" s="53" t="s">
        <v>46</v>
      </c>
      <c r="O294" s="54" t="s">
        <v>35</v>
      </c>
      <c r="P294" s="54" t="s">
        <v>46</v>
      </c>
      <c r="Q294" s="6">
        <v>293</v>
      </c>
      <c r="R294" s="5" t="str">
        <f t="shared" si="42"/>
        <v>FAIR-D1/293</v>
      </c>
      <c r="S294" s="4" t="str">
        <f>IF(ISBLANK(E294),"",IF(E294=H294, "1 video",CONCATENATE((+COUNTIFS(Video_List!$A:$A,Monitoring!C294,Video_List!$D:$D,"&lt;=" &amp;Monitoring!L294)-COUNTIFS(Video_List!$A:$A,Monitoring!C294,Video_List!$D:$D,"&lt;=" &amp;Monitoring!K294))+1," videos")))</f>
        <v>1 video</v>
      </c>
      <c r="T294" s="6" t="s">
        <v>34</v>
      </c>
      <c r="U294" s="75"/>
      <c r="V294" s="7" t="str">
        <f t="shared" si="43"/>
        <v/>
      </c>
      <c r="W294" s="85" t="s">
        <v>32</v>
      </c>
      <c r="X294" s="86" t="s">
        <v>35</v>
      </c>
      <c r="Y294" s="87" t="str">
        <f>+IFERROR(IF(Z294="#N/C","#N/C",IF(Z294=0,INDEX(Taxonomy_UniqueValues!A:A,MATCH(AA294,Taxonomy_UniqueValues!C:C,0)),INDEX(Taxonomy_UniqueValues!A:A,MATCH(Z294,Taxonomy_UniqueValues!B:B,0)))),"#N/C")</f>
        <v>Insecta</v>
      </c>
      <c r="Z294" s="87" t="str">
        <f>+IFERROR(IF(AA294="#N/C","#N/C",IF(AA294=0,INDEX(Taxonomy_UniqueValues!B:B,MATCH(AB294,Taxonomy_UniqueValues!D:D,0)),INDEX(Taxonomy_UniqueValues!B:B,MATCH(AA294,Taxonomy_UniqueValues!C:C,0)))),"#N/C")</f>
        <v>Diptera</v>
      </c>
      <c r="AA294" s="87" t="str">
        <f>+IFERROR(IF(AB294="#N/C","#N/C",IF(AB294=0,INDEX(Taxonomy_UniqueValues!C:C,MATCH(AC294,Taxonomy_UniqueValues!E:E,0)),INDEX(Taxonomy_UniqueValues!C:C,MATCH(AB294,Taxonomy_UniqueValues!D:D,0)))),"#N/C")</f>
        <v>Brachycera</v>
      </c>
      <c r="AB294" s="87" t="str">
        <f>+IFERROR(IF(AC294="#N/C","#N/C",IF(AC294=0,INDEX(Taxonomy_UniqueValues!D:D,MATCH(AD294,Taxonomy_UniqueValues!F:F,0)),INDEX(Taxonomy_UniqueValues!D:D,MATCH(AC294,Taxonomy_UniqueValues!E:E,0)))),"#N/C")</f>
        <v>Muscomorpha</v>
      </c>
      <c r="AC294" s="87" t="str">
        <f>+IFERROR(IF(AD294="#N/C","#N/C",IF(AD294=0,INDEX(Taxonomy_UniqueValues!E:E,MATCH(AE294,Taxonomy_UniqueValues!G:G,0)),INDEX(Taxonomy_UniqueValues!E:E,MATCH(AD294,Taxonomy_UniqueValues!F:F,0)))),"#N/C")</f>
        <v>Muscoidea</v>
      </c>
      <c r="AD294" s="87" t="str">
        <f>+IFERROR(IF(AE294="#N/C","#N/C",IF(AE294=0,INDEX(Taxonomy_UniqueValues!F:F,MATCH(AF294,Taxonomy_UniqueValues!H:H,0)),INDEX(Taxonomy_UniqueValues!F:F,MATCH(AE294,Taxonomy_UniqueValues!G:G,0)))),"#N/C")</f>
        <v>Fanniidae</v>
      </c>
      <c r="AE294" s="87">
        <f>+IFERROR(IF(AF294="#N/C","#N/C",INDEX(Taxonomy_UniqueValues!G:G,MATCH(AF294,Taxonomy_UniqueValues!H:H,0))),"#N/C")</f>
        <v>0</v>
      </c>
      <c r="AF294" s="87" t="s">
        <v>39</v>
      </c>
      <c r="AG294" s="88" t="s">
        <v>37</v>
      </c>
      <c r="AH294" s="39" t="str" cm="1">
        <f t="array" ref="AH294">IF(LEN(V294)&gt;1,V294,_xlfn.LET(_xlpm.cls,Y294, _xlpm.ord,IFERROR(Z294,"#N/C"), _xlpm.subord,IFERROR(AA294,"#N/C"), _xlpm.infr,IFERROR(AB294,"#N/C"), _xlpm.sf,IFERROR(AC294,"#N/C"), _xlpm.fam,IFERROR(AD294,"#N/C"), _xlpm.subfam,IF(TRIM(AE294)="-","#N/C",IFERROR(AE294,"#N/C")),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_xlpm.fallback,IF(IFERROR(Z294,"#N/C")="#N/C",Y294,IF(IFERROR(AA294,"#N/C")="#N/C",Z294,IF(IFERROR(AB294,"#N/C")="#N/C",AA294,IF(IFERROR(AC294,"#N/C")="#N/C",AB294,IF(IFERROR(AD294,"#N/C")="#N/C",AC294,IF(IFERROR(AE294,"#N/C")="#N/C",AD294,"#N/C")))))), _xlpm.finalResult,IF(OR(_xlpm.computedResult="",_xlpm.computedResult="#N/C"),_xlpm.fallback,_xlpm.computedResult), INDEX(_xlpm.finalResult,1)))</f>
        <v>fly</v>
      </c>
      <c r="AI294" s="106" t="s">
        <v>35</v>
      </c>
      <c r="AJ294" s="55" t="str">
        <f t="shared" si="44"/>
        <v>Insecta.Diptera.Brachycera.Muscomorpha.Muscoidea.Fanniidae.0.Fannia.#N/C</v>
      </c>
    </row>
    <row r="295" spans="1:36" x14ac:dyDescent="0.25">
      <c r="A295" s="3">
        <v>294</v>
      </c>
      <c r="B295" s="50" t="str">
        <f t="shared" si="39"/>
        <v>FAIR-D1_294</v>
      </c>
      <c r="C295" s="51" t="s">
        <v>28</v>
      </c>
      <c r="D295" s="4">
        <f t="shared" si="45"/>
        <v>45172</v>
      </c>
      <c r="E295" s="1" t="s">
        <v>321</v>
      </c>
      <c r="F295" s="81" t="str">
        <f>HYPERLINK(VLOOKUP(E295,Video_List!G:K,5),"video")</f>
        <v>video</v>
      </c>
      <c r="G295" s="5" t="str">
        <f>IF(ISBLANK(E295),"",IFERROR(IF(MATCH(E295,Video_List!$G:$G,)&gt;0,"ok",""),"errr"))</f>
        <v>ok</v>
      </c>
      <c r="H295" s="1" t="s">
        <v>321</v>
      </c>
      <c r="I295" s="81" t="str">
        <f>HYPERLINK(VLOOKUP(H295,Video_List!G:K,5),"video")</f>
        <v>video</v>
      </c>
      <c r="J295" s="5" t="str">
        <f>IF(ISBLANK(H295),"",IFERROR(IF(MATCH(H295,Video_List!$G:$G,)&gt;0,"ok",""),"error"))</f>
        <v>ok</v>
      </c>
      <c r="K295" s="2">
        <v>45172.448483796303</v>
      </c>
      <c r="L295" s="2">
        <v>45172.448530092603</v>
      </c>
      <c r="M295" s="52">
        <f t="shared" si="41"/>
        <v>4.6296299842651933E-5</v>
      </c>
      <c r="N295" s="53" t="s">
        <v>31</v>
      </c>
      <c r="O295" s="54" t="s">
        <v>35</v>
      </c>
      <c r="P295" s="54" t="s">
        <v>33</v>
      </c>
      <c r="Q295" s="6">
        <v>294</v>
      </c>
      <c r="R295" s="5" t="str">
        <f t="shared" si="42"/>
        <v>FAIR-D1/294</v>
      </c>
      <c r="S295" s="4" t="str">
        <f>IF(ISBLANK(E295),"",IF(E295=H295, "1 video",CONCATENATE((+COUNTIFS(Video_List!$A:$A,Monitoring!C295,Video_List!$D:$D,"&lt;=" &amp;Monitoring!L295)-COUNTIFS(Video_List!$A:$A,Monitoring!C295,Video_List!$D:$D,"&lt;=" &amp;Monitoring!K295))+1," videos")))</f>
        <v>1 video</v>
      </c>
      <c r="T295" s="6" t="s">
        <v>537</v>
      </c>
      <c r="U295" s="75"/>
      <c r="V295" s="7" t="str">
        <f t="shared" si="43"/>
        <v/>
      </c>
      <c r="W295" s="85" t="s">
        <v>32</v>
      </c>
      <c r="X295" s="86" t="s">
        <v>32</v>
      </c>
      <c r="Y295" s="87" t="str">
        <f>+IFERROR(IF(Z295="#N/C","#N/C",INDEX(Taxonomy_UniqueValues!A:A,MATCH(Z295,Taxonomy_UniqueValues!B:B,0))),"#N/C")</f>
        <v>Insecta</v>
      </c>
      <c r="Z295" s="87" t="str">
        <f>+IFERROR(IF(AA295="#N/C","#N/C",INDEX(Taxonomy_UniqueValues!B:B,MATCH(AA295,Taxonomy_UniqueValues!C:C,0))),"#N/C")</f>
        <v>Diptera</v>
      </c>
      <c r="AA295" s="87" t="str">
        <f>+IFERROR(IF(AC295="#N/C","#N/C",IF(AC295="-",INDEX(Taxonomy_UniqueValues!C:C,MATCH(AD295,Taxonomy_UniqueValues!F:F,0)),INDEX(Taxonomy_UniqueValues!C:C,MATCH(AC295,Taxonomy_UniqueValues!E:E,0)))),"#N/C")</f>
        <v>Brachycera</v>
      </c>
      <c r="AB295" s="87" t="str">
        <f>+IFERROR(IF(AC295="#N/C","#N/C",INDEX(Taxonomy_UniqueValues!D:D,MATCH(AC295,Taxonomy_UniqueValues!E:E,0))),"#N/C")</f>
        <v>Muscomorpha</v>
      </c>
      <c r="AC295" s="87" t="str">
        <f>+IFERROR(IF(AD295="#N/C","#N/C",IF(AD295="-",INDEX(Taxonomy_UniqueValues!E:E,MATCH(AE295,Taxonomy_UniqueValues!G:G,0)),INDEX(Taxonomy_UniqueValues!E:E,MATCH(AD295,Taxonomy_UniqueValues!F:F,0)))),"#N/C")</f>
        <v>Oestroidea</v>
      </c>
      <c r="AD295" s="87" t="str">
        <f>+IFERROR(IF(AE295="#N/C","#N/C",IF(AE295="-",INDEX(Taxonomy_UniqueValues!F:F,MATCH(AF295,Taxonomy_UniqueValues!H:H,0)),INDEX(Taxonomy_UniqueValues!F:F,MATCH(AE295,Taxonomy_UniqueValues!G:G,0)))),"#N/C")</f>
        <v>Sarcophagidae</v>
      </c>
      <c r="AE295" s="87" t="str">
        <f>+IFERROR(IF(AF295="#N/C","#N/C",INDEX(Taxonomy_UniqueValues!G:G,MATCH(AF295,Taxonomy_UniqueValues!H:H,0))),"#N/C")</f>
        <v>Sarcophaginae</v>
      </c>
      <c r="AF295" s="87" t="s">
        <v>322</v>
      </c>
      <c r="AG295" s="88" t="s">
        <v>37</v>
      </c>
      <c r="AH295" s="39" t="str" cm="1">
        <f t="array" ref="AH295">IF(LEN(V295)&gt;1,V295,_xlfn.LET(_xlpm.cls,Y295, _xlpm.ord,IFERROR(Z295,"#N/C"), _xlpm.subord,IFERROR(AA295,"#N/C"), _xlpm.infr,IFERROR(AB295,"#N/C"), _xlpm.sf,IFERROR(AC295,"#N/C"), _xlpm.fam,IFERROR(AD295,"#N/C"), _xlpm.subfam,IF(TRIM(AE295)="-","#N/C",IFERROR(AE295,"#N/C")),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_xlpm.fallback,IF(IFERROR(Z295,"#N/C")="#N/C",Y295,IF(IFERROR(AA295,"#N/C")="#N/C",Z295,IF(IFERROR(AB295,"#N/C")="#N/C",AA295,IF(IFERROR(AC295,"#N/C")="#N/C",AB295,IF(IFERROR(AD295,"#N/C")="#N/C",AC295,IF(IFERROR(AE295,"#N/C")="#N/C",AD295,"#N/C")))))), _xlpm.finalResult,IF(OR(_xlpm.computedResult="",_xlpm.computedResult="#N/C"),_xlpm.fallback,_xlpm.computedResult), INDEX(_xlpm.finalResult,1)))</f>
        <v>flesh_fly</v>
      </c>
      <c r="AI295" s="106" t="s">
        <v>35</v>
      </c>
      <c r="AJ295" s="55" t="str">
        <f t="shared" si="44"/>
        <v>Insecta.Diptera.Brachycera.Muscomorpha.Oestroidea.Sarcophagidae.Sarcophaginae.Sarcophaga.#N/C</v>
      </c>
    </row>
    <row r="296" spans="1:36" x14ac:dyDescent="0.25">
      <c r="A296" s="3">
        <v>295</v>
      </c>
      <c r="B296" s="50" t="str">
        <f t="shared" ref="B296:B358" si="46">+_xlfn.CONCAT(C296,"_",A296)</f>
        <v>FAIR-D1_295</v>
      </c>
      <c r="C296" s="51" t="s">
        <v>28</v>
      </c>
      <c r="D296" s="4">
        <f t="shared" si="45"/>
        <v>45172</v>
      </c>
      <c r="E296" s="1" t="s">
        <v>323</v>
      </c>
      <c r="F296" s="81" t="str">
        <f>HYPERLINK(VLOOKUP(E296,Video_List!G:K,5),"video")</f>
        <v>video</v>
      </c>
      <c r="G296" s="5" t="str">
        <f>IF(ISBLANK(E296),"",IFERROR(IF(MATCH(E296,Video_List!$G:$G,)&gt;0,"ok",""),"errr"))</f>
        <v>ok</v>
      </c>
      <c r="H296" s="1" t="s">
        <v>323</v>
      </c>
      <c r="I296" s="81" t="str">
        <f>HYPERLINK(VLOOKUP(H296,Video_List!G:K,5),"video")</f>
        <v>video</v>
      </c>
      <c r="J296" s="5" t="str">
        <f>IF(ISBLANK(H296),"",IFERROR(IF(MATCH(H296,Video_List!$G:$G,)&gt;0,"ok",""),"error"))</f>
        <v>ok</v>
      </c>
      <c r="K296" s="2">
        <v>45172.700891203698</v>
      </c>
      <c r="L296" s="2">
        <v>45172.700960648202</v>
      </c>
      <c r="M296" s="52">
        <f t="shared" si="41"/>
        <v>6.9444504333660007E-5</v>
      </c>
      <c r="N296" s="53" t="s">
        <v>31</v>
      </c>
      <c r="O296" s="54" t="s">
        <v>35</v>
      </c>
      <c r="P296" s="54" t="s">
        <v>33</v>
      </c>
      <c r="Q296" s="6">
        <v>295</v>
      </c>
      <c r="R296" s="5" t="str">
        <f t="shared" si="42"/>
        <v>FAIR-D1/295</v>
      </c>
      <c r="S296" s="4" t="str">
        <f>IF(ISBLANK(E296),"",IF(E296=H296, "1 video",CONCATENATE((+COUNTIFS(Video_List!$A:$A,Monitoring!C296,Video_List!$D:$D,"&lt;=" &amp;Monitoring!L296)-COUNTIFS(Video_List!$A:$A,Monitoring!C296,Video_List!$D:$D,"&lt;=" &amp;Monitoring!K296))+1," videos")))</f>
        <v>1 video</v>
      </c>
      <c r="T296" s="54" t="s">
        <v>34</v>
      </c>
      <c r="U296" s="75"/>
      <c r="V296" s="7" t="str">
        <f t="shared" si="43"/>
        <v/>
      </c>
      <c r="W296" s="85" t="s">
        <v>32</v>
      </c>
      <c r="X296" s="86" t="s">
        <v>35</v>
      </c>
      <c r="Y296" s="87" t="str">
        <f>+IFERROR(IF(Z296="#N/C","#N/C",INDEX(Taxonomy_UniqueValues!A:A,MATCH(Z296,Taxonomy_UniqueValues!B:B,0))),"#N/C")</f>
        <v>Insecta</v>
      </c>
      <c r="Z296" s="87" t="str">
        <f>+IFERROR(IF(AA296="#N/C","#N/C",INDEX(Taxonomy_UniqueValues!B:B,MATCH(AA296,Taxonomy_UniqueValues!C:C,0))),"#N/C")</f>
        <v>Diptera</v>
      </c>
      <c r="AA296" s="87" t="str">
        <f>+IFERROR(IF(AC296="#N/C","#N/C",IF(AC296="-",INDEX(Taxonomy_UniqueValues!C:C,MATCH(AD296,Taxonomy_UniqueValues!F:F,0)),INDEX(Taxonomy_UniqueValues!C:C,MATCH(AC296,Taxonomy_UniqueValues!E:E,0)))),"#N/C")</f>
        <v>Brachycera</v>
      </c>
      <c r="AB296" s="87" t="str">
        <f>+IFERROR(IF(AC296="#N/C","#N/C",INDEX(Taxonomy_UniqueValues!D:D,MATCH(AC296,Taxonomy_UniqueValues!E:E,0))),"#N/C")</f>
        <v>Muscomorpha</v>
      </c>
      <c r="AC296" s="87" t="s">
        <v>36</v>
      </c>
      <c r="AD296" s="87" t="str">
        <f>+IFERROR(IF(AE296="#N/C","#N/C",IF(AE296="-",INDEX(Taxonomy_UniqueValues!F:F,MATCH(AF296,Taxonomy_UniqueValues!H:H,0)),INDEX(Taxonomy_UniqueValues!F:F,MATCH(AE296,Taxonomy_UniqueValues!G:G,0)))),"#N/C")</f>
        <v>#N/C</v>
      </c>
      <c r="AE296" s="87" t="str">
        <f>+IFERROR(IF(AF296="#N/C","#N/C",INDEX(Taxonomy_UniqueValues!G:G,MATCH(AF296,Taxonomy_UniqueValues!H:H,0))),"#N/C")</f>
        <v>#N/C</v>
      </c>
      <c r="AF296" s="87" t="str">
        <f>+IFERROR(IF(AG296="#N/C","#N/C",INDEX(Taxonomy_UniqueValues!H:H,MATCH(AG296,Taxonomy_UniqueValues!I:I,0))),"#N/C")</f>
        <v>#N/C</v>
      </c>
      <c r="AG296" s="88" t="s">
        <v>37</v>
      </c>
      <c r="AH296" s="39" t="str" cm="1">
        <f t="array" ref="AH296">IF(LEN(V296)&gt;1,V296,_xlfn.LET(_xlpm.cls,Y296, _xlpm.ord,IFERROR(Z296,"#N/C"), _xlpm.subord,IFERROR(AA296,"#N/C"), _xlpm.infr,IFERROR(AB296,"#N/C"), _xlpm.sf,IFERROR(AC296,"#N/C"), _xlpm.fam,IFERROR(AD296,"#N/C"), _xlpm.subfam,IF(TRIM(AE296)="-","#N/C",IFERROR(AE296,"#N/C")),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_xlpm.fallback,IF(IFERROR(Z296,"#N/C")="#N/C",Y296,IF(IFERROR(AA296,"#N/C")="#N/C",Z296,IF(IFERROR(AB296,"#N/C")="#N/C",AA296,IF(IFERROR(AC296,"#N/C")="#N/C",AB296,IF(IFERROR(AD296,"#N/C")="#N/C",AC296,IF(IFERROR(AE296,"#N/C")="#N/C",AD296,"#N/C")))))), _xlpm.finalResult,IF(OR(_xlpm.computedResult="",_xlpm.computedResult="#N/C"),_xlpm.fallback,_xlpm.computedResult), INDEX(_xlpm.finalResult,1)))</f>
        <v>Muscoidea</v>
      </c>
      <c r="AI296" s="106" t="s">
        <v>35</v>
      </c>
      <c r="AJ296" s="55" t="str">
        <f t="shared" si="44"/>
        <v>Insecta.Diptera.Brachycera.Muscomorpha.Muscoidea.#N/C.#N/C.#N/C.#N/C</v>
      </c>
    </row>
    <row r="297" spans="1:36" x14ac:dyDescent="0.25">
      <c r="A297" s="3">
        <v>296</v>
      </c>
      <c r="B297" s="50" t="str">
        <f t="shared" si="46"/>
        <v>FAIR-D1_296</v>
      </c>
      <c r="C297" s="51" t="s">
        <v>28</v>
      </c>
      <c r="D297" s="4">
        <f t="shared" si="45"/>
        <v>45173</v>
      </c>
      <c r="E297" s="1" t="s">
        <v>324</v>
      </c>
      <c r="F297" s="81" t="str">
        <f>HYPERLINK(VLOOKUP(E297,Video_List!G:K,5),"video")</f>
        <v>video</v>
      </c>
      <c r="G297" s="5" t="str">
        <f>IF(ISBLANK(E297),"",IFERROR(IF(MATCH(E297,Video_List!$G:$G,)&gt;0,"ok",""),"errr"))</f>
        <v>ok</v>
      </c>
      <c r="H297" s="1" t="s">
        <v>324</v>
      </c>
      <c r="I297" s="81" t="str">
        <f>HYPERLINK(VLOOKUP(H297,Video_List!G:K,5),"video")</f>
        <v>video</v>
      </c>
      <c r="J297" s="5" t="str">
        <f>IF(ISBLANK(H297),"",IFERROR(IF(MATCH(H297,Video_List!$G:$G,)&gt;0,"ok",""),"error"))</f>
        <v>ok</v>
      </c>
      <c r="K297" s="2">
        <v>45173.544293981497</v>
      </c>
      <c r="L297" s="2">
        <v>45173.544374999998</v>
      </c>
      <c r="M297" s="52">
        <f t="shared" si="41"/>
        <v>8.1018501077778637E-5</v>
      </c>
      <c r="N297" s="53" t="s">
        <v>33</v>
      </c>
      <c r="O297" s="54" t="s">
        <v>32</v>
      </c>
      <c r="P297" s="54" t="s">
        <v>33</v>
      </c>
      <c r="Q297" s="6">
        <v>296</v>
      </c>
      <c r="R297" s="5" t="str">
        <f t="shared" si="42"/>
        <v>FAIR-D1/296</v>
      </c>
      <c r="S297" s="4" t="str">
        <f>IF(ISBLANK(E297),"",IF(E297=H297, "1 video",CONCATENATE((+COUNTIFS(Video_List!$A:$A,Monitoring!C297,Video_List!$D:$D,"&lt;=" &amp;Monitoring!L297)-COUNTIFS(Video_List!$A:$A,Monitoring!C297,Video_List!$D:$D,"&lt;=" &amp;Monitoring!K297))+1," videos")))</f>
        <v>1 video</v>
      </c>
      <c r="T297" s="6" t="s">
        <v>34</v>
      </c>
      <c r="U297" s="75"/>
      <c r="V297" s="7" t="str">
        <f t="shared" si="43"/>
        <v/>
      </c>
      <c r="W297" s="85" t="s">
        <v>32</v>
      </c>
      <c r="X297" s="86" t="s">
        <v>35</v>
      </c>
      <c r="Y297" s="87" t="str">
        <f>+IFERROR(IF(Z297="#N/C","#N/C",IF(Z297=0,INDEX(Taxonomy_UniqueValues!A:A,MATCH(AA297,Taxonomy_UniqueValues!C:C,0)),INDEX(Taxonomy_UniqueValues!A:A,MATCH(Z297,Taxonomy_UniqueValues!B:B,0)))),"#N/C")</f>
        <v>Insecta</v>
      </c>
      <c r="Z297" s="87" t="str">
        <f>+IFERROR(IF(AA297="#N/C","#N/C",IF(AA297=0,INDEX(Taxonomy_UniqueValues!B:B,MATCH(AB297,Taxonomy_UniqueValues!D:D,0)),INDEX(Taxonomy_UniqueValues!B:B,MATCH(AA297,Taxonomy_UniqueValues!C:C,0)))),"#N/C")</f>
        <v>Diptera</v>
      </c>
      <c r="AA297" s="87" t="str">
        <f>+IFERROR(IF(AB297="#N/C","#N/C",IF(AB297=0,INDEX(Taxonomy_UniqueValues!C:C,MATCH(AC297,Taxonomy_UniqueValues!E:E,0)),INDEX(Taxonomy_UniqueValues!C:C,MATCH(AB297,Taxonomy_UniqueValues!D:D,0)))),"#N/C")</f>
        <v>Brachycera</v>
      </c>
      <c r="AB297" s="87" t="str">
        <f>+IFERROR(IF(AC297="#N/C","#N/C",IF(AC297=0,INDEX(Taxonomy_UniqueValues!D:D,MATCH(AD297,Taxonomy_UniqueValues!F:F,0)),INDEX(Taxonomy_UniqueValues!D:D,MATCH(AC297,Taxonomy_UniqueValues!E:E,0)))),"#N/C")</f>
        <v>Muscomorpha</v>
      </c>
      <c r="AC297" s="87" t="str">
        <f>+IFERROR(IF(AD297="#N/C","#N/C",IF(AD297=0,INDEX(Taxonomy_UniqueValues!E:E,MATCH(AE297,Taxonomy_UniqueValues!G:G,0)),INDEX(Taxonomy_UniqueValues!E:E,MATCH(AD297,Taxonomy_UniqueValues!F:F,0)))),"#N/C")</f>
        <v>Muscoidea</v>
      </c>
      <c r="AD297" s="87" t="str">
        <f>+IFERROR(IF(AE297="#N/C","#N/C",IF(AE297=0,INDEX(Taxonomy_UniqueValues!F:F,MATCH(AF297,Taxonomy_UniqueValues!H:H,0)),INDEX(Taxonomy_UniqueValues!F:F,MATCH(AE297,Taxonomy_UniqueValues!G:G,0)))),"#N/C")</f>
        <v>Fanniidae</v>
      </c>
      <c r="AE297" s="87">
        <f>+IFERROR(IF(AF297="#N/C","#N/C",INDEX(Taxonomy_UniqueValues!G:G,MATCH(AF297,Taxonomy_UniqueValues!H:H,0))),"#N/C")</f>
        <v>0</v>
      </c>
      <c r="AF297" s="87" t="s">
        <v>39</v>
      </c>
      <c r="AG297" s="88" t="s">
        <v>37</v>
      </c>
      <c r="AH297" s="39" t="str" cm="1">
        <f t="array" ref="AH297">IF(LEN(V297)&gt;1,V297,_xlfn.LET(_xlpm.cls,Y297, _xlpm.ord,IFERROR(Z297,"#N/C"), _xlpm.subord,IFERROR(AA297,"#N/C"), _xlpm.infr,IFERROR(AB297,"#N/C"), _xlpm.sf,IFERROR(AC297,"#N/C"), _xlpm.fam,IFERROR(AD297,"#N/C"), _xlpm.subfam,IF(TRIM(AE297)="-","#N/C",IFERROR(AE297,"#N/C")),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_xlpm.fallback,IF(IFERROR(Z297,"#N/C")="#N/C",Y297,IF(IFERROR(AA297,"#N/C")="#N/C",Z297,IF(IFERROR(AB297,"#N/C")="#N/C",AA297,IF(IFERROR(AC297,"#N/C")="#N/C",AB297,IF(IFERROR(AD297,"#N/C")="#N/C",AC297,IF(IFERROR(AE297,"#N/C")="#N/C",AD297,"#N/C")))))), _xlpm.finalResult,IF(OR(_xlpm.computedResult="",_xlpm.computedResult="#N/C"),_xlpm.fallback,_xlpm.computedResult), INDEX(_xlpm.finalResult,1)))</f>
        <v>fly</v>
      </c>
      <c r="AI297" s="106" t="s">
        <v>35</v>
      </c>
      <c r="AJ297" s="55" t="str">
        <f t="shared" si="44"/>
        <v>Insecta.Diptera.Brachycera.Muscomorpha.Muscoidea.Fanniidae.0.Fannia.#N/C</v>
      </c>
    </row>
    <row r="298" spans="1:36" x14ac:dyDescent="0.25">
      <c r="A298" s="3">
        <v>297</v>
      </c>
      <c r="B298" s="50" t="str">
        <f t="shared" si="46"/>
        <v>FAIR-D1_297</v>
      </c>
      <c r="C298" s="51" t="s">
        <v>28</v>
      </c>
      <c r="D298" s="4">
        <f t="shared" si="45"/>
        <v>45173</v>
      </c>
      <c r="E298" s="1" t="s">
        <v>325</v>
      </c>
      <c r="F298" s="81" t="str">
        <f>HYPERLINK(VLOOKUP(E298,Video_List!G:K,5),"video")</f>
        <v>video</v>
      </c>
      <c r="G298" s="5" t="str">
        <f>IF(ISBLANK(E298),"",IFERROR(IF(MATCH(E298,Video_List!$G:$G,)&gt;0,"ok",""),"errr"))</f>
        <v>ok</v>
      </c>
      <c r="H298" s="1" t="s">
        <v>325</v>
      </c>
      <c r="I298" s="81" t="str">
        <f>HYPERLINK(VLOOKUP(H298,Video_List!G:K,5),"video")</f>
        <v>video</v>
      </c>
      <c r="J298" s="5" t="str">
        <f>IF(ISBLANK(H298),"",IFERROR(IF(MATCH(H298,Video_List!$G:$G,)&gt;0,"ok",""),"error"))</f>
        <v>ok</v>
      </c>
      <c r="K298" s="2">
        <v>45173.577650462998</v>
      </c>
      <c r="L298" s="2">
        <v>45173.577708333301</v>
      </c>
      <c r="M298" s="52">
        <f t="shared" si="41"/>
        <v>5.7870303862728179E-5</v>
      </c>
      <c r="N298" s="53" t="s">
        <v>31</v>
      </c>
      <c r="O298" s="54" t="s">
        <v>32</v>
      </c>
      <c r="P298" s="54" t="s">
        <v>33</v>
      </c>
      <c r="Q298" s="6">
        <v>297</v>
      </c>
      <c r="R298" s="5" t="str">
        <f t="shared" si="42"/>
        <v>FAIR-D1/297</v>
      </c>
      <c r="S298" s="4" t="str">
        <f>IF(ISBLANK(E298),"",IF(E298=H298, "1 video",CONCATENATE((+COUNTIFS(Video_List!$A:$A,Monitoring!C298,Video_List!$D:$D,"&lt;=" &amp;Monitoring!L298)-COUNTIFS(Video_List!$A:$A,Monitoring!C298,Video_List!$D:$D,"&lt;=" &amp;Monitoring!K298))+1," videos")))</f>
        <v>1 video</v>
      </c>
      <c r="T298" s="54" t="s">
        <v>34</v>
      </c>
      <c r="U298" s="75"/>
      <c r="V298" s="7" t="str">
        <f t="shared" si="43"/>
        <v/>
      </c>
      <c r="W298" s="85" t="s">
        <v>35</v>
      </c>
      <c r="X298" s="86" t="s">
        <v>35</v>
      </c>
      <c r="Y298" s="87" t="str">
        <f>+IFERROR(IF(Z298="#N/C","#N/C",INDEX(Taxonomy_UniqueValues!A:A,MATCH(Z298,Taxonomy_UniqueValues!B:B,0))),"#N/C")</f>
        <v>Insecta</v>
      </c>
      <c r="Z298" s="87" t="str">
        <f>+IFERROR(IF(AA298="#N/C","#N/C",INDEX(Taxonomy_UniqueValues!B:B,MATCH(AA298,Taxonomy_UniqueValues!C:C,0))),"#N/C")</f>
        <v>Diptera</v>
      </c>
      <c r="AA298" s="87" t="s">
        <v>49</v>
      </c>
      <c r="AB298" s="87" t="str">
        <f>+IFERROR(IF(AC298="#N/C","#N/C",INDEX(Taxonomy_UniqueValues!D:D,MATCH(AC298,Taxonomy_UniqueValues!E:E,0))),"#N/C")</f>
        <v>#N/C</v>
      </c>
      <c r="AC298" s="87" t="str">
        <f>+IFERROR(IF(AD298="#N/C","#N/C",IF(AD298="-",INDEX(Taxonomy_UniqueValues!E:E,MATCH(AE298,Taxonomy_UniqueValues!G:G,0)),INDEX(Taxonomy_UniqueValues!E:E,MATCH(AD298,Taxonomy_UniqueValues!F:F,0)))),"#N/C")</f>
        <v>#N/C</v>
      </c>
      <c r="AD298" s="87" t="str">
        <f>+IFERROR(IF(AE298="#N/C","#N/C",IF(AE298="-",INDEX(Taxonomy_UniqueValues!F:F,MATCH(AF298,Taxonomy_UniqueValues!H:H,0)),INDEX(Taxonomy_UniqueValues!F:F,MATCH(AE298,Taxonomy_UniqueValues!G:G,0)))),"#N/C")</f>
        <v>#N/C</v>
      </c>
      <c r="AE298" s="87" t="str">
        <f>+IFERROR(IF(AF298="#N/C","#N/C",INDEX(Taxonomy_UniqueValues!G:G,MATCH(AF298,Taxonomy_UniqueValues!H:H,0))),"#N/C")</f>
        <v>#N/C</v>
      </c>
      <c r="AF298" s="87" t="str">
        <f>+IFERROR(IF(AG298="#N/C","#N/C",INDEX(Taxonomy_UniqueValues!H:H,MATCH(AG298,Taxonomy_UniqueValues!I:I,0))),"#N/C")</f>
        <v>#N/C</v>
      </c>
      <c r="AG298" s="88" t="s">
        <v>37</v>
      </c>
      <c r="AH298" s="39" t="str" cm="1">
        <f t="array" ref="AH298">IF(LEN(V298)&gt;1,V298,_xlfn.LET(_xlpm.cls,Y298, _xlpm.ord,IFERROR(Z298,"#N/C"), _xlpm.subord,IFERROR(AA298,"#N/C"), _xlpm.infr,IFERROR(AB298,"#N/C"), _xlpm.sf,IFERROR(AC298,"#N/C"), _xlpm.fam,IFERROR(AD298,"#N/C"), _xlpm.subfam,IF(TRIM(AE298)="-","#N/C",IFERROR(AE298,"#N/C")),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_xlpm.fallback,IF(IFERROR(Z298,"#N/C")="#N/C",Y298,IF(IFERROR(AA298,"#N/C")="#N/C",Z298,IF(IFERROR(AB298,"#N/C")="#N/C",AA298,IF(IFERROR(AC298,"#N/C")="#N/C",AB298,IF(IFERROR(AD298,"#N/C")="#N/C",AC298,IF(IFERROR(AE298,"#N/C")="#N/C",AD298,"#N/C")))))), _xlpm.finalResult,IF(OR(_xlpm.computedResult="",_xlpm.computedResult="#N/C"),_xlpm.fallback,_xlpm.computedResult), INDEX(_xlpm.finalResult,1)))</f>
        <v>Brachycera</v>
      </c>
      <c r="AI298" s="106" t="s">
        <v>35</v>
      </c>
      <c r="AJ298" s="55" t="str">
        <f t="shared" si="44"/>
        <v>Insecta.Diptera.Brachycera.#N/C.#N/C.#N/C.#N/C.#N/C.#N/C</v>
      </c>
    </row>
    <row r="299" spans="1:36" x14ac:dyDescent="0.25">
      <c r="A299" s="3">
        <v>298</v>
      </c>
      <c r="B299" s="50" t="str">
        <f t="shared" si="46"/>
        <v>FAIR-D1_298</v>
      </c>
      <c r="C299" s="51" t="s">
        <v>28</v>
      </c>
      <c r="D299" s="4">
        <f t="shared" si="45"/>
        <v>45173</v>
      </c>
      <c r="E299" s="1" t="s">
        <v>326</v>
      </c>
      <c r="F299" s="81" t="str">
        <f>HYPERLINK(VLOOKUP(E299,Video_List!G:K,5),"video")</f>
        <v>video</v>
      </c>
      <c r="G299" s="5" t="str">
        <f>IF(ISBLANK(E299),"",IFERROR(IF(MATCH(E299,Video_List!$G:$G,)&gt;0,"ok",""),"errr"))</f>
        <v>ok</v>
      </c>
      <c r="H299" s="1" t="s">
        <v>326</v>
      </c>
      <c r="I299" s="81" t="str">
        <f>HYPERLINK(VLOOKUP(H299,Video_List!G:K,5),"video")</f>
        <v>video</v>
      </c>
      <c r="J299" s="5" t="str">
        <f>IF(ISBLANK(H299),"",IFERROR(IF(MATCH(H299,Video_List!$G:$G,)&gt;0,"ok",""),"error"))</f>
        <v>ok</v>
      </c>
      <c r="K299" s="2">
        <v>45173.647592592599</v>
      </c>
      <c r="L299" s="2">
        <v>45173.647662037001</v>
      </c>
      <c r="M299" s="52">
        <f t="shared" si="41"/>
        <v>6.9444402470253408E-5</v>
      </c>
      <c r="N299" s="53" t="s">
        <v>46</v>
      </c>
      <c r="O299" s="54" t="s">
        <v>32</v>
      </c>
      <c r="P299" s="54" t="s">
        <v>33</v>
      </c>
      <c r="Q299" s="6">
        <v>298</v>
      </c>
      <c r="R299" s="5" t="str">
        <f t="shared" si="42"/>
        <v>FAIR-D1/298</v>
      </c>
      <c r="S299" s="4" t="str">
        <f>IF(ISBLANK(E299),"",IF(E299=H299, "1 video",CONCATENATE((+COUNTIFS(Video_List!$A:$A,Monitoring!C299,Video_List!$D:$D,"&lt;=" &amp;Monitoring!L299)-COUNTIFS(Video_List!$A:$A,Monitoring!C299,Video_List!$D:$D,"&lt;=" &amp;Monitoring!K299))+1," videos")))</f>
        <v>1 video</v>
      </c>
      <c r="T299" s="54" t="s">
        <v>34</v>
      </c>
      <c r="U299" s="75"/>
      <c r="V299" s="7" t="str">
        <f t="shared" si="43"/>
        <v/>
      </c>
      <c r="W299" s="85" t="s">
        <v>32</v>
      </c>
      <c r="X299" s="86" t="s">
        <v>35</v>
      </c>
      <c r="Y299" s="87" t="str">
        <f>+IFERROR(IF(Z299="#N/C","#N/C",IF(Z299=0,INDEX(Taxonomy_UniqueValues!A:A,MATCH(AA299,Taxonomy_UniqueValues!C:C,0)),INDEX(Taxonomy_UniqueValues!A:A,MATCH(Z299,Taxonomy_UniqueValues!B:B,0)))),"#N/C")</f>
        <v>Insecta</v>
      </c>
      <c r="Z299" s="87" t="str">
        <f>+IFERROR(IF(AA299="#N/C","#N/C",IF(AA299=0,INDEX(Taxonomy_UniqueValues!B:B,MATCH(AB299,Taxonomy_UniqueValues!D:D,0)),INDEX(Taxonomy_UniqueValues!B:B,MATCH(AA299,Taxonomy_UniqueValues!C:C,0)))),"#N/C")</f>
        <v>Diptera</v>
      </c>
      <c r="AA299" s="87" t="str">
        <f>+IFERROR(IF(AB299="#N/C","#N/C",IF(AB299=0,INDEX(Taxonomy_UniqueValues!C:C,MATCH(AC299,Taxonomy_UniqueValues!E:E,0)),INDEX(Taxonomy_UniqueValues!C:C,MATCH(AB299,Taxonomy_UniqueValues!D:D,0)))),"#N/C")</f>
        <v>Brachycera</v>
      </c>
      <c r="AB299" s="87" t="str">
        <f>+IFERROR(IF(AC299="#N/C","#N/C",IF(AC299=0,INDEX(Taxonomy_UniqueValues!D:D,MATCH(AD299,Taxonomy_UniqueValues!F:F,0)),INDEX(Taxonomy_UniqueValues!D:D,MATCH(AC299,Taxonomy_UniqueValues!E:E,0)))),"#N/C")</f>
        <v>Muscomorpha</v>
      </c>
      <c r="AC299" s="87" t="str">
        <f>+IFERROR(IF(AD299="#N/C","#N/C",IF(AD299=0,INDEX(Taxonomy_UniqueValues!E:E,MATCH(AE299,Taxonomy_UniqueValues!G:G,0)),INDEX(Taxonomy_UniqueValues!E:E,MATCH(AD299,Taxonomy_UniqueValues!F:F,0)))),"#N/C")</f>
        <v>Muscoidea</v>
      </c>
      <c r="AD299" s="87" t="str">
        <f>+IFERROR(IF(AE299="#N/C","#N/C",IF(AE299=0,INDEX(Taxonomy_UniqueValues!F:F,MATCH(AF299,Taxonomy_UniqueValues!H:H,0)),INDEX(Taxonomy_UniqueValues!F:F,MATCH(AE299,Taxonomy_UniqueValues!G:G,0)))),"#N/C")</f>
        <v>Fanniidae</v>
      </c>
      <c r="AE299" s="87">
        <f>+IFERROR(IF(AF299="#N/C","#N/C",INDEX(Taxonomy_UniqueValues!G:G,MATCH(AF299,Taxonomy_UniqueValues!H:H,0))),"#N/C")</f>
        <v>0</v>
      </c>
      <c r="AF299" s="87" t="s">
        <v>39</v>
      </c>
      <c r="AG299" s="88" t="s">
        <v>37</v>
      </c>
      <c r="AH299" s="39" t="str" cm="1">
        <f t="array" ref="AH299">IF(LEN(V299)&gt;1,V299,_xlfn.LET(_xlpm.cls,Y299, _xlpm.ord,IFERROR(Z299,"#N/C"), _xlpm.subord,IFERROR(AA299,"#N/C"), _xlpm.infr,IFERROR(AB299,"#N/C"), _xlpm.sf,IFERROR(AC299,"#N/C"), _xlpm.fam,IFERROR(AD299,"#N/C"), _xlpm.subfam,IF(TRIM(AE299)="-","#N/C",IFERROR(AE299,"#N/C")),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_xlpm.fallback,IF(IFERROR(Z299,"#N/C")="#N/C",Y299,IF(IFERROR(AA299,"#N/C")="#N/C",Z299,IF(IFERROR(AB299,"#N/C")="#N/C",AA299,IF(IFERROR(AC299,"#N/C")="#N/C",AB299,IF(IFERROR(AD299,"#N/C")="#N/C",AC299,IF(IFERROR(AE299,"#N/C")="#N/C",AD299,"#N/C")))))), _xlpm.finalResult,IF(OR(_xlpm.computedResult="",_xlpm.computedResult="#N/C"),_xlpm.fallback,_xlpm.computedResult), INDEX(_xlpm.finalResult,1)))</f>
        <v>fly</v>
      </c>
      <c r="AI299" s="106" t="s">
        <v>35</v>
      </c>
      <c r="AJ299" s="55" t="str">
        <f t="shared" si="44"/>
        <v>Insecta.Diptera.Brachycera.Muscomorpha.Muscoidea.Fanniidae.0.Fannia.#N/C</v>
      </c>
    </row>
    <row r="300" spans="1:36" x14ac:dyDescent="0.25">
      <c r="A300" s="3">
        <v>299</v>
      </c>
      <c r="B300" s="50" t="str">
        <f t="shared" si="46"/>
        <v>FAIR-D1_299</v>
      </c>
      <c r="C300" s="51" t="s">
        <v>28</v>
      </c>
      <c r="D300" s="4">
        <f t="shared" si="45"/>
        <v>45173</v>
      </c>
      <c r="E300" s="1" t="s">
        <v>327</v>
      </c>
      <c r="F300" s="81" t="str">
        <f>HYPERLINK(VLOOKUP(E300,Video_List!G:K,5),"video")</f>
        <v>video</v>
      </c>
      <c r="G300" s="5" t="str">
        <f>IF(ISBLANK(E300),"",IFERROR(IF(MATCH(E300,Video_List!$G:$G,)&gt;0,"ok",""),"errr"))</f>
        <v>ok</v>
      </c>
      <c r="H300" s="1" t="s">
        <v>327</v>
      </c>
      <c r="I300" s="81" t="str">
        <f>HYPERLINK(VLOOKUP(H300,Video_List!G:K,5),"video")</f>
        <v>video</v>
      </c>
      <c r="J300" s="5" t="str">
        <f>IF(ISBLANK(H300),"",IFERROR(IF(MATCH(H300,Video_List!$G:$G,)&gt;0,"ok",""),"error"))</f>
        <v>ok</v>
      </c>
      <c r="K300" s="2">
        <v>45173.745543981502</v>
      </c>
      <c r="L300" s="2">
        <v>45173.746284722198</v>
      </c>
      <c r="M300" s="52">
        <f t="shared" si="41"/>
        <v>7.4074069561902434E-4</v>
      </c>
      <c r="N300" s="53" t="s">
        <v>31</v>
      </c>
      <c r="O300" s="54" t="s">
        <v>35</v>
      </c>
      <c r="P300" s="54" t="s">
        <v>33</v>
      </c>
      <c r="Q300" s="6">
        <v>299</v>
      </c>
      <c r="R300" s="5" t="str">
        <f t="shared" si="42"/>
        <v>FAIR-D1/299</v>
      </c>
      <c r="S300" s="4" t="str">
        <f>IF(ISBLANK(E300),"",IF(E300=H300, "1 video",CONCATENATE((+COUNTIFS(Video_List!$A:$A,Monitoring!C300,Video_List!$D:$D,"&lt;=" &amp;Monitoring!L300)-COUNTIFS(Video_List!$A:$A,Monitoring!C300,Video_List!$D:$D,"&lt;=" &amp;Monitoring!K300))+1," videos")))</f>
        <v>1 video</v>
      </c>
      <c r="T300" s="54" t="s">
        <v>34</v>
      </c>
      <c r="U300" s="75"/>
      <c r="V300" s="7" t="str">
        <f t="shared" si="43"/>
        <v/>
      </c>
      <c r="W300" s="85" t="s">
        <v>32</v>
      </c>
      <c r="X300" s="86" t="s">
        <v>35</v>
      </c>
      <c r="Y300" s="87" t="str">
        <f>+IFERROR(IF(Z300="#N/C","#N/C",INDEX(Taxonomy_UniqueValues!A:A,MATCH(Z300,Taxonomy_UniqueValues!B:B,0))),"#N/C")</f>
        <v>Insecta</v>
      </c>
      <c r="Z300" s="87" t="str">
        <f>+IFERROR(IF(AA300="#N/C","#N/C",INDEX(Taxonomy_UniqueValues!B:B,MATCH(AA300,Taxonomy_UniqueValues!C:C,0))),"#N/C")</f>
        <v>Diptera</v>
      </c>
      <c r="AA300" s="87" t="str">
        <f>+IFERROR(IF(AC300="#N/C","#N/C",IF(AC300="-",INDEX(Taxonomy_UniqueValues!C:C,MATCH(AD300,Taxonomy_UniqueValues!F:F,0)),INDEX(Taxonomy_UniqueValues!C:C,MATCH(AC300,Taxonomy_UniqueValues!E:E,0)))),"#N/C")</f>
        <v>Brachycera</v>
      </c>
      <c r="AB300" s="87" t="str">
        <f>+IFERROR(IF(AC300="#N/C","#N/C",INDEX(Taxonomy_UniqueValues!D:D,MATCH(AC300,Taxonomy_UniqueValues!E:E,0))),"#N/C")</f>
        <v>Muscomorpha</v>
      </c>
      <c r="AC300" s="87" t="s">
        <v>36</v>
      </c>
      <c r="AD300" s="87" t="str">
        <f>+IFERROR(IF(AE300="#N/C","#N/C",IF(AE300="-",INDEX(Taxonomy_UniqueValues!F:F,MATCH(AF300,Taxonomy_UniqueValues!H:H,0)),INDEX(Taxonomy_UniqueValues!F:F,MATCH(AE300,Taxonomy_UniqueValues!G:G,0)))),"#N/C")</f>
        <v>#N/C</v>
      </c>
      <c r="AE300" s="87" t="str">
        <f>+IFERROR(IF(AF300="#N/C","#N/C",INDEX(Taxonomy_UniqueValues!G:G,MATCH(AF300,Taxonomy_UniqueValues!H:H,0))),"#N/C")</f>
        <v>#N/C</v>
      </c>
      <c r="AF300" s="87" t="str">
        <f>+IFERROR(IF(AG300="#N/C","#N/C",INDEX(Taxonomy_UniqueValues!H:H,MATCH(AG300,Taxonomy_UniqueValues!I:I,0))),"#N/C")</f>
        <v>#N/C</v>
      </c>
      <c r="AG300" s="88" t="s">
        <v>37</v>
      </c>
      <c r="AH300" s="39" t="str" cm="1">
        <f t="array" ref="AH300">IF(LEN(V300)&gt;1,V300,_xlfn.LET(_xlpm.cls,Y300, _xlpm.ord,IFERROR(Z300,"#N/C"), _xlpm.subord,IFERROR(AA300,"#N/C"), _xlpm.infr,IFERROR(AB300,"#N/C"), _xlpm.sf,IFERROR(AC300,"#N/C"), _xlpm.fam,IFERROR(AD300,"#N/C"), _xlpm.subfam,IF(TRIM(AE300)="-","#N/C",IFERROR(AE300,"#N/C")),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_xlpm.fallback,IF(IFERROR(Z300,"#N/C")="#N/C",Y300,IF(IFERROR(AA300,"#N/C")="#N/C",Z300,IF(IFERROR(AB300,"#N/C")="#N/C",AA300,IF(IFERROR(AC300,"#N/C")="#N/C",AB300,IF(IFERROR(AD300,"#N/C")="#N/C",AC300,IF(IFERROR(AE300,"#N/C")="#N/C",AD300,"#N/C")))))), _xlpm.finalResult,IF(OR(_xlpm.computedResult="",_xlpm.computedResult="#N/C"),_xlpm.fallback,_xlpm.computedResult), INDEX(_xlpm.finalResult,1)))</f>
        <v>Muscoidea</v>
      </c>
      <c r="AI300" s="106" t="s">
        <v>35</v>
      </c>
      <c r="AJ300" s="55" t="str">
        <f t="shared" si="44"/>
        <v>Insecta.Diptera.Brachycera.Muscomorpha.Muscoidea.#N/C.#N/C.#N/C.#N/C</v>
      </c>
    </row>
    <row r="301" spans="1:36" x14ac:dyDescent="0.25">
      <c r="A301" s="3">
        <v>300</v>
      </c>
      <c r="B301" s="50" t="str">
        <f t="shared" si="46"/>
        <v>FAIR-D1_300</v>
      </c>
      <c r="C301" s="51" t="s">
        <v>28</v>
      </c>
      <c r="D301" s="4">
        <f t="shared" si="45"/>
        <v>45181</v>
      </c>
      <c r="E301" s="1" t="s">
        <v>328</v>
      </c>
      <c r="F301" s="81" t="str">
        <f>HYPERLINK(VLOOKUP(E301,Video_List!G:K,5),"video")</f>
        <v>video</v>
      </c>
      <c r="G301" s="5" t="str">
        <f>IF(ISBLANK(E301),"",IFERROR(IF(MATCH(E301,Video_List!$G:$G,)&gt;0,"ok",""),"errr"))</f>
        <v>ok</v>
      </c>
      <c r="H301" s="1" t="s">
        <v>329</v>
      </c>
      <c r="I301" s="81" t="str">
        <f>HYPERLINK(VLOOKUP(H301,Video_List!G:K,5),"video")</f>
        <v>video</v>
      </c>
      <c r="J301" s="5" t="str">
        <f>IF(ISBLANK(H301),"",IFERROR(IF(MATCH(H301,Video_List!$G:$G,)&gt;0,"ok",""),"error"))</f>
        <v>ok</v>
      </c>
      <c r="K301" s="2">
        <v>45181.409502314797</v>
      </c>
      <c r="L301" s="2">
        <v>45181.410289351901</v>
      </c>
      <c r="M301" s="52">
        <f t="shared" si="41"/>
        <v>7.8703710460104048E-4</v>
      </c>
      <c r="N301" s="53" t="s">
        <v>31</v>
      </c>
      <c r="O301" s="54" t="s">
        <v>32</v>
      </c>
      <c r="P301" s="54" t="s">
        <v>33</v>
      </c>
      <c r="Q301" s="6">
        <v>300</v>
      </c>
      <c r="R301" s="5" t="str">
        <f t="shared" si="42"/>
        <v>FAIR-D1/300</v>
      </c>
      <c r="S301" s="4" t="str">
        <f>IF(ISBLANK(E301),"",IF(E301=H301, "1 video",CONCATENATE((+COUNTIFS(Video_List!$A:$A,Monitoring!C301,Video_List!$D:$D,"&lt;=" &amp;Monitoring!L301)-COUNTIFS(Video_List!$A:$A,Monitoring!C301,Video_List!$D:$D,"&lt;=" &amp;Monitoring!K301))+1," videos")))</f>
        <v>2 videos</v>
      </c>
      <c r="T301" s="6" t="s">
        <v>34</v>
      </c>
      <c r="U301" s="75"/>
      <c r="V301" s="7" t="str">
        <f t="shared" si="43"/>
        <v/>
      </c>
      <c r="W301" s="85" t="s">
        <v>35</v>
      </c>
      <c r="X301" s="86" t="s">
        <v>35</v>
      </c>
      <c r="Y301" s="87" t="str">
        <f>+IFERROR(IF(Z301="#N/C","#N/C",INDEX(Taxonomy_UniqueValues!A:A,MATCH(Z301,Taxonomy_UniqueValues!B:B,0))),"#N/C")</f>
        <v>Insecta</v>
      </c>
      <c r="Z301" s="87" t="str">
        <f>+IFERROR(IF(AA301="#N/C","#N/C",INDEX(Taxonomy_UniqueValues!B:B,MATCH(AA301,Taxonomy_UniqueValues!C:C,0))),"#N/C")</f>
        <v>Diptera</v>
      </c>
      <c r="AA301" s="87" t="str">
        <f>+IFERROR(IF(AC301="#N/C","#N/C",IF(AC301="-",INDEX(Taxonomy_UniqueValues!C:C,MATCH(AD301,Taxonomy_UniqueValues!F:F,0)),INDEX(Taxonomy_UniqueValues!C:C,MATCH(AC301,Taxonomy_UniqueValues!E:E,0)))),"#N/C")</f>
        <v>Brachycera</v>
      </c>
      <c r="AB301" s="87" t="str">
        <f>+IFERROR(IF(AC301="#N/C","#N/C",INDEX(Taxonomy_UniqueValues!D:D,MATCH(AC301,Taxonomy_UniqueValues!E:E,0))),"#N/C")</f>
        <v>Muscomorpha</v>
      </c>
      <c r="AC301" s="87" t="s">
        <v>36</v>
      </c>
      <c r="AD301" s="87" t="str">
        <f>+IFERROR(IF(AE301="#N/C","#N/C",IF(AE301="-",INDEX(Taxonomy_UniqueValues!F:F,MATCH(AF301,Taxonomy_UniqueValues!H:H,0)),INDEX(Taxonomy_UniqueValues!F:F,MATCH(AE301,Taxonomy_UniqueValues!G:G,0)))),"#N/C")</f>
        <v>#N/C</v>
      </c>
      <c r="AE301" s="87" t="str">
        <f>+IFERROR(IF(AF301="#N/C","#N/C",INDEX(Taxonomy_UniqueValues!G:G,MATCH(AF301,Taxonomy_UniqueValues!H:H,0))),"#N/C")</f>
        <v>#N/C</v>
      </c>
      <c r="AF301" s="87" t="str">
        <f>+IFERROR(IF(AG301="#N/C","#N/C",INDEX(Taxonomy_UniqueValues!H:H,MATCH(AG301,Taxonomy_UniqueValues!I:I,0))),"#N/C")</f>
        <v>#N/C</v>
      </c>
      <c r="AG301" s="88" t="s">
        <v>37</v>
      </c>
      <c r="AH301" s="39" t="str" cm="1">
        <f t="array" ref="AH301">IF(LEN(V301)&gt;1,V301,_xlfn.LET(_xlpm.cls,Y301, _xlpm.ord,IFERROR(Z301,"#N/C"), _xlpm.subord,IFERROR(AA301,"#N/C"), _xlpm.infr,IFERROR(AB301,"#N/C"), _xlpm.sf,IFERROR(AC301,"#N/C"), _xlpm.fam,IFERROR(AD301,"#N/C"), _xlpm.subfam,IF(TRIM(AE301)="-","#N/C",IFERROR(AE301,"#N/C")),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_xlpm.fallback,IF(IFERROR(Z301,"#N/C")="#N/C",Y301,IF(IFERROR(AA301,"#N/C")="#N/C",Z301,IF(IFERROR(AB301,"#N/C")="#N/C",AA301,IF(IFERROR(AC301,"#N/C")="#N/C",AB301,IF(IFERROR(AD301,"#N/C")="#N/C",AC301,IF(IFERROR(AE301,"#N/C")="#N/C",AD301,"#N/C")))))), _xlpm.finalResult,IF(OR(_xlpm.computedResult="",_xlpm.computedResult="#N/C"),_xlpm.fallback,_xlpm.computedResult), INDEX(_xlpm.finalResult,1)))</f>
        <v>Muscoidea</v>
      </c>
      <c r="AI301" s="106" t="s">
        <v>35</v>
      </c>
      <c r="AJ301" s="55" t="str">
        <f t="shared" si="44"/>
        <v>Insecta.Diptera.Brachycera.Muscomorpha.Muscoidea.#N/C.#N/C.#N/C.#N/C</v>
      </c>
    </row>
    <row r="302" spans="1:36" x14ac:dyDescent="0.25">
      <c r="A302" s="3">
        <v>301</v>
      </c>
      <c r="B302" s="50" t="str">
        <f t="shared" si="46"/>
        <v>FAIR-D1_301</v>
      </c>
      <c r="C302" s="51" t="s">
        <v>28</v>
      </c>
      <c r="D302" s="4">
        <f t="shared" si="45"/>
        <v>45181</v>
      </c>
      <c r="E302" s="1" t="s">
        <v>330</v>
      </c>
      <c r="F302" s="81" t="str">
        <f>HYPERLINK(VLOOKUP(E302,Video_List!G:K,5),"video")</f>
        <v>video</v>
      </c>
      <c r="G302" s="5" t="str">
        <f>IF(ISBLANK(E302),"",IFERROR(IF(MATCH(E302,Video_List!$G:$G,)&gt;0,"ok",""),"errr"))</f>
        <v>ok</v>
      </c>
      <c r="H302" s="1" t="s">
        <v>330</v>
      </c>
      <c r="I302" s="81" t="str">
        <f>HYPERLINK(VLOOKUP(H302,Video_List!G:K,5),"video")</f>
        <v>video</v>
      </c>
      <c r="J302" s="5" t="str">
        <f>IF(ISBLANK(H302),"",IFERROR(IF(MATCH(H302,Video_List!$G:$G,)&gt;0,"ok",""),"error"))</f>
        <v>ok</v>
      </c>
      <c r="K302" s="2">
        <v>45181.582650463002</v>
      </c>
      <c r="L302" s="2">
        <v>45181.584594907399</v>
      </c>
      <c r="M302" s="52">
        <f t="shared" si="41"/>
        <v>1.9444443969405256E-3</v>
      </c>
      <c r="N302" s="53" t="s">
        <v>31</v>
      </c>
      <c r="O302" s="54" t="s">
        <v>35</v>
      </c>
      <c r="P302" s="54" t="s">
        <v>33</v>
      </c>
      <c r="Q302" s="6">
        <v>301</v>
      </c>
      <c r="R302" s="5" t="str">
        <f t="shared" si="42"/>
        <v>FAIR-D1/301</v>
      </c>
      <c r="S302" s="4" t="str">
        <f>IF(ISBLANK(E302),"",IF(E302=H302, "1 video",CONCATENATE((+COUNTIFS(Video_List!$A:$A,Monitoring!C302,Video_List!$D:$D,"&lt;=" &amp;Monitoring!L302)-COUNTIFS(Video_List!$A:$A,Monitoring!C302,Video_List!$D:$D,"&lt;=" &amp;Monitoring!K302))+1," videos")))</f>
        <v>1 video</v>
      </c>
      <c r="T302" s="54" t="s">
        <v>185</v>
      </c>
      <c r="U302" s="75"/>
      <c r="V302" s="7" t="str">
        <f t="shared" si="43"/>
        <v/>
      </c>
      <c r="W302" s="85" t="s">
        <v>35</v>
      </c>
      <c r="X302" s="86" t="s">
        <v>32</v>
      </c>
      <c r="Y302" s="87" t="str">
        <f>+IFERROR(IF(Z302="#N/C","#N/C",INDEX(Taxonomy_UniqueValues!A:A,MATCH(Z302,Taxonomy_UniqueValues!B:B,0))),"#N/C")</f>
        <v>Insecta</v>
      </c>
      <c r="Z302" s="87" t="str">
        <f>+IFERROR(IF(AA302="#N/C","#N/C",INDEX(Taxonomy_UniqueValues!B:B,MATCH(AA302,Taxonomy_UniqueValues!C:C,0))),"#N/C")</f>
        <v>Coleoptera</v>
      </c>
      <c r="AA302" s="87" t="str">
        <f>+IFERROR(IF(AC302="#N/C","#N/C",IF(AC302="-",INDEX(Taxonomy_UniqueValues!C:C,MATCH(AD302,Taxonomy_UniqueValues!F:F,0)),INDEX(Taxonomy_UniqueValues!C:C,MATCH(AC302,Taxonomy_UniqueValues!E:E,0)))),"#N/C")</f>
        <v>Polyphaga</v>
      </c>
      <c r="AB302" s="87" t="str">
        <f>+IFERROR(IF(AC302="#N/C","#N/C",INDEX(Taxonomy_UniqueValues!D:D,MATCH(AC302,Taxonomy_UniqueValues!E:E,0))),"#N/C")</f>
        <v>Cucujiformia</v>
      </c>
      <c r="AC302" s="87" t="str">
        <f>+IFERROR(IF(AD302="#N/C","#N/C",IF(AD302="-",INDEX(Taxonomy_UniqueValues!E:E,MATCH(AE302,Taxonomy_UniqueValues!G:G,0)),INDEX(Taxonomy_UniqueValues!E:E,MATCH(AD302,Taxonomy_UniqueValues!F:F,0)))),"#N/C")</f>
        <v>Coccinelloidea</v>
      </c>
      <c r="AD302" s="87" t="str">
        <f>+IFERROR(IF(AE302="#N/C","#N/C",IF(AE302="-",INDEX(Taxonomy_UniqueValues!F:F,MATCH(AF302,Taxonomy_UniqueValues!H:H,0)),INDEX(Taxonomy_UniqueValues!F:F,MATCH(AE302,Taxonomy_UniqueValues!G:G,0)))),"#N/C")</f>
        <v>Coccinellidae</v>
      </c>
      <c r="AE302" s="87" t="str">
        <f>+IFERROR(IF(AF302="#N/C","#N/C",INDEX(Taxonomy_UniqueValues!G:G,MATCH(AF302,Taxonomy_UniqueValues!H:H,0))),"#N/C")</f>
        <v>Coccinellinae</v>
      </c>
      <c r="AF302" s="87" t="s">
        <v>331</v>
      </c>
      <c r="AG302" s="88" t="s">
        <v>37</v>
      </c>
      <c r="AH302" s="39" t="str" cm="1">
        <f t="array" ref="AH302">IF(LEN(V302)&gt;1,V302,_xlfn.LET(_xlpm.cls,Y302, _xlpm.ord,IFERROR(Z302,"#N/C"), _xlpm.subord,IFERROR(AA302,"#N/C"), _xlpm.infr,IFERROR(AB302,"#N/C"), _xlpm.sf,IFERROR(AC302,"#N/C"), _xlpm.fam,IFERROR(AD302,"#N/C"), _xlpm.subfam,IF(TRIM(AE302)="-","#N/C",IFERROR(AE302,"#N/C")),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_xlpm.fallback,IF(IFERROR(Z302,"#N/C")="#N/C",Y302,IF(IFERROR(AA302,"#N/C")="#N/C",Z302,IF(IFERROR(AB302,"#N/C")="#N/C",AA302,IF(IFERROR(AC302,"#N/C")="#N/C",AB302,IF(IFERROR(AD302,"#N/C")="#N/C",AC302,IF(IFERROR(AE302,"#N/C")="#N/C",AD302,"#N/C")))))), _xlpm.finalResult,IF(OR(_xlpm.computedResult="",_xlpm.computedResult="#N/C"),_xlpm.fallback,_xlpm.computedResult), INDEX(_xlpm.finalResult,1)))</f>
        <v>ladybug</v>
      </c>
      <c r="AI302" s="106" t="s">
        <v>35</v>
      </c>
      <c r="AJ302" s="55" t="str">
        <f t="shared" si="44"/>
        <v>Insecta.Coleoptera.Polyphaga.Cucujiformia.Coccinelloidea.Coccinellidae.Coccinellinae.Harmonia.#N/C</v>
      </c>
    </row>
    <row r="303" spans="1:36" x14ac:dyDescent="0.25">
      <c r="A303" s="3">
        <v>302</v>
      </c>
      <c r="B303" s="50" t="str">
        <f t="shared" si="46"/>
        <v>FAIR-D1_302</v>
      </c>
      <c r="C303" s="51" t="s">
        <v>28</v>
      </c>
      <c r="D303" s="4">
        <f t="shared" ref="D303" si="47">IF(ISBLANK(E303),"",+VALUE(MID(E303,FIND("_",E303)+1,10)))</f>
        <v>45182</v>
      </c>
      <c r="E303" s="1" t="s">
        <v>332</v>
      </c>
      <c r="F303" s="81" t="str">
        <f>HYPERLINK(VLOOKUP(E303,Video_List!G:K,5),"video")</f>
        <v>video</v>
      </c>
      <c r="G303" s="5" t="str">
        <f>IF(ISBLANK(E303),"",IFERROR(IF(MATCH(E303,Video_List!$G:$G,)&gt;0,"ok",""),"errr"))</f>
        <v>ok</v>
      </c>
      <c r="H303" s="1" t="s">
        <v>333</v>
      </c>
      <c r="I303" s="81" t="str">
        <f>HYPERLINK(VLOOKUP(H303,Video_List!G:K,5),"video")</f>
        <v>video</v>
      </c>
      <c r="J303" s="5" t="str">
        <f>IF(ISBLANK(H303),"",IFERROR(IF(MATCH(H303,Video_List!$G:$G,)&gt;0,"ok",""),"error"))</f>
        <v>ok</v>
      </c>
      <c r="K303" s="2">
        <v>45182.326840277798</v>
      </c>
      <c r="L303" s="2">
        <v>45182.340104166702</v>
      </c>
      <c r="M303" s="52">
        <f t="shared" si="41"/>
        <v>1.3263888904475607E-2</v>
      </c>
      <c r="N303" s="53" t="s">
        <v>31</v>
      </c>
      <c r="O303" s="54" t="s">
        <v>32</v>
      </c>
      <c r="P303" s="54" t="s">
        <v>33</v>
      </c>
      <c r="Q303" s="6">
        <v>302</v>
      </c>
      <c r="R303" s="5" t="str">
        <f t="shared" si="42"/>
        <v>FAIR-D1/302</v>
      </c>
      <c r="S303" s="4" t="str">
        <f>IF(ISBLANK(E303),"",IF(E303=H303, "1 video",CONCATENATE((+COUNTIFS(Video_List!$A:$A,Monitoring!C303,Video_List!$D:$D,"&lt;=" &amp;Monitoring!L303)-COUNTIFS(Video_List!$A:$A,Monitoring!C303,Video_List!$D:$D,"&lt;=" &amp;Monitoring!K303))+1," videos")))</f>
        <v>3 videos</v>
      </c>
      <c r="T303" s="54" t="s">
        <v>34</v>
      </c>
      <c r="U303" s="75"/>
      <c r="V303" s="7" t="str">
        <f t="shared" si="43"/>
        <v/>
      </c>
      <c r="W303" s="85" t="s">
        <v>35</v>
      </c>
      <c r="X303" s="86" t="s">
        <v>35</v>
      </c>
      <c r="Y303" s="87" t="str">
        <f>+IFERROR(IF(Z303="#N/C","#N/C",INDEX(Taxonomy_UniqueValues!A:A,MATCH(Z303,Taxonomy_UniqueValues!B:B,0))),"#N/C")</f>
        <v>Insecta</v>
      </c>
      <c r="Z303" s="87" t="str">
        <f>+IFERROR(IF(AA303="#N/C","#N/C",INDEX(Taxonomy_UniqueValues!B:B,MATCH(AA303,Taxonomy_UniqueValues!C:C,0))),"#N/C")</f>
        <v>Diptera</v>
      </c>
      <c r="AA303" s="87" t="str">
        <f>+IFERROR(IF(AC303="#N/C","#N/C",IF(AC303="-",INDEX(Taxonomy_UniqueValues!C:C,MATCH(AD303,Taxonomy_UniqueValues!F:F,0)),INDEX(Taxonomy_UniqueValues!C:C,MATCH(AC303,Taxonomy_UniqueValues!E:E,0)))),"#N/C")</f>
        <v>Brachycera</v>
      </c>
      <c r="AB303" s="87" t="str">
        <f>+IFERROR(IF(AC303="#N/C","#N/C",INDEX(Taxonomy_UniqueValues!D:D,MATCH(AC303,Taxonomy_UniqueValues!E:E,0))),"#N/C")</f>
        <v>Muscomorpha</v>
      </c>
      <c r="AC303" s="87" t="str">
        <f>+IFERROR(IF(AD303="#N/C","#N/C",IF(AD303="-",INDEX(Taxonomy_UniqueValues!E:E,MATCH(AE303,Taxonomy_UniqueValues!G:G,0)),INDEX(Taxonomy_UniqueValues!E:E,MATCH(AD303,Taxonomy_UniqueValues!F:F,0)))),"#N/C")</f>
        <v>Syrphoidea</v>
      </c>
      <c r="AD303" s="87" t="str">
        <f>+IFERROR(IF(AE303="#N/C","#N/C",IF(AE303="-",INDEX(Taxonomy_UniqueValues!F:F,MATCH(AF303,Taxonomy_UniqueValues!H:H,0)),INDEX(Taxonomy_UniqueValues!F:F,MATCH(AE303,Taxonomy_UniqueValues!G:G,0)))),"#N/C")</f>
        <v>Syrphidae</v>
      </c>
      <c r="AE303" s="87" t="str">
        <f>+IFERROR(IF(AF303="#N/C","#N/C",INDEX(Taxonomy_UniqueValues!G:G,MATCH(AF303,Taxonomy_UniqueValues!H:H,0))),"#N/C")</f>
        <v>Syrphinae</v>
      </c>
      <c r="AF303" s="87" t="s">
        <v>334</v>
      </c>
      <c r="AG303" s="88" t="s">
        <v>37</v>
      </c>
      <c r="AH303" s="39" t="str" cm="1">
        <f t="array" ref="AH303">IF(LEN(V303)&gt;1,V303,_xlfn.LET(_xlpm.cls,Y303, _xlpm.ord,IFERROR(Z303,"#N/C"), _xlpm.subord,IFERROR(AA303,"#N/C"), _xlpm.infr,IFERROR(AB303,"#N/C"), _xlpm.sf,IFERROR(AC303,"#N/C"), _xlpm.fam,IFERROR(AD303,"#N/C"), _xlpm.subfam,IF(TRIM(AE303)="-","#N/C",IFERROR(AE303,"#N/C")),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_xlpm.fallback,IF(IFERROR(Z303,"#N/C")="#N/C",Y303,IF(IFERROR(AA303,"#N/C")="#N/C",Z303,IF(IFERROR(AB303,"#N/C")="#N/C",AA303,IF(IFERROR(AC303,"#N/C")="#N/C",AB303,IF(IFERROR(AD303,"#N/C")="#N/C",AC303,IF(IFERROR(AE303,"#N/C")="#N/C",AD303,"#N/C")))))), _xlpm.finalResult,IF(OR(_xlpm.computedResult="",_xlpm.computedResult="#N/C"),_xlpm.fallback,_xlpm.computedResult), INDEX(_xlpm.finalResult,1)))</f>
        <v>hoverfly</v>
      </c>
      <c r="AI303" s="106" t="s">
        <v>35</v>
      </c>
      <c r="AJ303" s="55" t="str">
        <f t="shared" si="44"/>
        <v>Insecta.Diptera.Brachycera.Muscomorpha.Syrphoidea.Syrphidae.Syrphinae.Sphaerophoria.#N/C</v>
      </c>
    </row>
    <row r="304" spans="1:36" x14ac:dyDescent="0.25">
      <c r="A304" s="3">
        <v>1</v>
      </c>
      <c r="B304" s="50" t="str">
        <f t="shared" si="46"/>
        <v>FAIR-D2_1</v>
      </c>
      <c r="C304" s="51" t="s">
        <v>335</v>
      </c>
      <c r="D304" s="4">
        <f t="shared" ref="D304:D335" si="48">IF(ISBLANK(E304),"",+VALUE(MID(E304, FIND("_", E304)+1,10)))</f>
        <v>45161</v>
      </c>
      <c r="E304" s="1" t="s">
        <v>336</v>
      </c>
      <c r="F304" s="81" t="str">
        <f>HYPERLINK(VLOOKUP(E304,Video_List!G:K,5),"video")</f>
        <v>video</v>
      </c>
      <c r="G304" s="5" t="str">
        <f>IF(ISBLANK(E304),"",IFERROR(IF(MATCH(E304,Video_List!$G:$G,)&gt;0,"ok",""),"errr"))</f>
        <v>ok</v>
      </c>
      <c r="H304" s="1" t="s">
        <v>336</v>
      </c>
      <c r="I304" s="81" t="str">
        <f>HYPERLINK(VLOOKUP(H304,Video_List!G:K,5),"video")</f>
        <v>video</v>
      </c>
      <c r="J304" s="5" t="str">
        <f>IF(ISBLANK(H304),"",IFERROR(IF(MATCH(H304,Video_List!$G:$G,)&gt;0,"ok",""),"error"))</f>
        <v>ok</v>
      </c>
      <c r="K304" s="2">
        <v>45161.332175925898</v>
      </c>
      <c r="L304" s="2">
        <v>45161.332337963002</v>
      </c>
      <c r="M304" s="52">
        <f t="shared" si="41"/>
        <v>1.6203710401896387E-4</v>
      </c>
      <c r="N304" s="53" t="s">
        <v>31</v>
      </c>
      <c r="O304" s="54" t="s">
        <v>32</v>
      </c>
      <c r="P304" s="54" t="s">
        <v>33</v>
      </c>
      <c r="Q304" s="6">
        <v>1</v>
      </c>
      <c r="R304" s="5" t="str">
        <f t="shared" si="42"/>
        <v>FAIR-D2/1</v>
      </c>
      <c r="S304" s="4" t="str">
        <f>IF(ISBLANK(E304),"",IF(E304=H304, "1 video",CONCATENATE((+COUNTIFS(Video_List!$A:$A,Monitoring!C304,Video_List!$D:$D,"&lt;=" &amp;Monitoring!L304)-COUNTIFS(Video_List!$A:$A,Monitoring!C304,Video_List!$D:$D,"&lt;=" &amp;Monitoring!K304))+1," videos")))</f>
        <v>1 video</v>
      </c>
      <c r="T304" s="54" t="s">
        <v>34</v>
      </c>
      <c r="U304" s="75"/>
      <c r="V304" s="7" t="str">
        <f t="shared" si="43"/>
        <v/>
      </c>
      <c r="W304" s="85" t="s">
        <v>32</v>
      </c>
      <c r="X304" s="86" t="s">
        <v>32</v>
      </c>
      <c r="Y304" s="87" t="str">
        <f>+IFERROR(IF(Z304="#N/C","#N/C",IF(Z304=0,INDEX(Taxonomy_UniqueValues!A:A,MATCH(AA304,Taxonomy_UniqueValues!C:C,0)),INDEX(Taxonomy_UniqueValues!A:A,MATCH(Z304,Taxonomy_UniqueValues!B:B,0)))),"#N/C")</f>
        <v>Insecta</v>
      </c>
      <c r="Z304" s="87" t="str">
        <f>+IFERROR(IF(AA304="#N/C","#N/C",IF(AA304=0,INDEX(Taxonomy_UniqueValues!B:B,MATCH(AB304,Taxonomy_UniqueValues!D:D,0)),INDEX(Taxonomy_UniqueValues!B:B,MATCH(AA304,Taxonomy_UniqueValues!C:C,0)))),"#N/C")</f>
        <v>Diptera</v>
      </c>
      <c r="AA304" s="87" t="str">
        <f>+IFERROR(IF(AB304="#N/C","#N/C",IF(AB304=0,INDEX(Taxonomy_UniqueValues!C:C,MATCH(AC304,Taxonomy_UniqueValues!E:E,0)),INDEX(Taxonomy_UniqueValues!C:C,MATCH(AB304,Taxonomy_UniqueValues!D:D,0)))),"#N/C")</f>
        <v>Brachycera</v>
      </c>
      <c r="AB304" s="87" t="str">
        <f>+IFERROR(IF(AC304="#N/C","#N/C",IF(AC304=0,INDEX(Taxonomy_UniqueValues!D:D,MATCH(AD304,Taxonomy_UniqueValues!F:F,0)),INDEX(Taxonomy_UniqueValues!D:D,MATCH(AC304,Taxonomy_UniqueValues!E:E,0)))),"#N/C")</f>
        <v>Muscomorpha</v>
      </c>
      <c r="AC304" s="87" t="str">
        <f>+IFERROR(IF(AD304="#N/C","#N/C",IF(AD304=0,INDEX(Taxonomy_UniqueValues!E:E,MATCH(AE304,Taxonomy_UniqueValues!G:G,0)),INDEX(Taxonomy_UniqueValues!E:E,MATCH(AD304,Taxonomy_UniqueValues!F:F,0)))),"#N/C")</f>
        <v>Muscoidea</v>
      </c>
      <c r="AD304" s="87" t="str">
        <f>+IFERROR(IF(AE304="#N/C","#N/C",IF(AE304=0,INDEX(Taxonomy_UniqueValues!F:F,MATCH(AF304,Taxonomy_UniqueValues!H:H,0)),INDEX(Taxonomy_UniqueValues!F:F,MATCH(AE304,Taxonomy_UniqueValues!G:G,0)))),"#N/C")</f>
        <v>Fanniidae</v>
      </c>
      <c r="AE304" s="87">
        <f>+IFERROR(IF(AF304="#N/C","#N/C",INDEX(Taxonomy_UniqueValues!G:G,MATCH(AF304,Taxonomy_UniqueValues!H:H,0))),"#N/C")</f>
        <v>0</v>
      </c>
      <c r="AF304" s="87" t="s">
        <v>39</v>
      </c>
      <c r="AG304" s="88" t="s">
        <v>37</v>
      </c>
      <c r="AH304" s="39" t="str" cm="1">
        <f t="array" ref="AH304">IF(LEN(V304)&gt;1,V304,_xlfn.LET(_xlpm.cls,Y304, _xlpm.ord,IFERROR(Z304,"#N/C"), _xlpm.subord,IFERROR(AA304,"#N/C"), _xlpm.infr,IFERROR(AB304,"#N/C"), _xlpm.sf,IFERROR(AC304,"#N/C"), _xlpm.fam,IFERROR(AD304,"#N/C"), _xlpm.subfam,IF(TRIM(AE304)="-","#N/C",IFERROR(AE304,"#N/C")),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_xlpm.fallback,IF(IFERROR(Z304,"#N/C")="#N/C",Y304,IF(IFERROR(AA304,"#N/C")="#N/C",Z304,IF(IFERROR(AB304,"#N/C")="#N/C",AA304,IF(IFERROR(AC304,"#N/C")="#N/C",AB304,IF(IFERROR(AD304,"#N/C")="#N/C",AC304,IF(IFERROR(AE304,"#N/C")="#N/C",AD304,"#N/C")))))), _xlpm.finalResult,IF(OR(_xlpm.computedResult="",_xlpm.computedResult="#N/C"),_xlpm.fallback,_xlpm.computedResult), INDEX(_xlpm.finalResult,1)))</f>
        <v>fly</v>
      </c>
      <c r="AI304" s="106" t="s">
        <v>35</v>
      </c>
      <c r="AJ304" s="55" t="str">
        <f t="shared" si="44"/>
        <v>Insecta.Diptera.Brachycera.Muscomorpha.Muscoidea.Fanniidae.0.Fannia.#N/C</v>
      </c>
    </row>
    <row r="305" spans="1:36" x14ac:dyDescent="0.25">
      <c r="A305" s="3">
        <v>2</v>
      </c>
      <c r="B305" s="50" t="str">
        <f t="shared" si="46"/>
        <v>FAIR-D2_2</v>
      </c>
      <c r="C305" s="51" t="s">
        <v>335</v>
      </c>
      <c r="D305" s="4">
        <f t="shared" si="48"/>
        <v>45161</v>
      </c>
      <c r="E305" s="1" t="s">
        <v>337</v>
      </c>
      <c r="F305" s="81" t="str">
        <f>HYPERLINK(VLOOKUP(E305,Video_List!G:K,5),"video")</f>
        <v>video</v>
      </c>
      <c r="G305" s="5" t="str">
        <f>IF(ISBLANK(E305),"",IFERROR(IF(MATCH(E305,Video_List!$G:$G,)&gt;0,"ok",""),"errr"))</f>
        <v>ok</v>
      </c>
      <c r="H305" s="1" t="s">
        <v>337</v>
      </c>
      <c r="I305" s="81" t="str">
        <f>HYPERLINK(VLOOKUP(H305,Video_List!G:K,5),"video")</f>
        <v>video</v>
      </c>
      <c r="J305" s="5" t="str">
        <f>IF(ISBLANK(H305),"",IFERROR(IF(MATCH(H305,Video_List!$G:$G,)&gt;0,"ok",""),"error"))</f>
        <v>ok</v>
      </c>
      <c r="K305" s="2">
        <v>45161.366701388899</v>
      </c>
      <c r="L305" s="2">
        <v>45161.366932870398</v>
      </c>
      <c r="M305" s="52">
        <f t="shared" si="41"/>
        <v>2.3148149921325967E-4</v>
      </c>
      <c r="N305" s="53" t="s">
        <v>33</v>
      </c>
      <c r="O305" s="54" t="s">
        <v>32</v>
      </c>
      <c r="P305" s="54" t="s">
        <v>33</v>
      </c>
      <c r="Q305" s="6">
        <v>2</v>
      </c>
      <c r="R305" s="5" t="str">
        <f t="shared" si="42"/>
        <v>FAIR-D2/2</v>
      </c>
      <c r="S305" s="4" t="str">
        <f>IF(ISBLANK(E305),"",IF(E305=H305, "1 video",CONCATENATE((+COUNTIFS(Video_List!$A:$A,Monitoring!C305,Video_List!$D:$D,"&lt;=" &amp;Monitoring!L305)-COUNTIFS(Video_List!$A:$A,Monitoring!C305,Video_List!$D:$D,"&lt;=" &amp;Monitoring!K305))+1," videos")))</f>
        <v>1 video</v>
      </c>
      <c r="T305" s="54" t="s">
        <v>34</v>
      </c>
      <c r="U305" s="75"/>
      <c r="V305" s="7" t="str">
        <f t="shared" si="43"/>
        <v/>
      </c>
      <c r="W305" s="85" t="s">
        <v>32</v>
      </c>
      <c r="X305" s="86" t="s">
        <v>35</v>
      </c>
      <c r="Y305" s="87" t="str">
        <f>+IFERROR(IF(Z305="#N/C","#N/C",IF(Z305=0,INDEX(Taxonomy_UniqueValues!A:A,MATCH(AA305,Taxonomy_UniqueValues!C:C,0)),INDEX(Taxonomy_UniqueValues!A:A,MATCH(Z305,Taxonomy_UniqueValues!B:B,0)))),"#N/C")</f>
        <v>Insecta</v>
      </c>
      <c r="Z305" s="87" t="str">
        <f>+IFERROR(IF(AA305="#N/C","#N/C",IF(AA305=0,INDEX(Taxonomy_UniqueValues!B:B,MATCH(AB305,Taxonomy_UniqueValues!D:D,0)),INDEX(Taxonomy_UniqueValues!B:B,MATCH(AA305,Taxonomy_UniqueValues!C:C,0)))),"#N/C")</f>
        <v>Diptera</v>
      </c>
      <c r="AA305" s="87" t="str">
        <f>+IFERROR(IF(AB305="#N/C","#N/C",IF(AB305=0,INDEX(Taxonomy_UniqueValues!C:C,MATCH(AC305,Taxonomy_UniqueValues!E:E,0)),INDEX(Taxonomy_UniqueValues!C:C,MATCH(AB305,Taxonomy_UniqueValues!D:D,0)))),"#N/C")</f>
        <v>Brachycera</v>
      </c>
      <c r="AB305" s="87" t="str">
        <f>+IFERROR(IF(AC305="#N/C","#N/C",IF(AC305=0,INDEX(Taxonomy_UniqueValues!D:D,MATCH(AD305,Taxonomy_UniqueValues!F:F,0)),INDEX(Taxonomy_UniqueValues!D:D,MATCH(AC305,Taxonomy_UniqueValues!E:E,0)))),"#N/C")</f>
        <v>Muscomorpha</v>
      </c>
      <c r="AC305" s="87" t="str">
        <f>+IFERROR(IF(AD305="#N/C","#N/C",IF(AD305=0,INDEX(Taxonomy_UniqueValues!E:E,MATCH(AE305,Taxonomy_UniqueValues!G:G,0)),INDEX(Taxonomy_UniqueValues!E:E,MATCH(AD305,Taxonomy_UniqueValues!F:F,0)))),"#N/C")</f>
        <v>Muscoidea</v>
      </c>
      <c r="AD305" s="87" t="str">
        <f>+IFERROR(IF(AE305="#N/C","#N/C",IF(AE305=0,INDEX(Taxonomy_UniqueValues!F:F,MATCH(AF305,Taxonomy_UniqueValues!H:H,0)),INDEX(Taxonomy_UniqueValues!F:F,MATCH(AE305,Taxonomy_UniqueValues!G:G,0)))),"#N/C")</f>
        <v>Fanniidae</v>
      </c>
      <c r="AE305" s="87">
        <f>+IFERROR(IF(AF305="#N/C","#N/C",INDEX(Taxonomy_UniqueValues!G:G,MATCH(AF305,Taxonomy_UniqueValues!H:H,0))),"#N/C")</f>
        <v>0</v>
      </c>
      <c r="AF305" s="87" t="s">
        <v>39</v>
      </c>
      <c r="AG305" s="88" t="s">
        <v>37</v>
      </c>
      <c r="AH305" s="39" t="str" cm="1">
        <f t="array" ref="AH305">IF(LEN(V305)&gt;1,V305,_xlfn.LET(_xlpm.cls,Y305, _xlpm.ord,IFERROR(Z305,"#N/C"), _xlpm.subord,IFERROR(AA305,"#N/C"), _xlpm.infr,IFERROR(AB305,"#N/C"), _xlpm.sf,IFERROR(AC305,"#N/C"), _xlpm.fam,IFERROR(AD305,"#N/C"), _xlpm.subfam,IF(TRIM(AE305)="-","#N/C",IFERROR(AE305,"#N/C")),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_xlpm.fallback,IF(IFERROR(Z305,"#N/C")="#N/C",Y305,IF(IFERROR(AA305,"#N/C")="#N/C",Z305,IF(IFERROR(AB305,"#N/C")="#N/C",AA305,IF(IFERROR(AC305,"#N/C")="#N/C",AB305,IF(IFERROR(AD305,"#N/C")="#N/C",AC305,IF(IFERROR(AE305,"#N/C")="#N/C",AD305,"#N/C")))))), _xlpm.finalResult,IF(OR(_xlpm.computedResult="",_xlpm.computedResult="#N/C"),_xlpm.fallback,_xlpm.computedResult), INDEX(_xlpm.finalResult,1)))</f>
        <v>fly</v>
      </c>
      <c r="AI305" s="106" t="s">
        <v>35</v>
      </c>
      <c r="AJ305" s="55" t="str">
        <f t="shared" si="44"/>
        <v>Insecta.Diptera.Brachycera.Muscomorpha.Muscoidea.Fanniidae.0.Fannia.#N/C</v>
      </c>
    </row>
    <row r="306" spans="1:36" x14ac:dyDescent="0.25">
      <c r="A306" s="3">
        <v>3</v>
      </c>
      <c r="B306" s="50" t="str">
        <f t="shared" si="46"/>
        <v>FAIR-D2_3</v>
      </c>
      <c r="C306" s="51" t="s">
        <v>335</v>
      </c>
      <c r="D306" s="4">
        <f t="shared" si="48"/>
        <v>45161</v>
      </c>
      <c r="E306" s="1" t="s">
        <v>338</v>
      </c>
      <c r="F306" s="81" t="str">
        <f>HYPERLINK(VLOOKUP(E306,Video_List!G:K,5),"video")</f>
        <v>video</v>
      </c>
      <c r="G306" s="5" t="str">
        <f>IF(ISBLANK(E306),"",IFERROR(IF(MATCH(E306,Video_List!$G:$G,)&gt;0,"ok",""),"errr"))</f>
        <v>ok</v>
      </c>
      <c r="H306" s="1" t="s">
        <v>338</v>
      </c>
      <c r="I306" s="81" t="str">
        <f>HYPERLINK(VLOOKUP(H306,Video_List!G:K,5),"video")</f>
        <v>video</v>
      </c>
      <c r="J306" s="5" t="str">
        <f>IF(ISBLANK(H306),"",IFERROR(IF(MATCH(H306,Video_List!$G:$G,)&gt;0,"ok",""),"error"))</f>
        <v>ok</v>
      </c>
      <c r="K306" s="2">
        <v>45161.408275463</v>
      </c>
      <c r="L306" s="2">
        <v>45161.4086342593</v>
      </c>
      <c r="M306" s="52">
        <f t="shared" si="41"/>
        <v>3.5879630013369024E-4</v>
      </c>
      <c r="N306" s="53" t="s">
        <v>31</v>
      </c>
      <c r="O306" s="54" t="s">
        <v>35</v>
      </c>
      <c r="P306" s="54" t="s">
        <v>33</v>
      </c>
      <c r="Q306" s="6">
        <v>3</v>
      </c>
      <c r="R306" s="5" t="str">
        <f t="shared" si="42"/>
        <v>FAIR-D2/3</v>
      </c>
      <c r="S306" s="4" t="str">
        <f>IF(ISBLANK(E306),"",IF(E306=H306, "1 video",CONCATENATE((+COUNTIFS(Video_List!$A:$A,Monitoring!C306,Video_List!$D:$D,"&lt;=" &amp;Monitoring!L306)-COUNTIFS(Video_List!$A:$A,Monitoring!C306,Video_List!$D:$D,"&lt;=" &amp;Monitoring!K306))+1," videos")))</f>
        <v>1 video</v>
      </c>
      <c r="T306" s="54" t="s">
        <v>34</v>
      </c>
      <c r="U306" s="75"/>
      <c r="V306" s="7" t="str">
        <f t="shared" si="43"/>
        <v/>
      </c>
      <c r="W306" s="85" t="s">
        <v>32</v>
      </c>
      <c r="X306" s="86" t="s">
        <v>35</v>
      </c>
      <c r="Y306" s="87" t="str">
        <f>+IFERROR(IF(Z306="#N/C","#N/C",INDEX(Taxonomy_UniqueValues!A:A,MATCH(Z306,Taxonomy_UniqueValues!B:B,0))),"#N/C")</f>
        <v>Insecta</v>
      </c>
      <c r="Z306" s="87" t="str">
        <f>+IFERROR(IF(AA306="#N/C","#N/C",INDEX(Taxonomy_UniqueValues!B:B,MATCH(AA306,Taxonomy_UniqueValues!C:C,0))),"#N/C")</f>
        <v>Diptera</v>
      </c>
      <c r="AA306" s="87" t="str">
        <f>+IFERROR(IF(AC306="#N/C","#N/C",IF(AC306="-",INDEX(Taxonomy_UniqueValues!C:C,MATCH(AD306,Taxonomy_UniqueValues!F:F,0)),INDEX(Taxonomy_UniqueValues!C:C,MATCH(AC306,Taxonomy_UniqueValues!E:E,0)))),"#N/C")</f>
        <v>Brachycera</v>
      </c>
      <c r="AB306" s="87" t="str">
        <f>+IFERROR(IF(AC306="#N/C","#N/C",INDEX(Taxonomy_UniqueValues!D:D,MATCH(AC306,Taxonomy_UniqueValues!E:E,0))),"#N/C")</f>
        <v>Muscomorpha</v>
      </c>
      <c r="AC306" s="87" t="s">
        <v>36</v>
      </c>
      <c r="AD306" s="87" t="str">
        <f>+IFERROR(IF(AE306="#N/C","#N/C",INDEX(Taxonomy_UniqueValues!F:F,MATCH(AE306,Taxonomy_UniqueValues!G:G,0))),"#N/C")</f>
        <v>#N/C</v>
      </c>
      <c r="AE306" s="87" t="str">
        <f>+IFERROR(IF(AF306="#N/C","#N/C",INDEX(Taxonomy_UniqueValues!G:G,MATCH(AF306,Taxonomy_UniqueValues!H:H,0))),"#N/C")</f>
        <v>#N/C</v>
      </c>
      <c r="AF306" s="87" t="str">
        <f>+IFERROR(IF(AG306="#N/C","#N/C",INDEX(Taxonomy_UniqueValues!H:H,MATCH(AG306,Taxonomy_UniqueValues!I:I,0))),"#N/C")</f>
        <v>#N/C</v>
      </c>
      <c r="AG306" s="88" t="s">
        <v>37</v>
      </c>
      <c r="AH306" s="39" t="str" cm="1">
        <f t="array" ref="AH306">IF(LEN(V306)&gt;1,V306,_xlfn.LET(_xlpm.cls,Y306, _xlpm.ord,IFERROR(Z306,"#N/C"), _xlpm.subord,IFERROR(AA306,"#N/C"), _xlpm.infr,IFERROR(AB306,"#N/C"), _xlpm.sf,IFERROR(AC306,"#N/C"), _xlpm.fam,IFERROR(AD306,"#N/C"), _xlpm.subfam,IF(TRIM(AE306)="-","#N/C",IFERROR(AE306,"#N/C")),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_xlpm.fallback,IF(IFERROR(Z306,"#N/C")="#N/C",Y306,IF(IFERROR(AA306,"#N/C")="#N/C",Z306,IF(IFERROR(AB306,"#N/C")="#N/C",AA306,IF(IFERROR(AC306,"#N/C")="#N/C",AB306,IF(IFERROR(AD306,"#N/C")="#N/C",AC306,IF(IFERROR(AE306,"#N/C")="#N/C",AD306,"#N/C")))))), _xlpm.finalResult,IF(OR(_xlpm.computedResult="",_xlpm.computedResult="#N/C"),_xlpm.fallback,_xlpm.computedResult), INDEX(_xlpm.finalResult,1)))</f>
        <v>Muscoidea</v>
      </c>
      <c r="AI306" s="106" t="s">
        <v>35</v>
      </c>
      <c r="AJ306" s="55" t="str">
        <f t="shared" si="44"/>
        <v>Insecta.Diptera.Brachycera.Muscomorpha.Muscoidea.#N/C.#N/C.#N/C.#N/C</v>
      </c>
    </row>
    <row r="307" spans="1:36" x14ac:dyDescent="0.25">
      <c r="A307" s="3">
        <v>4</v>
      </c>
      <c r="B307" s="50" t="str">
        <f t="shared" si="46"/>
        <v>FAIR-D2_4</v>
      </c>
      <c r="C307" s="51" t="s">
        <v>335</v>
      </c>
      <c r="D307" s="4">
        <f t="shared" si="48"/>
        <v>45161</v>
      </c>
      <c r="E307" s="1" t="s">
        <v>339</v>
      </c>
      <c r="F307" s="81" t="str">
        <f>HYPERLINK(VLOOKUP(E307,Video_List!G:K,5),"video")</f>
        <v>video</v>
      </c>
      <c r="G307" s="5" t="str">
        <f>IF(ISBLANK(E307),"",IFERROR(IF(MATCH(E307,Video_List!$G:$G,)&gt;0,"ok",""),"errr"))</f>
        <v>ok</v>
      </c>
      <c r="H307" s="1" t="s">
        <v>339</v>
      </c>
      <c r="I307" s="81" t="str">
        <f>HYPERLINK(VLOOKUP(H307,Video_List!G:K,5),"video")</f>
        <v>video</v>
      </c>
      <c r="J307" s="5" t="str">
        <f>IF(ISBLANK(H307),"",IFERROR(IF(MATCH(H307,Video_List!$G:$G,)&gt;0,"ok",""),"error"))</f>
        <v>ok</v>
      </c>
      <c r="K307" s="2">
        <v>45161.435474537</v>
      </c>
      <c r="L307" s="2">
        <v>45161.4355671296</v>
      </c>
      <c r="M307" s="52">
        <f t="shared" si="41"/>
        <v>9.2592599685303867E-5</v>
      </c>
      <c r="N307" s="53" t="s">
        <v>46</v>
      </c>
      <c r="O307" s="54" t="s">
        <v>35</v>
      </c>
      <c r="P307" s="54" t="s">
        <v>33</v>
      </c>
      <c r="Q307" s="6">
        <v>4</v>
      </c>
      <c r="R307" s="5" t="str">
        <f t="shared" si="42"/>
        <v>FAIR-D2/4</v>
      </c>
      <c r="S307" s="4" t="str">
        <f>IF(ISBLANK(E307),"",IF(E307=H307, "1 video",CONCATENATE((+COUNTIFS(Video_List!$A:$A,Monitoring!C307,Video_List!$D:$D,"&lt;=" &amp;Monitoring!L307)-COUNTIFS(Video_List!$A:$A,Monitoring!C307,Video_List!$D:$D,"&lt;=" &amp;Monitoring!K307))+1," videos")))</f>
        <v>1 video</v>
      </c>
      <c r="T307" s="54" t="s">
        <v>34</v>
      </c>
      <c r="U307" s="75"/>
      <c r="V307" s="7" t="str">
        <f t="shared" si="43"/>
        <v/>
      </c>
      <c r="W307" s="85" t="s">
        <v>32</v>
      </c>
      <c r="X307" s="86" t="s">
        <v>35</v>
      </c>
      <c r="Y307" s="87" t="str">
        <f>+IFERROR(IF(Z307="#N/C","#N/C",IF(Z307=0,INDEX(Taxonomy_UniqueValues!A:A,MATCH(AA307,Taxonomy_UniqueValues!C:C,0)),INDEX(Taxonomy_UniqueValues!A:A,MATCH(Z307,Taxonomy_UniqueValues!B:B,0)))),"#N/C")</f>
        <v>Insecta</v>
      </c>
      <c r="Z307" s="87" t="str">
        <f>+IFERROR(IF(AA307="#N/C","#N/C",IF(AA307=0,INDEX(Taxonomy_UniqueValues!B:B,MATCH(AB307,Taxonomy_UniqueValues!D:D,0)),INDEX(Taxonomy_UniqueValues!B:B,MATCH(AA307,Taxonomy_UniqueValues!C:C,0)))),"#N/C")</f>
        <v>Diptera</v>
      </c>
      <c r="AA307" s="87" t="str">
        <f>+IFERROR(IF(AB307="#N/C","#N/C",IF(AB307=0,INDEX(Taxonomy_UniqueValues!C:C,MATCH(AC307,Taxonomy_UniqueValues!E:E,0)),INDEX(Taxonomy_UniqueValues!C:C,MATCH(AB307,Taxonomy_UniqueValues!D:D,0)))),"#N/C")</f>
        <v>Brachycera</v>
      </c>
      <c r="AB307" s="87" t="str">
        <f>+IFERROR(IF(AC307="#N/C","#N/C",IF(AC307=0,INDEX(Taxonomy_UniqueValues!D:D,MATCH(AD307,Taxonomy_UniqueValues!F:F,0)),INDEX(Taxonomy_UniqueValues!D:D,MATCH(AC307,Taxonomy_UniqueValues!E:E,0)))),"#N/C")</f>
        <v>Muscomorpha</v>
      </c>
      <c r="AC307" s="87" t="str">
        <f>+IFERROR(IF(AD307="#N/C","#N/C",IF(AD307=0,INDEX(Taxonomy_UniqueValues!E:E,MATCH(AE307,Taxonomy_UniqueValues!G:G,0)),INDEX(Taxonomy_UniqueValues!E:E,MATCH(AD307,Taxonomy_UniqueValues!F:F,0)))),"#N/C")</f>
        <v>Muscoidea</v>
      </c>
      <c r="AD307" s="87" t="str">
        <f>+IFERROR(IF(AE307="#N/C","#N/C",IF(AE307=0,INDEX(Taxonomy_UniqueValues!F:F,MATCH(AF307,Taxonomy_UniqueValues!H:H,0)),INDEX(Taxonomy_UniqueValues!F:F,MATCH(AE307,Taxonomy_UniqueValues!G:G,0)))),"#N/C")</f>
        <v>Fanniidae</v>
      </c>
      <c r="AE307" s="87">
        <f>+IFERROR(IF(AF307="#N/C","#N/C",INDEX(Taxonomy_UniqueValues!G:G,MATCH(AF307,Taxonomy_UniqueValues!H:H,0))),"#N/C")</f>
        <v>0</v>
      </c>
      <c r="AF307" s="87" t="s">
        <v>39</v>
      </c>
      <c r="AG307" s="88" t="s">
        <v>37</v>
      </c>
      <c r="AH307" s="39" t="str" cm="1">
        <f t="array" ref="AH307">IF(LEN(V307)&gt;1,V307,_xlfn.LET(_xlpm.cls,Y307, _xlpm.ord,IFERROR(Z307,"#N/C"), _xlpm.subord,IFERROR(AA307,"#N/C"), _xlpm.infr,IFERROR(AB307,"#N/C"), _xlpm.sf,IFERROR(AC307,"#N/C"), _xlpm.fam,IFERROR(AD307,"#N/C"), _xlpm.subfam,IF(TRIM(AE307)="-","#N/C",IFERROR(AE307,"#N/C")),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_xlpm.fallback,IF(IFERROR(Z307,"#N/C")="#N/C",Y307,IF(IFERROR(AA307,"#N/C")="#N/C",Z307,IF(IFERROR(AB307,"#N/C")="#N/C",AA307,IF(IFERROR(AC307,"#N/C")="#N/C",AB307,IF(IFERROR(AD307,"#N/C")="#N/C",AC307,IF(IFERROR(AE307,"#N/C")="#N/C",AD307,"#N/C")))))), _xlpm.finalResult,IF(OR(_xlpm.computedResult="",_xlpm.computedResult="#N/C"),_xlpm.fallback,_xlpm.computedResult), INDEX(_xlpm.finalResult,1)))</f>
        <v>fly</v>
      </c>
      <c r="AI307" s="106" t="s">
        <v>35</v>
      </c>
      <c r="AJ307" s="55" t="str">
        <f t="shared" si="44"/>
        <v>Insecta.Diptera.Brachycera.Muscomorpha.Muscoidea.Fanniidae.0.Fannia.#N/C</v>
      </c>
    </row>
    <row r="308" spans="1:36" x14ac:dyDescent="0.25">
      <c r="A308" s="3">
        <v>5</v>
      </c>
      <c r="B308" s="50" t="str">
        <f t="shared" si="46"/>
        <v>FAIR-D2_5</v>
      </c>
      <c r="C308" s="51" t="s">
        <v>335</v>
      </c>
      <c r="D308" s="4">
        <f t="shared" si="48"/>
        <v>45161</v>
      </c>
      <c r="E308" s="1" t="s">
        <v>340</v>
      </c>
      <c r="F308" s="81" t="str">
        <f>HYPERLINK(VLOOKUP(E308,Video_List!G:K,5),"video")</f>
        <v>video</v>
      </c>
      <c r="G308" s="5" t="str">
        <f>IF(ISBLANK(E308),"",IFERROR(IF(MATCH(E308,Video_List!$G:$G,)&gt;0,"ok",""),"errr"))</f>
        <v>ok</v>
      </c>
      <c r="H308" s="1" t="s">
        <v>340</v>
      </c>
      <c r="I308" s="81" t="str">
        <f>HYPERLINK(VLOOKUP(H308,Video_List!G:K,5),"video")</f>
        <v>video</v>
      </c>
      <c r="J308" s="5" t="str">
        <f>IF(ISBLANK(H308),"",IFERROR(IF(MATCH(H308,Video_List!$G:$G,)&gt;0,"ok",""),"error"))</f>
        <v>ok</v>
      </c>
      <c r="K308" s="2">
        <v>45161.446307870399</v>
      </c>
      <c r="L308" s="2">
        <v>45161.446446759299</v>
      </c>
      <c r="M308" s="52">
        <f t="shared" si="41"/>
        <v>1.388888995279558E-4</v>
      </c>
      <c r="N308" s="53" t="s">
        <v>31</v>
      </c>
      <c r="O308" s="54" t="s">
        <v>32</v>
      </c>
      <c r="P308" s="54" t="s">
        <v>33</v>
      </c>
      <c r="Q308" s="6">
        <v>5</v>
      </c>
      <c r="R308" s="5" t="str">
        <f t="shared" si="42"/>
        <v>FAIR-D2/5</v>
      </c>
      <c r="S308" s="4" t="str">
        <f>IF(ISBLANK(E308),"",IF(E308=H308, "1 video",CONCATENATE((+COUNTIFS(Video_List!$A:$A,Monitoring!C308,Video_List!$D:$D,"&lt;=" &amp;Monitoring!L308)-COUNTIFS(Video_List!$A:$A,Monitoring!C308,Video_List!$D:$D,"&lt;=" &amp;Monitoring!K308))+1," videos")))</f>
        <v>1 video</v>
      </c>
      <c r="T308" s="54" t="s">
        <v>34</v>
      </c>
      <c r="U308" s="75"/>
      <c r="V308" s="7" t="str">
        <f t="shared" si="43"/>
        <v/>
      </c>
      <c r="W308" s="85" t="s">
        <v>32</v>
      </c>
      <c r="X308" s="86" t="s">
        <v>35</v>
      </c>
      <c r="Y308" s="87" t="str">
        <f>+IFERROR(IF(Z308="#N/C","#N/C",IF(Z308=0,INDEX(Taxonomy_UniqueValues!A:A,MATCH(AA308,Taxonomy_UniqueValues!C:C,0)),INDEX(Taxonomy_UniqueValues!A:A,MATCH(Z308,Taxonomy_UniqueValues!B:B,0)))),"#N/C")</f>
        <v>Insecta</v>
      </c>
      <c r="Z308" s="87" t="str">
        <f>+IFERROR(IF(AA308="#N/C","#N/C",IF(AA308=0,INDEX(Taxonomy_UniqueValues!B:B,MATCH(AB308,Taxonomy_UniqueValues!D:D,0)),INDEX(Taxonomy_UniqueValues!B:B,MATCH(AA308,Taxonomy_UniqueValues!C:C,0)))),"#N/C")</f>
        <v>Diptera</v>
      </c>
      <c r="AA308" s="87" t="str">
        <f>+IFERROR(IF(AB308="#N/C","#N/C",IF(AB308=0,INDEX(Taxonomy_UniqueValues!C:C,MATCH(AC308,Taxonomy_UniqueValues!E:E,0)),INDEX(Taxonomy_UniqueValues!C:C,MATCH(AB308,Taxonomy_UniqueValues!D:D,0)))),"#N/C")</f>
        <v>Brachycera</v>
      </c>
      <c r="AB308" s="87" t="str">
        <f>+IFERROR(IF(AC308="#N/C","#N/C",IF(AC308=0,INDEX(Taxonomy_UniqueValues!D:D,MATCH(AD308,Taxonomy_UniqueValues!F:F,0)),INDEX(Taxonomy_UniqueValues!D:D,MATCH(AC308,Taxonomy_UniqueValues!E:E,0)))),"#N/C")</f>
        <v>Muscomorpha</v>
      </c>
      <c r="AC308" s="87" t="str">
        <f>+IFERROR(IF(AD308="#N/C","#N/C",IF(AD308=0,INDEX(Taxonomy_UniqueValues!E:E,MATCH(AE308,Taxonomy_UniqueValues!G:G,0)),INDEX(Taxonomy_UniqueValues!E:E,MATCH(AD308,Taxonomy_UniqueValues!F:F,0)))),"#N/C")</f>
        <v>Muscoidea</v>
      </c>
      <c r="AD308" s="87" t="str">
        <f>+IFERROR(IF(AE308="#N/C","#N/C",IF(AE308=0,INDEX(Taxonomy_UniqueValues!F:F,MATCH(AF308,Taxonomy_UniqueValues!H:H,0)),INDEX(Taxonomy_UniqueValues!F:F,MATCH(AE308,Taxonomy_UniqueValues!G:G,0)))),"#N/C")</f>
        <v>Fanniidae</v>
      </c>
      <c r="AE308" s="87">
        <f>+IFERROR(IF(AF308="#N/C","#N/C",INDEX(Taxonomy_UniqueValues!G:G,MATCH(AF308,Taxonomy_UniqueValues!H:H,0))),"#N/C")</f>
        <v>0</v>
      </c>
      <c r="AF308" s="87" t="s">
        <v>39</v>
      </c>
      <c r="AG308" s="88" t="s">
        <v>37</v>
      </c>
      <c r="AH308" s="39" t="str" cm="1">
        <f t="array" ref="AH308">IF(LEN(V308)&gt;1,V308,_xlfn.LET(_xlpm.cls,Y308, _xlpm.ord,IFERROR(Z308,"#N/C"), _xlpm.subord,IFERROR(AA308,"#N/C"), _xlpm.infr,IFERROR(AB308,"#N/C"), _xlpm.sf,IFERROR(AC308,"#N/C"), _xlpm.fam,IFERROR(AD308,"#N/C"), _xlpm.subfam,IF(TRIM(AE308)="-","#N/C",IFERROR(AE308,"#N/C")),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_xlpm.fallback,IF(IFERROR(Z308,"#N/C")="#N/C",Y308,IF(IFERROR(AA308,"#N/C")="#N/C",Z308,IF(IFERROR(AB308,"#N/C")="#N/C",AA308,IF(IFERROR(AC308,"#N/C")="#N/C",AB308,IF(IFERROR(AD308,"#N/C")="#N/C",AC308,IF(IFERROR(AE308,"#N/C")="#N/C",AD308,"#N/C")))))), _xlpm.finalResult,IF(OR(_xlpm.computedResult="",_xlpm.computedResult="#N/C"),_xlpm.fallback,_xlpm.computedResult), INDEX(_xlpm.finalResult,1)))</f>
        <v>fly</v>
      </c>
      <c r="AI308" s="106" t="s">
        <v>35</v>
      </c>
      <c r="AJ308" s="55" t="str">
        <f t="shared" si="44"/>
        <v>Insecta.Diptera.Brachycera.Muscomorpha.Muscoidea.Fanniidae.0.Fannia.#N/C</v>
      </c>
    </row>
    <row r="309" spans="1:36" x14ac:dyDescent="0.25">
      <c r="A309" s="3">
        <v>7</v>
      </c>
      <c r="B309" s="50" t="str">
        <f t="shared" si="46"/>
        <v>FAIR-D2_7</v>
      </c>
      <c r="C309" s="51" t="s">
        <v>335</v>
      </c>
      <c r="D309" s="4">
        <f t="shared" si="48"/>
        <v>45161</v>
      </c>
      <c r="E309" s="1" t="s">
        <v>341</v>
      </c>
      <c r="F309" s="81" t="str">
        <f>HYPERLINK(VLOOKUP(E309,Video_List!G:K,5),"video")</f>
        <v>video</v>
      </c>
      <c r="G309" s="5" t="str">
        <f>IF(ISBLANK(E309),"",IFERROR(IF(MATCH(E309,Video_List!$G:$G,)&gt;0,"ok",""),"errr"))</f>
        <v>ok</v>
      </c>
      <c r="H309" s="1" t="s">
        <v>341</v>
      </c>
      <c r="I309" s="81" t="str">
        <f>HYPERLINK(VLOOKUP(H309,Video_List!G:K,5),"video")</f>
        <v>video</v>
      </c>
      <c r="J309" s="5" t="str">
        <f>IF(ISBLANK(H309),"",IFERROR(IF(MATCH(H309,Video_List!$G:$G,)&gt;0,"ok",""),"error"))</f>
        <v>ok</v>
      </c>
      <c r="K309" s="2">
        <v>45161.525312500002</v>
      </c>
      <c r="L309" s="2">
        <v>45161.5258217593</v>
      </c>
      <c r="M309" s="52">
        <f t="shared" si="41"/>
        <v>5.0925929826917127E-4</v>
      </c>
      <c r="N309" s="53" t="s">
        <v>31</v>
      </c>
      <c r="O309" s="6" t="s">
        <v>32</v>
      </c>
      <c r="P309" s="6" t="s">
        <v>33</v>
      </c>
      <c r="Q309" s="6">
        <v>7</v>
      </c>
      <c r="R309" s="5" t="str">
        <f t="shared" si="42"/>
        <v>FAIR-D2/7</v>
      </c>
      <c r="S309" s="4" t="str">
        <f>IF(ISBLANK(E309),"",IF(E309=H309, "1 video",CONCATENATE((+COUNTIFS(Video_List!$A:$A,Monitoring!C309,Video_List!$D:$D,"&lt;=" &amp;Monitoring!L309)-COUNTIFS(Video_List!$A:$A,Monitoring!C309,Video_List!$D:$D,"&lt;=" &amp;Monitoring!K309))+1," videos")))</f>
        <v>1 video</v>
      </c>
      <c r="T309" s="6" t="s">
        <v>34</v>
      </c>
      <c r="U309" s="75"/>
      <c r="V309" s="7" t="str">
        <f t="shared" si="43"/>
        <v/>
      </c>
      <c r="W309" s="85" t="s">
        <v>32</v>
      </c>
      <c r="X309" s="86" t="s">
        <v>35</v>
      </c>
      <c r="Y309" s="87" t="str">
        <f>+IFERROR(IF(Z309="#N/C","#N/C",INDEX(Taxonomy_UniqueValues!A:A,MATCH(Z309,Taxonomy_UniqueValues!B:B,0))),"#N/C")</f>
        <v>Insecta</v>
      </c>
      <c r="Z309" s="87" t="str">
        <f>+IFERROR(IF(AA309="#N/C","#N/C",INDEX(Taxonomy_UniqueValues!B:B,MATCH(AA309,Taxonomy_UniqueValues!C:C,0))),"#N/C")</f>
        <v>Diptera</v>
      </c>
      <c r="AA309" s="87" t="str">
        <f>+IFERROR(IF(AC309="#N/C","#N/C",IF(AC309="-",INDEX(Taxonomy_UniqueValues!C:C,MATCH(AD309,Taxonomy_UniqueValues!F:F,0)),INDEX(Taxonomy_UniqueValues!C:C,MATCH(AC309,Taxonomy_UniqueValues!E:E,0)))),"#N/C")</f>
        <v>Brachycera</v>
      </c>
      <c r="AB309" s="87" t="str">
        <f>+IFERROR(IF(AC309="#N/C","#N/C",INDEX(Taxonomy_UniqueValues!D:D,MATCH(AC309,Taxonomy_UniqueValues!E:E,0))),"#N/C")</f>
        <v>Muscomorpha</v>
      </c>
      <c r="AC309" s="87" t="s">
        <v>36</v>
      </c>
      <c r="AD309" s="87" t="str">
        <f>+IFERROR(IF(AE309="#N/C","#N/C",INDEX(Taxonomy_UniqueValues!F:F,MATCH(AE309,Taxonomy_UniqueValues!G:G,0))),"#N/C")</f>
        <v>#N/C</v>
      </c>
      <c r="AE309" s="87" t="str">
        <f>+IFERROR(IF(AF309="#N/C","#N/C",INDEX(Taxonomy_UniqueValues!G:G,MATCH(AF309,Taxonomy_UniqueValues!H:H,0))),"#N/C")</f>
        <v>#N/C</v>
      </c>
      <c r="AF309" s="87" t="str">
        <f>+IFERROR(IF(AG309="#N/C","#N/C",INDEX(Taxonomy_UniqueValues!H:H,MATCH(AG309,Taxonomy_UniqueValues!I:I,0))),"#N/C")</f>
        <v>#N/C</v>
      </c>
      <c r="AG309" s="88" t="s">
        <v>37</v>
      </c>
      <c r="AH309" s="39" t="str" cm="1">
        <f t="array" ref="AH309">IF(LEN(V309)&gt;1,V309,_xlfn.LET(_xlpm.cls,Y309, _xlpm.ord,IFERROR(Z309,"#N/C"), _xlpm.subord,IFERROR(AA309,"#N/C"), _xlpm.infr,IFERROR(AB309,"#N/C"), _xlpm.sf,IFERROR(AC309,"#N/C"), _xlpm.fam,IFERROR(AD309,"#N/C"), _xlpm.subfam,IF(TRIM(AE309)="-","#N/C",IFERROR(AE309,"#N/C")),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_xlpm.fallback,IF(IFERROR(Z309,"#N/C")="#N/C",Y309,IF(IFERROR(AA309,"#N/C")="#N/C",Z309,IF(IFERROR(AB309,"#N/C")="#N/C",AA309,IF(IFERROR(AC309,"#N/C")="#N/C",AB309,IF(IFERROR(AD309,"#N/C")="#N/C",AC309,IF(IFERROR(AE309,"#N/C")="#N/C",AD309,"#N/C")))))), _xlpm.finalResult,IF(OR(_xlpm.computedResult="",_xlpm.computedResult="#N/C"),_xlpm.fallback,_xlpm.computedResult), INDEX(_xlpm.finalResult,1)))</f>
        <v>Muscoidea</v>
      </c>
      <c r="AI309" s="106" t="s">
        <v>35</v>
      </c>
      <c r="AJ309" s="55" t="str">
        <f t="shared" si="44"/>
        <v>Insecta.Diptera.Brachycera.Muscomorpha.Muscoidea.#N/C.#N/C.#N/C.#N/C</v>
      </c>
    </row>
    <row r="310" spans="1:36" x14ac:dyDescent="0.25">
      <c r="A310" s="3">
        <v>8</v>
      </c>
      <c r="B310" s="50" t="str">
        <f t="shared" si="46"/>
        <v>FAIR-D2_8</v>
      </c>
      <c r="C310" s="51" t="s">
        <v>335</v>
      </c>
      <c r="D310" s="4">
        <f t="shared" si="48"/>
        <v>45161</v>
      </c>
      <c r="E310" s="1" t="s">
        <v>341</v>
      </c>
      <c r="F310" s="81" t="str">
        <f>HYPERLINK(VLOOKUP(E310,Video_List!G:K,5),"video")</f>
        <v>video</v>
      </c>
      <c r="G310" s="5" t="str">
        <f>IF(ISBLANK(E310),"",IFERROR(IF(MATCH(E310,Video_List!$G:$G,)&gt;0,"ok",""),"errr"))</f>
        <v>ok</v>
      </c>
      <c r="H310" s="1" t="s">
        <v>341</v>
      </c>
      <c r="I310" s="81" t="str">
        <f>HYPERLINK(VLOOKUP(H310,Video_List!G:K,5),"video")</f>
        <v>video</v>
      </c>
      <c r="J310" s="5" t="str">
        <f>IF(ISBLANK(H310),"",IFERROR(IF(MATCH(H310,Video_List!$G:$G,)&gt;0,"ok",""),"error"))</f>
        <v>ok</v>
      </c>
      <c r="K310" s="2">
        <v>45161.525879629597</v>
      </c>
      <c r="L310" s="2">
        <v>45161.526331018496</v>
      </c>
      <c r="M310" s="52">
        <f t="shared" si="41"/>
        <v>4.513888998189941E-4</v>
      </c>
      <c r="N310" s="53" t="s">
        <v>33</v>
      </c>
      <c r="O310" s="6" t="s">
        <v>35</v>
      </c>
      <c r="P310" s="6" t="s">
        <v>33</v>
      </c>
      <c r="Q310" s="6">
        <v>8</v>
      </c>
      <c r="R310" s="5" t="str">
        <f t="shared" si="42"/>
        <v>FAIR-D2/8</v>
      </c>
      <c r="S310" s="4" t="str">
        <f>IF(ISBLANK(E310),"",IF(E310=H310, "1 video",CONCATENATE((+COUNTIFS(Video_List!$A:$A,Monitoring!C310,Video_List!$D:$D,"&lt;=" &amp;Monitoring!L310)-COUNTIFS(Video_List!$A:$A,Monitoring!C310,Video_List!$D:$D,"&lt;=" &amp;Monitoring!K310))+1," videos")))</f>
        <v>1 video</v>
      </c>
      <c r="T310" s="6" t="s">
        <v>46</v>
      </c>
      <c r="U310" s="75" t="s">
        <v>105</v>
      </c>
      <c r="V310" s="7" t="str">
        <f t="shared" si="43"/>
        <v/>
      </c>
      <c r="W310" s="85" t="s">
        <v>35</v>
      </c>
      <c r="X310" s="86" t="s">
        <v>35</v>
      </c>
      <c r="Y310" s="87" t="str">
        <f>+IFERROR(IF(Z310="#N/C","#N/C",INDEX(Taxonomy_UniqueValues!A:A,MATCH(Z310,Taxonomy_UniqueValues!B:B,0))),"#N/C")</f>
        <v>#N/C</v>
      </c>
      <c r="Z310" s="87" t="str">
        <f>+IFERROR(IF(AA310="#N/C","#N/C",INDEX(Taxonomy_UniqueValues!B:B,MATCH(AA310,Taxonomy_UniqueValues!C:C,0))),"#N/C")</f>
        <v>#N/C</v>
      </c>
      <c r="AA310" s="87" t="str">
        <f>+IFERROR(IF(AC310="#N/C","#N/C",IF(AC310="-",INDEX(Taxonomy_UniqueValues!C:C,MATCH(AD310,Taxonomy_UniqueValues!F:F,0)),INDEX(Taxonomy_UniqueValues!C:C,MATCH(AC310,Taxonomy_UniqueValues!E:E,0)))),"#N/C")</f>
        <v>#N/C</v>
      </c>
      <c r="AB310" s="87" t="str">
        <f>+IFERROR(IF(AC310="#N/C","#N/C",INDEX(Taxonomy_UniqueValues!D:D,MATCH(AC310,Taxonomy_UniqueValues!E:E,0))),"#N/C")</f>
        <v>#N/C</v>
      </c>
      <c r="AC310" s="87" t="str">
        <f>+IFERROR(IF(AD310="#N/C","#N/C",IF(AD310="-",INDEX(Taxonomy_UniqueValues!E:E,MATCH(AE310,Taxonomy_UniqueValues!G:G,0)),INDEX(Taxonomy_UniqueValues!E:E,MATCH(AD310,Taxonomy_UniqueValues!F:F,0)))),"#N/C")</f>
        <v>#N/C</v>
      </c>
      <c r="AD310" s="87" t="str">
        <f>+IFERROR(IF(AE310="#N/C","#N/C",INDEX(Taxonomy_UniqueValues!F:F,MATCH(AE310,Taxonomy_UniqueValues!G:G,0))),"#N/C")</f>
        <v>#N/C</v>
      </c>
      <c r="AE310" s="87" t="str">
        <f>+IFERROR(IF(AF310="#N/C","#N/C",INDEX(Taxonomy_UniqueValues!G:G,MATCH(AF310,Taxonomy_UniqueValues!H:H,0))),"#N/C")</f>
        <v>#N/C</v>
      </c>
      <c r="AF310" s="87" t="str">
        <f>+IFERROR(IF(AG310="#N/C","#N/C",INDEX(Taxonomy_UniqueValues!H:H,MATCH(AG310,Taxonomy_UniqueValues!I:I,0))),"#N/C")</f>
        <v>#N/C</v>
      </c>
      <c r="AG310" s="88" t="s">
        <v>37</v>
      </c>
      <c r="AH310" s="39" t="str" cm="1">
        <f t="array" ref="AH310">IF(LEN(V310)&gt;1,V310,_xlfn.LET(_xlpm.cls,Y310, _xlpm.ord,IFERROR(Z310,"#N/C"), _xlpm.subord,IFERROR(AA310,"#N/C"), _xlpm.infr,IFERROR(AB310,"#N/C"), _xlpm.sf,IFERROR(AC310,"#N/C"), _xlpm.fam,IFERROR(AD310,"#N/C"), _xlpm.subfam,IF(TRIM(AE310)="-","#N/C",IFERROR(AE310,"#N/C")),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_xlpm.fallback,IF(IFERROR(Z310,"#N/C")="#N/C",Y310,IF(IFERROR(AA310,"#N/C")="#N/C",Z310,IF(IFERROR(AB310,"#N/C")="#N/C",AA310,IF(IFERROR(AC310,"#N/C")="#N/C",AB310,IF(IFERROR(AD310,"#N/C")="#N/C",AC310,IF(IFERROR(AE310,"#N/C")="#N/C",AD310,"#N/C")))))), _xlpm.finalResult,IF(OR(_xlpm.computedResult="",_xlpm.computedResult="#N/C"),_xlpm.fallback,_xlpm.computedResult), INDEX(_xlpm.finalResult,1)))</f>
        <v>#N/C</v>
      </c>
      <c r="AI310" s="106" t="s">
        <v>35</v>
      </c>
      <c r="AJ310" s="55" t="str">
        <f t="shared" si="44"/>
        <v>#N/C.#N/C.#N/C.#N/C.#N/C.#N/C.#N/C.#N/C.#N/C</v>
      </c>
    </row>
    <row r="311" spans="1:36" x14ac:dyDescent="0.25">
      <c r="A311" s="3">
        <v>10</v>
      </c>
      <c r="B311" s="50" t="str">
        <f t="shared" si="46"/>
        <v>FAIR-D2_10</v>
      </c>
      <c r="C311" s="51" t="s">
        <v>335</v>
      </c>
      <c r="D311" s="4">
        <f t="shared" si="48"/>
        <v>45161</v>
      </c>
      <c r="E311" s="1" t="s">
        <v>342</v>
      </c>
      <c r="F311" s="81" t="str">
        <f>HYPERLINK(VLOOKUP(E311,Video_List!G:K,5),"video")</f>
        <v>video</v>
      </c>
      <c r="G311" s="5" t="str">
        <f>IF(ISBLANK(E311),"",IFERROR(IF(MATCH(E311,Video_List!$G:$G,)&gt;0,"ok",""),"errr"))</f>
        <v>ok</v>
      </c>
      <c r="H311" s="1" t="s">
        <v>342</v>
      </c>
      <c r="I311" s="81" t="str">
        <f>HYPERLINK(VLOOKUP(H311,Video_List!G:K,5),"video")</f>
        <v>video</v>
      </c>
      <c r="J311" s="5" t="str">
        <f>IF(ISBLANK(H311),"",IFERROR(IF(MATCH(H311,Video_List!$G:$G,)&gt;0,"ok",""),"error"))</f>
        <v>ok</v>
      </c>
      <c r="K311" s="2">
        <v>45161.6567939815</v>
      </c>
      <c r="L311" s="2">
        <v>45161.6570138889</v>
      </c>
      <c r="M311" s="52">
        <f t="shared" si="41"/>
        <v>2.1990740060573444E-4</v>
      </c>
      <c r="N311" s="53" t="s">
        <v>33</v>
      </c>
      <c r="O311" s="6" t="s">
        <v>32</v>
      </c>
      <c r="P311" s="6" t="s">
        <v>33</v>
      </c>
      <c r="Q311" s="6">
        <v>10</v>
      </c>
      <c r="R311" s="5" t="str">
        <f t="shared" si="42"/>
        <v>FAIR-D2/10</v>
      </c>
      <c r="S311" s="4" t="str">
        <f>IF(ISBLANK(E311),"",IF(E311=H311, "1 video",CONCATENATE((+COUNTIFS(Video_List!$A:$A,Monitoring!C311,Video_List!$D:$D,"&lt;=" &amp;Monitoring!L311)-COUNTIFS(Video_List!$A:$A,Monitoring!C311,Video_List!$D:$D,"&lt;=" &amp;Monitoring!K311))+1," videos")))</f>
        <v>1 video</v>
      </c>
      <c r="T311" s="54" t="s">
        <v>34</v>
      </c>
      <c r="U311" s="75"/>
      <c r="V311" s="7" t="str">
        <f t="shared" si="43"/>
        <v/>
      </c>
      <c r="W311" s="85" t="s">
        <v>32</v>
      </c>
      <c r="X311" s="86" t="s">
        <v>35</v>
      </c>
      <c r="Y311" s="87" t="str">
        <f>+IFERROR(IF(Z311="#N/C","#N/C",IF(Z311=0,INDEX(Taxonomy_UniqueValues!A:A,MATCH(AA311,Taxonomy_UniqueValues!C:C,0)),INDEX(Taxonomy_UniqueValues!A:A,MATCH(Z311,Taxonomy_UniqueValues!B:B,0)))),"#N/C")</f>
        <v>Insecta</v>
      </c>
      <c r="Z311" s="87" t="str">
        <f>+IFERROR(IF(AA311="#N/C","#N/C",IF(AA311=0,INDEX(Taxonomy_UniqueValues!B:B,MATCH(AB311,Taxonomy_UniqueValues!D:D,0)),INDEX(Taxonomy_UniqueValues!B:B,MATCH(AA311,Taxonomy_UniqueValues!C:C,0)))),"#N/C")</f>
        <v>Diptera</v>
      </c>
      <c r="AA311" s="87" t="str">
        <f>+IFERROR(IF(AB311="#N/C","#N/C",IF(AB311=0,INDEX(Taxonomy_UniqueValues!C:C,MATCH(AC311,Taxonomy_UniqueValues!E:E,0)),INDEX(Taxonomy_UniqueValues!C:C,MATCH(AB311,Taxonomy_UniqueValues!D:D,0)))),"#N/C")</f>
        <v>Brachycera</v>
      </c>
      <c r="AB311" s="87" t="str">
        <f>+IFERROR(IF(AC311="#N/C","#N/C",IF(AC311=0,INDEX(Taxonomy_UniqueValues!D:D,MATCH(AD311,Taxonomy_UniqueValues!F:F,0)),INDEX(Taxonomy_UniqueValues!D:D,MATCH(AC311,Taxonomy_UniqueValues!E:E,0)))),"#N/C")</f>
        <v>Muscomorpha</v>
      </c>
      <c r="AC311" s="87" t="str">
        <f>+IFERROR(IF(AD311="#N/C","#N/C",IF(AD311=0,INDEX(Taxonomy_UniqueValues!E:E,MATCH(AE311,Taxonomy_UniqueValues!G:G,0)),INDEX(Taxonomy_UniqueValues!E:E,MATCH(AD311,Taxonomy_UniqueValues!F:F,0)))),"#N/C")</f>
        <v>Muscoidea</v>
      </c>
      <c r="AD311" s="87" t="str">
        <f>+IFERROR(IF(AE311="#N/C","#N/C",IF(AE311=0,INDEX(Taxonomy_UniqueValues!F:F,MATCH(AF311,Taxonomy_UniqueValues!H:H,0)),INDEX(Taxonomy_UniqueValues!F:F,MATCH(AE311,Taxonomy_UniqueValues!G:G,0)))),"#N/C")</f>
        <v>Fanniidae</v>
      </c>
      <c r="AE311" s="87">
        <f>+IFERROR(IF(AF311="#N/C","#N/C",INDEX(Taxonomy_UniqueValues!G:G,MATCH(AF311,Taxonomy_UniqueValues!H:H,0))),"#N/C")</f>
        <v>0</v>
      </c>
      <c r="AF311" s="87" t="s">
        <v>39</v>
      </c>
      <c r="AG311" s="88" t="s">
        <v>37</v>
      </c>
      <c r="AH311" s="39" t="str" cm="1">
        <f t="array" ref="AH311">IF(LEN(V311)&gt;1,V311,_xlfn.LET(_xlpm.cls,Y311, _xlpm.ord,IFERROR(Z311,"#N/C"), _xlpm.subord,IFERROR(AA311,"#N/C"), _xlpm.infr,IFERROR(AB311,"#N/C"), _xlpm.sf,IFERROR(AC311,"#N/C"), _xlpm.fam,IFERROR(AD311,"#N/C"), _xlpm.subfam,IF(TRIM(AE311)="-","#N/C",IFERROR(AE311,"#N/C")),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_xlpm.fallback,IF(IFERROR(Z311,"#N/C")="#N/C",Y311,IF(IFERROR(AA311,"#N/C")="#N/C",Z311,IF(IFERROR(AB311,"#N/C")="#N/C",AA311,IF(IFERROR(AC311,"#N/C")="#N/C",AB311,IF(IFERROR(AD311,"#N/C")="#N/C",AC311,IF(IFERROR(AE311,"#N/C")="#N/C",AD311,"#N/C")))))), _xlpm.finalResult,IF(OR(_xlpm.computedResult="",_xlpm.computedResult="#N/C"),_xlpm.fallback,_xlpm.computedResult), INDEX(_xlpm.finalResult,1)))</f>
        <v>fly</v>
      </c>
      <c r="AI311" s="106" t="s">
        <v>35</v>
      </c>
      <c r="AJ311" s="55" t="str">
        <f t="shared" si="44"/>
        <v>Insecta.Diptera.Brachycera.Muscomorpha.Muscoidea.Fanniidae.0.Fannia.#N/C</v>
      </c>
    </row>
    <row r="312" spans="1:36" x14ac:dyDescent="0.25">
      <c r="A312" s="3">
        <v>12</v>
      </c>
      <c r="B312" s="50" t="str">
        <f t="shared" si="46"/>
        <v>FAIR-D2_12</v>
      </c>
      <c r="C312" s="51" t="s">
        <v>335</v>
      </c>
      <c r="D312" s="4">
        <f t="shared" si="48"/>
        <v>45162</v>
      </c>
      <c r="E312" s="1" t="s">
        <v>343</v>
      </c>
      <c r="F312" s="81" t="str">
        <f>HYPERLINK(VLOOKUP(E312,Video_List!G:K,5),"video")</f>
        <v>video</v>
      </c>
      <c r="G312" s="5" t="str">
        <f>IF(ISBLANK(E312),"",IFERROR(IF(MATCH(E312,Video_List!$G:$G,)&gt;0,"ok",""),"errr"))</f>
        <v>ok</v>
      </c>
      <c r="H312" s="1" t="s">
        <v>343</v>
      </c>
      <c r="I312" s="81" t="str">
        <f>HYPERLINK(VLOOKUP(H312,Video_List!G:K,5),"video")</f>
        <v>video</v>
      </c>
      <c r="J312" s="5" t="str">
        <f>IF(ISBLANK(H312),"",IFERROR(IF(MATCH(H312,Video_List!$G:$G,)&gt;0,"ok",""),"error"))</f>
        <v>ok</v>
      </c>
      <c r="K312" s="2">
        <v>45162.499398148102</v>
      </c>
      <c r="M312" s="52">
        <v>2.19907407407407E-4</v>
      </c>
      <c r="N312" s="53" t="s">
        <v>31</v>
      </c>
      <c r="O312" s="6" t="s">
        <v>32</v>
      </c>
      <c r="P312" s="6" t="s">
        <v>33</v>
      </c>
      <c r="Q312" s="6">
        <v>12</v>
      </c>
      <c r="R312" s="5" t="str">
        <f t="shared" si="42"/>
        <v>FAIR-D2/12</v>
      </c>
      <c r="S312" s="4" t="str">
        <f>IF(ISBLANK(E312),"",IF(E312=H312, "1 video",CONCATENATE((+COUNTIFS(Video_List!$A:$A,Monitoring!C312,Video_List!$D:$D,"&lt;=" &amp;Monitoring!L312)-COUNTIFS(Video_List!$A:$A,Monitoring!C312,Video_List!$D:$D,"&lt;=" &amp;Monitoring!K312))+1," videos")))</f>
        <v>1 video</v>
      </c>
      <c r="T312" s="6" t="s">
        <v>34</v>
      </c>
      <c r="U312" s="75"/>
      <c r="V312" s="7" t="str">
        <f t="shared" si="43"/>
        <v/>
      </c>
      <c r="W312" s="85" t="s">
        <v>35</v>
      </c>
      <c r="X312" s="86" t="s">
        <v>35</v>
      </c>
      <c r="Y312" s="87" t="str">
        <f>+IFERROR(IF(Z312="#N/C","#N/C",INDEX(Taxonomy_UniqueValues!A:A,MATCH(Z312,Taxonomy_UniqueValues!B:B,0))),"#N/C")</f>
        <v>Insecta</v>
      </c>
      <c r="Z312" s="87" t="str">
        <f>+IFERROR(IF(AA312="#N/C","#N/C",INDEX(Taxonomy_UniqueValues!B:B,MATCH(AA312,Taxonomy_UniqueValues!C:C,0))),"#N/C")</f>
        <v>Diptera</v>
      </c>
      <c r="AA312" s="87" t="s">
        <v>49</v>
      </c>
      <c r="AB312" s="87" t="str">
        <f>+IFERROR(IF(AC312="#N/C","#N/C",INDEX(Taxonomy_UniqueValues!D:D,MATCH(AC312,Taxonomy_UniqueValues!E:E,0))),"#N/C")</f>
        <v>#N/C</v>
      </c>
      <c r="AC312" s="87" t="str">
        <f>+IFERROR(IF(AD312="#N/C","#N/C",IF(AD312="-",INDEX(Taxonomy_UniqueValues!E:E,MATCH(AE312,Taxonomy_UniqueValues!G:G,0)),INDEX(Taxonomy_UniqueValues!E:E,MATCH(AD312,Taxonomy_UniqueValues!F:F,0)))),"#N/C")</f>
        <v>#N/C</v>
      </c>
      <c r="AD312" s="87" t="str">
        <f>+IFERROR(IF(AE312="#N/C","#N/C",INDEX(Taxonomy_UniqueValues!F:F,MATCH(AE312,Taxonomy_UniqueValues!G:G,0))),"#N/C")</f>
        <v>#N/C</v>
      </c>
      <c r="AE312" s="87" t="str">
        <f>+IFERROR(IF(AF312="#N/C","#N/C",INDEX(Taxonomy_UniqueValues!G:G,MATCH(AF312,Taxonomy_UniqueValues!H:H,0))),"#N/C")</f>
        <v>#N/C</v>
      </c>
      <c r="AF312" s="87" t="str">
        <f>+IFERROR(IF(AG312="#N/C","#N/C",INDEX(Taxonomy_UniqueValues!H:H,MATCH(AG312,Taxonomy_UniqueValues!I:I,0))),"#N/C")</f>
        <v>#N/C</v>
      </c>
      <c r="AG312" s="88" t="s">
        <v>37</v>
      </c>
      <c r="AH312" s="39" t="str" cm="1">
        <f t="array" ref="AH312">IF(LEN(V312)&gt;1,V312,_xlfn.LET(_xlpm.cls,Y312, _xlpm.ord,IFERROR(Z312,"#N/C"), _xlpm.subord,IFERROR(AA312,"#N/C"), _xlpm.infr,IFERROR(AB312,"#N/C"), _xlpm.sf,IFERROR(AC312,"#N/C"), _xlpm.fam,IFERROR(AD312,"#N/C"), _xlpm.subfam,IF(TRIM(AE312)="-","#N/C",IFERROR(AE312,"#N/C")),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_xlpm.fallback,IF(IFERROR(Z312,"#N/C")="#N/C",Y312,IF(IFERROR(AA312,"#N/C")="#N/C",Z312,IF(IFERROR(AB312,"#N/C")="#N/C",AA312,IF(IFERROR(AC312,"#N/C")="#N/C",AB312,IF(IFERROR(AD312,"#N/C")="#N/C",AC312,IF(IFERROR(AE312,"#N/C")="#N/C",AD312,"#N/C")))))), _xlpm.finalResult,IF(OR(_xlpm.computedResult="",_xlpm.computedResult="#N/C"),_xlpm.fallback,_xlpm.computedResult), INDEX(_xlpm.finalResult,1)))</f>
        <v>Brachycera</v>
      </c>
      <c r="AI312" s="106" t="s">
        <v>35</v>
      </c>
      <c r="AJ312" s="55" t="str">
        <f t="shared" si="44"/>
        <v>Insecta.Diptera.Brachycera.#N/C.#N/C.#N/C.#N/C.#N/C.#N/C</v>
      </c>
    </row>
    <row r="313" spans="1:36" x14ac:dyDescent="0.25">
      <c r="A313" s="3">
        <v>13</v>
      </c>
      <c r="B313" s="50" t="str">
        <f t="shared" si="46"/>
        <v>FAIR-D2_13</v>
      </c>
      <c r="C313" s="51" t="s">
        <v>335</v>
      </c>
      <c r="D313" s="4">
        <f t="shared" si="48"/>
        <v>45162</v>
      </c>
      <c r="E313" s="1" t="s">
        <v>344</v>
      </c>
      <c r="F313" s="81" t="str">
        <f>HYPERLINK(VLOOKUP(E313,Video_List!G:K,5),"video")</f>
        <v>video</v>
      </c>
      <c r="G313" s="5" t="str">
        <f>IF(ISBLANK(E313),"",IFERROR(IF(MATCH(E313,Video_List!$G:$G,)&gt;0,"ok",""),"errr"))</f>
        <v>ok</v>
      </c>
      <c r="H313" s="1" t="s">
        <v>344</v>
      </c>
      <c r="I313" s="81" t="str">
        <f>HYPERLINK(VLOOKUP(H313,Video_List!G:K,5),"video")</f>
        <v>video</v>
      </c>
      <c r="J313" s="5" t="str">
        <f>IF(ISBLANK(H313),"",IFERROR(IF(MATCH(H313,Video_List!$G:$G,)&gt;0,"ok",""),"error"))</f>
        <v>ok</v>
      </c>
      <c r="K313" s="2">
        <v>45162.533379629604</v>
      </c>
      <c r="L313" s="2">
        <v>45162.5335416667</v>
      </c>
      <c r="M313" s="52">
        <f t="shared" ref="M313:M376" si="49">IF(ISBLANK(E313),"",L313-K313)</f>
        <v>1.6203709674300626E-4</v>
      </c>
      <c r="N313" s="53" t="s">
        <v>31</v>
      </c>
      <c r="O313" s="54" t="s">
        <v>35</v>
      </c>
      <c r="P313" s="54" t="s">
        <v>31</v>
      </c>
      <c r="Q313" s="6">
        <v>13</v>
      </c>
      <c r="R313" s="5" t="str">
        <f t="shared" si="42"/>
        <v>FAIR-D2/13</v>
      </c>
      <c r="S313" s="4" t="str">
        <f>IF(ISBLANK(E313),"",IF(E313=H313, "1 video",CONCATENATE((+COUNTIFS(Video_List!$A:$A,Monitoring!C313,Video_List!$D:$D,"&lt;=" &amp;Monitoring!L313)-COUNTIFS(Video_List!$A:$A,Monitoring!C313,Video_List!$D:$D,"&lt;=" &amp;Monitoring!K313))+1," videos")))</f>
        <v>1 video</v>
      </c>
      <c r="T313" s="54" t="s">
        <v>34</v>
      </c>
      <c r="U313" s="75"/>
      <c r="V313" s="7" t="str">
        <f t="shared" si="43"/>
        <v/>
      </c>
      <c r="W313" s="85" t="s">
        <v>32</v>
      </c>
      <c r="X313" s="86" t="s">
        <v>35</v>
      </c>
      <c r="Y313" s="87" t="str">
        <f>+IFERROR(IF(Z313="#N/C","#N/C",IF(Z313=0,INDEX(Taxonomy_UniqueValues!A:A,MATCH(AA313,Taxonomy_UniqueValues!C:C,0)),INDEX(Taxonomy_UniqueValues!A:A,MATCH(Z313,Taxonomy_UniqueValues!B:B,0)))),"#N/C")</f>
        <v>Insecta</v>
      </c>
      <c r="Z313" s="87" t="str">
        <f>+IFERROR(IF(AA313="#N/C","#N/C",IF(AA313=0,INDEX(Taxonomy_UniqueValues!B:B,MATCH(AB313,Taxonomy_UniqueValues!D:D,0)),INDEX(Taxonomy_UniqueValues!B:B,MATCH(AA313,Taxonomy_UniqueValues!C:C,0)))),"#N/C")</f>
        <v>Diptera</v>
      </c>
      <c r="AA313" s="87" t="str">
        <f>+IFERROR(IF(AB313="#N/C","#N/C",IF(AB313=0,INDEX(Taxonomy_UniqueValues!C:C,MATCH(AC313,Taxonomy_UniqueValues!E:E,0)),INDEX(Taxonomy_UniqueValues!C:C,MATCH(AB313,Taxonomy_UniqueValues!D:D,0)))),"#N/C")</f>
        <v>Brachycera</v>
      </c>
      <c r="AB313" s="87" t="str">
        <f>+IFERROR(IF(AC313="#N/C","#N/C",IF(AC313=0,INDEX(Taxonomy_UniqueValues!D:D,MATCH(AD313,Taxonomy_UniqueValues!F:F,0)),INDEX(Taxonomy_UniqueValues!D:D,MATCH(AC313,Taxonomy_UniqueValues!E:E,0)))),"#N/C")</f>
        <v>Muscomorpha</v>
      </c>
      <c r="AC313" s="87" t="str">
        <f>+IFERROR(IF(AD313="#N/C","#N/C",IF(AD313=0,INDEX(Taxonomy_UniqueValues!E:E,MATCH(AE313,Taxonomy_UniqueValues!G:G,0)),INDEX(Taxonomy_UniqueValues!E:E,MATCH(AD313,Taxonomy_UniqueValues!F:F,0)))),"#N/C")</f>
        <v>Muscoidea</v>
      </c>
      <c r="AD313" s="87" t="str">
        <f>+IFERROR(IF(AE313="#N/C","#N/C",IF(AE313=0,INDEX(Taxonomy_UniqueValues!F:F,MATCH(AF313,Taxonomy_UniqueValues!H:H,0)),INDEX(Taxonomy_UniqueValues!F:F,MATCH(AE313,Taxonomy_UniqueValues!G:G,0)))),"#N/C")</f>
        <v>Fanniidae</v>
      </c>
      <c r="AE313" s="87">
        <f>+IFERROR(IF(AF313="#N/C","#N/C",INDEX(Taxonomy_UniqueValues!G:G,MATCH(AF313,Taxonomy_UniqueValues!H:H,0))),"#N/C")</f>
        <v>0</v>
      </c>
      <c r="AF313" s="87" t="s">
        <v>39</v>
      </c>
      <c r="AG313" s="88" t="s">
        <v>37</v>
      </c>
      <c r="AH313" s="39" t="str" cm="1">
        <f t="array" ref="AH313">IF(LEN(V313)&gt;1,V313,_xlfn.LET(_xlpm.cls,Y313, _xlpm.ord,IFERROR(Z313,"#N/C"), _xlpm.subord,IFERROR(AA313,"#N/C"), _xlpm.infr,IFERROR(AB313,"#N/C"), _xlpm.sf,IFERROR(AC313,"#N/C"), _xlpm.fam,IFERROR(AD313,"#N/C"), _xlpm.subfam,IF(TRIM(AE313)="-","#N/C",IFERROR(AE313,"#N/C")),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_xlpm.fallback,IF(IFERROR(Z313,"#N/C")="#N/C",Y313,IF(IFERROR(AA313,"#N/C")="#N/C",Z313,IF(IFERROR(AB313,"#N/C")="#N/C",AA313,IF(IFERROR(AC313,"#N/C")="#N/C",AB313,IF(IFERROR(AD313,"#N/C")="#N/C",AC313,IF(IFERROR(AE313,"#N/C")="#N/C",AD313,"#N/C")))))), _xlpm.finalResult,IF(OR(_xlpm.computedResult="",_xlpm.computedResult="#N/C"),_xlpm.fallback,_xlpm.computedResult), INDEX(_xlpm.finalResult,1)))</f>
        <v>fly</v>
      </c>
      <c r="AI313" s="106" t="s">
        <v>35</v>
      </c>
      <c r="AJ313" s="55" t="str">
        <f t="shared" si="44"/>
        <v>Insecta.Diptera.Brachycera.Muscomorpha.Muscoidea.Fanniidae.0.Fannia.#N/C</v>
      </c>
    </row>
    <row r="314" spans="1:36" x14ac:dyDescent="0.25">
      <c r="A314" s="3">
        <v>14</v>
      </c>
      <c r="B314" s="50" t="str">
        <f t="shared" si="46"/>
        <v>FAIR-D2_14</v>
      </c>
      <c r="C314" s="51" t="s">
        <v>335</v>
      </c>
      <c r="D314" s="4">
        <f t="shared" si="48"/>
        <v>45162</v>
      </c>
      <c r="E314" s="1" t="s">
        <v>345</v>
      </c>
      <c r="F314" s="81" t="str">
        <f>HYPERLINK(VLOOKUP(E314,Video_List!G:K,5),"video")</f>
        <v>video</v>
      </c>
      <c r="G314" s="5" t="str">
        <f>IF(ISBLANK(E314),"",IFERROR(IF(MATCH(E314,Video_List!$G:$G,)&gt;0,"ok",""),"errr"))</f>
        <v>ok</v>
      </c>
      <c r="H314" s="1" t="s">
        <v>345</v>
      </c>
      <c r="I314" s="81" t="str">
        <f>HYPERLINK(VLOOKUP(H314,Video_List!G:K,5),"video")</f>
        <v>video</v>
      </c>
      <c r="J314" s="5" t="str">
        <f>IF(ISBLANK(H314),"",IFERROR(IF(MATCH(H314,Video_List!$G:$G,)&gt;0,"ok",""),"error"))</f>
        <v>ok</v>
      </c>
      <c r="K314" s="2">
        <v>45162.661076388897</v>
      </c>
      <c r="L314" s="2">
        <v>45162.661550925899</v>
      </c>
      <c r="M314" s="52">
        <f t="shared" si="49"/>
        <v>4.7453700244659558E-4</v>
      </c>
      <c r="N314" s="53" t="s">
        <v>31</v>
      </c>
      <c r="O314" s="54" t="s">
        <v>32</v>
      </c>
      <c r="P314" s="54" t="s">
        <v>33</v>
      </c>
      <c r="Q314" s="6">
        <v>14</v>
      </c>
      <c r="R314" s="5" t="str">
        <f t="shared" si="42"/>
        <v>FAIR-D2/14</v>
      </c>
      <c r="S314" s="4" t="str">
        <f>IF(ISBLANK(E314),"",IF(E314=H314, "1 video",CONCATENATE((+COUNTIFS(Video_List!$A:$A,Monitoring!C314,Video_List!$D:$D,"&lt;=" &amp;Monitoring!L314)-COUNTIFS(Video_List!$A:$A,Monitoring!C314,Video_List!$D:$D,"&lt;=" &amp;Monitoring!K314))+1," videos")))</f>
        <v>1 video</v>
      </c>
      <c r="T314" s="54" t="s">
        <v>185</v>
      </c>
      <c r="U314" s="75"/>
      <c r="V314" s="7" t="str">
        <f t="shared" si="43"/>
        <v/>
      </c>
      <c r="W314" s="85" t="s">
        <v>32</v>
      </c>
      <c r="X314" s="86" t="s">
        <v>32</v>
      </c>
      <c r="Y314" s="87" t="str">
        <f>+IFERROR(IF(Z314="#N/C","#N/C",INDEX(Taxonomy_UniqueValues!A:A,MATCH(Z314,Taxonomy_UniqueValues!B:B,0))),"#N/C")</f>
        <v>Insecta</v>
      </c>
      <c r="Z314" s="87" t="str">
        <f>+IFERROR(IF(AA314="#N/C","#N/C",INDEX(Taxonomy_UniqueValues!B:B,MATCH(AA314,Taxonomy_UniqueValues!C:C,0))),"#N/C")</f>
        <v>Coleoptera</v>
      </c>
      <c r="AA314" s="87" t="str">
        <f>+IFERROR(IF(AC314="#N/C","#N/C",INDEX(Taxonomy_UniqueValues!C:C,MATCH(AC314,Taxonomy_UniqueValues!E:E,0))),"#N/C")</f>
        <v>Polyphaga</v>
      </c>
      <c r="AB314" s="87" t="str">
        <f>+IFERROR(IF(AC314="#N/C","#N/C",INDEX(Taxonomy_UniqueValues!D:D,MATCH(AC314,Taxonomy_UniqueValues!E:E,0))),"#N/C")</f>
        <v>Cucujiformia</v>
      </c>
      <c r="AC314" s="87" t="str">
        <f>+IFERROR(IF(AD314="#N/C","#N/C",INDEX(Taxonomy_UniqueValues!E:E,MATCH(AD314,Taxonomy_UniqueValues!F:F,0))),"#N/C")</f>
        <v>Coccinelloidea</v>
      </c>
      <c r="AD314" s="87" t="str">
        <f>+IFERROR(IF(AE314="#N/C","#N/C",INDEX(Taxonomy_UniqueValues!F:F,MATCH(AE314,Taxonomy_UniqueValues!G:G,0))),"#N/C")</f>
        <v>Coccinellidae</v>
      </c>
      <c r="AE314" s="87" t="str">
        <f>+IFERROR(IF(AF314="#N/C","#N/C",INDEX(Taxonomy_UniqueValues!G:G,MATCH(AF314,Taxonomy_UniqueValues!H:H,0))),"#N/C")</f>
        <v>Coccinellinae</v>
      </c>
      <c r="AF314" s="87" t="s">
        <v>331</v>
      </c>
      <c r="AG314" s="88" t="s">
        <v>37</v>
      </c>
      <c r="AH314" s="39" t="str" cm="1">
        <f t="array" ref="AH314">IF(LEN(V314)&gt;1,V314,_xlfn.LET(_xlpm.cls,Y314, _xlpm.ord,IFERROR(Z314,"#N/C"), _xlpm.subord,IFERROR(AA314,"#N/C"), _xlpm.infr,IFERROR(AB314,"#N/C"), _xlpm.sf,IFERROR(AC314,"#N/C"), _xlpm.fam,IFERROR(AD314,"#N/C"), _xlpm.subfam,IF(TRIM(AE314)="-","#N/C",IFERROR(AE314,"#N/C")),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_xlpm.fallback,IF(IFERROR(Z314,"#N/C")="#N/C",Y314,IF(IFERROR(AA314,"#N/C")="#N/C",Z314,IF(IFERROR(AB314,"#N/C")="#N/C",AA314,IF(IFERROR(AC314,"#N/C")="#N/C",AB314,IF(IFERROR(AD314,"#N/C")="#N/C",AC314,IF(IFERROR(AE314,"#N/C")="#N/C",AD314,"#N/C")))))), _xlpm.finalResult,IF(OR(_xlpm.computedResult="",_xlpm.computedResult="#N/C"),_xlpm.fallback,_xlpm.computedResult), INDEX(_xlpm.finalResult,1)))</f>
        <v>ladybug</v>
      </c>
      <c r="AI314" s="106" t="s">
        <v>35</v>
      </c>
      <c r="AJ314" s="55" t="str">
        <f t="shared" si="44"/>
        <v>Insecta.Coleoptera.Polyphaga.Cucujiformia.Coccinelloidea.Coccinellidae.Coccinellinae.Harmonia.#N/C</v>
      </c>
    </row>
    <row r="315" spans="1:36" x14ac:dyDescent="0.25">
      <c r="A315" s="3">
        <v>15</v>
      </c>
      <c r="B315" s="50" t="str">
        <f t="shared" si="46"/>
        <v>FAIR-D2_15</v>
      </c>
      <c r="C315" s="51" t="s">
        <v>335</v>
      </c>
      <c r="D315" s="4">
        <f t="shared" si="48"/>
        <v>45162</v>
      </c>
      <c r="E315" s="1" t="s">
        <v>346</v>
      </c>
      <c r="F315" s="81" t="str">
        <f>HYPERLINK(VLOOKUP(E315,Video_List!G:K,5),"video")</f>
        <v>video</v>
      </c>
      <c r="G315" s="5" t="str">
        <f>IF(ISBLANK(E315),"",IFERROR(IF(MATCH(E315,Video_List!$G:$G,)&gt;0,"ok",""),"errr"))</f>
        <v>ok</v>
      </c>
      <c r="H315" s="1" t="s">
        <v>346</v>
      </c>
      <c r="I315" s="81" t="str">
        <f>HYPERLINK(VLOOKUP(H315,Video_List!G:K,5),"video")</f>
        <v>video</v>
      </c>
      <c r="J315" s="5" t="str">
        <f>IF(ISBLANK(H315),"",IFERROR(IF(MATCH(H315,Video_List!$G:$G,)&gt;0,"ok",""),"error"))</f>
        <v>ok</v>
      </c>
      <c r="K315" s="2">
        <v>45162.760682870401</v>
      </c>
      <c r="L315" s="2">
        <v>45162.761122685202</v>
      </c>
      <c r="M315" s="52">
        <f t="shared" si="49"/>
        <v>4.3981480121146888E-4</v>
      </c>
      <c r="N315" s="53" t="s">
        <v>347</v>
      </c>
      <c r="O315" s="54" t="s">
        <v>32</v>
      </c>
      <c r="P315" s="54" t="s">
        <v>33</v>
      </c>
      <c r="Q315" s="6">
        <v>15</v>
      </c>
      <c r="R315" s="5" t="str">
        <f t="shared" si="42"/>
        <v>FAIR-D2/15</v>
      </c>
      <c r="S315" s="4" t="str">
        <f>IF(ISBLANK(E315),"",IF(E315=H315, "1 video",CONCATENATE((+COUNTIFS(Video_List!$A:$A,Monitoring!C315,Video_List!$D:$D,"&lt;=" &amp;Monitoring!L315)-COUNTIFS(Video_List!$A:$A,Monitoring!C315,Video_List!$D:$D,"&lt;=" &amp;Monitoring!K315))+1," videos")))</f>
        <v>1 video</v>
      </c>
      <c r="T315" s="54" t="s">
        <v>34</v>
      </c>
      <c r="U315" s="75"/>
      <c r="V315" s="7" t="str">
        <f t="shared" si="43"/>
        <v/>
      </c>
      <c r="W315" s="85" t="s">
        <v>35</v>
      </c>
      <c r="X315" s="86" t="s">
        <v>35</v>
      </c>
      <c r="Y315" s="87" t="str">
        <f>+IFERROR(IF(Z315="#N/C","#N/C",INDEX(Taxonomy_UniqueValues!A:A,MATCH(Z315,Taxonomy_UniqueValues!B:B,0))),"#N/C")</f>
        <v>Insecta</v>
      </c>
      <c r="Z315" s="87" t="str">
        <f>+IFERROR(IF(AA315="#N/C","#N/C",INDEX(Taxonomy_UniqueValues!B:B,MATCH(AA315,Taxonomy_UniqueValues!C:C,0))),"#N/C")</f>
        <v>Diptera</v>
      </c>
      <c r="AA315" s="87" t="s">
        <v>49</v>
      </c>
      <c r="AB315" s="87" t="str">
        <f>+IFERROR(IF(AC315="#N/C","#N/C",INDEX(Taxonomy_UniqueValues!D:D,MATCH(AC315,Taxonomy_UniqueValues!E:E,0))),"#N/C")</f>
        <v>#N/C</v>
      </c>
      <c r="AC315" s="87" t="str">
        <f>+IFERROR(IF(AD315="#N/C","#N/C",IF(AD315="-",INDEX(Taxonomy_UniqueValues!E:E,MATCH(AE315,Taxonomy_UniqueValues!G:G,0)),INDEX(Taxonomy_UniqueValues!E:E,MATCH(AD315,Taxonomy_UniqueValues!F:F,0)))),"#N/C")</f>
        <v>#N/C</v>
      </c>
      <c r="AD315" s="87" t="str">
        <f>+IFERROR(IF(AE315="#N/C","#N/C",INDEX(Taxonomy_UniqueValues!F:F,MATCH(AE315,Taxonomy_UniqueValues!G:G,0))),"#N/C")</f>
        <v>#N/C</v>
      </c>
      <c r="AE315" s="87" t="str">
        <f>+IFERROR(IF(AF315="#N/C","#N/C",INDEX(Taxonomy_UniqueValues!G:G,MATCH(AF315,Taxonomy_UniqueValues!H:H,0))),"#N/C")</f>
        <v>#N/C</v>
      </c>
      <c r="AF315" s="87" t="str">
        <f>+IFERROR(IF(AG315="#N/C","#N/C",INDEX(Taxonomy_UniqueValues!H:H,MATCH(AG315,Taxonomy_UniqueValues!I:I,0))),"#N/C")</f>
        <v>#N/C</v>
      </c>
      <c r="AG315" s="88" t="s">
        <v>37</v>
      </c>
      <c r="AH315" s="39" t="str" cm="1">
        <f t="array" ref="AH315">IF(LEN(V315)&gt;1,V315,_xlfn.LET(_xlpm.cls,Y315, _xlpm.ord,IFERROR(Z315,"#N/C"), _xlpm.subord,IFERROR(AA315,"#N/C"), _xlpm.infr,IFERROR(AB315,"#N/C"), _xlpm.sf,IFERROR(AC315,"#N/C"), _xlpm.fam,IFERROR(AD315,"#N/C"), _xlpm.subfam,IF(TRIM(AE315)="-","#N/C",IFERROR(AE315,"#N/C")),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_xlpm.fallback,IF(IFERROR(Z315,"#N/C")="#N/C",Y315,IF(IFERROR(AA315,"#N/C")="#N/C",Z315,IF(IFERROR(AB315,"#N/C")="#N/C",AA315,IF(IFERROR(AC315,"#N/C")="#N/C",AB315,IF(IFERROR(AD315,"#N/C")="#N/C",AC315,IF(IFERROR(AE315,"#N/C")="#N/C",AD315,"#N/C")))))), _xlpm.finalResult,IF(OR(_xlpm.computedResult="",_xlpm.computedResult="#N/C"),_xlpm.fallback,_xlpm.computedResult), INDEX(_xlpm.finalResult,1)))</f>
        <v>Brachycera</v>
      </c>
      <c r="AI315" s="106" t="s">
        <v>35</v>
      </c>
      <c r="AJ315" s="55" t="str">
        <f t="shared" si="44"/>
        <v>Insecta.Diptera.Brachycera.#N/C.#N/C.#N/C.#N/C.#N/C.#N/C</v>
      </c>
    </row>
    <row r="316" spans="1:36" x14ac:dyDescent="0.25">
      <c r="A316" s="3">
        <v>16</v>
      </c>
      <c r="B316" s="50" t="str">
        <f t="shared" si="46"/>
        <v>FAIR-D2_16</v>
      </c>
      <c r="C316" s="51" t="s">
        <v>335</v>
      </c>
      <c r="D316" s="4">
        <f t="shared" si="48"/>
        <v>45162</v>
      </c>
      <c r="E316" s="1" t="s">
        <v>348</v>
      </c>
      <c r="F316" s="81" t="str">
        <f>HYPERLINK(VLOOKUP(E316,Video_List!G:K,5),"video")</f>
        <v>video</v>
      </c>
      <c r="G316" s="5" t="str">
        <f>IF(ISBLANK(E316),"",IFERROR(IF(MATCH(E316,Video_List!$G:$G,)&gt;0,"ok",""),"errr"))</f>
        <v>ok</v>
      </c>
      <c r="H316" s="1" t="s">
        <v>348</v>
      </c>
      <c r="I316" s="81" t="str">
        <f>HYPERLINK(VLOOKUP(H316,Video_List!G:K,5),"video")</f>
        <v>video</v>
      </c>
      <c r="J316" s="5" t="str">
        <f>IF(ISBLANK(H316),"",IFERROR(IF(MATCH(H316,Video_List!$G:$G,)&gt;0,"ok",""),"error"))</f>
        <v>ok</v>
      </c>
      <c r="K316" s="2">
        <v>45162.762118055602</v>
      </c>
      <c r="L316" s="2">
        <v>45162.762384259302</v>
      </c>
      <c r="M316" s="52">
        <f t="shared" si="49"/>
        <v>2.6620370044838637E-4</v>
      </c>
      <c r="N316" s="53" t="s">
        <v>31</v>
      </c>
      <c r="O316" s="6" t="s">
        <v>35</v>
      </c>
      <c r="P316" s="6" t="s">
        <v>31</v>
      </c>
      <c r="Q316" s="6">
        <v>16</v>
      </c>
      <c r="R316" s="5" t="str">
        <f t="shared" si="42"/>
        <v>FAIR-D2/16</v>
      </c>
      <c r="S316" s="4" t="str">
        <f>IF(ISBLANK(E316),"",IF(E316=H316, "1 video",CONCATENATE((+COUNTIFS(Video_List!$A:$A,Monitoring!C316,Video_List!$D:$D,"&lt;=" &amp;Monitoring!L316)-COUNTIFS(Video_List!$A:$A,Monitoring!C316,Video_List!$D:$D,"&lt;=" &amp;Monitoring!K316))+1," videos")))</f>
        <v>1 video</v>
      </c>
      <c r="T316" s="6" t="s">
        <v>34</v>
      </c>
      <c r="U316" s="75"/>
      <c r="V316" s="7" t="str">
        <f t="shared" si="43"/>
        <v/>
      </c>
      <c r="W316" s="85" t="s">
        <v>32</v>
      </c>
      <c r="X316" s="86" t="s">
        <v>35</v>
      </c>
      <c r="Y316" s="87" t="str">
        <f>+IFERROR(IF(Z316="#N/C","#N/C",INDEX(Taxonomy_UniqueValues!A:A,MATCH(Z316,Taxonomy_UniqueValues!B:B,0))),"#N/C")</f>
        <v>Insecta</v>
      </c>
      <c r="Z316" s="87" t="str">
        <f>+IFERROR(IF(AA316="#N/C","#N/C",INDEX(Taxonomy_UniqueValues!B:B,MATCH(AA316,Taxonomy_UniqueValues!C:C,0))),"#N/C")</f>
        <v>Diptera</v>
      </c>
      <c r="AA316" s="87" t="str">
        <f>+IFERROR(IF(AC316="#N/C","#N/C",INDEX(Taxonomy_UniqueValues!C:C,MATCH(AC316,Taxonomy_UniqueValues!E:E,0))),"#N/C")</f>
        <v>Brachycera</v>
      </c>
      <c r="AB316" s="87" t="str">
        <f>+IFERROR(IF(AC316="#N/C","#N/C",INDEX(Taxonomy_UniqueValues!D:D,MATCH(AC316,Taxonomy_UniqueValues!E:E,0))),"#N/C")</f>
        <v>Muscomorpha</v>
      </c>
      <c r="AC316" s="87" t="s">
        <v>36</v>
      </c>
      <c r="AD316" s="87" t="str">
        <f>+IFERROR(IF(AE316="#N/C","#N/C",INDEX(Taxonomy_UniqueValues!F:F,MATCH(AE316,Taxonomy_UniqueValues!G:G,0))),"#N/C")</f>
        <v>#N/C</v>
      </c>
      <c r="AE316" s="87" t="str">
        <f>+IFERROR(IF(AF316="#N/C","#N/C",INDEX(Taxonomy_UniqueValues!G:G,MATCH(AF316,Taxonomy_UniqueValues!H:H,0))),"#N/C")</f>
        <v>#N/C</v>
      </c>
      <c r="AF316" s="87" t="str">
        <f>+IFERROR(IF(AG316="#N/C","#N/C",INDEX(Taxonomy_UniqueValues!H:H,MATCH(AG316,Taxonomy_UniqueValues!I:I,0))),"#N/C")</f>
        <v>#N/C</v>
      </c>
      <c r="AG316" s="88" t="s">
        <v>37</v>
      </c>
      <c r="AH316" s="39" t="str" cm="1">
        <f t="array" ref="AH316">IF(LEN(V316)&gt;1,V316,_xlfn.LET(_xlpm.cls,Y316, _xlpm.ord,IFERROR(Z316,"#N/C"), _xlpm.subord,IFERROR(AA316,"#N/C"), _xlpm.infr,IFERROR(AB316,"#N/C"), _xlpm.sf,IFERROR(AC316,"#N/C"), _xlpm.fam,IFERROR(AD316,"#N/C"), _xlpm.subfam,IF(TRIM(AE316)="-","#N/C",IFERROR(AE316,"#N/C")),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_xlpm.fallback,IF(IFERROR(Z316,"#N/C")="#N/C",Y316,IF(IFERROR(AA316,"#N/C")="#N/C",Z316,IF(IFERROR(AB316,"#N/C")="#N/C",AA316,IF(IFERROR(AC316,"#N/C")="#N/C",AB316,IF(IFERROR(AD316,"#N/C")="#N/C",AC316,IF(IFERROR(AE316,"#N/C")="#N/C",AD316,"#N/C")))))), _xlpm.finalResult,IF(OR(_xlpm.computedResult="",_xlpm.computedResult="#N/C"),_xlpm.fallback,_xlpm.computedResult), INDEX(_xlpm.finalResult,1)))</f>
        <v>Muscoidea</v>
      </c>
      <c r="AI316" s="106" t="s">
        <v>35</v>
      </c>
      <c r="AJ316" s="55" t="str">
        <f t="shared" si="44"/>
        <v>Insecta.Diptera.Brachycera.Muscomorpha.Muscoidea.#N/C.#N/C.#N/C.#N/C</v>
      </c>
    </row>
    <row r="317" spans="1:36" x14ac:dyDescent="0.25">
      <c r="A317" s="3">
        <v>17</v>
      </c>
      <c r="B317" s="50" t="str">
        <f t="shared" si="46"/>
        <v>FAIR-D2_17</v>
      </c>
      <c r="C317" s="51" t="s">
        <v>335</v>
      </c>
      <c r="D317" s="4">
        <f t="shared" si="48"/>
        <v>45162</v>
      </c>
      <c r="E317" s="1" t="s">
        <v>349</v>
      </c>
      <c r="F317" s="81" t="str">
        <f>HYPERLINK(VLOOKUP(E317,Video_List!G:K,5),"video")</f>
        <v>video</v>
      </c>
      <c r="G317" s="5" t="str">
        <f>IF(ISBLANK(E317),"",IFERROR(IF(MATCH(E317,Video_List!$G:$G,)&gt;0,"ok",""),"errr"))</f>
        <v>ok</v>
      </c>
      <c r="H317" s="1" t="s">
        <v>349</v>
      </c>
      <c r="I317" s="81" t="str">
        <f>HYPERLINK(VLOOKUP(H317,Video_List!G:K,5),"video")</f>
        <v>video</v>
      </c>
      <c r="J317" s="5" t="str">
        <f>IF(ISBLANK(H317),"",IFERROR(IF(MATCH(H317,Video_List!$G:$G,)&gt;0,"ok",""),"error"))</f>
        <v>ok</v>
      </c>
      <c r="K317" s="2">
        <v>45162.768738425897</v>
      </c>
      <c r="L317" s="2">
        <v>45162.769791666702</v>
      </c>
      <c r="M317" s="52">
        <f t="shared" si="49"/>
        <v>1.0532408050494269E-3</v>
      </c>
      <c r="N317" s="53" t="s">
        <v>33</v>
      </c>
      <c r="O317" s="6" t="s">
        <v>35</v>
      </c>
      <c r="P317" s="6" t="s">
        <v>31</v>
      </c>
      <c r="Q317" s="6">
        <v>17</v>
      </c>
      <c r="R317" s="5" t="str">
        <f t="shared" si="42"/>
        <v>FAIR-D2/17</v>
      </c>
      <c r="S317" s="4" t="str">
        <f>IF(ISBLANK(E317),"",IF(E317=H317, "1 video",CONCATENATE((+COUNTIFS(Video_List!$A:$A,Monitoring!C317,Video_List!$D:$D,"&lt;=" &amp;Monitoring!L317)-COUNTIFS(Video_List!$A:$A,Monitoring!C317,Video_List!$D:$D,"&lt;=" &amp;Monitoring!K317))+1," videos")))</f>
        <v>1 video</v>
      </c>
      <c r="T317" s="54" t="s">
        <v>34</v>
      </c>
      <c r="U317" s="75"/>
      <c r="V317" s="7" t="str">
        <f t="shared" si="43"/>
        <v/>
      </c>
      <c r="W317" s="85" t="s">
        <v>35</v>
      </c>
      <c r="X317" s="86" t="s">
        <v>35</v>
      </c>
      <c r="Y317" s="87" t="str">
        <f>+IFERROR(IF(Z317="#N/C","#N/C",INDEX(Taxonomy_UniqueValues!A:A,MATCH(Z317,Taxonomy_UniqueValues!B:B,0))),"#N/C")</f>
        <v>Insecta</v>
      </c>
      <c r="Z317" s="87" t="str">
        <f>+IFERROR(IF(AA317="#N/C","#N/C",INDEX(Taxonomy_UniqueValues!B:B,MATCH(AA317,Taxonomy_UniqueValues!C:C,0))),"#N/C")</f>
        <v>Diptera</v>
      </c>
      <c r="AA317" s="87" t="s">
        <v>49</v>
      </c>
      <c r="AB317" s="87" t="str">
        <f>+IFERROR(IF(AC317="#N/C","#N/C",INDEX(Taxonomy_UniqueValues!D:D,MATCH(AC317,Taxonomy_UniqueValues!E:E,0))),"#N/C")</f>
        <v>#N/C</v>
      </c>
      <c r="AC317" s="87" t="str">
        <f>+IFERROR(IF(AD317="#N/C","#N/C",IF(AD317="-",INDEX(Taxonomy_UniqueValues!E:E,MATCH(AE317,Taxonomy_UniqueValues!G:G,0)),INDEX(Taxonomy_UniqueValues!E:E,MATCH(AD317,Taxonomy_UniqueValues!F:F,0)))),"#N/C")</f>
        <v>#N/C</v>
      </c>
      <c r="AD317" s="87" t="str">
        <f>+IFERROR(IF(AE317="#N/C","#N/C",INDEX(Taxonomy_UniqueValues!F:F,MATCH(AE317,Taxonomy_UniqueValues!G:G,0))),"#N/C")</f>
        <v>#N/C</v>
      </c>
      <c r="AE317" s="87" t="str">
        <f>+IFERROR(IF(AF317="#N/C","#N/C",INDEX(Taxonomy_UniqueValues!G:G,MATCH(AF317,Taxonomy_UniqueValues!H:H,0))),"#N/C")</f>
        <v>#N/C</v>
      </c>
      <c r="AF317" s="87" t="str">
        <f>+IFERROR(IF(AG317="#N/C","#N/C",INDEX(Taxonomy_UniqueValues!H:H,MATCH(AG317,Taxonomy_UniqueValues!I:I,0))),"#N/C")</f>
        <v>#N/C</v>
      </c>
      <c r="AG317" s="88" t="s">
        <v>37</v>
      </c>
      <c r="AH317" s="39" t="str" cm="1">
        <f t="array" ref="AH317">IF(LEN(V317)&gt;1,V317,_xlfn.LET(_xlpm.cls,Y317, _xlpm.ord,IFERROR(Z317,"#N/C"), _xlpm.subord,IFERROR(AA317,"#N/C"), _xlpm.infr,IFERROR(AB317,"#N/C"), _xlpm.sf,IFERROR(AC317,"#N/C"), _xlpm.fam,IFERROR(AD317,"#N/C"), _xlpm.subfam,IF(TRIM(AE317)="-","#N/C",IFERROR(AE317,"#N/C")),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_xlpm.fallback,IF(IFERROR(Z317,"#N/C")="#N/C",Y317,IF(IFERROR(AA317,"#N/C")="#N/C",Z317,IF(IFERROR(AB317,"#N/C")="#N/C",AA317,IF(IFERROR(AC317,"#N/C")="#N/C",AB317,IF(IFERROR(AD317,"#N/C")="#N/C",AC317,IF(IFERROR(AE317,"#N/C")="#N/C",AD317,"#N/C")))))), _xlpm.finalResult,IF(OR(_xlpm.computedResult="",_xlpm.computedResult="#N/C"),_xlpm.fallback,_xlpm.computedResult), INDEX(_xlpm.finalResult,1)))</f>
        <v>Brachycera</v>
      </c>
      <c r="AI317" s="106" t="s">
        <v>35</v>
      </c>
      <c r="AJ317" s="55" t="str">
        <f t="shared" si="44"/>
        <v>Insecta.Diptera.Brachycera.#N/C.#N/C.#N/C.#N/C.#N/C.#N/C</v>
      </c>
    </row>
    <row r="318" spans="1:36" x14ac:dyDescent="0.25">
      <c r="A318" s="3">
        <v>18</v>
      </c>
      <c r="B318" s="50" t="str">
        <f t="shared" si="46"/>
        <v>FAIR-D2_18</v>
      </c>
      <c r="C318" s="51" t="s">
        <v>335</v>
      </c>
      <c r="D318" s="4">
        <f t="shared" si="48"/>
        <v>45163</v>
      </c>
      <c r="E318" s="1" t="s">
        <v>350</v>
      </c>
      <c r="F318" s="81" t="str">
        <f>HYPERLINK(VLOOKUP(E318,Video_List!G:K,5),"video")</f>
        <v>video</v>
      </c>
      <c r="G318" s="5" t="str">
        <f>IF(ISBLANK(E318),"",IFERROR(IF(MATCH(E318,Video_List!$G:$G,)&gt;0,"ok",""),"errr"))</f>
        <v>ok</v>
      </c>
      <c r="H318" s="1" t="s">
        <v>350</v>
      </c>
      <c r="I318" s="81" t="str">
        <f>HYPERLINK(VLOOKUP(H318,Video_List!G:K,5),"video")</f>
        <v>video</v>
      </c>
      <c r="J318" s="5" t="str">
        <f>IF(ISBLANK(H318),"",IFERROR(IF(MATCH(H318,Video_List!$G:$G,)&gt;0,"ok",""),"error"))</f>
        <v>ok</v>
      </c>
      <c r="K318" s="2">
        <v>45163.653472222199</v>
      </c>
      <c r="L318" s="2">
        <v>45163.653935185197</v>
      </c>
      <c r="M318" s="52">
        <f t="shared" si="49"/>
        <v>4.6296299842651933E-4</v>
      </c>
      <c r="N318" s="53" t="s">
        <v>31</v>
      </c>
      <c r="O318" s="6" t="s">
        <v>32</v>
      </c>
      <c r="P318" s="6" t="s">
        <v>33</v>
      </c>
      <c r="Q318" s="6">
        <v>18</v>
      </c>
      <c r="R318" s="5" t="str">
        <f t="shared" si="42"/>
        <v>FAIR-D2/18</v>
      </c>
      <c r="S318" s="4" t="str">
        <f>IF(ISBLANK(E318),"",IF(E318=H318, "1 video",CONCATENATE((+COUNTIFS(Video_List!$A:$A,Monitoring!C318,Video_List!$D:$D,"&lt;=" &amp;Monitoring!L318)-COUNTIFS(Video_List!$A:$A,Monitoring!C318,Video_List!$D:$D,"&lt;=" &amp;Monitoring!K318))+1," videos")))</f>
        <v>1 video</v>
      </c>
      <c r="T318" s="6" t="s">
        <v>34</v>
      </c>
      <c r="U318" s="75"/>
      <c r="V318" s="7" t="str">
        <f t="shared" si="43"/>
        <v/>
      </c>
      <c r="W318" s="85" t="s">
        <v>32</v>
      </c>
      <c r="X318" s="86" t="s">
        <v>35</v>
      </c>
      <c r="Y318" s="87" t="str">
        <f>+IFERROR(IF(Z318="#N/C","#N/C",IF(Z318=0,INDEX(Taxonomy_UniqueValues!A:A,MATCH(AA318,Taxonomy_UniqueValues!C:C,0)),INDEX(Taxonomy_UniqueValues!A:A,MATCH(Z318,Taxonomy_UniqueValues!B:B,0)))),"#N/C")</f>
        <v>Insecta</v>
      </c>
      <c r="Z318" s="87" t="str">
        <f>+IFERROR(IF(AA318="#N/C","#N/C",IF(AA318=0,INDEX(Taxonomy_UniqueValues!B:B,MATCH(AB318,Taxonomy_UniqueValues!D:D,0)),INDEX(Taxonomy_UniqueValues!B:B,MATCH(AA318,Taxonomy_UniqueValues!C:C,0)))),"#N/C")</f>
        <v>Diptera</v>
      </c>
      <c r="AA318" s="87" t="str">
        <f>+IFERROR(IF(AB318="#N/C","#N/C",IF(AB318=0,INDEX(Taxonomy_UniqueValues!C:C,MATCH(AC318,Taxonomy_UniqueValues!E:E,0)),INDEX(Taxonomy_UniqueValues!C:C,MATCH(AB318,Taxonomy_UniqueValues!D:D,0)))),"#N/C")</f>
        <v>Brachycera</v>
      </c>
      <c r="AB318" s="87" t="str">
        <f>+IFERROR(IF(AC318="#N/C","#N/C",IF(AC318=0,INDEX(Taxonomy_UniqueValues!D:D,MATCH(AD318,Taxonomy_UniqueValues!F:F,0)),INDEX(Taxonomy_UniqueValues!D:D,MATCH(AC318,Taxonomy_UniqueValues!E:E,0)))),"#N/C")</f>
        <v>Muscomorpha</v>
      </c>
      <c r="AC318" s="87" t="str">
        <f>+IFERROR(IF(AD318="#N/C","#N/C",IF(AD318=0,INDEX(Taxonomy_UniqueValues!E:E,MATCH(AE318,Taxonomy_UniqueValues!G:G,0)),INDEX(Taxonomy_UniqueValues!E:E,MATCH(AD318,Taxonomy_UniqueValues!F:F,0)))),"#N/C")</f>
        <v>Muscoidea</v>
      </c>
      <c r="AD318" s="87" t="str">
        <f>+IFERROR(IF(AE318="#N/C","#N/C",IF(AE318=0,INDEX(Taxonomy_UniqueValues!F:F,MATCH(AF318,Taxonomy_UniqueValues!H:H,0)),INDEX(Taxonomy_UniqueValues!F:F,MATCH(AE318,Taxonomy_UniqueValues!G:G,0)))),"#N/C")</f>
        <v>Fanniidae</v>
      </c>
      <c r="AE318" s="87">
        <f>+IFERROR(IF(AF318="#N/C","#N/C",INDEX(Taxonomy_UniqueValues!G:G,MATCH(AF318,Taxonomy_UniqueValues!H:H,0))),"#N/C")</f>
        <v>0</v>
      </c>
      <c r="AF318" s="87" t="s">
        <v>39</v>
      </c>
      <c r="AG318" s="88" t="s">
        <v>37</v>
      </c>
      <c r="AH318" s="39" t="str" cm="1">
        <f t="array" ref="AH318">IF(LEN(V318)&gt;1,V318,_xlfn.LET(_xlpm.cls,Y318, _xlpm.ord,IFERROR(Z318,"#N/C"), _xlpm.subord,IFERROR(AA318,"#N/C"), _xlpm.infr,IFERROR(AB318,"#N/C"), _xlpm.sf,IFERROR(AC318,"#N/C"), _xlpm.fam,IFERROR(AD318,"#N/C"), _xlpm.subfam,IF(TRIM(AE318)="-","#N/C",IFERROR(AE318,"#N/C")),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_xlpm.fallback,IF(IFERROR(Z318,"#N/C")="#N/C",Y318,IF(IFERROR(AA318,"#N/C")="#N/C",Z318,IF(IFERROR(AB318,"#N/C")="#N/C",AA318,IF(IFERROR(AC318,"#N/C")="#N/C",AB318,IF(IFERROR(AD318,"#N/C")="#N/C",AC318,IF(IFERROR(AE318,"#N/C")="#N/C",AD318,"#N/C")))))), _xlpm.finalResult,IF(OR(_xlpm.computedResult="",_xlpm.computedResult="#N/C"),_xlpm.fallback,_xlpm.computedResult), INDEX(_xlpm.finalResult,1)))</f>
        <v>fly</v>
      </c>
      <c r="AI318" s="106" t="s">
        <v>35</v>
      </c>
      <c r="AJ318" s="55" t="str">
        <f t="shared" si="44"/>
        <v>Insecta.Diptera.Brachycera.Muscomorpha.Muscoidea.Fanniidae.0.Fannia.#N/C</v>
      </c>
    </row>
    <row r="319" spans="1:36" x14ac:dyDescent="0.25">
      <c r="A319" s="3">
        <v>19</v>
      </c>
      <c r="B319" s="50" t="str">
        <f t="shared" si="46"/>
        <v>FAIR-D2_19</v>
      </c>
      <c r="C319" s="51" t="s">
        <v>335</v>
      </c>
      <c r="D319" s="4">
        <f t="shared" si="48"/>
        <v>45163</v>
      </c>
      <c r="E319" s="1" t="s">
        <v>351</v>
      </c>
      <c r="F319" s="81" t="str">
        <f>HYPERLINK(VLOOKUP(E319,Video_List!G:K,5),"video")</f>
        <v>video</v>
      </c>
      <c r="G319" s="5" t="str">
        <f>IF(ISBLANK(E319),"",IFERROR(IF(MATCH(E319,Video_List!$G:$G,)&gt;0,"ok",""),"errr"))</f>
        <v>ok</v>
      </c>
      <c r="H319" s="1" t="s">
        <v>352</v>
      </c>
      <c r="I319" s="81" t="str">
        <f>HYPERLINK(VLOOKUP(H319,Video_List!G:K,5),"video")</f>
        <v>video</v>
      </c>
      <c r="J319" s="5" t="str">
        <f>IF(ISBLANK(H319),"",IFERROR(IF(MATCH(H319,Video_List!$G:$G,)&gt;0,"ok",""),"error"))</f>
        <v>ok</v>
      </c>
      <c r="K319" s="2">
        <v>45163.655567129601</v>
      </c>
      <c r="L319" s="2">
        <v>45163.656180555598</v>
      </c>
      <c r="M319" s="52">
        <f t="shared" si="49"/>
        <v>6.1342599656200036E-4</v>
      </c>
      <c r="N319" s="53" t="s">
        <v>31</v>
      </c>
      <c r="O319" s="6" t="s">
        <v>32</v>
      </c>
      <c r="P319" s="6" t="s">
        <v>33</v>
      </c>
      <c r="Q319" s="6">
        <v>19</v>
      </c>
      <c r="R319" s="5" t="str">
        <f t="shared" si="42"/>
        <v>FAIR-D2/19</v>
      </c>
      <c r="S319" s="4" t="str">
        <f>IF(ISBLANK(E319),"",IF(E319=H319, "1 video",CONCATENATE((+COUNTIFS(Video_List!$A:$A,Monitoring!C319,Video_List!$D:$D,"&lt;=" &amp;Monitoring!L319)-COUNTIFS(Video_List!$A:$A,Monitoring!C319,Video_List!$D:$D,"&lt;=" &amp;Monitoring!K319))+1," videos")))</f>
        <v>2 videos</v>
      </c>
      <c r="T319" s="54" t="s">
        <v>34</v>
      </c>
      <c r="U319" s="75"/>
      <c r="V319" s="7" t="str">
        <f t="shared" si="43"/>
        <v/>
      </c>
      <c r="W319" s="85" t="s">
        <v>32</v>
      </c>
      <c r="X319" s="86" t="s">
        <v>35</v>
      </c>
      <c r="Y319" s="87" t="str">
        <f>+IFERROR(IF(Z319="#N/C","#N/C",INDEX(Taxonomy_UniqueValues!A:A,MATCH(Z319,Taxonomy_UniqueValues!B:B,0))),"#N/C")</f>
        <v>Insecta</v>
      </c>
      <c r="Z319" s="87" t="str">
        <f>+IFERROR(IF(AA319="#N/C","#N/C",INDEX(Taxonomy_UniqueValues!B:B,MATCH(AA319,Taxonomy_UniqueValues!C:C,0))),"#N/C")</f>
        <v>Diptera</v>
      </c>
      <c r="AA319" s="87" t="str">
        <f>+IFERROR(IF(AC319="#N/C","#N/C",INDEX(Taxonomy_UniqueValues!C:C,MATCH(AC319,Taxonomy_UniqueValues!E:E,0))),"#N/C")</f>
        <v>Brachycera</v>
      </c>
      <c r="AB319" s="87" t="str">
        <f>+IFERROR(IF(AC319="#N/C","#N/C",INDEX(Taxonomy_UniqueValues!D:D,MATCH(AC319,Taxonomy_UniqueValues!E:E,0))),"#N/C")</f>
        <v>Muscomorpha</v>
      </c>
      <c r="AC319" s="87" t="s">
        <v>36</v>
      </c>
      <c r="AD319" s="87" t="str">
        <f>+IFERROR(IF(AE319="#N/C","#N/C",INDEX(Taxonomy_UniqueValues!F:F,MATCH(AE319,Taxonomy_UniqueValues!G:G,0))),"#N/C")</f>
        <v>#N/C</v>
      </c>
      <c r="AE319" s="87" t="str">
        <f>+IFERROR(IF(AF319="#N/C","#N/C",INDEX(Taxonomy_UniqueValues!G:G,MATCH(AF319,Taxonomy_UniqueValues!H:H,0))),"#N/C")</f>
        <v>#N/C</v>
      </c>
      <c r="AF319" s="87" t="str">
        <f>+IFERROR(IF(AG319="#N/C","#N/C",INDEX(Taxonomy_UniqueValues!H:H,MATCH(AG319,Taxonomy_UniqueValues!I:I,0))),"#N/C")</f>
        <v>#N/C</v>
      </c>
      <c r="AG319" s="88" t="s">
        <v>37</v>
      </c>
      <c r="AH319" s="39" t="str" cm="1">
        <f t="array" ref="AH319">IF(LEN(V319)&gt;1,V319,_xlfn.LET(_xlpm.cls,Y319, _xlpm.ord,IFERROR(Z319,"#N/C"), _xlpm.subord,IFERROR(AA319,"#N/C"), _xlpm.infr,IFERROR(AB319,"#N/C"), _xlpm.sf,IFERROR(AC319,"#N/C"), _xlpm.fam,IFERROR(AD319,"#N/C"), _xlpm.subfam,IF(TRIM(AE319)="-","#N/C",IFERROR(AE319,"#N/C")),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_xlpm.fallback,IF(IFERROR(Z319,"#N/C")="#N/C",Y319,IF(IFERROR(AA319,"#N/C")="#N/C",Z319,IF(IFERROR(AB319,"#N/C")="#N/C",AA319,IF(IFERROR(AC319,"#N/C")="#N/C",AB319,IF(IFERROR(AD319,"#N/C")="#N/C",AC319,IF(IFERROR(AE319,"#N/C")="#N/C",AD319,"#N/C")))))), _xlpm.finalResult,IF(OR(_xlpm.computedResult="",_xlpm.computedResult="#N/C"),_xlpm.fallback,_xlpm.computedResult), INDEX(_xlpm.finalResult,1)))</f>
        <v>Muscoidea</v>
      </c>
      <c r="AI319" s="106" t="s">
        <v>35</v>
      </c>
      <c r="AJ319" s="55" t="str">
        <f t="shared" si="44"/>
        <v>Insecta.Diptera.Brachycera.Muscomorpha.Muscoidea.#N/C.#N/C.#N/C.#N/C</v>
      </c>
    </row>
    <row r="320" spans="1:36" x14ac:dyDescent="0.25">
      <c r="A320" s="3">
        <v>21</v>
      </c>
      <c r="B320" s="50" t="str">
        <f t="shared" si="46"/>
        <v>FAIR-D2_21</v>
      </c>
      <c r="C320" s="51" t="s">
        <v>335</v>
      </c>
      <c r="D320" s="4">
        <f t="shared" si="48"/>
        <v>45163</v>
      </c>
      <c r="E320" s="1" t="s">
        <v>353</v>
      </c>
      <c r="F320" s="81" t="str">
        <f>HYPERLINK(VLOOKUP(E320,Video_List!G:K,5),"video")</f>
        <v>video</v>
      </c>
      <c r="G320" s="5" t="str">
        <f>IF(ISBLANK(E320),"",IFERROR(IF(MATCH(E320,Video_List!$G:$G,)&gt;0,"ok",""),"errr"))</f>
        <v>ok</v>
      </c>
      <c r="H320" s="1" t="s">
        <v>354</v>
      </c>
      <c r="I320" s="81" t="str">
        <f>HYPERLINK(VLOOKUP(H320,Video_List!G:K,5),"video")</f>
        <v>video</v>
      </c>
      <c r="J320" s="5" t="str">
        <f>IF(ISBLANK(H320),"",IFERROR(IF(MATCH(H320,Video_List!$G:$G,)&gt;0,"ok",""),"error"))</f>
        <v>ok</v>
      </c>
      <c r="K320" s="2">
        <v>45163.6574189815</v>
      </c>
      <c r="L320" s="2">
        <v>45163.659375000003</v>
      </c>
      <c r="M320" s="52">
        <f t="shared" si="49"/>
        <v>1.9560185028240085E-3</v>
      </c>
      <c r="N320" s="53" t="s">
        <v>33</v>
      </c>
      <c r="O320" s="54" t="s">
        <v>35</v>
      </c>
      <c r="P320" s="6" t="s">
        <v>33</v>
      </c>
      <c r="Q320" s="6">
        <v>20</v>
      </c>
      <c r="R320" s="5" t="str">
        <f t="shared" si="42"/>
        <v>FAIR-D2/20</v>
      </c>
      <c r="S320" s="4" t="str">
        <f>IF(ISBLANK(E320),"",IF(E320=H320, "1 video",CONCATENATE((+COUNTIFS(Video_List!$A:$A,Monitoring!C320,Video_List!$D:$D,"&lt;=" &amp;Monitoring!L320)-COUNTIFS(Video_List!$A:$A,Monitoring!C320,Video_List!$D:$D,"&lt;=" &amp;Monitoring!K320))+1," videos")))</f>
        <v>2 videos</v>
      </c>
      <c r="T320" s="54" t="s">
        <v>355</v>
      </c>
      <c r="U320" s="75"/>
      <c r="V320" s="7" t="str">
        <f t="shared" si="43"/>
        <v/>
      </c>
      <c r="W320" s="85" t="s">
        <v>32</v>
      </c>
      <c r="X320" s="86" t="s">
        <v>32</v>
      </c>
      <c r="Y320" s="87" t="str">
        <f>+IFERROR(IF(Z320="#N/C","#N/C",INDEX(Taxonomy_UniqueValues!A:A,MATCH(Z320,Taxonomy_UniqueValues!B:B,0))),"#N/C")</f>
        <v>Insecta</v>
      </c>
      <c r="Z320" s="87" t="str">
        <f>+IFERROR(IF(AA320="#N/C","#N/C",INDEX(Taxonomy_UniqueValues!B:B,MATCH(AA320,Taxonomy_UniqueValues!C:C,0))),"#N/C")</f>
        <v>Orthoptera</v>
      </c>
      <c r="AA320" s="87" t="str">
        <f>+IFERROR(IF(AC320="#N/C","#N/C",IF(AC320="-",INDEX(Taxonomy_UniqueValues!C:C,MATCH(AD320,Taxonomy_UniqueValues!F:F,0)),INDEX(Taxonomy_UniqueValues!C:C,MATCH(AC320,Taxonomy_UniqueValues!E:E,0)))),"#N/C")</f>
        <v>Ensifera</v>
      </c>
      <c r="AB320" s="87" t="str">
        <f>+IFERROR(IF(AC320="#N/C","#N/C",INDEX(Taxonomy_UniqueValues!D:D,MATCH(AC320,Taxonomy_UniqueValues!E:E,0))),"#N/C")</f>
        <v>Tettigoniidea</v>
      </c>
      <c r="AC320" s="87" t="str">
        <f>+IFERROR(IF(AD320="#N/C","#N/C",IF(AD320="-",INDEX(Taxonomy_UniqueValues!E:E,MATCH(AE320,Taxonomy_UniqueValues!G:G,0)),INDEX(Taxonomy_UniqueValues!E:E,MATCH(AD320,Taxonomy_UniqueValues!F:F,0)))),"#N/C")</f>
        <v>Tettigonioidea</v>
      </c>
      <c r="AD320" s="87" t="str">
        <f>+IFERROR(IF(AE320="#N/C","#N/C",INDEX(Taxonomy_UniqueValues!F:F,MATCH(AE320,Taxonomy_UniqueValues!G:G,0))),"#N/C")</f>
        <v>Tettigoniidae</v>
      </c>
      <c r="AE320" s="87" t="str">
        <f>+IFERROR(IF(AF320="#N/C","#N/C",INDEX(Taxonomy_UniqueValues!G:G,MATCH(AF320,Taxonomy_UniqueValues!H:H,0))),"#N/C")</f>
        <v>Tettigoniinae</v>
      </c>
      <c r="AF320" s="87" t="s">
        <v>356</v>
      </c>
      <c r="AG320" s="88" t="s">
        <v>37</v>
      </c>
      <c r="AH320" s="39" t="str" cm="1">
        <f t="array" ref="AH320">IF(LEN(V320)&gt;1,V320,_xlfn.LET(_xlpm.cls,Y320, _xlpm.ord,IFERROR(Z320,"#N/C"), _xlpm.subord,IFERROR(AA320,"#N/C"), _xlpm.infr,IFERROR(AB320,"#N/C"), _xlpm.sf,IFERROR(AC320,"#N/C"), _xlpm.fam,IFERROR(AD320,"#N/C"), _xlpm.subfam,IF(TRIM(AE320)="-","#N/C",IFERROR(AE320,"#N/C")),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_xlpm.fallback,IF(IFERROR(Z320,"#N/C")="#N/C",Y320,IF(IFERROR(AA320,"#N/C")="#N/C",Z320,IF(IFERROR(AB320,"#N/C")="#N/C",AA320,IF(IFERROR(AC320,"#N/C")="#N/C",AB320,IF(IFERROR(AD320,"#N/C")="#N/C",AC320,IF(IFERROR(AE320,"#N/C")="#N/C",AD320,"#N/C")))))), _xlpm.finalResult,IF(OR(_xlpm.computedResult="",_xlpm.computedResult="#N/C"),_xlpm.fallback,_xlpm.computedResult), INDEX(_xlpm.finalResult,1)))</f>
        <v>grasshopper</v>
      </c>
      <c r="AI320" s="106" t="s">
        <v>35</v>
      </c>
      <c r="AJ320" s="55" t="str">
        <f t="shared" si="44"/>
        <v>Insecta.Orthoptera.Ensifera.Tettigoniidea.Tettigonioidea.Tettigoniidae.Tettigoniinae.Tettigonia.#N/C</v>
      </c>
    </row>
    <row r="321" spans="1:36" x14ac:dyDescent="0.25">
      <c r="A321" s="3">
        <v>23</v>
      </c>
      <c r="B321" s="50" t="str">
        <f t="shared" si="46"/>
        <v>FAIR-D2_23</v>
      </c>
      <c r="C321" s="51" t="s">
        <v>335</v>
      </c>
      <c r="D321" s="4">
        <f t="shared" si="48"/>
        <v>45163</v>
      </c>
      <c r="E321" s="1" t="s">
        <v>357</v>
      </c>
      <c r="F321" s="81" t="str">
        <f>HYPERLINK(VLOOKUP(E321,Video_List!G:K,5),"video")</f>
        <v>video</v>
      </c>
      <c r="G321" s="5" t="str">
        <f>IF(ISBLANK(E321),"",IFERROR(IF(MATCH(E321,Video_List!$G:$G,)&gt;0,"ok",""),"errr"))</f>
        <v>ok</v>
      </c>
      <c r="H321" s="1" t="s">
        <v>357</v>
      </c>
      <c r="I321" s="81" t="str">
        <f>HYPERLINK(VLOOKUP(H321,Video_List!G:K,5),"video")</f>
        <v>video</v>
      </c>
      <c r="J321" s="5" t="str">
        <f>IF(ISBLANK(H321),"",IFERROR(IF(MATCH(H321,Video_List!$G:$G,)&gt;0,"ok",""),"error"))</f>
        <v>ok</v>
      </c>
      <c r="K321" s="2">
        <v>45163.660821759302</v>
      </c>
      <c r="L321" s="2">
        <v>45163.6610069444</v>
      </c>
      <c r="M321" s="52">
        <f t="shared" si="49"/>
        <v>1.8518509750720114E-4</v>
      </c>
      <c r="N321" s="53" t="s">
        <v>33</v>
      </c>
      <c r="O321" s="54" t="s">
        <v>35</v>
      </c>
      <c r="P321" s="54" t="s">
        <v>33</v>
      </c>
      <c r="Q321" s="6">
        <v>21</v>
      </c>
      <c r="R321" s="5" t="str">
        <f t="shared" si="42"/>
        <v>FAIR-D2/21</v>
      </c>
      <c r="S321" s="4" t="str">
        <f>IF(ISBLANK(E321),"",IF(E321=H321, "1 video",CONCATENATE((+COUNTIFS(Video_List!$A:$A,Monitoring!C321,Video_List!$D:$D,"&lt;=" &amp;Monitoring!L321)-COUNTIFS(Video_List!$A:$A,Monitoring!C321,Video_List!$D:$D,"&lt;=" &amp;Monitoring!K321))+1," videos")))</f>
        <v>1 video</v>
      </c>
      <c r="T321" s="54" t="s">
        <v>46</v>
      </c>
      <c r="U321" s="75" t="s">
        <v>105</v>
      </c>
      <c r="V321" s="7" t="str">
        <f t="shared" si="43"/>
        <v/>
      </c>
      <c r="W321" s="85" t="s">
        <v>35</v>
      </c>
      <c r="X321" s="86" t="s">
        <v>35</v>
      </c>
      <c r="Y321" s="87" t="str">
        <f>+IFERROR(IF(Z321="#N/C","#N/C",INDEX(Taxonomy_UniqueValues!A:A,MATCH(Z321,Taxonomy_UniqueValues!B:B,0))),"#N/C")</f>
        <v>#N/C</v>
      </c>
      <c r="Z321" s="87" t="str">
        <f>+IFERROR(IF(AA321="#N/C","#N/C",INDEX(Taxonomy_UniqueValues!B:B,MATCH(AA321,Taxonomy_UniqueValues!C:C,0))),"#N/C")</f>
        <v>#N/C</v>
      </c>
      <c r="AA321" s="87" t="str">
        <f>+IFERROR(IF(AC321="#N/C","#N/C",IF(AC321="-",INDEX(Taxonomy_UniqueValues!C:C,MATCH(AD321,Taxonomy_UniqueValues!F:F,0)),INDEX(Taxonomy_UniqueValues!C:C,MATCH(AC321,Taxonomy_UniqueValues!E:E,0)))),"#N/C")</f>
        <v>#N/C</v>
      </c>
      <c r="AB321" s="87" t="str">
        <f>+IFERROR(IF(AC321="#N/C","#N/C",INDEX(Taxonomy_UniqueValues!D:D,MATCH(AC321,Taxonomy_UniqueValues!E:E,0))),"#N/C")</f>
        <v>#N/C</v>
      </c>
      <c r="AC321" s="87" t="str">
        <f>+IFERROR(IF(AD321="#N/C","#N/C",IF(AD321="-",INDEX(Taxonomy_UniqueValues!E:E,MATCH(AE321,Taxonomy_UniqueValues!G:G,0)),INDEX(Taxonomy_UniqueValues!E:E,MATCH(AD321,Taxonomy_UniqueValues!F:F,0)))),"#N/C")</f>
        <v>#N/C</v>
      </c>
      <c r="AD321" s="87" t="str">
        <f>+IFERROR(IF(AE321="#N/C","#N/C",IF(AE321="-",INDEX(Taxonomy_UniqueValues!F:F,MATCH(AF321,Taxonomy_UniqueValues!H:H,0)),INDEX(Taxonomy_UniqueValues!F:F,MATCH(AE321,Taxonomy_UniqueValues!G:G,0)))),"#N/C")</f>
        <v>#N/C</v>
      </c>
      <c r="AE321" s="87" t="str">
        <f>+IFERROR(IF(AF321="#N/C","#N/C",INDEX(Taxonomy_UniqueValues!G:G,MATCH(AF321,Taxonomy_UniqueValues!H:H,0))),"#N/C")</f>
        <v>#N/C</v>
      </c>
      <c r="AF321" s="87" t="str">
        <f>+IFERROR(IF(AG321="#N/C","#N/C",INDEX(Taxonomy_UniqueValues!H:H,MATCH(AG321,Taxonomy_UniqueValues!I:I,0))),"#N/C")</f>
        <v>#N/C</v>
      </c>
      <c r="AG321" s="88" t="s">
        <v>37</v>
      </c>
      <c r="AH321" s="39" t="str" cm="1">
        <f t="array" ref="AH321">IF(LEN(V321)&gt;1,V321,_xlfn.LET(_xlpm.cls,Y321, _xlpm.ord,IFERROR(Z321,"#N/C"), _xlpm.subord,IFERROR(AA321,"#N/C"), _xlpm.infr,IFERROR(AB321,"#N/C"), _xlpm.sf,IFERROR(AC321,"#N/C"), _xlpm.fam,IFERROR(AD321,"#N/C"), _xlpm.subfam,IF(TRIM(AE321)="-","#N/C",IFERROR(AE321,"#N/C")),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_xlpm.fallback,IF(IFERROR(Z321,"#N/C")="#N/C",Y321,IF(IFERROR(AA321,"#N/C")="#N/C",Z321,IF(IFERROR(AB321,"#N/C")="#N/C",AA321,IF(IFERROR(AC321,"#N/C")="#N/C",AB321,IF(IFERROR(AD321,"#N/C")="#N/C",AC321,IF(IFERROR(AE321,"#N/C")="#N/C",AD321,"#N/C")))))), _xlpm.finalResult,IF(OR(_xlpm.computedResult="",_xlpm.computedResult="#N/C"),_xlpm.fallback,_xlpm.computedResult), INDEX(_xlpm.finalResult,1)))</f>
        <v>#N/C</v>
      </c>
      <c r="AI321" s="106" t="s">
        <v>35</v>
      </c>
      <c r="AJ321" s="55" t="str">
        <f t="shared" si="44"/>
        <v>#N/C.#N/C.#N/C.#N/C.#N/C.#N/C.#N/C.#N/C.#N/C</v>
      </c>
    </row>
    <row r="322" spans="1:36" x14ac:dyDescent="0.25">
      <c r="A322" s="3">
        <v>24</v>
      </c>
      <c r="B322" s="50" t="str">
        <f t="shared" si="46"/>
        <v>FAIR-D2_24</v>
      </c>
      <c r="C322" s="51" t="s">
        <v>335</v>
      </c>
      <c r="D322" s="4">
        <f t="shared" si="48"/>
        <v>45163</v>
      </c>
      <c r="E322" s="1" t="s">
        <v>358</v>
      </c>
      <c r="F322" s="81" t="str">
        <f>HYPERLINK(VLOOKUP(E322,Video_List!G:K,5),"video")</f>
        <v>video</v>
      </c>
      <c r="G322" s="5" t="str">
        <f>IF(ISBLANK(E322),"",IFERROR(IF(MATCH(E322,Video_List!$G:$G,)&gt;0,"ok",""),"errr"))</f>
        <v>ok</v>
      </c>
      <c r="H322" s="1" t="s">
        <v>358</v>
      </c>
      <c r="I322" s="81" t="str">
        <f>HYPERLINK(VLOOKUP(H322,Video_List!G:K,5),"video")</f>
        <v>video</v>
      </c>
      <c r="J322" s="5" t="str">
        <f>IF(ISBLANK(H322),"",IFERROR(IF(MATCH(H322,Video_List!$G:$G,)&gt;0,"ok",""),"error"))</f>
        <v>ok</v>
      </c>
      <c r="K322" s="2">
        <v>45163.693078703698</v>
      </c>
      <c r="L322" s="2">
        <v>45163.693148148202</v>
      </c>
      <c r="M322" s="52">
        <f t="shared" si="49"/>
        <v>6.9444504333660007E-5</v>
      </c>
      <c r="N322" s="53" t="s">
        <v>31</v>
      </c>
      <c r="O322" s="54" t="s">
        <v>32</v>
      </c>
      <c r="P322" s="54" t="s">
        <v>33</v>
      </c>
      <c r="Q322" s="6">
        <v>22</v>
      </c>
      <c r="R322" s="5" t="str">
        <f t="shared" ref="R322:R385" si="50">IF(ISBLANK(C322),"",+CONCATENATE(C322,"/",Q322))</f>
        <v>FAIR-D2/22</v>
      </c>
      <c r="S322" s="4" t="str">
        <f>IF(ISBLANK(E322),"",IF(E322=H322, "1 video",CONCATENATE((+COUNTIFS(Video_List!$A:$A,Monitoring!C322,Video_List!$D:$D,"&lt;=" &amp;Monitoring!L322)-COUNTIFS(Video_List!$A:$A,Monitoring!C322,Video_List!$D:$D,"&lt;=" &amp;Monitoring!K322))+1," videos")))</f>
        <v>1 video</v>
      </c>
      <c r="T322" s="54" t="s">
        <v>34</v>
      </c>
      <c r="U322" s="75"/>
      <c r="V322" s="7" t="str">
        <f t="shared" si="43"/>
        <v/>
      </c>
      <c r="W322" s="85" t="s">
        <v>32</v>
      </c>
      <c r="X322" s="86" t="s">
        <v>35</v>
      </c>
      <c r="Y322" s="87" t="str">
        <f>+IFERROR(IF(Z322="#N/C","#N/C",IF(Z322=0,INDEX(Taxonomy_UniqueValues!A:A,MATCH(AA322,Taxonomy_UniqueValues!C:C,0)),INDEX(Taxonomy_UniqueValues!A:A,MATCH(Z322,Taxonomy_UniqueValues!B:B,0)))),"#N/C")</f>
        <v>Insecta</v>
      </c>
      <c r="Z322" s="87" t="str">
        <f>+IFERROR(IF(AA322="#N/C","#N/C",IF(AA322=0,INDEX(Taxonomy_UniqueValues!B:B,MATCH(AB322,Taxonomy_UniqueValues!D:D,0)),INDEX(Taxonomy_UniqueValues!B:B,MATCH(AA322,Taxonomy_UniqueValues!C:C,0)))),"#N/C")</f>
        <v>Diptera</v>
      </c>
      <c r="AA322" s="87" t="str">
        <f>+IFERROR(IF(AB322="#N/C","#N/C",IF(AB322=0,INDEX(Taxonomy_UniqueValues!C:C,MATCH(AC322,Taxonomy_UniqueValues!E:E,0)),INDEX(Taxonomy_UniqueValues!C:C,MATCH(AB322,Taxonomy_UniqueValues!D:D,0)))),"#N/C")</f>
        <v>Brachycera</v>
      </c>
      <c r="AB322" s="87" t="str">
        <f>+IFERROR(IF(AC322="#N/C","#N/C",IF(AC322=0,INDEX(Taxonomy_UniqueValues!D:D,MATCH(AD322,Taxonomy_UniqueValues!F:F,0)),INDEX(Taxonomy_UniqueValues!D:D,MATCH(AC322,Taxonomy_UniqueValues!E:E,0)))),"#N/C")</f>
        <v>Muscomorpha</v>
      </c>
      <c r="AC322" s="87" t="str">
        <f>+IFERROR(IF(AD322="#N/C","#N/C",IF(AD322=0,INDEX(Taxonomy_UniqueValues!E:E,MATCH(AE322,Taxonomy_UniqueValues!G:G,0)),INDEX(Taxonomy_UniqueValues!E:E,MATCH(AD322,Taxonomy_UniqueValues!F:F,0)))),"#N/C")</f>
        <v>Muscoidea</v>
      </c>
      <c r="AD322" s="87" t="str">
        <f>+IFERROR(IF(AE322="#N/C","#N/C",IF(AE322=0,INDEX(Taxonomy_UniqueValues!F:F,MATCH(AF322,Taxonomy_UniqueValues!H:H,0)),INDEX(Taxonomy_UniqueValues!F:F,MATCH(AE322,Taxonomy_UniqueValues!G:G,0)))),"#N/C")</f>
        <v>Fanniidae</v>
      </c>
      <c r="AE322" s="87">
        <f>+IFERROR(IF(AF322="#N/C","#N/C",INDEX(Taxonomy_UniqueValues!G:G,MATCH(AF322,Taxonomy_UniqueValues!H:H,0))),"#N/C")</f>
        <v>0</v>
      </c>
      <c r="AF322" s="87" t="s">
        <v>39</v>
      </c>
      <c r="AG322" s="88" t="s">
        <v>37</v>
      </c>
      <c r="AH322" s="39" t="str" cm="1">
        <f t="array" ref="AH322">IF(LEN(V322)&gt;1,V322,_xlfn.LET(_xlpm.cls,Y322, _xlpm.ord,IFERROR(Z322,"#N/C"), _xlpm.subord,IFERROR(AA322,"#N/C"), _xlpm.infr,IFERROR(AB322,"#N/C"), _xlpm.sf,IFERROR(AC322,"#N/C"), _xlpm.fam,IFERROR(AD322,"#N/C"), _xlpm.subfam,IF(TRIM(AE322)="-","#N/C",IFERROR(AE322,"#N/C")),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_xlpm.fallback,IF(IFERROR(Z322,"#N/C")="#N/C",Y322,IF(IFERROR(AA322,"#N/C")="#N/C",Z322,IF(IFERROR(AB322,"#N/C")="#N/C",AA322,IF(IFERROR(AC322,"#N/C")="#N/C",AB322,IF(IFERROR(AD322,"#N/C")="#N/C",AC322,IF(IFERROR(AE322,"#N/C")="#N/C",AD322,"#N/C")))))), _xlpm.finalResult,IF(OR(_xlpm.computedResult="",_xlpm.computedResult="#N/C"),_xlpm.fallback,_xlpm.computedResult), INDEX(_xlpm.finalResult,1)))</f>
        <v>fly</v>
      </c>
      <c r="AI322" s="106" t="s">
        <v>35</v>
      </c>
      <c r="AJ322" s="55" t="str">
        <f t="shared" si="44"/>
        <v>Insecta.Diptera.Brachycera.Muscomorpha.Muscoidea.Fanniidae.0.Fannia.#N/C</v>
      </c>
    </row>
    <row r="323" spans="1:36" x14ac:dyDescent="0.25">
      <c r="A323" s="3">
        <v>25</v>
      </c>
      <c r="B323" s="50" t="str">
        <f t="shared" si="46"/>
        <v>FAIR-D2_25</v>
      </c>
      <c r="C323" s="51" t="s">
        <v>335</v>
      </c>
      <c r="D323" s="4">
        <f t="shared" si="48"/>
        <v>45163</v>
      </c>
      <c r="E323" s="1" t="s">
        <v>359</v>
      </c>
      <c r="F323" s="81" t="str">
        <f>HYPERLINK(VLOOKUP(E323,Video_List!G:K,5),"video")</f>
        <v>video</v>
      </c>
      <c r="G323" s="5" t="str">
        <f>IF(ISBLANK(E323),"",IFERROR(IF(MATCH(E323,Video_List!$G:$G,)&gt;0,"ok",""),"errr"))</f>
        <v>ok</v>
      </c>
      <c r="H323" s="1" t="s">
        <v>359</v>
      </c>
      <c r="I323" s="81" t="str">
        <f>HYPERLINK(VLOOKUP(H323,Video_List!G:K,5),"video")</f>
        <v>video</v>
      </c>
      <c r="J323" s="5" t="str">
        <f>IF(ISBLANK(H323),"",IFERROR(IF(MATCH(H323,Video_List!$G:$G,)&gt;0,"ok",""),"error"))</f>
        <v>ok</v>
      </c>
      <c r="K323" s="2">
        <v>45163.6968865741</v>
      </c>
      <c r="L323" s="2">
        <v>45163.697037037004</v>
      </c>
      <c r="M323" s="52">
        <f t="shared" si="49"/>
        <v>1.5046290354803205E-4</v>
      </c>
      <c r="N323" s="53" t="s">
        <v>31</v>
      </c>
      <c r="O323" s="8" t="s">
        <v>32</v>
      </c>
      <c r="P323" s="54" t="s">
        <v>33</v>
      </c>
      <c r="Q323" s="6">
        <v>23</v>
      </c>
      <c r="R323" s="5" t="str">
        <f t="shared" si="50"/>
        <v>FAIR-D2/23</v>
      </c>
      <c r="S323" s="4" t="str">
        <f>IF(ISBLANK(E323),"",IF(E323=H323, "1 video",CONCATENATE((+COUNTIFS(Video_List!$A:$A,Monitoring!C323,Video_List!$D:$D,"&lt;=" &amp;Monitoring!L323)-COUNTIFS(Video_List!$A:$A,Monitoring!C323,Video_List!$D:$D,"&lt;=" &amp;Monitoring!K323))+1," videos")))</f>
        <v>1 video</v>
      </c>
      <c r="T323" s="54" t="s">
        <v>34</v>
      </c>
      <c r="U323" s="75"/>
      <c r="V323" s="7" t="str">
        <f t="shared" ref="V323:V384" si="51">IF(IFERROR(FIND("fly_small",U323),0)&gt;0,"fly_small",IF(IFERROR(FIND("fly at the border",U323),0)&gt;0,"fly",IF(IFERROR(FIND("insect_small",U323),0)&gt;0,"insect_small","")))</f>
        <v/>
      </c>
      <c r="W323" s="85" t="s">
        <v>32</v>
      </c>
      <c r="X323" s="86" t="s">
        <v>35</v>
      </c>
      <c r="Y323" s="87" t="str">
        <f>+IFERROR(IF(Z323="#N/C","#N/C",IF(Z323=0,INDEX(Taxonomy_UniqueValues!A:A,MATCH(AA323,Taxonomy_UniqueValues!C:C,0)),INDEX(Taxonomy_UniqueValues!A:A,MATCH(Z323,Taxonomy_UniqueValues!B:B,0)))),"#N/C")</f>
        <v>Insecta</v>
      </c>
      <c r="Z323" s="87" t="str">
        <f>+IFERROR(IF(AA323="#N/C","#N/C",IF(AA323=0,INDEX(Taxonomy_UniqueValues!B:B,MATCH(AB323,Taxonomy_UniqueValues!D:D,0)),INDEX(Taxonomy_UniqueValues!B:B,MATCH(AA323,Taxonomy_UniqueValues!C:C,0)))),"#N/C")</f>
        <v>Diptera</v>
      </c>
      <c r="AA323" s="87" t="str">
        <f>+IFERROR(IF(AB323="#N/C","#N/C",IF(AB323=0,INDEX(Taxonomy_UniqueValues!C:C,MATCH(AC323,Taxonomy_UniqueValues!E:E,0)),INDEX(Taxonomy_UniqueValues!C:C,MATCH(AB323,Taxonomy_UniqueValues!D:D,0)))),"#N/C")</f>
        <v>Brachycera</v>
      </c>
      <c r="AB323" s="87" t="str">
        <f>+IFERROR(IF(AC323="#N/C","#N/C",IF(AC323=0,INDEX(Taxonomy_UniqueValues!D:D,MATCH(AD323,Taxonomy_UniqueValues!F:F,0)),INDEX(Taxonomy_UniqueValues!D:D,MATCH(AC323,Taxonomy_UniqueValues!E:E,0)))),"#N/C")</f>
        <v>Muscomorpha</v>
      </c>
      <c r="AC323" s="87" t="str">
        <f>+IFERROR(IF(AD323="#N/C","#N/C",IF(AD323=0,INDEX(Taxonomy_UniqueValues!E:E,MATCH(AE323,Taxonomy_UniqueValues!G:G,0)),INDEX(Taxonomy_UniqueValues!E:E,MATCH(AD323,Taxonomy_UniqueValues!F:F,0)))),"#N/C")</f>
        <v>Muscoidea</v>
      </c>
      <c r="AD323" s="87" t="str">
        <f>+IFERROR(IF(AE323="#N/C","#N/C",IF(AE323=0,INDEX(Taxonomy_UniqueValues!F:F,MATCH(AF323,Taxonomy_UniqueValues!H:H,0)),INDEX(Taxonomy_UniqueValues!F:F,MATCH(AE323,Taxonomy_UniqueValues!G:G,0)))),"#N/C")</f>
        <v>Fanniidae</v>
      </c>
      <c r="AE323" s="87">
        <f>+IFERROR(IF(AF323="#N/C","#N/C",INDEX(Taxonomy_UniqueValues!G:G,MATCH(AF323,Taxonomy_UniqueValues!H:H,0))),"#N/C")</f>
        <v>0</v>
      </c>
      <c r="AF323" s="87" t="s">
        <v>39</v>
      </c>
      <c r="AG323" s="88" t="s">
        <v>37</v>
      </c>
      <c r="AH323" s="39" t="str" cm="1">
        <f t="array" ref="AH323">IF(LEN(V323)&gt;1,V323,_xlfn.LET(_xlpm.cls,Y323, _xlpm.ord,IFERROR(Z323,"#N/C"), _xlpm.subord,IFERROR(AA323,"#N/C"), _xlpm.infr,IFERROR(AB323,"#N/C"), _xlpm.sf,IFERROR(AC323,"#N/C"), _xlpm.fam,IFERROR(AD323,"#N/C"), _xlpm.subfam,IF(TRIM(AE323)="-","#N/C",IFERROR(AE323,"#N/C")),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_xlpm.fallback,IF(IFERROR(Z323,"#N/C")="#N/C",Y323,IF(IFERROR(AA323,"#N/C")="#N/C",Z323,IF(IFERROR(AB323,"#N/C")="#N/C",AA323,IF(IFERROR(AC323,"#N/C")="#N/C",AB323,IF(IFERROR(AD323,"#N/C")="#N/C",AC323,IF(IFERROR(AE323,"#N/C")="#N/C",AD323,"#N/C")))))), _xlpm.finalResult,IF(OR(_xlpm.computedResult="",_xlpm.computedResult="#N/C"),_xlpm.fallback,_xlpm.computedResult), INDEX(_xlpm.finalResult,1)))</f>
        <v>fly</v>
      </c>
      <c r="AI323" s="106" t="s">
        <v>35</v>
      </c>
      <c r="AJ323" s="55" t="str">
        <f t="shared" ref="AJ323:AJ384" si="52">+CONCATENATE(Y323,".",Z323,".",AA323,".",AB323,".",AC323,".",AD323,".",AE323,".",AF323,".",AG323)</f>
        <v>Insecta.Diptera.Brachycera.Muscomorpha.Muscoidea.Fanniidae.0.Fannia.#N/C</v>
      </c>
    </row>
    <row r="324" spans="1:36" x14ac:dyDescent="0.25">
      <c r="A324" s="3">
        <v>26</v>
      </c>
      <c r="B324" s="50" t="str">
        <f t="shared" si="46"/>
        <v>FAIR-D2_26</v>
      </c>
      <c r="C324" s="51" t="s">
        <v>335</v>
      </c>
      <c r="D324" s="4">
        <f t="shared" si="48"/>
        <v>45163</v>
      </c>
      <c r="E324" s="1" t="s">
        <v>360</v>
      </c>
      <c r="F324" s="81" t="str">
        <f>HYPERLINK(VLOOKUP(E324,Video_List!G:K,5),"video")</f>
        <v>video</v>
      </c>
      <c r="G324" s="5" t="str">
        <f>IF(ISBLANK(E324),"",IFERROR(IF(MATCH(E324,Video_List!$G:$G,)&gt;0,"ok",""),"errr"))</f>
        <v>ok</v>
      </c>
      <c r="H324" s="1" t="s">
        <v>360</v>
      </c>
      <c r="I324" s="81" t="str">
        <f>HYPERLINK(VLOOKUP(H324,Video_List!G:K,5),"video")</f>
        <v>video</v>
      </c>
      <c r="J324" s="5" t="str">
        <f>IF(ISBLANK(H324),"",IFERROR(IF(MATCH(H324,Video_List!$G:$G,)&gt;0,"ok",""),"error"))</f>
        <v>ok</v>
      </c>
      <c r="K324" s="2">
        <v>45163.700011574103</v>
      </c>
      <c r="L324" s="2">
        <v>45163.700092592597</v>
      </c>
      <c r="M324" s="52">
        <f t="shared" si="49"/>
        <v>8.1018493801821023E-5</v>
      </c>
      <c r="N324" s="53" t="s">
        <v>31</v>
      </c>
      <c r="O324" s="6" t="s">
        <v>32</v>
      </c>
      <c r="P324" s="54" t="s">
        <v>33</v>
      </c>
      <c r="Q324" s="6">
        <v>24</v>
      </c>
      <c r="R324" s="5" t="str">
        <f t="shared" si="50"/>
        <v>FAIR-D2/24</v>
      </c>
      <c r="S324" s="4" t="str">
        <f>IF(ISBLANK(E324),"",IF(E324=H324, "1 video",CONCATENATE((+COUNTIFS(Video_List!$A:$A,Monitoring!C324,Video_List!$D:$D,"&lt;=" &amp;Monitoring!L324)-COUNTIFS(Video_List!$A:$A,Monitoring!C324,Video_List!$D:$D,"&lt;=" &amp;Monitoring!K324))+1," videos")))</f>
        <v>1 video</v>
      </c>
      <c r="T324" s="54" t="s">
        <v>34</v>
      </c>
      <c r="U324" s="75"/>
      <c r="V324" s="7" t="str">
        <f t="shared" si="51"/>
        <v/>
      </c>
      <c r="W324" s="85" t="s">
        <v>32</v>
      </c>
      <c r="X324" s="86" t="s">
        <v>35</v>
      </c>
      <c r="Y324" s="87" t="str">
        <f>+IFERROR(IF(Z324="#N/C","#N/C",INDEX(Taxonomy_UniqueValues!A:A,MATCH(Z324,Taxonomy_UniqueValues!B:B,0))),"#N/C")</f>
        <v>Insecta</v>
      </c>
      <c r="Z324" s="87" t="str">
        <f>+IFERROR(IF(AA324="#N/C","#N/C",INDEX(Taxonomy_UniqueValues!B:B,MATCH(AA324,Taxonomy_UniqueValues!C:C,0))),"#N/C")</f>
        <v>Diptera</v>
      </c>
      <c r="AA324" s="87" t="str">
        <f>+IFERROR(IF(AC324="#N/C","#N/C",IF(AC324="-",INDEX(Taxonomy_UniqueValues!C:C,MATCH(AD324,Taxonomy_UniqueValues!F:F,0)),INDEX(Taxonomy_UniqueValues!C:C,MATCH(AC324,Taxonomy_UniqueValues!E:E,0)))),"#N/C")</f>
        <v>Brachycera</v>
      </c>
      <c r="AB324" s="87" t="str">
        <f>+IFERROR(IF(AC324="#N/C","#N/C",INDEX(Taxonomy_UniqueValues!D:D,MATCH(AC324,Taxonomy_UniqueValues!E:E,0))),"#N/C")</f>
        <v>Muscomorpha</v>
      </c>
      <c r="AC324" s="87" t="s">
        <v>36</v>
      </c>
      <c r="AD324" s="87" t="str">
        <f>+IFERROR(IF(AE324="#N/C","#N/C",IF(AE324="-",INDEX(Taxonomy_UniqueValues!F:F,MATCH(AF324,Taxonomy_UniqueValues!H:H,0)),INDEX(Taxonomy_UniqueValues!F:F,MATCH(AE324,Taxonomy_UniqueValues!G:G,0)))),"#N/C")</f>
        <v>#N/C</v>
      </c>
      <c r="AE324" s="87" t="str">
        <f>+IFERROR(IF(AF324="#N/C","#N/C",INDEX(Taxonomy_UniqueValues!G:G,MATCH(AF324,Taxonomy_UniqueValues!H:H,0))),"#N/C")</f>
        <v>#N/C</v>
      </c>
      <c r="AF324" s="87" t="str">
        <f>+IFERROR(IF(AG324="#N/C","#N/C",INDEX(Taxonomy_UniqueValues!H:H,MATCH(AG324,Taxonomy_UniqueValues!I:I,0))),"#N/C")</f>
        <v>#N/C</v>
      </c>
      <c r="AG324" s="88" t="s">
        <v>37</v>
      </c>
      <c r="AH324" s="39" t="str" cm="1">
        <f t="array" ref="AH324">IF(LEN(V324)&gt;1,V324,_xlfn.LET(_xlpm.cls,Y324, _xlpm.ord,IFERROR(Z324,"#N/C"), _xlpm.subord,IFERROR(AA324,"#N/C"), _xlpm.infr,IFERROR(AB324,"#N/C"), _xlpm.sf,IFERROR(AC324,"#N/C"), _xlpm.fam,IFERROR(AD324,"#N/C"), _xlpm.subfam,IF(TRIM(AE324)="-","#N/C",IFERROR(AE324,"#N/C")),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_xlpm.fallback,IF(IFERROR(Z324,"#N/C")="#N/C",Y324,IF(IFERROR(AA324,"#N/C")="#N/C",Z324,IF(IFERROR(AB324,"#N/C")="#N/C",AA324,IF(IFERROR(AC324,"#N/C")="#N/C",AB324,IF(IFERROR(AD324,"#N/C")="#N/C",AC324,IF(IFERROR(AE324,"#N/C")="#N/C",AD324,"#N/C")))))), _xlpm.finalResult,IF(OR(_xlpm.computedResult="",_xlpm.computedResult="#N/C"),_xlpm.fallback,_xlpm.computedResult), INDEX(_xlpm.finalResult,1)))</f>
        <v>Muscoidea</v>
      </c>
      <c r="AI324" s="106" t="s">
        <v>35</v>
      </c>
      <c r="AJ324" s="55" t="str">
        <f t="shared" si="52"/>
        <v>Insecta.Diptera.Brachycera.Muscomorpha.Muscoidea.#N/C.#N/C.#N/C.#N/C</v>
      </c>
    </row>
    <row r="325" spans="1:36" x14ac:dyDescent="0.25">
      <c r="A325" s="3">
        <v>27</v>
      </c>
      <c r="B325" s="50" t="str">
        <f t="shared" si="46"/>
        <v>FAIR-D2_27</v>
      </c>
      <c r="C325" s="51" t="s">
        <v>335</v>
      </c>
      <c r="D325" s="4">
        <f t="shared" si="48"/>
        <v>45163</v>
      </c>
      <c r="E325" s="1" t="s">
        <v>361</v>
      </c>
      <c r="F325" s="81" t="str">
        <f>HYPERLINK(VLOOKUP(E325,Video_List!G:K,5),"video")</f>
        <v>video</v>
      </c>
      <c r="G325" s="5" t="str">
        <f>IF(ISBLANK(E325),"",IFERROR(IF(MATCH(E325,Video_List!$G:$G,)&gt;0,"ok",""),"errr"))</f>
        <v>ok</v>
      </c>
      <c r="H325" s="1" t="s">
        <v>361</v>
      </c>
      <c r="I325" s="81" t="str">
        <f>HYPERLINK(VLOOKUP(H325,Video_List!G:K,5),"video")</f>
        <v>video</v>
      </c>
      <c r="J325" s="5" t="str">
        <f>IF(ISBLANK(H325),"",IFERROR(IF(MATCH(H325,Video_List!$G:$G,)&gt;0,"ok",""),"error"))</f>
        <v>ok</v>
      </c>
      <c r="K325" s="2">
        <v>45163.763831018499</v>
      </c>
      <c r="L325" s="2">
        <v>45163.764675925901</v>
      </c>
      <c r="M325" s="52">
        <f t="shared" si="49"/>
        <v>8.4490740118781105E-4</v>
      </c>
      <c r="N325" s="53" t="s">
        <v>31</v>
      </c>
      <c r="O325" s="54" t="s">
        <v>32</v>
      </c>
      <c r="P325" s="8" t="s">
        <v>33</v>
      </c>
      <c r="Q325" s="6">
        <v>25</v>
      </c>
      <c r="R325" s="5" t="str">
        <f t="shared" si="50"/>
        <v>FAIR-D2/25</v>
      </c>
      <c r="S325" s="4" t="str">
        <f>IF(ISBLANK(E325),"",IF(E325=H325, "1 video",CONCATENATE((+COUNTIFS(Video_List!$A:$A,Monitoring!C325,Video_List!$D:$D,"&lt;=" &amp;Monitoring!L325)-COUNTIFS(Video_List!$A:$A,Monitoring!C325,Video_List!$D:$D,"&lt;=" &amp;Monitoring!K325))+1," videos")))</f>
        <v>1 video</v>
      </c>
      <c r="T325" s="54" t="s">
        <v>34</v>
      </c>
      <c r="U325" s="75"/>
      <c r="V325" s="7" t="str">
        <f t="shared" si="51"/>
        <v/>
      </c>
      <c r="W325" s="85" t="s">
        <v>32</v>
      </c>
      <c r="X325" s="86" t="s">
        <v>35</v>
      </c>
      <c r="Y325" s="87" t="str">
        <f>+IFERROR(IF(Z325="#N/C","#N/C",INDEX(Taxonomy_UniqueValues!A:A,MATCH(Z325,Taxonomy_UniqueValues!B:B,0))),"#N/C")</f>
        <v>Insecta</v>
      </c>
      <c r="Z325" s="87" t="str">
        <f>+IFERROR(IF(AA325="#N/C","#N/C",INDEX(Taxonomy_UniqueValues!B:B,MATCH(AA325,Taxonomy_UniqueValues!C:C,0))),"#N/C")</f>
        <v>Diptera</v>
      </c>
      <c r="AA325" s="87" t="str">
        <f>+IFERROR(IF(AC325="#N/C","#N/C",IF(AC325="-",INDEX(Taxonomy_UniqueValues!C:C,MATCH(AD325,Taxonomy_UniqueValues!F:F,0)),INDEX(Taxonomy_UniqueValues!C:C,MATCH(AC325,Taxonomy_UniqueValues!E:E,0)))),"#N/C")</f>
        <v>Brachycera</v>
      </c>
      <c r="AB325" s="87" t="str">
        <f>+IFERROR(IF(AC325="#N/C","#N/C",INDEX(Taxonomy_UniqueValues!D:D,MATCH(AC325,Taxonomy_UniqueValues!E:E,0))),"#N/C")</f>
        <v>Muscomorpha</v>
      </c>
      <c r="AC325" s="87" t="s">
        <v>36</v>
      </c>
      <c r="AD325" s="87" t="str">
        <f>+IFERROR(IF(AE325="#N/C","#N/C",IF(AE325="-",INDEX(Taxonomy_UniqueValues!F:F,MATCH(AF325,Taxonomy_UniqueValues!H:H,0)),INDEX(Taxonomy_UniqueValues!F:F,MATCH(AE325,Taxonomy_UniqueValues!G:G,0)))),"#N/C")</f>
        <v>#N/C</v>
      </c>
      <c r="AE325" s="87" t="str">
        <f>+IFERROR(IF(AF325="#N/C","#N/C",INDEX(Taxonomy_UniqueValues!G:G,MATCH(AF325,Taxonomy_UniqueValues!H:H,0))),"#N/C")</f>
        <v>#N/C</v>
      </c>
      <c r="AF325" s="87" t="str">
        <f>+IFERROR(IF(AG325="#N/C","#N/C",INDEX(Taxonomy_UniqueValues!H:H,MATCH(AG325,Taxonomy_UniqueValues!I:I,0))),"#N/C")</f>
        <v>#N/C</v>
      </c>
      <c r="AG325" s="88" t="s">
        <v>37</v>
      </c>
      <c r="AH325" s="39" t="str" cm="1">
        <f t="array" ref="AH325">IF(LEN(V325)&gt;1,V325,_xlfn.LET(_xlpm.cls,Y325, _xlpm.ord,IFERROR(Z325,"#N/C"), _xlpm.subord,IFERROR(AA325,"#N/C"), _xlpm.infr,IFERROR(AB325,"#N/C"), _xlpm.sf,IFERROR(AC325,"#N/C"), _xlpm.fam,IFERROR(AD325,"#N/C"), _xlpm.subfam,IF(TRIM(AE325)="-","#N/C",IFERROR(AE325,"#N/C")),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_xlpm.fallback,IF(IFERROR(Z325,"#N/C")="#N/C",Y325,IF(IFERROR(AA325,"#N/C")="#N/C",Z325,IF(IFERROR(AB325,"#N/C")="#N/C",AA325,IF(IFERROR(AC325,"#N/C")="#N/C",AB325,IF(IFERROR(AD325,"#N/C")="#N/C",AC325,IF(IFERROR(AE325,"#N/C")="#N/C",AD325,"#N/C")))))), _xlpm.finalResult,IF(OR(_xlpm.computedResult="",_xlpm.computedResult="#N/C"),_xlpm.fallback,_xlpm.computedResult), INDEX(_xlpm.finalResult,1)))</f>
        <v>Muscoidea</v>
      </c>
      <c r="AI325" s="106" t="s">
        <v>35</v>
      </c>
      <c r="AJ325" s="55" t="str">
        <f t="shared" si="52"/>
        <v>Insecta.Diptera.Brachycera.Muscomorpha.Muscoidea.#N/C.#N/C.#N/C.#N/C</v>
      </c>
    </row>
    <row r="326" spans="1:36" x14ac:dyDescent="0.25">
      <c r="A326" s="3">
        <v>28</v>
      </c>
      <c r="B326" s="50" t="str">
        <f t="shared" si="46"/>
        <v>FAIR-D2_28</v>
      </c>
      <c r="C326" s="51" t="s">
        <v>335</v>
      </c>
      <c r="D326" s="4">
        <f t="shared" si="48"/>
        <v>45163</v>
      </c>
      <c r="E326" s="1" t="s">
        <v>361</v>
      </c>
      <c r="F326" s="81" t="str">
        <f>HYPERLINK(VLOOKUP(E326,Video_List!G:K,5),"video")</f>
        <v>video</v>
      </c>
      <c r="G326" s="5" t="str">
        <f>IF(ISBLANK(E326),"",IFERROR(IF(MATCH(E326,Video_List!$G:$G,)&gt;0,"ok",""),"errr"))</f>
        <v>ok</v>
      </c>
      <c r="H326" s="1" t="s">
        <v>361</v>
      </c>
      <c r="I326" s="81" t="str">
        <f>HYPERLINK(VLOOKUP(H326,Video_List!G:K,5),"video")</f>
        <v>video</v>
      </c>
      <c r="J326" s="5" t="str">
        <f>IF(ISBLANK(H326),"",IFERROR(IF(MATCH(H326,Video_List!$G:$G,)&gt;0,"ok",""),"error"))</f>
        <v>ok</v>
      </c>
      <c r="K326" s="2">
        <v>45163.764733796299</v>
      </c>
      <c r="L326" s="2">
        <v>45163.764930555597</v>
      </c>
      <c r="M326" s="52">
        <f t="shared" si="49"/>
        <v>1.9675929797813296E-4</v>
      </c>
      <c r="N326" s="53" t="s">
        <v>31</v>
      </c>
      <c r="O326" s="54" t="s">
        <v>35</v>
      </c>
      <c r="P326" s="54" t="s">
        <v>31</v>
      </c>
      <c r="Q326" s="6">
        <v>26</v>
      </c>
      <c r="R326" s="5" t="str">
        <f t="shared" si="50"/>
        <v>FAIR-D2/26</v>
      </c>
      <c r="S326" s="4" t="str">
        <f>IF(ISBLANK(E326),"",IF(E326=H326, "1 video",CONCATENATE((+COUNTIFS(Video_List!$A:$A,Monitoring!C326,Video_List!$D:$D,"&lt;=" &amp;Monitoring!L326)-COUNTIFS(Video_List!$A:$A,Monitoring!C326,Video_List!$D:$D,"&lt;=" &amp;Monitoring!K326))+1," videos")))</f>
        <v>1 video</v>
      </c>
      <c r="T326" s="54" t="s">
        <v>34</v>
      </c>
      <c r="U326" s="75"/>
      <c r="V326" s="7" t="str">
        <f t="shared" si="51"/>
        <v/>
      </c>
      <c r="W326" s="85" t="s">
        <v>32</v>
      </c>
      <c r="X326" s="86" t="s">
        <v>35</v>
      </c>
      <c r="Y326" s="87" t="str">
        <f>+IFERROR(IF(Z326="#N/C","#N/C",IF(Z326=0,INDEX(Taxonomy_UniqueValues!A:A,MATCH(AA326,Taxonomy_UniqueValues!C:C,0)),INDEX(Taxonomy_UniqueValues!A:A,MATCH(Z326,Taxonomy_UniqueValues!B:B,0)))),"#N/C")</f>
        <v>Insecta</v>
      </c>
      <c r="Z326" s="87" t="str">
        <f>+IFERROR(IF(AA326="#N/C","#N/C",IF(AA326=0,INDEX(Taxonomy_UniqueValues!B:B,MATCH(AB326,Taxonomy_UniqueValues!D:D,0)),INDEX(Taxonomy_UniqueValues!B:B,MATCH(AA326,Taxonomy_UniqueValues!C:C,0)))),"#N/C")</f>
        <v>Diptera</v>
      </c>
      <c r="AA326" s="87" t="str">
        <f>+IFERROR(IF(AB326="#N/C","#N/C",IF(AB326=0,INDEX(Taxonomy_UniqueValues!C:C,MATCH(AC326,Taxonomy_UniqueValues!E:E,0)),INDEX(Taxonomy_UniqueValues!C:C,MATCH(AB326,Taxonomy_UniqueValues!D:D,0)))),"#N/C")</f>
        <v>Brachycera</v>
      </c>
      <c r="AB326" s="87" t="str">
        <f>+IFERROR(IF(AC326="#N/C","#N/C",IF(AC326=0,INDEX(Taxonomy_UniqueValues!D:D,MATCH(AD326,Taxonomy_UniqueValues!F:F,0)),INDEX(Taxonomy_UniqueValues!D:D,MATCH(AC326,Taxonomy_UniqueValues!E:E,0)))),"#N/C")</f>
        <v>Muscomorpha</v>
      </c>
      <c r="AC326" s="87" t="str">
        <f>+IFERROR(IF(AD326="#N/C","#N/C",IF(AD326=0,INDEX(Taxonomy_UniqueValues!E:E,MATCH(AE326,Taxonomy_UniqueValues!G:G,0)),INDEX(Taxonomy_UniqueValues!E:E,MATCH(AD326,Taxonomy_UniqueValues!F:F,0)))),"#N/C")</f>
        <v>Muscoidea</v>
      </c>
      <c r="AD326" s="87" t="str">
        <f>+IFERROR(IF(AE326="#N/C","#N/C",IF(AE326=0,INDEX(Taxonomy_UniqueValues!F:F,MATCH(AF326,Taxonomy_UniqueValues!H:H,0)),INDEX(Taxonomy_UniqueValues!F:F,MATCH(AE326,Taxonomy_UniqueValues!G:G,0)))),"#N/C")</f>
        <v>Fanniidae</v>
      </c>
      <c r="AE326" s="87">
        <f>+IFERROR(IF(AF326="#N/C","#N/C",INDEX(Taxonomy_UniqueValues!G:G,MATCH(AF326,Taxonomy_UniqueValues!H:H,0))),"#N/C")</f>
        <v>0</v>
      </c>
      <c r="AF326" s="87" t="s">
        <v>39</v>
      </c>
      <c r="AG326" s="88" t="s">
        <v>37</v>
      </c>
      <c r="AH326" s="39" t="str" cm="1">
        <f t="array" ref="AH326">IF(LEN(V326)&gt;1,V326,_xlfn.LET(_xlpm.cls,Y326, _xlpm.ord,IFERROR(Z326,"#N/C"), _xlpm.subord,IFERROR(AA326,"#N/C"), _xlpm.infr,IFERROR(AB326,"#N/C"), _xlpm.sf,IFERROR(AC326,"#N/C"), _xlpm.fam,IFERROR(AD326,"#N/C"), _xlpm.subfam,IF(TRIM(AE326)="-","#N/C",IFERROR(AE326,"#N/C")),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_xlpm.fallback,IF(IFERROR(Z326,"#N/C")="#N/C",Y326,IF(IFERROR(AA326,"#N/C")="#N/C",Z326,IF(IFERROR(AB326,"#N/C")="#N/C",AA326,IF(IFERROR(AC326,"#N/C")="#N/C",AB326,IF(IFERROR(AD326,"#N/C")="#N/C",AC326,IF(IFERROR(AE326,"#N/C")="#N/C",AD326,"#N/C")))))), _xlpm.finalResult,IF(OR(_xlpm.computedResult="",_xlpm.computedResult="#N/C"),_xlpm.fallback,_xlpm.computedResult), INDEX(_xlpm.finalResult,1)))</f>
        <v>fly</v>
      </c>
      <c r="AI326" s="106" t="s">
        <v>35</v>
      </c>
      <c r="AJ326" s="55" t="str">
        <f t="shared" si="52"/>
        <v>Insecta.Diptera.Brachycera.Muscomorpha.Muscoidea.Fanniidae.0.Fannia.#N/C</v>
      </c>
    </row>
    <row r="327" spans="1:36" x14ac:dyDescent="0.25">
      <c r="A327" s="3">
        <v>29</v>
      </c>
      <c r="B327" s="50" t="str">
        <f t="shared" si="46"/>
        <v>FAIR-D2_29</v>
      </c>
      <c r="C327" s="51" t="s">
        <v>335</v>
      </c>
      <c r="D327" s="4">
        <f t="shared" si="48"/>
        <v>45163</v>
      </c>
      <c r="E327" s="1" t="s">
        <v>362</v>
      </c>
      <c r="F327" s="81" t="str">
        <f>HYPERLINK(VLOOKUP(E327,Video_List!G:K,5),"video")</f>
        <v>video</v>
      </c>
      <c r="G327" s="5" t="str">
        <f>IF(ISBLANK(E327),"",IFERROR(IF(MATCH(E327,Video_List!$G:$G,)&gt;0,"ok",""),"errr"))</f>
        <v>ok</v>
      </c>
      <c r="H327" s="1" t="s">
        <v>362</v>
      </c>
      <c r="I327" s="81" t="str">
        <f>HYPERLINK(VLOOKUP(H327,Video_List!G:K,5),"video")</f>
        <v>video</v>
      </c>
      <c r="J327" s="5" t="str">
        <f>IF(ISBLANK(H327),"",IFERROR(IF(MATCH(H327,Video_List!$G:$G,)&gt;0,"ok",""),"error"))</f>
        <v>ok</v>
      </c>
      <c r="K327" s="2">
        <v>45163.7653587963</v>
      </c>
      <c r="L327" s="2">
        <v>45163.765694444402</v>
      </c>
      <c r="M327" s="52">
        <f t="shared" si="49"/>
        <v>3.3564810291863978E-4</v>
      </c>
      <c r="N327" s="53" t="s">
        <v>31</v>
      </c>
      <c r="O327" s="54" t="s">
        <v>32</v>
      </c>
      <c r="P327" s="54" t="s">
        <v>33</v>
      </c>
      <c r="Q327" s="6">
        <v>27</v>
      </c>
      <c r="R327" s="5" t="str">
        <f t="shared" si="50"/>
        <v>FAIR-D2/27</v>
      </c>
      <c r="S327" s="4" t="str">
        <f>IF(ISBLANK(E327),"",IF(E327=H327, "1 video",CONCATENATE((+COUNTIFS(Video_List!$A:$A,Monitoring!C327,Video_List!$D:$D,"&lt;=" &amp;Monitoring!L327)-COUNTIFS(Video_List!$A:$A,Monitoring!C327,Video_List!$D:$D,"&lt;=" &amp;Monitoring!K327))+1," videos")))</f>
        <v>1 video</v>
      </c>
      <c r="T327" s="54" t="s">
        <v>34</v>
      </c>
      <c r="U327" s="75"/>
      <c r="V327" s="7" t="str">
        <f t="shared" si="51"/>
        <v/>
      </c>
      <c r="W327" s="85" t="s">
        <v>32</v>
      </c>
      <c r="X327" s="86" t="s">
        <v>35</v>
      </c>
      <c r="Y327" s="87" t="str">
        <f>+IFERROR(IF(Z327="#N/C","#N/C",INDEX(Taxonomy_UniqueValues!A:A,MATCH(Z327,Taxonomy_UniqueValues!B:B,0))),"#N/C")</f>
        <v>Insecta</v>
      </c>
      <c r="Z327" s="87" t="str">
        <f>+IFERROR(IF(AA327="#N/C","#N/C",INDEX(Taxonomy_UniqueValues!B:B,MATCH(AA327,Taxonomy_UniqueValues!C:C,0))),"#N/C")</f>
        <v>Diptera</v>
      </c>
      <c r="AA327" s="87" t="str">
        <f>+IFERROR(IF(AC327="#N/C","#N/C",IF(AC327="-",INDEX(Taxonomy_UniqueValues!C:C,MATCH(AD327,Taxonomy_UniqueValues!F:F,0)),INDEX(Taxonomy_UniqueValues!C:C,MATCH(AC327,Taxonomy_UniqueValues!E:E,0)))),"#N/C")</f>
        <v>Brachycera</v>
      </c>
      <c r="AB327" s="87" t="str">
        <f>+IFERROR(IF(AC327="#N/C","#N/C",INDEX(Taxonomy_UniqueValues!D:D,MATCH(AC327,Taxonomy_UniqueValues!E:E,0))),"#N/C")</f>
        <v>Muscomorpha</v>
      </c>
      <c r="AC327" s="87" t="s">
        <v>36</v>
      </c>
      <c r="AD327" s="87" t="str">
        <f>+IFERROR(IF(AE327="#N/C","#N/C",IF(AE327="-",INDEX(Taxonomy_UniqueValues!F:F,MATCH(AF327,Taxonomy_UniqueValues!H:H,0)),INDEX(Taxonomy_UniqueValues!F:F,MATCH(AE327,Taxonomy_UniqueValues!G:G,0)))),"#N/C")</f>
        <v>#N/C</v>
      </c>
      <c r="AE327" s="87" t="str">
        <f>+IFERROR(IF(AF327="#N/C","#N/C",INDEX(Taxonomy_UniqueValues!G:G,MATCH(AF327,Taxonomy_UniqueValues!H:H,0))),"#N/C")</f>
        <v>#N/C</v>
      </c>
      <c r="AF327" s="87" t="str">
        <f>+IFERROR(IF(AG327="#N/C","#N/C",INDEX(Taxonomy_UniqueValues!H:H,MATCH(AG327,Taxonomy_UniqueValues!I:I,0))),"#N/C")</f>
        <v>#N/C</v>
      </c>
      <c r="AG327" s="88" t="s">
        <v>37</v>
      </c>
      <c r="AH327" s="39" t="str" cm="1">
        <f t="array" ref="AH327">IF(LEN(V327)&gt;1,V327,_xlfn.LET(_xlpm.cls,Y327, _xlpm.ord,IFERROR(Z327,"#N/C"), _xlpm.subord,IFERROR(AA327,"#N/C"), _xlpm.infr,IFERROR(AB327,"#N/C"), _xlpm.sf,IFERROR(AC327,"#N/C"), _xlpm.fam,IFERROR(AD327,"#N/C"), _xlpm.subfam,IF(TRIM(AE327)="-","#N/C",IFERROR(AE327,"#N/C")),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_xlpm.fallback,IF(IFERROR(Z327,"#N/C")="#N/C",Y327,IF(IFERROR(AA327,"#N/C")="#N/C",Z327,IF(IFERROR(AB327,"#N/C")="#N/C",AA327,IF(IFERROR(AC327,"#N/C")="#N/C",AB327,IF(IFERROR(AD327,"#N/C")="#N/C",AC327,IF(IFERROR(AE327,"#N/C")="#N/C",AD327,"#N/C")))))), _xlpm.finalResult,IF(OR(_xlpm.computedResult="",_xlpm.computedResult="#N/C"),_xlpm.fallback,_xlpm.computedResult), INDEX(_xlpm.finalResult,1)))</f>
        <v>Muscoidea</v>
      </c>
      <c r="AI327" s="106" t="s">
        <v>35</v>
      </c>
      <c r="AJ327" s="55" t="str">
        <f t="shared" si="52"/>
        <v>Insecta.Diptera.Brachycera.Muscomorpha.Muscoidea.#N/C.#N/C.#N/C.#N/C</v>
      </c>
    </row>
    <row r="328" spans="1:36" x14ac:dyDescent="0.25">
      <c r="A328" s="3">
        <v>30</v>
      </c>
      <c r="B328" s="50" t="str">
        <f t="shared" si="46"/>
        <v>FAIR-D2_30</v>
      </c>
      <c r="C328" s="51" t="s">
        <v>335</v>
      </c>
      <c r="D328" s="4">
        <f t="shared" si="48"/>
        <v>45163</v>
      </c>
      <c r="E328" s="1" t="s">
        <v>362</v>
      </c>
      <c r="F328" s="81" t="str">
        <f>HYPERLINK(VLOOKUP(E328,Video_List!G:K,5),"video")</f>
        <v>video</v>
      </c>
      <c r="G328" s="5" t="str">
        <f>IF(ISBLANK(E328),"",IFERROR(IF(MATCH(E328,Video_List!$G:$G,)&gt;0,"ok",""),"errr"))</f>
        <v>ok</v>
      </c>
      <c r="H328" s="1" t="s">
        <v>362</v>
      </c>
      <c r="I328" s="81" t="str">
        <f>HYPERLINK(VLOOKUP(H328,Video_List!G:K,5),"video")</f>
        <v>video</v>
      </c>
      <c r="J328" s="5" t="str">
        <f>IF(ISBLANK(H328),"",IFERROR(IF(MATCH(H328,Video_List!$G:$G,)&gt;0,"ok",""),"error"))</f>
        <v>ok</v>
      </c>
      <c r="K328" s="2">
        <v>45163.765729166698</v>
      </c>
      <c r="L328" s="2">
        <v>45163.766238425902</v>
      </c>
      <c r="M328" s="52">
        <f t="shared" si="49"/>
        <v>5.0925920368172228E-4</v>
      </c>
      <c r="N328" s="53" t="s">
        <v>33</v>
      </c>
      <c r="O328" s="54" t="s">
        <v>32</v>
      </c>
      <c r="P328" s="54" t="s">
        <v>46</v>
      </c>
      <c r="Q328" s="6">
        <v>28</v>
      </c>
      <c r="R328" s="5" t="str">
        <f t="shared" si="50"/>
        <v>FAIR-D2/28</v>
      </c>
      <c r="S328" s="4" t="str">
        <f>IF(ISBLANK(E328),"",IF(E328=H328, "1 video",CONCATENATE((+COUNTIFS(Video_List!$A:$A,Monitoring!C328,Video_List!$D:$D,"&lt;=" &amp;Monitoring!L328)-COUNTIFS(Video_List!$A:$A,Monitoring!C328,Video_List!$D:$D,"&lt;=" &amp;Monitoring!K328))+1," videos")))</f>
        <v>1 video</v>
      </c>
      <c r="T328" s="54" t="s">
        <v>34</v>
      </c>
      <c r="U328" s="75"/>
      <c r="V328" s="7" t="str">
        <f t="shared" si="51"/>
        <v/>
      </c>
      <c r="W328" s="85" t="s">
        <v>32</v>
      </c>
      <c r="X328" s="86" t="s">
        <v>35</v>
      </c>
      <c r="Y328" s="87" t="str">
        <f>+IFERROR(IF(Z328="#N/C","#N/C",INDEX(Taxonomy_UniqueValues!A:A,MATCH(Z328,Taxonomy_UniqueValues!B:B,0))),"#N/C")</f>
        <v>Insecta</v>
      </c>
      <c r="Z328" s="87" t="str">
        <f>+IFERROR(IF(AA328="#N/C","#N/C",INDEX(Taxonomy_UniqueValues!B:B,MATCH(AA328,Taxonomy_UniqueValues!C:C,0))),"#N/C")</f>
        <v>Diptera</v>
      </c>
      <c r="AA328" s="87" t="str">
        <f>+IFERROR(IF(AC328="#N/C","#N/C",IF(AC328="-",INDEX(Taxonomy_UniqueValues!C:C,MATCH(AD328,Taxonomy_UniqueValues!F:F,0)),INDEX(Taxonomy_UniqueValues!C:C,MATCH(AC328,Taxonomy_UniqueValues!E:E,0)))),"#N/C")</f>
        <v>Brachycera</v>
      </c>
      <c r="AB328" s="87" t="str">
        <f>+IFERROR(IF(AC328="#N/C","#N/C",INDEX(Taxonomy_UniqueValues!D:D,MATCH(AC328,Taxonomy_UniqueValues!E:E,0))),"#N/C")</f>
        <v>Muscomorpha</v>
      </c>
      <c r="AC328" s="87" t="s">
        <v>36</v>
      </c>
      <c r="AD328" s="87" t="str">
        <f>+IFERROR(IF(AE328="#N/C","#N/C",IF(AE328="-",INDEX(Taxonomy_UniqueValues!F:F,MATCH(AF328,Taxonomy_UniqueValues!H:H,0)),INDEX(Taxonomy_UniqueValues!F:F,MATCH(AE328,Taxonomy_UniqueValues!G:G,0)))),"#N/C")</f>
        <v>#N/C</v>
      </c>
      <c r="AE328" s="87" t="str">
        <f>+IFERROR(IF(AF328="#N/C","#N/C",INDEX(Taxonomy_UniqueValues!G:G,MATCH(AF328,Taxonomy_UniqueValues!H:H,0))),"#N/C")</f>
        <v>#N/C</v>
      </c>
      <c r="AF328" s="87" t="str">
        <f>+IFERROR(IF(AG328="#N/C","#N/C",INDEX(Taxonomy_UniqueValues!H:H,MATCH(AG328,Taxonomy_UniqueValues!I:I,0))),"#N/C")</f>
        <v>#N/C</v>
      </c>
      <c r="AG328" s="88" t="s">
        <v>37</v>
      </c>
      <c r="AH328" s="39" t="str" cm="1">
        <f t="array" ref="AH328">IF(LEN(V328)&gt;1,V328,_xlfn.LET(_xlpm.cls,Y328, _xlpm.ord,IFERROR(Z328,"#N/C"), _xlpm.subord,IFERROR(AA328,"#N/C"), _xlpm.infr,IFERROR(AB328,"#N/C"), _xlpm.sf,IFERROR(AC328,"#N/C"), _xlpm.fam,IFERROR(AD328,"#N/C"), _xlpm.subfam,IF(TRIM(AE328)="-","#N/C",IFERROR(AE328,"#N/C")),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_xlpm.fallback,IF(IFERROR(Z328,"#N/C")="#N/C",Y328,IF(IFERROR(AA328,"#N/C")="#N/C",Z328,IF(IFERROR(AB328,"#N/C")="#N/C",AA328,IF(IFERROR(AC328,"#N/C")="#N/C",AB328,IF(IFERROR(AD328,"#N/C")="#N/C",AC328,IF(IFERROR(AE328,"#N/C")="#N/C",AD328,"#N/C")))))), _xlpm.finalResult,IF(OR(_xlpm.computedResult="",_xlpm.computedResult="#N/C"),_xlpm.fallback,_xlpm.computedResult), INDEX(_xlpm.finalResult,1)))</f>
        <v>Muscoidea</v>
      </c>
      <c r="AI328" s="106" t="s">
        <v>35</v>
      </c>
      <c r="AJ328" s="55" t="str">
        <f t="shared" si="52"/>
        <v>Insecta.Diptera.Brachycera.Muscomorpha.Muscoidea.#N/C.#N/C.#N/C.#N/C</v>
      </c>
    </row>
    <row r="329" spans="1:36" x14ac:dyDescent="0.25">
      <c r="A329" s="3">
        <v>31</v>
      </c>
      <c r="B329" s="50" t="str">
        <f t="shared" si="46"/>
        <v>FAIR-D2_31</v>
      </c>
      <c r="C329" s="51" t="s">
        <v>335</v>
      </c>
      <c r="D329" s="4">
        <f t="shared" si="48"/>
        <v>45164</v>
      </c>
      <c r="E329" s="1" t="s">
        <v>363</v>
      </c>
      <c r="F329" s="81" t="str">
        <f>HYPERLINK(VLOOKUP(E329,Video_List!G:K,5),"video")</f>
        <v>video</v>
      </c>
      <c r="G329" s="5" t="str">
        <f>IF(ISBLANK(E329),"",IFERROR(IF(MATCH(E329,Video_List!$G:$G,)&gt;0,"ok",""),"errr"))</f>
        <v>ok</v>
      </c>
      <c r="H329" s="1" t="s">
        <v>363</v>
      </c>
      <c r="I329" s="81" t="str">
        <f>HYPERLINK(VLOOKUP(H329,Video_List!G:K,5),"video")</f>
        <v>video</v>
      </c>
      <c r="J329" s="5" t="str">
        <f>IF(ISBLANK(H329),"",IFERROR(IF(MATCH(H329,Video_List!$G:$G,)&gt;0,"ok",""),"error"))</f>
        <v>ok</v>
      </c>
      <c r="K329" s="2">
        <v>45164.3278125</v>
      </c>
      <c r="L329" s="2">
        <v>45164.327939814801</v>
      </c>
      <c r="M329" s="52">
        <f t="shared" si="49"/>
        <v>1.2731480092043057E-4</v>
      </c>
      <c r="N329" s="53" t="s">
        <v>33</v>
      </c>
      <c r="O329" s="54" t="s">
        <v>35</v>
      </c>
      <c r="P329" s="54" t="s">
        <v>33</v>
      </c>
      <c r="Q329" s="6">
        <v>29</v>
      </c>
      <c r="R329" s="5" t="str">
        <f t="shared" si="50"/>
        <v>FAIR-D2/29</v>
      </c>
      <c r="S329" s="4" t="str">
        <f>IF(ISBLANK(E329),"",IF(E329=H329, "1 video",CONCATENATE((+COUNTIFS(Video_List!$A:$A,Monitoring!C329,Video_List!$D:$D,"&lt;=" &amp;Monitoring!L329)-COUNTIFS(Video_List!$A:$A,Monitoring!C329,Video_List!$D:$D,"&lt;=" &amp;Monitoring!K329))+1," videos")))</f>
        <v>1 video</v>
      </c>
      <c r="T329" s="54" t="s">
        <v>46</v>
      </c>
      <c r="U329" s="75" t="s">
        <v>3729</v>
      </c>
      <c r="V329" s="7" t="str">
        <f t="shared" si="51"/>
        <v>fly</v>
      </c>
      <c r="W329" s="85" t="s">
        <v>35</v>
      </c>
      <c r="X329" s="86" t="s">
        <v>35</v>
      </c>
      <c r="Y329" s="87" t="str">
        <f>+IFERROR(IF(Z329="#N/C","#N/C",INDEX(Taxonomy_UniqueValues!A:A,MATCH(Z329,Taxonomy_UniqueValues!B:B,0))),"#N/C")</f>
        <v>Insecta</v>
      </c>
      <c r="Z329" s="87" t="str">
        <f>+IFERROR(IF(AA329="#N/C","#N/C",INDEX(Taxonomy_UniqueValues!B:B,MATCH(AA329,Taxonomy_UniqueValues!C:C,0))),"#N/C")</f>
        <v>Diptera</v>
      </c>
      <c r="AA329" s="87" t="s">
        <v>49</v>
      </c>
      <c r="AB329" s="87" t="s">
        <v>3795</v>
      </c>
      <c r="AC329" s="87" t="str">
        <f>+IFERROR(IF(AD329="#N/C","#N/C",IF(AD329="-",INDEX(Taxonomy_UniqueValues!E:E,MATCH(AE329,Taxonomy_UniqueValues!G:G,0)),INDEX(Taxonomy_UniqueValues!E:E,MATCH(AD329,Taxonomy_UniqueValues!F:F,0)))),"#N/C")</f>
        <v>#N/C</v>
      </c>
      <c r="AD329" s="87" t="str">
        <f>+IFERROR(IF(AE329="#N/C","#N/C",IF(AE329="-",INDEX(Taxonomy_UniqueValues!F:F,MATCH(AF329,Taxonomy_UniqueValues!H:H,0)),INDEX(Taxonomy_UniqueValues!F:F,MATCH(AE329,Taxonomy_UniqueValues!G:G,0)))),"#N/C")</f>
        <v>#N/C</v>
      </c>
      <c r="AE329" s="87" t="str">
        <f>+IFERROR(IF(AF329="#N/C","#N/C",INDEX(Taxonomy_UniqueValues!G:G,MATCH(AF329,Taxonomy_UniqueValues!H:H,0))),"#N/C")</f>
        <v>#N/C</v>
      </c>
      <c r="AF329" s="87" t="str">
        <f>+IFERROR(IF(AG329="#N/C","#N/C",INDEX(Taxonomy_UniqueValues!H:H,MATCH(AG329,Taxonomy_UniqueValues!I:I,0))),"#N/C")</f>
        <v>#N/C</v>
      </c>
      <c r="AG329" s="88" t="s">
        <v>37</v>
      </c>
      <c r="AH329" s="39" t="str" cm="1">
        <f t="array" ref="AH329">IF(LEN(V329)&gt;1,V329,_xlfn.LET(_xlpm.cls,Y329, _xlpm.ord,IFERROR(Z329,"#N/C"), _xlpm.subord,IFERROR(AA329,"#N/C"), _xlpm.infr,IFERROR(AB329,"#N/C"), _xlpm.sf,IFERROR(AC329,"#N/C"), _xlpm.fam,IFERROR(AD329,"#N/C"), _xlpm.subfam,IF(TRIM(AE329)="-","#N/C",IFERROR(AE329,"#N/C")),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_xlpm.fallback,IF(IFERROR(Z329,"#N/C")="#N/C",Y329,IF(IFERROR(AA329,"#N/C")="#N/C",Z329,IF(IFERROR(AB329,"#N/C")="#N/C",AA329,IF(IFERROR(AC329,"#N/C")="#N/C",AB329,IF(IFERROR(AD329,"#N/C")="#N/C",AC329,IF(IFERROR(AE329,"#N/C")="#N/C",AD329,"#N/C")))))), _xlpm.finalResult,IF(OR(_xlpm.computedResult="",_xlpm.computedResult="#N/C"),_xlpm.fallback,_xlpm.computedResult), INDEX(_xlpm.finalResult,1)))</f>
        <v>fly</v>
      </c>
      <c r="AI329" s="106" t="s">
        <v>32</v>
      </c>
      <c r="AJ329" s="55" t="str">
        <f t="shared" si="52"/>
        <v>Insecta.Diptera.Brachycera.muscomorpha.#N/C.#N/C.#N/C.#N/C.#N/C</v>
      </c>
    </row>
    <row r="330" spans="1:36" x14ac:dyDescent="0.25">
      <c r="A330" s="3">
        <v>32</v>
      </c>
      <c r="B330" s="50" t="str">
        <f t="shared" si="46"/>
        <v>FAIR-D2_32</v>
      </c>
      <c r="C330" s="51" t="s">
        <v>335</v>
      </c>
      <c r="D330" s="4">
        <f t="shared" si="48"/>
        <v>45164</v>
      </c>
      <c r="E330" s="1" t="s">
        <v>365</v>
      </c>
      <c r="F330" s="81" t="str">
        <f>HYPERLINK(VLOOKUP(E330,Video_List!G:K,5),"video")</f>
        <v>video</v>
      </c>
      <c r="G330" s="5" t="str">
        <f>IF(ISBLANK(E330),"",IFERROR(IF(MATCH(E330,Video_List!$G:$G,)&gt;0,"ok",""),"errr"))</f>
        <v>ok</v>
      </c>
      <c r="H330" s="1" t="s">
        <v>365</v>
      </c>
      <c r="I330" s="81" t="str">
        <f>HYPERLINK(VLOOKUP(H330,Video_List!G:K,5),"video")</f>
        <v>video</v>
      </c>
      <c r="J330" s="5" t="str">
        <f>IF(ISBLANK(H330),"",IFERROR(IF(MATCH(H330,Video_List!$G:$G,)&gt;0,"ok",""),"error"))</f>
        <v>ok</v>
      </c>
      <c r="K330" s="2">
        <v>45164.370057870401</v>
      </c>
      <c r="L330" s="2">
        <v>45164.370208333297</v>
      </c>
      <c r="M330" s="52">
        <f t="shared" si="49"/>
        <v>1.5046289627207443E-4</v>
      </c>
      <c r="N330" s="53" t="s">
        <v>31</v>
      </c>
      <c r="O330" s="54" t="s">
        <v>35</v>
      </c>
      <c r="P330" s="54" t="s">
        <v>31</v>
      </c>
      <c r="Q330" s="6">
        <v>30</v>
      </c>
      <c r="R330" s="5" t="str">
        <f t="shared" si="50"/>
        <v>FAIR-D2/30</v>
      </c>
      <c r="S330" s="4" t="str">
        <f>IF(ISBLANK(E330),"",IF(E330=H330, "1 video",CONCATENATE((+COUNTIFS(Video_List!$A:$A,Monitoring!C330,Video_List!$D:$D,"&lt;=" &amp;Monitoring!L330)-COUNTIFS(Video_List!$A:$A,Monitoring!C330,Video_List!$D:$D,"&lt;=" &amp;Monitoring!K330))+1," videos")))</f>
        <v>1 video</v>
      </c>
      <c r="T330" s="54" t="s">
        <v>34</v>
      </c>
      <c r="U330" s="75"/>
      <c r="V330" s="7" t="str">
        <f t="shared" si="51"/>
        <v/>
      </c>
      <c r="W330" s="85" t="s">
        <v>32</v>
      </c>
      <c r="X330" s="86" t="s">
        <v>35</v>
      </c>
      <c r="Y330" s="87" t="str">
        <f>+IFERROR(IF(Z330="#N/C","#N/C",IF(Z330=0,INDEX(Taxonomy_UniqueValues!A:A,MATCH(AA330,Taxonomy_UniqueValues!C:C,0)),INDEX(Taxonomy_UniqueValues!A:A,MATCH(Z330,Taxonomy_UniqueValues!B:B,0)))),"#N/C")</f>
        <v>Insecta</v>
      </c>
      <c r="Z330" s="87" t="str">
        <f>+IFERROR(IF(AA330="#N/C","#N/C",IF(AA330=0,INDEX(Taxonomy_UniqueValues!B:B,MATCH(AB330,Taxonomy_UniqueValues!D:D,0)),INDEX(Taxonomy_UniqueValues!B:B,MATCH(AA330,Taxonomy_UniqueValues!C:C,0)))),"#N/C")</f>
        <v>Diptera</v>
      </c>
      <c r="AA330" s="87" t="str">
        <f>+IFERROR(IF(AB330="#N/C","#N/C",IF(AB330=0,INDEX(Taxonomy_UniqueValues!C:C,MATCH(AC330,Taxonomy_UniqueValues!E:E,0)),INDEX(Taxonomy_UniqueValues!C:C,MATCH(AB330,Taxonomy_UniqueValues!D:D,0)))),"#N/C")</f>
        <v>Brachycera</v>
      </c>
      <c r="AB330" s="87" t="str">
        <f>+IFERROR(IF(AC330="#N/C","#N/C",IF(AC330=0,INDEX(Taxonomy_UniqueValues!D:D,MATCH(AD330,Taxonomy_UniqueValues!F:F,0)),INDEX(Taxonomy_UniqueValues!D:D,MATCH(AC330,Taxonomy_UniqueValues!E:E,0)))),"#N/C")</f>
        <v>Muscomorpha</v>
      </c>
      <c r="AC330" s="87" t="str">
        <f>+IFERROR(IF(AD330="#N/C","#N/C",IF(AD330=0,INDEX(Taxonomy_UniqueValues!E:E,MATCH(AE330,Taxonomy_UniqueValues!G:G,0)),INDEX(Taxonomy_UniqueValues!E:E,MATCH(AD330,Taxonomy_UniqueValues!F:F,0)))),"#N/C")</f>
        <v>Muscoidea</v>
      </c>
      <c r="AD330" s="87" t="str">
        <f>+IFERROR(IF(AE330="#N/C","#N/C",IF(AE330=0,INDEX(Taxonomy_UniqueValues!F:F,MATCH(AF330,Taxonomy_UniqueValues!H:H,0)),INDEX(Taxonomy_UniqueValues!F:F,MATCH(AE330,Taxonomy_UniqueValues!G:G,0)))),"#N/C")</f>
        <v>Fanniidae</v>
      </c>
      <c r="AE330" s="87">
        <f>+IFERROR(IF(AF330="#N/C","#N/C",INDEX(Taxonomy_UniqueValues!G:G,MATCH(AF330,Taxonomy_UniqueValues!H:H,0))),"#N/C")</f>
        <v>0</v>
      </c>
      <c r="AF330" s="87" t="s">
        <v>39</v>
      </c>
      <c r="AG330" s="88" t="s">
        <v>37</v>
      </c>
      <c r="AH330" s="39" t="str" cm="1">
        <f t="array" ref="AH330">IF(LEN(V330)&gt;1,V330,_xlfn.LET(_xlpm.cls,Y330, _xlpm.ord,IFERROR(Z330,"#N/C"), _xlpm.subord,IFERROR(AA330,"#N/C"), _xlpm.infr,IFERROR(AB330,"#N/C"), _xlpm.sf,IFERROR(AC330,"#N/C"), _xlpm.fam,IFERROR(AD330,"#N/C"), _xlpm.subfam,IF(TRIM(AE330)="-","#N/C",IFERROR(AE330,"#N/C")),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_xlpm.fallback,IF(IFERROR(Z330,"#N/C")="#N/C",Y330,IF(IFERROR(AA330,"#N/C")="#N/C",Z330,IF(IFERROR(AB330,"#N/C")="#N/C",AA330,IF(IFERROR(AC330,"#N/C")="#N/C",AB330,IF(IFERROR(AD330,"#N/C")="#N/C",AC330,IF(IFERROR(AE330,"#N/C")="#N/C",AD330,"#N/C")))))), _xlpm.finalResult,IF(OR(_xlpm.computedResult="",_xlpm.computedResult="#N/C"),_xlpm.fallback,_xlpm.computedResult), INDEX(_xlpm.finalResult,1)))</f>
        <v>fly</v>
      </c>
      <c r="AI330" s="106" t="s">
        <v>35</v>
      </c>
      <c r="AJ330" s="55" t="str">
        <f t="shared" si="52"/>
        <v>Insecta.Diptera.Brachycera.Muscomorpha.Muscoidea.Fanniidae.0.Fannia.#N/C</v>
      </c>
    </row>
    <row r="331" spans="1:36" x14ac:dyDescent="0.25">
      <c r="A331" s="3">
        <v>34</v>
      </c>
      <c r="B331" s="50" t="str">
        <f t="shared" si="46"/>
        <v>FAIR-D2_34</v>
      </c>
      <c r="C331" s="51" t="s">
        <v>335</v>
      </c>
      <c r="D331" s="4">
        <f t="shared" si="48"/>
        <v>45164</v>
      </c>
      <c r="E331" s="1" t="s">
        <v>366</v>
      </c>
      <c r="F331" s="81" t="str">
        <f>HYPERLINK(VLOOKUP(E331,Video_List!G:K,5),"video")</f>
        <v>video</v>
      </c>
      <c r="G331" s="5" t="str">
        <f>IF(ISBLANK(E331),"",IFERROR(IF(MATCH(E331,Video_List!$G:$G,)&gt;0,"ok",""),"errr"))</f>
        <v>ok</v>
      </c>
      <c r="H331" s="1" t="s">
        <v>366</v>
      </c>
      <c r="I331" s="81" t="str">
        <f>HYPERLINK(VLOOKUP(H331,Video_List!G:K,5),"video")</f>
        <v>video</v>
      </c>
      <c r="J331" s="5" t="str">
        <f>IF(ISBLANK(H331),"",IFERROR(IF(MATCH(H331,Video_List!$G:$G,)&gt;0,"ok",""),"error"))</f>
        <v>ok</v>
      </c>
      <c r="K331" s="2">
        <v>45164.376064814802</v>
      </c>
      <c r="L331" s="2">
        <v>45164.376145833303</v>
      </c>
      <c r="M331" s="52">
        <f t="shared" si="49"/>
        <v>8.1018501077778637E-5</v>
      </c>
      <c r="N331" s="53" t="s">
        <v>33</v>
      </c>
      <c r="O331" s="54" t="s">
        <v>35</v>
      </c>
      <c r="P331" s="54" t="s">
        <v>33</v>
      </c>
      <c r="Q331" s="6">
        <v>32</v>
      </c>
      <c r="R331" s="5" t="str">
        <f t="shared" si="50"/>
        <v>FAIR-D2/32</v>
      </c>
      <c r="S331" s="4" t="str">
        <f>IF(ISBLANK(E331),"",IF(E331=H331, "1 video",CONCATENATE((+COUNTIFS(Video_List!$A:$A,Monitoring!C331,Video_List!$D:$D,"&lt;=" &amp;Monitoring!L331)-COUNTIFS(Video_List!$A:$A,Monitoring!C331,Video_List!$D:$D,"&lt;=" &amp;Monitoring!K331))+1," videos")))</f>
        <v>1 video</v>
      </c>
      <c r="T331" s="54" t="s">
        <v>46</v>
      </c>
      <c r="U331" s="75" t="s">
        <v>105</v>
      </c>
      <c r="V331" s="7" t="str">
        <f t="shared" si="51"/>
        <v/>
      </c>
      <c r="W331" s="85" t="s">
        <v>35</v>
      </c>
      <c r="X331" s="86" t="s">
        <v>35</v>
      </c>
      <c r="Y331" s="87" t="str">
        <f>+IFERROR(IF(Z331="#N/C","#N/C",INDEX(Taxonomy_UniqueValues!A:A,MATCH(Z331,Taxonomy_UniqueValues!B:B,0))),"#N/C")</f>
        <v>#N/C</v>
      </c>
      <c r="Z331" s="87" t="str">
        <f>+IFERROR(IF(AA331="#N/C","#N/C",INDEX(Taxonomy_UniqueValues!B:B,MATCH(AA331,Taxonomy_UniqueValues!C:C,0))),"#N/C")</f>
        <v>#N/C</v>
      </c>
      <c r="AA331" s="87" t="str">
        <f>+IFERROR(IF(AC331="#N/C","#N/C",IF(AC331="-",INDEX(Taxonomy_UniqueValues!C:C,MATCH(AD331,Taxonomy_UniqueValues!F:F,0)),INDEX(Taxonomy_UniqueValues!C:C,MATCH(AC331,Taxonomy_UniqueValues!E:E,0)))),"#N/C")</f>
        <v>#N/C</v>
      </c>
      <c r="AB331" s="87" t="str">
        <f>+IFERROR(IF(AC331="#N/C","#N/C",INDEX(Taxonomy_UniqueValues!D:D,MATCH(AC331,Taxonomy_UniqueValues!E:E,0))),"#N/C")</f>
        <v>#N/C</v>
      </c>
      <c r="AC331" s="87" t="str">
        <f>+IFERROR(IF(AD331="#N/C","#N/C",IF(AD331="-",INDEX(Taxonomy_UniqueValues!E:E,MATCH(AE331,Taxonomy_UniqueValues!G:G,0)),INDEX(Taxonomy_UniqueValues!E:E,MATCH(AD331,Taxonomy_UniqueValues!F:F,0)))),"#N/C")</f>
        <v>#N/C</v>
      </c>
      <c r="AD331" s="87" t="str">
        <f>+IFERROR(IF(AE331="#N/C","#N/C",IF(AE331="-",INDEX(Taxonomy_UniqueValues!F:F,MATCH(AF331,Taxonomy_UniqueValues!H:H,0)),INDEX(Taxonomy_UniqueValues!F:F,MATCH(AE331,Taxonomy_UniqueValues!G:G,0)))),"#N/C")</f>
        <v>#N/C</v>
      </c>
      <c r="AE331" s="87" t="str">
        <f>+IFERROR(IF(AF331="#N/C","#N/C",INDEX(Taxonomy_UniqueValues!G:G,MATCH(AF331,Taxonomy_UniqueValues!H:H,0))),"#N/C")</f>
        <v>#N/C</v>
      </c>
      <c r="AF331" s="87" t="str">
        <f>+IFERROR(IF(AG331="#N/C","#N/C",INDEX(Taxonomy_UniqueValues!H:H,MATCH(AG331,Taxonomy_UniqueValues!I:I,0))),"#N/C")</f>
        <v>#N/C</v>
      </c>
      <c r="AG331" s="88" t="s">
        <v>37</v>
      </c>
      <c r="AH331" s="39" t="str" cm="1">
        <f t="array" ref="AH331">IF(LEN(V331)&gt;1,V331,_xlfn.LET(_xlpm.cls,Y331, _xlpm.ord,IFERROR(Z331,"#N/C"), _xlpm.subord,IFERROR(AA331,"#N/C"), _xlpm.infr,IFERROR(AB331,"#N/C"), _xlpm.sf,IFERROR(AC331,"#N/C"), _xlpm.fam,IFERROR(AD331,"#N/C"), _xlpm.subfam,IF(TRIM(AE331)="-","#N/C",IFERROR(AE331,"#N/C")),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_xlpm.fallback,IF(IFERROR(Z331,"#N/C")="#N/C",Y331,IF(IFERROR(AA331,"#N/C")="#N/C",Z331,IF(IFERROR(AB331,"#N/C")="#N/C",AA331,IF(IFERROR(AC331,"#N/C")="#N/C",AB331,IF(IFERROR(AD331,"#N/C")="#N/C",AC331,IF(IFERROR(AE331,"#N/C")="#N/C",AD331,"#N/C")))))), _xlpm.finalResult,IF(OR(_xlpm.computedResult="",_xlpm.computedResult="#N/C"),_xlpm.fallback,_xlpm.computedResult), INDEX(_xlpm.finalResult,1)))</f>
        <v>#N/C</v>
      </c>
      <c r="AI331" s="106" t="s">
        <v>35</v>
      </c>
      <c r="AJ331" s="55" t="str">
        <f t="shared" si="52"/>
        <v>#N/C.#N/C.#N/C.#N/C.#N/C.#N/C.#N/C.#N/C.#N/C</v>
      </c>
    </row>
    <row r="332" spans="1:36" x14ac:dyDescent="0.25">
      <c r="A332" s="3">
        <v>36</v>
      </c>
      <c r="B332" s="50" t="str">
        <f t="shared" si="46"/>
        <v>FAIR-D2_36</v>
      </c>
      <c r="C332" s="51" t="s">
        <v>335</v>
      </c>
      <c r="D332" s="4">
        <f t="shared" si="48"/>
        <v>45164</v>
      </c>
      <c r="E332" s="1" t="s">
        <v>367</v>
      </c>
      <c r="F332" s="81" t="str">
        <f>HYPERLINK(VLOOKUP(E332,Video_List!G:K,5),"video")</f>
        <v>video</v>
      </c>
      <c r="G332" s="5" t="str">
        <f>IF(ISBLANK(E332),"",IFERROR(IF(MATCH(E332,Video_List!$G:$G,)&gt;0,"ok",""),"errr"))</f>
        <v>ok</v>
      </c>
      <c r="H332" s="1" t="s">
        <v>367</v>
      </c>
      <c r="I332" s="81" t="str">
        <f>HYPERLINK(VLOOKUP(H332,Video_List!G:K,5),"video")</f>
        <v>video</v>
      </c>
      <c r="J332" s="5" t="str">
        <f>IF(ISBLANK(H332),"",IFERROR(IF(MATCH(H332,Video_List!$G:$G,)&gt;0,"ok",""),"error"))</f>
        <v>ok</v>
      </c>
      <c r="K332" s="2">
        <v>45164.384583333303</v>
      </c>
      <c r="L332" s="2">
        <v>45164.384675925903</v>
      </c>
      <c r="M332" s="52">
        <f t="shared" si="49"/>
        <v>9.2592599685303867E-5</v>
      </c>
      <c r="N332" s="53" t="s">
        <v>33</v>
      </c>
      <c r="O332" s="54" t="s">
        <v>35</v>
      </c>
      <c r="P332" s="54" t="s">
        <v>33</v>
      </c>
      <c r="Q332" s="6">
        <v>34</v>
      </c>
      <c r="R332" s="5" t="str">
        <f t="shared" si="50"/>
        <v>FAIR-D2/34</v>
      </c>
      <c r="S332" s="4" t="str">
        <f>IF(ISBLANK(E332),"",IF(E332=H332, "1 video",CONCATENATE((+COUNTIFS(Video_List!$A:$A,Monitoring!C332,Video_List!$D:$D,"&lt;=" &amp;Monitoring!L332)-COUNTIFS(Video_List!$A:$A,Monitoring!C332,Video_List!$D:$D,"&lt;=" &amp;Monitoring!K332))+1," videos")))</f>
        <v>1 video</v>
      </c>
      <c r="T332" s="54" t="s">
        <v>46</v>
      </c>
      <c r="U332" s="75" t="s">
        <v>105</v>
      </c>
      <c r="V332" s="7" t="str">
        <f t="shared" si="51"/>
        <v/>
      </c>
      <c r="W332" s="85" t="s">
        <v>35</v>
      </c>
      <c r="X332" s="86" t="s">
        <v>35</v>
      </c>
      <c r="Y332" s="87" t="str">
        <f>+IFERROR(IF(Z332="#N/C","#N/C",INDEX(Taxonomy_UniqueValues!A:A,MATCH(Z332,Taxonomy_UniqueValues!B:B,0))),"#N/C")</f>
        <v>#N/C</v>
      </c>
      <c r="Z332" s="87" t="str">
        <f>+IFERROR(IF(AA332="#N/C","#N/C",INDEX(Taxonomy_UniqueValues!B:B,MATCH(AA332,Taxonomy_UniqueValues!C:C,0))),"#N/C")</f>
        <v>#N/C</v>
      </c>
      <c r="AA332" s="87" t="str">
        <f>+IFERROR(IF(AC332="#N/C","#N/C",IF(AC332="-",INDEX(Taxonomy_UniqueValues!C:C,MATCH(AD332,Taxonomy_UniqueValues!F:F,0)),INDEX(Taxonomy_UniqueValues!C:C,MATCH(AC332,Taxonomy_UniqueValues!E:E,0)))),"#N/C")</f>
        <v>#N/C</v>
      </c>
      <c r="AB332" s="87" t="str">
        <f>+IFERROR(IF(AC332="#N/C","#N/C",INDEX(Taxonomy_UniqueValues!D:D,MATCH(AC332,Taxonomy_UniqueValues!E:E,0))),"#N/C")</f>
        <v>#N/C</v>
      </c>
      <c r="AC332" s="87" t="str">
        <f>+IFERROR(IF(AD332="#N/C","#N/C",IF(AD332="-",INDEX(Taxonomy_UniqueValues!E:E,MATCH(AE332,Taxonomy_UniqueValues!G:G,0)),INDEX(Taxonomy_UniqueValues!E:E,MATCH(AD332,Taxonomy_UniqueValues!F:F,0)))),"#N/C")</f>
        <v>#N/C</v>
      </c>
      <c r="AD332" s="87" t="str">
        <f>+IFERROR(IF(AE332="#N/C","#N/C",IF(AE332="-",INDEX(Taxonomy_UniqueValues!F:F,MATCH(AF332,Taxonomy_UniqueValues!H:H,0)),INDEX(Taxonomy_UniqueValues!F:F,MATCH(AE332,Taxonomy_UniqueValues!G:G,0)))),"#N/C")</f>
        <v>#N/C</v>
      </c>
      <c r="AE332" s="87" t="str">
        <f>+IFERROR(IF(AF332="#N/C","#N/C",INDEX(Taxonomy_UniqueValues!G:G,MATCH(AF332,Taxonomy_UniqueValues!H:H,0))),"#N/C")</f>
        <v>#N/C</v>
      </c>
      <c r="AF332" s="87" t="str">
        <f>+IFERROR(IF(AG332="#N/C","#N/C",INDEX(Taxonomy_UniqueValues!H:H,MATCH(AG332,Taxonomy_UniqueValues!I:I,0))),"#N/C")</f>
        <v>#N/C</v>
      </c>
      <c r="AG332" s="88" t="s">
        <v>37</v>
      </c>
      <c r="AH332" s="39" t="str" cm="1">
        <f t="array" ref="AH332">IF(LEN(V332)&gt;1,V332,_xlfn.LET(_xlpm.cls,Y332, _xlpm.ord,IFERROR(Z332,"#N/C"), _xlpm.subord,IFERROR(AA332,"#N/C"), _xlpm.infr,IFERROR(AB332,"#N/C"), _xlpm.sf,IFERROR(AC332,"#N/C"), _xlpm.fam,IFERROR(AD332,"#N/C"), _xlpm.subfam,IF(TRIM(AE332)="-","#N/C",IFERROR(AE332,"#N/C")),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_xlpm.fallback,IF(IFERROR(Z332,"#N/C")="#N/C",Y332,IF(IFERROR(AA332,"#N/C")="#N/C",Z332,IF(IFERROR(AB332,"#N/C")="#N/C",AA332,IF(IFERROR(AC332,"#N/C")="#N/C",AB332,IF(IFERROR(AD332,"#N/C")="#N/C",AC332,IF(IFERROR(AE332,"#N/C")="#N/C",AD332,"#N/C")))))), _xlpm.finalResult,IF(OR(_xlpm.computedResult="",_xlpm.computedResult="#N/C"),_xlpm.fallback,_xlpm.computedResult), INDEX(_xlpm.finalResult,1)))</f>
        <v>#N/C</v>
      </c>
      <c r="AI332" s="106" t="s">
        <v>35</v>
      </c>
      <c r="AJ332" s="55" t="str">
        <f t="shared" si="52"/>
        <v>#N/C.#N/C.#N/C.#N/C.#N/C.#N/C.#N/C.#N/C.#N/C</v>
      </c>
    </row>
    <row r="333" spans="1:36" x14ac:dyDescent="0.25">
      <c r="A333" s="3">
        <v>37</v>
      </c>
      <c r="B333" s="50" t="str">
        <f t="shared" si="46"/>
        <v>FAIR-D2_37</v>
      </c>
      <c r="C333" s="51" t="s">
        <v>335</v>
      </c>
      <c r="D333" s="4">
        <f t="shared" si="48"/>
        <v>45164</v>
      </c>
      <c r="E333" s="1" t="s">
        <v>368</v>
      </c>
      <c r="F333" s="81" t="str">
        <f>HYPERLINK(VLOOKUP(E333,Video_List!G:K,5),"video")</f>
        <v>video</v>
      </c>
      <c r="G333" s="5" t="str">
        <f>IF(ISBLANK(E333),"",IFERROR(IF(MATCH(E333,Video_List!$G:$G,)&gt;0,"ok",""),"errr"))</f>
        <v>ok</v>
      </c>
      <c r="H333" s="1" t="s">
        <v>368</v>
      </c>
      <c r="I333" s="81" t="str">
        <f>HYPERLINK(VLOOKUP(H333,Video_List!G:K,5),"video")</f>
        <v>video</v>
      </c>
      <c r="J333" s="5" t="str">
        <f>IF(ISBLANK(H333),"",IFERROR(IF(MATCH(H333,Video_List!$G:$G,)&gt;0,"ok",""),"error"))</f>
        <v>ok</v>
      </c>
      <c r="K333" s="2">
        <v>45164.388877314799</v>
      </c>
      <c r="L333" s="2">
        <v>45164.3889583333</v>
      </c>
      <c r="M333" s="52">
        <f t="shared" si="49"/>
        <v>8.1018501077778637E-5</v>
      </c>
      <c r="N333" s="53" t="s">
        <v>33</v>
      </c>
      <c r="O333" s="54" t="s">
        <v>35</v>
      </c>
      <c r="P333" s="54" t="s">
        <v>33</v>
      </c>
      <c r="Q333" s="6">
        <v>35</v>
      </c>
      <c r="R333" s="5" t="str">
        <f t="shared" si="50"/>
        <v>FAIR-D2/35</v>
      </c>
      <c r="S333" s="4" t="str">
        <f>IF(ISBLANK(E333),"",IF(E333=H333, "1 video",CONCATENATE((+COUNTIFS(Video_List!$A:$A,Monitoring!C333,Video_List!$D:$D,"&lt;=" &amp;Monitoring!L333)-COUNTIFS(Video_List!$A:$A,Monitoring!C333,Video_List!$D:$D,"&lt;=" &amp;Monitoring!K333))+1," videos")))</f>
        <v>1 video</v>
      </c>
      <c r="T333" s="54" t="s">
        <v>46</v>
      </c>
      <c r="U333" s="75" t="s">
        <v>105</v>
      </c>
      <c r="V333" s="7" t="str">
        <f t="shared" si="51"/>
        <v/>
      </c>
      <c r="W333" s="85" t="s">
        <v>35</v>
      </c>
      <c r="X333" s="86" t="s">
        <v>35</v>
      </c>
      <c r="Y333" s="87" t="str">
        <f>+IFERROR(IF(Z333="#N/C","#N/C",INDEX(Taxonomy_UniqueValues!A:A,MATCH(Z333,Taxonomy_UniqueValues!B:B,0))),"#N/C")</f>
        <v>#N/C</v>
      </c>
      <c r="Z333" s="87" t="str">
        <f>+IFERROR(IF(AA333="#N/C","#N/C",INDEX(Taxonomy_UniqueValues!B:B,MATCH(AA333,Taxonomy_UniqueValues!C:C,0))),"#N/C")</f>
        <v>#N/C</v>
      </c>
      <c r="AA333" s="87" t="str">
        <f>+IFERROR(IF(AC333="#N/C","#N/C",IF(AC333="-",INDEX(Taxonomy_UniqueValues!C:C,MATCH(AD333,Taxonomy_UniqueValues!F:F,0)),INDEX(Taxonomy_UniqueValues!C:C,MATCH(AC333,Taxonomy_UniqueValues!E:E,0)))),"#N/C")</f>
        <v>#N/C</v>
      </c>
      <c r="AB333" s="87" t="str">
        <f>+IFERROR(IF(AC333="#N/C","#N/C",INDEX(Taxonomy_UniqueValues!D:D,MATCH(AC333,Taxonomy_UniqueValues!E:E,0))),"#N/C")</f>
        <v>#N/C</v>
      </c>
      <c r="AC333" s="87" t="str">
        <f>+IFERROR(IF(AD333="#N/C","#N/C",IF(AD333="-",INDEX(Taxonomy_UniqueValues!E:E,MATCH(AE333,Taxonomy_UniqueValues!G:G,0)),INDEX(Taxonomy_UniqueValues!E:E,MATCH(AD333,Taxonomy_UniqueValues!F:F,0)))),"#N/C")</f>
        <v>#N/C</v>
      </c>
      <c r="AD333" s="87" t="str">
        <f>+IFERROR(IF(AE333="#N/C","#N/C",IF(AE333="-",INDEX(Taxonomy_UniqueValues!F:F,MATCH(AF333,Taxonomy_UniqueValues!H:H,0)),INDEX(Taxonomy_UniqueValues!F:F,MATCH(AE333,Taxonomy_UniqueValues!G:G,0)))),"#N/C")</f>
        <v>#N/C</v>
      </c>
      <c r="AE333" s="87" t="str">
        <f>+IFERROR(IF(AF333="#N/C","#N/C",INDEX(Taxonomy_UniqueValues!G:G,MATCH(AF333,Taxonomy_UniqueValues!H:H,0))),"#N/C")</f>
        <v>#N/C</v>
      </c>
      <c r="AF333" s="87" t="str">
        <f>+IFERROR(IF(AG333="#N/C","#N/C",INDEX(Taxonomy_UniqueValues!H:H,MATCH(AG333,Taxonomy_UniqueValues!I:I,0))),"#N/C")</f>
        <v>#N/C</v>
      </c>
      <c r="AG333" s="88" t="s">
        <v>37</v>
      </c>
      <c r="AH333" s="39" t="str" cm="1">
        <f t="array" ref="AH333">IF(LEN(V333)&gt;1,V333,_xlfn.LET(_xlpm.cls,Y333, _xlpm.ord,IFERROR(Z333,"#N/C"), _xlpm.subord,IFERROR(AA333,"#N/C"), _xlpm.infr,IFERROR(AB333,"#N/C"), _xlpm.sf,IFERROR(AC333,"#N/C"), _xlpm.fam,IFERROR(AD333,"#N/C"), _xlpm.subfam,IF(TRIM(AE333)="-","#N/C",IFERROR(AE333,"#N/C")),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_xlpm.fallback,IF(IFERROR(Z333,"#N/C")="#N/C",Y333,IF(IFERROR(AA333,"#N/C")="#N/C",Z333,IF(IFERROR(AB333,"#N/C")="#N/C",AA333,IF(IFERROR(AC333,"#N/C")="#N/C",AB333,IF(IFERROR(AD333,"#N/C")="#N/C",AC333,IF(IFERROR(AE333,"#N/C")="#N/C",AD333,"#N/C")))))), _xlpm.finalResult,IF(OR(_xlpm.computedResult="",_xlpm.computedResult="#N/C"),_xlpm.fallback,_xlpm.computedResult), INDEX(_xlpm.finalResult,1)))</f>
        <v>#N/C</v>
      </c>
      <c r="AI333" s="106" t="s">
        <v>35</v>
      </c>
      <c r="AJ333" s="55" t="str">
        <f t="shared" si="52"/>
        <v>#N/C.#N/C.#N/C.#N/C.#N/C.#N/C.#N/C.#N/C.#N/C</v>
      </c>
    </row>
    <row r="334" spans="1:36" x14ac:dyDescent="0.25">
      <c r="A334" s="3">
        <v>38</v>
      </c>
      <c r="B334" s="50" t="str">
        <f t="shared" si="46"/>
        <v>FAIR-D2_38</v>
      </c>
      <c r="C334" s="51" t="s">
        <v>335</v>
      </c>
      <c r="D334" s="4">
        <f t="shared" si="48"/>
        <v>45164</v>
      </c>
      <c r="E334" s="1" t="s">
        <v>369</v>
      </c>
      <c r="F334" s="81" t="str">
        <f>HYPERLINK(VLOOKUP(E334,Video_List!G:K,5),"video")</f>
        <v>video</v>
      </c>
      <c r="G334" s="5" t="str">
        <f>IF(ISBLANK(E334),"",IFERROR(IF(MATCH(E334,Video_List!$G:$G,)&gt;0,"ok",""),"errr"))</f>
        <v>ok</v>
      </c>
      <c r="H334" s="1" t="s">
        <v>369</v>
      </c>
      <c r="I334" s="81" t="str">
        <f>HYPERLINK(VLOOKUP(H334,Video_List!G:K,5),"video")</f>
        <v>video</v>
      </c>
      <c r="J334" s="5" t="str">
        <f>IF(ISBLANK(H334),"",IFERROR(IF(MATCH(H334,Video_List!$G:$G,)&gt;0,"ok",""),"error"))</f>
        <v>ok</v>
      </c>
      <c r="K334" s="2">
        <v>45164.393217592602</v>
      </c>
      <c r="L334" s="2">
        <v>45164.393344907403</v>
      </c>
      <c r="M334" s="52">
        <f t="shared" si="49"/>
        <v>1.2731480092043057E-4</v>
      </c>
      <c r="N334" s="53" t="s">
        <v>31</v>
      </c>
      <c r="O334" s="54" t="s">
        <v>35</v>
      </c>
      <c r="P334" s="54" t="s">
        <v>31</v>
      </c>
      <c r="Q334" s="6">
        <v>36</v>
      </c>
      <c r="R334" s="5" t="str">
        <f t="shared" si="50"/>
        <v>FAIR-D2/36</v>
      </c>
      <c r="S334" s="4" t="str">
        <f>IF(ISBLANK(E334),"",IF(E334=H334, "1 video",CONCATENATE((+COUNTIFS(Video_List!$A:$A,Monitoring!C334,Video_List!$D:$D,"&lt;=" &amp;Monitoring!L334)-COUNTIFS(Video_List!$A:$A,Monitoring!C334,Video_List!$D:$D,"&lt;=" &amp;Monitoring!K334))+1," videos")))</f>
        <v>1 video</v>
      </c>
      <c r="T334" s="54" t="s">
        <v>34</v>
      </c>
      <c r="U334" s="75"/>
      <c r="V334" s="7" t="str">
        <f t="shared" si="51"/>
        <v/>
      </c>
      <c r="W334" s="85" t="s">
        <v>32</v>
      </c>
      <c r="X334" s="86" t="s">
        <v>35</v>
      </c>
      <c r="Y334" s="87" t="str">
        <f>+IFERROR(IF(Z334="#N/C","#N/C",INDEX(Taxonomy_UniqueValues!A:A,MATCH(Z334,Taxonomy_UniqueValues!B:B,0))),"#N/C")</f>
        <v>Insecta</v>
      </c>
      <c r="Z334" s="87" t="str">
        <f>+IFERROR(IF(AA334="#N/C","#N/C",INDEX(Taxonomy_UniqueValues!B:B,MATCH(AA334,Taxonomy_UniqueValues!C:C,0))),"#N/C")</f>
        <v>Diptera</v>
      </c>
      <c r="AA334" s="87" t="str">
        <f>+IFERROR(IF(AC334="#N/C","#N/C",IF(AC334="-",INDEX(Taxonomy_UniqueValues!C:C,MATCH(AD334,Taxonomy_UniqueValues!F:F,0)),INDEX(Taxonomy_UniqueValues!C:C,MATCH(AC334,Taxonomy_UniqueValues!E:E,0)))),"#N/C")</f>
        <v>Brachycera</v>
      </c>
      <c r="AB334" s="87" t="str">
        <f>+IFERROR(IF(AC334="#N/C","#N/C",INDEX(Taxonomy_UniqueValues!D:D,MATCH(AC334,Taxonomy_UniqueValues!E:E,0))),"#N/C")</f>
        <v>Muscomorpha</v>
      </c>
      <c r="AC334" s="87" t="s">
        <v>36</v>
      </c>
      <c r="AD334" s="87" t="str">
        <f>+IFERROR(IF(AE334="#N/C","#N/C",IF(AE334="-",INDEX(Taxonomy_UniqueValues!F:F,MATCH(AF334,Taxonomy_UniqueValues!H:H,0)),INDEX(Taxonomy_UniqueValues!F:F,MATCH(AE334,Taxonomy_UniqueValues!G:G,0)))),"#N/C")</f>
        <v>#N/C</v>
      </c>
      <c r="AE334" s="87" t="str">
        <f>+IFERROR(IF(AF334="#N/C","#N/C",INDEX(Taxonomy_UniqueValues!G:G,MATCH(AF334,Taxonomy_UniqueValues!H:H,0))),"#N/C")</f>
        <v>#N/C</v>
      </c>
      <c r="AF334" s="87" t="str">
        <f>+IFERROR(IF(AG334="#N/C","#N/C",INDEX(Taxonomy_UniqueValues!H:H,MATCH(AG334,Taxonomy_UniqueValues!I:I,0))),"#N/C")</f>
        <v>#N/C</v>
      </c>
      <c r="AG334" s="88" t="s">
        <v>37</v>
      </c>
      <c r="AH334" s="39" t="str" cm="1">
        <f t="array" ref="AH334">IF(LEN(V334)&gt;1,V334,_xlfn.LET(_xlpm.cls,Y334, _xlpm.ord,IFERROR(Z334,"#N/C"), _xlpm.subord,IFERROR(AA334,"#N/C"), _xlpm.infr,IFERROR(AB334,"#N/C"), _xlpm.sf,IFERROR(AC334,"#N/C"), _xlpm.fam,IFERROR(AD334,"#N/C"), _xlpm.subfam,IF(TRIM(AE334)="-","#N/C",IFERROR(AE334,"#N/C")),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_xlpm.fallback,IF(IFERROR(Z334,"#N/C")="#N/C",Y334,IF(IFERROR(AA334,"#N/C")="#N/C",Z334,IF(IFERROR(AB334,"#N/C")="#N/C",AA334,IF(IFERROR(AC334,"#N/C")="#N/C",AB334,IF(IFERROR(AD334,"#N/C")="#N/C",AC334,IF(IFERROR(AE334,"#N/C")="#N/C",AD334,"#N/C")))))), _xlpm.finalResult,IF(OR(_xlpm.computedResult="",_xlpm.computedResult="#N/C"),_xlpm.fallback,_xlpm.computedResult), INDEX(_xlpm.finalResult,1)))</f>
        <v>Muscoidea</v>
      </c>
      <c r="AI334" s="106" t="s">
        <v>35</v>
      </c>
      <c r="AJ334" s="55" t="str">
        <f t="shared" si="52"/>
        <v>Insecta.Diptera.Brachycera.Muscomorpha.Muscoidea.#N/C.#N/C.#N/C.#N/C</v>
      </c>
    </row>
    <row r="335" spans="1:36" x14ac:dyDescent="0.25">
      <c r="A335" s="3">
        <v>39</v>
      </c>
      <c r="B335" s="50" t="str">
        <f t="shared" si="46"/>
        <v>FAIR-D2_39</v>
      </c>
      <c r="C335" s="51" t="s">
        <v>335</v>
      </c>
      <c r="D335" s="4">
        <f t="shared" si="48"/>
        <v>45164</v>
      </c>
      <c r="E335" s="1" t="s">
        <v>370</v>
      </c>
      <c r="F335" s="81" t="str">
        <f>HYPERLINK(VLOOKUP(E335,Video_List!G:K,5),"video")</f>
        <v>video</v>
      </c>
      <c r="G335" s="5" t="str">
        <f>IF(ISBLANK(E335),"",IFERROR(IF(MATCH(E335,Video_List!$G:$G,)&gt;0,"ok",""),"errr"))</f>
        <v>ok</v>
      </c>
      <c r="H335" s="1" t="s">
        <v>370</v>
      </c>
      <c r="I335" s="81" t="str">
        <f>HYPERLINK(VLOOKUP(H335,Video_List!G:K,5),"video")</f>
        <v>video</v>
      </c>
      <c r="J335" s="5" t="str">
        <f>IF(ISBLANK(H335),"",IFERROR(IF(MATCH(H335,Video_List!$G:$G,)&gt;0,"ok",""),"error"))</f>
        <v>ok</v>
      </c>
      <c r="K335" s="2">
        <v>45164.394247685203</v>
      </c>
      <c r="L335" s="2">
        <v>45164.394363425898</v>
      </c>
      <c r="M335" s="52">
        <f t="shared" si="49"/>
        <v>1.1574069503694773E-4</v>
      </c>
      <c r="N335" s="53" t="s">
        <v>33</v>
      </c>
      <c r="O335" s="54" t="s">
        <v>35</v>
      </c>
      <c r="P335" s="54" t="s">
        <v>46</v>
      </c>
      <c r="Q335" s="6">
        <v>37</v>
      </c>
      <c r="R335" s="5" t="str">
        <f t="shared" si="50"/>
        <v>FAIR-D2/37</v>
      </c>
      <c r="S335" s="4" t="str">
        <f>IF(ISBLANK(E335),"",IF(E335=H335, "1 video",CONCATENATE((+COUNTIFS(Video_List!$A:$A,Monitoring!C335,Video_List!$D:$D,"&lt;=" &amp;Monitoring!L335)-COUNTIFS(Video_List!$A:$A,Monitoring!C335,Video_List!$D:$D,"&lt;=" &amp;Monitoring!K335))+1," videos")))</f>
        <v>1 video</v>
      </c>
      <c r="T335" s="54" t="s">
        <v>34</v>
      </c>
      <c r="U335" s="75"/>
      <c r="V335" s="7" t="str">
        <f t="shared" si="51"/>
        <v/>
      </c>
      <c r="W335" s="85" t="s">
        <v>35</v>
      </c>
      <c r="X335" s="86" t="s">
        <v>35</v>
      </c>
      <c r="Y335" s="87" t="str">
        <f>+IFERROR(IF(Z335="#N/C","#N/C",INDEX(Taxonomy_UniqueValues!A:A,MATCH(Z335,Taxonomy_UniqueValues!B:B,0))),"#N/C")</f>
        <v>Insecta</v>
      </c>
      <c r="Z335" s="87" t="str">
        <f>+IFERROR(IF(AA335="#N/C","#N/C",INDEX(Taxonomy_UniqueValues!B:B,MATCH(AA335,Taxonomy_UniqueValues!C:C,0))),"#N/C")</f>
        <v>Diptera</v>
      </c>
      <c r="AA335" s="87" t="s">
        <v>49</v>
      </c>
      <c r="AB335" s="87" t="s">
        <v>3731</v>
      </c>
      <c r="AC335" s="87" t="str">
        <f>+IFERROR(IF(AD335="#N/C","#N/C",IF(AD335="-",INDEX(Taxonomy_UniqueValues!E:E,MATCH(AE335,Taxonomy_UniqueValues!G:G,0)),INDEX(Taxonomy_UniqueValues!E:E,MATCH(AD335,Taxonomy_UniqueValues!F:F,0)))),"#N/C")</f>
        <v>#N/C</v>
      </c>
      <c r="AD335" s="87" t="str">
        <f>+IFERROR(IF(AE335="#N/C","#N/C",IF(AE335="-",INDEX(Taxonomy_UniqueValues!F:F,MATCH(AF335,Taxonomy_UniqueValues!H:H,0)),INDEX(Taxonomy_UniqueValues!F:F,MATCH(AE335,Taxonomy_UniqueValues!G:G,0)))),"#N/C")</f>
        <v>#N/C</v>
      </c>
      <c r="AE335" s="87" t="str">
        <f>+IFERROR(IF(AF335="#N/C","#N/C",INDEX(Taxonomy_UniqueValues!G:G,MATCH(AF335,Taxonomy_UniqueValues!H:H,0))),"#N/C")</f>
        <v>#N/C</v>
      </c>
      <c r="AF335" s="87" t="str">
        <f>+IFERROR(IF(AG335="#N/C","#N/C",INDEX(Taxonomy_UniqueValues!H:H,MATCH(AG335,Taxonomy_UniqueValues!I:I,0))),"#N/C")</f>
        <v>#N/C</v>
      </c>
      <c r="AG335" s="88" t="s">
        <v>37</v>
      </c>
      <c r="AH335" s="39" t="str" cm="1">
        <f t="array" ref="AH335">IF(LEN(V335)&gt;1,V335,_xlfn.LET(_xlpm.cls,Y335, _xlpm.ord,IFERROR(Z335,"#N/C"), _xlpm.subord,IFERROR(AA335,"#N/C"), _xlpm.infr,IFERROR(AB335,"#N/C"), _xlpm.sf,IFERROR(AC335,"#N/C"), _xlpm.fam,IFERROR(AD335,"#N/C"), _xlpm.subfam,IF(TRIM(AE335)="-","#N/C",IFERROR(AE335,"#N/C")),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_xlpm.fallback,IF(IFERROR(Z335,"#N/C")="#N/C",Y335,IF(IFERROR(AA335,"#N/C")="#N/C",Z335,IF(IFERROR(AB335,"#N/C")="#N/C",AA335,IF(IFERROR(AC335,"#N/C")="#N/C",AB335,IF(IFERROR(AD335,"#N/C")="#N/C",AC335,IF(IFERROR(AE335,"#N/C")="#N/C",AD335,"#N/C")))))), _xlpm.finalResult,IF(OR(_xlpm.computedResult="",_xlpm.computedResult="#N/C"),_xlpm.fallback,_xlpm.computedResult), INDEX(_xlpm.finalResult,1)))</f>
        <v>Muscomorpha</v>
      </c>
      <c r="AI335" s="106" t="s">
        <v>35</v>
      </c>
      <c r="AJ335" s="55" t="str">
        <f t="shared" si="52"/>
        <v>Insecta.Diptera.Brachycera.Muscomorpha.#N/C.#N/C.#N/C.#N/C.#N/C</v>
      </c>
    </row>
    <row r="336" spans="1:36" x14ac:dyDescent="0.25">
      <c r="A336" s="3">
        <v>40</v>
      </c>
      <c r="B336" s="50" t="str">
        <f t="shared" si="46"/>
        <v>FAIR-D2_40</v>
      </c>
      <c r="C336" s="51" t="s">
        <v>335</v>
      </c>
      <c r="D336" s="4">
        <f t="shared" ref="D336:D366" si="53">IF(ISBLANK(E336),"",+VALUE(MID(E336, FIND("_", E336)+1,10)))</f>
        <v>45164</v>
      </c>
      <c r="E336" s="1" t="s">
        <v>371</v>
      </c>
      <c r="F336" s="81" t="str">
        <f>HYPERLINK(VLOOKUP(E336,Video_List!G:K,5),"video")</f>
        <v>video</v>
      </c>
      <c r="G336" s="5" t="str">
        <f>IF(ISBLANK(E336),"",IFERROR(IF(MATCH(E336,Video_List!$G:$G,)&gt;0,"ok",""),"errr"))</f>
        <v>ok</v>
      </c>
      <c r="H336" s="1" t="s">
        <v>371</v>
      </c>
      <c r="I336" s="81" t="str">
        <f>HYPERLINK(VLOOKUP(H336,Video_List!G:K,5),"video")</f>
        <v>video</v>
      </c>
      <c r="J336" s="5" t="str">
        <f>IF(ISBLANK(H336),"",IFERROR(IF(MATCH(H336,Video_List!$G:$G,)&gt;0,"ok",""),"error"))</f>
        <v>ok</v>
      </c>
      <c r="K336" s="2">
        <v>45164.415821759299</v>
      </c>
      <c r="L336" s="2">
        <v>45164.415879629603</v>
      </c>
      <c r="M336" s="52">
        <f t="shared" si="49"/>
        <v>5.7870303862728179E-5</v>
      </c>
      <c r="N336" s="53" t="s">
        <v>33</v>
      </c>
      <c r="O336" s="54" t="s">
        <v>35</v>
      </c>
      <c r="P336" s="54" t="s">
        <v>33</v>
      </c>
      <c r="Q336" s="6">
        <v>38</v>
      </c>
      <c r="R336" s="5" t="str">
        <f t="shared" si="50"/>
        <v>FAIR-D2/38</v>
      </c>
      <c r="S336" s="4" t="str">
        <f>IF(ISBLANK(E336),"",IF(E336=H336, "1 video",CONCATENATE((+COUNTIFS(Video_List!$A:$A,Monitoring!C336,Video_List!$D:$D,"&lt;=" &amp;Monitoring!L336)-COUNTIFS(Video_List!$A:$A,Monitoring!C336,Video_List!$D:$D,"&lt;=" &amp;Monitoring!K336))+1," videos")))</f>
        <v>1 video</v>
      </c>
      <c r="T336" s="54" t="s">
        <v>46</v>
      </c>
      <c r="U336" s="75" t="s">
        <v>105</v>
      </c>
      <c r="V336" s="7" t="str">
        <f t="shared" si="51"/>
        <v/>
      </c>
      <c r="W336" s="85" t="s">
        <v>35</v>
      </c>
      <c r="X336" s="86" t="s">
        <v>35</v>
      </c>
      <c r="Y336" s="87" t="str">
        <f>+IFERROR(IF(Z336="#N/C","#N/C",INDEX(Taxonomy_UniqueValues!A:A,MATCH(Z336,Taxonomy_UniqueValues!B:B,0))),"#N/C")</f>
        <v>#N/C</v>
      </c>
      <c r="Z336" s="87" t="str">
        <f>+IFERROR(IF(AA336="#N/C","#N/C",INDEX(Taxonomy_UniqueValues!B:B,MATCH(AA336,Taxonomy_UniqueValues!C:C,0))),"#N/C")</f>
        <v>#N/C</v>
      </c>
      <c r="AA336" s="87" t="str">
        <f>+IFERROR(IF(AC336="#N/C","#N/C",IF(AC336="-",INDEX(Taxonomy_UniqueValues!C:C,MATCH(AD336,Taxonomy_UniqueValues!F:F,0)),INDEX(Taxonomy_UniqueValues!C:C,MATCH(AC336,Taxonomy_UniqueValues!E:E,0)))),"#N/C")</f>
        <v>#N/C</v>
      </c>
      <c r="AB336" s="87" t="str">
        <f>+IFERROR(IF(AC336="#N/C","#N/C",INDEX(Taxonomy_UniqueValues!D:D,MATCH(AC336,Taxonomy_UniqueValues!E:E,0))),"#N/C")</f>
        <v>#N/C</v>
      </c>
      <c r="AC336" s="87" t="str">
        <f>+IFERROR(IF(AD336="#N/C","#N/C",IF(AD336="-",INDEX(Taxonomy_UniqueValues!E:E,MATCH(AE336,Taxonomy_UniqueValues!G:G,0)),INDEX(Taxonomy_UniqueValues!E:E,MATCH(AD336,Taxonomy_UniqueValues!F:F,0)))),"#N/C")</f>
        <v>#N/C</v>
      </c>
      <c r="AD336" s="87" t="str">
        <f>+IFERROR(IF(AE336="#N/C","#N/C",IF(AE336="-",INDEX(Taxonomy_UniqueValues!F:F,MATCH(AF336,Taxonomy_UniqueValues!H:H,0)),INDEX(Taxonomy_UniqueValues!F:F,MATCH(AE336,Taxonomy_UniqueValues!G:G,0)))),"#N/C")</f>
        <v>#N/C</v>
      </c>
      <c r="AE336" s="87" t="str">
        <f>+IFERROR(IF(AF336="#N/C","#N/C",INDEX(Taxonomy_UniqueValues!G:G,MATCH(AF336,Taxonomy_UniqueValues!H:H,0))),"#N/C")</f>
        <v>#N/C</v>
      </c>
      <c r="AF336" s="87" t="str">
        <f>+IFERROR(IF(AG336="#N/C","#N/C",INDEX(Taxonomy_UniqueValues!H:H,MATCH(AG336,Taxonomy_UniqueValues!I:I,0))),"#N/C")</f>
        <v>#N/C</v>
      </c>
      <c r="AG336" s="88" t="s">
        <v>37</v>
      </c>
      <c r="AH336" s="39" t="str" cm="1">
        <f t="array" ref="AH336">IF(LEN(V336)&gt;1,V336,_xlfn.LET(_xlpm.cls,Y336, _xlpm.ord,IFERROR(Z336,"#N/C"), _xlpm.subord,IFERROR(AA336,"#N/C"), _xlpm.infr,IFERROR(AB336,"#N/C"), _xlpm.sf,IFERROR(AC336,"#N/C"), _xlpm.fam,IFERROR(AD336,"#N/C"), _xlpm.subfam,IF(TRIM(AE336)="-","#N/C",IFERROR(AE336,"#N/C")),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_xlpm.fallback,IF(IFERROR(Z336,"#N/C")="#N/C",Y336,IF(IFERROR(AA336,"#N/C")="#N/C",Z336,IF(IFERROR(AB336,"#N/C")="#N/C",AA336,IF(IFERROR(AC336,"#N/C")="#N/C",AB336,IF(IFERROR(AD336,"#N/C")="#N/C",AC336,IF(IFERROR(AE336,"#N/C")="#N/C",AD336,"#N/C")))))), _xlpm.finalResult,IF(OR(_xlpm.computedResult="",_xlpm.computedResult="#N/C"),_xlpm.fallback,_xlpm.computedResult), INDEX(_xlpm.finalResult,1)))</f>
        <v>#N/C</v>
      </c>
      <c r="AI336" s="106" t="s">
        <v>35</v>
      </c>
      <c r="AJ336" s="55" t="str">
        <f t="shared" si="52"/>
        <v>#N/C.#N/C.#N/C.#N/C.#N/C.#N/C.#N/C.#N/C.#N/C</v>
      </c>
    </row>
    <row r="337" spans="1:36" x14ac:dyDescent="0.25">
      <c r="A337" s="3">
        <v>41</v>
      </c>
      <c r="B337" s="50" t="str">
        <f t="shared" si="46"/>
        <v>FAIR-D2_41</v>
      </c>
      <c r="C337" s="51" t="s">
        <v>335</v>
      </c>
      <c r="D337" s="4">
        <f t="shared" si="53"/>
        <v>45164</v>
      </c>
      <c r="E337" s="1" t="s">
        <v>372</v>
      </c>
      <c r="F337" s="81" t="str">
        <f>HYPERLINK(VLOOKUP(E337,Video_List!G:K,5),"video")</f>
        <v>video</v>
      </c>
      <c r="G337" s="5" t="str">
        <f>IF(ISBLANK(E337),"",IFERROR(IF(MATCH(E337,Video_List!$G:$G,)&gt;0,"ok",""),"errr"))</f>
        <v>ok</v>
      </c>
      <c r="H337" s="1" t="s">
        <v>372</v>
      </c>
      <c r="I337" s="81" t="str">
        <f>HYPERLINK(VLOOKUP(H337,Video_List!G:K,5),"video")</f>
        <v>video</v>
      </c>
      <c r="J337" s="5" t="str">
        <f>IF(ISBLANK(H337),"",IFERROR(IF(MATCH(H337,Video_List!$G:$G,)&gt;0,"ok",""),"error"))</f>
        <v>ok</v>
      </c>
      <c r="K337" s="2">
        <v>45164.429918981499</v>
      </c>
      <c r="L337" s="2">
        <v>45164.430520833303</v>
      </c>
      <c r="M337" s="52">
        <f t="shared" si="49"/>
        <v>6.0185180336702615E-4</v>
      </c>
      <c r="N337" s="53" t="s">
        <v>31</v>
      </c>
      <c r="O337" s="54" t="s">
        <v>32</v>
      </c>
      <c r="P337" s="54" t="s">
        <v>33</v>
      </c>
      <c r="Q337" s="6">
        <v>39</v>
      </c>
      <c r="R337" s="5" t="str">
        <f t="shared" si="50"/>
        <v>FAIR-D2/39</v>
      </c>
      <c r="S337" s="4" t="str">
        <f>IF(ISBLANK(E337),"",IF(E337=H337, "1 video",CONCATENATE((+COUNTIFS(Video_List!$A:$A,Monitoring!C337,Video_List!$D:$D,"&lt;=" &amp;Monitoring!L337)-COUNTIFS(Video_List!$A:$A,Monitoring!C337,Video_List!$D:$D,"&lt;=" &amp;Monitoring!K337))+1," videos")))</f>
        <v>1 video</v>
      </c>
      <c r="T337" s="54" t="s">
        <v>34</v>
      </c>
      <c r="U337" s="75"/>
      <c r="V337" s="7" t="str">
        <f t="shared" si="51"/>
        <v/>
      </c>
      <c r="W337" s="85" t="s">
        <v>35</v>
      </c>
      <c r="X337" s="86" t="s">
        <v>35</v>
      </c>
      <c r="Y337" s="87" t="str">
        <f>+IFERROR(IF(Z337="#N/C","#N/C",INDEX(Taxonomy_UniqueValues!A:A,MATCH(Z337,Taxonomy_UniqueValues!B:B,0))),"#N/C")</f>
        <v>Insecta</v>
      </c>
      <c r="Z337" s="87" t="str">
        <f>+IFERROR(IF(AA337="#N/C","#N/C",INDEX(Taxonomy_UniqueValues!B:B,MATCH(AA337,Taxonomy_UniqueValues!C:C,0))),"#N/C")</f>
        <v>Diptera</v>
      </c>
      <c r="AA337" s="87" t="s">
        <v>49</v>
      </c>
      <c r="AB337" s="87" t="str">
        <f>+IFERROR(IF(AC337="#N/C","#N/C",INDEX(Taxonomy_UniqueValues!D:D,MATCH(AC337,Taxonomy_UniqueValues!E:E,0))),"#N/C")</f>
        <v>#N/C</v>
      </c>
      <c r="AC337" s="87" t="str">
        <f>+IFERROR(IF(AD337="#N/C","#N/C",IF(AD337="-",INDEX(Taxonomy_UniqueValues!E:E,MATCH(AE337,Taxonomy_UniqueValues!G:G,0)),INDEX(Taxonomy_UniqueValues!E:E,MATCH(AD337,Taxonomy_UniqueValues!F:F,0)))),"#N/C")</f>
        <v>#N/C</v>
      </c>
      <c r="AD337" s="87" t="str">
        <f>+IFERROR(IF(AE337="#N/C","#N/C",IF(AE337="-",INDEX(Taxonomy_UniqueValues!F:F,MATCH(AF337,Taxonomy_UniqueValues!H:H,0)),INDEX(Taxonomy_UniqueValues!F:F,MATCH(AE337,Taxonomy_UniqueValues!G:G,0)))),"#N/C")</f>
        <v>#N/C</v>
      </c>
      <c r="AE337" s="87" t="str">
        <f>+IFERROR(IF(AF337="#N/C","#N/C",INDEX(Taxonomy_UniqueValues!G:G,MATCH(AF337,Taxonomy_UniqueValues!H:H,0))),"#N/C")</f>
        <v>#N/C</v>
      </c>
      <c r="AF337" s="87" t="str">
        <f>+IFERROR(IF(AG337="#N/C","#N/C",INDEX(Taxonomy_UniqueValues!H:H,MATCH(AG337,Taxonomy_UniqueValues!I:I,0))),"#N/C")</f>
        <v>#N/C</v>
      </c>
      <c r="AG337" s="88" t="s">
        <v>37</v>
      </c>
      <c r="AH337" s="39" t="str" cm="1">
        <f t="array" ref="AH337">IF(LEN(V337)&gt;1,V337,_xlfn.LET(_xlpm.cls,Y337, _xlpm.ord,IFERROR(Z337,"#N/C"), _xlpm.subord,IFERROR(AA337,"#N/C"), _xlpm.infr,IFERROR(AB337,"#N/C"), _xlpm.sf,IFERROR(AC337,"#N/C"), _xlpm.fam,IFERROR(AD337,"#N/C"), _xlpm.subfam,IF(TRIM(AE337)="-","#N/C",IFERROR(AE337,"#N/C")),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_xlpm.fallback,IF(IFERROR(Z337,"#N/C")="#N/C",Y337,IF(IFERROR(AA337,"#N/C")="#N/C",Z337,IF(IFERROR(AB337,"#N/C")="#N/C",AA337,IF(IFERROR(AC337,"#N/C")="#N/C",AB337,IF(IFERROR(AD337,"#N/C")="#N/C",AC337,IF(IFERROR(AE337,"#N/C")="#N/C",AD337,"#N/C")))))), _xlpm.finalResult,IF(OR(_xlpm.computedResult="",_xlpm.computedResult="#N/C"),_xlpm.fallback,_xlpm.computedResult), INDEX(_xlpm.finalResult,1)))</f>
        <v>Brachycera</v>
      </c>
      <c r="AI337" s="106" t="s">
        <v>35</v>
      </c>
      <c r="AJ337" s="55" t="str">
        <f t="shared" si="52"/>
        <v>Insecta.Diptera.Brachycera.#N/C.#N/C.#N/C.#N/C.#N/C.#N/C</v>
      </c>
    </row>
    <row r="338" spans="1:36" x14ac:dyDescent="0.25">
      <c r="A338" s="3">
        <v>42</v>
      </c>
      <c r="B338" s="50" t="str">
        <f t="shared" si="46"/>
        <v>FAIR-D2_42</v>
      </c>
      <c r="C338" s="51" t="s">
        <v>335</v>
      </c>
      <c r="D338" s="4">
        <f t="shared" si="53"/>
        <v>45164</v>
      </c>
      <c r="E338" s="1" t="s">
        <v>372</v>
      </c>
      <c r="F338" s="81" t="str">
        <f>HYPERLINK(VLOOKUP(E338,Video_List!G:K,5),"video")</f>
        <v>video</v>
      </c>
      <c r="G338" s="5" t="str">
        <f>IF(ISBLANK(E338),"",IFERROR(IF(MATCH(E338,Video_List!$G:$G,)&gt;0,"ok",""),"errr"))</f>
        <v>ok</v>
      </c>
      <c r="H338" s="1" t="s">
        <v>372</v>
      </c>
      <c r="I338" s="81" t="str">
        <f>HYPERLINK(VLOOKUP(H338,Video_List!G:K,5),"video")</f>
        <v>video</v>
      </c>
      <c r="J338" s="5" t="str">
        <f>IF(ISBLANK(H338),"",IFERROR(IF(MATCH(H338,Video_List!$G:$G,)&gt;0,"ok",""),"error"))</f>
        <v>ok</v>
      </c>
      <c r="K338" s="2">
        <v>45164.429918981499</v>
      </c>
      <c r="L338" s="2">
        <v>45164.430960648097</v>
      </c>
      <c r="M338" s="52">
        <f t="shared" si="49"/>
        <v>1.0416665973025374E-3</v>
      </c>
      <c r="N338" s="53" t="s">
        <v>31</v>
      </c>
      <c r="O338" s="54" t="s">
        <v>35</v>
      </c>
      <c r="P338" s="54" t="s">
        <v>31</v>
      </c>
      <c r="Q338" s="6">
        <v>40</v>
      </c>
      <c r="R338" s="5" t="str">
        <f t="shared" si="50"/>
        <v>FAIR-D2/40</v>
      </c>
      <c r="S338" s="4" t="str">
        <f>IF(ISBLANK(E338),"",IF(E338=H338, "1 video",CONCATENATE((+COUNTIFS(Video_List!$A:$A,Monitoring!C338,Video_List!$D:$D,"&lt;=" &amp;Monitoring!L338)-COUNTIFS(Video_List!$A:$A,Monitoring!C338,Video_List!$D:$D,"&lt;=" &amp;Monitoring!K338))+1," videos")))</f>
        <v>1 video</v>
      </c>
      <c r="T338" s="54" t="s">
        <v>34</v>
      </c>
      <c r="U338" s="75"/>
      <c r="V338" s="7" t="str">
        <f t="shared" si="51"/>
        <v/>
      </c>
      <c r="W338" s="85" t="s">
        <v>32</v>
      </c>
      <c r="X338" s="86" t="s">
        <v>35</v>
      </c>
      <c r="Y338" s="87" t="str">
        <f>+IFERROR(IF(Z338="#N/C","#N/C",IF(Z338=0,INDEX(Taxonomy_UniqueValues!A:A,MATCH(AA338,Taxonomy_UniqueValues!C:C,0)),INDEX(Taxonomy_UniqueValues!A:A,MATCH(Z338,Taxonomy_UniqueValues!B:B,0)))),"#N/C")</f>
        <v>Insecta</v>
      </c>
      <c r="Z338" s="87" t="str">
        <f>+IFERROR(IF(AA338="#N/C","#N/C",IF(AA338=0,INDEX(Taxonomy_UniqueValues!B:B,MATCH(AB338,Taxonomy_UniqueValues!D:D,0)),INDEX(Taxonomy_UniqueValues!B:B,MATCH(AA338,Taxonomy_UniqueValues!C:C,0)))),"#N/C")</f>
        <v>Diptera</v>
      </c>
      <c r="AA338" s="87" t="str">
        <f>+IFERROR(IF(AB338="#N/C","#N/C",IF(AB338=0,INDEX(Taxonomy_UniqueValues!C:C,MATCH(AC338,Taxonomy_UniqueValues!E:E,0)),INDEX(Taxonomy_UniqueValues!C:C,MATCH(AB338,Taxonomy_UniqueValues!D:D,0)))),"#N/C")</f>
        <v>Brachycera</v>
      </c>
      <c r="AB338" s="87" t="str">
        <f>+IFERROR(IF(AC338="#N/C","#N/C",IF(AC338=0,INDEX(Taxonomy_UniqueValues!D:D,MATCH(AD338,Taxonomy_UniqueValues!F:F,0)),INDEX(Taxonomy_UniqueValues!D:D,MATCH(AC338,Taxonomy_UniqueValues!E:E,0)))),"#N/C")</f>
        <v>Muscomorpha</v>
      </c>
      <c r="AC338" s="87" t="str">
        <f>+IFERROR(IF(AD338="#N/C","#N/C",IF(AD338=0,INDEX(Taxonomy_UniqueValues!E:E,MATCH(AE338,Taxonomy_UniqueValues!G:G,0)),INDEX(Taxonomy_UniqueValues!E:E,MATCH(AD338,Taxonomy_UniqueValues!F:F,0)))),"#N/C")</f>
        <v>Muscoidea</v>
      </c>
      <c r="AD338" s="87" t="str">
        <f>+IFERROR(IF(AE338="#N/C","#N/C",IF(AE338=0,INDEX(Taxonomy_UniqueValues!F:F,MATCH(AF338,Taxonomy_UniqueValues!H:H,0)),INDEX(Taxonomy_UniqueValues!F:F,MATCH(AE338,Taxonomy_UniqueValues!G:G,0)))),"#N/C")</f>
        <v>Fanniidae</v>
      </c>
      <c r="AE338" s="87">
        <f>+IFERROR(IF(AF338="#N/C","#N/C",INDEX(Taxonomy_UniqueValues!G:G,MATCH(AF338,Taxonomy_UniqueValues!H:H,0))),"#N/C")</f>
        <v>0</v>
      </c>
      <c r="AF338" s="87" t="s">
        <v>39</v>
      </c>
      <c r="AG338" s="88" t="s">
        <v>37</v>
      </c>
      <c r="AH338" s="39" t="str" cm="1">
        <f t="array" ref="AH338">IF(LEN(V338)&gt;1,V338,_xlfn.LET(_xlpm.cls,Y338, _xlpm.ord,IFERROR(Z338,"#N/C"), _xlpm.subord,IFERROR(AA338,"#N/C"), _xlpm.infr,IFERROR(AB338,"#N/C"), _xlpm.sf,IFERROR(AC338,"#N/C"), _xlpm.fam,IFERROR(AD338,"#N/C"), _xlpm.subfam,IF(TRIM(AE338)="-","#N/C",IFERROR(AE338,"#N/C")),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_xlpm.fallback,IF(IFERROR(Z338,"#N/C")="#N/C",Y338,IF(IFERROR(AA338,"#N/C")="#N/C",Z338,IF(IFERROR(AB338,"#N/C")="#N/C",AA338,IF(IFERROR(AC338,"#N/C")="#N/C",AB338,IF(IFERROR(AD338,"#N/C")="#N/C",AC338,IF(IFERROR(AE338,"#N/C")="#N/C",AD338,"#N/C")))))), _xlpm.finalResult,IF(OR(_xlpm.computedResult="",_xlpm.computedResult="#N/C"),_xlpm.fallback,_xlpm.computedResult), INDEX(_xlpm.finalResult,1)))</f>
        <v>fly</v>
      </c>
      <c r="AI338" s="106" t="s">
        <v>35</v>
      </c>
      <c r="AJ338" s="55" t="str">
        <f t="shared" si="52"/>
        <v>Insecta.Diptera.Brachycera.Muscomorpha.Muscoidea.Fanniidae.0.Fannia.#N/C</v>
      </c>
    </row>
    <row r="339" spans="1:36" x14ac:dyDescent="0.25">
      <c r="A339" s="3">
        <v>43</v>
      </c>
      <c r="B339" s="50" t="str">
        <f t="shared" si="46"/>
        <v>FAIR-D2_43</v>
      </c>
      <c r="C339" s="51" t="s">
        <v>335</v>
      </c>
      <c r="D339" s="4">
        <f t="shared" si="53"/>
        <v>45164</v>
      </c>
      <c r="E339" s="1" t="s">
        <v>372</v>
      </c>
      <c r="F339" s="81" t="str">
        <f>HYPERLINK(VLOOKUP(E339,Video_List!G:K,5),"video")</f>
        <v>video</v>
      </c>
      <c r="G339" s="5" t="str">
        <f>IF(ISBLANK(E339),"",IFERROR(IF(MATCH(E339,Video_List!$G:$G,)&gt;0,"ok",""),"errr"))</f>
        <v>ok</v>
      </c>
      <c r="H339" s="1" t="s">
        <v>372</v>
      </c>
      <c r="I339" s="81" t="str">
        <f>HYPERLINK(VLOOKUP(H339,Video_List!G:K,5),"video")</f>
        <v>video</v>
      </c>
      <c r="J339" s="5" t="str">
        <f>IF(ISBLANK(H339),"",IFERROR(IF(MATCH(H339,Video_List!$G:$G,)&gt;0,"ok",""),"error"))</f>
        <v>ok</v>
      </c>
      <c r="K339" s="2">
        <v>45164.430115740703</v>
      </c>
      <c r="L339" s="2">
        <v>45164.430625000001</v>
      </c>
      <c r="M339" s="52">
        <f t="shared" si="49"/>
        <v>5.0925929826917127E-4</v>
      </c>
      <c r="N339" s="53" t="s">
        <v>33</v>
      </c>
      <c r="O339" s="54" t="s">
        <v>35</v>
      </c>
      <c r="P339" s="54" t="s">
        <v>33</v>
      </c>
      <c r="Q339" s="6">
        <v>41</v>
      </c>
      <c r="R339" s="5" t="str">
        <f t="shared" si="50"/>
        <v>FAIR-D2/41</v>
      </c>
      <c r="S339" s="4" t="str">
        <f>IF(ISBLANK(E339),"",IF(E339=H339, "1 video",CONCATENATE((+COUNTIFS(Video_List!$A:$A,Monitoring!C339,Video_List!$D:$D,"&lt;=" &amp;Monitoring!L339)-COUNTIFS(Video_List!$A:$A,Monitoring!C339,Video_List!$D:$D,"&lt;=" &amp;Monitoring!K339))+1," videos")))</f>
        <v>1 video</v>
      </c>
      <c r="T339" s="54" t="s">
        <v>46</v>
      </c>
      <c r="U339" s="75" t="s">
        <v>3727</v>
      </c>
      <c r="V339" s="7" t="str">
        <f t="shared" si="51"/>
        <v>fly_small</v>
      </c>
      <c r="W339" s="85" t="s">
        <v>35</v>
      </c>
      <c r="X339" s="86" t="s">
        <v>35</v>
      </c>
      <c r="Y339" s="87" t="str">
        <f>+IFERROR(IF(Z339="#N/C","#N/C",INDEX(Taxonomy_UniqueValues!A:A,MATCH(Z339,Taxonomy_UniqueValues!B:B,0))),"#N/C")</f>
        <v>Insecta</v>
      </c>
      <c r="Z339" s="87" t="str">
        <f>+IFERROR(IF(AA339="#N/C","#N/C",INDEX(Taxonomy_UniqueValues!B:B,MATCH(AA339,Taxonomy_UniqueValues!C:C,0))),"#N/C")</f>
        <v>Diptera</v>
      </c>
      <c r="AA339" s="87" t="s">
        <v>49</v>
      </c>
      <c r="AB339" s="87" t="str">
        <f>+IFERROR(IF(AC339="#N/C","#N/C",INDEX(Taxonomy_UniqueValues!D:D,MATCH(AC339,Taxonomy_UniqueValues!E:E,0))),"#N/C")</f>
        <v>#N/C</v>
      </c>
      <c r="AC339" s="87" t="str">
        <f>+IFERROR(IF(AD339="#N/C","#N/C",IF(AD339="-",INDEX(Taxonomy_UniqueValues!E:E,MATCH(AE339,Taxonomy_UniqueValues!G:G,0)),INDEX(Taxonomy_UniqueValues!E:E,MATCH(AD339,Taxonomy_UniqueValues!F:F,0)))),"#N/C")</f>
        <v>#N/C</v>
      </c>
      <c r="AD339" s="87" t="str">
        <f>+IFERROR(IF(AE339="#N/C","#N/C",IF(AE339="-",INDEX(Taxonomy_UniqueValues!F:F,MATCH(AF339,Taxonomy_UniqueValues!H:H,0)),INDEX(Taxonomy_UniqueValues!F:F,MATCH(AE339,Taxonomy_UniqueValues!G:G,0)))),"#N/C")</f>
        <v>#N/C</v>
      </c>
      <c r="AE339" s="87" t="str">
        <f>+IFERROR(IF(AF339="#N/C","#N/C",INDEX(Taxonomy_UniqueValues!G:G,MATCH(AF339,Taxonomy_UniqueValues!H:H,0))),"#N/C")</f>
        <v>#N/C</v>
      </c>
      <c r="AF339" s="87" t="str">
        <f>+IFERROR(IF(AG339="#N/C","#N/C",INDEX(Taxonomy_UniqueValues!H:H,MATCH(AG339,Taxonomy_UniqueValues!I:I,0))),"#N/C")</f>
        <v>#N/C</v>
      </c>
      <c r="AG339" s="88" t="s">
        <v>37</v>
      </c>
      <c r="AH339" s="39" t="str" cm="1">
        <f t="array" ref="AH339">IF(LEN(V339)&gt;1,V339,_xlfn.LET(_xlpm.cls,Y339, _xlpm.ord,IFERROR(Z339,"#N/C"), _xlpm.subord,IFERROR(AA339,"#N/C"), _xlpm.infr,IFERROR(AB339,"#N/C"), _xlpm.sf,IFERROR(AC339,"#N/C"), _xlpm.fam,IFERROR(AD339,"#N/C"), _xlpm.subfam,IF(TRIM(AE339)="-","#N/C",IFERROR(AE339,"#N/C")),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_xlpm.fallback,IF(IFERROR(Z339,"#N/C")="#N/C",Y339,IF(IFERROR(AA339,"#N/C")="#N/C",Z339,IF(IFERROR(AB339,"#N/C")="#N/C",AA339,IF(IFERROR(AC339,"#N/C")="#N/C",AB339,IF(IFERROR(AD339,"#N/C")="#N/C",AC339,IF(IFERROR(AE339,"#N/C")="#N/C",AD339,"#N/C")))))), _xlpm.finalResult,IF(OR(_xlpm.computedResult="",_xlpm.computedResult="#N/C"),_xlpm.fallback,_xlpm.computedResult), INDEX(_xlpm.finalResult,1)))</f>
        <v>fly_small</v>
      </c>
      <c r="AI339" s="106" t="s">
        <v>32</v>
      </c>
      <c r="AJ339" s="55" t="str">
        <f t="shared" si="52"/>
        <v>Insecta.Diptera.Brachycera.#N/C.#N/C.#N/C.#N/C.#N/C.#N/C</v>
      </c>
    </row>
    <row r="340" spans="1:36" x14ac:dyDescent="0.25">
      <c r="A340" s="3">
        <v>44</v>
      </c>
      <c r="B340" s="50" t="str">
        <f t="shared" si="46"/>
        <v>FAIR-D2_44</v>
      </c>
      <c r="C340" s="51" t="s">
        <v>335</v>
      </c>
      <c r="D340" s="4">
        <f t="shared" si="53"/>
        <v>45164</v>
      </c>
      <c r="E340" s="1" t="s">
        <v>372</v>
      </c>
      <c r="F340" s="81" t="str">
        <f>HYPERLINK(VLOOKUP(E340,Video_List!G:K,5),"video")</f>
        <v>video</v>
      </c>
      <c r="G340" s="5" t="str">
        <f>IF(ISBLANK(E340),"",IFERROR(IF(MATCH(E340,Video_List!$G:$G,)&gt;0,"ok",""),"errr"))</f>
        <v>ok</v>
      </c>
      <c r="H340" s="1" t="s">
        <v>372</v>
      </c>
      <c r="I340" s="81" t="str">
        <f>HYPERLINK(VLOOKUP(H340,Video_List!G:K,5),"video")</f>
        <v>video</v>
      </c>
      <c r="J340" s="5" t="str">
        <f>IF(ISBLANK(H340),"",IFERROR(IF(MATCH(H340,Video_List!$G:$G,)&gt;0,"ok",""),"error"))</f>
        <v>ok</v>
      </c>
      <c r="K340" s="2">
        <v>45164.430879629603</v>
      </c>
      <c r="L340" s="2">
        <v>45164.430937500001</v>
      </c>
      <c r="M340" s="52">
        <f t="shared" si="49"/>
        <v>5.7870398450177163E-5</v>
      </c>
      <c r="N340" s="53" t="s">
        <v>33</v>
      </c>
      <c r="O340" s="54" t="s">
        <v>32</v>
      </c>
      <c r="P340" s="54" t="s">
        <v>33</v>
      </c>
      <c r="Q340" s="6">
        <v>42</v>
      </c>
      <c r="R340" s="5" t="str">
        <f t="shared" si="50"/>
        <v>FAIR-D2/42</v>
      </c>
      <c r="S340" s="4" t="str">
        <f>IF(ISBLANK(E340),"",IF(E340=H340, "1 video",CONCATENATE((+COUNTIFS(Video_List!$A:$A,Monitoring!C340,Video_List!$D:$D,"&lt;=" &amp;Monitoring!L340)-COUNTIFS(Video_List!$A:$A,Monitoring!C340,Video_List!$D:$D,"&lt;=" &amp;Monitoring!K340))+1," videos")))</f>
        <v>1 video</v>
      </c>
      <c r="T340" s="54" t="s">
        <v>34</v>
      </c>
      <c r="U340" s="75"/>
      <c r="V340" s="7" t="str">
        <f t="shared" si="51"/>
        <v/>
      </c>
      <c r="W340" s="85" t="s">
        <v>32</v>
      </c>
      <c r="X340" s="86" t="s">
        <v>35</v>
      </c>
      <c r="Y340" s="87" t="str">
        <f>+IFERROR(IF(Z340="#N/C","#N/C",IF(Z340=0,INDEX(Taxonomy_UniqueValues!A:A,MATCH(AA340,Taxonomy_UniqueValues!C:C,0)),INDEX(Taxonomy_UniqueValues!A:A,MATCH(Z340,Taxonomy_UniqueValues!B:B,0)))),"#N/C")</f>
        <v>Insecta</v>
      </c>
      <c r="Z340" s="87" t="str">
        <f>+IFERROR(IF(AA340="#N/C","#N/C",IF(AA340=0,INDEX(Taxonomy_UniqueValues!B:B,MATCH(AB340,Taxonomy_UniqueValues!D:D,0)),INDEX(Taxonomy_UniqueValues!B:B,MATCH(AA340,Taxonomy_UniqueValues!C:C,0)))),"#N/C")</f>
        <v>Diptera</v>
      </c>
      <c r="AA340" s="87" t="str">
        <f>+IFERROR(IF(AB340="#N/C","#N/C",IF(AB340=0,INDEX(Taxonomy_UniqueValues!C:C,MATCH(AC340,Taxonomy_UniqueValues!E:E,0)),INDEX(Taxonomy_UniqueValues!C:C,MATCH(AB340,Taxonomy_UniqueValues!D:D,0)))),"#N/C")</f>
        <v>Brachycera</v>
      </c>
      <c r="AB340" s="87" t="str">
        <f>+IFERROR(IF(AC340="#N/C","#N/C",IF(AC340=0,INDEX(Taxonomy_UniqueValues!D:D,MATCH(AD340,Taxonomy_UniqueValues!F:F,0)),INDEX(Taxonomy_UniqueValues!D:D,MATCH(AC340,Taxonomy_UniqueValues!E:E,0)))),"#N/C")</f>
        <v>Muscomorpha</v>
      </c>
      <c r="AC340" s="87" t="str">
        <f>+IFERROR(IF(AD340="#N/C","#N/C",IF(AD340=0,INDEX(Taxonomy_UniqueValues!E:E,MATCH(AE340,Taxonomy_UniqueValues!G:G,0)),INDEX(Taxonomy_UniqueValues!E:E,MATCH(AD340,Taxonomy_UniqueValues!F:F,0)))),"#N/C")</f>
        <v>Muscoidea</v>
      </c>
      <c r="AD340" s="87" t="str">
        <f>+IFERROR(IF(AE340="#N/C","#N/C",IF(AE340=0,INDEX(Taxonomy_UniqueValues!F:F,MATCH(AF340,Taxonomy_UniqueValues!H:H,0)),INDEX(Taxonomy_UniqueValues!F:F,MATCH(AE340,Taxonomy_UniqueValues!G:G,0)))),"#N/C")</f>
        <v>Fanniidae</v>
      </c>
      <c r="AE340" s="87">
        <f>+IFERROR(IF(AF340="#N/C","#N/C",INDEX(Taxonomy_UniqueValues!G:G,MATCH(AF340,Taxonomy_UniqueValues!H:H,0))),"#N/C")</f>
        <v>0</v>
      </c>
      <c r="AF340" s="87" t="s">
        <v>39</v>
      </c>
      <c r="AG340" s="88" t="s">
        <v>37</v>
      </c>
      <c r="AH340" s="39" t="str" cm="1">
        <f t="array" ref="AH340">IF(LEN(V340)&gt;1,V340,_xlfn.LET(_xlpm.cls,Y340, _xlpm.ord,IFERROR(Z340,"#N/C"), _xlpm.subord,IFERROR(AA340,"#N/C"), _xlpm.infr,IFERROR(AB340,"#N/C"), _xlpm.sf,IFERROR(AC340,"#N/C"), _xlpm.fam,IFERROR(AD340,"#N/C"), _xlpm.subfam,IF(TRIM(AE340)="-","#N/C",IFERROR(AE340,"#N/C")),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_xlpm.fallback,IF(IFERROR(Z340,"#N/C")="#N/C",Y340,IF(IFERROR(AA340,"#N/C")="#N/C",Z340,IF(IFERROR(AB340,"#N/C")="#N/C",AA340,IF(IFERROR(AC340,"#N/C")="#N/C",AB340,IF(IFERROR(AD340,"#N/C")="#N/C",AC340,IF(IFERROR(AE340,"#N/C")="#N/C",AD340,"#N/C")))))), _xlpm.finalResult,IF(OR(_xlpm.computedResult="",_xlpm.computedResult="#N/C"),_xlpm.fallback,_xlpm.computedResult), INDEX(_xlpm.finalResult,1)))</f>
        <v>fly</v>
      </c>
      <c r="AI340" s="106" t="s">
        <v>35</v>
      </c>
      <c r="AJ340" s="55" t="str">
        <f t="shared" si="52"/>
        <v>Insecta.Diptera.Brachycera.Muscomorpha.Muscoidea.Fanniidae.0.Fannia.#N/C</v>
      </c>
    </row>
    <row r="341" spans="1:36" x14ac:dyDescent="0.25">
      <c r="A341" s="3">
        <v>45</v>
      </c>
      <c r="B341" s="50" t="str">
        <f t="shared" si="46"/>
        <v>FAIR-D2_45</v>
      </c>
      <c r="C341" s="51" t="s">
        <v>335</v>
      </c>
      <c r="D341" s="4">
        <f t="shared" si="53"/>
        <v>45164</v>
      </c>
      <c r="E341" s="1" t="s">
        <v>373</v>
      </c>
      <c r="F341" s="81" t="str">
        <f>HYPERLINK(VLOOKUP(E341,Video_List!G:K,5),"video")</f>
        <v>video</v>
      </c>
      <c r="G341" s="5" t="str">
        <f>IF(ISBLANK(E341),"",IFERROR(IF(MATCH(E341,Video_List!$G:$G,)&gt;0,"ok",""),"errr"))</f>
        <v>ok</v>
      </c>
      <c r="H341" s="1" t="s">
        <v>373</v>
      </c>
      <c r="I341" s="81" t="str">
        <f>HYPERLINK(VLOOKUP(H341,Video_List!G:K,5),"video")</f>
        <v>video</v>
      </c>
      <c r="J341" s="5" t="str">
        <f>IF(ISBLANK(H341),"",IFERROR(IF(MATCH(H341,Video_List!$G:$G,)&gt;0,"ok",""),"error"))</f>
        <v>ok</v>
      </c>
      <c r="K341" s="2">
        <v>45164.436134259297</v>
      </c>
      <c r="L341" s="2">
        <v>45164.436249999999</v>
      </c>
      <c r="M341" s="52">
        <f t="shared" si="49"/>
        <v>1.1574070231290534E-4</v>
      </c>
      <c r="N341" s="53" t="s">
        <v>46</v>
      </c>
      <c r="O341" s="54" t="s">
        <v>35</v>
      </c>
      <c r="P341" s="54" t="s">
        <v>46</v>
      </c>
      <c r="Q341" s="6">
        <v>43</v>
      </c>
      <c r="R341" s="5" t="str">
        <f t="shared" si="50"/>
        <v>FAIR-D2/43</v>
      </c>
      <c r="S341" s="4" t="str">
        <f>IF(ISBLANK(E341),"",IF(E341=H341, "1 video",CONCATENATE((+COUNTIFS(Video_List!$A:$A,Monitoring!C341,Video_List!$D:$D,"&lt;=" &amp;Monitoring!L341)-COUNTIFS(Video_List!$A:$A,Monitoring!C341,Video_List!$D:$D,"&lt;=" &amp;Monitoring!K341))+1," videos")))</f>
        <v>1 video</v>
      </c>
      <c r="T341" s="54" t="s">
        <v>46</v>
      </c>
      <c r="U341" s="75"/>
      <c r="V341" s="7" t="s">
        <v>3727</v>
      </c>
      <c r="W341" s="85" t="s">
        <v>35</v>
      </c>
      <c r="X341" s="86" t="s">
        <v>35</v>
      </c>
      <c r="Y341" s="87" t="str">
        <f>+IFERROR(IF(Z341="#N/C","#N/C",INDEX(Taxonomy_UniqueValues!A:A,MATCH(Z341,Taxonomy_UniqueValues!B:B,0))),"#N/C")</f>
        <v>Insecta</v>
      </c>
      <c r="Z341" s="87" t="str">
        <f>+IFERROR(IF(AA341="#N/C","#N/C",INDEX(Taxonomy_UniqueValues!B:B,MATCH(AA341,Taxonomy_UniqueValues!C:C,0))),"#N/C")</f>
        <v>Diptera</v>
      </c>
      <c r="AA341" s="87" t="s">
        <v>49</v>
      </c>
      <c r="AB341" s="87" t="str">
        <f>+IFERROR(IF(AC341="#N/C","#N/C",INDEX(Taxonomy_UniqueValues!D:D,MATCH(AC341,Taxonomy_UniqueValues!E:E,0))),"#N/C")</f>
        <v>#N/C</v>
      </c>
      <c r="AC341" s="87" t="str">
        <f>+IFERROR(IF(AD341="#N/C","#N/C",IF(AD341="-",INDEX(Taxonomy_UniqueValues!E:E,MATCH(AE341,Taxonomy_UniqueValues!G:G,0)),INDEX(Taxonomy_UniqueValues!E:E,MATCH(AD341,Taxonomy_UniqueValues!F:F,0)))),"#N/C")</f>
        <v>#N/C</v>
      </c>
      <c r="AD341" s="87" t="str">
        <f>+IFERROR(IF(AE341="#N/C","#N/C",IF(AE341="-",INDEX(Taxonomy_UniqueValues!F:F,MATCH(AF341,Taxonomy_UniqueValues!H:H,0)),INDEX(Taxonomy_UniqueValues!F:F,MATCH(AE341,Taxonomy_UniqueValues!G:G,0)))),"#N/C")</f>
        <v>#N/C</v>
      </c>
      <c r="AE341" s="87" t="str">
        <f>+IFERROR(IF(AF341="#N/C","#N/C",INDEX(Taxonomy_UniqueValues!G:G,MATCH(AF341,Taxonomy_UniqueValues!H:H,0))),"#N/C")</f>
        <v>#N/C</v>
      </c>
      <c r="AF341" s="87" t="str">
        <f>+IFERROR(IF(AG341="#N/C","#N/C",INDEX(Taxonomy_UniqueValues!H:H,MATCH(AG341,Taxonomy_UniqueValues!I:I,0))),"#N/C")</f>
        <v>#N/C</v>
      </c>
      <c r="AG341" s="88" t="s">
        <v>37</v>
      </c>
      <c r="AH341" s="39" t="str" cm="1">
        <f t="array" ref="AH341">IF(LEN(V341)&gt;1,V341,_xlfn.LET(_xlpm.cls,Y341, _xlpm.ord,IFERROR(Z341,"#N/C"), _xlpm.subord,IFERROR(AA341,"#N/C"), _xlpm.infr,IFERROR(AB341,"#N/C"), _xlpm.sf,IFERROR(AC341,"#N/C"), _xlpm.fam,IFERROR(AD341,"#N/C"), _xlpm.subfam,IF(TRIM(AE341)="-","#N/C",IFERROR(AE341,"#N/C")),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_xlpm.fallback,IF(IFERROR(Z341,"#N/C")="#N/C",Y341,IF(IFERROR(AA341,"#N/C")="#N/C",Z341,IF(IFERROR(AB341,"#N/C")="#N/C",AA341,IF(IFERROR(AC341,"#N/C")="#N/C",AB341,IF(IFERROR(AD341,"#N/C")="#N/C",AC341,IF(IFERROR(AE341,"#N/C")="#N/C",AD341,"#N/C")))))), _xlpm.finalResult,IF(OR(_xlpm.computedResult="",_xlpm.computedResult="#N/C"),_xlpm.fallback,_xlpm.computedResult), INDEX(_xlpm.finalResult,1)))</f>
        <v>fly_small</v>
      </c>
      <c r="AI341" s="106" t="s">
        <v>32</v>
      </c>
      <c r="AJ341" s="55" t="str">
        <f t="shared" si="52"/>
        <v>Insecta.Diptera.Brachycera.#N/C.#N/C.#N/C.#N/C.#N/C.#N/C</v>
      </c>
    </row>
    <row r="342" spans="1:36" x14ac:dyDescent="0.25">
      <c r="A342" s="3">
        <v>46</v>
      </c>
      <c r="B342" s="50" t="str">
        <f t="shared" si="46"/>
        <v>FAIR-D2_46</v>
      </c>
      <c r="C342" s="51" t="s">
        <v>335</v>
      </c>
      <c r="D342" s="4">
        <f t="shared" si="53"/>
        <v>45164</v>
      </c>
      <c r="E342" s="1" t="s">
        <v>373</v>
      </c>
      <c r="F342" s="81" t="str">
        <f>HYPERLINK(VLOOKUP(E342,Video_List!G:K,5),"video")</f>
        <v>video</v>
      </c>
      <c r="G342" s="5" t="str">
        <f>IF(ISBLANK(E342),"",IFERROR(IF(MATCH(E342,Video_List!$G:$G,)&gt;0,"ok",""),"errr"))</f>
        <v>ok</v>
      </c>
      <c r="H342" s="1" t="s">
        <v>373</v>
      </c>
      <c r="I342" s="81" t="str">
        <f>HYPERLINK(VLOOKUP(H342,Video_List!G:K,5),"video")</f>
        <v>video</v>
      </c>
      <c r="J342" s="5" t="str">
        <f>IF(ISBLANK(H342),"",IFERROR(IF(MATCH(H342,Video_List!$G:$G,)&gt;0,"ok",""),"error"))</f>
        <v>ok</v>
      </c>
      <c r="K342" s="2">
        <v>45164.436168981498</v>
      </c>
      <c r="L342" s="2">
        <v>45164.436388888898</v>
      </c>
      <c r="M342" s="52">
        <f t="shared" si="49"/>
        <v>2.1990740060573444E-4</v>
      </c>
      <c r="N342" s="53" t="s">
        <v>31</v>
      </c>
      <c r="O342" s="54" t="s">
        <v>32</v>
      </c>
      <c r="P342" s="54" t="s">
        <v>33</v>
      </c>
      <c r="Q342" s="6">
        <v>44</v>
      </c>
      <c r="R342" s="5" t="str">
        <f t="shared" si="50"/>
        <v>FAIR-D2/44</v>
      </c>
      <c r="S342" s="4" t="str">
        <f>IF(ISBLANK(E342),"",IF(E342=H342, "1 video",CONCATENATE((+COUNTIFS(Video_List!$A:$A,Monitoring!C342,Video_List!$D:$D,"&lt;=" &amp;Monitoring!L342)-COUNTIFS(Video_List!$A:$A,Monitoring!C342,Video_List!$D:$D,"&lt;=" &amp;Monitoring!K342))+1," videos")))</f>
        <v>1 video</v>
      </c>
      <c r="T342" s="54" t="s">
        <v>34</v>
      </c>
      <c r="U342" s="75"/>
      <c r="V342" s="7" t="str">
        <f t="shared" si="51"/>
        <v/>
      </c>
      <c r="W342" s="85" t="s">
        <v>32</v>
      </c>
      <c r="X342" s="86" t="s">
        <v>35</v>
      </c>
      <c r="Y342" s="87" t="str">
        <f>+IFERROR(IF(Z342="#N/C","#N/C",INDEX(Taxonomy_UniqueValues!A:A,MATCH(Z342,Taxonomy_UniqueValues!B:B,0))),"#N/C")</f>
        <v>Insecta</v>
      </c>
      <c r="Z342" s="87" t="str">
        <f>+IFERROR(IF(AA342="#N/C","#N/C",INDEX(Taxonomy_UniqueValues!B:B,MATCH(AA342,Taxonomy_UniqueValues!C:C,0))),"#N/C")</f>
        <v>Diptera</v>
      </c>
      <c r="AA342" s="87" t="str">
        <f>+IFERROR(IF(AC342="#N/C","#N/C",INDEX(Taxonomy_UniqueValues!C:C,MATCH(AC342,Taxonomy_UniqueValues!E:E,0))),"#N/C")</f>
        <v>Brachycera</v>
      </c>
      <c r="AB342" s="87" t="str">
        <f>+IFERROR(IF(AC342="#N/C","#N/C",INDEX(Taxonomy_UniqueValues!D:D,MATCH(AC342,Taxonomy_UniqueValues!E:E,0))),"#N/C")</f>
        <v>Muscomorpha</v>
      </c>
      <c r="AC342" s="87" t="s">
        <v>36</v>
      </c>
      <c r="AD342" s="87" t="str">
        <f>+IFERROR(IF(AE342="#N/C","#N/C",IF(AE342="-",INDEX(Taxonomy_UniqueValues!F:F,MATCH(AF342,Taxonomy_UniqueValues!H:H,0)),INDEX(Taxonomy_UniqueValues!F:F,MATCH(AE342,Taxonomy_UniqueValues!G:G,0)))),"#N/C")</f>
        <v>#N/C</v>
      </c>
      <c r="AE342" s="87" t="str">
        <f>+IFERROR(IF(AF342="#N/C","#N/C",INDEX(Taxonomy_UniqueValues!G:G,MATCH(AF342,Taxonomy_UniqueValues!H:H,0))),"#N/C")</f>
        <v>#N/C</v>
      </c>
      <c r="AF342" s="87" t="str">
        <f>+IFERROR(IF(AG342="#N/C","#N/C",INDEX(Taxonomy_UniqueValues!H:H,MATCH(AG342,Taxonomy_UniqueValues!I:I,0))),"#N/C")</f>
        <v>#N/C</v>
      </c>
      <c r="AG342" s="88" t="s">
        <v>37</v>
      </c>
      <c r="AH342" s="39" t="str" cm="1">
        <f t="array" ref="AH342">IF(LEN(V342)&gt;1,V342,_xlfn.LET(_xlpm.cls,Y342, _xlpm.ord,IFERROR(Z342,"#N/C"), _xlpm.subord,IFERROR(AA342,"#N/C"), _xlpm.infr,IFERROR(AB342,"#N/C"), _xlpm.sf,IFERROR(AC342,"#N/C"), _xlpm.fam,IFERROR(AD342,"#N/C"), _xlpm.subfam,IF(TRIM(AE342)="-","#N/C",IFERROR(AE342,"#N/C")),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_xlpm.fallback,IF(IFERROR(Z342,"#N/C")="#N/C",Y342,IF(IFERROR(AA342,"#N/C")="#N/C",Z342,IF(IFERROR(AB342,"#N/C")="#N/C",AA342,IF(IFERROR(AC342,"#N/C")="#N/C",AB342,IF(IFERROR(AD342,"#N/C")="#N/C",AC342,IF(IFERROR(AE342,"#N/C")="#N/C",AD342,"#N/C")))))), _xlpm.finalResult,IF(OR(_xlpm.computedResult="",_xlpm.computedResult="#N/C"),_xlpm.fallback,_xlpm.computedResult), INDEX(_xlpm.finalResult,1)))</f>
        <v>Muscoidea</v>
      </c>
      <c r="AI342" s="106" t="s">
        <v>35</v>
      </c>
      <c r="AJ342" s="55" t="str">
        <f t="shared" si="52"/>
        <v>Insecta.Diptera.Brachycera.Muscomorpha.Muscoidea.#N/C.#N/C.#N/C.#N/C</v>
      </c>
    </row>
    <row r="343" spans="1:36" x14ac:dyDescent="0.25">
      <c r="A343" s="3">
        <v>47</v>
      </c>
      <c r="B343" s="50" t="str">
        <f t="shared" si="46"/>
        <v>FAIR-D2_47</v>
      </c>
      <c r="C343" s="51" t="s">
        <v>335</v>
      </c>
      <c r="D343" s="4">
        <f t="shared" si="53"/>
        <v>45164</v>
      </c>
      <c r="E343" s="1" t="s">
        <v>374</v>
      </c>
      <c r="F343" s="81" t="str">
        <f>HYPERLINK(VLOOKUP(E343,Video_List!G:K,5),"video")</f>
        <v>video</v>
      </c>
      <c r="G343" s="5" t="str">
        <f>IF(ISBLANK(E343),"",IFERROR(IF(MATCH(E343,Video_List!$G:$G,)&gt;0,"ok",""),"errr"))</f>
        <v>ok</v>
      </c>
      <c r="H343" s="1" t="s">
        <v>374</v>
      </c>
      <c r="I343" s="81" t="str">
        <f>HYPERLINK(VLOOKUP(H343,Video_List!G:K,5),"video")</f>
        <v>video</v>
      </c>
      <c r="J343" s="5" t="str">
        <f>IF(ISBLANK(H343),"",IFERROR(IF(MATCH(H343,Video_List!$G:$G,)&gt;0,"ok",""),"error"))</f>
        <v>ok</v>
      </c>
      <c r="K343" s="2">
        <v>45164.439409722203</v>
      </c>
      <c r="L343" s="2">
        <v>45164.4396180556</v>
      </c>
      <c r="M343" s="52">
        <f t="shared" si="49"/>
        <v>2.0833339658565819E-4</v>
      </c>
      <c r="N343" s="53" t="s">
        <v>31</v>
      </c>
      <c r="O343" s="54" t="s">
        <v>32</v>
      </c>
      <c r="P343" s="54" t="s">
        <v>33</v>
      </c>
      <c r="Q343" s="6">
        <v>45</v>
      </c>
      <c r="R343" s="5" t="str">
        <f t="shared" si="50"/>
        <v>FAIR-D2/45</v>
      </c>
      <c r="S343" s="4" t="str">
        <f>IF(ISBLANK(E343),"",IF(E343=H343, "1 video",CONCATENATE((+COUNTIFS(Video_List!$A:$A,Monitoring!C343,Video_List!$D:$D,"&lt;=" &amp;Monitoring!L343)-COUNTIFS(Video_List!$A:$A,Monitoring!C343,Video_List!$D:$D,"&lt;=" &amp;Monitoring!K343))+1," videos")))</f>
        <v>1 video</v>
      </c>
      <c r="T343" s="54" t="s">
        <v>34</v>
      </c>
      <c r="U343" s="75"/>
      <c r="V343" s="7" t="str">
        <f t="shared" si="51"/>
        <v/>
      </c>
      <c r="W343" s="85" t="s">
        <v>32</v>
      </c>
      <c r="X343" s="86" t="s">
        <v>35</v>
      </c>
      <c r="Y343" s="87" t="str">
        <f>+IFERROR(IF(Z343="#N/C","#N/C",INDEX(Taxonomy_UniqueValues!A:A,MATCH(Z343,Taxonomy_UniqueValues!B:B,0))),"#N/C")</f>
        <v>Insecta</v>
      </c>
      <c r="Z343" s="87" t="str">
        <f>+IFERROR(IF(AA343="#N/C","#N/C",INDEX(Taxonomy_UniqueValues!B:B,MATCH(AA343,Taxonomy_UniqueValues!C:C,0))),"#N/C")</f>
        <v>Diptera</v>
      </c>
      <c r="AA343" s="87" t="str">
        <f>+IFERROR(IF(AC343="#N/C","#N/C",INDEX(Taxonomy_UniqueValues!C:C,MATCH(AC343,Taxonomy_UniqueValues!E:E,0))),"#N/C")</f>
        <v>Brachycera</v>
      </c>
      <c r="AB343" s="87" t="str">
        <f>+IFERROR(IF(AC343="#N/C","#N/C",INDEX(Taxonomy_UniqueValues!D:D,MATCH(AC343,Taxonomy_UniqueValues!E:E,0))),"#N/C")</f>
        <v>Muscomorpha</v>
      </c>
      <c r="AC343" s="87" t="s">
        <v>36</v>
      </c>
      <c r="AD343" s="87" t="str">
        <f>+IFERROR(IF(AE343="#N/C","#N/C",IF(AE343="-",INDEX(Taxonomy_UniqueValues!F:F,MATCH(AF343,Taxonomy_UniqueValues!H:H,0)),INDEX(Taxonomy_UniqueValues!F:F,MATCH(AE343,Taxonomy_UniqueValues!G:G,0)))),"#N/C")</f>
        <v>#N/C</v>
      </c>
      <c r="AE343" s="87" t="str">
        <f>+IFERROR(IF(AF343="#N/C","#N/C",INDEX(Taxonomy_UniqueValues!G:G,MATCH(AF343,Taxonomy_UniqueValues!H:H,0))),"#N/C")</f>
        <v>#N/C</v>
      </c>
      <c r="AF343" s="87" t="str">
        <f>+IFERROR(IF(AG343="#N/C","#N/C",INDEX(Taxonomy_UniqueValues!H:H,MATCH(AG343,Taxonomy_UniqueValues!I:I,0))),"#N/C")</f>
        <v>#N/C</v>
      </c>
      <c r="AG343" s="88" t="s">
        <v>37</v>
      </c>
      <c r="AH343" s="39" t="str" cm="1">
        <f t="array" ref="AH343">IF(LEN(V343)&gt;1,V343,_xlfn.LET(_xlpm.cls,Y343, _xlpm.ord,IFERROR(Z343,"#N/C"), _xlpm.subord,IFERROR(AA343,"#N/C"), _xlpm.infr,IFERROR(AB343,"#N/C"), _xlpm.sf,IFERROR(AC343,"#N/C"), _xlpm.fam,IFERROR(AD343,"#N/C"), _xlpm.subfam,IF(TRIM(AE343)="-","#N/C",IFERROR(AE343,"#N/C")),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_xlpm.fallback,IF(IFERROR(Z343,"#N/C")="#N/C",Y343,IF(IFERROR(AA343,"#N/C")="#N/C",Z343,IF(IFERROR(AB343,"#N/C")="#N/C",AA343,IF(IFERROR(AC343,"#N/C")="#N/C",AB343,IF(IFERROR(AD343,"#N/C")="#N/C",AC343,IF(IFERROR(AE343,"#N/C")="#N/C",AD343,"#N/C")))))), _xlpm.finalResult,IF(OR(_xlpm.computedResult="",_xlpm.computedResult="#N/C"),_xlpm.fallback,_xlpm.computedResult), INDEX(_xlpm.finalResult,1)))</f>
        <v>Muscoidea</v>
      </c>
      <c r="AI343" s="106" t="s">
        <v>35</v>
      </c>
      <c r="AJ343" s="55" t="str">
        <f t="shared" si="52"/>
        <v>Insecta.Diptera.Brachycera.Muscomorpha.Muscoidea.#N/C.#N/C.#N/C.#N/C</v>
      </c>
    </row>
    <row r="344" spans="1:36" x14ac:dyDescent="0.25">
      <c r="A344" s="3">
        <v>48</v>
      </c>
      <c r="B344" s="50" t="str">
        <f t="shared" si="46"/>
        <v>FAIR-D2_48</v>
      </c>
      <c r="C344" s="51" t="s">
        <v>335</v>
      </c>
      <c r="D344" s="4">
        <f t="shared" si="53"/>
        <v>45164</v>
      </c>
      <c r="E344" s="1" t="s">
        <v>374</v>
      </c>
      <c r="F344" s="81" t="str">
        <f>HYPERLINK(VLOOKUP(E344,Video_List!G:K,5),"video")</f>
        <v>video</v>
      </c>
      <c r="G344" s="5" t="str">
        <f>IF(ISBLANK(E344),"",IFERROR(IF(MATCH(E344,Video_List!$G:$G,)&gt;0,"ok",""),"errr"))</f>
        <v>ok</v>
      </c>
      <c r="H344" s="1" t="s">
        <v>374</v>
      </c>
      <c r="I344" s="81" t="str">
        <f>HYPERLINK(VLOOKUP(H344,Video_List!G:K,5),"video")</f>
        <v>video</v>
      </c>
      <c r="J344" s="5" t="str">
        <f>IF(ISBLANK(H344),"",IFERROR(IF(MATCH(H344,Video_List!$G:$G,)&gt;0,"ok",""),"error"))</f>
        <v>ok</v>
      </c>
      <c r="K344" s="2">
        <v>45164.439768518503</v>
      </c>
      <c r="L344" s="2">
        <v>45164.439826388902</v>
      </c>
      <c r="M344" s="52">
        <f t="shared" si="49"/>
        <v>5.7870398450177163E-5</v>
      </c>
      <c r="N344" s="53" t="s">
        <v>31</v>
      </c>
      <c r="O344" s="54" t="s">
        <v>32</v>
      </c>
      <c r="P344" s="54" t="s">
        <v>33</v>
      </c>
      <c r="Q344" s="6">
        <v>46</v>
      </c>
      <c r="R344" s="5" t="str">
        <f t="shared" si="50"/>
        <v>FAIR-D2/46</v>
      </c>
      <c r="S344" s="4" t="str">
        <f>IF(ISBLANK(E344),"",IF(E344=H344, "1 video",CONCATENATE((+COUNTIFS(Video_List!$A:$A,Monitoring!C344,Video_List!$D:$D,"&lt;=" &amp;Monitoring!L344)-COUNTIFS(Video_List!$A:$A,Monitoring!C344,Video_List!$D:$D,"&lt;=" &amp;Monitoring!K344))+1," videos")))</f>
        <v>1 video</v>
      </c>
      <c r="T344" s="54" t="s">
        <v>34</v>
      </c>
      <c r="U344" s="75"/>
      <c r="V344" s="7" t="str">
        <f t="shared" si="51"/>
        <v/>
      </c>
      <c r="W344" s="85" t="s">
        <v>32</v>
      </c>
      <c r="X344" s="86" t="s">
        <v>32</v>
      </c>
      <c r="Y344" s="87" t="str">
        <f>+IFERROR(IF(Z344="#N/C","#N/C",IF(Z344=0,INDEX(Taxonomy_UniqueValues!A:A,MATCH(AA344,Taxonomy_UniqueValues!C:C,0)),INDEX(Taxonomy_UniqueValues!A:A,MATCH(Z344,Taxonomy_UniqueValues!B:B,0)))),"#N/C")</f>
        <v>Insecta</v>
      </c>
      <c r="Z344" s="87" t="str">
        <f>+IFERROR(IF(AA344="#N/C","#N/C",IF(AA344=0,INDEX(Taxonomy_UniqueValues!B:B,MATCH(AB344,Taxonomy_UniqueValues!D:D,0)),INDEX(Taxonomy_UniqueValues!B:B,MATCH(AA344,Taxonomy_UniqueValues!C:C,0)))),"#N/C")</f>
        <v>Diptera</v>
      </c>
      <c r="AA344" s="87" t="str">
        <f>+IFERROR(IF(AB344="#N/C","#N/C",IF(AB344=0,INDEX(Taxonomy_UniqueValues!C:C,MATCH(AC344,Taxonomy_UniqueValues!E:E,0)),INDEX(Taxonomy_UniqueValues!C:C,MATCH(AB344,Taxonomy_UniqueValues!D:D,0)))),"#N/C")</f>
        <v>Brachycera</v>
      </c>
      <c r="AB344" s="87" t="str">
        <f>+IFERROR(IF(AC344="#N/C","#N/C",IF(AC344=0,INDEX(Taxonomy_UniqueValues!D:D,MATCH(AD344,Taxonomy_UniqueValues!F:F,0)),INDEX(Taxonomy_UniqueValues!D:D,MATCH(AC344,Taxonomy_UniqueValues!E:E,0)))),"#N/C")</f>
        <v>Muscomorpha</v>
      </c>
      <c r="AC344" s="87" t="str">
        <f>+IFERROR(IF(AD344="#N/C","#N/C",IF(AD344=0,INDEX(Taxonomy_UniqueValues!E:E,MATCH(AE344,Taxonomy_UniqueValues!G:G,0)),INDEX(Taxonomy_UniqueValues!E:E,MATCH(AD344,Taxonomy_UniqueValues!F:F,0)))),"#N/C")</f>
        <v>Muscoidea</v>
      </c>
      <c r="AD344" s="87" t="str">
        <f>+IFERROR(IF(AE344="#N/C","#N/C",IF(AE344=0,INDEX(Taxonomy_UniqueValues!F:F,MATCH(AF344,Taxonomy_UniqueValues!H:H,0)),INDEX(Taxonomy_UniqueValues!F:F,MATCH(AE344,Taxonomy_UniqueValues!G:G,0)))),"#N/C")</f>
        <v>Fanniidae</v>
      </c>
      <c r="AE344" s="87">
        <f>+IFERROR(IF(AF344="#N/C","#N/C",INDEX(Taxonomy_UniqueValues!G:G,MATCH(AF344,Taxonomy_UniqueValues!H:H,0))),"#N/C")</f>
        <v>0</v>
      </c>
      <c r="AF344" s="87" t="s">
        <v>39</v>
      </c>
      <c r="AG344" s="88" t="s">
        <v>37</v>
      </c>
      <c r="AH344" s="39" t="str" cm="1">
        <f t="array" ref="AH344">IF(LEN(V344)&gt;1,V344,_xlfn.LET(_xlpm.cls,Y344, _xlpm.ord,IFERROR(Z344,"#N/C"), _xlpm.subord,IFERROR(AA344,"#N/C"), _xlpm.infr,IFERROR(AB344,"#N/C"), _xlpm.sf,IFERROR(AC344,"#N/C"), _xlpm.fam,IFERROR(AD344,"#N/C"), _xlpm.subfam,IF(TRIM(AE344)="-","#N/C",IFERROR(AE344,"#N/C")),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_xlpm.fallback,IF(IFERROR(Z344,"#N/C")="#N/C",Y344,IF(IFERROR(AA344,"#N/C")="#N/C",Z344,IF(IFERROR(AB344,"#N/C")="#N/C",AA344,IF(IFERROR(AC344,"#N/C")="#N/C",AB344,IF(IFERROR(AD344,"#N/C")="#N/C",AC344,IF(IFERROR(AE344,"#N/C")="#N/C",AD344,"#N/C")))))), _xlpm.finalResult,IF(OR(_xlpm.computedResult="",_xlpm.computedResult="#N/C"),_xlpm.fallback,_xlpm.computedResult), INDEX(_xlpm.finalResult,1)))</f>
        <v>fly</v>
      </c>
      <c r="AI344" s="106" t="s">
        <v>35</v>
      </c>
      <c r="AJ344" s="55" t="str">
        <f t="shared" si="52"/>
        <v>Insecta.Diptera.Brachycera.Muscomorpha.Muscoidea.Fanniidae.0.Fannia.#N/C</v>
      </c>
    </row>
    <row r="345" spans="1:36" x14ac:dyDescent="0.25">
      <c r="A345" s="3">
        <v>49</v>
      </c>
      <c r="B345" s="50" t="str">
        <f t="shared" si="46"/>
        <v>FAIR-D2_49</v>
      </c>
      <c r="C345" s="51" t="s">
        <v>335</v>
      </c>
      <c r="D345" s="4">
        <f t="shared" si="53"/>
        <v>45164</v>
      </c>
      <c r="E345" s="1" t="s">
        <v>375</v>
      </c>
      <c r="F345" s="81" t="str">
        <f>HYPERLINK(VLOOKUP(E345,Video_List!G:K,5),"video")</f>
        <v>video</v>
      </c>
      <c r="G345" s="5" t="str">
        <f>IF(ISBLANK(E345),"",IFERROR(IF(MATCH(E345,Video_List!$G:$G,)&gt;0,"ok",""),"errr"))</f>
        <v>ok</v>
      </c>
      <c r="H345" s="1" t="s">
        <v>375</v>
      </c>
      <c r="I345" s="81" t="str">
        <f>HYPERLINK(VLOOKUP(H345,Video_List!G:K,5),"video")</f>
        <v>video</v>
      </c>
      <c r="J345" s="5" t="str">
        <f>IF(ISBLANK(H345),"",IFERROR(IF(MATCH(H345,Video_List!$G:$G,)&gt;0,"ok",""),"error"))</f>
        <v>ok</v>
      </c>
      <c r="K345" s="2">
        <v>45164.448553240698</v>
      </c>
      <c r="L345" s="2">
        <v>45164.448611111096</v>
      </c>
      <c r="M345" s="52">
        <f t="shared" si="49"/>
        <v>5.7870398450177163E-5</v>
      </c>
      <c r="N345" s="53" t="s">
        <v>33</v>
      </c>
      <c r="O345" s="54" t="s">
        <v>35</v>
      </c>
      <c r="P345" s="54" t="s">
        <v>33</v>
      </c>
      <c r="Q345" s="6">
        <v>47</v>
      </c>
      <c r="R345" s="5" t="str">
        <f t="shared" si="50"/>
        <v>FAIR-D2/47</v>
      </c>
      <c r="S345" s="4" t="str">
        <f>IF(ISBLANK(E345),"",IF(E345=H345, "1 video",CONCATENATE((+COUNTIFS(Video_List!$A:$A,Monitoring!C345,Video_List!$D:$D,"&lt;=" &amp;Monitoring!L345)-COUNTIFS(Video_List!$A:$A,Monitoring!C345,Video_List!$D:$D,"&lt;=" &amp;Monitoring!K345))+1," videos")))</f>
        <v>1 video</v>
      </c>
      <c r="T345" s="54" t="s">
        <v>46</v>
      </c>
      <c r="U345" s="75" t="s">
        <v>105</v>
      </c>
      <c r="V345" s="7" t="str">
        <f t="shared" si="51"/>
        <v/>
      </c>
      <c r="W345" s="85" t="s">
        <v>35</v>
      </c>
      <c r="X345" s="86" t="s">
        <v>35</v>
      </c>
      <c r="Y345" s="87" t="str">
        <f>+IFERROR(IF(Z345="#N/C","#N/C",INDEX(Taxonomy_UniqueValues!A:A,MATCH(Z345,Taxonomy_UniqueValues!B:B,0))),"#N/C")</f>
        <v>#N/C</v>
      </c>
      <c r="Z345" s="87" t="str">
        <f>+IFERROR(IF(AA345="#N/C","#N/C",INDEX(Taxonomy_UniqueValues!B:B,MATCH(AA345,Taxonomy_UniqueValues!C:C,0))),"#N/C")</f>
        <v>#N/C</v>
      </c>
      <c r="AA345" s="87" t="str">
        <f>+IFERROR(IF(AC345="#N/C","#N/C",IF(AC345="-",INDEX(Taxonomy_UniqueValues!C:C,MATCH(AD345,Taxonomy_UniqueValues!F:F,0)),INDEX(Taxonomy_UniqueValues!C:C,MATCH(AC345,Taxonomy_UniqueValues!E:E,0)))),"#N/C")</f>
        <v>#N/C</v>
      </c>
      <c r="AB345" s="87" t="str">
        <f>+IFERROR(IF(AC345="#N/C","#N/C",INDEX(Taxonomy_UniqueValues!D:D,MATCH(AC345,Taxonomy_UniqueValues!E:E,0))),"#N/C")</f>
        <v>#N/C</v>
      </c>
      <c r="AC345" s="87" t="str">
        <f>+IFERROR(IF(AD345="#N/C","#N/C",IF(AD345="-",INDEX(Taxonomy_UniqueValues!E:E,MATCH(AE345,Taxonomy_UniqueValues!G:G,0)),INDEX(Taxonomy_UniqueValues!E:E,MATCH(AD345,Taxonomy_UniqueValues!F:F,0)))),"#N/C")</f>
        <v>#N/C</v>
      </c>
      <c r="AD345" s="87" t="str">
        <f>+IFERROR(IF(AE345="#N/C","#N/C",IF(AE345="-",INDEX(Taxonomy_UniqueValues!F:F,MATCH(AF345,Taxonomy_UniqueValues!H:H,0)),INDEX(Taxonomy_UniqueValues!F:F,MATCH(AE345,Taxonomy_UniqueValues!G:G,0)))),"#N/C")</f>
        <v>#N/C</v>
      </c>
      <c r="AE345" s="87" t="str">
        <f>+IFERROR(IF(AF345="#N/C","#N/C",INDEX(Taxonomy_UniqueValues!G:G,MATCH(AF345,Taxonomy_UniqueValues!H:H,0))),"#N/C")</f>
        <v>#N/C</v>
      </c>
      <c r="AF345" s="87" t="str">
        <f>+IFERROR(IF(AG345="#N/C","#N/C",INDEX(Taxonomy_UniqueValues!H:H,MATCH(AG345,Taxonomy_UniqueValues!I:I,0))),"#N/C")</f>
        <v>#N/C</v>
      </c>
      <c r="AG345" s="88" t="s">
        <v>37</v>
      </c>
      <c r="AH345" s="39" t="str" cm="1">
        <f t="array" ref="AH345">IF(LEN(V345)&gt;1,V345,_xlfn.LET(_xlpm.cls,Y345, _xlpm.ord,IFERROR(Z345,"#N/C"), _xlpm.subord,IFERROR(AA345,"#N/C"), _xlpm.infr,IFERROR(AB345,"#N/C"), _xlpm.sf,IFERROR(AC345,"#N/C"), _xlpm.fam,IFERROR(AD345,"#N/C"), _xlpm.subfam,IF(TRIM(AE345)="-","#N/C",IFERROR(AE345,"#N/C")),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_xlpm.fallback,IF(IFERROR(Z345,"#N/C")="#N/C",Y345,IF(IFERROR(AA345,"#N/C")="#N/C",Z345,IF(IFERROR(AB345,"#N/C")="#N/C",AA345,IF(IFERROR(AC345,"#N/C")="#N/C",AB345,IF(IFERROR(AD345,"#N/C")="#N/C",AC345,IF(IFERROR(AE345,"#N/C")="#N/C",AD345,"#N/C")))))), _xlpm.finalResult,IF(OR(_xlpm.computedResult="",_xlpm.computedResult="#N/C"),_xlpm.fallback,_xlpm.computedResult), INDEX(_xlpm.finalResult,1)))</f>
        <v>#N/C</v>
      </c>
      <c r="AI345" s="106" t="s">
        <v>35</v>
      </c>
      <c r="AJ345" s="55" t="str">
        <f t="shared" si="52"/>
        <v>#N/C.#N/C.#N/C.#N/C.#N/C.#N/C.#N/C.#N/C.#N/C</v>
      </c>
    </row>
    <row r="346" spans="1:36" x14ac:dyDescent="0.25">
      <c r="A346" s="3">
        <v>50</v>
      </c>
      <c r="B346" s="50" t="str">
        <f t="shared" si="46"/>
        <v>FAIR-D2_50</v>
      </c>
      <c r="C346" s="51" t="s">
        <v>335</v>
      </c>
      <c r="D346" s="4">
        <f t="shared" si="53"/>
        <v>45164</v>
      </c>
      <c r="E346" s="1" t="s">
        <v>376</v>
      </c>
      <c r="F346" s="81" t="str">
        <f>HYPERLINK(VLOOKUP(E346,Video_List!G:K,5),"video")</f>
        <v>video</v>
      </c>
      <c r="G346" s="5" t="str">
        <f>IF(ISBLANK(E346),"",IFERROR(IF(MATCH(E346,Video_List!$G:$G,)&gt;0,"ok",""),"errr"))</f>
        <v>ok</v>
      </c>
      <c r="H346" s="1" t="s">
        <v>376</v>
      </c>
      <c r="I346" s="81" t="str">
        <f>HYPERLINK(VLOOKUP(H346,Video_List!G:K,5),"video")</f>
        <v>video</v>
      </c>
      <c r="J346" s="5" t="str">
        <f>IF(ISBLANK(H346),"",IFERROR(IF(MATCH(H346,Video_List!$G:$G,)&gt;0,"ok",""),"error"))</f>
        <v>ok</v>
      </c>
      <c r="K346" s="2">
        <v>45164.460659722201</v>
      </c>
      <c r="L346" s="2">
        <v>45164.460706018501</v>
      </c>
      <c r="M346" s="52">
        <f t="shared" si="49"/>
        <v>4.6296299842651933E-5</v>
      </c>
      <c r="N346" s="53" t="s">
        <v>31</v>
      </c>
      <c r="O346" s="54" t="s">
        <v>32</v>
      </c>
      <c r="P346" s="54" t="s">
        <v>33</v>
      </c>
      <c r="Q346" s="6">
        <v>48</v>
      </c>
      <c r="R346" s="5" t="str">
        <f t="shared" si="50"/>
        <v>FAIR-D2/48</v>
      </c>
      <c r="S346" s="4" t="str">
        <f>IF(ISBLANK(E346),"",IF(E346=H346, "1 video",CONCATENATE((+COUNTIFS(Video_List!$A:$A,Monitoring!C346,Video_List!$D:$D,"&lt;=" &amp;Monitoring!L346)-COUNTIFS(Video_List!$A:$A,Monitoring!C346,Video_List!$D:$D,"&lt;=" &amp;Monitoring!K346))+1," videos")))</f>
        <v>1 video</v>
      </c>
      <c r="T346" s="54" t="s">
        <v>34</v>
      </c>
      <c r="U346" s="75"/>
      <c r="V346" s="7" t="str">
        <f t="shared" si="51"/>
        <v/>
      </c>
      <c r="W346" s="85" t="s">
        <v>35</v>
      </c>
      <c r="X346" s="86" t="s">
        <v>35</v>
      </c>
      <c r="Y346" s="87" t="str">
        <f>+IFERROR(IF(Z346="#N/C","#N/C",INDEX(Taxonomy_UniqueValues!A:A,MATCH(Z346,Taxonomy_UniqueValues!B:B,0))),"#N/C")</f>
        <v>Insecta</v>
      </c>
      <c r="Z346" s="87" t="str">
        <f>+IFERROR(IF(AA346="#N/C","#N/C",INDEX(Taxonomy_UniqueValues!B:B,MATCH(AA346,Taxonomy_UniqueValues!C:C,0))),"#N/C")</f>
        <v>Diptera</v>
      </c>
      <c r="AA346" s="87" t="s">
        <v>49</v>
      </c>
      <c r="AB346" s="87" t="str">
        <f>+IFERROR(IF(AC346="#N/C","#N/C",INDEX(Taxonomy_UniqueValues!D:D,MATCH(AC346,Taxonomy_UniqueValues!E:E,0))),"#N/C")</f>
        <v>#N/C</v>
      </c>
      <c r="AC346" s="87" t="str">
        <f>+IFERROR(IF(AD346="#N/C","#N/C",IF(AD346="-",INDEX(Taxonomy_UniqueValues!E:E,MATCH(AE346,Taxonomy_UniqueValues!G:G,0)),INDEX(Taxonomy_UniqueValues!E:E,MATCH(AD346,Taxonomy_UniqueValues!F:F,0)))),"#N/C")</f>
        <v>#N/C</v>
      </c>
      <c r="AD346" s="87" t="str">
        <f>+IFERROR(IF(AE346="#N/C","#N/C",IF(AE346="-",INDEX(Taxonomy_UniqueValues!F:F,MATCH(AF346,Taxonomy_UniqueValues!H:H,0)),INDEX(Taxonomy_UniqueValues!F:F,MATCH(AE346,Taxonomy_UniqueValues!G:G,0)))),"#N/C")</f>
        <v>#N/C</v>
      </c>
      <c r="AE346" s="87" t="str">
        <f>+IFERROR(IF(AF346="#N/C","#N/C",INDEX(Taxonomy_UniqueValues!G:G,MATCH(AF346,Taxonomy_UniqueValues!H:H,0))),"#N/C")</f>
        <v>#N/C</v>
      </c>
      <c r="AF346" s="87" t="str">
        <f>+IFERROR(IF(AG346="#N/C","#N/C",INDEX(Taxonomy_UniqueValues!H:H,MATCH(AG346,Taxonomy_UniqueValues!I:I,0))),"#N/C")</f>
        <v>#N/C</v>
      </c>
      <c r="AG346" s="88" t="s">
        <v>37</v>
      </c>
      <c r="AH346" s="39" t="str" cm="1">
        <f t="array" ref="AH346">IF(LEN(V346)&gt;1,V346,_xlfn.LET(_xlpm.cls,Y346, _xlpm.ord,IFERROR(Z346,"#N/C"), _xlpm.subord,IFERROR(AA346,"#N/C"), _xlpm.infr,IFERROR(AB346,"#N/C"), _xlpm.sf,IFERROR(AC346,"#N/C"), _xlpm.fam,IFERROR(AD346,"#N/C"), _xlpm.subfam,IF(TRIM(AE346)="-","#N/C",IFERROR(AE346,"#N/C")),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_xlpm.fallback,IF(IFERROR(Z346,"#N/C")="#N/C",Y346,IF(IFERROR(AA346,"#N/C")="#N/C",Z346,IF(IFERROR(AB346,"#N/C")="#N/C",AA346,IF(IFERROR(AC346,"#N/C")="#N/C",AB346,IF(IFERROR(AD346,"#N/C")="#N/C",AC346,IF(IFERROR(AE346,"#N/C")="#N/C",AD346,"#N/C")))))), _xlpm.finalResult,IF(OR(_xlpm.computedResult="",_xlpm.computedResult="#N/C"),_xlpm.fallback,_xlpm.computedResult), INDEX(_xlpm.finalResult,1)))</f>
        <v>Brachycera</v>
      </c>
      <c r="AI346" s="106" t="s">
        <v>35</v>
      </c>
      <c r="AJ346" s="55" t="str">
        <f t="shared" si="52"/>
        <v>Insecta.Diptera.Brachycera.#N/C.#N/C.#N/C.#N/C.#N/C.#N/C</v>
      </c>
    </row>
    <row r="347" spans="1:36" x14ac:dyDescent="0.25">
      <c r="A347" s="3">
        <v>51</v>
      </c>
      <c r="B347" s="50" t="str">
        <f t="shared" si="46"/>
        <v>FAIR-D2_51</v>
      </c>
      <c r="C347" s="51" t="s">
        <v>335</v>
      </c>
      <c r="D347" s="4">
        <f t="shared" si="53"/>
        <v>45164</v>
      </c>
      <c r="E347" s="1" t="s">
        <v>376</v>
      </c>
      <c r="F347" s="81" t="str">
        <f>HYPERLINK(VLOOKUP(E347,Video_List!G:K,5),"video")</f>
        <v>video</v>
      </c>
      <c r="G347" s="5" t="str">
        <f>IF(ISBLANK(E347),"",IFERROR(IF(MATCH(E347,Video_List!$G:$G,)&gt;0,"ok",""),"errr"))</f>
        <v>ok</v>
      </c>
      <c r="H347" s="1" t="s">
        <v>376</v>
      </c>
      <c r="I347" s="81" t="str">
        <f>HYPERLINK(VLOOKUP(H347,Video_List!G:K,5),"video")</f>
        <v>video</v>
      </c>
      <c r="J347" s="5" t="str">
        <f>IF(ISBLANK(H347),"",IFERROR(IF(MATCH(H347,Video_List!$G:$G,)&gt;0,"ok",""),"error"))</f>
        <v>ok</v>
      </c>
      <c r="K347" s="2">
        <v>45164.460659722201</v>
      </c>
      <c r="L347" s="2">
        <v>45164.460706018501</v>
      </c>
      <c r="M347" s="52">
        <f t="shared" si="49"/>
        <v>4.6296299842651933E-5</v>
      </c>
      <c r="N347" s="53" t="s">
        <v>31</v>
      </c>
      <c r="O347" s="54" t="s">
        <v>32</v>
      </c>
      <c r="P347" s="54" t="s">
        <v>33</v>
      </c>
      <c r="Q347" s="6">
        <v>49</v>
      </c>
      <c r="R347" s="5" t="str">
        <f t="shared" si="50"/>
        <v>FAIR-D2/49</v>
      </c>
      <c r="S347" s="4" t="str">
        <f>IF(ISBLANK(E347),"",IF(E347=H347, "1 video",CONCATENATE((+COUNTIFS(Video_List!$A:$A,Monitoring!C347,Video_List!$D:$D,"&lt;=" &amp;Monitoring!L347)-COUNTIFS(Video_List!$A:$A,Monitoring!C347,Video_List!$D:$D,"&lt;=" &amp;Monitoring!K347))+1," videos")))</f>
        <v>1 video</v>
      </c>
      <c r="T347" s="54" t="s">
        <v>34</v>
      </c>
      <c r="U347" s="75"/>
      <c r="V347" s="7" t="str">
        <f t="shared" si="51"/>
        <v/>
      </c>
      <c r="W347" s="85" t="s">
        <v>35</v>
      </c>
      <c r="X347" s="86" t="s">
        <v>35</v>
      </c>
      <c r="Y347" s="87" t="str">
        <f>+IFERROR(IF(Z347="#N/C","#N/C",INDEX(Taxonomy_UniqueValues!A:A,MATCH(Z347,Taxonomy_UniqueValues!B:B,0))),"#N/C")</f>
        <v>Insecta</v>
      </c>
      <c r="Z347" s="87" t="str">
        <f>+IFERROR(IF(AA347="#N/C","#N/C",INDEX(Taxonomy_UniqueValues!B:B,MATCH(AA347,Taxonomy_UniqueValues!C:C,0))),"#N/C")</f>
        <v>Diptera</v>
      </c>
      <c r="AA347" s="87" t="s">
        <v>49</v>
      </c>
      <c r="AB347" s="87" t="str">
        <f>+IFERROR(IF(AC347="#N/C","#N/C",INDEX(Taxonomy_UniqueValues!D:D,MATCH(AC347,Taxonomy_UniqueValues!E:E,0))),"#N/C")</f>
        <v>#N/C</v>
      </c>
      <c r="AC347" s="87" t="str">
        <f>+IFERROR(IF(AD347="#N/C","#N/C",IF(AD347="-",INDEX(Taxonomy_UniqueValues!E:E,MATCH(AE347,Taxonomy_UniqueValues!G:G,0)),INDEX(Taxonomy_UniqueValues!E:E,MATCH(AD347,Taxonomy_UniqueValues!F:F,0)))),"#N/C")</f>
        <v>#N/C</v>
      </c>
      <c r="AD347" s="87" t="str">
        <f>+IFERROR(IF(AE347="#N/C","#N/C",IF(AE347="-",INDEX(Taxonomy_UniqueValues!F:F,MATCH(AF347,Taxonomy_UniqueValues!H:H,0)),INDEX(Taxonomy_UniqueValues!F:F,MATCH(AE347,Taxonomy_UniqueValues!G:G,0)))),"#N/C")</f>
        <v>#N/C</v>
      </c>
      <c r="AE347" s="87" t="str">
        <f>+IFERROR(IF(AF347="#N/C","#N/C",INDEX(Taxonomy_UniqueValues!G:G,MATCH(AF347,Taxonomy_UniqueValues!H:H,0))),"#N/C")</f>
        <v>#N/C</v>
      </c>
      <c r="AF347" s="87" t="str">
        <f>+IFERROR(IF(AG347="#N/C","#N/C",INDEX(Taxonomy_UniqueValues!H:H,MATCH(AG347,Taxonomy_UniqueValues!I:I,0))),"#N/C")</f>
        <v>#N/C</v>
      </c>
      <c r="AG347" s="88" t="s">
        <v>37</v>
      </c>
      <c r="AH347" s="39" t="str" cm="1">
        <f t="array" ref="AH347">IF(LEN(V347)&gt;1,V347,_xlfn.LET(_xlpm.cls,Y347, _xlpm.ord,IFERROR(Z347,"#N/C"), _xlpm.subord,IFERROR(AA347,"#N/C"), _xlpm.infr,IFERROR(AB347,"#N/C"), _xlpm.sf,IFERROR(AC347,"#N/C"), _xlpm.fam,IFERROR(AD347,"#N/C"), _xlpm.subfam,IF(TRIM(AE347)="-","#N/C",IFERROR(AE347,"#N/C")),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_xlpm.fallback,IF(IFERROR(Z347,"#N/C")="#N/C",Y347,IF(IFERROR(AA347,"#N/C")="#N/C",Z347,IF(IFERROR(AB347,"#N/C")="#N/C",AA347,IF(IFERROR(AC347,"#N/C")="#N/C",AB347,IF(IFERROR(AD347,"#N/C")="#N/C",AC347,IF(IFERROR(AE347,"#N/C")="#N/C",AD347,"#N/C")))))), _xlpm.finalResult,IF(OR(_xlpm.computedResult="",_xlpm.computedResult="#N/C"),_xlpm.fallback,_xlpm.computedResult), INDEX(_xlpm.finalResult,1)))</f>
        <v>Brachycera</v>
      </c>
      <c r="AI347" s="106" t="s">
        <v>35</v>
      </c>
      <c r="AJ347" s="55" t="str">
        <f t="shared" si="52"/>
        <v>Insecta.Diptera.Brachycera.#N/C.#N/C.#N/C.#N/C.#N/C.#N/C</v>
      </c>
    </row>
    <row r="348" spans="1:36" x14ac:dyDescent="0.25">
      <c r="A348" s="3">
        <v>52</v>
      </c>
      <c r="B348" s="50" t="str">
        <f t="shared" si="46"/>
        <v>FAIR-D2_52</v>
      </c>
      <c r="C348" s="51" t="s">
        <v>335</v>
      </c>
      <c r="D348" s="4">
        <f t="shared" si="53"/>
        <v>45164</v>
      </c>
      <c r="E348" s="1" t="s">
        <v>376</v>
      </c>
      <c r="F348" s="81" t="str">
        <f>HYPERLINK(VLOOKUP(E348,Video_List!G:K,5),"video")</f>
        <v>video</v>
      </c>
      <c r="G348" s="5" t="str">
        <f>IF(ISBLANK(E348),"",IFERROR(IF(MATCH(E348,Video_List!$G:$G,)&gt;0,"ok",""),"errr"))</f>
        <v>ok</v>
      </c>
      <c r="H348" s="1" t="s">
        <v>376</v>
      </c>
      <c r="I348" s="81" t="str">
        <f>HYPERLINK(VLOOKUP(H348,Video_List!G:K,5),"video")</f>
        <v>video</v>
      </c>
      <c r="J348" s="5" t="str">
        <f>IF(ISBLANK(H348),"",IFERROR(IF(MATCH(H348,Video_List!$G:$G,)&gt;0,"ok",""),"error"))</f>
        <v>ok</v>
      </c>
      <c r="K348" s="2">
        <v>45164.460706018501</v>
      </c>
      <c r="L348" s="2">
        <v>45164.460763888899</v>
      </c>
      <c r="M348" s="52">
        <f t="shared" si="49"/>
        <v>5.7870398450177163E-5</v>
      </c>
      <c r="N348" s="53" t="s">
        <v>31</v>
      </c>
      <c r="O348" s="54" t="s">
        <v>32</v>
      </c>
      <c r="P348" s="54" t="s">
        <v>33</v>
      </c>
      <c r="Q348" s="6">
        <v>50</v>
      </c>
      <c r="R348" s="5" t="str">
        <f t="shared" si="50"/>
        <v>FAIR-D2/50</v>
      </c>
      <c r="S348" s="4" t="str">
        <f>IF(ISBLANK(E348),"",IF(E348=H348, "1 video",CONCATENATE((+COUNTIFS(Video_List!$A:$A,Monitoring!C348,Video_List!$D:$D,"&lt;=" &amp;Monitoring!L348)-COUNTIFS(Video_List!$A:$A,Monitoring!C348,Video_List!$D:$D,"&lt;=" &amp;Monitoring!K348))+1," videos")))</f>
        <v>1 video</v>
      </c>
      <c r="T348" s="54" t="s">
        <v>34</v>
      </c>
      <c r="U348" s="75"/>
      <c r="V348" s="7" t="str">
        <f t="shared" si="51"/>
        <v/>
      </c>
      <c r="W348" s="85" t="s">
        <v>35</v>
      </c>
      <c r="X348" s="86" t="s">
        <v>35</v>
      </c>
      <c r="Y348" s="87" t="str">
        <f>+IFERROR(IF(Z348="#N/C","#N/C",INDEX(Taxonomy_UniqueValues!A:A,MATCH(Z348,Taxonomy_UniqueValues!B:B,0))),"#N/C")</f>
        <v>Insecta</v>
      </c>
      <c r="Z348" s="87" t="str">
        <f>+IFERROR(IF(AA348="#N/C","#N/C",INDEX(Taxonomy_UniqueValues!B:B,MATCH(AA348,Taxonomy_UniqueValues!C:C,0))),"#N/C")</f>
        <v>Diptera</v>
      </c>
      <c r="AA348" s="87" t="s">
        <v>49</v>
      </c>
      <c r="AB348" s="87" t="str">
        <f>+IFERROR(IF(AC348="#N/C","#N/C",INDEX(Taxonomy_UniqueValues!D:D,MATCH(AC348,Taxonomy_UniqueValues!E:E,0))),"#N/C")</f>
        <v>#N/C</v>
      </c>
      <c r="AC348" s="87" t="str">
        <f>+IFERROR(IF(AD348="#N/C","#N/C",IF(AD348="-",INDEX(Taxonomy_UniqueValues!E:E,MATCH(AE348,Taxonomy_UniqueValues!G:G,0)),INDEX(Taxonomy_UniqueValues!E:E,MATCH(AD348,Taxonomy_UniqueValues!F:F,0)))),"#N/C")</f>
        <v>#N/C</v>
      </c>
      <c r="AD348" s="87" t="str">
        <f>+IFERROR(IF(AE348="#N/C","#N/C",IF(AE348="-",INDEX(Taxonomy_UniqueValues!F:F,MATCH(AF348,Taxonomy_UniqueValues!H:H,0)),INDEX(Taxonomy_UniqueValues!F:F,MATCH(AE348,Taxonomy_UniqueValues!G:G,0)))),"#N/C")</f>
        <v>#N/C</v>
      </c>
      <c r="AE348" s="87" t="str">
        <f>+IFERROR(IF(AF348="#N/C","#N/C",INDEX(Taxonomy_UniqueValues!G:G,MATCH(AF348,Taxonomy_UniqueValues!H:H,0))),"#N/C")</f>
        <v>#N/C</v>
      </c>
      <c r="AF348" s="87" t="str">
        <f>+IFERROR(IF(AG348="#N/C","#N/C",INDEX(Taxonomy_UniqueValues!H:H,MATCH(AG348,Taxonomy_UniqueValues!I:I,0))),"#N/C")</f>
        <v>#N/C</v>
      </c>
      <c r="AG348" s="88" t="s">
        <v>37</v>
      </c>
      <c r="AH348" s="39" t="str" cm="1">
        <f t="array" ref="AH348">IF(LEN(V348)&gt;1,V348,_xlfn.LET(_xlpm.cls,Y348, _xlpm.ord,IFERROR(Z348,"#N/C"), _xlpm.subord,IFERROR(AA348,"#N/C"), _xlpm.infr,IFERROR(AB348,"#N/C"), _xlpm.sf,IFERROR(AC348,"#N/C"), _xlpm.fam,IFERROR(AD348,"#N/C"), _xlpm.subfam,IF(TRIM(AE348)="-","#N/C",IFERROR(AE348,"#N/C")),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_xlpm.fallback,IF(IFERROR(Z348,"#N/C")="#N/C",Y348,IF(IFERROR(AA348,"#N/C")="#N/C",Z348,IF(IFERROR(AB348,"#N/C")="#N/C",AA348,IF(IFERROR(AC348,"#N/C")="#N/C",AB348,IF(IFERROR(AD348,"#N/C")="#N/C",AC348,IF(IFERROR(AE348,"#N/C")="#N/C",AD348,"#N/C")))))), _xlpm.finalResult,IF(OR(_xlpm.computedResult="",_xlpm.computedResult="#N/C"),_xlpm.fallback,_xlpm.computedResult), INDEX(_xlpm.finalResult,1)))</f>
        <v>Brachycera</v>
      </c>
      <c r="AI348" s="106" t="s">
        <v>35</v>
      </c>
      <c r="AJ348" s="55" t="str">
        <f t="shared" si="52"/>
        <v>Insecta.Diptera.Brachycera.#N/C.#N/C.#N/C.#N/C.#N/C.#N/C</v>
      </c>
    </row>
    <row r="349" spans="1:36" x14ac:dyDescent="0.25">
      <c r="A349" s="3">
        <v>53</v>
      </c>
      <c r="B349" s="50" t="str">
        <f t="shared" si="46"/>
        <v>FAIR-D2_53</v>
      </c>
      <c r="C349" s="51" t="s">
        <v>335</v>
      </c>
      <c r="D349" s="4">
        <f t="shared" si="53"/>
        <v>45164</v>
      </c>
      <c r="E349" s="1" t="s">
        <v>376</v>
      </c>
      <c r="F349" s="81" t="str">
        <f>HYPERLINK(VLOOKUP(E349,Video_List!G:K,5),"video")</f>
        <v>video</v>
      </c>
      <c r="G349" s="5" t="str">
        <f>IF(ISBLANK(E349),"",IFERROR(IF(MATCH(E349,Video_List!$G:$G,)&gt;0,"ok",""),"errr"))</f>
        <v>ok</v>
      </c>
      <c r="H349" s="1" t="s">
        <v>376</v>
      </c>
      <c r="I349" s="81" t="str">
        <f>HYPERLINK(VLOOKUP(H349,Video_List!G:K,5),"video")</f>
        <v>video</v>
      </c>
      <c r="J349" s="5" t="str">
        <f>IF(ISBLANK(H349),"",IFERROR(IF(MATCH(H349,Video_List!$G:$G,)&gt;0,"ok",""),"error"))</f>
        <v>ok</v>
      </c>
      <c r="K349" s="2">
        <v>45164.460775462998</v>
      </c>
      <c r="L349" s="2">
        <v>45164.461006944497</v>
      </c>
      <c r="M349" s="52">
        <f t="shared" si="49"/>
        <v>2.3148149921325967E-4</v>
      </c>
      <c r="N349" s="53" t="s">
        <v>31</v>
      </c>
      <c r="O349" s="54" t="s">
        <v>32</v>
      </c>
      <c r="P349" s="54" t="s">
        <v>33</v>
      </c>
      <c r="Q349" s="6">
        <v>51</v>
      </c>
      <c r="R349" s="5" t="str">
        <f t="shared" si="50"/>
        <v>FAIR-D2/51</v>
      </c>
      <c r="S349" s="4" t="str">
        <f>IF(ISBLANK(E349),"",IF(E349=H349, "1 video",CONCATENATE((+COUNTIFS(Video_List!$A:$A,Monitoring!C349,Video_List!$D:$D,"&lt;=" &amp;Monitoring!L349)-COUNTIFS(Video_List!$A:$A,Monitoring!C349,Video_List!$D:$D,"&lt;=" &amp;Monitoring!K349))+1," videos")))</f>
        <v>1 video</v>
      </c>
      <c r="T349" s="54" t="s">
        <v>34</v>
      </c>
      <c r="U349" s="75"/>
      <c r="V349" s="7" t="str">
        <f t="shared" si="51"/>
        <v/>
      </c>
      <c r="W349" s="85" t="s">
        <v>32</v>
      </c>
      <c r="X349" s="86" t="s">
        <v>35</v>
      </c>
      <c r="Y349" s="87" t="str">
        <f>+IFERROR(IF(Z349="#N/C","#N/C",IF(Z349=0,INDEX(Taxonomy_UniqueValues!A:A,MATCH(AA349,Taxonomy_UniqueValues!C:C,0)),INDEX(Taxonomy_UniqueValues!A:A,MATCH(Z349,Taxonomy_UniqueValues!B:B,0)))),"#N/C")</f>
        <v>Insecta</v>
      </c>
      <c r="Z349" s="87" t="str">
        <f>+IFERROR(IF(AA349="#N/C","#N/C",IF(AA349=0,INDEX(Taxonomy_UniqueValues!B:B,MATCH(AB349,Taxonomy_UniqueValues!D:D,0)),INDEX(Taxonomy_UniqueValues!B:B,MATCH(AA349,Taxonomy_UniqueValues!C:C,0)))),"#N/C")</f>
        <v>Diptera</v>
      </c>
      <c r="AA349" s="87" t="str">
        <f>+IFERROR(IF(AB349="#N/C","#N/C",IF(AB349=0,INDEX(Taxonomy_UniqueValues!C:C,MATCH(AC349,Taxonomy_UniqueValues!E:E,0)),INDEX(Taxonomy_UniqueValues!C:C,MATCH(AB349,Taxonomy_UniqueValues!D:D,0)))),"#N/C")</f>
        <v>Brachycera</v>
      </c>
      <c r="AB349" s="87" t="str">
        <f>+IFERROR(IF(AC349="#N/C","#N/C",IF(AC349=0,INDEX(Taxonomy_UniqueValues!D:D,MATCH(AD349,Taxonomy_UniqueValues!F:F,0)),INDEX(Taxonomy_UniqueValues!D:D,MATCH(AC349,Taxonomy_UniqueValues!E:E,0)))),"#N/C")</f>
        <v>Muscomorpha</v>
      </c>
      <c r="AC349" s="87" t="str">
        <f>+IFERROR(IF(AD349="#N/C","#N/C",IF(AD349=0,INDEX(Taxonomy_UniqueValues!E:E,MATCH(AE349,Taxonomy_UniqueValues!G:G,0)),INDEX(Taxonomy_UniqueValues!E:E,MATCH(AD349,Taxonomy_UniqueValues!F:F,0)))),"#N/C")</f>
        <v>Muscoidea</v>
      </c>
      <c r="AD349" s="87" t="str">
        <f>+IFERROR(IF(AE349="#N/C","#N/C",IF(AE349=0,INDEX(Taxonomy_UniqueValues!F:F,MATCH(AF349,Taxonomy_UniqueValues!H:H,0)),INDEX(Taxonomy_UniqueValues!F:F,MATCH(AE349,Taxonomy_UniqueValues!G:G,0)))),"#N/C")</f>
        <v>Fanniidae</v>
      </c>
      <c r="AE349" s="87">
        <f>+IFERROR(IF(AF349="#N/C","#N/C",INDEX(Taxonomy_UniqueValues!G:G,MATCH(AF349,Taxonomy_UniqueValues!H:H,0))),"#N/C")</f>
        <v>0</v>
      </c>
      <c r="AF349" s="87" t="s">
        <v>39</v>
      </c>
      <c r="AG349" s="88" t="s">
        <v>37</v>
      </c>
      <c r="AH349" s="39" t="str" cm="1">
        <f t="array" ref="AH349">IF(LEN(V349)&gt;1,V349,_xlfn.LET(_xlpm.cls,Y349, _xlpm.ord,IFERROR(Z349,"#N/C"), _xlpm.subord,IFERROR(AA349,"#N/C"), _xlpm.infr,IFERROR(AB349,"#N/C"), _xlpm.sf,IFERROR(AC349,"#N/C"), _xlpm.fam,IFERROR(AD349,"#N/C"), _xlpm.subfam,IF(TRIM(AE349)="-","#N/C",IFERROR(AE349,"#N/C")),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_xlpm.fallback,IF(IFERROR(Z349,"#N/C")="#N/C",Y349,IF(IFERROR(AA349,"#N/C")="#N/C",Z349,IF(IFERROR(AB349,"#N/C")="#N/C",AA349,IF(IFERROR(AC349,"#N/C")="#N/C",AB349,IF(IFERROR(AD349,"#N/C")="#N/C",AC349,IF(IFERROR(AE349,"#N/C")="#N/C",AD349,"#N/C")))))), _xlpm.finalResult,IF(OR(_xlpm.computedResult="",_xlpm.computedResult="#N/C"),_xlpm.fallback,_xlpm.computedResult), INDEX(_xlpm.finalResult,1)))</f>
        <v>fly</v>
      </c>
      <c r="AI349" s="106" t="s">
        <v>35</v>
      </c>
      <c r="AJ349" s="55" t="str">
        <f t="shared" si="52"/>
        <v>Insecta.Diptera.Brachycera.Muscomorpha.Muscoidea.Fanniidae.0.Fannia.#N/C</v>
      </c>
    </row>
    <row r="350" spans="1:36" x14ac:dyDescent="0.25">
      <c r="A350" s="3">
        <v>54</v>
      </c>
      <c r="B350" s="50" t="str">
        <f t="shared" si="46"/>
        <v>FAIR-D2_54</v>
      </c>
      <c r="C350" s="51" t="s">
        <v>335</v>
      </c>
      <c r="D350" s="4">
        <f t="shared" si="53"/>
        <v>45164</v>
      </c>
      <c r="E350" s="1" t="s">
        <v>376</v>
      </c>
      <c r="F350" s="81" t="str">
        <f>HYPERLINK(VLOOKUP(E350,Video_List!G:K,5),"video")</f>
        <v>video</v>
      </c>
      <c r="G350" s="5" t="str">
        <f>IF(ISBLANK(E350),"",IFERROR(IF(MATCH(E350,Video_List!$G:$G,)&gt;0,"ok",""),"errr"))</f>
        <v>ok</v>
      </c>
      <c r="H350" s="1" t="s">
        <v>376</v>
      </c>
      <c r="I350" s="81" t="str">
        <f>HYPERLINK(VLOOKUP(H350,Video_List!G:K,5),"video")</f>
        <v>video</v>
      </c>
      <c r="J350" s="5" t="str">
        <f>IF(ISBLANK(H350),"",IFERROR(IF(MATCH(H350,Video_List!$G:$G,)&gt;0,"ok",""),"error"))</f>
        <v>ok</v>
      </c>
      <c r="K350" s="2">
        <v>45164.460868055598</v>
      </c>
      <c r="L350" s="2">
        <v>45164.4609375</v>
      </c>
      <c r="M350" s="52">
        <f t="shared" si="49"/>
        <v>6.9444402470253408E-5</v>
      </c>
      <c r="N350" s="53" t="s">
        <v>33</v>
      </c>
      <c r="O350" s="54" t="s">
        <v>35</v>
      </c>
      <c r="P350" s="54" t="s">
        <v>33</v>
      </c>
      <c r="Q350" s="6">
        <v>52</v>
      </c>
      <c r="R350" s="5" t="str">
        <f t="shared" si="50"/>
        <v>FAIR-D2/52</v>
      </c>
      <c r="S350" s="4" t="str">
        <f>IF(ISBLANK(E350),"",IF(E350=H350, "1 video",CONCATENATE((+COUNTIFS(Video_List!$A:$A,Monitoring!C350,Video_List!$D:$D,"&lt;=" &amp;Monitoring!L350)-COUNTIFS(Video_List!$A:$A,Monitoring!C350,Video_List!$D:$D,"&lt;=" &amp;Monitoring!K350))+1," videos")))</f>
        <v>1 video</v>
      </c>
      <c r="T350" s="54" t="s">
        <v>34</v>
      </c>
      <c r="U350" s="75"/>
      <c r="V350" s="7" t="str">
        <f t="shared" si="51"/>
        <v/>
      </c>
      <c r="W350" s="85" t="s">
        <v>35</v>
      </c>
      <c r="X350" s="86" t="s">
        <v>35</v>
      </c>
      <c r="Y350" s="87" t="str">
        <f>+IFERROR(IF(Z350="#N/C","#N/C",INDEX(Taxonomy_UniqueValues!A:A,MATCH(Z350,Taxonomy_UniqueValues!B:B,0))),"#N/C")</f>
        <v>Insecta</v>
      </c>
      <c r="Z350" s="87" t="str">
        <f>+IFERROR(IF(AA350="#N/C","#N/C",INDEX(Taxonomy_UniqueValues!B:B,MATCH(AA350,Taxonomy_UniqueValues!C:C,0))),"#N/C")</f>
        <v>Diptera</v>
      </c>
      <c r="AA350" s="87" t="s">
        <v>49</v>
      </c>
      <c r="AB350" s="87" t="str">
        <f>+IFERROR(IF(AC350="#N/C","#N/C",INDEX(Taxonomy_UniqueValues!D:D,MATCH(AC350,Taxonomy_UniqueValues!E:E,0))),"#N/C")</f>
        <v>#N/C</v>
      </c>
      <c r="AC350" s="87" t="str">
        <f>+IFERROR(IF(AD350="#N/C","#N/C",IF(AD350="-",INDEX(Taxonomy_UniqueValues!E:E,MATCH(AE350,Taxonomy_UniqueValues!G:G,0)),INDEX(Taxonomy_UniqueValues!E:E,MATCH(AD350,Taxonomy_UniqueValues!F:F,0)))),"#N/C")</f>
        <v>#N/C</v>
      </c>
      <c r="AD350" s="87" t="str">
        <f>+IFERROR(IF(AE350="#N/C","#N/C",IF(AE350="-",INDEX(Taxonomy_UniqueValues!F:F,MATCH(AF350,Taxonomy_UniqueValues!H:H,0)),INDEX(Taxonomy_UniqueValues!F:F,MATCH(AE350,Taxonomy_UniqueValues!G:G,0)))),"#N/C")</f>
        <v>#N/C</v>
      </c>
      <c r="AE350" s="87" t="str">
        <f>+IFERROR(IF(AF350="#N/C","#N/C",INDEX(Taxonomy_UniqueValues!G:G,MATCH(AF350,Taxonomy_UniqueValues!H:H,0))),"#N/C")</f>
        <v>#N/C</v>
      </c>
      <c r="AF350" s="87" t="str">
        <f>+IFERROR(IF(AG350="#N/C","#N/C",INDEX(Taxonomy_UniqueValues!H:H,MATCH(AG350,Taxonomy_UniqueValues!I:I,0))),"#N/C")</f>
        <v>#N/C</v>
      </c>
      <c r="AG350" s="88" t="s">
        <v>37</v>
      </c>
      <c r="AH350" s="39" t="str" cm="1">
        <f t="array" ref="AH350">IF(LEN(V350)&gt;1,V350,_xlfn.LET(_xlpm.cls,Y350, _xlpm.ord,IFERROR(Z350,"#N/C"), _xlpm.subord,IFERROR(AA350,"#N/C"), _xlpm.infr,IFERROR(AB350,"#N/C"), _xlpm.sf,IFERROR(AC350,"#N/C"), _xlpm.fam,IFERROR(AD350,"#N/C"), _xlpm.subfam,IF(TRIM(AE350)="-","#N/C",IFERROR(AE350,"#N/C")),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_xlpm.fallback,IF(IFERROR(Z350,"#N/C")="#N/C",Y350,IF(IFERROR(AA350,"#N/C")="#N/C",Z350,IF(IFERROR(AB350,"#N/C")="#N/C",AA350,IF(IFERROR(AC350,"#N/C")="#N/C",AB350,IF(IFERROR(AD350,"#N/C")="#N/C",AC350,IF(IFERROR(AE350,"#N/C")="#N/C",AD350,"#N/C")))))), _xlpm.finalResult,IF(OR(_xlpm.computedResult="",_xlpm.computedResult="#N/C"),_xlpm.fallback,_xlpm.computedResult), INDEX(_xlpm.finalResult,1)))</f>
        <v>Brachycera</v>
      </c>
      <c r="AI350" s="106" t="s">
        <v>35</v>
      </c>
      <c r="AJ350" s="55" t="str">
        <f t="shared" si="52"/>
        <v>Insecta.Diptera.Brachycera.#N/C.#N/C.#N/C.#N/C.#N/C.#N/C</v>
      </c>
    </row>
    <row r="351" spans="1:36" x14ac:dyDescent="0.25">
      <c r="A351" s="3">
        <v>55</v>
      </c>
      <c r="B351" s="50" t="str">
        <f t="shared" si="46"/>
        <v>FAIR-D2_55</v>
      </c>
      <c r="C351" s="51" t="s">
        <v>335</v>
      </c>
      <c r="D351" s="4">
        <f t="shared" si="53"/>
        <v>45164</v>
      </c>
      <c r="E351" s="1" t="s">
        <v>377</v>
      </c>
      <c r="F351" s="81" t="str">
        <f>HYPERLINK(VLOOKUP(E351,Video_List!G:K,5),"video")</f>
        <v>video</v>
      </c>
      <c r="G351" s="5" t="str">
        <f>IF(ISBLANK(E351),"",IFERROR(IF(MATCH(E351,Video_List!$G:$G,)&gt;0,"ok",""),"errr"))</f>
        <v>ok</v>
      </c>
      <c r="H351" s="1" t="s">
        <v>377</v>
      </c>
      <c r="I351" s="81" t="str">
        <f>HYPERLINK(VLOOKUP(H351,Video_List!G:K,5),"video")</f>
        <v>video</v>
      </c>
      <c r="J351" s="5" t="str">
        <f>IF(ISBLANK(H351),"",IFERROR(IF(MATCH(H351,Video_List!$G:$G,)&gt;0,"ok",""),"error"))</f>
        <v>ok</v>
      </c>
      <c r="K351" s="2">
        <v>45164.465127314797</v>
      </c>
      <c r="L351" s="2">
        <v>45164.465185185203</v>
      </c>
      <c r="M351" s="52">
        <f t="shared" si="49"/>
        <v>5.7870405726134777E-5</v>
      </c>
      <c r="N351" s="53" t="s">
        <v>33</v>
      </c>
      <c r="O351" s="54" t="s">
        <v>35</v>
      </c>
      <c r="P351" s="54" t="s">
        <v>33</v>
      </c>
      <c r="Q351" s="6">
        <v>53</v>
      </c>
      <c r="R351" s="5" t="str">
        <f t="shared" si="50"/>
        <v>FAIR-D2/53</v>
      </c>
      <c r="S351" s="4" t="str">
        <f>IF(ISBLANK(E351),"",IF(E351=H351, "1 video",CONCATENATE((+COUNTIFS(Video_List!$A:$A,Monitoring!C351,Video_List!$D:$D,"&lt;=" &amp;Monitoring!L351)-COUNTIFS(Video_List!$A:$A,Monitoring!C351,Video_List!$D:$D,"&lt;=" &amp;Monitoring!K351))+1," videos")))</f>
        <v>1 video</v>
      </c>
      <c r="T351" s="54" t="s">
        <v>46</v>
      </c>
      <c r="U351" s="75" t="s">
        <v>105</v>
      </c>
      <c r="V351" s="7" t="str">
        <f t="shared" si="51"/>
        <v/>
      </c>
      <c r="W351" s="85" t="s">
        <v>35</v>
      </c>
      <c r="X351" s="86" t="s">
        <v>35</v>
      </c>
      <c r="Y351" s="87" t="str">
        <f>+IFERROR(IF(Z351="#N/C","#N/C",INDEX(Taxonomy_UniqueValues!A:A,MATCH(Z351,Taxonomy_UniqueValues!B:B,0))),"#N/C")</f>
        <v>#N/C</v>
      </c>
      <c r="Z351" s="87" t="str">
        <f>+IFERROR(IF(AA351="#N/C","#N/C",INDEX(Taxonomy_UniqueValues!B:B,MATCH(AA351,Taxonomy_UniqueValues!C:C,0))),"#N/C")</f>
        <v>#N/C</v>
      </c>
      <c r="AA351" s="87" t="str">
        <f>+IFERROR(IF(AC351="#N/C","#N/C",IF(AC351="-",INDEX(Taxonomy_UniqueValues!C:C,MATCH(AD351,Taxonomy_UniqueValues!F:F,0)),INDEX(Taxonomy_UniqueValues!C:C,MATCH(AC351,Taxonomy_UniqueValues!E:E,0)))),"#N/C")</f>
        <v>#N/C</v>
      </c>
      <c r="AB351" s="87" t="str">
        <f>+IFERROR(IF(AC351="#N/C","#N/C",INDEX(Taxonomy_UniqueValues!D:D,MATCH(AC351,Taxonomy_UniqueValues!E:E,0))),"#N/C")</f>
        <v>#N/C</v>
      </c>
      <c r="AC351" s="87" t="str">
        <f>+IFERROR(IF(AD351="#N/C","#N/C",IF(AD351="-",INDEX(Taxonomy_UniqueValues!E:E,MATCH(AE351,Taxonomy_UniqueValues!G:G,0)),INDEX(Taxonomy_UniqueValues!E:E,MATCH(AD351,Taxonomy_UniqueValues!F:F,0)))),"#N/C")</f>
        <v>#N/C</v>
      </c>
      <c r="AD351" s="87" t="str">
        <f>+IFERROR(IF(AE351="#N/C","#N/C",IF(AE351="-",INDEX(Taxonomy_UniqueValues!F:F,MATCH(AF351,Taxonomy_UniqueValues!H:H,0)),INDEX(Taxonomy_UniqueValues!F:F,MATCH(AE351,Taxonomy_UniqueValues!G:G,0)))),"#N/C")</f>
        <v>#N/C</v>
      </c>
      <c r="AE351" s="87" t="str">
        <f>+IFERROR(IF(AF351="#N/C","#N/C",INDEX(Taxonomy_UniqueValues!G:G,MATCH(AF351,Taxonomy_UniqueValues!H:H,0))),"#N/C")</f>
        <v>#N/C</v>
      </c>
      <c r="AF351" s="87" t="str">
        <f>+IFERROR(IF(AG351="#N/C","#N/C",INDEX(Taxonomy_UniqueValues!H:H,MATCH(AG351,Taxonomy_UniqueValues!I:I,0))),"#N/C")</f>
        <v>#N/C</v>
      </c>
      <c r="AG351" s="88" t="s">
        <v>37</v>
      </c>
      <c r="AH351" s="39" t="str" cm="1">
        <f t="array" ref="AH351">IF(LEN(V351)&gt;1,V351,_xlfn.LET(_xlpm.cls,Y351, _xlpm.ord,IFERROR(Z351,"#N/C"), _xlpm.subord,IFERROR(AA351,"#N/C"), _xlpm.infr,IFERROR(AB351,"#N/C"), _xlpm.sf,IFERROR(AC351,"#N/C"), _xlpm.fam,IFERROR(AD351,"#N/C"), _xlpm.subfam,IF(TRIM(AE351)="-","#N/C",IFERROR(AE351,"#N/C")),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_xlpm.fallback,IF(IFERROR(Z351,"#N/C")="#N/C",Y351,IF(IFERROR(AA351,"#N/C")="#N/C",Z351,IF(IFERROR(AB351,"#N/C")="#N/C",AA351,IF(IFERROR(AC351,"#N/C")="#N/C",AB351,IF(IFERROR(AD351,"#N/C")="#N/C",AC351,IF(IFERROR(AE351,"#N/C")="#N/C",AD351,"#N/C")))))), _xlpm.finalResult,IF(OR(_xlpm.computedResult="",_xlpm.computedResult="#N/C"),_xlpm.fallback,_xlpm.computedResult), INDEX(_xlpm.finalResult,1)))</f>
        <v>#N/C</v>
      </c>
      <c r="AI351" s="106" t="s">
        <v>35</v>
      </c>
      <c r="AJ351" s="55" t="str">
        <f t="shared" si="52"/>
        <v>#N/C.#N/C.#N/C.#N/C.#N/C.#N/C.#N/C.#N/C.#N/C</v>
      </c>
    </row>
    <row r="352" spans="1:36" x14ac:dyDescent="0.25">
      <c r="A352" s="3">
        <v>56</v>
      </c>
      <c r="B352" s="50" t="str">
        <f t="shared" si="46"/>
        <v>FAIR-D2_56</v>
      </c>
      <c r="C352" s="51" t="s">
        <v>335</v>
      </c>
      <c r="D352" s="4">
        <f t="shared" si="53"/>
        <v>45164</v>
      </c>
      <c r="E352" s="1" t="s">
        <v>378</v>
      </c>
      <c r="F352" s="81" t="str">
        <f>HYPERLINK(VLOOKUP(E352,Video_List!G:K,5),"video")</f>
        <v>video</v>
      </c>
      <c r="G352" s="5" t="str">
        <f>IF(ISBLANK(E352),"",IFERROR(IF(MATCH(E352,Video_List!$G:$G,)&gt;0,"ok",""),"errr"))</f>
        <v>ok</v>
      </c>
      <c r="H352" s="1" t="s">
        <v>378</v>
      </c>
      <c r="I352" s="81" t="str">
        <f>HYPERLINK(VLOOKUP(H352,Video_List!G:K,5),"video")</f>
        <v>video</v>
      </c>
      <c r="J352" s="5" t="str">
        <f>IF(ISBLANK(H352),"",IFERROR(IF(MATCH(H352,Video_List!$G:$G,)&gt;0,"ok",""),"error"))</f>
        <v>ok</v>
      </c>
      <c r="K352" s="2">
        <v>45164.466793981497</v>
      </c>
      <c r="L352" s="2">
        <v>45164.466851851903</v>
      </c>
      <c r="M352" s="52">
        <f t="shared" si="49"/>
        <v>5.7870405726134777E-5</v>
      </c>
      <c r="N352" s="53" t="s">
        <v>31</v>
      </c>
      <c r="O352" s="54" t="s">
        <v>32</v>
      </c>
      <c r="P352" s="54" t="s">
        <v>33</v>
      </c>
      <c r="Q352" s="6">
        <v>54</v>
      </c>
      <c r="R352" s="5" t="str">
        <f t="shared" si="50"/>
        <v>FAIR-D2/54</v>
      </c>
      <c r="S352" s="4" t="str">
        <f>IF(ISBLANK(E352),"",IF(E352=H352, "1 video",CONCATENATE((+COUNTIFS(Video_List!$A:$A,Monitoring!C352,Video_List!$D:$D,"&lt;=" &amp;Monitoring!L352)-COUNTIFS(Video_List!$A:$A,Monitoring!C352,Video_List!$D:$D,"&lt;=" &amp;Monitoring!K352))+1," videos")))</f>
        <v>1 video</v>
      </c>
      <c r="T352" s="54" t="s">
        <v>34</v>
      </c>
      <c r="U352" s="75"/>
      <c r="V352" s="7" t="str">
        <f t="shared" si="51"/>
        <v/>
      </c>
      <c r="W352" s="85" t="s">
        <v>35</v>
      </c>
      <c r="X352" s="86" t="s">
        <v>35</v>
      </c>
      <c r="Y352" s="87" t="str">
        <f>+IFERROR(IF(Z352="#N/C","#N/C",INDEX(Taxonomy_UniqueValues!A:A,MATCH(Z352,Taxonomy_UniqueValues!B:B,0))),"#N/C")</f>
        <v>Insecta</v>
      </c>
      <c r="Z352" s="87" t="str">
        <f>+IFERROR(IF(AA352="#N/C","#N/C",INDEX(Taxonomy_UniqueValues!B:B,MATCH(AA352,Taxonomy_UniqueValues!C:C,0))),"#N/C")</f>
        <v>Diptera</v>
      </c>
      <c r="AA352" s="87" t="s">
        <v>49</v>
      </c>
      <c r="AB352" s="87" t="str">
        <f>+IFERROR(IF(AC352="#N/C","#N/C",INDEX(Taxonomy_UniqueValues!D:D,MATCH(AC352,Taxonomy_UniqueValues!E:E,0))),"#N/C")</f>
        <v>#N/C</v>
      </c>
      <c r="AC352" s="87" t="str">
        <f>+IFERROR(IF(AD352="#N/C","#N/C",IF(AD352="-",INDEX(Taxonomy_UniqueValues!E:E,MATCH(AE352,Taxonomy_UniqueValues!G:G,0)),INDEX(Taxonomy_UniqueValues!E:E,MATCH(AD352,Taxonomy_UniqueValues!F:F,0)))),"#N/C")</f>
        <v>#N/C</v>
      </c>
      <c r="AD352" s="87" t="str">
        <f>+IFERROR(IF(AE352="#N/C","#N/C",IF(AE352="-",INDEX(Taxonomy_UniqueValues!F:F,MATCH(AF352,Taxonomy_UniqueValues!H:H,0)),INDEX(Taxonomy_UniqueValues!F:F,MATCH(AE352,Taxonomy_UniqueValues!G:G,0)))),"#N/C")</f>
        <v>#N/C</v>
      </c>
      <c r="AE352" s="87" t="str">
        <f>+IFERROR(IF(AF352="#N/C","#N/C",INDEX(Taxonomy_UniqueValues!G:G,MATCH(AF352,Taxonomy_UniqueValues!H:H,0))),"#N/C")</f>
        <v>#N/C</v>
      </c>
      <c r="AF352" s="87" t="str">
        <f>+IFERROR(IF(AG352="#N/C","#N/C",INDEX(Taxonomy_UniqueValues!H:H,MATCH(AG352,Taxonomy_UniqueValues!I:I,0))),"#N/C")</f>
        <v>#N/C</v>
      </c>
      <c r="AG352" s="88" t="s">
        <v>37</v>
      </c>
      <c r="AH352" s="39" t="str" cm="1">
        <f t="array" ref="AH352">IF(LEN(V352)&gt;1,V352,_xlfn.LET(_xlpm.cls,Y352, _xlpm.ord,IFERROR(Z352,"#N/C"), _xlpm.subord,IFERROR(AA352,"#N/C"), _xlpm.infr,IFERROR(AB352,"#N/C"), _xlpm.sf,IFERROR(AC352,"#N/C"), _xlpm.fam,IFERROR(AD352,"#N/C"), _xlpm.subfam,IF(TRIM(AE352)="-","#N/C",IFERROR(AE352,"#N/C")),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_xlpm.fallback,IF(IFERROR(Z352,"#N/C")="#N/C",Y352,IF(IFERROR(AA352,"#N/C")="#N/C",Z352,IF(IFERROR(AB352,"#N/C")="#N/C",AA352,IF(IFERROR(AC352,"#N/C")="#N/C",AB352,IF(IFERROR(AD352,"#N/C")="#N/C",AC352,IF(IFERROR(AE352,"#N/C")="#N/C",AD352,"#N/C")))))), _xlpm.finalResult,IF(OR(_xlpm.computedResult="",_xlpm.computedResult="#N/C"),_xlpm.fallback,_xlpm.computedResult), INDEX(_xlpm.finalResult,1)))</f>
        <v>Brachycera</v>
      </c>
      <c r="AI352" s="106" t="s">
        <v>35</v>
      </c>
      <c r="AJ352" s="55" t="str">
        <f t="shared" si="52"/>
        <v>Insecta.Diptera.Brachycera.#N/C.#N/C.#N/C.#N/C.#N/C.#N/C</v>
      </c>
    </row>
    <row r="353" spans="1:36" x14ac:dyDescent="0.25">
      <c r="A353" s="3">
        <v>57</v>
      </c>
      <c r="B353" s="50" t="str">
        <f t="shared" si="46"/>
        <v>FAIR-D2_57</v>
      </c>
      <c r="C353" s="51" t="s">
        <v>335</v>
      </c>
      <c r="D353" s="4">
        <f t="shared" si="53"/>
        <v>45164</v>
      </c>
      <c r="E353" s="1" t="s">
        <v>378</v>
      </c>
      <c r="F353" s="81" t="str">
        <f>HYPERLINK(VLOOKUP(E353,Video_List!G:K,5),"video")</f>
        <v>video</v>
      </c>
      <c r="G353" s="5" t="str">
        <f>IF(ISBLANK(E353),"",IFERROR(IF(MATCH(E353,Video_List!$G:$G,)&gt;0,"ok",""),"errr"))</f>
        <v>ok</v>
      </c>
      <c r="H353" s="1" t="s">
        <v>379</v>
      </c>
      <c r="I353" s="81" t="str">
        <f>HYPERLINK(VLOOKUP(H353,Video_List!G:K,5),"video")</f>
        <v>video</v>
      </c>
      <c r="J353" s="5" t="str">
        <f>IF(ISBLANK(H353),"",IFERROR(IF(MATCH(H353,Video_List!$G:$G,)&gt;0,"ok",""),"error"))</f>
        <v>ok</v>
      </c>
      <c r="K353" s="2">
        <v>45164.466793981497</v>
      </c>
      <c r="L353" s="2">
        <v>45164.480277777802</v>
      </c>
      <c r="M353" s="52">
        <f t="shared" si="49"/>
        <v>1.3483796305081341E-2</v>
      </c>
      <c r="N353" s="53" t="s">
        <v>46</v>
      </c>
      <c r="O353" s="54" t="s">
        <v>35</v>
      </c>
      <c r="P353" s="54" t="s">
        <v>46</v>
      </c>
      <c r="Q353" s="6">
        <v>55</v>
      </c>
      <c r="R353" s="5" t="str">
        <f t="shared" si="50"/>
        <v>FAIR-D2/55</v>
      </c>
      <c r="S353" s="4" t="str">
        <f>IF(ISBLANK(E353),"",IF(E353=H353, "1 video",CONCATENATE((+COUNTIFS(Video_List!$A:$A,Monitoring!C353,Video_List!$D:$D,"&lt;=" &amp;Monitoring!L353)-COUNTIFS(Video_List!$A:$A,Monitoring!C353,Video_List!$D:$D,"&lt;=" &amp;Monitoring!K353))+1," videos")))</f>
        <v>3 videos</v>
      </c>
      <c r="T353" s="54" t="s">
        <v>34</v>
      </c>
      <c r="U353" s="75"/>
      <c r="V353" s="7" t="str">
        <f t="shared" si="51"/>
        <v/>
      </c>
      <c r="W353" s="85" t="s">
        <v>32</v>
      </c>
      <c r="X353" s="86" t="s">
        <v>35</v>
      </c>
      <c r="Y353" s="87" t="str">
        <f>+IFERROR(IF(Z353="#N/C","#N/C",IF(Z353=0,INDEX(Taxonomy_UniqueValues!A:A,MATCH(AA353,Taxonomy_UniqueValues!C:C,0)),INDEX(Taxonomy_UniqueValues!A:A,MATCH(Z353,Taxonomy_UniqueValues!B:B,0)))),"#N/C")</f>
        <v>Insecta</v>
      </c>
      <c r="Z353" s="87" t="str">
        <f>+IFERROR(IF(AA353="#N/C","#N/C",IF(AA353=0,INDEX(Taxonomy_UniqueValues!B:B,MATCH(AB353,Taxonomy_UniqueValues!D:D,0)),INDEX(Taxonomy_UniqueValues!B:B,MATCH(AA353,Taxonomy_UniqueValues!C:C,0)))),"#N/C")</f>
        <v>Diptera</v>
      </c>
      <c r="AA353" s="87" t="str">
        <f>+IFERROR(IF(AB353="#N/C","#N/C",IF(AB353=0,INDEX(Taxonomy_UniqueValues!C:C,MATCH(AC353,Taxonomy_UniqueValues!E:E,0)),INDEX(Taxonomy_UniqueValues!C:C,MATCH(AB353,Taxonomy_UniqueValues!D:D,0)))),"#N/C")</f>
        <v>Brachycera</v>
      </c>
      <c r="AB353" s="87" t="str">
        <f>+IFERROR(IF(AC353="#N/C","#N/C",IF(AC353=0,INDEX(Taxonomy_UniqueValues!D:D,MATCH(AD353,Taxonomy_UniqueValues!F:F,0)),INDEX(Taxonomy_UniqueValues!D:D,MATCH(AC353,Taxonomy_UniqueValues!E:E,0)))),"#N/C")</f>
        <v>Muscomorpha</v>
      </c>
      <c r="AC353" s="87" t="str">
        <f>+IFERROR(IF(AD353="#N/C","#N/C",IF(AD353=0,INDEX(Taxonomy_UniqueValues!E:E,MATCH(AE353,Taxonomy_UniqueValues!G:G,0)),INDEX(Taxonomy_UniqueValues!E:E,MATCH(AD353,Taxonomy_UniqueValues!F:F,0)))),"#N/C")</f>
        <v>Muscoidea</v>
      </c>
      <c r="AD353" s="87" t="str">
        <f>+IFERROR(IF(AE353="#N/C","#N/C",IF(AE353=0,INDEX(Taxonomy_UniqueValues!F:F,MATCH(AF353,Taxonomy_UniqueValues!H:H,0)),INDEX(Taxonomy_UniqueValues!F:F,MATCH(AE353,Taxonomy_UniqueValues!G:G,0)))),"#N/C")</f>
        <v>Fanniidae</v>
      </c>
      <c r="AE353" s="87">
        <f>+IFERROR(IF(AF353="#N/C","#N/C",INDEX(Taxonomy_UniqueValues!G:G,MATCH(AF353,Taxonomy_UniqueValues!H:H,0))),"#N/C")</f>
        <v>0</v>
      </c>
      <c r="AF353" s="87" t="s">
        <v>39</v>
      </c>
      <c r="AG353" s="88" t="s">
        <v>37</v>
      </c>
      <c r="AH353" s="39" t="str" cm="1">
        <f t="array" ref="AH353">IF(LEN(V353)&gt;1,V353,_xlfn.LET(_xlpm.cls,Y353, _xlpm.ord,IFERROR(Z353,"#N/C"), _xlpm.subord,IFERROR(AA353,"#N/C"), _xlpm.infr,IFERROR(AB353,"#N/C"), _xlpm.sf,IFERROR(AC353,"#N/C"), _xlpm.fam,IFERROR(AD353,"#N/C"), _xlpm.subfam,IF(TRIM(AE353)="-","#N/C",IFERROR(AE353,"#N/C")),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_xlpm.fallback,IF(IFERROR(Z353,"#N/C")="#N/C",Y353,IF(IFERROR(AA353,"#N/C")="#N/C",Z353,IF(IFERROR(AB353,"#N/C")="#N/C",AA353,IF(IFERROR(AC353,"#N/C")="#N/C",AB353,IF(IFERROR(AD353,"#N/C")="#N/C",AC353,IF(IFERROR(AE353,"#N/C")="#N/C",AD353,"#N/C")))))), _xlpm.finalResult,IF(OR(_xlpm.computedResult="",_xlpm.computedResult="#N/C"),_xlpm.fallback,_xlpm.computedResult), INDEX(_xlpm.finalResult,1)))</f>
        <v>fly</v>
      </c>
      <c r="AI353" s="106" t="s">
        <v>35</v>
      </c>
      <c r="AJ353" s="55" t="str">
        <f t="shared" si="52"/>
        <v>Insecta.Diptera.Brachycera.Muscomorpha.Muscoidea.Fanniidae.0.Fannia.#N/C</v>
      </c>
    </row>
    <row r="354" spans="1:36" x14ac:dyDescent="0.25">
      <c r="A354" s="3">
        <v>58</v>
      </c>
      <c r="B354" s="50" t="str">
        <f t="shared" si="46"/>
        <v>FAIR-D2_58</v>
      </c>
      <c r="C354" s="51" t="s">
        <v>335</v>
      </c>
      <c r="D354" s="4">
        <f t="shared" si="53"/>
        <v>45164</v>
      </c>
      <c r="E354" s="1" t="s">
        <v>380</v>
      </c>
      <c r="F354" s="81" t="str">
        <f>HYPERLINK(VLOOKUP(E354,Video_List!G:K,5),"video")</f>
        <v>video</v>
      </c>
      <c r="G354" s="5" t="str">
        <f>IF(ISBLANK(E354),"",IFERROR(IF(MATCH(E354,Video_List!$G:$G,)&gt;0,"ok",""),"errr"))</f>
        <v>ok</v>
      </c>
      <c r="H354" s="1" t="s">
        <v>380</v>
      </c>
      <c r="I354" s="81" t="str">
        <f>HYPERLINK(VLOOKUP(H354,Video_List!G:K,5),"video")</f>
        <v>video</v>
      </c>
      <c r="J354" s="5" t="str">
        <f>IF(ISBLANK(H354),"",IFERROR(IF(MATCH(H354,Video_List!$G:$G,)&gt;0,"ok",""),"error"))</f>
        <v>ok</v>
      </c>
      <c r="K354" s="2">
        <v>45164.470393518503</v>
      </c>
      <c r="L354" s="2">
        <v>45164.470509259299</v>
      </c>
      <c r="M354" s="52">
        <f t="shared" si="49"/>
        <v>1.1574079690035433E-4</v>
      </c>
      <c r="N354" s="53" t="s">
        <v>46</v>
      </c>
      <c r="O354" s="54" t="s">
        <v>32</v>
      </c>
      <c r="P354" s="54" t="s">
        <v>33</v>
      </c>
      <c r="Q354" s="6">
        <v>56</v>
      </c>
      <c r="R354" s="5" t="str">
        <f t="shared" si="50"/>
        <v>FAIR-D2/56</v>
      </c>
      <c r="S354" s="4" t="str">
        <f>IF(ISBLANK(E354),"",IF(E354=H354, "1 video",CONCATENATE((+COUNTIFS(Video_List!$A:$A,Monitoring!C354,Video_List!$D:$D,"&lt;=" &amp;Monitoring!L354)-COUNTIFS(Video_List!$A:$A,Monitoring!C354,Video_List!$D:$D,"&lt;=" &amp;Monitoring!K354))+1," videos")))</f>
        <v>1 video</v>
      </c>
      <c r="T354" s="54" t="s">
        <v>34</v>
      </c>
      <c r="U354" s="75"/>
      <c r="V354" s="7" t="str">
        <f t="shared" si="51"/>
        <v/>
      </c>
      <c r="W354" s="85" t="s">
        <v>32</v>
      </c>
      <c r="X354" s="86" t="s">
        <v>35</v>
      </c>
      <c r="Y354" s="87" t="str">
        <f>+IFERROR(IF(Z354="#N/C","#N/C",IF(Z354=0,INDEX(Taxonomy_UniqueValues!A:A,MATCH(AA354,Taxonomy_UniqueValues!C:C,0)),INDEX(Taxonomy_UniqueValues!A:A,MATCH(Z354,Taxonomy_UniqueValues!B:B,0)))),"#N/C")</f>
        <v>Insecta</v>
      </c>
      <c r="Z354" s="87" t="str">
        <f>+IFERROR(IF(AA354="#N/C","#N/C",IF(AA354=0,INDEX(Taxonomy_UniqueValues!B:B,MATCH(AB354,Taxonomy_UniqueValues!D:D,0)),INDEX(Taxonomy_UniqueValues!B:B,MATCH(AA354,Taxonomy_UniqueValues!C:C,0)))),"#N/C")</f>
        <v>Diptera</v>
      </c>
      <c r="AA354" s="87" t="str">
        <f>+IFERROR(IF(AB354="#N/C","#N/C",IF(AB354=0,INDEX(Taxonomy_UniqueValues!C:C,MATCH(AC354,Taxonomy_UniqueValues!E:E,0)),INDEX(Taxonomy_UniqueValues!C:C,MATCH(AB354,Taxonomy_UniqueValues!D:D,0)))),"#N/C")</f>
        <v>Brachycera</v>
      </c>
      <c r="AB354" s="87" t="str">
        <f>+IFERROR(IF(AC354="#N/C","#N/C",IF(AC354=0,INDEX(Taxonomy_UniqueValues!D:D,MATCH(AD354,Taxonomy_UniqueValues!F:F,0)),INDEX(Taxonomy_UniqueValues!D:D,MATCH(AC354,Taxonomy_UniqueValues!E:E,0)))),"#N/C")</f>
        <v>Muscomorpha</v>
      </c>
      <c r="AC354" s="87" t="str">
        <f>+IFERROR(IF(AD354="#N/C","#N/C",IF(AD354=0,INDEX(Taxonomy_UniqueValues!E:E,MATCH(AE354,Taxonomy_UniqueValues!G:G,0)),INDEX(Taxonomy_UniqueValues!E:E,MATCH(AD354,Taxonomy_UniqueValues!F:F,0)))),"#N/C")</f>
        <v>Muscoidea</v>
      </c>
      <c r="AD354" s="87" t="str">
        <f>+IFERROR(IF(AE354="#N/C","#N/C",IF(AE354=0,INDEX(Taxonomy_UniqueValues!F:F,MATCH(AF354,Taxonomy_UniqueValues!H:H,0)),INDEX(Taxonomy_UniqueValues!F:F,MATCH(AE354,Taxonomy_UniqueValues!G:G,0)))),"#N/C")</f>
        <v>Fanniidae</v>
      </c>
      <c r="AE354" s="87">
        <f>+IFERROR(IF(AF354="#N/C","#N/C",INDEX(Taxonomy_UniqueValues!G:G,MATCH(AF354,Taxonomy_UniqueValues!H:H,0))),"#N/C")</f>
        <v>0</v>
      </c>
      <c r="AF354" s="87" t="s">
        <v>39</v>
      </c>
      <c r="AG354" s="88" t="s">
        <v>37</v>
      </c>
      <c r="AH354" s="39" t="str" cm="1">
        <f t="array" ref="AH354">IF(LEN(V354)&gt;1,V354,_xlfn.LET(_xlpm.cls,Y354, _xlpm.ord,IFERROR(Z354,"#N/C"), _xlpm.subord,IFERROR(AA354,"#N/C"), _xlpm.infr,IFERROR(AB354,"#N/C"), _xlpm.sf,IFERROR(AC354,"#N/C"), _xlpm.fam,IFERROR(AD354,"#N/C"), _xlpm.subfam,IF(TRIM(AE354)="-","#N/C",IFERROR(AE354,"#N/C")),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_xlpm.fallback,IF(IFERROR(Z354,"#N/C")="#N/C",Y354,IF(IFERROR(AA354,"#N/C")="#N/C",Z354,IF(IFERROR(AB354,"#N/C")="#N/C",AA354,IF(IFERROR(AC354,"#N/C")="#N/C",AB354,IF(IFERROR(AD354,"#N/C")="#N/C",AC354,IF(IFERROR(AE354,"#N/C")="#N/C",AD354,"#N/C")))))), _xlpm.finalResult,IF(OR(_xlpm.computedResult="",_xlpm.computedResult="#N/C"),_xlpm.fallback,_xlpm.computedResult), INDEX(_xlpm.finalResult,1)))</f>
        <v>fly</v>
      </c>
      <c r="AI354" s="106" t="s">
        <v>35</v>
      </c>
      <c r="AJ354" s="55" t="str">
        <f t="shared" si="52"/>
        <v>Insecta.Diptera.Brachycera.Muscomorpha.Muscoidea.Fanniidae.0.Fannia.#N/C</v>
      </c>
    </row>
    <row r="355" spans="1:36" x14ac:dyDescent="0.25">
      <c r="A355" s="3">
        <v>60</v>
      </c>
      <c r="B355" s="50" t="str">
        <f t="shared" si="46"/>
        <v>FAIR-D2_60</v>
      </c>
      <c r="C355" s="51" t="s">
        <v>335</v>
      </c>
      <c r="D355" s="4">
        <f t="shared" si="53"/>
        <v>45164</v>
      </c>
      <c r="E355" s="1" t="s">
        <v>379</v>
      </c>
      <c r="F355" s="81" t="str">
        <f>HYPERLINK(VLOOKUP(E355,Video_List!G:K,5),"video")</f>
        <v>video</v>
      </c>
      <c r="G355" s="5" t="str">
        <f>IF(ISBLANK(E355),"",IFERROR(IF(MATCH(E355,Video_List!$G:$G,)&gt;0,"ok",""),"errr"))</f>
        <v>ok</v>
      </c>
      <c r="H355" s="1" t="s">
        <v>379</v>
      </c>
      <c r="I355" s="81" t="str">
        <f>HYPERLINK(VLOOKUP(H355,Video_List!G:K,5),"video")</f>
        <v>video</v>
      </c>
      <c r="J355" s="5" t="str">
        <f>IF(ISBLANK(H355),"",IFERROR(IF(MATCH(H355,Video_List!$G:$G,)&gt;0,"ok",""),"error"))</f>
        <v>ok</v>
      </c>
      <c r="K355" s="2">
        <v>45164.480173611097</v>
      </c>
      <c r="L355" s="2">
        <v>45164.480243055601</v>
      </c>
      <c r="M355" s="52">
        <f t="shared" si="49"/>
        <v>6.9444504333660007E-5</v>
      </c>
      <c r="N355" s="53" t="s">
        <v>33</v>
      </c>
      <c r="O355" s="54" t="s">
        <v>35</v>
      </c>
      <c r="P355" s="54" t="s">
        <v>33</v>
      </c>
      <c r="Q355" s="6">
        <v>57</v>
      </c>
      <c r="R355" s="5" t="str">
        <f t="shared" si="50"/>
        <v>FAIR-D2/57</v>
      </c>
      <c r="S355" s="4" t="str">
        <f>IF(ISBLANK(E355),"",IF(E355=H355, "1 video",CONCATENATE((+COUNTIFS(Video_List!$A:$A,Monitoring!C355,Video_List!$D:$D,"&lt;=" &amp;Monitoring!L355)-COUNTIFS(Video_List!$A:$A,Monitoring!C355,Video_List!$D:$D,"&lt;=" &amp;Monitoring!K355))+1," videos")))</f>
        <v>1 video</v>
      </c>
      <c r="T355" s="54" t="s">
        <v>34</v>
      </c>
      <c r="U355" s="75"/>
      <c r="V355" s="7" t="str">
        <f t="shared" si="51"/>
        <v/>
      </c>
      <c r="W355" s="85" t="s">
        <v>35</v>
      </c>
      <c r="X355" s="86" t="s">
        <v>35</v>
      </c>
      <c r="Y355" s="87" t="str">
        <f>+IFERROR(IF(Z355="#N/C","#N/C",INDEX(Taxonomy_UniqueValues!A:A,MATCH(Z355,Taxonomy_UniqueValues!B:B,0))),"#N/C")</f>
        <v>Insecta</v>
      </c>
      <c r="Z355" s="87" t="str">
        <f>+IFERROR(IF(AA355="#N/C","#N/C",INDEX(Taxonomy_UniqueValues!B:B,MATCH(AA355,Taxonomy_UniqueValues!C:C,0))),"#N/C")</f>
        <v>Diptera</v>
      </c>
      <c r="AA355" s="87" t="s">
        <v>49</v>
      </c>
      <c r="AB355" s="87" t="str">
        <f>+IFERROR(IF(AC355="#N/C","#N/C",INDEX(Taxonomy_UniqueValues!D:D,MATCH(AC355,Taxonomy_UniqueValues!E:E,0))),"#N/C")</f>
        <v>#N/C</v>
      </c>
      <c r="AC355" s="87" t="str">
        <f>+IFERROR(IF(AD355="#N/C","#N/C",IF(AD355="-",INDEX(Taxonomy_UniqueValues!E:E,MATCH(AE355,Taxonomy_UniqueValues!G:G,0)),INDEX(Taxonomy_UniqueValues!E:E,MATCH(AD355,Taxonomy_UniqueValues!F:F,0)))),"#N/C")</f>
        <v>#N/C</v>
      </c>
      <c r="AD355" s="87" t="str">
        <f>+IFERROR(IF(AE355="#N/C","#N/C",IF(AE355="-",INDEX(Taxonomy_UniqueValues!F:F,MATCH(AF355,Taxonomy_UniqueValues!H:H,0)),INDEX(Taxonomy_UniqueValues!F:F,MATCH(AE355,Taxonomy_UniqueValues!G:G,0)))),"#N/C")</f>
        <v>#N/C</v>
      </c>
      <c r="AE355" s="87" t="str">
        <f>+IFERROR(IF(AF355="#N/C","#N/C",INDEX(Taxonomy_UniqueValues!G:G,MATCH(AF355,Taxonomy_UniqueValues!H:H,0))),"#N/C")</f>
        <v>#N/C</v>
      </c>
      <c r="AF355" s="87" t="str">
        <f>+IFERROR(IF(AG355="#N/C","#N/C",INDEX(Taxonomy_UniqueValues!H:H,MATCH(AG355,Taxonomy_UniqueValues!I:I,0))),"#N/C")</f>
        <v>#N/C</v>
      </c>
      <c r="AG355" s="88" t="s">
        <v>37</v>
      </c>
      <c r="AH355" s="39" t="str" cm="1">
        <f t="array" ref="AH355">IF(LEN(V355)&gt;1,V355,_xlfn.LET(_xlpm.cls,Y355, _xlpm.ord,IFERROR(Z355,"#N/C"), _xlpm.subord,IFERROR(AA355,"#N/C"), _xlpm.infr,IFERROR(AB355,"#N/C"), _xlpm.sf,IFERROR(AC355,"#N/C"), _xlpm.fam,IFERROR(AD355,"#N/C"), _xlpm.subfam,IF(TRIM(AE355)="-","#N/C",IFERROR(AE355,"#N/C")),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_xlpm.fallback,IF(IFERROR(Z355,"#N/C")="#N/C",Y355,IF(IFERROR(AA355,"#N/C")="#N/C",Z355,IF(IFERROR(AB355,"#N/C")="#N/C",AA355,IF(IFERROR(AC355,"#N/C")="#N/C",AB355,IF(IFERROR(AD355,"#N/C")="#N/C",AC355,IF(IFERROR(AE355,"#N/C")="#N/C",AD355,"#N/C")))))), _xlpm.finalResult,IF(OR(_xlpm.computedResult="",_xlpm.computedResult="#N/C"),_xlpm.fallback,_xlpm.computedResult), INDEX(_xlpm.finalResult,1)))</f>
        <v>Brachycera</v>
      </c>
      <c r="AI355" s="106" t="s">
        <v>35</v>
      </c>
      <c r="AJ355" s="55" t="str">
        <f t="shared" si="52"/>
        <v>Insecta.Diptera.Brachycera.#N/C.#N/C.#N/C.#N/C.#N/C.#N/C</v>
      </c>
    </row>
    <row r="356" spans="1:36" x14ac:dyDescent="0.25">
      <c r="A356" s="3">
        <v>61</v>
      </c>
      <c r="B356" s="50" t="str">
        <f t="shared" si="46"/>
        <v>FAIR-D2_61</v>
      </c>
      <c r="C356" s="51" t="s">
        <v>335</v>
      </c>
      <c r="D356" s="4">
        <f t="shared" si="53"/>
        <v>45164</v>
      </c>
      <c r="E356" s="1" t="s">
        <v>379</v>
      </c>
      <c r="F356" s="81" t="str">
        <f>HYPERLINK(VLOOKUP(E356,Video_List!G:K,5),"video")</f>
        <v>video</v>
      </c>
      <c r="G356" s="5" t="str">
        <f>IF(ISBLANK(E356),"",IFERROR(IF(MATCH(E356,Video_List!$G:$G,)&gt;0,"ok",""),"errr"))</f>
        <v>ok</v>
      </c>
      <c r="H356" s="1" t="s">
        <v>379</v>
      </c>
      <c r="I356" s="81" t="str">
        <f>HYPERLINK(VLOOKUP(H356,Video_List!G:K,5),"video")</f>
        <v>video</v>
      </c>
      <c r="J356" s="5" t="str">
        <f>IF(ISBLANK(H356),"",IFERROR(IF(MATCH(H356,Video_List!$G:$G,)&gt;0,"ok",""),"error"))</f>
        <v>ok</v>
      </c>
      <c r="K356" s="2">
        <v>45164.480208333298</v>
      </c>
      <c r="L356" s="2">
        <v>45164.480219907397</v>
      </c>
      <c r="M356" s="52">
        <f t="shared" si="49"/>
        <v>1.1574098607525229E-5</v>
      </c>
      <c r="N356" s="53" t="s">
        <v>33</v>
      </c>
      <c r="O356" s="54" t="s">
        <v>32</v>
      </c>
      <c r="P356" s="54" t="s">
        <v>33</v>
      </c>
      <c r="Q356" s="6">
        <v>58</v>
      </c>
      <c r="R356" s="5" t="str">
        <f t="shared" si="50"/>
        <v>FAIR-D2/58</v>
      </c>
      <c r="S356" s="4" t="str">
        <f>IF(ISBLANK(E356),"",IF(E356=H356, "1 video",CONCATENATE((+COUNTIFS(Video_List!$A:$A,Monitoring!C356,Video_List!$D:$D,"&lt;=" &amp;Monitoring!L356)-COUNTIFS(Video_List!$A:$A,Monitoring!C356,Video_List!$D:$D,"&lt;=" &amp;Monitoring!K356))+1," videos")))</f>
        <v>1 video</v>
      </c>
      <c r="T356" s="54" t="s">
        <v>46</v>
      </c>
      <c r="U356" s="75" t="s">
        <v>105</v>
      </c>
      <c r="V356" s="7" t="str">
        <f t="shared" si="51"/>
        <v/>
      </c>
      <c r="W356" s="85" t="s">
        <v>35</v>
      </c>
      <c r="X356" s="86" t="s">
        <v>35</v>
      </c>
      <c r="Y356" s="87" t="str">
        <f>+IFERROR(IF(Z356="#N/C","#N/C",INDEX(Taxonomy_UniqueValues!A:A,MATCH(Z356,Taxonomy_UniqueValues!B:B,0))),"#N/C")</f>
        <v>#N/C</v>
      </c>
      <c r="Z356" s="87" t="str">
        <f>+IFERROR(IF(AA356="#N/C","#N/C",INDEX(Taxonomy_UniqueValues!B:B,MATCH(AA356,Taxonomy_UniqueValues!C:C,0))),"#N/C")</f>
        <v>#N/C</v>
      </c>
      <c r="AA356" s="87" t="str">
        <f>+IFERROR(IF(AC356="#N/C","#N/C",IF(AC356="-",INDEX(Taxonomy_UniqueValues!C:C,MATCH(AD356,Taxonomy_UniqueValues!F:F,0)),INDEX(Taxonomy_UniqueValues!C:C,MATCH(AC356,Taxonomy_UniqueValues!E:E,0)))),"#N/C")</f>
        <v>#N/C</v>
      </c>
      <c r="AB356" s="87" t="str">
        <f>+IFERROR(IF(AC356="#N/C","#N/C",INDEX(Taxonomy_UniqueValues!D:D,MATCH(AC356,Taxonomy_UniqueValues!E:E,0))),"#N/C")</f>
        <v>#N/C</v>
      </c>
      <c r="AC356" s="87" t="str">
        <f>+IFERROR(IF(AD356="#N/C","#N/C",IF(AD356="-",INDEX(Taxonomy_UniqueValues!E:E,MATCH(AE356,Taxonomy_UniqueValues!G:G,0)),INDEX(Taxonomy_UniqueValues!E:E,MATCH(AD356,Taxonomy_UniqueValues!F:F,0)))),"#N/C")</f>
        <v>#N/C</v>
      </c>
      <c r="AD356" s="87" t="str">
        <f>+IFERROR(IF(AE356="#N/C","#N/C",IF(AE356="-",INDEX(Taxonomy_UniqueValues!F:F,MATCH(AF356,Taxonomy_UniqueValues!H:H,0)),INDEX(Taxonomy_UniqueValues!F:F,MATCH(AE356,Taxonomy_UniqueValues!G:G,0)))),"#N/C")</f>
        <v>#N/C</v>
      </c>
      <c r="AE356" s="87" t="str">
        <f>+IFERROR(IF(AF356="#N/C","#N/C",INDEX(Taxonomy_UniqueValues!G:G,MATCH(AF356,Taxonomy_UniqueValues!H:H,0))),"#N/C")</f>
        <v>#N/C</v>
      </c>
      <c r="AF356" s="87" t="str">
        <f>+IFERROR(IF(AG356="#N/C","#N/C",INDEX(Taxonomy_UniqueValues!H:H,MATCH(AG356,Taxonomy_UniqueValues!I:I,0))),"#N/C")</f>
        <v>#N/C</v>
      </c>
      <c r="AG356" s="88" t="s">
        <v>37</v>
      </c>
      <c r="AH356" s="39" t="str" cm="1">
        <f t="array" ref="AH356">IF(LEN(V356)&gt;1,V356,_xlfn.LET(_xlpm.cls,Y356, _xlpm.ord,IFERROR(Z356,"#N/C"), _xlpm.subord,IFERROR(AA356,"#N/C"), _xlpm.infr,IFERROR(AB356,"#N/C"), _xlpm.sf,IFERROR(AC356,"#N/C"), _xlpm.fam,IFERROR(AD356,"#N/C"), _xlpm.subfam,IF(TRIM(AE356)="-","#N/C",IFERROR(AE356,"#N/C")),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_xlpm.fallback,IF(IFERROR(Z356,"#N/C")="#N/C",Y356,IF(IFERROR(AA356,"#N/C")="#N/C",Z356,IF(IFERROR(AB356,"#N/C")="#N/C",AA356,IF(IFERROR(AC356,"#N/C")="#N/C",AB356,IF(IFERROR(AD356,"#N/C")="#N/C",AC356,IF(IFERROR(AE356,"#N/C")="#N/C",AD356,"#N/C")))))), _xlpm.finalResult,IF(OR(_xlpm.computedResult="",_xlpm.computedResult="#N/C"),_xlpm.fallback,_xlpm.computedResult), INDEX(_xlpm.finalResult,1)))</f>
        <v>#N/C</v>
      </c>
      <c r="AI356" s="106" t="s">
        <v>35</v>
      </c>
      <c r="AJ356" s="55" t="str">
        <f t="shared" si="52"/>
        <v>#N/C.#N/C.#N/C.#N/C.#N/C.#N/C.#N/C.#N/C.#N/C</v>
      </c>
    </row>
    <row r="357" spans="1:36" x14ac:dyDescent="0.25">
      <c r="A357" s="3">
        <v>62</v>
      </c>
      <c r="B357" s="50" t="str">
        <f t="shared" si="46"/>
        <v>FAIR-D2_62</v>
      </c>
      <c r="C357" s="51" t="s">
        <v>335</v>
      </c>
      <c r="D357" s="4">
        <f t="shared" si="53"/>
        <v>45164</v>
      </c>
      <c r="E357" s="1" t="s">
        <v>381</v>
      </c>
      <c r="F357" s="81" t="str">
        <f>HYPERLINK(VLOOKUP(E357,Video_List!G:K,5),"video")</f>
        <v>video</v>
      </c>
      <c r="G357" s="5" t="str">
        <f>IF(ISBLANK(E357),"",IFERROR(IF(MATCH(E357,Video_List!$G:$G,)&gt;0,"ok",""),"errr"))</f>
        <v>ok</v>
      </c>
      <c r="H357" s="1" t="s">
        <v>381</v>
      </c>
      <c r="I357" s="81" t="str">
        <f>HYPERLINK(VLOOKUP(H357,Video_List!G:K,5),"video")</f>
        <v>video</v>
      </c>
      <c r="J357" s="5" t="str">
        <f>IF(ISBLANK(H357),"",IFERROR(IF(MATCH(H357,Video_List!$G:$G,)&gt;0,"ok",""),"error"))</f>
        <v>ok</v>
      </c>
      <c r="K357" s="2">
        <v>45164.482245370396</v>
      </c>
      <c r="L357" s="2">
        <v>45164.482268518499</v>
      </c>
      <c r="M357" s="52">
        <f t="shared" si="49"/>
        <v>2.3148102627601475E-5</v>
      </c>
      <c r="N357" s="53" t="s">
        <v>33</v>
      </c>
      <c r="O357" s="54" t="s">
        <v>35</v>
      </c>
      <c r="P357" s="54" t="s">
        <v>33</v>
      </c>
      <c r="Q357" s="6">
        <v>59</v>
      </c>
      <c r="R357" s="5" t="str">
        <f t="shared" si="50"/>
        <v>FAIR-D2/59</v>
      </c>
      <c r="S357" s="4" t="str">
        <f>IF(ISBLANK(E357),"",IF(E357=H357, "1 video",CONCATENATE((+COUNTIFS(Video_List!$A:$A,Monitoring!C357,Video_List!$D:$D,"&lt;=" &amp;Monitoring!L357)-COUNTIFS(Video_List!$A:$A,Monitoring!C357,Video_List!$D:$D,"&lt;=" &amp;Monitoring!K357))+1," videos")))</f>
        <v>1 video</v>
      </c>
      <c r="T357" s="54" t="s">
        <v>46</v>
      </c>
      <c r="U357" s="75" t="s">
        <v>105</v>
      </c>
      <c r="V357" s="7" t="str">
        <f t="shared" si="51"/>
        <v/>
      </c>
      <c r="W357" s="85" t="s">
        <v>35</v>
      </c>
      <c r="X357" s="86" t="s">
        <v>35</v>
      </c>
      <c r="Y357" s="87" t="str">
        <f>+IFERROR(IF(Z357="#N/C","#N/C",INDEX(Taxonomy_UniqueValues!A:A,MATCH(Z357,Taxonomy_UniqueValues!B:B,0))),"#N/C")</f>
        <v>#N/C</v>
      </c>
      <c r="Z357" s="87" t="str">
        <f>+IFERROR(IF(AA357="#N/C","#N/C",INDEX(Taxonomy_UniqueValues!B:B,MATCH(AA357,Taxonomy_UniqueValues!C:C,0))),"#N/C")</f>
        <v>#N/C</v>
      </c>
      <c r="AA357" s="87" t="str">
        <f>+IFERROR(IF(AC357="#N/C","#N/C",IF(AC357="-",INDEX(Taxonomy_UniqueValues!C:C,MATCH(AD357,Taxonomy_UniqueValues!F:F,0)),INDEX(Taxonomy_UniqueValues!C:C,MATCH(AC357,Taxonomy_UniqueValues!E:E,0)))),"#N/C")</f>
        <v>#N/C</v>
      </c>
      <c r="AB357" s="87" t="str">
        <f>+IFERROR(IF(AC357="#N/C","#N/C",INDEX(Taxonomy_UniqueValues!D:D,MATCH(AC357,Taxonomy_UniqueValues!E:E,0))),"#N/C")</f>
        <v>#N/C</v>
      </c>
      <c r="AC357" s="87" t="str">
        <f>+IFERROR(IF(AD357="#N/C","#N/C",IF(AD357="-",INDEX(Taxonomy_UniqueValues!E:E,MATCH(AE357,Taxonomy_UniqueValues!G:G,0)),INDEX(Taxonomy_UniqueValues!E:E,MATCH(AD357,Taxonomy_UniqueValues!F:F,0)))),"#N/C")</f>
        <v>#N/C</v>
      </c>
      <c r="AD357" s="87" t="str">
        <f>+IFERROR(IF(AE357="#N/C","#N/C",IF(AE357="-",INDEX(Taxonomy_UniqueValues!F:F,MATCH(AF357,Taxonomy_UniqueValues!H:H,0)),INDEX(Taxonomy_UniqueValues!F:F,MATCH(AE357,Taxonomy_UniqueValues!G:G,0)))),"#N/C")</f>
        <v>#N/C</v>
      </c>
      <c r="AE357" s="87" t="str">
        <f>+IFERROR(IF(AF357="#N/C","#N/C",INDEX(Taxonomy_UniqueValues!G:G,MATCH(AF357,Taxonomy_UniqueValues!H:H,0))),"#N/C")</f>
        <v>#N/C</v>
      </c>
      <c r="AF357" s="87" t="str">
        <f>+IFERROR(IF(AG357="#N/C","#N/C",INDEX(Taxonomy_UniqueValues!H:H,MATCH(AG357,Taxonomy_UniqueValues!I:I,0))),"#N/C")</f>
        <v>#N/C</v>
      </c>
      <c r="AG357" s="88" t="s">
        <v>37</v>
      </c>
      <c r="AH357" s="39" t="str" cm="1">
        <f t="array" ref="AH357">IF(LEN(V357)&gt;1,V357,_xlfn.LET(_xlpm.cls,Y357, _xlpm.ord,IFERROR(Z357,"#N/C"), _xlpm.subord,IFERROR(AA357,"#N/C"), _xlpm.infr,IFERROR(AB357,"#N/C"), _xlpm.sf,IFERROR(AC357,"#N/C"), _xlpm.fam,IFERROR(AD357,"#N/C"), _xlpm.subfam,IF(TRIM(AE357)="-","#N/C",IFERROR(AE357,"#N/C")),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_xlpm.fallback,IF(IFERROR(Z357,"#N/C")="#N/C",Y357,IF(IFERROR(AA357,"#N/C")="#N/C",Z357,IF(IFERROR(AB357,"#N/C")="#N/C",AA357,IF(IFERROR(AC357,"#N/C")="#N/C",AB357,IF(IFERROR(AD357,"#N/C")="#N/C",AC357,IF(IFERROR(AE357,"#N/C")="#N/C",AD357,"#N/C")))))), _xlpm.finalResult,IF(OR(_xlpm.computedResult="",_xlpm.computedResult="#N/C"),_xlpm.fallback,_xlpm.computedResult), INDEX(_xlpm.finalResult,1)))</f>
        <v>#N/C</v>
      </c>
      <c r="AI357" s="106" t="s">
        <v>35</v>
      </c>
      <c r="AJ357" s="55" t="str">
        <f t="shared" si="52"/>
        <v>#N/C.#N/C.#N/C.#N/C.#N/C.#N/C.#N/C.#N/C.#N/C</v>
      </c>
    </row>
    <row r="358" spans="1:36" x14ac:dyDescent="0.25">
      <c r="A358" s="3">
        <v>63</v>
      </c>
      <c r="B358" s="50" t="str">
        <f t="shared" si="46"/>
        <v>FAIR-D2_63</v>
      </c>
      <c r="C358" s="51" t="s">
        <v>335</v>
      </c>
      <c r="D358" s="4">
        <f t="shared" si="53"/>
        <v>45164</v>
      </c>
      <c r="E358" s="1" t="s">
        <v>381</v>
      </c>
      <c r="F358" s="81" t="str">
        <f>HYPERLINK(VLOOKUP(E358,Video_List!G:K,5),"video")</f>
        <v>video</v>
      </c>
      <c r="G358" s="5" t="str">
        <f>IF(ISBLANK(E358),"",IFERROR(IF(MATCH(E358,Video_List!$G:$G,)&gt;0,"ok",""),"errr"))</f>
        <v>ok</v>
      </c>
      <c r="H358" s="1" t="s">
        <v>381</v>
      </c>
      <c r="I358" s="81" t="str">
        <f>HYPERLINK(VLOOKUP(H358,Video_List!G:K,5),"video")</f>
        <v>video</v>
      </c>
      <c r="J358" s="5" t="str">
        <f>IF(ISBLANK(H358),"",IFERROR(IF(MATCH(H358,Video_List!$G:$G,)&gt;0,"ok",""),"error"))</f>
        <v>ok</v>
      </c>
      <c r="K358" s="2">
        <v>45164.482361111099</v>
      </c>
      <c r="L358" s="2">
        <v>45164.4823958333</v>
      </c>
      <c r="M358" s="52">
        <f t="shared" si="49"/>
        <v>3.4722201235126704E-5</v>
      </c>
      <c r="N358" s="53" t="s">
        <v>33</v>
      </c>
      <c r="O358" s="54" t="s">
        <v>35</v>
      </c>
      <c r="P358" s="54" t="s">
        <v>33</v>
      </c>
      <c r="Q358" s="6">
        <v>60</v>
      </c>
      <c r="R358" s="5" t="str">
        <f t="shared" si="50"/>
        <v>FAIR-D2/60</v>
      </c>
      <c r="S358" s="4" t="str">
        <f>IF(ISBLANK(E358),"",IF(E358=H358, "1 video",CONCATENATE((+COUNTIFS(Video_List!$A:$A,Monitoring!C358,Video_List!$D:$D,"&lt;=" &amp;Monitoring!L358)-COUNTIFS(Video_List!$A:$A,Monitoring!C358,Video_List!$D:$D,"&lt;=" &amp;Monitoring!K358))+1," videos")))</f>
        <v>1 video</v>
      </c>
      <c r="T358" s="54" t="s">
        <v>46</v>
      </c>
      <c r="U358" s="75" t="s">
        <v>105</v>
      </c>
      <c r="V358" s="7" t="str">
        <f t="shared" si="51"/>
        <v/>
      </c>
      <c r="W358" s="85" t="s">
        <v>35</v>
      </c>
      <c r="X358" s="86" t="s">
        <v>35</v>
      </c>
      <c r="Y358" s="87" t="str">
        <f>+IFERROR(IF(Z358="#N/C","#N/C",INDEX(Taxonomy_UniqueValues!A:A,MATCH(Z358,Taxonomy_UniqueValues!B:B,0))),"#N/C")</f>
        <v>#N/C</v>
      </c>
      <c r="Z358" s="87" t="str">
        <f>+IFERROR(IF(AA358="#N/C","#N/C",INDEX(Taxonomy_UniqueValues!B:B,MATCH(AA358,Taxonomy_UniqueValues!C:C,0))),"#N/C")</f>
        <v>#N/C</v>
      </c>
      <c r="AA358" s="87" t="str">
        <f>+IFERROR(IF(AC358="#N/C","#N/C",IF(AC358="-",INDEX(Taxonomy_UniqueValues!C:C,MATCH(AD358,Taxonomy_UniqueValues!F:F,0)),INDEX(Taxonomy_UniqueValues!C:C,MATCH(AC358,Taxonomy_UniqueValues!E:E,0)))),"#N/C")</f>
        <v>#N/C</v>
      </c>
      <c r="AB358" s="87" t="str">
        <f>+IFERROR(IF(AC358="#N/C","#N/C",INDEX(Taxonomy_UniqueValues!D:D,MATCH(AC358,Taxonomy_UniqueValues!E:E,0))),"#N/C")</f>
        <v>#N/C</v>
      </c>
      <c r="AC358" s="87" t="str">
        <f>+IFERROR(IF(AD358="#N/C","#N/C",IF(AD358="-",INDEX(Taxonomy_UniqueValues!E:E,MATCH(AE358,Taxonomy_UniqueValues!G:G,0)),INDEX(Taxonomy_UniqueValues!E:E,MATCH(AD358,Taxonomy_UniqueValues!F:F,0)))),"#N/C")</f>
        <v>#N/C</v>
      </c>
      <c r="AD358" s="87" t="str">
        <f>+IFERROR(IF(AE358="#N/C","#N/C",IF(AE358="-",INDEX(Taxonomy_UniqueValues!F:F,MATCH(AF358,Taxonomy_UniqueValues!H:H,0)),INDEX(Taxonomy_UniqueValues!F:F,MATCH(AE358,Taxonomy_UniqueValues!G:G,0)))),"#N/C")</f>
        <v>#N/C</v>
      </c>
      <c r="AE358" s="87" t="str">
        <f>+IFERROR(IF(AF358="#N/C","#N/C",INDEX(Taxonomy_UniqueValues!G:G,MATCH(AF358,Taxonomy_UniqueValues!H:H,0))),"#N/C")</f>
        <v>#N/C</v>
      </c>
      <c r="AF358" s="87" t="str">
        <f>+IFERROR(IF(AG358="#N/C","#N/C",INDEX(Taxonomy_UniqueValues!H:H,MATCH(AG358,Taxonomy_UniqueValues!I:I,0))),"#N/C")</f>
        <v>#N/C</v>
      </c>
      <c r="AG358" s="88" t="s">
        <v>37</v>
      </c>
      <c r="AH358" s="39" t="str" cm="1">
        <f t="array" ref="AH358">IF(LEN(V358)&gt;1,V358,_xlfn.LET(_xlpm.cls,Y358, _xlpm.ord,IFERROR(Z358,"#N/C"), _xlpm.subord,IFERROR(AA358,"#N/C"), _xlpm.infr,IFERROR(AB358,"#N/C"), _xlpm.sf,IFERROR(AC358,"#N/C"), _xlpm.fam,IFERROR(AD358,"#N/C"), _xlpm.subfam,IF(TRIM(AE358)="-","#N/C",IFERROR(AE358,"#N/C")),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_xlpm.fallback,IF(IFERROR(Z358,"#N/C")="#N/C",Y358,IF(IFERROR(AA358,"#N/C")="#N/C",Z358,IF(IFERROR(AB358,"#N/C")="#N/C",AA358,IF(IFERROR(AC358,"#N/C")="#N/C",AB358,IF(IFERROR(AD358,"#N/C")="#N/C",AC358,IF(IFERROR(AE358,"#N/C")="#N/C",AD358,"#N/C")))))), _xlpm.finalResult,IF(OR(_xlpm.computedResult="",_xlpm.computedResult="#N/C"),_xlpm.fallback,_xlpm.computedResult), INDEX(_xlpm.finalResult,1)))</f>
        <v>#N/C</v>
      </c>
      <c r="AI358" s="106" t="s">
        <v>35</v>
      </c>
      <c r="AJ358" s="55" t="str">
        <f t="shared" si="52"/>
        <v>#N/C.#N/C.#N/C.#N/C.#N/C.#N/C.#N/C.#N/C.#N/C</v>
      </c>
    </row>
    <row r="359" spans="1:36" x14ac:dyDescent="0.25">
      <c r="A359" s="3">
        <v>65</v>
      </c>
      <c r="B359" s="50" t="str">
        <f t="shared" ref="B359:B421" si="54">+_xlfn.CONCAT(C359,"_",A359)</f>
        <v>FAIR-D2_65</v>
      </c>
      <c r="C359" s="51" t="s">
        <v>335</v>
      </c>
      <c r="D359" s="4">
        <f t="shared" si="53"/>
        <v>45164</v>
      </c>
      <c r="E359" s="1" t="s">
        <v>382</v>
      </c>
      <c r="F359" s="81" t="str">
        <f>HYPERLINK(VLOOKUP(E359,Video_List!G:K,5),"video")</f>
        <v>video</v>
      </c>
      <c r="G359" s="5" t="str">
        <f>IF(ISBLANK(E359),"",IFERROR(IF(MATCH(E359,Video_List!$G:$G,)&gt;0,"ok",""),"errr"))</f>
        <v>ok</v>
      </c>
      <c r="H359" s="1" t="s">
        <v>382</v>
      </c>
      <c r="I359" s="81" t="str">
        <f>HYPERLINK(VLOOKUP(H359,Video_List!G:K,5),"video")</f>
        <v>video</v>
      </c>
      <c r="J359" s="5" t="str">
        <f>IF(ISBLANK(H359),"",IFERROR(IF(MATCH(H359,Video_List!$G:$G,)&gt;0,"ok",""),"error"))</f>
        <v>ok</v>
      </c>
      <c r="K359" s="2">
        <v>45164.490960648101</v>
      </c>
      <c r="L359" s="2">
        <v>45164.4910648148</v>
      </c>
      <c r="M359" s="52">
        <f t="shared" si="49"/>
        <v>1.041666982928291E-4</v>
      </c>
      <c r="N359" s="53" t="s">
        <v>31</v>
      </c>
      <c r="O359" s="54" t="s">
        <v>35</v>
      </c>
      <c r="P359" s="54" t="s">
        <v>33</v>
      </c>
      <c r="Q359" s="6">
        <v>62</v>
      </c>
      <c r="R359" s="5" t="str">
        <f t="shared" si="50"/>
        <v>FAIR-D2/62</v>
      </c>
      <c r="S359" s="4" t="str">
        <f>IF(ISBLANK(E359),"",IF(E359=H359, "1 video",CONCATENATE((+COUNTIFS(Video_List!$A:$A,Monitoring!C359,Video_List!$D:$D,"&lt;=" &amp;Monitoring!L359)-COUNTIFS(Video_List!$A:$A,Monitoring!C359,Video_List!$D:$D,"&lt;=" &amp;Monitoring!K359))+1," videos")))</f>
        <v>1 video</v>
      </c>
      <c r="T359" s="54" t="s">
        <v>34</v>
      </c>
      <c r="U359" s="75"/>
      <c r="V359" s="7" t="str">
        <f t="shared" si="51"/>
        <v/>
      </c>
      <c r="W359" s="85" t="s">
        <v>32</v>
      </c>
      <c r="X359" s="86" t="s">
        <v>35</v>
      </c>
      <c r="Y359" s="87" t="str">
        <f>+IFERROR(IF(Z359="#N/C","#N/C",INDEX(Taxonomy_UniqueValues!A:A,MATCH(Z359,Taxonomy_UniqueValues!B:B,0))),"#N/C")</f>
        <v>Insecta</v>
      </c>
      <c r="Z359" s="87" t="str">
        <f>+IFERROR(IF(AA359="#N/C","#N/C",INDEX(Taxonomy_UniqueValues!B:B,MATCH(AA359,Taxonomy_UniqueValues!C:C,0))),"#N/C")</f>
        <v>Diptera</v>
      </c>
      <c r="AA359" s="87" t="str">
        <f>+IFERROR(IF(AC359="#N/C","#N/C",INDEX(Taxonomy_UniqueValues!C:C,MATCH(AC359,Taxonomy_UniqueValues!E:E,0))),"#N/C")</f>
        <v>Brachycera</v>
      </c>
      <c r="AB359" s="87" t="str">
        <f>+IFERROR(IF(AC359="#N/C","#N/C",INDEX(Taxonomy_UniqueValues!D:D,MATCH(AC359,Taxonomy_UniqueValues!E:E,0))),"#N/C")</f>
        <v>Muscomorpha</v>
      </c>
      <c r="AC359" s="87" t="s">
        <v>36</v>
      </c>
      <c r="AD359" s="87" t="str">
        <f>+IFERROR(IF(AE359="#N/C","#N/C",IF(AE359="-",INDEX(Taxonomy_UniqueValues!F:F,MATCH(AF359,Taxonomy_UniqueValues!H:H,0)),INDEX(Taxonomy_UniqueValues!F:F,MATCH(AE359,Taxonomy_UniqueValues!G:G,0)))),"#N/C")</f>
        <v>#N/C</v>
      </c>
      <c r="AE359" s="87" t="str">
        <f>+IFERROR(IF(AF359="#N/C","#N/C",INDEX(Taxonomy_UniqueValues!G:G,MATCH(AF359,Taxonomy_UniqueValues!H:H,0))),"#N/C")</f>
        <v>#N/C</v>
      </c>
      <c r="AF359" s="87" t="str">
        <f>+IFERROR(IF(AG359="#N/C","#N/C",INDEX(Taxonomy_UniqueValues!H:H,MATCH(AG359,Taxonomy_UniqueValues!I:I,0))),"#N/C")</f>
        <v>#N/C</v>
      </c>
      <c r="AG359" s="88" t="s">
        <v>37</v>
      </c>
      <c r="AH359" s="39" t="str" cm="1">
        <f t="array" ref="AH359">IF(LEN(V359)&gt;1,V359,_xlfn.LET(_xlpm.cls,Y359, _xlpm.ord,IFERROR(Z359,"#N/C"), _xlpm.subord,IFERROR(AA359,"#N/C"), _xlpm.infr,IFERROR(AB359,"#N/C"), _xlpm.sf,IFERROR(AC359,"#N/C"), _xlpm.fam,IFERROR(AD359,"#N/C"), _xlpm.subfam,IF(TRIM(AE359)="-","#N/C",IFERROR(AE359,"#N/C")),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_xlpm.fallback,IF(IFERROR(Z359,"#N/C")="#N/C",Y359,IF(IFERROR(AA359,"#N/C")="#N/C",Z359,IF(IFERROR(AB359,"#N/C")="#N/C",AA359,IF(IFERROR(AC359,"#N/C")="#N/C",AB359,IF(IFERROR(AD359,"#N/C")="#N/C",AC359,IF(IFERROR(AE359,"#N/C")="#N/C",AD359,"#N/C")))))), _xlpm.finalResult,IF(OR(_xlpm.computedResult="",_xlpm.computedResult="#N/C"),_xlpm.fallback,_xlpm.computedResult), INDEX(_xlpm.finalResult,1)))</f>
        <v>Muscoidea</v>
      </c>
      <c r="AI359" s="106" t="s">
        <v>35</v>
      </c>
      <c r="AJ359" s="55" t="str">
        <f t="shared" si="52"/>
        <v>Insecta.Diptera.Brachycera.Muscomorpha.Muscoidea.#N/C.#N/C.#N/C.#N/C</v>
      </c>
    </row>
    <row r="360" spans="1:36" x14ac:dyDescent="0.25">
      <c r="A360" s="3">
        <v>66</v>
      </c>
      <c r="B360" s="50" t="str">
        <f t="shared" si="54"/>
        <v>FAIR-D2_66</v>
      </c>
      <c r="C360" s="51" t="s">
        <v>335</v>
      </c>
      <c r="D360" s="4">
        <f t="shared" si="53"/>
        <v>45164</v>
      </c>
      <c r="E360" s="1" t="s">
        <v>383</v>
      </c>
      <c r="F360" s="81" t="str">
        <f>HYPERLINK(VLOOKUP(E360,Video_List!G:K,5),"video")</f>
        <v>video</v>
      </c>
      <c r="G360" s="5" t="str">
        <f>IF(ISBLANK(E360),"",IFERROR(IF(MATCH(E360,Video_List!$G:$G,)&gt;0,"ok",""),"errr"))</f>
        <v>ok</v>
      </c>
      <c r="H360" s="1" t="s">
        <v>383</v>
      </c>
      <c r="I360" s="81" t="str">
        <f>HYPERLINK(VLOOKUP(H360,Video_List!G:K,5),"video")</f>
        <v>video</v>
      </c>
      <c r="J360" s="5" t="str">
        <f>IF(ISBLANK(H360),"",IFERROR(IF(MATCH(H360,Video_List!$G:$G,)&gt;0,"ok",""),"error"))</f>
        <v>ok</v>
      </c>
      <c r="K360" s="2">
        <v>45164.492719907401</v>
      </c>
      <c r="L360" s="2">
        <v>45164.4930439815</v>
      </c>
      <c r="M360" s="52">
        <f t="shared" si="49"/>
        <v>3.2407409889856353E-4</v>
      </c>
      <c r="N360" s="53" t="s">
        <v>31</v>
      </c>
      <c r="O360" s="54" t="s">
        <v>32</v>
      </c>
      <c r="P360" s="54" t="s">
        <v>46</v>
      </c>
      <c r="Q360" s="6">
        <v>63</v>
      </c>
      <c r="R360" s="5" t="str">
        <f t="shared" si="50"/>
        <v>FAIR-D2/63</v>
      </c>
      <c r="S360" s="4" t="str">
        <f>IF(ISBLANK(E360),"",IF(E360=H360, "1 video",CONCATENATE((+COUNTIFS(Video_List!$A:$A,Monitoring!C360,Video_List!$D:$D,"&lt;=" &amp;Monitoring!L360)-COUNTIFS(Video_List!$A:$A,Monitoring!C360,Video_List!$D:$D,"&lt;=" &amp;Monitoring!K360))+1," videos")))</f>
        <v>1 video</v>
      </c>
      <c r="T360" s="54" t="s">
        <v>34</v>
      </c>
      <c r="U360" s="75"/>
      <c r="V360" s="7" t="str">
        <f t="shared" si="51"/>
        <v/>
      </c>
      <c r="W360" s="85" t="s">
        <v>35</v>
      </c>
      <c r="X360" s="86" t="s">
        <v>35</v>
      </c>
      <c r="Y360" s="87" t="str">
        <f>+IFERROR(IF(Z360="#N/C","#N/C",INDEX(Taxonomy_UniqueValues!A:A,MATCH(Z360,Taxonomy_UniqueValues!B:B,0))),"#N/C")</f>
        <v>Insecta</v>
      </c>
      <c r="Z360" s="87" t="str">
        <f>+IFERROR(IF(AA360="#N/C","#N/C",INDEX(Taxonomy_UniqueValues!B:B,MATCH(AA360,Taxonomy_UniqueValues!C:C,0))),"#N/C")</f>
        <v>Diptera</v>
      </c>
      <c r="AA360" s="87" t="s">
        <v>49</v>
      </c>
      <c r="AB360" s="87" t="str">
        <f>+IFERROR(IF(AC360="#N/C","#N/C",INDEX(Taxonomy_UniqueValues!D:D,MATCH(AC360,Taxonomy_UniqueValues!E:E,0))),"#N/C")</f>
        <v>#N/C</v>
      </c>
      <c r="AC360" s="87" t="str">
        <f>+IFERROR(IF(AD360="#N/C","#N/C",IF(AD360="-",INDEX(Taxonomy_UniqueValues!E:E,MATCH(AE360,Taxonomy_UniqueValues!G:G,0)),INDEX(Taxonomy_UniqueValues!E:E,MATCH(AD360,Taxonomy_UniqueValues!F:F,0)))),"#N/C")</f>
        <v>#N/C</v>
      </c>
      <c r="AD360" s="87" t="str">
        <f>+IFERROR(IF(AE360="#N/C","#N/C",IF(AE360="-",INDEX(Taxonomy_UniqueValues!F:F,MATCH(AF360,Taxonomy_UniqueValues!H:H,0)),INDEX(Taxonomy_UniqueValues!F:F,MATCH(AE360,Taxonomy_UniqueValues!G:G,0)))),"#N/C")</f>
        <v>#N/C</v>
      </c>
      <c r="AE360" s="87" t="str">
        <f>+IFERROR(IF(AF360="#N/C","#N/C",INDEX(Taxonomy_UniqueValues!G:G,MATCH(AF360,Taxonomy_UniqueValues!H:H,0))),"#N/C")</f>
        <v>#N/C</v>
      </c>
      <c r="AF360" s="87" t="str">
        <f>+IFERROR(IF(AG360="#N/C","#N/C",INDEX(Taxonomy_UniqueValues!H:H,MATCH(AG360,Taxonomy_UniqueValues!I:I,0))),"#N/C")</f>
        <v>#N/C</v>
      </c>
      <c r="AG360" s="88" t="s">
        <v>37</v>
      </c>
      <c r="AH360" s="39" t="str" cm="1">
        <f t="array" ref="AH360">IF(LEN(V360)&gt;1,V360,_xlfn.LET(_xlpm.cls,Y360, _xlpm.ord,IFERROR(Z360,"#N/C"), _xlpm.subord,IFERROR(AA360,"#N/C"), _xlpm.infr,IFERROR(AB360,"#N/C"), _xlpm.sf,IFERROR(AC360,"#N/C"), _xlpm.fam,IFERROR(AD360,"#N/C"), _xlpm.subfam,IF(TRIM(AE360)="-","#N/C",IFERROR(AE360,"#N/C")),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_xlpm.fallback,IF(IFERROR(Z360,"#N/C")="#N/C",Y360,IF(IFERROR(AA360,"#N/C")="#N/C",Z360,IF(IFERROR(AB360,"#N/C")="#N/C",AA360,IF(IFERROR(AC360,"#N/C")="#N/C",AB360,IF(IFERROR(AD360,"#N/C")="#N/C",AC360,IF(IFERROR(AE360,"#N/C")="#N/C",AD360,"#N/C")))))), _xlpm.finalResult,IF(OR(_xlpm.computedResult="",_xlpm.computedResult="#N/C"),_xlpm.fallback,_xlpm.computedResult), INDEX(_xlpm.finalResult,1)))</f>
        <v>Brachycera</v>
      </c>
      <c r="AI360" s="106" t="s">
        <v>35</v>
      </c>
      <c r="AJ360" s="55" t="str">
        <f t="shared" si="52"/>
        <v>Insecta.Diptera.Brachycera.#N/C.#N/C.#N/C.#N/C.#N/C.#N/C</v>
      </c>
    </row>
    <row r="361" spans="1:36" x14ac:dyDescent="0.25">
      <c r="A361" s="3">
        <v>67</v>
      </c>
      <c r="B361" s="50" t="str">
        <f t="shared" si="54"/>
        <v>FAIR-D2_67</v>
      </c>
      <c r="C361" s="51" t="s">
        <v>335</v>
      </c>
      <c r="D361" s="4">
        <f t="shared" si="53"/>
        <v>45164</v>
      </c>
      <c r="E361" s="1" t="s">
        <v>383</v>
      </c>
      <c r="F361" s="81" t="str">
        <f>HYPERLINK(VLOOKUP(E361,Video_List!G:K,5),"video")</f>
        <v>video</v>
      </c>
      <c r="G361" s="5" t="str">
        <f>IF(ISBLANK(E361),"",IFERROR(IF(MATCH(E361,Video_List!$G:$G,)&gt;0,"ok",""),"errr"))</f>
        <v>ok</v>
      </c>
      <c r="H361" s="1" t="s">
        <v>383</v>
      </c>
      <c r="I361" s="81" t="str">
        <f>HYPERLINK(VLOOKUP(H361,Video_List!G:K,5),"video")</f>
        <v>video</v>
      </c>
      <c r="J361" s="5" t="str">
        <f>IF(ISBLANK(H361),"",IFERROR(IF(MATCH(H361,Video_List!$G:$G,)&gt;0,"ok",""),"error"))</f>
        <v>ok</v>
      </c>
      <c r="K361" s="2">
        <v>45164.492719907401</v>
      </c>
      <c r="L361" s="2">
        <v>45164.492974537003</v>
      </c>
      <c r="M361" s="52">
        <f t="shared" si="49"/>
        <v>2.5462960184086114E-4</v>
      </c>
      <c r="N361" s="53" t="s">
        <v>46</v>
      </c>
      <c r="O361" s="54" t="s">
        <v>35</v>
      </c>
      <c r="P361" s="54" t="s">
        <v>33</v>
      </c>
      <c r="Q361" s="6">
        <v>64</v>
      </c>
      <c r="R361" s="5" t="str">
        <f t="shared" si="50"/>
        <v>FAIR-D2/64</v>
      </c>
      <c r="S361" s="4" t="str">
        <f>IF(ISBLANK(E361),"",IF(E361=H361, "1 video",CONCATENATE((+COUNTIFS(Video_List!$A:$A,Monitoring!C361,Video_List!$D:$D,"&lt;=" &amp;Monitoring!L361)-COUNTIFS(Video_List!$A:$A,Monitoring!C361,Video_List!$D:$D,"&lt;=" &amp;Monitoring!K361))+1," videos")))</f>
        <v>1 video</v>
      </c>
      <c r="T361" s="54" t="s">
        <v>384</v>
      </c>
      <c r="U361" s="75"/>
      <c r="V361" s="7" t="str">
        <f t="shared" si="51"/>
        <v/>
      </c>
      <c r="W361" s="85" t="s">
        <v>32</v>
      </c>
      <c r="X361" s="86" t="s">
        <v>35</v>
      </c>
      <c r="Y361" s="87" t="str">
        <f>+IFERROR(IF(Z361="#N/C","#N/C",INDEX(Taxonomy_UniqueValues!A:A,MATCH(Z361,Taxonomy_UniqueValues!B:B,0))),"#N/C")</f>
        <v>Insecta</v>
      </c>
      <c r="Z361" s="87" t="str">
        <f>+IFERROR(IF(AA361="#N/C","#N/C",INDEX(Taxonomy_UniqueValues!B:B,MATCH(AA361,Taxonomy_UniqueValues!C:C,0))),"#N/C")</f>
        <v>Diptera</v>
      </c>
      <c r="AA361" s="87" t="str">
        <f>+IFERROR(IF(AC361="#N/C","#N/C",INDEX(Taxonomy_UniqueValues!C:C,MATCH(AC361,Taxonomy_UniqueValues!E:E,0))),"#N/C")</f>
        <v>Brachycera</v>
      </c>
      <c r="AB361" s="87" t="str">
        <f>+IFERROR(IF(AC361="#N/C","#N/C",INDEX(Taxonomy_UniqueValues!D:D,MATCH(AC361,Taxonomy_UniqueValues!E:E,0))),"#N/C")</f>
        <v>Muscomorpha</v>
      </c>
      <c r="AC361" s="87" t="str">
        <f>+IFERROR(IF(AD361="#N/C","#N/C",IF(AD361="-",INDEX(Taxonomy_UniqueValues!E:E,MATCH(AE361,Taxonomy_UniqueValues!G:G,0)),INDEX(Taxonomy_UniqueValues!E:E,MATCH(AD361,Taxonomy_UniqueValues!F:F,0)))),"#N/C")</f>
        <v>Ephydroidea</v>
      </c>
      <c r="AD361" s="87" t="str">
        <f>+IFERROR(IF(AE361="#N/C","#N/C",IF(AE361="-",INDEX(Taxonomy_UniqueValues!F:F,MATCH(AF361,Taxonomy_UniqueValues!H:H,0)),INDEX(Taxonomy_UniqueValues!F:F,MATCH(AE361,Taxonomy_UniqueValues!G:G,0)))),"#N/C")</f>
        <v>Drosophilidae</v>
      </c>
      <c r="AE361" s="87" t="str">
        <f>+IFERROR(IF(AF361="#N/C","#N/C",INDEX(Taxonomy_UniqueValues!G:G,MATCH(AF361,Taxonomy_UniqueValues!H:H,0))),"#N/C")</f>
        <v>Drosophilinae</v>
      </c>
      <c r="AF361" s="87" t="s">
        <v>385</v>
      </c>
      <c r="AG361" s="88" t="s">
        <v>37</v>
      </c>
      <c r="AH361" s="39" t="str" cm="1">
        <f t="array" ref="AH361">IF(LEN(V361)&gt;1,V361,_xlfn.LET(_xlpm.cls,Y361, _xlpm.ord,IFERROR(Z361,"#N/C"), _xlpm.subord,IFERROR(AA361,"#N/C"), _xlpm.infr,IFERROR(AB361,"#N/C"), _xlpm.sf,IFERROR(AC361,"#N/C"), _xlpm.fam,IFERROR(AD361,"#N/C"), _xlpm.subfam,IF(TRIM(AE361)="-","#N/C",IFERROR(AE361,"#N/C")),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_xlpm.fallback,IF(IFERROR(Z361,"#N/C")="#N/C",Y361,IF(IFERROR(AA361,"#N/C")="#N/C",Z361,IF(IFERROR(AB361,"#N/C")="#N/C",AA361,IF(IFERROR(AC361,"#N/C")="#N/C",AB361,IF(IFERROR(AD361,"#N/C")="#N/C",AC361,IF(IFERROR(AE361,"#N/C")="#N/C",AD361,"#N/C")))))), _xlpm.finalResult,IF(OR(_xlpm.computedResult="",_xlpm.computedResult="#N/C"),_xlpm.fallback,_xlpm.computedResult), INDEX(_xlpm.finalResult,1)))</f>
        <v>fruit_fly</v>
      </c>
      <c r="AI361" s="106" t="s">
        <v>35</v>
      </c>
      <c r="AJ361" s="55" t="str">
        <f t="shared" si="52"/>
        <v>Insecta.Diptera.Brachycera.Muscomorpha.Ephydroidea.Drosophilidae.Drosophilinae.Drosophila.#N/C</v>
      </c>
    </row>
    <row r="362" spans="1:36" x14ac:dyDescent="0.25">
      <c r="A362" s="3">
        <v>69</v>
      </c>
      <c r="B362" s="50" t="str">
        <f t="shared" si="54"/>
        <v>FAIR-D2_69</v>
      </c>
      <c r="C362" s="51" t="s">
        <v>335</v>
      </c>
      <c r="D362" s="4">
        <f t="shared" si="53"/>
        <v>45164</v>
      </c>
      <c r="E362" s="1" t="s">
        <v>386</v>
      </c>
      <c r="F362" s="81" t="str">
        <f>HYPERLINK(VLOOKUP(E362,Video_List!G:K,5),"video")</f>
        <v>video</v>
      </c>
      <c r="G362" s="5" t="str">
        <f>IF(ISBLANK(E362),"",IFERROR(IF(MATCH(E362,Video_List!$G:$G,)&gt;0,"ok",""),"errr"))</f>
        <v>ok</v>
      </c>
      <c r="H362" s="1" t="s">
        <v>386</v>
      </c>
      <c r="I362" s="81" t="str">
        <f>HYPERLINK(VLOOKUP(H362,Video_List!G:K,5),"video")</f>
        <v>video</v>
      </c>
      <c r="J362" s="5" t="str">
        <f>IF(ISBLANK(H362),"",IFERROR(IF(MATCH(H362,Video_List!$G:$G,)&gt;0,"ok",""),"error"))</f>
        <v>ok</v>
      </c>
      <c r="K362" s="2">
        <v>45164.494131944397</v>
      </c>
      <c r="L362" s="2">
        <v>45164.494236111103</v>
      </c>
      <c r="M362" s="52">
        <f t="shared" si="49"/>
        <v>1.0416670556878671E-4</v>
      </c>
      <c r="N362" s="53" t="s">
        <v>33</v>
      </c>
      <c r="O362" s="54" t="s">
        <v>35</v>
      </c>
      <c r="P362" s="54" t="s">
        <v>31</v>
      </c>
      <c r="Q362" s="6">
        <v>65</v>
      </c>
      <c r="R362" s="5" t="str">
        <f t="shared" si="50"/>
        <v>FAIR-D2/65</v>
      </c>
      <c r="S362" s="4" t="str">
        <f>IF(ISBLANK(E362),"",IF(E362=H362, "1 video",CONCATENATE((+COUNTIFS(Video_List!$A:$A,Monitoring!C362,Video_List!$D:$D,"&lt;=" &amp;Monitoring!L362)-COUNTIFS(Video_List!$A:$A,Monitoring!C362,Video_List!$D:$D,"&lt;=" &amp;Monitoring!K362))+1," videos")))</f>
        <v>1 video</v>
      </c>
      <c r="T362" s="54" t="s">
        <v>34</v>
      </c>
      <c r="U362" s="75"/>
      <c r="V362" s="7" t="str">
        <f t="shared" si="51"/>
        <v/>
      </c>
      <c r="W362" s="85" t="s">
        <v>32</v>
      </c>
      <c r="X362" s="86" t="s">
        <v>35</v>
      </c>
      <c r="Y362" s="87" t="str">
        <f>+IFERROR(IF(Z362="#N/C","#N/C",IF(Z362=0,INDEX(Taxonomy_UniqueValues!A:A,MATCH(AA362,Taxonomy_UniqueValues!C:C,0)),INDEX(Taxonomy_UniqueValues!A:A,MATCH(Z362,Taxonomy_UniqueValues!B:B,0)))),"#N/C")</f>
        <v>Insecta</v>
      </c>
      <c r="Z362" s="87" t="str">
        <f>+IFERROR(IF(AA362="#N/C","#N/C",IF(AA362=0,INDEX(Taxonomy_UniqueValues!B:B,MATCH(AB362,Taxonomy_UniqueValues!D:D,0)),INDEX(Taxonomy_UniqueValues!B:B,MATCH(AA362,Taxonomy_UniqueValues!C:C,0)))),"#N/C")</f>
        <v>Diptera</v>
      </c>
      <c r="AA362" s="87" t="str">
        <f>+IFERROR(IF(AB362="#N/C","#N/C",IF(AB362=0,INDEX(Taxonomy_UniqueValues!C:C,MATCH(AC362,Taxonomy_UniqueValues!E:E,0)),INDEX(Taxonomy_UniqueValues!C:C,MATCH(AB362,Taxonomy_UniqueValues!D:D,0)))),"#N/C")</f>
        <v>Brachycera</v>
      </c>
      <c r="AB362" s="87" t="str">
        <f>+IFERROR(IF(AC362="#N/C","#N/C",IF(AC362=0,INDEX(Taxonomy_UniqueValues!D:D,MATCH(AD362,Taxonomy_UniqueValues!F:F,0)),INDEX(Taxonomy_UniqueValues!D:D,MATCH(AC362,Taxonomy_UniqueValues!E:E,0)))),"#N/C")</f>
        <v>Muscomorpha</v>
      </c>
      <c r="AC362" s="87" t="str">
        <f>+IFERROR(IF(AD362="#N/C","#N/C",IF(AD362=0,INDEX(Taxonomy_UniqueValues!E:E,MATCH(AE362,Taxonomy_UniqueValues!G:G,0)),INDEX(Taxonomy_UniqueValues!E:E,MATCH(AD362,Taxonomy_UniqueValues!F:F,0)))),"#N/C")</f>
        <v>Muscoidea</v>
      </c>
      <c r="AD362" s="87" t="str">
        <f>+IFERROR(IF(AE362="#N/C","#N/C",IF(AE362=0,INDEX(Taxonomy_UniqueValues!F:F,MATCH(AF362,Taxonomy_UniqueValues!H:H,0)),INDEX(Taxonomy_UniqueValues!F:F,MATCH(AE362,Taxonomy_UniqueValues!G:G,0)))),"#N/C")</f>
        <v>Fanniidae</v>
      </c>
      <c r="AE362" s="87">
        <f>+IFERROR(IF(AF362="#N/C","#N/C",INDEX(Taxonomy_UniqueValues!G:G,MATCH(AF362,Taxonomy_UniqueValues!H:H,0))),"#N/C")</f>
        <v>0</v>
      </c>
      <c r="AF362" s="87" t="s">
        <v>39</v>
      </c>
      <c r="AG362" s="88" t="s">
        <v>37</v>
      </c>
      <c r="AH362" s="39" t="str" cm="1">
        <f t="array" ref="AH362">IF(LEN(V362)&gt;1,V362,_xlfn.LET(_xlpm.cls,Y362, _xlpm.ord,IFERROR(Z362,"#N/C"), _xlpm.subord,IFERROR(AA362,"#N/C"), _xlpm.infr,IFERROR(AB362,"#N/C"), _xlpm.sf,IFERROR(AC362,"#N/C"), _xlpm.fam,IFERROR(AD362,"#N/C"), _xlpm.subfam,IF(TRIM(AE362)="-","#N/C",IFERROR(AE362,"#N/C")),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_xlpm.fallback,IF(IFERROR(Z362,"#N/C")="#N/C",Y362,IF(IFERROR(AA362,"#N/C")="#N/C",Z362,IF(IFERROR(AB362,"#N/C")="#N/C",AA362,IF(IFERROR(AC362,"#N/C")="#N/C",AB362,IF(IFERROR(AD362,"#N/C")="#N/C",AC362,IF(IFERROR(AE362,"#N/C")="#N/C",AD362,"#N/C")))))), _xlpm.finalResult,IF(OR(_xlpm.computedResult="",_xlpm.computedResult="#N/C"),_xlpm.fallback,_xlpm.computedResult), INDEX(_xlpm.finalResult,1)))</f>
        <v>fly</v>
      </c>
      <c r="AI362" s="106" t="s">
        <v>35</v>
      </c>
      <c r="AJ362" s="55" t="str">
        <f t="shared" si="52"/>
        <v>Insecta.Diptera.Brachycera.Muscomorpha.Muscoidea.Fanniidae.0.Fannia.#N/C</v>
      </c>
    </row>
    <row r="363" spans="1:36" x14ac:dyDescent="0.25">
      <c r="A363" s="3">
        <v>70</v>
      </c>
      <c r="B363" s="50" t="str">
        <f t="shared" si="54"/>
        <v>FAIR-D2_70</v>
      </c>
      <c r="C363" s="51" t="s">
        <v>335</v>
      </c>
      <c r="D363" s="4">
        <f t="shared" si="53"/>
        <v>45164</v>
      </c>
      <c r="E363" s="1" t="s">
        <v>387</v>
      </c>
      <c r="F363" s="81" t="str">
        <f>HYPERLINK(VLOOKUP(E363,Video_List!G:K,5),"video")</f>
        <v>video</v>
      </c>
      <c r="G363" s="5" t="str">
        <f>IF(ISBLANK(E363),"",IFERROR(IF(MATCH(E363,Video_List!$G:$G,)&gt;0,"ok",""),"errr"))</f>
        <v>ok</v>
      </c>
      <c r="H363" s="1" t="s">
        <v>387</v>
      </c>
      <c r="I363" s="81" t="str">
        <f>HYPERLINK(VLOOKUP(H363,Video_List!G:K,5),"video")</f>
        <v>video</v>
      </c>
      <c r="J363" s="5" t="str">
        <f>IF(ISBLANK(H363),"",IFERROR(IF(MATCH(H363,Video_List!$G:$G,)&gt;0,"ok",""),"error"))</f>
        <v>ok</v>
      </c>
      <c r="K363" s="2">
        <v>45164.5012152778</v>
      </c>
      <c r="L363" s="2">
        <v>45164.5012615741</v>
      </c>
      <c r="M363" s="52">
        <f t="shared" si="49"/>
        <v>4.6296299842651933E-5</v>
      </c>
      <c r="N363" s="53" t="s">
        <v>31</v>
      </c>
      <c r="O363" s="54" t="s">
        <v>32</v>
      </c>
      <c r="P363" s="54" t="s">
        <v>33</v>
      </c>
      <c r="Q363" s="6">
        <v>66</v>
      </c>
      <c r="R363" s="5" t="str">
        <f t="shared" si="50"/>
        <v>FAIR-D2/66</v>
      </c>
      <c r="S363" s="4" t="str">
        <f>IF(ISBLANK(E363),"",IF(E363=H363, "1 video",CONCATENATE((+COUNTIFS(Video_List!$A:$A,Monitoring!C363,Video_List!$D:$D,"&lt;=" &amp;Monitoring!L363)-COUNTIFS(Video_List!$A:$A,Monitoring!C363,Video_List!$D:$D,"&lt;=" &amp;Monitoring!K363))+1," videos")))</f>
        <v>1 video</v>
      </c>
      <c r="T363" s="54" t="s">
        <v>34</v>
      </c>
      <c r="U363" s="75"/>
      <c r="V363" s="7" t="str">
        <f t="shared" si="51"/>
        <v/>
      </c>
      <c r="W363" s="85" t="s">
        <v>35</v>
      </c>
      <c r="X363" s="86" t="s">
        <v>35</v>
      </c>
      <c r="Y363" s="87" t="str">
        <f>+IFERROR(IF(Z363="#N/C","#N/C",INDEX(Taxonomy_UniqueValues!A:A,MATCH(Z363,Taxonomy_UniqueValues!B:B,0))),"#N/C")</f>
        <v>Insecta</v>
      </c>
      <c r="Z363" s="87" t="str">
        <f>+IFERROR(IF(AA363="#N/C","#N/C",INDEX(Taxonomy_UniqueValues!B:B,MATCH(AA363,Taxonomy_UniqueValues!C:C,0))),"#N/C")</f>
        <v>Diptera</v>
      </c>
      <c r="AA363" s="87" t="s">
        <v>49</v>
      </c>
      <c r="AB363" s="87" t="str">
        <f>+IFERROR(IF(AC363="#N/C","#N/C",INDEX(Taxonomy_UniqueValues!D:D,MATCH(AC363,Taxonomy_UniqueValues!E:E,0))),"#N/C")</f>
        <v>#N/C</v>
      </c>
      <c r="AC363" s="87" t="str">
        <f>+IFERROR(IF(AD363="#N/C","#N/C",IF(AD363="-",INDEX(Taxonomy_UniqueValues!E:E,MATCH(AE363,Taxonomy_UniqueValues!G:G,0)),INDEX(Taxonomy_UniqueValues!E:E,MATCH(AD363,Taxonomy_UniqueValues!F:F,0)))),"#N/C")</f>
        <v>#N/C</v>
      </c>
      <c r="AD363" s="87" t="str">
        <f>+IFERROR(IF(AE363="#N/C","#N/C",IF(AE363="-",INDEX(Taxonomy_UniqueValues!F:F,MATCH(AF363,Taxonomy_UniqueValues!H:H,0)),INDEX(Taxonomy_UniqueValues!F:F,MATCH(AE363,Taxonomy_UniqueValues!G:G,0)))),"#N/C")</f>
        <v>#N/C</v>
      </c>
      <c r="AE363" s="87" t="str">
        <f>+IFERROR(IF(AF363="#N/C","#N/C",INDEX(Taxonomy_UniqueValues!G:G,MATCH(AF363,Taxonomy_UniqueValues!H:H,0))),"#N/C")</f>
        <v>#N/C</v>
      </c>
      <c r="AF363" s="87" t="str">
        <f>+IFERROR(IF(AG363="#N/C","#N/C",INDEX(Taxonomy_UniqueValues!H:H,MATCH(AG363,Taxonomy_UniqueValues!I:I,0))),"#N/C")</f>
        <v>#N/C</v>
      </c>
      <c r="AG363" s="88" t="s">
        <v>37</v>
      </c>
      <c r="AH363" s="39" t="str" cm="1">
        <f t="array" ref="AH363">IF(LEN(V363)&gt;1,V363,_xlfn.LET(_xlpm.cls,Y363, _xlpm.ord,IFERROR(Z363,"#N/C"), _xlpm.subord,IFERROR(AA363,"#N/C"), _xlpm.infr,IFERROR(AB363,"#N/C"), _xlpm.sf,IFERROR(AC363,"#N/C"), _xlpm.fam,IFERROR(AD363,"#N/C"), _xlpm.subfam,IF(TRIM(AE363)="-","#N/C",IFERROR(AE363,"#N/C")),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_xlpm.fallback,IF(IFERROR(Z363,"#N/C")="#N/C",Y363,IF(IFERROR(AA363,"#N/C")="#N/C",Z363,IF(IFERROR(AB363,"#N/C")="#N/C",AA363,IF(IFERROR(AC363,"#N/C")="#N/C",AB363,IF(IFERROR(AD363,"#N/C")="#N/C",AC363,IF(IFERROR(AE363,"#N/C")="#N/C",AD363,"#N/C")))))), _xlpm.finalResult,IF(OR(_xlpm.computedResult="",_xlpm.computedResult="#N/C"),_xlpm.fallback,_xlpm.computedResult), INDEX(_xlpm.finalResult,1)))</f>
        <v>Brachycera</v>
      </c>
      <c r="AI363" s="106" t="s">
        <v>35</v>
      </c>
      <c r="AJ363" s="55" t="str">
        <f t="shared" si="52"/>
        <v>Insecta.Diptera.Brachycera.#N/C.#N/C.#N/C.#N/C.#N/C.#N/C</v>
      </c>
    </row>
    <row r="364" spans="1:36" x14ac:dyDescent="0.25">
      <c r="A364" s="3">
        <v>71</v>
      </c>
      <c r="B364" s="50" t="str">
        <f t="shared" si="54"/>
        <v>FAIR-D2_71</v>
      </c>
      <c r="C364" s="51" t="s">
        <v>335</v>
      </c>
      <c r="D364" s="4">
        <f t="shared" si="53"/>
        <v>45164</v>
      </c>
      <c r="E364" s="1" t="s">
        <v>387</v>
      </c>
      <c r="F364" s="81" t="str">
        <f>HYPERLINK(VLOOKUP(E364,Video_List!G:K,5),"video")</f>
        <v>video</v>
      </c>
      <c r="G364" s="5" t="str">
        <f>IF(ISBLANK(E364),"",IFERROR(IF(MATCH(E364,Video_List!$G:$G,)&gt;0,"ok",""),"errr"))</f>
        <v>ok</v>
      </c>
      <c r="H364" s="1" t="s">
        <v>387</v>
      </c>
      <c r="I364" s="81" t="str">
        <f>HYPERLINK(VLOOKUP(H364,Video_List!G:K,5),"video")</f>
        <v>video</v>
      </c>
      <c r="J364" s="5" t="str">
        <f>IF(ISBLANK(H364),"",IFERROR(IF(MATCH(H364,Video_List!$G:$G,)&gt;0,"ok",""),"error"))</f>
        <v>ok</v>
      </c>
      <c r="K364" s="2">
        <v>45164.5012152778</v>
      </c>
      <c r="L364" s="2">
        <v>45164.501296296301</v>
      </c>
      <c r="M364" s="52">
        <f t="shared" si="49"/>
        <v>8.1018501077778637E-5</v>
      </c>
      <c r="N364" s="53" t="s">
        <v>31</v>
      </c>
      <c r="O364" s="54" t="s">
        <v>35</v>
      </c>
      <c r="P364" s="54" t="s">
        <v>31</v>
      </c>
      <c r="Q364" s="6">
        <v>67</v>
      </c>
      <c r="R364" s="5" t="str">
        <f t="shared" si="50"/>
        <v>FAIR-D2/67</v>
      </c>
      <c r="S364" s="4" t="str">
        <f>IF(ISBLANK(E364),"",IF(E364=H364, "1 video",CONCATENATE((+COUNTIFS(Video_List!$A:$A,Monitoring!C364,Video_List!$D:$D,"&lt;=" &amp;Monitoring!L364)-COUNTIFS(Video_List!$A:$A,Monitoring!C364,Video_List!$D:$D,"&lt;=" &amp;Monitoring!K364))+1," videos")))</f>
        <v>1 video</v>
      </c>
      <c r="T364" s="54" t="s">
        <v>34</v>
      </c>
      <c r="U364" s="75"/>
      <c r="V364" s="7" t="str">
        <f t="shared" si="51"/>
        <v/>
      </c>
      <c r="W364" s="85" t="s">
        <v>32</v>
      </c>
      <c r="X364" s="86" t="s">
        <v>35</v>
      </c>
      <c r="Y364" s="87" t="str">
        <f>+IFERROR(IF(Z364="#N/C","#N/C",IF(Z364=0,INDEX(Taxonomy_UniqueValues!A:A,MATCH(AA364,Taxonomy_UniqueValues!C:C,0)),INDEX(Taxonomy_UniqueValues!A:A,MATCH(Z364,Taxonomy_UniqueValues!B:B,0)))),"#N/C")</f>
        <v>Insecta</v>
      </c>
      <c r="Z364" s="87" t="str">
        <f>+IFERROR(IF(AA364="#N/C","#N/C",IF(AA364=0,INDEX(Taxonomy_UniqueValues!B:B,MATCH(AB364,Taxonomy_UniqueValues!D:D,0)),INDEX(Taxonomy_UniqueValues!B:B,MATCH(AA364,Taxonomy_UniqueValues!C:C,0)))),"#N/C")</f>
        <v>Diptera</v>
      </c>
      <c r="AA364" s="87" t="str">
        <f>+IFERROR(IF(AB364="#N/C","#N/C",IF(AB364=0,INDEX(Taxonomy_UniqueValues!C:C,MATCH(AC364,Taxonomy_UniqueValues!E:E,0)),INDEX(Taxonomy_UniqueValues!C:C,MATCH(AB364,Taxonomy_UniqueValues!D:D,0)))),"#N/C")</f>
        <v>Brachycera</v>
      </c>
      <c r="AB364" s="87" t="str">
        <f>+IFERROR(IF(AC364="#N/C","#N/C",IF(AC364=0,INDEX(Taxonomy_UniqueValues!D:D,MATCH(AD364,Taxonomy_UniqueValues!F:F,0)),INDEX(Taxonomy_UniqueValues!D:D,MATCH(AC364,Taxonomy_UniqueValues!E:E,0)))),"#N/C")</f>
        <v>Muscomorpha</v>
      </c>
      <c r="AC364" s="87" t="str">
        <f>+IFERROR(IF(AD364="#N/C","#N/C",IF(AD364=0,INDEX(Taxonomy_UniqueValues!E:E,MATCH(AE364,Taxonomy_UniqueValues!G:G,0)),INDEX(Taxonomy_UniqueValues!E:E,MATCH(AD364,Taxonomy_UniqueValues!F:F,0)))),"#N/C")</f>
        <v>Muscoidea</v>
      </c>
      <c r="AD364" s="87" t="str">
        <f>+IFERROR(IF(AE364="#N/C","#N/C",IF(AE364=0,INDEX(Taxonomy_UniqueValues!F:F,MATCH(AF364,Taxonomy_UniqueValues!H:H,0)),INDEX(Taxonomy_UniqueValues!F:F,MATCH(AE364,Taxonomy_UniqueValues!G:G,0)))),"#N/C")</f>
        <v>Fanniidae</v>
      </c>
      <c r="AE364" s="87">
        <f>+IFERROR(IF(AF364="#N/C","#N/C",INDEX(Taxonomy_UniqueValues!G:G,MATCH(AF364,Taxonomy_UniqueValues!H:H,0))),"#N/C")</f>
        <v>0</v>
      </c>
      <c r="AF364" s="87" t="s">
        <v>39</v>
      </c>
      <c r="AG364" s="88" t="s">
        <v>37</v>
      </c>
      <c r="AH364" s="39" t="str" cm="1">
        <f t="array" ref="AH364">IF(LEN(V364)&gt;1,V364,_xlfn.LET(_xlpm.cls,Y364, _xlpm.ord,IFERROR(Z364,"#N/C"), _xlpm.subord,IFERROR(AA364,"#N/C"), _xlpm.infr,IFERROR(AB364,"#N/C"), _xlpm.sf,IFERROR(AC364,"#N/C"), _xlpm.fam,IFERROR(AD364,"#N/C"), _xlpm.subfam,IF(TRIM(AE364)="-","#N/C",IFERROR(AE364,"#N/C")),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_xlpm.fallback,IF(IFERROR(Z364,"#N/C")="#N/C",Y364,IF(IFERROR(AA364,"#N/C")="#N/C",Z364,IF(IFERROR(AB364,"#N/C")="#N/C",AA364,IF(IFERROR(AC364,"#N/C")="#N/C",AB364,IF(IFERROR(AD364,"#N/C")="#N/C",AC364,IF(IFERROR(AE364,"#N/C")="#N/C",AD364,"#N/C")))))), _xlpm.finalResult,IF(OR(_xlpm.computedResult="",_xlpm.computedResult="#N/C"),_xlpm.fallback,_xlpm.computedResult), INDEX(_xlpm.finalResult,1)))</f>
        <v>fly</v>
      </c>
      <c r="AI364" s="106" t="s">
        <v>35</v>
      </c>
      <c r="AJ364" s="55" t="str">
        <f t="shared" si="52"/>
        <v>Insecta.Diptera.Brachycera.Muscomorpha.Muscoidea.Fanniidae.0.Fannia.#N/C</v>
      </c>
    </row>
    <row r="365" spans="1:36" x14ac:dyDescent="0.25">
      <c r="A365" s="3">
        <v>72</v>
      </c>
      <c r="B365" s="50" t="str">
        <f t="shared" si="54"/>
        <v>FAIR-D2_72</v>
      </c>
      <c r="C365" s="51" t="s">
        <v>335</v>
      </c>
      <c r="D365" s="4">
        <f t="shared" si="53"/>
        <v>45164</v>
      </c>
      <c r="E365" s="1" t="s">
        <v>388</v>
      </c>
      <c r="F365" s="81" t="str">
        <f>HYPERLINK(VLOOKUP(E365,Video_List!G:K,5),"video")</f>
        <v>video</v>
      </c>
      <c r="G365" s="5" t="str">
        <f>IF(ISBLANK(E365),"",IFERROR(IF(MATCH(E365,Video_List!$G:$G,)&gt;0,"ok",""),"errr"))</f>
        <v>ok</v>
      </c>
      <c r="H365" s="1" t="s">
        <v>388</v>
      </c>
      <c r="I365" s="81" t="str">
        <f>HYPERLINK(VLOOKUP(H365,Video_List!G:K,5),"video")</f>
        <v>video</v>
      </c>
      <c r="J365" s="5" t="str">
        <f>IF(ISBLANK(H365),"",IFERROR(IF(MATCH(H365,Video_List!$G:$G,)&gt;0,"ok",""),"error"))</f>
        <v>ok</v>
      </c>
      <c r="K365" s="2">
        <v>45164.505219907398</v>
      </c>
      <c r="L365" s="2">
        <v>45164.505277777796</v>
      </c>
      <c r="M365" s="52">
        <f t="shared" si="49"/>
        <v>5.7870398450177163E-5</v>
      </c>
      <c r="N365" s="53" t="s">
        <v>46</v>
      </c>
      <c r="O365" s="54" t="s">
        <v>32</v>
      </c>
      <c r="P365" s="54" t="s">
        <v>46</v>
      </c>
      <c r="Q365" s="6">
        <v>68</v>
      </c>
      <c r="R365" s="5" t="str">
        <f t="shared" si="50"/>
        <v>FAIR-D2/68</v>
      </c>
      <c r="S365" s="4" t="str">
        <f>IF(ISBLANK(E365),"",IF(E365=H365, "1 video",CONCATENATE((+COUNTIFS(Video_List!$A:$A,Monitoring!C365,Video_List!$D:$D,"&lt;=" &amp;Monitoring!L365)-COUNTIFS(Video_List!$A:$A,Monitoring!C365,Video_List!$D:$D,"&lt;=" &amp;Monitoring!K365))+1," videos")))</f>
        <v>1 video</v>
      </c>
      <c r="T365" s="54" t="s">
        <v>34</v>
      </c>
      <c r="U365" s="75"/>
      <c r="V365" s="7" t="str">
        <f t="shared" si="51"/>
        <v/>
      </c>
      <c r="W365" s="85" t="s">
        <v>35</v>
      </c>
      <c r="X365" s="86" t="s">
        <v>35</v>
      </c>
      <c r="Y365" s="87" t="str">
        <f>+IFERROR(IF(Z365="#N/C","#N/C",INDEX(Taxonomy_UniqueValues!A:A,MATCH(Z365,Taxonomy_UniqueValues!B:B,0))),"#N/C")</f>
        <v>Insecta</v>
      </c>
      <c r="Z365" s="87" t="str">
        <f>+IFERROR(IF(AA365="#N/C","#N/C",INDEX(Taxonomy_UniqueValues!B:B,MATCH(AA365,Taxonomy_UniqueValues!C:C,0))),"#N/C")</f>
        <v>Diptera</v>
      </c>
      <c r="AA365" s="87" t="s">
        <v>49</v>
      </c>
      <c r="AB365" s="87" t="str">
        <f>+IFERROR(IF(AC365="#N/C","#N/C",INDEX(Taxonomy_UniqueValues!D:D,MATCH(AC365,Taxonomy_UniqueValues!E:E,0))),"#N/C")</f>
        <v>#N/C</v>
      </c>
      <c r="AC365" s="87" t="str">
        <f>+IFERROR(IF(AD365="#N/C","#N/C",IF(AD365="-",INDEX(Taxonomy_UniqueValues!E:E,MATCH(AE365,Taxonomy_UniqueValues!G:G,0)),INDEX(Taxonomy_UniqueValues!E:E,MATCH(AD365,Taxonomy_UniqueValues!F:F,0)))),"#N/C")</f>
        <v>#N/C</v>
      </c>
      <c r="AD365" s="87" t="str">
        <f>+IFERROR(IF(AE365="#N/C","#N/C",IF(AE365="-",INDEX(Taxonomy_UniqueValues!F:F,MATCH(AF365,Taxonomy_UniqueValues!H:H,0)),INDEX(Taxonomy_UniqueValues!F:F,MATCH(AE365,Taxonomy_UniqueValues!G:G,0)))),"#N/C")</f>
        <v>#N/C</v>
      </c>
      <c r="AE365" s="87" t="str">
        <f>+IFERROR(IF(AF365="#N/C","#N/C",INDEX(Taxonomy_UniqueValues!G:G,MATCH(AF365,Taxonomy_UniqueValues!H:H,0))),"#N/C")</f>
        <v>#N/C</v>
      </c>
      <c r="AF365" s="87" t="str">
        <f>+IFERROR(IF(AG365="#N/C","#N/C",INDEX(Taxonomy_UniqueValues!H:H,MATCH(AG365,Taxonomy_UniqueValues!I:I,0))),"#N/C")</f>
        <v>#N/C</v>
      </c>
      <c r="AG365" s="88" t="s">
        <v>37</v>
      </c>
      <c r="AH365" s="39" t="str" cm="1">
        <f t="array" ref="AH365">IF(LEN(V365)&gt;1,V365,_xlfn.LET(_xlpm.cls,Y365, _xlpm.ord,IFERROR(Z365,"#N/C"), _xlpm.subord,IFERROR(AA365,"#N/C"), _xlpm.infr,IFERROR(AB365,"#N/C"), _xlpm.sf,IFERROR(AC365,"#N/C"), _xlpm.fam,IFERROR(AD365,"#N/C"), _xlpm.subfam,IF(TRIM(AE365)="-","#N/C",IFERROR(AE365,"#N/C")),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_xlpm.fallback,IF(IFERROR(Z365,"#N/C")="#N/C",Y365,IF(IFERROR(AA365,"#N/C")="#N/C",Z365,IF(IFERROR(AB365,"#N/C")="#N/C",AA365,IF(IFERROR(AC365,"#N/C")="#N/C",AB365,IF(IFERROR(AD365,"#N/C")="#N/C",AC365,IF(IFERROR(AE365,"#N/C")="#N/C",AD365,"#N/C")))))), _xlpm.finalResult,IF(OR(_xlpm.computedResult="",_xlpm.computedResult="#N/C"),_xlpm.fallback,_xlpm.computedResult), INDEX(_xlpm.finalResult,1)))</f>
        <v>Brachycera</v>
      </c>
      <c r="AI365" s="106" t="s">
        <v>35</v>
      </c>
      <c r="AJ365" s="55" t="str">
        <f t="shared" si="52"/>
        <v>Insecta.Diptera.Brachycera.#N/C.#N/C.#N/C.#N/C.#N/C.#N/C</v>
      </c>
    </row>
    <row r="366" spans="1:36" x14ac:dyDescent="0.25">
      <c r="A366" s="3">
        <v>73</v>
      </c>
      <c r="B366" s="50" t="str">
        <f t="shared" si="54"/>
        <v>FAIR-D2_73</v>
      </c>
      <c r="C366" s="51" t="s">
        <v>335</v>
      </c>
      <c r="D366" s="4">
        <f t="shared" si="53"/>
        <v>45164</v>
      </c>
      <c r="E366" s="1" t="s">
        <v>388</v>
      </c>
      <c r="F366" s="81" t="str">
        <f>HYPERLINK(VLOOKUP(E366,Video_List!G:K,5),"video")</f>
        <v>video</v>
      </c>
      <c r="G366" s="5" t="str">
        <f>IF(ISBLANK(E366),"",IFERROR(IF(MATCH(E366,Video_List!$G:$G,)&gt;0,"ok",""),"errr"))</f>
        <v>ok</v>
      </c>
      <c r="H366" s="1" t="s">
        <v>388</v>
      </c>
      <c r="I366" s="81" t="str">
        <f>HYPERLINK(VLOOKUP(H366,Video_List!G:K,5),"video")</f>
        <v>video</v>
      </c>
      <c r="J366" s="5" t="str">
        <f>IF(ISBLANK(H366),"",IFERROR(IF(MATCH(H366,Video_List!$G:$G,)&gt;0,"ok",""),"error"))</f>
        <v>ok</v>
      </c>
      <c r="K366" s="2">
        <v>45164.505219907398</v>
      </c>
      <c r="L366" s="2">
        <v>45164.505347222199</v>
      </c>
      <c r="M366" s="52">
        <f t="shared" si="49"/>
        <v>1.2731480092043057E-4</v>
      </c>
      <c r="N366" s="53" t="s">
        <v>31</v>
      </c>
      <c r="O366" s="54" t="s">
        <v>32</v>
      </c>
      <c r="P366" s="54" t="s">
        <v>33</v>
      </c>
      <c r="Q366" s="6">
        <v>69</v>
      </c>
      <c r="R366" s="5" t="str">
        <f t="shared" si="50"/>
        <v>FAIR-D2/69</v>
      </c>
      <c r="S366" s="4" t="str">
        <f>IF(ISBLANK(E366),"",IF(E366=H366, "1 video",CONCATENATE((+COUNTIFS(Video_List!$A:$A,Monitoring!C366,Video_List!$D:$D,"&lt;=" &amp;Monitoring!L366)-COUNTIFS(Video_List!$A:$A,Monitoring!C366,Video_List!$D:$D,"&lt;=" &amp;Monitoring!K366))+1," videos")))</f>
        <v>1 video</v>
      </c>
      <c r="T366" s="54" t="s">
        <v>34</v>
      </c>
      <c r="U366" s="75"/>
      <c r="V366" s="7" t="str">
        <f t="shared" si="51"/>
        <v/>
      </c>
      <c r="W366" s="85" t="s">
        <v>35</v>
      </c>
      <c r="X366" s="86" t="s">
        <v>35</v>
      </c>
      <c r="Y366" s="87" t="str">
        <f>+IFERROR(IF(Z366="#N/C","#N/C",INDEX(Taxonomy_UniqueValues!A:A,MATCH(Z366,Taxonomy_UniqueValues!B:B,0))),"#N/C")</f>
        <v>Insecta</v>
      </c>
      <c r="Z366" s="87" t="str">
        <f>+IFERROR(IF(AA366="#N/C","#N/C",INDEX(Taxonomy_UniqueValues!B:B,MATCH(AA366,Taxonomy_UniqueValues!C:C,0))),"#N/C")</f>
        <v>Diptera</v>
      </c>
      <c r="AA366" s="87" t="s">
        <v>49</v>
      </c>
      <c r="AB366" s="87" t="str">
        <f>+IFERROR(IF(AC366="#N/C","#N/C",INDEX(Taxonomy_UniqueValues!D:D,MATCH(AC366,Taxonomy_UniqueValues!E:E,0))),"#N/C")</f>
        <v>#N/C</v>
      </c>
      <c r="AC366" s="87" t="str">
        <f>+IFERROR(IF(AD366="#N/C","#N/C",IF(AD366="-",INDEX(Taxonomy_UniqueValues!E:E,MATCH(AE366,Taxonomy_UniqueValues!G:G,0)),INDEX(Taxonomy_UniqueValues!E:E,MATCH(AD366,Taxonomy_UniqueValues!F:F,0)))),"#N/C")</f>
        <v>#N/C</v>
      </c>
      <c r="AD366" s="87" t="str">
        <f>+IFERROR(IF(AE366="#N/C","#N/C",IF(AE366="-",INDEX(Taxonomy_UniqueValues!F:F,MATCH(AF366,Taxonomy_UniqueValues!H:H,0)),INDEX(Taxonomy_UniqueValues!F:F,MATCH(AE366,Taxonomy_UniqueValues!G:G,0)))),"#N/C")</f>
        <v>#N/C</v>
      </c>
      <c r="AE366" s="87" t="str">
        <f>+IFERROR(IF(AF366="#N/C","#N/C",INDEX(Taxonomy_UniqueValues!G:G,MATCH(AF366,Taxonomy_UniqueValues!H:H,0))),"#N/C")</f>
        <v>#N/C</v>
      </c>
      <c r="AF366" s="87" t="str">
        <f>+IFERROR(IF(AG366="#N/C","#N/C",INDEX(Taxonomy_UniqueValues!H:H,MATCH(AG366,Taxonomy_UniqueValues!I:I,0))),"#N/C")</f>
        <v>#N/C</v>
      </c>
      <c r="AG366" s="88" t="s">
        <v>37</v>
      </c>
      <c r="AH366" s="39" t="str" cm="1">
        <f t="array" ref="AH366">IF(LEN(V366)&gt;1,V366,_xlfn.LET(_xlpm.cls,Y366, _xlpm.ord,IFERROR(Z366,"#N/C"), _xlpm.subord,IFERROR(AA366,"#N/C"), _xlpm.infr,IFERROR(AB366,"#N/C"), _xlpm.sf,IFERROR(AC366,"#N/C"), _xlpm.fam,IFERROR(AD366,"#N/C"), _xlpm.subfam,IF(TRIM(AE366)="-","#N/C",IFERROR(AE366,"#N/C")),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_xlpm.fallback,IF(IFERROR(Z366,"#N/C")="#N/C",Y366,IF(IFERROR(AA366,"#N/C")="#N/C",Z366,IF(IFERROR(AB366,"#N/C")="#N/C",AA366,IF(IFERROR(AC366,"#N/C")="#N/C",AB366,IF(IFERROR(AD366,"#N/C")="#N/C",AC366,IF(IFERROR(AE366,"#N/C")="#N/C",AD366,"#N/C")))))), _xlpm.finalResult,IF(OR(_xlpm.computedResult="",_xlpm.computedResult="#N/C"),_xlpm.fallback,_xlpm.computedResult), INDEX(_xlpm.finalResult,1)))</f>
        <v>Brachycera</v>
      </c>
      <c r="AI366" s="106" t="s">
        <v>35</v>
      </c>
      <c r="AJ366" s="55" t="str">
        <f t="shared" si="52"/>
        <v>Insecta.Diptera.Brachycera.#N/C.#N/C.#N/C.#N/C.#N/C.#N/C</v>
      </c>
    </row>
    <row r="367" spans="1:36" x14ac:dyDescent="0.25">
      <c r="A367" s="3">
        <v>74</v>
      </c>
      <c r="B367" s="50" t="str">
        <f t="shared" si="54"/>
        <v>FAIR-D2_74</v>
      </c>
      <c r="C367" s="51" t="s">
        <v>335</v>
      </c>
      <c r="D367" s="4">
        <f t="shared" ref="D367:D378" si="55">IF(ISBLANK(E367),"",+VALUE(MID(E367, FIND("_", E367)+1,10)))</f>
        <v>45164</v>
      </c>
      <c r="E367" s="1" t="s">
        <v>389</v>
      </c>
      <c r="F367" s="81" t="str">
        <f>HYPERLINK(VLOOKUP(E367,Video_List!G:K,5),"video")</f>
        <v>video</v>
      </c>
      <c r="G367" s="5" t="str">
        <f>IF(ISBLANK(E367),"",IFERROR(IF(MATCH(E367,Video_List!$G:$G,)&gt;0,"ok",""),"errr"))</f>
        <v>ok</v>
      </c>
      <c r="H367" s="1" t="s">
        <v>389</v>
      </c>
      <c r="I367" s="81" t="str">
        <f>HYPERLINK(VLOOKUP(H367,Video_List!G:K,5),"video")</f>
        <v>video</v>
      </c>
      <c r="J367" s="5" t="str">
        <f>IF(ISBLANK(H367),"",IFERROR(IF(MATCH(H367,Video_List!$G:$G,)&gt;0,"ok",""),"error"))</f>
        <v>ok</v>
      </c>
      <c r="K367" s="2">
        <v>45164.509004629603</v>
      </c>
      <c r="L367" s="2">
        <v>45164.5091203704</v>
      </c>
      <c r="M367" s="52">
        <f t="shared" si="49"/>
        <v>1.1574079690035433E-4</v>
      </c>
      <c r="N367" s="53" t="s">
        <v>46</v>
      </c>
      <c r="O367" s="54" t="s">
        <v>35</v>
      </c>
      <c r="P367" s="54" t="s">
        <v>33</v>
      </c>
      <c r="Q367" s="6">
        <v>70</v>
      </c>
      <c r="R367" s="5" t="str">
        <f t="shared" si="50"/>
        <v>FAIR-D2/70</v>
      </c>
      <c r="S367" s="4" t="str">
        <f>IF(ISBLANK(E367),"",IF(E367=H367, "1 video",CONCATENATE((+COUNTIFS(Video_List!$A:$A,Monitoring!C367,Video_List!$D:$D,"&lt;=" &amp;Monitoring!L367)-COUNTIFS(Video_List!$A:$A,Monitoring!C367,Video_List!$D:$D,"&lt;=" &amp;Monitoring!K367))+1," videos")))</f>
        <v>1 video</v>
      </c>
      <c r="T367" s="54" t="s">
        <v>34</v>
      </c>
      <c r="U367" s="75"/>
      <c r="V367" s="7" t="str">
        <f t="shared" si="51"/>
        <v/>
      </c>
      <c r="W367" s="85" t="s">
        <v>35</v>
      </c>
      <c r="X367" s="86" t="s">
        <v>35</v>
      </c>
      <c r="Y367" s="87" t="str">
        <f>+IFERROR(IF(Z367="#N/C","#N/C",INDEX(Taxonomy_UniqueValues!A:A,MATCH(Z367,Taxonomy_UniqueValues!B:B,0))),"#N/C")</f>
        <v>Insecta</v>
      </c>
      <c r="Z367" s="87" t="str">
        <f>+IFERROR(IF(AA367="#N/C","#N/C",INDEX(Taxonomy_UniqueValues!B:B,MATCH(AA367,Taxonomy_UniqueValues!C:C,0))),"#N/C")</f>
        <v>Diptera</v>
      </c>
      <c r="AA367" s="87" t="s">
        <v>49</v>
      </c>
      <c r="AB367" s="87" t="str">
        <f>+IFERROR(IF(AC367="#N/C","#N/C",INDEX(Taxonomy_UniqueValues!D:D,MATCH(AC367,Taxonomy_UniqueValues!E:E,0))),"#N/C")</f>
        <v>#N/C</v>
      </c>
      <c r="AC367" s="87" t="str">
        <f>+IFERROR(IF(AD367="#N/C","#N/C",IF(AD367="-",INDEX(Taxonomy_UniqueValues!E:E,MATCH(AE367,Taxonomy_UniqueValues!G:G,0)),INDEX(Taxonomy_UniqueValues!E:E,MATCH(AD367,Taxonomy_UniqueValues!F:F,0)))),"#N/C")</f>
        <v>#N/C</v>
      </c>
      <c r="AD367" s="87" t="str">
        <f>+IFERROR(IF(AE367="#N/C","#N/C",IF(AE367="-",INDEX(Taxonomy_UniqueValues!F:F,MATCH(AF367,Taxonomy_UniqueValues!H:H,0)),INDEX(Taxonomy_UniqueValues!F:F,MATCH(AE367,Taxonomy_UniqueValues!G:G,0)))),"#N/C")</f>
        <v>#N/C</v>
      </c>
      <c r="AE367" s="87" t="str">
        <f>+IFERROR(IF(AF367="#N/C","#N/C",INDEX(Taxonomy_UniqueValues!G:G,MATCH(AF367,Taxonomy_UniqueValues!H:H,0))),"#N/C")</f>
        <v>#N/C</v>
      </c>
      <c r="AF367" s="87" t="str">
        <f>+IFERROR(IF(AG367="#N/C","#N/C",INDEX(Taxonomy_UniqueValues!H:H,MATCH(AG367,Taxonomy_UniqueValues!I:I,0))),"#N/C")</f>
        <v>#N/C</v>
      </c>
      <c r="AG367" s="88" t="s">
        <v>37</v>
      </c>
      <c r="AH367" s="39" t="str" cm="1">
        <f t="array" ref="AH367">IF(LEN(V367)&gt;1,V367,_xlfn.LET(_xlpm.cls,Y367, _xlpm.ord,IFERROR(Z367,"#N/C"), _xlpm.subord,IFERROR(AA367,"#N/C"), _xlpm.infr,IFERROR(AB367,"#N/C"), _xlpm.sf,IFERROR(AC367,"#N/C"), _xlpm.fam,IFERROR(AD367,"#N/C"), _xlpm.subfam,IF(TRIM(AE367)="-","#N/C",IFERROR(AE367,"#N/C")),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_xlpm.fallback,IF(IFERROR(Z367,"#N/C")="#N/C",Y367,IF(IFERROR(AA367,"#N/C")="#N/C",Z367,IF(IFERROR(AB367,"#N/C")="#N/C",AA367,IF(IFERROR(AC367,"#N/C")="#N/C",AB367,IF(IFERROR(AD367,"#N/C")="#N/C",AC367,IF(IFERROR(AE367,"#N/C")="#N/C",AD367,"#N/C")))))), _xlpm.finalResult,IF(OR(_xlpm.computedResult="",_xlpm.computedResult="#N/C"),_xlpm.fallback,_xlpm.computedResult), INDEX(_xlpm.finalResult,1)))</f>
        <v>Brachycera</v>
      </c>
      <c r="AI367" s="106" t="s">
        <v>35</v>
      </c>
      <c r="AJ367" s="55" t="str">
        <f t="shared" si="52"/>
        <v>Insecta.Diptera.Brachycera.#N/C.#N/C.#N/C.#N/C.#N/C.#N/C</v>
      </c>
    </row>
    <row r="368" spans="1:36" x14ac:dyDescent="0.25">
      <c r="A368" s="3">
        <v>75</v>
      </c>
      <c r="B368" s="50" t="str">
        <f t="shared" si="54"/>
        <v>FAIR-D2_75</v>
      </c>
      <c r="C368" s="51" t="s">
        <v>335</v>
      </c>
      <c r="D368" s="4">
        <f t="shared" si="55"/>
        <v>45164</v>
      </c>
      <c r="E368" s="1" t="s">
        <v>390</v>
      </c>
      <c r="F368" s="81" t="str">
        <f>HYPERLINK(VLOOKUP(E368,Video_List!G:K,5),"video")</f>
        <v>video</v>
      </c>
      <c r="G368" s="5" t="str">
        <f>IF(ISBLANK(E368),"",IFERROR(IF(MATCH(E368,Video_List!$G:$G,)&gt;0,"ok",""),"errr"))</f>
        <v>ok</v>
      </c>
      <c r="H368" s="1" t="s">
        <v>390</v>
      </c>
      <c r="I368" s="81" t="str">
        <f>HYPERLINK(VLOOKUP(H368,Video_List!G:K,5),"video")</f>
        <v>video</v>
      </c>
      <c r="J368" s="5" t="str">
        <f>IF(ISBLANK(H368),"",IFERROR(IF(MATCH(H368,Video_List!$G:$G,)&gt;0,"ok",""),"error"))</f>
        <v>ok</v>
      </c>
      <c r="K368" s="2">
        <v>45164.510937500003</v>
      </c>
      <c r="L368" s="2">
        <v>45164.511215277802</v>
      </c>
      <c r="M368" s="52">
        <f t="shared" si="49"/>
        <v>2.777777990559116E-4</v>
      </c>
      <c r="N368" s="53" t="s">
        <v>33</v>
      </c>
      <c r="O368" s="54" t="s">
        <v>32</v>
      </c>
      <c r="P368" s="54" t="s">
        <v>33</v>
      </c>
      <c r="Q368" s="6">
        <v>71</v>
      </c>
      <c r="R368" s="5" t="str">
        <f t="shared" si="50"/>
        <v>FAIR-D2/71</v>
      </c>
      <c r="S368" s="4" t="str">
        <f>IF(ISBLANK(E368),"",IF(E368=H368, "1 video",CONCATENATE((+COUNTIFS(Video_List!$A:$A,Monitoring!C368,Video_List!$D:$D,"&lt;=" &amp;Monitoring!L368)-COUNTIFS(Video_List!$A:$A,Monitoring!C368,Video_List!$D:$D,"&lt;=" &amp;Monitoring!K368))+1," videos")))</f>
        <v>1 video</v>
      </c>
      <c r="T368" s="54" t="s">
        <v>34</v>
      </c>
      <c r="U368" s="75"/>
      <c r="V368" s="7" t="str">
        <f t="shared" si="51"/>
        <v/>
      </c>
      <c r="W368" s="85" t="s">
        <v>32</v>
      </c>
      <c r="X368" s="86" t="s">
        <v>35</v>
      </c>
      <c r="Y368" s="87" t="str">
        <f>+IFERROR(IF(Z368="#N/C","#N/C",IF(Z368=0,INDEX(Taxonomy_UniqueValues!A:A,MATCH(AA368,Taxonomy_UniqueValues!C:C,0)),INDEX(Taxonomy_UniqueValues!A:A,MATCH(Z368,Taxonomy_UniqueValues!B:B,0)))),"#N/C")</f>
        <v>Insecta</v>
      </c>
      <c r="Z368" s="87" t="str">
        <f>+IFERROR(IF(AA368="#N/C","#N/C",IF(AA368=0,INDEX(Taxonomy_UniqueValues!B:B,MATCH(AB368,Taxonomy_UniqueValues!D:D,0)),INDEX(Taxonomy_UniqueValues!B:B,MATCH(AA368,Taxonomy_UniqueValues!C:C,0)))),"#N/C")</f>
        <v>Diptera</v>
      </c>
      <c r="AA368" s="87" t="str">
        <f>+IFERROR(IF(AB368="#N/C","#N/C",IF(AB368=0,INDEX(Taxonomy_UniqueValues!C:C,MATCH(AC368,Taxonomy_UniqueValues!E:E,0)),INDEX(Taxonomy_UniqueValues!C:C,MATCH(AB368,Taxonomy_UniqueValues!D:D,0)))),"#N/C")</f>
        <v>Brachycera</v>
      </c>
      <c r="AB368" s="87" t="str">
        <f>+IFERROR(IF(AC368="#N/C","#N/C",IF(AC368=0,INDEX(Taxonomy_UniqueValues!D:D,MATCH(AD368,Taxonomy_UniqueValues!F:F,0)),INDEX(Taxonomy_UniqueValues!D:D,MATCH(AC368,Taxonomy_UniqueValues!E:E,0)))),"#N/C")</f>
        <v>Muscomorpha</v>
      </c>
      <c r="AC368" s="87" t="str">
        <f>+IFERROR(IF(AD368="#N/C","#N/C",IF(AD368=0,INDEX(Taxonomy_UniqueValues!E:E,MATCH(AE368,Taxonomy_UniqueValues!G:G,0)),INDEX(Taxonomy_UniqueValues!E:E,MATCH(AD368,Taxonomy_UniqueValues!F:F,0)))),"#N/C")</f>
        <v>Muscoidea</v>
      </c>
      <c r="AD368" s="87" t="str">
        <f>+IFERROR(IF(AE368="#N/C","#N/C",IF(AE368=0,INDEX(Taxonomy_UniqueValues!F:F,MATCH(AF368,Taxonomy_UniqueValues!H:H,0)),INDEX(Taxonomy_UniqueValues!F:F,MATCH(AE368,Taxonomy_UniqueValues!G:G,0)))),"#N/C")</f>
        <v>Fanniidae</v>
      </c>
      <c r="AE368" s="87">
        <f>+IFERROR(IF(AF368="#N/C","#N/C",INDEX(Taxonomy_UniqueValues!G:G,MATCH(AF368,Taxonomy_UniqueValues!H:H,0))),"#N/C")</f>
        <v>0</v>
      </c>
      <c r="AF368" s="87" t="s">
        <v>39</v>
      </c>
      <c r="AG368" s="88" t="s">
        <v>37</v>
      </c>
      <c r="AH368" s="39" t="str" cm="1">
        <f t="array" ref="AH368">IF(LEN(V368)&gt;1,V368,_xlfn.LET(_xlpm.cls,Y368, _xlpm.ord,IFERROR(Z368,"#N/C"), _xlpm.subord,IFERROR(AA368,"#N/C"), _xlpm.infr,IFERROR(AB368,"#N/C"), _xlpm.sf,IFERROR(AC368,"#N/C"), _xlpm.fam,IFERROR(AD368,"#N/C"), _xlpm.subfam,IF(TRIM(AE368)="-","#N/C",IFERROR(AE368,"#N/C")),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_xlpm.fallback,IF(IFERROR(Z368,"#N/C")="#N/C",Y368,IF(IFERROR(AA368,"#N/C")="#N/C",Z368,IF(IFERROR(AB368,"#N/C")="#N/C",AA368,IF(IFERROR(AC368,"#N/C")="#N/C",AB368,IF(IFERROR(AD368,"#N/C")="#N/C",AC368,IF(IFERROR(AE368,"#N/C")="#N/C",AD368,"#N/C")))))), _xlpm.finalResult,IF(OR(_xlpm.computedResult="",_xlpm.computedResult="#N/C"),_xlpm.fallback,_xlpm.computedResult), INDEX(_xlpm.finalResult,1)))</f>
        <v>fly</v>
      </c>
      <c r="AI368" s="106" t="s">
        <v>35</v>
      </c>
      <c r="AJ368" s="55" t="str">
        <f t="shared" si="52"/>
        <v>Insecta.Diptera.Brachycera.Muscomorpha.Muscoidea.Fanniidae.0.Fannia.#N/C</v>
      </c>
    </row>
    <row r="369" spans="1:36" x14ac:dyDescent="0.25">
      <c r="A369" s="3">
        <v>76</v>
      </c>
      <c r="B369" s="50" t="str">
        <f t="shared" si="54"/>
        <v>FAIR-D2_76</v>
      </c>
      <c r="C369" s="51" t="s">
        <v>335</v>
      </c>
      <c r="D369" s="4">
        <f t="shared" si="55"/>
        <v>45164</v>
      </c>
      <c r="E369" s="1" t="s">
        <v>390</v>
      </c>
      <c r="F369" s="81" t="str">
        <f>HYPERLINK(VLOOKUP(E369,Video_List!G:K,5),"video")</f>
        <v>video</v>
      </c>
      <c r="G369" s="5" t="str">
        <f>IF(ISBLANK(E369),"",IFERROR(IF(MATCH(E369,Video_List!$G:$G,)&gt;0,"ok",""),"errr"))</f>
        <v>ok</v>
      </c>
      <c r="H369" s="1" t="s">
        <v>390</v>
      </c>
      <c r="I369" s="81" t="str">
        <f>HYPERLINK(VLOOKUP(H369,Video_List!G:K,5),"video")</f>
        <v>video</v>
      </c>
      <c r="J369" s="5" t="str">
        <f>IF(ISBLANK(H369),"",IFERROR(IF(MATCH(H369,Video_List!$G:$G,)&gt;0,"ok",""),"error"))</f>
        <v>ok</v>
      </c>
      <c r="K369" s="2">
        <v>45164.510902777802</v>
      </c>
      <c r="L369" s="2">
        <v>45164.511053240698</v>
      </c>
      <c r="M369" s="52">
        <f t="shared" si="49"/>
        <v>1.5046289627207443E-4</v>
      </c>
      <c r="N369" s="53" t="s">
        <v>46</v>
      </c>
      <c r="O369" s="54" t="s">
        <v>32</v>
      </c>
      <c r="P369" s="54" t="s">
        <v>33</v>
      </c>
      <c r="Q369" s="6">
        <v>72</v>
      </c>
      <c r="R369" s="5" t="str">
        <f t="shared" si="50"/>
        <v>FAIR-D2/72</v>
      </c>
      <c r="S369" s="4" t="str">
        <f>IF(ISBLANK(E369),"",IF(E369=H369, "1 video",CONCATENATE((+COUNTIFS(Video_List!$A:$A,Monitoring!C369,Video_List!$D:$D,"&lt;=" &amp;Monitoring!L369)-COUNTIFS(Video_List!$A:$A,Monitoring!C369,Video_List!$D:$D,"&lt;=" &amp;Monitoring!K369))+1," videos")))</f>
        <v>1 video</v>
      </c>
      <c r="T369" s="54" t="s">
        <v>34</v>
      </c>
      <c r="U369" s="75"/>
      <c r="V369" s="7" t="str">
        <f t="shared" si="51"/>
        <v/>
      </c>
      <c r="W369" s="85" t="s">
        <v>35</v>
      </c>
      <c r="X369" s="86" t="s">
        <v>35</v>
      </c>
      <c r="Y369" s="87" t="str">
        <f>+IFERROR(IF(Z369="#N/C","#N/C",INDEX(Taxonomy_UniqueValues!A:A,MATCH(Z369,Taxonomy_UniqueValues!B:B,0))),"#N/C")</f>
        <v>Insecta</v>
      </c>
      <c r="Z369" s="87" t="str">
        <f>+IFERROR(IF(AA369="#N/C","#N/C",INDEX(Taxonomy_UniqueValues!B:B,MATCH(AA369,Taxonomy_UniqueValues!C:C,0))),"#N/C")</f>
        <v>Diptera</v>
      </c>
      <c r="AA369" s="87" t="s">
        <v>49</v>
      </c>
      <c r="AB369" s="87" t="str">
        <f>+IFERROR(IF(AC369="#N/C","#N/C",INDEX(Taxonomy_UniqueValues!D:D,MATCH(AC369,Taxonomy_UniqueValues!E:E,0))),"#N/C")</f>
        <v>#N/C</v>
      </c>
      <c r="AC369" s="87" t="str">
        <f>+IFERROR(IF(AD369="#N/C","#N/C",IF(AD369="-",INDEX(Taxonomy_UniqueValues!E:E,MATCH(AE369,Taxonomy_UniqueValues!G:G,0)),INDEX(Taxonomy_UniqueValues!E:E,MATCH(AD369,Taxonomy_UniqueValues!F:F,0)))),"#N/C")</f>
        <v>#N/C</v>
      </c>
      <c r="AD369" s="87" t="str">
        <f>+IFERROR(IF(AE369="#N/C","#N/C",IF(AE369="-",INDEX(Taxonomy_UniqueValues!F:F,MATCH(AF369,Taxonomy_UniqueValues!H:H,0)),INDEX(Taxonomy_UniqueValues!F:F,MATCH(AE369,Taxonomy_UniqueValues!G:G,0)))),"#N/C")</f>
        <v>#N/C</v>
      </c>
      <c r="AE369" s="87" t="str">
        <f>+IFERROR(IF(AF369="#N/C","#N/C",INDEX(Taxonomy_UniqueValues!G:G,MATCH(AF369,Taxonomy_UniqueValues!H:H,0))),"#N/C")</f>
        <v>#N/C</v>
      </c>
      <c r="AF369" s="87" t="str">
        <f>+IFERROR(IF(AG369="#N/C","#N/C",INDEX(Taxonomy_UniqueValues!H:H,MATCH(AG369,Taxonomy_UniqueValues!I:I,0))),"#N/C")</f>
        <v>#N/C</v>
      </c>
      <c r="AG369" s="88" t="s">
        <v>37</v>
      </c>
      <c r="AH369" s="39" t="str" cm="1">
        <f t="array" ref="AH369">IF(LEN(V369)&gt;1,V369,_xlfn.LET(_xlpm.cls,Y369, _xlpm.ord,IFERROR(Z369,"#N/C"), _xlpm.subord,IFERROR(AA369,"#N/C"), _xlpm.infr,IFERROR(AB369,"#N/C"), _xlpm.sf,IFERROR(AC369,"#N/C"), _xlpm.fam,IFERROR(AD369,"#N/C"), _xlpm.subfam,IF(TRIM(AE369)="-","#N/C",IFERROR(AE369,"#N/C")),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_xlpm.fallback,IF(IFERROR(Z369,"#N/C")="#N/C",Y369,IF(IFERROR(AA369,"#N/C")="#N/C",Z369,IF(IFERROR(AB369,"#N/C")="#N/C",AA369,IF(IFERROR(AC369,"#N/C")="#N/C",AB369,IF(IFERROR(AD369,"#N/C")="#N/C",AC369,IF(IFERROR(AE369,"#N/C")="#N/C",AD369,"#N/C")))))), _xlpm.finalResult,IF(OR(_xlpm.computedResult="",_xlpm.computedResult="#N/C"),_xlpm.fallback,_xlpm.computedResult), INDEX(_xlpm.finalResult,1)))</f>
        <v>Brachycera</v>
      </c>
      <c r="AI369" s="106" t="s">
        <v>35</v>
      </c>
      <c r="AJ369" s="55" t="str">
        <f t="shared" si="52"/>
        <v>Insecta.Diptera.Brachycera.#N/C.#N/C.#N/C.#N/C.#N/C.#N/C</v>
      </c>
    </row>
    <row r="370" spans="1:36" x14ac:dyDescent="0.25">
      <c r="A370" s="3">
        <v>77</v>
      </c>
      <c r="B370" s="50" t="str">
        <f t="shared" si="54"/>
        <v>FAIR-D2_77</v>
      </c>
      <c r="C370" s="51" t="s">
        <v>335</v>
      </c>
      <c r="D370" s="4">
        <f t="shared" si="55"/>
        <v>45164</v>
      </c>
      <c r="E370" s="1" t="s">
        <v>390</v>
      </c>
      <c r="F370" s="81" t="str">
        <f>HYPERLINK(VLOOKUP(E370,Video_List!G:K,5),"video")</f>
        <v>video</v>
      </c>
      <c r="G370" s="5" t="str">
        <f>IF(ISBLANK(E370),"",IFERROR(IF(MATCH(E370,Video_List!$G:$G,)&gt;0,"ok",""),"errr"))</f>
        <v>ok</v>
      </c>
      <c r="H370" s="1" t="s">
        <v>390</v>
      </c>
      <c r="I370" s="81" t="str">
        <f>HYPERLINK(VLOOKUP(H370,Video_List!G:K,5),"video")</f>
        <v>video</v>
      </c>
      <c r="J370" s="5" t="str">
        <f>IF(ISBLANK(H370),"",IFERROR(IF(MATCH(H370,Video_List!$G:$G,)&gt;0,"ok",""),"error"))</f>
        <v>ok</v>
      </c>
      <c r="K370" s="2">
        <v>45164.511550925898</v>
      </c>
      <c r="L370" s="2">
        <v>45164.511620370402</v>
      </c>
      <c r="M370" s="52">
        <f t="shared" si="49"/>
        <v>6.9444504333660007E-5</v>
      </c>
      <c r="N370" s="53" t="s">
        <v>31</v>
      </c>
      <c r="O370" s="54" t="s">
        <v>32</v>
      </c>
      <c r="P370" s="54" t="s">
        <v>33</v>
      </c>
      <c r="Q370" s="6">
        <v>73</v>
      </c>
      <c r="R370" s="5" t="str">
        <f t="shared" si="50"/>
        <v>FAIR-D2/73</v>
      </c>
      <c r="S370" s="4" t="str">
        <f>IF(ISBLANK(E370),"",IF(E370=H370, "1 video",CONCATENATE((+COUNTIFS(Video_List!$A:$A,Monitoring!C370,Video_List!$D:$D,"&lt;=" &amp;Monitoring!L370)-COUNTIFS(Video_List!$A:$A,Monitoring!C370,Video_List!$D:$D,"&lt;=" &amp;Monitoring!K370))+1," videos")))</f>
        <v>1 video</v>
      </c>
      <c r="T370" s="54" t="s">
        <v>34</v>
      </c>
      <c r="U370" s="75"/>
      <c r="V370" s="7" t="str">
        <f t="shared" si="51"/>
        <v/>
      </c>
      <c r="W370" s="85" t="s">
        <v>35</v>
      </c>
      <c r="X370" s="86" t="s">
        <v>35</v>
      </c>
      <c r="Y370" s="87" t="str">
        <f>+IFERROR(IF(Z370="#N/C","#N/C",INDEX(Taxonomy_UniqueValues!A:A,MATCH(Z370,Taxonomy_UniqueValues!B:B,0))),"#N/C")</f>
        <v>Insecta</v>
      </c>
      <c r="Z370" s="87" t="str">
        <f>+IFERROR(IF(AA370="#N/C","#N/C",INDEX(Taxonomy_UniqueValues!B:B,MATCH(AA370,Taxonomy_UniqueValues!C:C,0))),"#N/C")</f>
        <v>Diptera</v>
      </c>
      <c r="AA370" s="87" t="s">
        <v>49</v>
      </c>
      <c r="AB370" s="87" t="str">
        <f>+IFERROR(IF(AC370="#N/C","#N/C",INDEX(Taxonomy_UniqueValues!D:D,MATCH(AC370,Taxonomy_UniqueValues!E:E,0))),"#N/C")</f>
        <v>#N/C</v>
      </c>
      <c r="AC370" s="87" t="str">
        <f>+IFERROR(IF(AD370="#N/C","#N/C",IF(AD370="-",INDEX(Taxonomy_UniqueValues!E:E,MATCH(AE370,Taxonomy_UniqueValues!G:G,0)),INDEX(Taxonomy_UniqueValues!E:E,MATCH(AD370,Taxonomy_UniqueValues!F:F,0)))),"#N/C")</f>
        <v>#N/C</v>
      </c>
      <c r="AD370" s="87" t="str">
        <f>+IFERROR(IF(AE370="#N/C","#N/C",IF(AE370="-",INDEX(Taxonomy_UniqueValues!F:F,MATCH(AF370,Taxonomy_UniqueValues!H:H,0)),INDEX(Taxonomy_UniqueValues!F:F,MATCH(AE370,Taxonomy_UniqueValues!G:G,0)))),"#N/C")</f>
        <v>#N/C</v>
      </c>
      <c r="AE370" s="87" t="str">
        <f>+IFERROR(IF(AF370="#N/C","#N/C",INDEX(Taxonomy_UniqueValues!G:G,MATCH(AF370,Taxonomy_UniqueValues!H:H,0))),"#N/C")</f>
        <v>#N/C</v>
      </c>
      <c r="AF370" s="87" t="str">
        <f>+IFERROR(IF(AG370="#N/C","#N/C",INDEX(Taxonomy_UniqueValues!H:H,MATCH(AG370,Taxonomy_UniqueValues!I:I,0))),"#N/C")</f>
        <v>#N/C</v>
      </c>
      <c r="AG370" s="88" t="s">
        <v>37</v>
      </c>
      <c r="AH370" s="39" t="str" cm="1">
        <f t="array" ref="AH370">IF(LEN(V370)&gt;1,V370,_xlfn.LET(_xlpm.cls,Y370, _xlpm.ord,IFERROR(Z370,"#N/C"), _xlpm.subord,IFERROR(AA370,"#N/C"), _xlpm.infr,IFERROR(AB370,"#N/C"), _xlpm.sf,IFERROR(AC370,"#N/C"), _xlpm.fam,IFERROR(AD370,"#N/C"), _xlpm.subfam,IF(TRIM(AE370)="-","#N/C",IFERROR(AE370,"#N/C")),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_xlpm.fallback,IF(IFERROR(Z370,"#N/C")="#N/C",Y370,IF(IFERROR(AA370,"#N/C")="#N/C",Z370,IF(IFERROR(AB370,"#N/C")="#N/C",AA370,IF(IFERROR(AC370,"#N/C")="#N/C",AB370,IF(IFERROR(AD370,"#N/C")="#N/C",AC370,IF(IFERROR(AE370,"#N/C")="#N/C",AD370,"#N/C")))))), _xlpm.finalResult,IF(OR(_xlpm.computedResult="",_xlpm.computedResult="#N/C"),_xlpm.fallback,_xlpm.computedResult), INDEX(_xlpm.finalResult,1)))</f>
        <v>Brachycera</v>
      </c>
      <c r="AI370" s="106" t="s">
        <v>35</v>
      </c>
      <c r="AJ370" s="55" t="str">
        <f t="shared" si="52"/>
        <v>Insecta.Diptera.Brachycera.#N/C.#N/C.#N/C.#N/C.#N/C.#N/C</v>
      </c>
    </row>
    <row r="371" spans="1:36" x14ac:dyDescent="0.25">
      <c r="A371" s="3">
        <v>78</v>
      </c>
      <c r="B371" s="50" t="str">
        <f t="shared" si="54"/>
        <v>FAIR-D2_78</v>
      </c>
      <c r="C371" s="51" t="s">
        <v>335</v>
      </c>
      <c r="D371" s="4">
        <f t="shared" si="55"/>
        <v>45164</v>
      </c>
      <c r="E371" s="1" t="s">
        <v>390</v>
      </c>
      <c r="F371" s="81" t="str">
        <f>HYPERLINK(VLOOKUP(E371,Video_List!G:K,5),"video")</f>
        <v>video</v>
      </c>
      <c r="G371" s="5" t="str">
        <f>IF(ISBLANK(E371),"",IFERROR(IF(MATCH(E371,Video_List!$G:$G,)&gt;0,"ok",""),"errr"))</f>
        <v>ok</v>
      </c>
      <c r="H371" s="1" t="s">
        <v>390</v>
      </c>
      <c r="I371" s="81" t="str">
        <f>HYPERLINK(VLOOKUP(H371,Video_List!G:K,5),"video")</f>
        <v>video</v>
      </c>
      <c r="J371" s="5" t="str">
        <f>IF(ISBLANK(H371),"",IFERROR(IF(MATCH(H371,Video_List!$G:$G,)&gt;0,"ok",""),"error"))</f>
        <v>ok</v>
      </c>
      <c r="K371" s="2">
        <v>45164.511562500003</v>
      </c>
      <c r="L371" s="2">
        <v>45164.511608796303</v>
      </c>
      <c r="M371" s="52">
        <f t="shared" si="49"/>
        <v>4.6296299842651933E-5</v>
      </c>
      <c r="N371" s="53" t="s">
        <v>31</v>
      </c>
      <c r="O371" s="54" t="s">
        <v>32</v>
      </c>
      <c r="P371" s="54" t="s">
        <v>46</v>
      </c>
      <c r="Q371" s="6">
        <v>74</v>
      </c>
      <c r="R371" s="5" t="str">
        <f t="shared" si="50"/>
        <v>FAIR-D2/74</v>
      </c>
      <c r="S371" s="4" t="str">
        <f>IF(ISBLANK(E371),"",IF(E371=H371, "1 video",CONCATENATE((+COUNTIFS(Video_List!$A:$A,Monitoring!C371,Video_List!$D:$D,"&lt;=" &amp;Monitoring!L371)-COUNTIFS(Video_List!$A:$A,Monitoring!C371,Video_List!$D:$D,"&lt;=" &amp;Monitoring!K371))+1," videos")))</f>
        <v>1 video</v>
      </c>
      <c r="T371" s="54" t="s">
        <v>34</v>
      </c>
      <c r="U371" s="75"/>
      <c r="V371" s="7" t="str">
        <f t="shared" si="51"/>
        <v/>
      </c>
      <c r="W371" s="85" t="s">
        <v>35</v>
      </c>
      <c r="X371" s="86" t="s">
        <v>35</v>
      </c>
      <c r="Y371" s="87" t="str">
        <f>+IFERROR(IF(Z371="#N/C","#N/C",INDEX(Taxonomy_UniqueValues!A:A,MATCH(Z371,Taxonomy_UniqueValues!B:B,0))),"#N/C")</f>
        <v>Insecta</v>
      </c>
      <c r="Z371" s="87" t="str">
        <f>+IFERROR(IF(AA371="#N/C","#N/C",INDEX(Taxonomy_UniqueValues!B:B,MATCH(AA371,Taxonomy_UniqueValues!C:C,0))),"#N/C")</f>
        <v>Diptera</v>
      </c>
      <c r="AA371" s="87" t="s">
        <v>49</v>
      </c>
      <c r="AB371" s="87" t="str">
        <f>+IFERROR(IF(AC371="#N/C","#N/C",INDEX(Taxonomy_UniqueValues!D:D,MATCH(AC371,Taxonomy_UniqueValues!E:E,0))),"#N/C")</f>
        <v>#N/C</v>
      </c>
      <c r="AC371" s="87" t="str">
        <f>+IFERROR(IF(AD371="#N/C","#N/C",IF(AD371="-",INDEX(Taxonomy_UniqueValues!E:E,MATCH(AE371,Taxonomy_UniqueValues!G:G,0)),INDEX(Taxonomy_UniqueValues!E:E,MATCH(AD371,Taxonomy_UniqueValues!F:F,0)))),"#N/C")</f>
        <v>#N/C</v>
      </c>
      <c r="AD371" s="87" t="str">
        <f>+IFERROR(IF(AE371="#N/C","#N/C",IF(AE371="-",INDEX(Taxonomy_UniqueValues!F:F,MATCH(AF371,Taxonomy_UniqueValues!H:H,0)),INDEX(Taxonomy_UniqueValues!F:F,MATCH(AE371,Taxonomy_UniqueValues!G:G,0)))),"#N/C")</f>
        <v>#N/C</v>
      </c>
      <c r="AE371" s="87" t="str">
        <f>+IFERROR(IF(AF371="#N/C","#N/C",INDEX(Taxonomy_UniqueValues!G:G,MATCH(AF371,Taxonomy_UniqueValues!H:H,0))),"#N/C")</f>
        <v>#N/C</v>
      </c>
      <c r="AF371" s="87" t="str">
        <f>+IFERROR(IF(AG371="#N/C","#N/C",INDEX(Taxonomy_UniqueValues!H:H,MATCH(AG371,Taxonomy_UniqueValues!I:I,0))),"#N/C")</f>
        <v>#N/C</v>
      </c>
      <c r="AG371" s="88" t="s">
        <v>37</v>
      </c>
      <c r="AH371" s="39" t="str" cm="1">
        <f t="array" ref="AH371">IF(LEN(V371)&gt;1,V371,_xlfn.LET(_xlpm.cls,Y371, _xlpm.ord,IFERROR(Z371,"#N/C"), _xlpm.subord,IFERROR(AA371,"#N/C"), _xlpm.infr,IFERROR(AB371,"#N/C"), _xlpm.sf,IFERROR(AC371,"#N/C"), _xlpm.fam,IFERROR(AD371,"#N/C"), _xlpm.subfam,IF(TRIM(AE371)="-","#N/C",IFERROR(AE371,"#N/C")),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_xlpm.fallback,IF(IFERROR(Z371,"#N/C")="#N/C",Y371,IF(IFERROR(AA371,"#N/C")="#N/C",Z371,IF(IFERROR(AB371,"#N/C")="#N/C",AA371,IF(IFERROR(AC371,"#N/C")="#N/C",AB371,IF(IFERROR(AD371,"#N/C")="#N/C",AC371,IF(IFERROR(AE371,"#N/C")="#N/C",AD371,"#N/C")))))), _xlpm.finalResult,IF(OR(_xlpm.computedResult="",_xlpm.computedResult="#N/C"),_xlpm.fallback,_xlpm.computedResult), INDEX(_xlpm.finalResult,1)))</f>
        <v>Brachycera</v>
      </c>
      <c r="AI371" s="106" t="s">
        <v>35</v>
      </c>
      <c r="AJ371" s="55" t="str">
        <f t="shared" si="52"/>
        <v>Insecta.Diptera.Brachycera.#N/C.#N/C.#N/C.#N/C.#N/C.#N/C</v>
      </c>
    </row>
    <row r="372" spans="1:36" x14ac:dyDescent="0.25">
      <c r="A372" s="3">
        <v>79</v>
      </c>
      <c r="B372" s="50" t="str">
        <f t="shared" si="54"/>
        <v>FAIR-D2_79</v>
      </c>
      <c r="C372" s="51" t="s">
        <v>335</v>
      </c>
      <c r="D372" s="4">
        <f t="shared" si="55"/>
        <v>45164</v>
      </c>
      <c r="E372" s="1" t="s">
        <v>391</v>
      </c>
      <c r="F372" s="81" t="str">
        <f>HYPERLINK(VLOOKUP(E372,Video_List!G:K,5),"video")</f>
        <v>video</v>
      </c>
      <c r="G372" s="5" t="str">
        <f>IF(ISBLANK(E372),"",IFERROR(IF(MATCH(E372,Video_List!$G:$G,)&gt;0,"ok",""),"errr"))</f>
        <v>ok</v>
      </c>
      <c r="H372" s="1" t="s">
        <v>391</v>
      </c>
      <c r="I372" s="81" t="str">
        <f>HYPERLINK(VLOOKUP(H372,Video_List!G:K,5),"video")</f>
        <v>video</v>
      </c>
      <c r="J372" s="5" t="str">
        <f>IF(ISBLANK(H372),"",IFERROR(IF(MATCH(H372,Video_List!$G:$G,)&gt;0,"ok",""),"error"))</f>
        <v>ok</v>
      </c>
      <c r="K372" s="2">
        <v>45164.514699074098</v>
      </c>
      <c r="L372" s="2">
        <v>45164.514756944503</v>
      </c>
      <c r="M372" s="52">
        <f t="shared" si="49"/>
        <v>5.7870405726134777E-5</v>
      </c>
      <c r="N372" s="53" t="s">
        <v>31</v>
      </c>
      <c r="O372" s="54" t="s">
        <v>32</v>
      </c>
      <c r="P372" s="54" t="s">
        <v>33</v>
      </c>
      <c r="Q372" s="6">
        <v>75</v>
      </c>
      <c r="R372" s="5" t="str">
        <f t="shared" si="50"/>
        <v>FAIR-D2/75</v>
      </c>
      <c r="S372" s="4" t="str">
        <f>IF(ISBLANK(E372),"",IF(E372=H372, "1 video",CONCATENATE((+COUNTIFS(Video_List!$A:$A,Monitoring!C372,Video_List!$D:$D,"&lt;=" &amp;Monitoring!L372)-COUNTIFS(Video_List!$A:$A,Monitoring!C372,Video_List!$D:$D,"&lt;=" &amp;Monitoring!K372))+1," videos")))</f>
        <v>1 video</v>
      </c>
      <c r="T372" s="54" t="s">
        <v>34</v>
      </c>
      <c r="U372" s="75"/>
      <c r="V372" s="7" t="str">
        <f t="shared" si="51"/>
        <v/>
      </c>
      <c r="W372" s="85" t="s">
        <v>32</v>
      </c>
      <c r="X372" s="86" t="s">
        <v>35</v>
      </c>
      <c r="Y372" s="87" t="str">
        <f>+IFERROR(IF(Z372="#N/C","#N/C",IF(Z372=0,INDEX(Taxonomy_UniqueValues!A:A,MATCH(AA372,Taxonomy_UniqueValues!C:C,0)),INDEX(Taxonomy_UniqueValues!A:A,MATCH(Z372,Taxonomy_UniqueValues!B:B,0)))),"#N/C")</f>
        <v>Insecta</v>
      </c>
      <c r="Z372" s="87" t="str">
        <f>+IFERROR(IF(AA372="#N/C","#N/C",IF(AA372=0,INDEX(Taxonomy_UniqueValues!B:B,MATCH(AB372,Taxonomy_UniqueValues!D:D,0)),INDEX(Taxonomy_UniqueValues!B:B,MATCH(AA372,Taxonomy_UniqueValues!C:C,0)))),"#N/C")</f>
        <v>Diptera</v>
      </c>
      <c r="AA372" s="87" t="str">
        <f>+IFERROR(IF(AB372="#N/C","#N/C",IF(AB372=0,INDEX(Taxonomy_UniqueValues!C:C,MATCH(AC372,Taxonomy_UniqueValues!E:E,0)),INDEX(Taxonomy_UniqueValues!C:C,MATCH(AB372,Taxonomy_UniqueValues!D:D,0)))),"#N/C")</f>
        <v>Brachycera</v>
      </c>
      <c r="AB372" s="87" t="str">
        <f>+IFERROR(IF(AC372="#N/C","#N/C",IF(AC372=0,INDEX(Taxonomy_UniqueValues!D:D,MATCH(AD372,Taxonomy_UniqueValues!F:F,0)),INDEX(Taxonomy_UniqueValues!D:D,MATCH(AC372,Taxonomy_UniqueValues!E:E,0)))),"#N/C")</f>
        <v>Muscomorpha</v>
      </c>
      <c r="AC372" s="87" t="str">
        <f>+IFERROR(IF(AD372="#N/C","#N/C",IF(AD372=0,INDEX(Taxonomy_UniqueValues!E:E,MATCH(AE372,Taxonomy_UniqueValues!G:G,0)),INDEX(Taxonomy_UniqueValues!E:E,MATCH(AD372,Taxonomy_UniqueValues!F:F,0)))),"#N/C")</f>
        <v>Muscoidea</v>
      </c>
      <c r="AD372" s="87" t="str">
        <f>+IFERROR(IF(AE372="#N/C","#N/C",IF(AE372=0,INDEX(Taxonomy_UniqueValues!F:F,MATCH(AF372,Taxonomy_UniqueValues!H:H,0)),INDEX(Taxonomy_UniqueValues!F:F,MATCH(AE372,Taxonomy_UniqueValues!G:G,0)))),"#N/C")</f>
        <v>Fanniidae</v>
      </c>
      <c r="AE372" s="87">
        <f>+IFERROR(IF(AF372="#N/C","#N/C",INDEX(Taxonomy_UniqueValues!G:G,MATCH(AF372,Taxonomy_UniqueValues!H:H,0))),"#N/C")</f>
        <v>0</v>
      </c>
      <c r="AF372" s="87" t="s">
        <v>39</v>
      </c>
      <c r="AG372" s="88" t="s">
        <v>37</v>
      </c>
      <c r="AH372" s="39" t="str" cm="1">
        <f t="array" ref="AH372">IF(LEN(V372)&gt;1,V372,_xlfn.LET(_xlpm.cls,Y372, _xlpm.ord,IFERROR(Z372,"#N/C"), _xlpm.subord,IFERROR(AA372,"#N/C"), _xlpm.infr,IFERROR(AB372,"#N/C"), _xlpm.sf,IFERROR(AC372,"#N/C"), _xlpm.fam,IFERROR(AD372,"#N/C"), _xlpm.subfam,IF(TRIM(AE372)="-","#N/C",IFERROR(AE372,"#N/C")),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_xlpm.fallback,IF(IFERROR(Z372,"#N/C")="#N/C",Y372,IF(IFERROR(AA372,"#N/C")="#N/C",Z372,IF(IFERROR(AB372,"#N/C")="#N/C",AA372,IF(IFERROR(AC372,"#N/C")="#N/C",AB372,IF(IFERROR(AD372,"#N/C")="#N/C",AC372,IF(IFERROR(AE372,"#N/C")="#N/C",AD372,"#N/C")))))), _xlpm.finalResult,IF(OR(_xlpm.computedResult="",_xlpm.computedResult="#N/C"),_xlpm.fallback,_xlpm.computedResult), INDEX(_xlpm.finalResult,1)))</f>
        <v>fly</v>
      </c>
      <c r="AI372" s="106" t="s">
        <v>35</v>
      </c>
      <c r="AJ372" s="55" t="str">
        <f t="shared" si="52"/>
        <v>Insecta.Diptera.Brachycera.Muscomorpha.Muscoidea.Fanniidae.0.Fannia.#N/C</v>
      </c>
    </row>
    <row r="373" spans="1:36" x14ac:dyDescent="0.25">
      <c r="A373" s="3">
        <v>81</v>
      </c>
      <c r="B373" s="50" t="str">
        <f t="shared" si="54"/>
        <v>FAIR-D2_81</v>
      </c>
      <c r="C373" s="51" t="s">
        <v>335</v>
      </c>
      <c r="D373" s="4">
        <f t="shared" si="55"/>
        <v>45164</v>
      </c>
      <c r="E373" s="1" t="s">
        <v>392</v>
      </c>
      <c r="F373" s="81" t="str">
        <f>HYPERLINK(VLOOKUP(E373,Video_List!G:K,5),"video")</f>
        <v>video</v>
      </c>
      <c r="G373" s="5" t="str">
        <f>IF(ISBLANK(E373),"",IFERROR(IF(MATCH(E373,Video_List!$G:$G,)&gt;0,"ok",""),"errr"))</f>
        <v>ok</v>
      </c>
      <c r="H373" s="1" t="s">
        <v>392</v>
      </c>
      <c r="I373" s="81" t="str">
        <f>HYPERLINK(VLOOKUP(H373,Video_List!G:K,5),"video")</f>
        <v>video</v>
      </c>
      <c r="J373" s="5" t="str">
        <f>IF(ISBLANK(H373),"",IFERROR(IF(MATCH(H373,Video_List!$G:$G,)&gt;0,"ok",""),"error"))</f>
        <v>ok</v>
      </c>
      <c r="K373" s="2">
        <v>45164.516423611101</v>
      </c>
      <c r="L373" s="2">
        <v>45164.516469907401</v>
      </c>
      <c r="M373" s="52">
        <f t="shared" si="49"/>
        <v>4.6296299842651933E-5</v>
      </c>
      <c r="N373" s="53" t="s">
        <v>46</v>
      </c>
      <c r="O373" s="54" t="s">
        <v>32</v>
      </c>
      <c r="P373" s="54" t="s">
        <v>33</v>
      </c>
      <c r="Q373" s="6">
        <v>77</v>
      </c>
      <c r="R373" s="5" t="str">
        <f t="shared" si="50"/>
        <v>FAIR-D2/77</v>
      </c>
      <c r="S373" s="4" t="str">
        <f>IF(ISBLANK(E373),"",IF(E373=H373, "1 video",CONCATENATE((+COUNTIFS(Video_List!$A:$A,Monitoring!C373,Video_List!$D:$D,"&lt;=" &amp;Monitoring!L373)-COUNTIFS(Video_List!$A:$A,Monitoring!C373,Video_List!$D:$D,"&lt;=" &amp;Monitoring!K373))+1," videos")))</f>
        <v>1 video</v>
      </c>
      <c r="T373" s="54" t="s">
        <v>34</v>
      </c>
      <c r="U373" s="75"/>
      <c r="V373" s="7" t="str">
        <f t="shared" si="51"/>
        <v/>
      </c>
      <c r="W373" s="85" t="s">
        <v>35</v>
      </c>
      <c r="X373" s="86" t="s">
        <v>35</v>
      </c>
      <c r="Y373" s="87" t="str">
        <f>+IFERROR(IF(Z373="#N/C","#N/C",INDEX(Taxonomy_UniqueValues!A:A,MATCH(Z373,Taxonomy_UniqueValues!B:B,0))),"#N/C")</f>
        <v>Insecta</v>
      </c>
      <c r="Z373" s="87" t="str">
        <f>+IFERROR(IF(AA373="#N/C","#N/C",INDEX(Taxonomy_UniqueValues!B:B,MATCH(AA373,Taxonomy_UniqueValues!C:C,0))),"#N/C")</f>
        <v>Diptera</v>
      </c>
      <c r="AA373" s="87" t="s">
        <v>49</v>
      </c>
      <c r="AB373" s="87" t="str">
        <f>+IFERROR(IF(AC373="#N/C","#N/C",INDEX(Taxonomy_UniqueValues!D:D,MATCH(AC373,Taxonomy_UniqueValues!E:E,0))),"#N/C")</f>
        <v>#N/C</v>
      </c>
      <c r="AC373" s="87" t="str">
        <f>+IFERROR(IF(AD373="#N/C","#N/C",IF(AD373="-",INDEX(Taxonomy_UniqueValues!E:E,MATCH(AE373,Taxonomy_UniqueValues!G:G,0)),INDEX(Taxonomy_UniqueValues!E:E,MATCH(AD373,Taxonomy_UniqueValues!F:F,0)))),"#N/C")</f>
        <v>#N/C</v>
      </c>
      <c r="AD373" s="87" t="str">
        <f>+IFERROR(IF(AE373="#N/C","#N/C",IF(AE373="-",INDEX(Taxonomy_UniqueValues!F:F,MATCH(AF373,Taxonomy_UniqueValues!H:H,0)),INDEX(Taxonomy_UniqueValues!F:F,MATCH(AE373,Taxonomy_UniqueValues!G:G,0)))),"#N/C")</f>
        <v>#N/C</v>
      </c>
      <c r="AE373" s="87" t="str">
        <f>+IFERROR(IF(AF373="#N/C","#N/C",INDEX(Taxonomy_UniqueValues!G:G,MATCH(AF373,Taxonomy_UniqueValues!H:H,0))),"#N/C")</f>
        <v>#N/C</v>
      </c>
      <c r="AF373" s="87" t="str">
        <f>+IFERROR(IF(AG373="#N/C","#N/C",INDEX(Taxonomy_UniqueValues!H:H,MATCH(AG373,Taxonomy_UniqueValues!I:I,0))),"#N/C")</f>
        <v>#N/C</v>
      </c>
      <c r="AG373" s="88" t="s">
        <v>37</v>
      </c>
      <c r="AH373" s="39" t="str" cm="1">
        <f t="array" ref="AH373">IF(LEN(V373)&gt;1,V373,_xlfn.LET(_xlpm.cls,Y373, _xlpm.ord,IFERROR(Z373,"#N/C"), _xlpm.subord,IFERROR(AA373,"#N/C"), _xlpm.infr,IFERROR(AB373,"#N/C"), _xlpm.sf,IFERROR(AC373,"#N/C"), _xlpm.fam,IFERROR(AD373,"#N/C"), _xlpm.subfam,IF(TRIM(AE373)="-","#N/C",IFERROR(AE373,"#N/C")),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_xlpm.fallback,IF(IFERROR(Z373,"#N/C")="#N/C",Y373,IF(IFERROR(AA373,"#N/C")="#N/C",Z373,IF(IFERROR(AB373,"#N/C")="#N/C",AA373,IF(IFERROR(AC373,"#N/C")="#N/C",AB373,IF(IFERROR(AD373,"#N/C")="#N/C",AC373,IF(IFERROR(AE373,"#N/C")="#N/C",AD373,"#N/C")))))), _xlpm.finalResult,IF(OR(_xlpm.computedResult="",_xlpm.computedResult="#N/C"),_xlpm.fallback,_xlpm.computedResult), INDEX(_xlpm.finalResult,1)))</f>
        <v>Brachycera</v>
      </c>
      <c r="AI373" s="106" t="s">
        <v>35</v>
      </c>
      <c r="AJ373" s="55" t="str">
        <f t="shared" si="52"/>
        <v>Insecta.Diptera.Brachycera.#N/C.#N/C.#N/C.#N/C.#N/C.#N/C</v>
      </c>
    </row>
    <row r="374" spans="1:36" x14ac:dyDescent="0.25">
      <c r="A374" s="3">
        <v>82</v>
      </c>
      <c r="B374" s="50" t="str">
        <f t="shared" si="54"/>
        <v>FAIR-D2_82</v>
      </c>
      <c r="C374" s="51" t="s">
        <v>335</v>
      </c>
      <c r="D374" s="4">
        <f t="shared" si="55"/>
        <v>45164</v>
      </c>
      <c r="E374" s="1" t="s">
        <v>392</v>
      </c>
      <c r="F374" s="81" t="str">
        <f>HYPERLINK(VLOOKUP(E374,Video_List!G:K,5),"video")</f>
        <v>video</v>
      </c>
      <c r="G374" s="5" t="str">
        <f>IF(ISBLANK(E374),"",IFERROR(IF(MATCH(E374,Video_List!$G:$G,)&gt;0,"ok",""),"errr"))</f>
        <v>ok</v>
      </c>
      <c r="H374" s="1" t="s">
        <v>392</v>
      </c>
      <c r="I374" s="81" t="str">
        <f>HYPERLINK(VLOOKUP(H374,Video_List!G:K,5),"video")</f>
        <v>video</v>
      </c>
      <c r="J374" s="5" t="str">
        <f>IF(ISBLANK(H374),"",IFERROR(IF(MATCH(H374,Video_List!$G:$G,)&gt;0,"ok",""),"error"))</f>
        <v>ok</v>
      </c>
      <c r="K374" s="2">
        <v>45164.516458333303</v>
      </c>
      <c r="L374" s="2">
        <v>45164.5165277778</v>
      </c>
      <c r="M374" s="52">
        <f t="shared" si="49"/>
        <v>6.9444497057702392E-5</v>
      </c>
      <c r="N374" s="53" t="s">
        <v>31</v>
      </c>
      <c r="O374" s="54" t="s">
        <v>35</v>
      </c>
      <c r="P374" s="54" t="s">
        <v>46</v>
      </c>
      <c r="Q374" s="6">
        <v>78</v>
      </c>
      <c r="R374" s="5" t="str">
        <f t="shared" si="50"/>
        <v>FAIR-D2/78</v>
      </c>
      <c r="S374" s="4" t="str">
        <f>IF(ISBLANK(E374),"",IF(E374=H374, "1 video",CONCATENATE((+COUNTIFS(Video_List!$A:$A,Monitoring!C374,Video_List!$D:$D,"&lt;=" &amp;Monitoring!L374)-COUNTIFS(Video_List!$A:$A,Monitoring!C374,Video_List!$D:$D,"&lt;=" &amp;Monitoring!K374))+1," videos")))</f>
        <v>1 video</v>
      </c>
      <c r="T374" s="54" t="s">
        <v>34</v>
      </c>
      <c r="U374" s="75"/>
      <c r="V374" s="7" t="str">
        <f t="shared" si="51"/>
        <v/>
      </c>
      <c r="W374" s="85" t="s">
        <v>35</v>
      </c>
      <c r="X374" s="86" t="s">
        <v>35</v>
      </c>
      <c r="Y374" s="87" t="str">
        <f>+IFERROR(IF(Z374="#N/C","#N/C",INDEX(Taxonomy_UniqueValues!A:A,MATCH(Z374,Taxonomy_UniqueValues!B:B,0))),"#N/C")</f>
        <v>Insecta</v>
      </c>
      <c r="Z374" s="87" t="str">
        <f>+IFERROR(IF(AA374="#N/C","#N/C",INDEX(Taxonomy_UniqueValues!B:B,MATCH(AA374,Taxonomy_UniqueValues!C:C,0))),"#N/C")</f>
        <v>Diptera</v>
      </c>
      <c r="AA374" s="87" t="s">
        <v>49</v>
      </c>
      <c r="AB374" s="87" t="str">
        <f>+IFERROR(IF(AC374="#N/C","#N/C",INDEX(Taxonomy_UniqueValues!D:D,MATCH(AC374,Taxonomy_UniqueValues!E:E,0))),"#N/C")</f>
        <v>#N/C</v>
      </c>
      <c r="AC374" s="87" t="str">
        <f>+IFERROR(IF(AD374="#N/C","#N/C",IF(AD374="-",INDEX(Taxonomy_UniqueValues!E:E,MATCH(AE374,Taxonomy_UniqueValues!G:G,0)),INDEX(Taxonomy_UniqueValues!E:E,MATCH(AD374,Taxonomy_UniqueValues!F:F,0)))),"#N/C")</f>
        <v>#N/C</v>
      </c>
      <c r="AD374" s="87" t="str">
        <f>+IFERROR(IF(AE374="#N/C","#N/C",IF(AE374="-",INDEX(Taxonomy_UniqueValues!F:F,MATCH(AF374,Taxonomy_UniqueValues!H:H,0)),INDEX(Taxonomy_UniqueValues!F:F,MATCH(AE374,Taxonomy_UniqueValues!G:G,0)))),"#N/C")</f>
        <v>#N/C</v>
      </c>
      <c r="AE374" s="87" t="str">
        <f>+IFERROR(IF(AF374="#N/C","#N/C",INDEX(Taxonomy_UniqueValues!G:G,MATCH(AF374,Taxonomy_UniqueValues!H:H,0))),"#N/C")</f>
        <v>#N/C</v>
      </c>
      <c r="AF374" s="87" t="str">
        <f>+IFERROR(IF(AG374="#N/C","#N/C",INDEX(Taxonomy_UniqueValues!H:H,MATCH(AG374,Taxonomy_UniqueValues!I:I,0))),"#N/C")</f>
        <v>#N/C</v>
      </c>
      <c r="AG374" s="88" t="s">
        <v>37</v>
      </c>
      <c r="AH374" s="39" t="str" cm="1">
        <f t="array" ref="AH374">IF(LEN(V374)&gt;1,V374,_xlfn.LET(_xlpm.cls,Y374, _xlpm.ord,IFERROR(Z374,"#N/C"), _xlpm.subord,IFERROR(AA374,"#N/C"), _xlpm.infr,IFERROR(AB374,"#N/C"), _xlpm.sf,IFERROR(AC374,"#N/C"), _xlpm.fam,IFERROR(AD374,"#N/C"), _xlpm.subfam,IF(TRIM(AE374)="-","#N/C",IFERROR(AE374,"#N/C")),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_xlpm.fallback,IF(IFERROR(Z374,"#N/C")="#N/C",Y374,IF(IFERROR(AA374,"#N/C")="#N/C",Z374,IF(IFERROR(AB374,"#N/C")="#N/C",AA374,IF(IFERROR(AC374,"#N/C")="#N/C",AB374,IF(IFERROR(AD374,"#N/C")="#N/C",AC374,IF(IFERROR(AE374,"#N/C")="#N/C",AD374,"#N/C")))))), _xlpm.finalResult,IF(OR(_xlpm.computedResult="",_xlpm.computedResult="#N/C"),_xlpm.fallback,_xlpm.computedResult), INDEX(_xlpm.finalResult,1)))</f>
        <v>Brachycera</v>
      </c>
      <c r="AI374" s="106" t="s">
        <v>35</v>
      </c>
      <c r="AJ374" s="55" t="str">
        <f t="shared" si="52"/>
        <v>Insecta.Diptera.Brachycera.#N/C.#N/C.#N/C.#N/C.#N/C.#N/C</v>
      </c>
    </row>
    <row r="375" spans="1:36" x14ac:dyDescent="0.25">
      <c r="A375" s="3">
        <v>83</v>
      </c>
      <c r="B375" s="50" t="str">
        <f t="shared" si="54"/>
        <v>FAIR-D2_83</v>
      </c>
      <c r="C375" s="51" t="s">
        <v>335</v>
      </c>
      <c r="D375" s="4">
        <f t="shared" si="55"/>
        <v>45164</v>
      </c>
      <c r="E375" s="1" t="s">
        <v>393</v>
      </c>
      <c r="F375" s="81" t="str">
        <f>HYPERLINK(VLOOKUP(E375,Video_List!G:K,5),"video")</f>
        <v>video</v>
      </c>
      <c r="G375" s="5" t="str">
        <f>IF(ISBLANK(E375),"",IFERROR(IF(MATCH(E375,Video_List!$G:$G,)&gt;0,"ok",""),"errr"))</f>
        <v>ok</v>
      </c>
      <c r="H375" s="1" t="s">
        <v>393</v>
      </c>
      <c r="I375" s="81" t="str">
        <f>HYPERLINK(VLOOKUP(H375,Video_List!G:K,5),"video")</f>
        <v>video</v>
      </c>
      <c r="J375" s="5" t="str">
        <f>IF(ISBLANK(H375),"",IFERROR(IF(MATCH(H375,Video_List!$G:$G,)&gt;0,"ok",""),"error"))</f>
        <v>ok</v>
      </c>
      <c r="K375" s="2">
        <v>45164.519375000003</v>
      </c>
      <c r="L375" s="2">
        <v>45164.519409722197</v>
      </c>
      <c r="M375" s="52">
        <f t="shared" si="49"/>
        <v>3.472219395916909E-5</v>
      </c>
      <c r="N375" s="53" t="s">
        <v>46</v>
      </c>
      <c r="O375" s="54" t="s">
        <v>32</v>
      </c>
      <c r="P375" s="54" t="s">
        <v>33</v>
      </c>
      <c r="Q375" s="6">
        <v>79</v>
      </c>
      <c r="R375" s="5" t="str">
        <f t="shared" si="50"/>
        <v>FAIR-D2/79</v>
      </c>
      <c r="S375" s="4" t="str">
        <f>IF(ISBLANK(E375),"",IF(E375=H375, "1 video",CONCATENATE((+COUNTIFS(Video_List!$A:$A,Monitoring!C375,Video_List!$D:$D,"&lt;=" &amp;Monitoring!L375)-COUNTIFS(Video_List!$A:$A,Monitoring!C375,Video_List!$D:$D,"&lt;=" &amp;Monitoring!K375))+1," videos")))</f>
        <v>1 video</v>
      </c>
      <c r="T375" s="54" t="s">
        <v>34</v>
      </c>
      <c r="U375" s="75"/>
      <c r="V375" s="7" t="str">
        <f t="shared" si="51"/>
        <v/>
      </c>
      <c r="W375" s="85" t="s">
        <v>35</v>
      </c>
      <c r="X375" s="86" t="s">
        <v>35</v>
      </c>
      <c r="Y375" s="87" t="str">
        <f>+IFERROR(IF(Z375="#N/C","#N/C",INDEX(Taxonomy_UniqueValues!A:A,MATCH(Z375,Taxonomy_UniqueValues!B:B,0))),"#N/C")</f>
        <v>Insecta</v>
      </c>
      <c r="Z375" s="87" t="str">
        <f>+IFERROR(IF(AA375="#N/C","#N/C",INDEX(Taxonomy_UniqueValues!B:B,MATCH(AA375,Taxonomy_UniqueValues!C:C,0))),"#N/C")</f>
        <v>Diptera</v>
      </c>
      <c r="AA375" s="87" t="s">
        <v>49</v>
      </c>
      <c r="AB375" s="87" t="str">
        <f>+IFERROR(IF(AC375="#N/C","#N/C",INDEX(Taxonomy_UniqueValues!D:D,MATCH(AC375,Taxonomy_UniqueValues!E:E,0))),"#N/C")</f>
        <v>#N/C</v>
      </c>
      <c r="AC375" s="87" t="str">
        <f>+IFERROR(IF(AD375="#N/C","#N/C",IF(AD375="-",INDEX(Taxonomy_UniqueValues!E:E,MATCH(AE375,Taxonomy_UniqueValues!G:G,0)),INDEX(Taxonomy_UniqueValues!E:E,MATCH(AD375,Taxonomy_UniqueValues!F:F,0)))),"#N/C")</f>
        <v>#N/C</v>
      </c>
      <c r="AD375" s="87" t="str">
        <f>+IFERROR(IF(AE375="#N/C","#N/C",IF(AE375="-",INDEX(Taxonomy_UniqueValues!F:F,MATCH(AF375,Taxonomy_UniqueValues!H:H,0)),INDEX(Taxonomy_UniqueValues!F:F,MATCH(AE375,Taxonomy_UniqueValues!G:G,0)))),"#N/C")</f>
        <v>#N/C</v>
      </c>
      <c r="AE375" s="87" t="str">
        <f>+IFERROR(IF(AF375="#N/C","#N/C",INDEX(Taxonomy_UniqueValues!G:G,MATCH(AF375,Taxonomy_UniqueValues!H:H,0))),"#N/C")</f>
        <v>#N/C</v>
      </c>
      <c r="AF375" s="87" t="str">
        <f>+IFERROR(IF(AG375="#N/C","#N/C",INDEX(Taxonomy_UniqueValues!H:H,MATCH(AG375,Taxonomy_UniqueValues!I:I,0))),"#N/C")</f>
        <v>#N/C</v>
      </c>
      <c r="AG375" s="88" t="s">
        <v>37</v>
      </c>
      <c r="AH375" s="39" t="str" cm="1">
        <f t="array" ref="AH375">IF(LEN(V375)&gt;1,V375,_xlfn.LET(_xlpm.cls,Y375, _xlpm.ord,IFERROR(Z375,"#N/C"), _xlpm.subord,IFERROR(AA375,"#N/C"), _xlpm.infr,IFERROR(AB375,"#N/C"), _xlpm.sf,IFERROR(AC375,"#N/C"), _xlpm.fam,IFERROR(AD375,"#N/C"), _xlpm.subfam,IF(TRIM(AE375)="-","#N/C",IFERROR(AE375,"#N/C")),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_xlpm.fallback,IF(IFERROR(Z375,"#N/C")="#N/C",Y375,IF(IFERROR(AA375,"#N/C")="#N/C",Z375,IF(IFERROR(AB375,"#N/C")="#N/C",AA375,IF(IFERROR(AC375,"#N/C")="#N/C",AB375,IF(IFERROR(AD375,"#N/C")="#N/C",AC375,IF(IFERROR(AE375,"#N/C")="#N/C",AD375,"#N/C")))))), _xlpm.finalResult,IF(OR(_xlpm.computedResult="",_xlpm.computedResult="#N/C"),_xlpm.fallback,_xlpm.computedResult), INDEX(_xlpm.finalResult,1)))</f>
        <v>Brachycera</v>
      </c>
      <c r="AI375" s="106" t="s">
        <v>35</v>
      </c>
      <c r="AJ375" s="55" t="str">
        <f t="shared" si="52"/>
        <v>Insecta.Diptera.Brachycera.#N/C.#N/C.#N/C.#N/C.#N/C.#N/C</v>
      </c>
    </row>
    <row r="376" spans="1:36" x14ac:dyDescent="0.25">
      <c r="A376" s="3">
        <v>84</v>
      </c>
      <c r="B376" s="50" t="str">
        <f t="shared" si="54"/>
        <v>FAIR-D2_84</v>
      </c>
      <c r="C376" s="51" t="s">
        <v>335</v>
      </c>
      <c r="D376" s="4">
        <f t="shared" si="55"/>
        <v>45164</v>
      </c>
      <c r="E376" s="1" t="s">
        <v>393</v>
      </c>
      <c r="F376" s="81" t="str">
        <f>HYPERLINK(VLOOKUP(E376,Video_List!G:K,5),"video")</f>
        <v>video</v>
      </c>
      <c r="G376" s="5" t="str">
        <f>IF(ISBLANK(E376),"",IFERROR(IF(MATCH(E376,Video_List!$G:$G,)&gt;0,"ok",""),"errr"))</f>
        <v>ok</v>
      </c>
      <c r="H376" s="1" t="s">
        <v>393</v>
      </c>
      <c r="I376" s="81" t="str">
        <f>HYPERLINK(VLOOKUP(H376,Video_List!G:K,5),"video")</f>
        <v>video</v>
      </c>
      <c r="J376" s="5" t="str">
        <f>IF(ISBLANK(H376),"",IFERROR(IF(MATCH(H376,Video_List!$G:$G,)&gt;0,"ok",""),"error"))</f>
        <v>ok</v>
      </c>
      <c r="K376" s="2">
        <v>45164.519375000003</v>
      </c>
      <c r="L376" s="2">
        <v>45164.519490740699</v>
      </c>
      <c r="M376" s="52">
        <f t="shared" si="49"/>
        <v>1.1574069503694773E-4</v>
      </c>
      <c r="N376" s="53" t="s">
        <v>46</v>
      </c>
      <c r="O376" s="54" t="s">
        <v>35</v>
      </c>
      <c r="P376" s="54" t="s">
        <v>46</v>
      </c>
      <c r="Q376" s="6">
        <v>80</v>
      </c>
      <c r="R376" s="5" t="str">
        <f t="shared" si="50"/>
        <v>FAIR-D2/80</v>
      </c>
      <c r="S376" s="4" t="str">
        <f>IF(ISBLANK(E376),"",IF(E376=H376, "1 video",CONCATENATE((+COUNTIFS(Video_List!$A:$A,Monitoring!C376,Video_List!$D:$D,"&lt;=" &amp;Monitoring!L376)-COUNTIFS(Video_List!$A:$A,Monitoring!C376,Video_List!$D:$D,"&lt;=" &amp;Monitoring!K376))+1," videos")))</f>
        <v>1 video</v>
      </c>
      <c r="T376" s="54" t="s">
        <v>34</v>
      </c>
      <c r="U376" s="75"/>
      <c r="V376" s="7" t="str">
        <f t="shared" si="51"/>
        <v/>
      </c>
      <c r="W376" s="85" t="s">
        <v>35</v>
      </c>
      <c r="X376" s="86" t="s">
        <v>35</v>
      </c>
      <c r="Y376" s="87" t="str">
        <f>+IFERROR(IF(Z376="#N/C","#N/C",INDEX(Taxonomy_UniqueValues!A:A,MATCH(Z376,Taxonomy_UniqueValues!B:B,0))),"#N/C")</f>
        <v>Insecta</v>
      </c>
      <c r="Z376" s="87" t="str">
        <f>+IFERROR(IF(AA376="#N/C","#N/C",INDEX(Taxonomy_UniqueValues!B:B,MATCH(AA376,Taxonomy_UniqueValues!C:C,0))),"#N/C")</f>
        <v>Diptera</v>
      </c>
      <c r="AA376" s="87" t="s">
        <v>49</v>
      </c>
      <c r="AB376" s="87" t="str">
        <f>+IFERROR(IF(AC376="#N/C","#N/C",INDEX(Taxonomy_UniqueValues!D:D,MATCH(AC376,Taxonomy_UniqueValues!E:E,0))),"#N/C")</f>
        <v>#N/C</v>
      </c>
      <c r="AC376" s="87" t="str">
        <f>+IFERROR(IF(AD376="#N/C","#N/C",IF(AD376="-",INDEX(Taxonomy_UniqueValues!E:E,MATCH(AE376,Taxonomy_UniqueValues!G:G,0)),INDEX(Taxonomy_UniqueValues!E:E,MATCH(AD376,Taxonomy_UniqueValues!F:F,0)))),"#N/C")</f>
        <v>#N/C</v>
      </c>
      <c r="AD376" s="87" t="str">
        <f>+IFERROR(IF(AE376="#N/C","#N/C",IF(AE376="-",INDEX(Taxonomy_UniqueValues!F:F,MATCH(AF376,Taxonomy_UniqueValues!H:H,0)),INDEX(Taxonomy_UniqueValues!F:F,MATCH(AE376,Taxonomy_UniqueValues!G:G,0)))),"#N/C")</f>
        <v>#N/C</v>
      </c>
      <c r="AE376" s="87" t="str">
        <f>+IFERROR(IF(AF376="#N/C","#N/C",INDEX(Taxonomy_UniqueValues!G:G,MATCH(AF376,Taxonomy_UniqueValues!H:H,0))),"#N/C")</f>
        <v>#N/C</v>
      </c>
      <c r="AF376" s="87" t="str">
        <f>+IFERROR(IF(AG376="#N/C","#N/C",INDEX(Taxonomy_UniqueValues!H:H,MATCH(AG376,Taxonomy_UniqueValues!I:I,0))),"#N/C")</f>
        <v>#N/C</v>
      </c>
      <c r="AG376" s="88" t="s">
        <v>37</v>
      </c>
      <c r="AH376" s="39" t="str" cm="1">
        <f t="array" ref="AH376">IF(LEN(V376)&gt;1,V376,_xlfn.LET(_xlpm.cls,Y376, _xlpm.ord,IFERROR(Z376,"#N/C"), _xlpm.subord,IFERROR(AA376,"#N/C"), _xlpm.infr,IFERROR(AB376,"#N/C"), _xlpm.sf,IFERROR(AC376,"#N/C"), _xlpm.fam,IFERROR(AD376,"#N/C"), _xlpm.subfam,IF(TRIM(AE376)="-","#N/C",IFERROR(AE376,"#N/C")),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_xlpm.fallback,IF(IFERROR(Z376,"#N/C")="#N/C",Y376,IF(IFERROR(AA376,"#N/C")="#N/C",Z376,IF(IFERROR(AB376,"#N/C")="#N/C",AA376,IF(IFERROR(AC376,"#N/C")="#N/C",AB376,IF(IFERROR(AD376,"#N/C")="#N/C",AC376,IF(IFERROR(AE376,"#N/C")="#N/C",AD376,"#N/C")))))), _xlpm.finalResult,IF(OR(_xlpm.computedResult="",_xlpm.computedResult="#N/C"),_xlpm.fallback,_xlpm.computedResult), INDEX(_xlpm.finalResult,1)))</f>
        <v>Brachycera</v>
      </c>
      <c r="AI376" s="106" t="s">
        <v>35</v>
      </c>
      <c r="AJ376" s="55" t="str">
        <f t="shared" si="52"/>
        <v>Insecta.Diptera.Brachycera.#N/C.#N/C.#N/C.#N/C.#N/C.#N/C</v>
      </c>
    </row>
    <row r="377" spans="1:36" x14ac:dyDescent="0.25">
      <c r="A377" s="3">
        <v>85</v>
      </c>
      <c r="B377" s="50" t="str">
        <f t="shared" si="54"/>
        <v>FAIR-D2_85</v>
      </c>
      <c r="C377" s="51" t="s">
        <v>335</v>
      </c>
      <c r="D377" s="4">
        <f t="shared" si="55"/>
        <v>45164</v>
      </c>
      <c r="E377" s="1" t="s">
        <v>394</v>
      </c>
      <c r="F377" s="81" t="str">
        <f>HYPERLINK(VLOOKUP(E377,Video_List!G:K,5),"video")</f>
        <v>video</v>
      </c>
      <c r="G377" s="5" t="str">
        <f>IF(ISBLANK(E377),"",IFERROR(IF(MATCH(E377,Video_List!$G:$G,)&gt;0,"ok",""),"errr"))</f>
        <v>ok</v>
      </c>
      <c r="H377" s="1" t="s">
        <v>394</v>
      </c>
      <c r="I377" s="81" t="str">
        <f>HYPERLINK(VLOOKUP(H377,Video_List!G:K,5),"video")</f>
        <v>video</v>
      </c>
      <c r="J377" s="5" t="str">
        <f>IF(ISBLANK(H377),"",IFERROR(IF(MATCH(H377,Video_List!$G:$G,)&gt;0,"ok",""),"error"))</f>
        <v>ok</v>
      </c>
      <c r="K377" s="2">
        <v>45164.5210532407</v>
      </c>
      <c r="L377" s="2">
        <v>45164.521099537</v>
      </c>
      <c r="M377" s="52">
        <f t="shared" ref="M377:M440" si="56">IF(ISBLANK(E377),"",L377-K377)</f>
        <v>4.6296299842651933E-5</v>
      </c>
      <c r="N377" s="53" t="s">
        <v>31</v>
      </c>
      <c r="O377" s="54" t="s">
        <v>35</v>
      </c>
      <c r="P377" s="54" t="s">
        <v>31</v>
      </c>
      <c r="Q377" s="6">
        <v>81</v>
      </c>
      <c r="R377" s="5" t="str">
        <f t="shared" si="50"/>
        <v>FAIR-D2/81</v>
      </c>
      <c r="S377" s="4" t="str">
        <f>IF(ISBLANK(E377),"",IF(E377=H377, "1 video",CONCATENATE((+COUNTIFS(Video_List!$A:$A,Monitoring!C377,Video_List!$D:$D,"&lt;=" &amp;Monitoring!L377)-COUNTIFS(Video_List!$A:$A,Monitoring!C377,Video_List!$D:$D,"&lt;=" &amp;Monitoring!K377))+1," videos")))</f>
        <v>1 video</v>
      </c>
      <c r="T377" s="54" t="s">
        <v>34</v>
      </c>
      <c r="U377" s="75"/>
      <c r="V377" s="7" t="str">
        <f t="shared" si="51"/>
        <v/>
      </c>
      <c r="W377" s="85" t="s">
        <v>32</v>
      </c>
      <c r="X377" s="86" t="s">
        <v>35</v>
      </c>
      <c r="Y377" s="87" t="str">
        <f>+IFERROR(IF(Z377="#N/C","#N/C",INDEX(Taxonomy_UniqueValues!A:A,MATCH(Z377,Taxonomy_UniqueValues!B:B,0))),"#N/C")</f>
        <v>Insecta</v>
      </c>
      <c r="Z377" s="87" t="str">
        <f>+IFERROR(IF(AA377="#N/C","#N/C",INDEX(Taxonomy_UniqueValues!B:B,MATCH(AA377,Taxonomy_UniqueValues!C:C,0))),"#N/C")</f>
        <v>Diptera</v>
      </c>
      <c r="AA377" s="87" t="str">
        <f>+IFERROR(IF(AC377="#N/C","#N/C",INDEX(Taxonomy_UniqueValues!C:C,MATCH(AC377,Taxonomy_UniqueValues!E:E,0))),"#N/C")</f>
        <v>Brachycera</v>
      </c>
      <c r="AB377" s="87" t="str">
        <f>+IFERROR(IF(AC377="#N/C","#N/C",INDEX(Taxonomy_UniqueValues!D:D,MATCH(AC377,Taxonomy_UniqueValues!E:E,0))),"#N/C")</f>
        <v>Muscomorpha</v>
      </c>
      <c r="AC377" s="87" t="s">
        <v>36</v>
      </c>
      <c r="AD377" s="87" t="str">
        <f>+IFERROR(IF(AE377="#N/C","#N/C",IF(AE377="-",INDEX(Taxonomy_UniqueValues!F:F,MATCH(AF377,Taxonomy_UniqueValues!H:H,0)),INDEX(Taxonomy_UniqueValues!F:F,MATCH(AE377,Taxonomy_UniqueValues!G:G,0)))),"#N/C")</f>
        <v>#N/C</v>
      </c>
      <c r="AE377" s="87" t="str">
        <f>+IFERROR(IF(AF377="#N/C","#N/C",INDEX(Taxonomy_UniqueValues!G:G,MATCH(AF377,Taxonomy_UniqueValues!H:H,0))),"#N/C")</f>
        <v>#N/C</v>
      </c>
      <c r="AF377" s="87" t="str">
        <f>+IFERROR(IF(AG377="#N/C","#N/C",INDEX(Taxonomy_UniqueValues!H:H,MATCH(AG377,Taxonomy_UniqueValues!I:I,0))),"#N/C")</f>
        <v>#N/C</v>
      </c>
      <c r="AG377" s="88" t="s">
        <v>37</v>
      </c>
      <c r="AH377" s="39" t="str" cm="1">
        <f t="array" ref="AH377">IF(LEN(V377)&gt;1,V377,_xlfn.LET(_xlpm.cls,Y377, _xlpm.ord,IFERROR(Z377,"#N/C"), _xlpm.subord,IFERROR(AA377,"#N/C"), _xlpm.infr,IFERROR(AB377,"#N/C"), _xlpm.sf,IFERROR(AC377,"#N/C"), _xlpm.fam,IFERROR(AD377,"#N/C"), _xlpm.subfam,IF(TRIM(AE377)="-","#N/C",IFERROR(AE377,"#N/C")),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_xlpm.fallback,IF(IFERROR(Z377,"#N/C")="#N/C",Y377,IF(IFERROR(AA377,"#N/C")="#N/C",Z377,IF(IFERROR(AB377,"#N/C")="#N/C",AA377,IF(IFERROR(AC377,"#N/C")="#N/C",AB377,IF(IFERROR(AD377,"#N/C")="#N/C",AC377,IF(IFERROR(AE377,"#N/C")="#N/C",AD377,"#N/C")))))), _xlpm.finalResult,IF(OR(_xlpm.computedResult="",_xlpm.computedResult="#N/C"),_xlpm.fallback,_xlpm.computedResult), INDEX(_xlpm.finalResult,1)))</f>
        <v>Muscoidea</v>
      </c>
      <c r="AI377" s="106" t="s">
        <v>35</v>
      </c>
      <c r="AJ377" s="55" t="str">
        <f t="shared" si="52"/>
        <v>Insecta.Diptera.Brachycera.Muscomorpha.Muscoidea.#N/C.#N/C.#N/C.#N/C</v>
      </c>
    </row>
    <row r="378" spans="1:36" x14ac:dyDescent="0.25">
      <c r="A378" s="3">
        <v>86</v>
      </c>
      <c r="B378" s="50" t="str">
        <f t="shared" si="54"/>
        <v>FAIR-D2_86</v>
      </c>
      <c r="C378" s="51" t="s">
        <v>335</v>
      </c>
      <c r="D378" s="4">
        <f t="shared" si="55"/>
        <v>45164</v>
      </c>
      <c r="E378" s="1" t="s">
        <v>394</v>
      </c>
      <c r="F378" s="81" t="str">
        <f>HYPERLINK(VLOOKUP(E378,Video_List!G:K,5),"video")</f>
        <v>video</v>
      </c>
      <c r="G378" s="5" t="str">
        <f>IF(ISBLANK(E378),"",IFERROR(IF(MATCH(E378,Video_List!$G:$G,)&gt;0,"ok",""),"errr"))</f>
        <v>ok</v>
      </c>
      <c r="H378" s="1" t="s">
        <v>394</v>
      </c>
      <c r="I378" s="81" t="str">
        <f>HYPERLINK(VLOOKUP(H378,Video_List!G:K,5),"video")</f>
        <v>video</v>
      </c>
      <c r="J378" s="5" t="str">
        <f>IF(ISBLANK(H378),"",IFERROR(IF(MATCH(H378,Video_List!$G:$G,)&gt;0,"ok",""),"error"))</f>
        <v>ok</v>
      </c>
      <c r="K378" s="2">
        <v>45164.521354166704</v>
      </c>
      <c r="L378" s="2">
        <v>45164.521435185197</v>
      </c>
      <c r="M378" s="52">
        <f t="shared" si="56"/>
        <v>8.1018493801821023E-5</v>
      </c>
      <c r="N378" s="53" t="s">
        <v>31</v>
      </c>
      <c r="O378" s="54" t="s">
        <v>35</v>
      </c>
      <c r="P378" s="54" t="s">
        <v>33</v>
      </c>
      <c r="Q378" s="6">
        <v>82</v>
      </c>
      <c r="R378" s="5" t="str">
        <f t="shared" si="50"/>
        <v>FAIR-D2/82</v>
      </c>
      <c r="S378" s="4" t="str">
        <f>IF(ISBLANK(E378),"",IF(E378=H378, "1 video",CONCATENATE((+COUNTIFS(Video_List!$A:$A,Monitoring!C378,Video_List!$D:$D,"&lt;=" &amp;Monitoring!L378)-COUNTIFS(Video_List!$A:$A,Monitoring!C378,Video_List!$D:$D,"&lt;=" &amp;Monitoring!K378))+1," videos")))</f>
        <v>1 video</v>
      </c>
      <c r="T378" s="54" t="s">
        <v>34</v>
      </c>
      <c r="U378" s="75"/>
      <c r="V378" s="7" t="str">
        <f t="shared" si="51"/>
        <v/>
      </c>
      <c r="W378" s="85" t="s">
        <v>32</v>
      </c>
      <c r="X378" s="86" t="s">
        <v>35</v>
      </c>
      <c r="Y378" s="87" t="str">
        <f>+IFERROR(IF(Z378="#N/C","#N/C",IF(Z378=0,INDEX(Taxonomy_UniqueValues!A:A,MATCH(AA378,Taxonomy_UniqueValues!C:C,0)),INDEX(Taxonomy_UniqueValues!A:A,MATCH(Z378,Taxonomy_UniqueValues!B:B,0)))),"#N/C")</f>
        <v>Insecta</v>
      </c>
      <c r="Z378" s="87" t="str">
        <f>+IFERROR(IF(AA378="#N/C","#N/C",IF(AA378=0,INDEX(Taxonomy_UniqueValues!B:B,MATCH(AB378,Taxonomy_UniqueValues!D:D,0)),INDEX(Taxonomy_UniqueValues!B:B,MATCH(AA378,Taxonomy_UniqueValues!C:C,0)))),"#N/C")</f>
        <v>Diptera</v>
      </c>
      <c r="AA378" s="87" t="str">
        <f>+IFERROR(IF(AB378="#N/C","#N/C",IF(AB378=0,INDEX(Taxonomy_UniqueValues!C:C,MATCH(AC378,Taxonomy_UniqueValues!E:E,0)),INDEX(Taxonomy_UniqueValues!C:C,MATCH(AB378,Taxonomy_UniqueValues!D:D,0)))),"#N/C")</f>
        <v>Brachycera</v>
      </c>
      <c r="AB378" s="87" t="str">
        <f>+IFERROR(IF(AC378="#N/C","#N/C",IF(AC378=0,INDEX(Taxonomy_UniqueValues!D:D,MATCH(AD378,Taxonomy_UniqueValues!F:F,0)),INDEX(Taxonomy_UniqueValues!D:D,MATCH(AC378,Taxonomy_UniqueValues!E:E,0)))),"#N/C")</f>
        <v>Muscomorpha</v>
      </c>
      <c r="AC378" s="87" t="str">
        <f>+IFERROR(IF(AD378="#N/C","#N/C",IF(AD378=0,INDEX(Taxonomy_UniqueValues!E:E,MATCH(AE378,Taxonomy_UniqueValues!G:G,0)),INDEX(Taxonomy_UniqueValues!E:E,MATCH(AD378,Taxonomy_UniqueValues!F:F,0)))),"#N/C")</f>
        <v>Muscoidea</v>
      </c>
      <c r="AD378" s="87" t="str">
        <f>+IFERROR(IF(AE378="#N/C","#N/C",IF(AE378=0,INDEX(Taxonomy_UniqueValues!F:F,MATCH(AF378,Taxonomy_UniqueValues!H:H,0)),INDEX(Taxonomy_UniqueValues!F:F,MATCH(AE378,Taxonomy_UniqueValues!G:G,0)))),"#N/C")</f>
        <v>Fanniidae</v>
      </c>
      <c r="AE378" s="87">
        <f>+IFERROR(IF(AF378="#N/C","#N/C",INDEX(Taxonomy_UniqueValues!G:G,MATCH(AF378,Taxonomy_UniqueValues!H:H,0))),"#N/C")</f>
        <v>0</v>
      </c>
      <c r="AF378" s="87" t="s">
        <v>39</v>
      </c>
      <c r="AG378" s="88" t="s">
        <v>37</v>
      </c>
      <c r="AH378" s="39" t="str" cm="1">
        <f t="array" ref="AH378">IF(LEN(V378)&gt;1,V378,_xlfn.LET(_xlpm.cls,Y378, _xlpm.ord,IFERROR(Z378,"#N/C"), _xlpm.subord,IFERROR(AA378,"#N/C"), _xlpm.infr,IFERROR(AB378,"#N/C"), _xlpm.sf,IFERROR(AC378,"#N/C"), _xlpm.fam,IFERROR(AD378,"#N/C"), _xlpm.subfam,IF(TRIM(AE378)="-","#N/C",IFERROR(AE378,"#N/C")),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_xlpm.fallback,IF(IFERROR(Z378,"#N/C")="#N/C",Y378,IF(IFERROR(AA378,"#N/C")="#N/C",Z378,IF(IFERROR(AB378,"#N/C")="#N/C",AA378,IF(IFERROR(AC378,"#N/C")="#N/C",AB378,IF(IFERROR(AD378,"#N/C")="#N/C",AC378,IF(IFERROR(AE378,"#N/C")="#N/C",AD378,"#N/C")))))), _xlpm.finalResult,IF(OR(_xlpm.computedResult="",_xlpm.computedResult="#N/C"),_xlpm.fallback,_xlpm.computedResult), INDEX(_xlpm.finalResult,1)))</f>
        <v>fly</v>
      </c>
      <c r="AI378" s="106" t="s">
        <v>35</v>
      </c>
      <c r="AJ378" s="55" t="str">
        <f t="shared" si="52"/>
        <v>Insecta.Diptera.Brachycera.Muscomorpha.Muscoidea.Fanniidae.0.Fannia.#N/C</v>
      </c>
    </row>
    <row r="379" spans="1:36" x14ac:dyDescent="0.25">
      <c r="A379" s="3">
        <v>87</v>
      </c>
      <c r="B379" s="50" t="str">
        <f t="shared" si="54"/>
        <v>FAIR-D2_87</v>
      </c>
      <c r="C379" s="51" t="s">
        <v>335</v>
      </c>
      <c r="D379" s="4">
        <f t="shared" ref="D379:D410" si="57">IF(ISBLANK(E379),"",+VALUE(MID(E379,FIND("_",E379)+1,10)))</f>
        <v>45164</v>
      </c>
      <c r="E379" s="1" t="s">
        <v>395</v>
      </c>
      <c r="F379" s="81" t="str">
        <f>HYPERLINK(VLOOKUP(E379,Video_List!G:K,5),"video")</f>
        <v>video</v>
      </c>
      <c r="G379" s="5" t="str">
        <f>IF(ISBLANK(E379),"",IFERROR(IF(MATCH(E379,Video_List!$G:$G,)&gt;0,"ok",""),"errr"))</f>
        <v>ok</v>
      </c>
      <c r="H379" s="1" t="s">
        <v>395</v>
      </c>
      <c r="I379" s="81" t="str">
        <f>HYPERLINK(VLOOKUP(H379,Video_List!G:K,5),"video")</f>
        <v>video</v>
      </c>
      <c r="J379" s="5" t="str">
        <f>IF(ISBLANK(H379),"",IFERROR(IF(MATCH(H379,Video_List!$G:$G,)&gt;0,"ok",""),"error"))</f>
        <v>ok</v>
      </c>
      <c r="K379" s="2">
        <v>45164.532581018502</v>
      </c>
      <c r="L379" s="2">
        <v>45164.532708333303</v>
      </c>
      <c r="M379" s="52">
        <f t="shared" si="56"/>
        <v>1.2731480092043057E-4</v>
      </c>
      <c r="N379" s="53" t="s">
        <v>46</v>
      </c>
      <c r="O379" s="54" t="s">
        <v>32</v>
      </c>
      <c r="P379" s="54" t="s">
        <v>46</v>
      </c>
      <c r="Q379" s="6">
        <v>83</v>
      </c>
      <c r="R379" s="5" t="str">
        <f t="shared" si="50"/>
        <v>FAIR-D2/83</v>
      </c>
      <c r="S379" s="4" t="str">
        <f>IF(ISBLANK(E379),"",IF(E379=H379, "1 video",CONCATENATE((+COUNTIFS(Video_List!$A:$A,Monitoring!C379,Video_List!$D:$D,"&lt;=" &amp;Monitoring!L379)-COUNTIFS(Video_List!$A:$A,Monitoring!C379,Video_List!$D:$D,"&lt;=" &amp;Monitoring!K379))+1," videos")))</f>
        <v>1 video</v>
      </c>
      <c r="T379" s="54" t="s">
        <v>46</v>
      </c>
      <c r="U379" s="75" t="s">
        <v>1213</v>
      </c>
      <c r="V379" s="7" t="str">
        <f t="shared" si="51"/>
        <v>insect_small</v>
      </c>
      <c r="W379" s="85" t="s">
        <v>35</v>
      </c>
      <c r="X379" s="86" t="s">
        <v>35</v>
      </c>
      <c r="Y379" s="87" t="s">
        <v>85</v>
      </c>
      <c r="Z379" s="87" t="str">
        <f>+IFERROR(IF(AA379="#N/C","#N/C",INDEX(Taxonomy_UniqueValues!B:B,MATCH(AA379,Taxonomy_UniqueValues!C:C,0))),"#N/C")</f>
        <v>#N/C</v>
      </c>
      <c r="AA379" s="87" t="str">
        <f>+IFERROR(IF(AC379="#N/C","#N/C",IF(AC379="-",INDEX(Taxonomy_UniqueValues!C:C,MATCH(AD379,Taxonomy_UniqueValues!F:F,0)),INDEX(Taxonomy_UniqueValues!C:C,MATCH(AC379,Taxonomy_UniqueValues!E:E,0)))),"#N/C")</f>
        <v>#N/C</v>
      </c>
      <c r="AB379" s="87" t="str">
        <f>+IFERROR(IF(AC379="#N/C","#N/C",INDEX(Taxonomy_UniqueValues!D:D,MATCH(AC379,Taxonomy_UniqueValues!E:E,0))),"#N/C")</f>
        <v>#N/C</v>
      </c>
      <c r="AC379" s="87" t="str">
        <f>+IFERROR(IF(AD379="#N/C","#N/C",IF(AD379="-",INDEX(Taxonomy_UniqueValues!E:E,MATCH(AE379,Taxonomy_UniqueValues!G:G,0)),INDEX(Taxonomy_UniqueValues!E:E,MATCH(AD379,Taxonomy_UniqueValues!F:F,0)))),"#N/C")</f>
        <v>#N/C</v>
      </c>
      <c r="AD379" s="87" t="str">
        <f>+IFERROR(IF(AE379="#N/C","#N/C",IF(AE379="-",INDEX(Taxonomy_UniqueValues!F:F,MATCH(AF379,Taxonomy_UniqueValues!H:H,0)),INDEX(Taxonomy_UniqueValues!F:F,MATCH(AE379,Taxonomy_UniqueValues!G:G,0)))),"#N/C")</f>
        <v>#N/C</v>
      </c>
      <c r="AE379" s="87" t="str">
        <f>+IFERROR(IF(AF379="#N/C","#N/C",INDEX(Taxonomy_UniqueValues!G:G,MATCH(AF379,Taxonomy_UniqueValues!H:H,0))),"#N/C")</f>
        <v>#N/C</v>
      </c>
      <c r="AF379" s="87" t="str">
        <f>+IFERROR(IF(AG379="#N/C","#N/C",INDEX(Taxonomy_UniqueValues!H:H,MATCH(AG379,Taxonomy_UniqueValues!I:I,0))),"#N/C")</f>
        <v>#N/C</v>
      </c>
      <c r="AG379" s="88" t="s">
        <v>37</v>
      </c>
      <c r="AH379" s="39" t="str" cm="1">
        <f t="array" ref="AH379">IF(LEN(V379)&gt;1,V379,_xlfn.LET(_xlpm.cls,Y379, _xlpm.ord,IFERROR(Z379,"#N/C"), _xlpm.subord,IFERROR(AA379,"#N/C"), _xlpm.infr,IFERROR(AB379,"#N/C"), _xlpm.sf,IFERROR(AC379,"#N/C"), _xlpm.fam,IFERROR(AD379,"#N/C"), _xlpm.subfam,IF(TRIM(AE379)="-","#N/C",IFERROR(AE379,"#N/C")),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_xlpm.fallback,IF(IFERROR(Z379,"#N/C")="#N/C",Y379,IF(IFERROR(AA379,"#N/C")="#N/C",Z379,IF(IFERROR(AB379,"#N/C")="#N/C",AA379,IF(IFERROR(AC379,"#N/C")="#N/C",AB379,IF(IFERROR(AD379,"#N/C")="#N/C",AC379,IF(IFERROR(AE379,"#N/C")="#N/C",AD379,"#N/C")))))), _xlpm.finalResult,IF(OR(_xlpm.computedResult="",_xlpm.computedResult="#N/C"),_xlpm.fallback,_xlpm.computedResult), INDEX(_xlpm.finalResult,1)))</f>
        <v>insect_small</v>
      </c>
      <c r="AI379" s="106" t="s">
        <v>32</v>
      </c>
      <c r="AJ379" s="55" t="str">
        <f t="shared" si="52"/>
        <v>Insecta.#N/C.#N/C.#N/C.#N/C.#N/C.#N/C.#N/C.#N/C</v>
      </c>
    </row>
    <row r="380" spans="1:36" x14ac:dyDescent="0.25">
      <c r="A380" s="3">
        <v>88</v>
      </c>
      <c r="B380" s="50" t="str">
        <f t="shared" si="54"/>
        <v>FAIR-D2_88</v>
      </c>
      <c r="C380" s="51" t="s">
        <v>335</v>
      </c>
      <c r="D380" s="4">
        <f t="shared" si="57"/>
        <v>45164</v>
      </c>
      <c r="E380" s="1" t="s">
        <v>395</v>
      </c>
      <c r="F380" s="81" t="str">
        <f>HYPERLINK(VLOOKUP(E380,Video_List!G:K,5),"video")</f>
        <v>video</v>
      </c>
      <c r="G380" s="5" t="str">
        <f>IF(ISBLANK(E380),"",IFERROR(IF(MATCH(E380,Video_List!$G:$G,)&gt;0,"ok",""),"errr"))</f>
        <v>ok</v>
      </c>
      <c r="H380" s="1" t="s">
        <v>395</v>
      </c>
      <c r="I380" s="81" t="str">
        <f>HYPERLINK(VLOOKUP(H380,Video_List!G:K,5),"video")</f>
        <v>video</v>
      </c>
      <c r="J380" s="5" t="str">
        <f>IF(ISBLANK(H380),"",IFERROR(IF(MATCH(H380,Video_List!$G:$G,)&gt;0,"ok",""),"error"))</f>
        <v>ok</v>
      </c>
      <c r="K380" s="2">
        <v>45164.532581018502</v>
      </c>
      <c r="L380" s="2">
        <v>45164.532685185201</v>
      </c>
      <c r="M380" s="52">
        <f t="shared" si="56"/>
        <v>1.041666982928291E-4</v>
      </c>
      <c r="N380" s="53" t="s">
        <v>33</v>
      </c>
      <c r="O380" s="54" t="s">
        <v>35</v>
      </c>
      <c r="P380" s="54" t="s">
        <v>33</v>
      </c>
      <c r="Q380" s="6">
        <v>84</v>
      </c>
      <c r="R380" s="5" t="str">
        <f t="shared" si="50"/>
        <v>FAIR-D2/84</v>
      </c>
      <c r="S380" s="4" t="str">
        <f>IF(ISBLANK(E380),"",IF(E380=H380, "1 video",CONCATENATE((+COUNTIFS(Video_List!$A:$A,Monitoring!C380,Video_List!$D:$D,"&lt;=" &amp;Monitoring!L380)-COUNTIFS(Video_List!$A:$A,Monitoring!C380,Video_List!$D:$D,"&lt;=" &amp;Monitoring!K380))+1," videos")))</f>
        <v>1 video</v>
      </c>
      <c r="T380" s="54" t="s">
        <v>46</v>
      </c>
      <c r="U380" s="75" t="s">
        <v>105</v>
      </c>
      <c r="V380" s="7" t="str">
        <f t="shared" si="51"/>
        <v/>
      </c>
      <c r="W380" s="85" t="s">
        <v>35</v>
      </c>
      <c r="X380" s="86" t="s">
        <v>35</v>
      </c>
      <c r="Y380" s="87" t="str">
        <f>+IFERROR(IF(Z380="#N/C","#N/C",INDEX(Taxonomy_UniqueValues!A:A,MATCH(Z380,Taxonomy_UniqueValues!B:B,0))),"#N/C")</f>
        <v>#N/C</v>
      </c>
      <c r="Z380" s="87" t="str">
        <f>+IFERROR(IF(AA380="#N/C","#N/C",INDEX(Taxonomy_UniqueValues!B:B,MATCH(AA380,Taxonomy_UniqueValues!C:C,0))),"#N/C")</f>
        <v>#N/C</v>
      </c>
      <c r="AA380" s="87" t="str">
        <f>+IFERROR(IF(AC380="#N/C","#N/C",IF(AC380="-",INDEX(Taxonomy_UniqueValues!C:C,MATCH(AD380,Taxonomy_UniqueValues!F:F,0)),INDEX(Taxonomy_UniqueValues!C:C,MATCH(AC380,Taxonomy_UniqueValues!E:E,0)))),"#N/C")</f>
        <v>#N/C</v>
      </c>
      <c r="AB380" s="87" t="str">
        <f>+IFERROR(IF(AC380="#N/C","#N/C",INDEX(Taxonomy_UniqueValues!D:D,MATCH(AC380,Taxonomy_UniqueValues!E:E,0))),"#N/C")</f>
        <v>#N/C</v>
      </c>
      <c r="AC380" s="87" t="str">
        <f>+IFERROR(IF(AD380="#N/C","#N/C",IF(AD380="-",INDEX(Taxonomy_UniqueValues!E:E,MATCH(AE380,Taxonomy_UniqueValues!G:G,0)),INDEX(Taxonomy_UniqueValues!E:E,MATCH(AD380,Taxonomy_UniqueValues!F:F,0)))),"#N/C")</f>
        <v>#N/C</v>
      </c>
      <c r="AD380" s="87" t="str">
        <f>+IFERROR(IF(AE380="#N/C","#N/C",IF(AE380="-",INDEX(Taxonomy_UniqueValues!F:F,MATCH(AF380,Taxonomy_UniqueValues!H:H,0)),INDEX(Taxonomy_UniqueValues!F:F,MATCH(AE380,Taxonomy_UniqueValues!G:G,0)))),"#N/C")</f>
        <v>#N/C</v>
      </c>
      <c r="AE380" s="87" t="str">
        <f>+IFERROR(IF(AF380="#N/C","#N/C",INDEX(Taxonomy_UniqueValues!G:G,MATCH(AF380,Taxonomy_UniqueValues!H:H,0))),"#N/C")</f>
        <v>#N/C</v>
      </c>
      <c r="AF380" s="87" t="str">
        <f>+IFERROR(IF(AG380="#N/C","#N/C",INDEX(Taxonomy_UniqueValues!H:H,MATCH(AG380,Taxonomy_UniqueValues!I:I,0))),"#N/C")</f>
        <v>#N/C</v>
      </c>
      <c r="AG380" s="88" t="s">
        <v>37</v>
      </c>
      <c r="AH380" s="39" t="str" cm="1">
        <f t="array" ref="AH380">IF(LEN(V380)&gt;1,V380,_xlfn.LET(_xlpm.cls,Y380, _xlpm.ord,IFERROR(Z380,"#N/C"), _xlpm.subord,IFERROR(AA380,"#N/C"), _xlpm.infr,IFERROR(AB380,"#N/C"), _xlpm.sf,IFERROR(AC380,"#N/C"), _xlpm.fam,IFERROR(AD380,"#N/C"), _xlpm.subfam,IF(TRIM(AE380)="-","#N/C",IFERROR(AE380,"#N/C")),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_xlpm.fallback,IF(IFERROR(Z380,"#N/C")="#N/C",Y380,IF(IFERROR(AA380,"#N/C")="#N/C",Z380,IF(IFERROR(AB380,"#N/C")="#N/C",AA380,IF(IFERROR(AC380,"#N/C")="#N/C",AB380,IF(IFERROR(AD380,"#N/C")="#N/C",AC380,IF(IFERROR(AE380,"#N/C")="#N/C",AD380,"#N/C")))))), _xlpm.finalResult,IF(OR(_xlpm.computedResult="",_xlpm.computedResult="#N/C"),_xlpm.fallback,_xlpm.computedResult), INDEX(_xlpm.finalResult,1)))</f>
        <v>#N/C</v>
      </c>
      <c r="AI380" s="106" t="s">
        <v>35</v>
      </c>
      <c r="AJ380" s="55" t="str">
        <f t="shared" si="52"/>
        <v>#N/C.#N/C.#N/C.#N/C.#N/C.#N/C.#N/C.#N/C.#N/C</v>
      </c>
    </row>
    <row r="381" spans="1:36" x14ac:dyDescent="0.25">
      <c r="A381" s="3">
        <v>89</v>
      </c>
      <c r="B381" s="50" t="str">
        <f t="shared" si="54"/>
        <v>FAIR-D2_89</v>
      </c>
      <c r="C381" s="51" t="s">
        <v>335</v>
      </c>
      <c r="D381" s="4">
        <f t="shared" si="57"/>
        <v>45164</v>
      </c>
      <c r="E381" s="1" t="s">
        <v>395</v>
      </c>
      <c r="F381" s="81" t="str">
        <f>HYPERLINK(VLOOKUP(E381,Video_List!G:K,5),"video")</f>
        <v>video</v>
      </c>
      <c r="G381" s="5" t="str">
        <f>IF(ISBLANK(E381),"",IFERROR(IF(MATCH(E381,Video_List!$G:$G,)&gt;0,"ok",""),"errr"))</f>
        <v>ok</v>
      </c>
      <c r="H381" s="1" t="s">
        <v>395</v>
      </c>
      <c r="I381" s="81" t="str">
        <f>HYPERLINK(VLOOKUP(H381,Video_List!G:K,5),"video")</f>
        <v>video</v>
      </c>
      <c r="J381" s="5" t="str">
        <f>IF(ISBLANK(H381),"",IFERROR(IF(MATCH(H381,Video_List!$G:$G,)&gt;0,"ok",""),"error"))</f>
        <v>ok</v>
      </c>
      <c r="K381" s="2">
        <v>45164.532673611102</v>
      </c>
      <c r="L381" s="2">
        <v>45164.532812500001</v>
      </c>
      <c r="M381" s="52">
        <f t="shared" si="56"/>
        <v>1.388888995279558E-4</v>
      </c>
      <c r="N381" s="53" t="s">
        <v>33</v>
      </c>
      <c r="O381" s="54" t="s">
        <v>35</v>
      </c>
      <c r="P381" s="54" t="s">
        <v>33</v>
      </c>
      <c r="Q381" s="6">
        <v>85</v>
      </c>
      <c r="R381" s="5" t="str">
        <f t="shared" si="50"/>
        <v>FAIR-D2/85</v>
      </c>
      <c r="S381" s="4" t="str">
        <f>IF(ISBLANK(E381),"",IF(E381=H381, "1 video",CONCATENATE((+COUNTIFS(Video_List!$A:$A,Monitoring!C381,Video_List!$D:$D,"&lt;=" &amp;Monitoring!L381)-COUNTIFS(Video_List!$A:$A,Monitoring!C381,Video_List!$D:$D,"&lt;=" &amp;Monitoring!K381))+1," videos")))</f>
        <v>1 video</v>
      </c>
      <c r="T381" s="54" t="s">
        <v>34</v>
      </c>
      <c r="U381" s="75"/>
      <c r="V381" s="7" t="str">
        <f t="shared" si="51"/>
        <v/>
      </c>
      <c r="W381" s="85" t="s">
        <v>32</v>
      </c>
      <c r="X381" s="86" t="s">
        <v>35</v>
      </c>
      <c r="Y381" s="87" t="str">
        <f>+IFERROR(IF(Z381="#N/C","#N/C",INDEX(Taxonomy_UniqueValues!A:A,MATCH(Z381,Taxonomy_UniqueValues!B:B,0))),"#N/C")</f>
        <v>Insecta</v>
      </c>
      <c r="Z381" s="87" t="str">
        <f>+IFERROR(IF(AA381="#N/C","#N/C",INDEX(Taxonomy_UniqueValues!B:B,MATCH(AA381,Taxonomy_UniqueValues!C:C,0))),"#N/C")</f>
        <v>Diptera</v>
      </c>
      <c r="AA381" s="87" t="str">
        <f>+IFERROR(IF(AC381="#N/C","#N/C",IF(AC381="-",INDEX(Taxonomy_UniqueValues!C:C,MATCH(AD381,Taxonomy_UniqueValues!F:F,0)),INDEX(Taxonomy_UniqueValues!C:C,MATCH(AC381,Taxonomy_UniqueValues!E:E,0)))),"#N/C")</f>
        <v>Brachycera</v>
      </c>
      <c r="AB381" s="87" t="str">
        <f>+IFERROR(IF(AC381="#N/C","#N/C",INDEX(Taxonomy_UniqueValues!D:D,MATCH(AC381,Taxonomy_UniqueValues!E:E,0))),"#N/C")</f>
        <v>Muscomorpha</v>
      </c>
      <c r="AC381" s="87" t="s">
        <v>36</v>
      </c>
      <c r="AD381" s="87" t="str">
        <f>+IFERROR(IF(AE381="#N/C","#N/C",IF(AE381="-",INDEX(Taxonomy_UniqueValues!F:F,MATCH(AF381,Taxonomy_UniqueValues!H:H,0)),INDEX(Taxonomy_UniqueValues!F:F,MATCH(AE381,Taxonomy_UniqueValues!G:G,0)))),"#N/C")</f>
        <v>#N/C</v>
      </c>
      <c r="AE381" s="87" t="str">
        <f>+IFERROR(IF(AF381="#N/C","#N/C",INDEX(Taxonomy_UniqueValues!G:G,MATCH(AF381,Taxonomy_UniqueValues!H:H,0))),"#N/C")</f>
        <v>#N/C</v>
      </c>
      <c r="AF381" s="87" t="str">
        <f>+IFERROR(IF(AG381="#N/C","#N/C",INDEX(Taxonomy_UniqueValues!H:H,MATCH(AG381,Taxonomy_UniqueValues!I:I,0))),"#N/C")</f>
        <v>#N/C</v>
      </c>
      <c r="AG381" s="88" t="s">
        <v>37</v>
      </c>
      <c r="AH381" s="39" t="str" cm="1">
        <f t="array" ref="AH381">IF(LEN(V381)&gt;1,V381,_xlfn.LET(_xlpm.cls,Y381, _xlpm.ord,IFERROR(Z381,"#N/C"), _xlpm.subord,IFERROR(AA381,"#N/C"), _xlpm.infr,IFERROR(AB381,"#N/C"), _xlpm.sf,IFERROR(AC381,"#N/C"), _xlpm.fam,IFERROR(AD381,"#N/C"), _xlpm.subfam,IF(TRIM(AE381)="-","#N/C",IFERROR(AE381,"#N/C")),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_xlpm.fallback,IF(IFERROR(Z381,"#N/C")="#N/C",Y381,IF(IFERROR(AA381,"#N/C")="#N/C",Z381,IF(IFERROR(AB381,"#N/C")="#N/C",AA381,IF(IFERROR(AC381,"#N/C")="#N/C",AB381,IF(IFERROR(AD381,"#N/C")="#N/C",AC381,IF(IFERROR(AE381,"#N/C")="#N/C",AD381,"#N/C")))))), _xlpm.finalResult,IF(OR(_xlpm.computedResult="",_xlpm.computedResult="#N/C"),_xlpm.fallback,_xlpm.computedResult), INDEX(_xlpm.finalResult,1)))</f>
        <v>Muscoidea</v>
      </c>
      <c r="AI381" s="106" t="s">
        <v>35</v>
      </c>
      <c r="AJ381" s="55" t="str">
        <f t="shared" si="52"/>
        <v>Insecta.Diptera.Brachycera.Muscomorpha.Muscoidea.#N/C.#N/C.#N/C.#N/C</v>
      </c>
    </row>
    <row r="382" spans="1:36" x14ac:dyDescent="0.25">
      <c r="A382" s="3">
        <v>90</v>
      </c>
      <c r="B382" s="50" t="str">
        <f t="shared" si="54"/>
        <v>FAIR-D2_90</v>
      </c>
      <c r="C382" s="51" t="s">
        <v>335</v>
      </c>
      <c r="D382" s="4">
        <f t="shared" si="57"/>
        <v>45164</v>
      </c>
      <c r="E382" s="1" t="s">
        <v>396</v>
      </c>
      <c r="F382" s="81" t="str">
        <f>HYPERLINK(VLOOKUP(E382,Video_List!G:K,5),"video")</f>
        <v>video</v>
      </c>
      <c r="G382" s="5" t="str">
        <f>IF(ISBLANK(E382),"",IFERROR(IF(MATCH(E382,Video_List!$G:$G,)&gt;0,"ok",""),"errr"))</f>
        <v>ok</v>
      </c>
      <c r="H382" s="1" t="s">
        <v>396</v>
      </c>
      <c r="I382" s="81" t="str">
        <f>HYPERLINK(VLOOKUP(H382,Video_List!G:K,5),"video")</f>
        <v>video</v>
      </c>
      <c r="J382" s="5" t="str">
        <f>IF(ISBLANK(H382),"",IFERROR(IF(MATCH(H382,Video_List!$G:$G,)&gt;0,"ok",""),"error"))</f>
        <v>ok</v>
      </c>
      <c r="K382" s="2">
        <v>45164.539618055598</v>
      </c>
      <c r="L382" s="2">
        <v>45164.539722222202</v>
      </c>
      <c r="M382" s="52">
        <f t="shared" si="56"/>
        <v>1.0416660370538011E-4</v>
      </c>
      <c r="N382" s="53" t="s">
        <v>46</v>
      </c>
      <c r="O382" s="54" t="s">
        <v>32</v>
      </c>
      <c r="P382" s="54" t="s">
        <v>31</v>
      </c>
      <c r="Q382" s="6">
        <v>86</v>
      </c>
      <c r="R382" s="5" t="str">
        <f t="shared" si="50"/>
        <v>FAIR-D2/86</v>
      </c>
      <c r="S382" s="4" t="str">
        <f>IF(ISBLANK(E382),"",IF(E382=H382, "1 video",CONCATENATE((+COUNTIFS(Video_List!$A:$A,Monitoring!C382,Video_List!$D:$D,"&lt;=" &amp;Monitoring!L382)-COUNTIFS(Video_List!$A:$A,Monitoring!C382,Video_List!$D:$D,"&lt;=" &amp;Monitoring!K382))+1," videos")))</f>
        <v>1 video</v>
      </c>
      <c r="T382" s="54" t="s">
        <v>46</v>
      </c>
      <c r="U382" s="75" t="s">
        <v>105</v>
      </c>
      <c r="V382" s="7" t="str">
        <f t="shared" si="51"/>
        <v/>
      </c>
      <c r="W382" s="85" t="s">
        <v>35</v>
      </c>
      <c r="X382" s="86" t="s">
        <v>35</v>
      </c>
      <c r="Y382" s="87" t="str">
        <f>+IFERROR(IF(Z382="#N/C","#N/C",INDEX(Taxonomy_UniqueValues!A:A,MATCH(Z382,Taxonomy_UniqueValues!B:B,0))),"#N/C")</f>
        <v>#N/C</v>
      </c>
      <c r="Z382" s="87" t="str">
        <f>+IFERROR(IF(AA382="#N/C","#N/C",INDEX(Taxonomy_UniqueValues!B:B,MATCH(AA382,Taxonomy_UniqueValues!C:C,0))),"#N/C")</f>
        <v>#N/C</v>
      </c>
      <c r="AA382" s="87" t="str">
        <f>+IFERROR(IF(AC382="#N/C","#N/C",IF(AC382="-",INDEX(Taxonomy_UniqueValues!C:C,MATCH(AD382,Taxonomy_UniqueValues!F:F,0)),INDEX(Taxonomy_UniqueValues!C:C,MATCH(AC382,Taxonomy_UniqueValues!E:E,0)))),"#N/C")</f>
        <v>#N/C</v>
      </c>
      <c r="AB382" s="87" t="str">
        <f>+IFERROR(IF(AC382="#N/C","#N/C",INDEX(Taxonomy_UniqueValues!D:D,MATCH(AC382,Taxonomy_UniqueValues!E:E,0))),"#N/C")</f>
        <v>#N/C</v>
      </c>
      <c r="AC382" s="87" t="str">
        <f>+IFERROR(IF(AD382="#N/C","#N/C",IF(AD382="-",INDEX(Taxonomy_UniqueValues!E:E,MATCH(AE382,Taxonomy_UniqueValues!G:G,0)),INDEX(Taxonomy_UniqueValues!E:E,MATCH(AD382,Taxonomy_UniqueValues!F:F,0)))),"#N/C")</f>
        <v>#N/C</v>
      </c>
      <c r="AD382" s="87" t="str">
        <f>+IFERROR(IF(AE382="#N/C","#N/C",IF(AE382="-",INDEX(Taxonomy_UniqueValues!F:F,MATCH(AF382,Taxonomy_UniqueValues!H:H,0)),INDEX(Taxonomy_UniqueValues!F:F,MATCH(AE382,Taxonomy_UniqueValues!G:G,0)))),"#N/C")</f>
        <v>#N/C</v>
      </c>
      <c r="AE382" s="87" t="str">
        <f>+IFERROR(IF(AF382="#N/C","#N/C",INDEX(Taxonomy_UniqueValues!G:G,MATCH(AF382,Taxonomy_UniqueValues!H:H,0))),"#N/C")</f>
        <v>#N/C</v>
      </c>
      <c r="AF382" s="87" t="str">
        <f>+IFERROR(IF(AG382="#N/C","#N/C",INDEX(Taxonomy_UniqueValues!H:H,MATCH(AG382,Taxonomy_UniqueValues!I:I,0))),"#N/C")</f>
        <v>#N/C</v>
      </c>
      <c r="AG382" s="88" t="s">
        <v>37</v>
      </c>
      <c r="AH382" s="39" t="str" cm="1">
        <f t="array" ref="AH382">IF(LEN(V382)&gt;1,V382,_xlfn.LET(_xlpm.cls,Y382, _xlpm.ord,IFERROR(Z382,"#N/C"), _xlpm.subord,IFERROR(AA382,"#N/C"), _xlpm.infr,IFERROR(AB382,"#N/C"), _xlpm.sf,IFERROR(AC382,"#N/C"), _xlpm.fam,IFERROR(AD382,"#N/C"), _xlpm.subfam,IF(TRIM(AE382)="-","#N/C",IFERROR(AE382,"#N/C")),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_xlpm.fallback,IF(IFERROR(Z382,"#N/C")="#N/C",Y382,IF(IFERROR(AA382,"#N/C")="#N/C",Z382,IF(IFERROR(AB382,"#N/C")="#N/C",AA382,IF(IFERROR(AC382,"#N/C")="#N/C",AB382,IF(IFERROR(AD382,"#N/C")="#N/C",AC382,IF(IFERROR(AE382,"#N/C")="#N/C",AD382,"#N/C")))))), _xlpm.finalResult,IF(OR(_xlpm.computedResult="",_xlpm.computedResult="#N/C"),_xlpm.fallback,_xlpm.computedResult), INDEX(_xlpm.finalResult,1)))</f>
        <v>#N/C</v>
      </c>
      <c r="AI382" s="106" t="s">
        <v>35</v>
      </c>
      <c r="AJ382" s="55" t="str">
        <f t="shared" si="52"/>
        <v>#N/C.#N/C.#N/C.#N/C.#N/C.#N/C.#N/C.#N/C.#N/C</v>
      </c>
    </row>
    <row r="383" spans="1:36" x14ac:dyDescent="0.25">
      <c r="A383" s="3">
        <v>91</v>
      </c>
      <c r="B383" s="50" t="str">
        <f t="shared" si="54"/>
        <v>FAIR-D2_91</v>
      </c>
      <c r="C383" s="51" t="s">
        <v>335</v>
      </c>
      <c r="D383" s="4">
        <f t="shared" si="57"/>
        <v>45164</v>
      </c>
      <c r="E383" s="1" t="s">
        <v>396</v>
      </c>
      <c r="F383" s="81" t="str">
        <f>HYPERLINK(VLOOKUP(E383,Video_List!G:K,5),"video")</f>
        <v>video</v>
      </c>
      <c r="G383" s="5" t="str">
        <f>IF(ISBLANK(E383),"",IFERROR(IF(MATCH(E383,Video_List!$G:$G,)&gt;0,"ok",""),"errr"))</f>
        <v>ok</v>
      </c>
      <c r="H383" s="1" t="s">
        <v>396</v>
      </c>
      <c r="I383" s="81" t="str">
        <f>HYPERLINK(VLOOKUP(H383,Video_List!G:K,5),"video")</f>
        <v>video</v>
      </c>
      <c r="J383" s="5" t="str">
        <f>IF(ISBLANK(H383),"",IFERROR(IF(MATCH(H383,Video_List!$G:$G,)&gt;0,"ok",""),"error"))</f>
        <v>ok</v>
      </c>
      <c r="K383" s="2">
        <v>45164.539618055598</v>
      </c>
      <c r="L383" s="2">
        <v>45164.5401388889</v>
      </c>
      <c r="M383" s="52">
        <f t="shared" si="56"/>
        <v>5.2083330228924751E-4</v>
      </c>
      <c r="N383" s="53" t="s">
        <v>46</v>
      </c>
      <c r="O383" s="54" t="s">
        <v>32</v>
      </c>
      <c r="P383" s="54" t="s">
        <v>33</v>
      </c>
      <c r="Q383" s="6">
        <v>87</v>
      </c>
      <c r="R383" s="5" t="str">
        <f t="shared" si="50"/>
        <v>FAIR-D2/87</v>
      </c>
      <c r="S383" s="4" t="str">
        <f>IF(ISBLANK(E383),"",IF(E383=H383, "1 video",CONCATENATE((+COUNTIFS(Video_List!$A:$A,Monitoring!C383,Video_List!$D:$D,"&lt;=" &amp;Monitoring!L383)-COUNTIFS(Video_List!$A:$A,Monitoring!C383,Video_List!$D:$D,"&lt;=" &amp;Monitoring!K383))+1," videos")))</f>
        <v>1 video</v>
      </c>
      <c r="T383" s="54" t="s">
        <v>34</v>
      </c>
      <c r="U383" s="75"/>
      <c r="V383" s="7" t="str">
        <f t="shared" si="51"/>
        <v/>
      </c>
      <c r="W383" s="85" t="s">
        <v>32</v>
      </c>
      <c r="X383" s="86" t="s">
        <v>35</v>
      </c>
      <c r="Y383" s="87" t="str">
        <f>+IFERROR(IF(Z383="#N/C","#N/C",IF(Z383=0,INDEX(Taxonomy_UniqueValues!A:A,MATCH(AA383,Taxonomy_UniqueValues!C:C,0)),INDEX(Taxonomy_UniqueValues!A:A,MATCH(Z383,Taxonomy_UniqueValues!B:B,0)))),"#N/C")</f>
        <v>Insecta</v>
      </c>
      <c r="Z383" s="87" t="str">
        <f>+IFERROR(IF(AA383="#N/C","#N/C",IF(AA383=0,INDEX(Taxonomy_UniqueValues!B:B,MATCH(AB383,Taxonomy_UniqueValues!D:D,0)),INDEX(Taxonomy_UniqueValues!B:B,MATCH(AA383,Taxonomy_UniqueValues!C:C,0)))),"#N/C")</f>
        <v>Diptera</v>
      </c>
      <c r="AA383" s="87" t="str">
        <f>+IFERROR(IF(AB383="#N/C","#N/C",IF(AB383=0,INDEX(Taxonomy_UniqueValues!C:C,MATCH(AC383,Taxonomy_UniqueValues!E:E,0)),INDEX(Taxonomy_UniqueValues!C:C,MATCH(AB383,Taxonomy_UniqueValues!D:D,0)))),"#N/C")</f>
        <v>Brachycera</v>
      </c>
      <c r="AB383" s="87" t="str">
        <f>+IFERROR(IF(AC383="#N/C","#N/C",IF(AC383=0,INDEX(Taxonomy_UniqueValues!D:D,MATCH(AD383,Taxonomy_UniqueValues!F:F,0)),INDEX(Taxonomy_UniqueValues!D:D,MATCH(AC383,Taxonomy_UniqueValues!E:E,0)))),"#N/C")</f>
        <v>Muscomorpha</v>
      </c>
      <c r="AC383" s="87" t="str">
        <f>+IFERROR(IF(AD383="#N/C","#N/C",IF(AD383=0,INDEX(Taxonomy_UniqueValues!E:E,MATCH(AE383,Taxonomy_UniqueValues!G:G,0)),INDEX(Taxonomy_UniqueValues!E:E,MATCH(AD383,Taxonomy_UniqueValues!F:F,0)))),"#N/C")</f>
        <v>Muscoidea</v>
      </c>
      <c r="AD383" s="87" t="str">
        <f>+IFERROR(IF(AE383="#N/C","#N/C",IF(AE383=0,INDEX(Taxonomy_UniqueValues!F:F,MATCH(AF383,Taxonomy_UniqueValues!H:H,0)),INDEX(Taxonomy_UniqueValues!F:F,MATCH(AE383,Taxonomy_UniqueValues!G:G,0)))),"#N/C")</f>
        <v>Fanniidae</v>
      </c>
      <c r="AE383" s="87">
        <f>+IFERROR(IF(AF383="#N/C","#N/C",IF(AF383="-",INDEX(Taxonomy_UniqueValues!G:G,MATCH(AG383,Taxonomy_UniqueValues!I:I,0)),INDEX(Taxonomy_UniqueValues!G:G,MATCH(AF383,Taxonomy_UniqueValues!H:H,0)))),"#N/C")</f>
        <v>0</v>
      </c>
      <c r="AF383" s="87" t="s">
        <v>39</v>
      </c>
      <c r="AG383" s="88" t="s">
        <v>37</v>
      </c>
      <c r="AH383" s="39" t="str" cm="1">
        <f t="array" ref="AH383">IF(LEN(V383)&gt;1,V383,_xlfn.LET(_xlpm.cls,Y383, _xlpm.ord,IFERROR(Z383,"#N/C"), _xlpm.subord,IFERROR(AA383,"#N/C"), _xlpm.infr,IFERROR(AB383,"#N/C"), _xlpm.sf,IFERROR(AC383,"#N/C"), _xlpm.fam,IFERROR(AD383,"#N/C"), _xlpm.subfam,IF(TRIM(AE383)="-","#N/C",IFERROR(AE383,"#N/C")),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_xlpm.fallback,IF(IFERROR(Z383,"#N/C")="#N/C",Y383,IF(IFERROR(AA383,"#N/C")="#N/C",Z383,IF(IFERROR(AB383,"#N/C")="#N/C",AA383,IF(IFERROR(AC383,"#N/C")="#N/C",AB383,IF(IFERROR(AD383,"#N/C")="#N/C",AC383,IF(IFERROR(AE383,"#N/C")="#N/C",AD383,"#N/C")))))), _xlpm.finalResult,IF(OR(_xlpm.computedResult="",_xlpm.computedResult="#N/C"),_xlpm.fallback,_xlpm.computedResult), INDEX(_xlpm.finalResult,1)))</f>
        <v>fly</v>
      </c>
      <c r="AI383" s="106" t="s">
        <v>35</v>
      </c>
      <c r="AJ383" s="55" t="str">
        <f t="shared" si="52"/>
        <v>Insecta.Diptera.Brachycera.Muscomorpha.Muscoidea.Fanniidae.0.Fannia.#N/C</v>
      </c>
    </row>
    <row r="384" spans="1:36" x14ac:dyDescent="0.25">
      <c r="A384" s="3">
        <v>92</v>
      </c>
      <c r="B384" s="50" t="str">
        <f t="shared" si="54"/>
        <v>FAIR-D2_92</v>
      </c>
      <c r="C384" s="51" t="s">
        <v>335</v>
      </c>
      <c r="D384" s="4">
        <f t="shared" si="57"/>
        <v>45164</v>
      </c>
      <c r="E384" s="1" t="s">
        <v>397</v>
      </c>
      <c r="F384" s="81" t="str">
        <f>HYPERLINK(VLOOKUP(E384,Video_List!G:K,5),"video")</f>
        <v>video</v>
      </c>
      <c r="G384" s="5" t="str">
        <f>IF(ISBLANK(E384),"",IFERROR(IF(MATCH(E384,Video_List!$G:$G,)&gt;0,"ok",""),"errr"))</f>
        <v>ok</v>
      </c>
      <c r="H384" s="1" t="s">
        <v>397</v>
      </c>
      <c r="I384" s="81" t="str">
        <f>HYPERLINK(VLOOKUP(H384,Video_List!G:K,5),"video")</f>
        <v>video</v>
      </c>
      <c r="J384" s="5" t="str">
        <f>IF(ISBLANK(H384),"",IFERROR(IF(MATCH(H384,Video_List!$G:$G,)&gt;0,"ok",""),"error"))</f>
        <v>ok</v>
      </c>
      <c r="K384" s="2">
        <v>45164.544999999998</v>
      </c>
      <c r="L384" s="2">
        <v>45164.545069444401</v>
      </c>
      <c r="M384" s="52">
        <f t="shared" si="56"/>
        <v>6.9444402470253408E-5</v>
      </c>
      <c r="N384" s="53" t="s">
        <v>31</v>
      </c>
      <c r="O384" s="54" t="s">
        <v>35</v>
      </c>
      <c r="P384" s="54" t="s">
        <v>31</v>
      </c>
      <c r="Q384" s="6">
        <v>88</v>
      </c>
      <c r="R384" s="5" t="str">
        <f t="shared" si="50"/>
        <v>FAIR-D2/88</v>
      </c>
      <c r="S384" s="4" t="str">
        <f>IF(ISBLANK(E384),"",IF(E384=H384, "1 video",CONCATENATE((+COUNTIFS(Video_List!$A:$A,Monitoring!C384,Video_List!$D:$D,"&lt;=" &amp;Monitoring!L384)-COUNTIFS(Video_List!$A:$A,Monitoring!C384,Video_List!$D:$D,"&lt;=" &amp;Monitoring!K384))+1," videos")))</f>
        <v>1 video</v>
      </c>
      <c r="T384" s="54" t="s">
        <v>34</v>
      </c>
      <c r="U384" s="75"/>
      <c r="V384" s="7" t="str">
        <f t="shared" si="51"/>
        <v/>
      </c>
      <c r="W384" s="85" t="s">
        <v>32</v>
      </c>
      <c r="X384" s="86" t="s">
        <v>35</v>
      </c>
      <c r="Y384" s="87" t="str">
        <f>+IFERROR(IF(Z384="#N/C","#N/C",IF(Z384=0,INDEX(Taxonomy_UniqueValues!A:A,MATCH(AA384,Taxonomy_UniqueValues!C:C,0)),INDEX(Taxonomy_UniqueValues!A:A,MATCH(Z384,Taxonomy_UniqueValues!B:B,0)))),"#N/C")</f>
        <v>Insecta</v>
      </c>
      <c r="Z384" s="87" t="str">
        <f>+IFERROR(IF(AA384="#N/C","#N/C",IF(AA384=0,INDEX(Taxonomy_UniqueValues!B:B,MATCH(AB384,Taxonomy_UniqueValues!D:D,0)),INDEX(Taxonomy_UniqueValues!B:B,MATCH(AA384,Taxonomy_UniqueValues!C:C,0)))),"#N/C")</f>
        <v>Diptera</v>
      </c>
      <c r="AA384" s="87" t="str">
        <f>+IFERROR(IF(AB384="#N/C","#N/C",IF(AB384=0,INDEX(Taxonomy_UniqueValues!C:C,MATCH(AC384,Taxonomy_UniqueValues!E:E,0)),INDEX(Taxonomy_UniqueValues!C:C,MATCH(AB384,Taxonomy_UniqueValues!D:D,0)))),"#N/C")</f>
        <v>Brachycera</v>
      </c>
      <c r="AB384" s="87" t="str">
        <f>+IFERROR(IF(AC384="#N/C","#N/C",IF(AC384=0,INDEX(Taxonomy_UniqueValues!D:D,MATCH(AD384,Taxonomy_UniqueValues!F:F,0)),INDEX(Taxonomy_UniqueValues!D:D,MATCH(AC384,Taxonomy_UniqueValues!E:E,0)))),"#N/C")</f>
        <v>Muscomorpha</v>
      </c>
      <c r="AC384" s="87" t="str">
        <f>+IFERROR(IF(AD384="#N/C","#N/C",IF(AD384=0,INDEX(Taxonomy_UniqueValues!E:E,MATCH(AE384,Taxonomy_UniqueValues!G:G,0)),INDEX(Taxonomy_UniqueValues!E:E,MATCH(AD384,Taxonomy_UniqueValues!F:F,0)))),"#N/C")</f>
        <v>Muscoidea</v>
      </c>
      <c r="AD384" s="87" t="str">
        <f>+IFERROR(IF(AE384="#N/C","#N/C",IF(AE384=0,INDEX(Taxonomy_UniqueValues!F:F,MATCH(AF384,Taxonomy_UniqueValues!H:H,0)),INDEX(Taxonomy_UniqueValues!F:F,MATCH(AE384,Taxonomy_UniqueValues!G:G,0)))),"#N/C")</f>
        <v>Fanniidae</v>
      </c>
      <c r="AE384" s="87">
        <f>+IFERROR(IF(AF384="#N/C","#N/C",IF(AF384="-",INDEX(Taxonomy_UniqueValues!G:G,MATCH(AG384,Taxonomy_UniqueValues!I:I,0)),INDEX(Taxonomy_UniqueValues!G:G,MATCH(AF384,Taxonomy_UniqueValues!H:H,0)))),"#N/C")</f>
        <v>0</v>
      </c>
      <c r="AF384" s="87" t="s">
        <v>39</v>
      </c>
      <c r="AG384" s="88" t="s">
        <v>37</v>
      </c>
      <c r="AH384" s="39" t="str" cm="1">
        <f t="array" ref="AH384">IF(LEN(V384)&gt;1,V384,_xlfn.LET(_xlpm.cls,Y384, _xlpm.ord,IFERROR(Z384,"#N/C"), _xlpm.subord,IFERROR(AA384,"#N/C"), _xlpm.infr,IFERROR(AB384,"#N/C"), _xlpm.sf,IFERROR(AC384,"#N/C"), _xlpm.fam,IFERROR(AD384,"#N/C"), _xlpm.subfam,IF(TRIM(AE384)="-","#N/C",IFERROR(AE384,"#N/C")),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_xlpm.fallback,IF(IFERROR(Z384,"#N/C")="#N/C",Y384,IF(IFERROR(AA384,"#N/C")="#N/C",Z384,IF(IFERROR(AB384,"#N/C")="#N/C",AA384,IF(IFERROR(AC384,"#N/C")="#N/C",AB384,IF(IFERROR(AD384,"#N/C")="#N/C",AC384,IF(IFERROR(AE384,"#N/C")="#N/C",AD384,"#N/C")))))), _xlpm.finalResult,IF(OR(_xlpm.computedResult="",_xlpm.computedResult="#N/C"),_xlpm.fallback,_xlpm.computedResult), INDEX(_xlpm.finalResult,1)))</f>
        <v>fly</v>
      </c>
      <c r="AI384" s="106" t="s">
        <v>35</v>
      </c>
      <c r="AJ384" s="55" t="str">
        <f t="shared" si="52"/>
        <v>Insecta.Diptera.Brachycera.Muscomorpha.Muscoidea.Fanniidae.0.Fannia.#N/C</v>
      </c>
    </row>
    <row r="385" spans="1:36" x14ac:dyDescent="0.25">
      <c r="A385" s="3">
        <v>93</v>
      </c>
      <c r="B385" s="50" t="str">
        <f t="shared" si="54"/>
        <v>FAIR-D2_93</v>
      </c>
      <c r="C385" s="51" t="s">
        <v>335</v>
      </c>
      <c r="D385" s="4">
        <f t="shared" si="57"/>
        <v>45164</v>
      </c>
      <c r="E385" s="1" t="s">
        <v>398</v>
      </c>
      <c r="F385" s="81" t="str">
        <f>HYPERLINK(VLOOKUP(E385,Video_List!G:K,5),"video")</f>
        <v>video</v>
      </c>
      <c r="G385" s="5" t="str">
        <f>IF(ISBLANK(E385),"",IFERROR(IF(MATCH(E385,Video_List!$G:$G,)&gt;0,"ok",""),"errr"))</f>
        <v>ok</v>
      </c>
      <c r="H385" s="1" t="s">
        <v>398</v>
      </c>
      <c r="I385" s="81" t="str">
        <f>HYPERLINK(VLOOKUP(H385,Video_List!G:K,5),"video")</f>
        <v>video</v>
      </c>
      <c r="J385" s="5" t="str">
        <f>IF(ISBLANK(H385),"",IFERROR(IF(MATCH(H385,Video_List!$G:$G,)&gt;0,"ok",""),"error"))</f>
        <v>ok</v>
      </c>
      <c r="K385" s="2">
        <v>45164.545682870397</v>
      </c>
      <c r="L385" s="2">
        <v>45164.545729166697</v>
      </c>
      <c r="M385" s="52">
        <f t="shared" si="56"/>
        <v>4.6296299842651933E-5</v>
      </c>
      <c r="N385" s="53" t="s">
        <v>46</v>
      </c>
      <c r="O385" s="54" t="s">
        <v>35</v>
      </c>
      <c r="P385" s="54" t="s">
        <v>31</v>
      </c>
      <c r="Q385" s="6">
        <v>89</v>
      </c>
      <c r="R385" s="5" t="str">
        <f t="shared" si="50"/>
        <v>FAIR-D2/89</v>
      </c>
      <c r="S385" s="4" t="str">
        <f>IF(ISBLANK(E385),"",IF(E385=H385, "1 video",CONCATENATE((+COUNTIFS(Video_List!$A:$A,Monitoring!C385,Video_List!$D:$D,"&lt;=" &amp;Monitoring!L385)-COUNTIFS(Video_List!$A:$A,Monitoring!C385,Video_List!$D:$D,"&lt;=" &amp;Monitoring!K385))+1," videos")))</f>
        <v>1 video</v>
      </c>
      <c r="T385" s="54" t="s">
        <v>34</v>
      </c>
      <c r="U385" s="75"/>
      <c r="V385" s="7" t="str">
        <f t="shared" ref="V385:V447" si="58">IF(IFERROR(FIND("fly_small",U385),0)&gt;0,"fly_small",IF(IFERROR(FIND("fly at the border",U385),0)&gt;0,"fly",IF(IFERROR(FIND("insect_small",U385),0)&gt;0,"insect_small","")))</f>
        <v/>
      </c>
      <c r="W385" s="85" t="s">
        <v>32</v>
      </c>
      <c r="X385" s="86" t="s">
        <v>35</v>
      </c>
      <c r="Y385" s="87" t="str">
        <f>+IFERROR(IF(Z385="#N/C","#N/C",INDEX(Taxonomy_UniqueValues!A:A,MATCH(Z385,Taxonomy_UniqueValues!B:B,0))),"#N/C")</f>
        <v>Insecta</v>
      </c>
      <c r="Z385" s="87" t="str">
        <f>+IFERROR(IF(AA385="#N/C","#N/C",INDEX(Taxonomy_UniqueValues!B:B,MATCH(AA385,Taxonomy_UniqueValues!C:C,0))),"#N/C")</f>
        <v>Diptera</v>
      </c>
      <c r="AA385" s="87" t="str">
        <f>+IFERROR(IF(AC385="#N/C","#N/C",IF(AC385="-",INDEX(Taxonomy_UniqueValues!C:C,MATCH(AD385,Taxonomy_UniqueValues!F:F,0)),INDEX(Taxonomy_UniqueValues!C:C,MATCH(AC385,Taxonomy_UniqueValues!E:E,0)))),"#N/C")</f>
        <v>Brachycera</v>
      </c>
      <c r="AB385" s="87" t="str">
        <f>+IFERROR(IF(AC385="#N/C","#N/C",INDEX(Taxonomy_UniqueValues!D:D,MATCH(AC385,Taxonomy_UniqueValues!E:E,0))),"#N/C")</f>
        <v>Muscomorpha</v>
      </c>
      <c r="AC385" s="87" t="s">
        <v>36</v>
      </c>
      <c r="AD385" s="87" t="str">
        <f>+IFERROR(IF(AE385="#N/C","#N/C",IF(AE385="-",INDEX(Taxonomy_UniqueValues!F:F,MATCH(AF385,Taxonomy_UniqueValues!H:H,0)),INDEX(Taxonomy_UniqueValues!F:F,MATCH(AE385,Taxonomy_UniqueValues!G:G,0)))),"#N/C")</f>
        <v>#N/C</v>
      </c>
      <c r="AE385" s="87" t="str">
        <f>+IFERROR(IF(AF385="#N/C","#N/C",INDEX(Taxonomy_UniqueValues!G:G,MATCH(AF385,Taxonomy_UniqueValues!H:H,0))),"#N/C")</f>
        <v>#N/C</v>
      </c>
      <c r="AF385" s="87" t="str">
        <f>+IFERROR(IF(AG385="#N/C","#N/C",INDEX(Taxonomy_UniqueValues!H:H,MATCH(AG385,Taxonomy_UniqueValues!I:I,0))),"#N/C")</f>
        <v>#N/C</v>
      </c>
      <c r="AG385" s="88" t="s">
        <v>37</v>
      </c>
      <c r="AH385" s="39" t="str" cm="1">
        <f t="array" ref="AH385">IF(LEN(V385)&gt;1,V385,_xlfn.LET(_xlpm.cls,Y385, _xlpm.ord,IFERROR(Z385,"#N/C"), _xlpm.subord,IFERROR(AA385,"#N/C"), _xlpm.infr,IFERROR(AB385,"#N/C"), _xlpm.sf,IFERROR(AC385,"#N/C"), _xlpm.fam,IFERROR(AD385,"#N/C"), _xlpm.subfam,IF(TRIM(AE385)="-","#N/C",IFERROR(AE385,"#N/C")),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_xlpm.fallback,IF(IFERROR(Z385,"#N/C")="#N/C",Y385,IF(IFERROR(AA385,"#N/C")="#N/C",Z385,IF(IFERROR(AB385,"#N/C")="#N/C",AA385,IF(IFERROR(AC385,"#N/C")="#N/C",AB385,IF(IFERROR(AD385,"#N/C")="#N/C",AC385,IF(IFERROR(AE385,"#N/C")="#N/C",AD385,"#N/C")))))), _xlpm.finalResult,IF(OR(_xlpm.computedResult="",_xlpm.computedResult="#N/C"),_xlpm.fallback,_xlpm.computedResult), INDEX(_xlpm.finalResult,1)))</f>
        <v>Muscoidea</v>
      </c>
      <c r="AI385" s="106" t="s">
        <v>35</v>
      </c>
      <c r="AJ385" s="55" t="str">
        <f t="shared" ref="AJ385:AJ447" si="59">+CONCATENATE(Y385,".",Z385,".",AA385,".",AB385,".",AC385,".",AD385,".",AE385,".",AF385,".",AG385)</f>
        <v>Insecta.Diptera.Brachycera.Muscomorpha.Muscoidea.#N/C.#N/C.#N/C.#N/C</v>
      </c>
    </row>
    <row r="386" spans="1:36" x14ac:dyDescent="0.25">
      <c r="A386" s="3">
        <v>94</v>
      </c>
      <c r="B386" s="50" t="str">
        <f t="shared" si="54"/>
        <v>FAIR-D2_94</v>
      </c>
      <c r="C386" s="51" t="s">
        <v>335</v>
      </c>
      <c r="D386" s="4">
        <f t="shared" si="57"/>
        <v>45164</v>
      </c>
      <c r="E386" s="1" t="s">
        <v>399</v>
      </c>
      <c r="F386" s="81" t="str">
        <f>HYPERLINK(VLOOKUP(E386,Video_List!G:K,5),"video")</f>
        <v>video</v>
      </c>
      <c r="G386" s="5" t="str">
        <f>IF(ISBLANK(E386),"",IFERROR(IF(MATCH(E386,Video_List!$G:$G,)&gt;0,"ok",""),"errr"))</f>
        <v>ok</v>
      </c>
      <c r="H386" s="1" t="s">
        <v>399</v>
      </c>
      <c r="I386" s="81" t="str">
        <f>HYPERLINK(VLOOKUP(H386,Video_List!G:K,5),"video")</f>
        <v>video</v>
      </c>
      <c r="J386" s="5" t="str">
        <f>IF(ISBLANK(H386),"",IFERROR(IF(MATCH(H386,Video_List!$G:$G,)&gt;0,"ok",""),"error"))</f>
        <v>ok</v>
      </c>
      <c r="K386" s="2">
        <v>45164.552488425899</v>
      </c>
      <c r="L386" s="2">
        <v>45164.552534722199</v>
      </c>
      <c r="M386" s="52">
        <f t="shared" si="56"/>
        <v>4.6296299842651933E-5</v>
      </c>
      <c r="N386" s="53" t="s">
        <v>33</v>
      </c>
      <c r="O386" s="54" t="s">
        <v>35</v>
      </c>
      <c r="P386" s="54" t="s">
        <v>33</v>
      </c>
      <c r="Q386" s="6">
        <v>90</v>
      </c>
      <c r="R386" s="5" t="str">
        <f t="shared" ref="R386:R449" si="60">IF(ISBLANK(C386),"",+CONCATENATE(C386,"/",Q386))</f>
        <v>FAIR-D2/90</v>
      </c>
      <c r="S386" s="4" t="str">
        <f>IF(ISBLANK(E386),"",IF(E386=H386, "1 video",CONCATENATE((+COUNTIFS(Video_List!$A:$A,Monitoring!C386,Video_List!$D:$D,"&lt;=" &amp;Monitoring!L386)-COUNTIFS(Video_List!$A:$A,Monitoring!C386,Video_List!$D:$D,"&lt;=" &amp;Monitoring!K386))+1," videos")))</f>
        <v>1 video</v>
      </c>
      <c r="T386" s="54" t="s">
        <v>46</v>
      </c>
      <c r="U386" s="75" t="s">
        <v>105</v>
      </c>
      <c r="V386" s="7" t="str">
        <f t="shared" si="58"/>
        <v/>
      </c>
      <c r="W386" s="85" t="s">
        <v>35</v>
      </c>
      <c r="X386" s="86" t="s">
        <v>35</v>
      </c>
      <c r="Y386" s="87" t="str">
        <f>+IFERROR(IF(Z386="#N/C","#N/C",INDEX(Taxonomy_UniqueValues!A:A,MATCH(Z386,Taxonomy_UniqueValues!B:B,0))),"#N/C")</f>
        <v>#N/C</v>
      </c>
      <c r="Z386" s="87" t="str">
        <f>+IFERROR(IF(AA386="#N/C","#N/C",INDEX(Taxonomy_UniqueValues!B:B,MATCH(AA386,Taxonomy_UniqueValues!C:C,0))),"#N/C")</f>
        <v>#N/C</v>
      </c>
      <c r="AA386" s="87" t="str">
        <f>+IFERROR(IF(AC386="#N/C","#N/C",IF(AC386="-",INDEX(Taxonomy_UniqueValues!C:C,MATCH(AD386,Taxonomy_UniqueValues!F:F,0)),INDEX(Taxonomy_UniqueValues!C:C,MATCH(AC386,Taxonomy_UniqueValues!E:E,0)))),"#N/C")</f>
        <v>#N/C</v>
      </c>
      <c r="AB386" s="87" t="str">
        <f>+IFERROR(IF(AC386="#N/C","#N/C",INDEX(Taxonomy_UniqueValues!D:D,MATCH(AC386,Taxonomy_UniqueValues!E:E,0))),"#N/C")</f>
        <v>#N/C</v>
      </c>
      <c r="AC386" s="87" t="str">
        <f>+IFERROR(IF(AD386="#N/C","#N/C",IF(AD386="-",INDEX(Taxonomy_UniqueValues!E:E,MATCH(AE386,Taxonomy_UniqueValues!G:G,0)),INDEX(Taxonomy_UniqueValues!E:E,MATCH(AD386,Taxonomy_UniqueValues!F:F,0)))),"#N/C")</f>
        <v>#N/C</v>
      </c>
      <c r="AD386" s="87" t="str">
        <f>+IFERROR(IF(AE386="#N/C","#N/C",IF(AE386="-",INDEX(Taxonomy_UniqueValues!F:F,MATCH(AF386,Taxonomy_UniqueValues!H:H,0)),INDEX(Taxonomy_UniqueValues!F:F,MATCH(AE386,Taxonomy_UniqueValues!G:G,0)))),"#N/C")</f>
        <v>#N/C</v>
      </c>
      <c r="AE386" s="87" t="str">
        <f>+IFERROR(IF(AF386="#N/C","#N/C",INDEX(Taxonomy_UniqueValues!G:G,MATCH(AF386,Taxonomy_UniqueValues!H:H,0))),"#N/C")</f>
        <v>#N/C</v>
      </c>
      <c r="AF386" s="87" t="str">
        <f>+IFERROR(IF(AG386="#N/C","#N/C",INDEX(Taxonomy_UniqueValues!H:H,MATCH(AG386,Taxonomy_UniqueValues!I:I,0))),"#N/C")</f>
        <v>#N/C</v>
      </c>
      <c r="AG386" s="88" t="s">
        <v>37</v>
      </c>
      <c r="AH386" s="39" t="str" cm="1">
        <f t="array" ref="AH386">IF(LEN(V386)&gt;1,V386,_xlfn.LET(_xlpm.cls,Y386, _xlpm.ord,IFERROR(Z386,"#N/C"), _xlpm.subord,IFERROR(AA386,"#N/C"), _xlpm.infr,IFERROR(AB386,"#N/C"), _xlpm.sf,IFERROR(AC386,"#N/C"), _xlpm.fam,IFERROR(AD386,"#N/C"), _xlpm.subfam,IF(TRIM(AE386)="-","#N/C",IFERROR(AE386,"#N/C")),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_xlpm.fallback,IF(IFERROR(Z386,"#N/C")="#N/C",Y386,IF(IFERROR(AA386,"#N/C")="#N/C",Z386,IF(IFERROR(AB386,"#N/C")="#N/C",AA386,IF(IFERROR(AC386,"#N/C")="#N/C",AB386,IF(IFERROR(AD386,"#N/C")="#N/C",AC386,IF(IFERROR(AE386,"#N/C")="#N/C",AD386,"#N/C")))))), _xlpm.finalResult,IF(OR(_xlpm.computedResult="",_xlpm.computedResult="#N/C"),_xlpm.fallback,_xlpm.computedResult), INDEX(_xlpm.finalResult,1)))</f>
        <v>#N/C</v>
      </c>
      <c r="AI386" s="106" t="s">
        <v>35</v>
      </c>
      <c r="AJ386" s="55" t="str">
        <f t="shared" si="59"/>
        <v>#N/C.#N/C.#N/C.#N/C.#N/C.#N/C.#N/C.#N/C.#N/C</v>
      </c>
    </row>
    <row r="387" spans="1:36" x14ac:dyDescent="0.25">
      <c r="A387" s="3">
        <v>95</v>
      </c>
      <c r="B387" s="50" t="str">
        <f t="shared" si="54"/>
        <v>FAIR-D2_95</v>
      </c>
      <c r="C387" s="51" t="s">
        <v>335</v>
      </c>
      <c r="D387" s="4">
        <f t="shared" si="57"/>
        <v>45164</v>
      </c>
      <c r="E387" s="1" t="s">
        <v>400</v>
      </c>
      <c r="F387" s="81" t="str">
        <f>HYPERLINK(VLOOKUP(E387,Video_List!G:K,5),"video")</f>
        <v>video</v>
      </c>
      <c r="G387" s="5" t="str">
        <f>IF(ISBLANK(E387),"",IFERROR(IF(MATCH(E387,Video_List!$G:$G,)&gt;0,"ok",""),"errr"))</f>
        <v>ok</v>
      </c>
      <c r="H387" s="1" t="s">
        <v>400</v>
      </c>
      <c r="I387" s="81" t="str">
        <f>HYPERLINK(VLOOKUP(H387,Video_List!G:K,5),"video")</f>
        <v>video</v>
      </c>
      <c r="J387" s="5" t="str">
        <f>IF(ISBLANK(H387),"",IFERROR(IF(MATCH(H387,Video_List!$G:$G,)&gt;0,"ok",""),"error"))</f>
        <v>ok</v>
      </c>
      <c r="K387" s="2">
        <v>45164.556365740696</v>
      </c>
      <c r="L387" s="2">
        <v>45164.556481481501</v>
      </c>
      <c r="M387" s="52">
        <f t="shared" si="56"/>
        <v>1.1574080417631194E-4</v>
      </c>
      <c r="N387" s="53" t="s">
        <v>31</v>
      </c>
      <c r="O387" s="54" t="s">
        <v>35</v>
      </c>
      <c r="P387" s="54" t="s">
        <v>31</v>
      </c>
      <c r="Q387" s="6">
        <v>91</v>
      </c>
      <c r="R387" s="5" t="str">
        <f t="shared" si="60"/>
        <v>FAIR-D2/91</v>
      </c>
      <c r="S387" s="4" t="str">
        <f>IF(ISBLANK(E387),"",IF(E387=H387, "1 video",CONCATENATE((+COUNTIFS(Video_List!$A:$A,Monitoring!C387,Video_List!$D:$D,"&lt;=" &amp;Monitoring!L387)-COUNTIFS(Video_List!$A:$A,Monitoring!C387,Video_List!$D:$D,"&lt;=" &amp;Monitoring!K387))+1," videos")))</f>
        <v>1 video</v>
      </c>
      <c r="T387" s="54" t="s">
        <v>34</v>
      </c>
      <c r="U387" s="75"/>
      <c r="V387" s="7" t="str">
        <f t="shared" si="58"/>
        <v/>
      </c>
      <c r="W387" s="85" t="s">
        <v>32</v>
      </c>
      <c r="X387" s="86" t="s">
        <v>35</v>
      </c>
      <c r="Y387" s="87" t="str">
        <f>+IFERROR(IF(Z387="#N/C","#N/C",IF(Z387=0,INDEX(Taxonomy_UniqueValues!A:A,MATCH(AA387,Taxonomy_UniqueValues!C:C,0)),INDEX(Taxonomy_UniqueValues!A:A,MATCH(Z387,Taxonomy_UniqueValues!B:B,0)))),"#N/C")</f>
        <v>Insecta</v>
      </c>
      <c r="Z387" s="87" t="str">
        <f>+IFERROR(IF(AA387="#N/C","#N/C",IF(AA387=0,INDEX(Taxonomy_UniqueValues!B:B,MATCH(AB387,Taxonomy_UniqueValues!D:D,0)),INDEX(Taxonomy_UniqueValues!B:B,MATCH(AA387,Taxonomy_UniqueValues!C:C,0)))),"#N/C")</f>
        <v>Diptera</v>
      </c>
      <c r="AA387" s="87" t="str">
        <f>+IFERROR(IF(AB387="#N/C","#N/C",IF(AB387=0,INDEX(Taxonomy_UniqueValues!C:C,MATCH(AC387,Taxonomy_UniqueValues!E:E,0)),INDEX(Taxonomy_UniqueValues!C:C,MATCH(AB387,Taxonomy_UniqueValues!D:D,0)))),"#N/C")</f>
        <v>Brachycera</v>
      </c>
      <c r="AB387" s="87" t="str">
        <f>+IFERROR(IF(AC387="#N/C","#N/C",IF(AC387=0,INDEX(Taxonomy_UniqueValues!D:D,MATCH(AD387,Taxonomy_UniqueValues!F:F,0)),INDEX(Taxonomy_UniqueValues!D:D,MATCH(AC387,Taxonomy_UniqueValues!E:E,0)))),"#N/C")</f>
        <v>Muscomorpha</v>
      </c>
      <c r="AC387" s="87" t="str">
        <f>+IFERROR(IF(AD387="#N/C","#N/C",IF(AD387=0,INDEX(Taxonomy_UniqueValues!E:E,MATCH(AE387,Taxonomy_UniqueValues!G:G,0)),INDEX(Taxonomy_UniqueValues!E:E,MATCH(AD387,Taxonomy_UniqueValues!F:F,0)))),"#N/C")</f>
        <v>Muscoidea</v>
      </c>
      <c r="AD387" s="87" t="str">
        <f>+IFERROR(IF(AE387="#N/C","#N/C",IF(AE387=0,INDEX(Taxonomy_UniqueValues!F:F,MATCH(AF387,Taxonomy_UniqueValues!H:H,0)),INDEX(Taxonomy_UniqueValues!F:F,MATCH(AE387,Taxonomy_UniqueValues!G:G,0)))),"#N/C")</f>
        <v>Fanniidae</v>
      </c>
      <c r="AE387" s="87">
        <f>+IFERROR(IF(AF387="#N/C","#N/C",IF(AF387="-",INDEX(Taxonomy_UniqueValues!G:G,MATCH(AG387,Taxonomy_UniqueValues!I:I,0)),INDEX(Taxonomy_UniqueValues!G:G,MATCH(AF387,Taxonomy_UniqueValues!H:H,0)))),"#N/C")</f>
        <v>0</v>
      </c>
      <c r="AF387" s="87" t="s">
        <v>39</v>
      </c>
      <c r="AG387" s="88" t="s">
        <v>37</v>
      </c>
      <c r="AH387" s="39" t="str" cm="1">
        <f t="array" ref="AH387">IF(LEN(V387)&gt;1,V387,_xlfn.LET(_xlpm.cls,Y387, _xlpm.ord,IFERROR(Z387,"#N/C"), _xlpm.subord,IFERROR(AA387,"#N/C"), _xlpm.infr,IFERROR(AB387,"#N/C"), _xlpm.sf,IFERROR(AC387,"#N/C"), _xlpm.fam,IFERROR(AD387,"#N/C"), _xlpm.subfam,IF(TRIM(AE387)="-","#N/C",IFERROR(AE387,"#N/C")),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_xlpm.fallback,IF(IFERROR(Z387,"#N/C")="#N/C",Y387,IF(IFERROR(AA387,"#N/C")="#N/C",Z387,IF(IFERROR(AB387,"#N/C")="#N/C",AA387,IF(IFERROR(AC387,"#N/C")="#N/C",AB387,IF(IFERROR(AD387,"#N/C")="#N/C",AC387,IF(IFERROR(AE387,"#N/C")="#N/C",AD387,"#N/C")))))), _xlpm.finalResult,IF(OR(_xlpm.computedResult="",_xlpm.computedResult="#N/C"),_xlpm.fallback,_xlpm.computedResult), INDEX(_xlpm.finalResult,1)))</f>
        <v>fly</v>
      </c>
      <c r="AI387" s="106" t="s">
        <v>35</v>
      </c>
      <c r="AJ387" s="55" t="str">
        <f t="shared" si="59"/>
        <v>Insecta.Diptera.Brachycera.Muscomorpha.Muscoidea.Fanniidae.0.Fannia.#N/C</v>
      </c>
    </row>
    <row r="388" spans="1:36" x14ac:dyDescent="0.25">
      <c r="A388" s="3">
        <v>96</v>
      </c>
      <c r="B388" s="50" t="str">
        <f t="shared" si="54"/>
        <v>FAIR-D2_96</v>
      </c>
      <c r="C388" s="51" t="s">
        <v>335</v>
      </c>
      <c r="D388" s="4">
        <f t="shared" si="57"/>
        <v>45164</v>
      </c>
      <c r="E388" s="1" t="s">
        <v>401</v>
      </c>
      <c r="F388" s="81" t="str">
        <f>HYPERLINK(VLOOKUP(E388,Video_List!G:K,5),"video")</f>
        <v>video</v>
      </c>
      <c r="G388" s="5" t="str">
        <f>IF(ISBLANK(E388),"",IFERROR(IF(MATCH(E388,Video_List!$G:$G,)&gt;0,"ok",""),"errr"))</f>
        <v>ok</v>
      </c>
      <c r="H388" s="1" t="s">
        <v>401</v>
      </c>
      <c r="I388" s="81" t="str">
        <f>HYPERLINK(VLOOKUP(H388,Video_List!G:K,5),"video")</f>
        <v>video</v>
      </c>
      <c r="J388" s="5" t="str">
        <f>IF(ISBLANK(H388),"",IFERROR(IF(MATCH(H388,Video_List!$G:$G,)&gt;0,"ok",""),"error"))</f>
        <v>ok</v>
      </c>
      <c r="K388" s="2">
        <v>45164.558275463001</v>
      </c>
      <c r="L388" s="2">
        <v>45164.558344907397</v>
      </c>
      <c r="M388" s="52">
        <f t="shared" si="56"/>
        <v>6.9444395194295794E-5</v>
      </c>
      <c r="N388" s="53" t="s">
        <v>46</v>
      </c>
      <c r="O388" s="54" t="s">
        <v>32</v>
      </c>
      <c r="P388" s="54" t="s">
        <v>33</v>
      </c>
      <c r="Q388" s="6">
        <v>92</v>
      </c>
      <c r="R388" s="5" t="str">
        <f t="shared" si="60"/>
        <v>FAIR-D2/92</v>
      </c>
      <c r="S388" s="4" t="str">
        <f>IF(ISBLANK(E388),"",IF(E388=H388, "1 video",CONCATENATE((+COUNTIFS(Video_List!$A:$A,Monitoring!C388,Video_List!$D:$D,"&lt;=" &amp;Monitoring!L388)-COUNTIFS(Video_List!$A:$A,Monitoring!C388,Video_List!$D:$D,"&lt;=" &amp;Monitoring!K388))+1," videos")))</f>
        <v>1 video</v>
      </c>
      <c r="T388" s="54" t="s">
        <v>34</v>
      </c>
      <c r="U388" s="75"/>
      <c r="V388" s="7" t="str">
        <f t="shared" si="58"/>
        <v/>
      </c>
      <c r="W388" s="85" t="s">
        <v>32</v>
      </c>
      <c r="X388" s="86" t="s">
        <v>35</v>
      </c>
      <c r="Y388" s="87" t="str">
        <f>+IFERROR(IF(Z388="#N/C","#N/C",IF(Z388=0,INDEX(Taxonomy_UniqueValues!A:A,MATCH(AA388,Taxonomy_UniqueValues!C:C,0)),INDEX(Taxonomy_UniqueValues!A:A,MATCH(Z388,Taxonomy_UniqueValues!B:B,0)))),"#N/C")</f>
        <v>Insecta</v>
      </c>
      <c r="Z388" s="87" t="str">
        <f>+IFERROR(IF(AA388="#N/C","#N/C",IF(AA388=0,INDEX(Taxonomy_UniqueValues!B:B,MATCH(AB388,Taxonomy_UniqueValues!D:D,0)),INDEX(Taxonomy_UniqueValues!B:B,MATCH(AA388,Taxonomy_UniqueValues!C:C,0)))),"#N/C")</f>
        <v>Diptera</v>
      </c>
      <c r="AA388" s="87" t="str">
        <f>+IFERROR(IF(AB388="#N/C","#N/C",IF(AB388=0,INDEX(Taxonomy_UniqueValues!C:C,MATCH(AC388,Taxonomy_UniqueValues!E:E,0)),INDEX(Taxonomy_UniqueValues!C:C,MATCH(AB388,Taxonomy_UniqueValues!D:D,0)))),"#N/C")</f>
        <v>Brachycera</v>
      </c>
      <c r="AB388" s="87" t="str">
        <f>+IFERROR(IF(AC388="#N/C","#N/C",IF(AC388=0,INDEX(Taxonomy_UniqueValues!D:D,MATCH(AD388,Taxonomy_UniqueValues!F:F,0)),INDEX(Taxonomy_UniqueValues!D:D,MATCH(AC388,Taxonomy_UniqueValues!E:E,0)))),"#N/C")</f>
        <v>Muscomorpha</v>
      </c>
      <c r="AC388" s="87" t="str">
        <f>+IFERROR(IF(AD388="#N/C","#N/C",IF(AD388=0,INDEX(Taxonomy_UniqueValues!E:E,MATCH(AE388,Taxonomy_UniqueValues!G:G,0)),INDEX(Taxonomy_UniqueValues!E:E,MATCH(AD388,Taxonomy_UniqueValues!F:F,0)))),"#N/C")</f>
        <v>Muscoidea</v>
      </c>
      <c r="AD388" s="87" t="str">
        <f>+IFERROR(IF(AE388="#N/C","#N/C",IF(AE388=0,INDEX(Taxonomy_UniqueValues!F:F,MATCH(AF388,Taxonomy_UniqueValues!H:H,0)),INDEX(Taxonomy_UniqueValues!F:F,MATCH(AE388,Taxonomy_UniqueValues!G:G,0)))),"#N/C")</f>
        <v>Fanniidae</v>
      </c>
      <c r="AE388" s="87">
        <f>+IFERROR(IF(AF388="#N/C","#N/C",IF(AF388="-",INDEX(Taxonomy_UniqueValues!G:G,MATCH(AG388,Taxonomy_UniqueValues!I:I,0)),INDEX(Taxonomy_UniqueValues!G:G,MATCH(AF388,Taxonomy_UniqueValues!H:H,0)))),"#N/C")</f>
        <v>0</v>
      </c>
      <c r="AF388" s="87" t="s">
        <v>39</v>
      </c>
      <c r="AG388" s="88" t="s">
        <v>37</v>
      </c>
      <c r="AH388" s="39" t="str" cm="1">
        <f t="array" ref="AH388">IF(LEN(V388)&gt;1,V388,_xlfn.LET(_xlpm.cls,Y388, _xlpm.ord,IFERROR(Z388,"#N/C"), _xlpm.subord,IFERROR(AA388,"#N/C"), _xlpm.infr,IFERROR(AB388,"#N/C"), _xlpm.sf,IFERROR(AC388,"#N/C"), _xlpm.fam,IFERROR(AD388,"#N/C"), _xlpm.subfam,IF(TRIM(AE388)="-","#N/C",IFERROR(AE388,"#N/C")),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_xlpm.fallback,IF(IFERROR(Z388,"#N/C")="#N/C",Y388,IF(IFERROR(AA388,"#N/C")="#N/C",Z388,IF(IFERROR(AB388,"#N/C")="#N/C",AA388,IF(IFERROR(AC388,"#N/C")="#N/C",AB388,IF(IFERROR(AD388,"#N/C")="#N/C",AC388,IF(IFERROR(AE388,"#N/C")="#N/C",AD388,"#N/C")))))), _xlpm.finalResult,IF(OR(_xlpm.computedResult="",_xlpm.computedResult="#N/C"),_xlpm.fallback,_xlpm.computedResult), INDEX(_xlpm.finalResult,1)))</f>
        <v>fly</v>
      </c>
      <c r="AI388" s="106" t="s">
        <v>35</v>
      </c>
      <c r="AJ388" s="55" t="str">
        <f t="shared" si="59"/>
        <v>Insecta.Diptera.Brachycera.Muscomorpha.Muscoidea.Fanniidae.0.Fannia.#N/C</v>
      </c>
    </row>
    <row r="389" spans="1:36" x14ac:dyDescent="0.25">
      <c r="A389" s="3">
        <v>97</v>
      </c>
      <c r="B389" s="50" t="str">
        <f t="shared" si="54"/>
        <v>FAIR-D2_97</v>
      </c>
      <c r="C389" s="51" t="s">
        <v>335</v>
      </c>
      <c r="D389" s="4">
        <f t="shared" si="57"/>
        <v>45164</v>
      </c>
      <c r="E389" s="1" t="s">
        <v>401</v>
      </c>
      <c r="F389" s="81" t="str">
        <f>HYPERLINK(VLOOKUP(E389,Video_List!G:K,5),"video")</f>
        <v>video</v>
      </c>
      <c r="G389" s="5" t="str">
        <f>IF(ISBLANK(E389),"",IFERROR(IF(MATCH(E389,Video_List!$G:$G,)&gt;0,"ok",""),"errr"))</f>
        <v>ok</v>
      </c>
      <c r="H389" s="1" t="s">
        <v>401</v>
      </c>
      <c r="I389" s="81" t="str">
        <f>HYPERLINK(VLOOKUP(H389,Video_List!G:K,5),"video")</f>
        <v>video</v>
      </c>
      <c r="J389" s="5" t="str">
        <f>IF(ISBLANK(H389),"",IFERROR(IF(MATCH(H389,Video_List!$G:$G,)&gt;0,"ok",""),"error"))</f>
        <v>ok</v>
      </c>
      <c r="K389" s="2">
        <v>45164.558391203696</v>
      </c>
      <c r="L389" s="2">
        <v>45164.558506944399</v>
      </c>
      <c r="M389" s="52">
        <f t="shared" si="56"/>
        <v>1.1574070231290534E-4</v>
      </c>
      <c r="N389" s="53" t="s">
        <v>31</v>
      </c>
      <c r="O389" s="54" t="s">
        <v>35</v>
      </c>
      <c r="P389" s="54" t="s">
        <v>46</v>
      </c>
      <c r="Q389" s="6">
        <v>93</v>
      </c>
      <c r="R389" s="5" t="str">
        <f t="shared" si="60"/>
        <v>FAIR-D2/93</v>
      </c>
      <c r="S389" s="4" t="str">
        <f>IF(ISBLANK(E389),"",IF(E389=H389, "1 video",CONCATENATE((+COUNTIFS(Video_List!$A:$A,Monitoring!C389,Video_List!$D:$D,"&lt;=" &amp;Monitoring!L389)-COUNTIFS(Video_List!$A:$A,Monitoring!C389,Video_List!$D:$D,"&lt;=" &amp;Monitoring!K389))+1," videos")))</f>
        <v>1 video</v>
      </c>
      <c r="T389" s="54" t="s">
        <v>46</v>
      </c>
      <c r="U389" s="75" t="s">
        <v>105</v>
      </c>
      <c r="V389" s="7" t="str">
        <f t="shared" si="58"/>
        <v/>
      </c>
      <c r="W389" s="85" t="s">
        <v>35</v>
      </c>
      <c r="X389" s="86" t="s">
        <v>35</v>
      </c>
      <c r="Y389" s="87" t="str">
        <f>+IFERROR(IF(Z389="#N/C","#N/C",INDEX(Taxonomy_UniqueValues!A:A,MATCH(Z389,Taxonomy_UniqueValues!B:B,0))),"#N/C")</f>
        <v>#N/C</v>
      </c>
      <c r="Z389" s="87" t="str">
        <f>+IFERROR(IF(AA389="#N/C","#N/C",INDEX(Taxonomy_UniqueValues!B:B,MATCH(AA389,Taxonomy_UniqueValues!C:C,0))),"#N/C")</f>
        <v>#N/C</v>
      </c>
      <c r="AA389" s="87" t="str">
        <f>+IFERROR(IF(AC389="#N/C","#N/C",IF(AC389="-",INDEX(Taxonomy_UniqueValues!C:C,MATCH(AD389,Taxonomy_UniqueValues!F:F,0)),INDEX(Taxonomy_UniqueValues!C:C,MATCH(AC389,Taxonomy_UniqueValues!E:E,0)))),"#N/C")</f>
        <v>#N/C</v>
      </c>
      <c r="AB389" s="87" t="str">
        <f>+IFERROR(IF(AC389="#N/C","#N/C",INDEX(Taxonomy_UniqueValues!D:D,MATCH(AC389,Taxonomy_UniqueValues!E:E,0))),"#N/C")</f>
        <v>#N/C</v>
      </c>
      <c r="AC389" s="87" t="str">
        <f>+IFERROR(IF(AD389="#N/C","#N/C",IF(AD389="-",INDEX(Taxonomy_UniqueValues!E:E,MATCH(AE389,Taxonomy_UniqueValues!G:G,0)),INDEX(Taxonomy_UniqueValues!E:E,MATCH(AD389,Taxonomy_UniqueValues!F:F,0)))),"#N/C")</f>
        <v>#N/C</v>
      </c>
      <c r="AD389" s="87" t="str">
        <f>+IFERROR(IF(AE389="#N/C","#N/C",IF(AE389="-",INDEX(Taxonomy_UniqueValues!F:F,MATCH(AF389,Taxonomy_UniqueValues!H:H,0)),INDEX(Taxonomy_UniqueValues!F:F,MATCH(AE389,Taxonomy_UniqueValues!G:G,0)))),"#N/C")</f>
        <v>#N/C</v>
      </c>
      <c r="AE389" s="87" t="str">
        <f>+IFERROR(IF(AF389="#N/C","#N/C",INDEX(Taxonomy_UniqueValues!G:G,MATCH(AF389,Taxonomy_UniqueValues!H:H,0))),"#N/C")</f>
        <v>#N/C</v>
      </c>
      <c r="AF389" s="87" t="str">
        <f>+IFERROR(IF(AG389="#N/C","#N/C",INDEX(Taxonomy_UniqueValues!H:H,MATCH(AG389,Taxonomy_UniqueValues!I:I,0))),"#N/C")</f>
        <v>#N/C</v>
      </c>
      <c r="AG389" s="88" t="s">
        <v>37</v>
      </c>
      <c r="AH389" s="39" t="str" cm="1">
        <f t="array" ref="AH389">IF(LEN(V389)&gt;1,V389,_xlfn.LET(_xlpm.cls,Y389, _xlpm.ord,IFERROR(Z389,"#N/C"), _xlpm.subord,IFERROR(AA389,"#N/C"), _xlpm.infr,IFERROR(AB389,"#N/C"), _xlpm.sf,IFERROR(AC389,"#N/C"), _xlpm.fam,IFERROR(AD389,"#N/C"), _xlpm.subfam,IF(TRIM(AE389)="-","#N/C",IFERROR(AE389,"#N/C")),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_xlpm.fallback,IF(IFERROR(Z389,"#N/C")="#N/C",Y389,IF(IFERROR(AA389,"#N/C")="#N/C",Z389,IF(IFERROR(AB389,"#N/C")="#N/C",AA389,IF(IFERROR(AC389,"#N/C")="#N/C",AB389,IF(IFERROR(AD389,"#N/C")="#N/C",AC389,IF(IFERROR(AE389,"#N/C")="#N/C",AD389,"#N/C")))))), _xlpm.finalResult,IF(OR(_xlpm.computedResult="",_xlpm.computedResult="#N/C"),_xlpm.fallback,_xlpm.computedResult), INDEX(_xlpm.finalResult,1)))</f>
        <v>#N/C</v>
      </c>
      <c r="AI389" s="106" t="s">
        <v>35</v>
      </c>
      <c r="AJ389" s="55" t="str">
        <f t="shared" si="59"/>
        <v>#N/C.#N/C.#N/C.#N/C.#N/C.#N/C.#N/C.#N/C.#N/C</v>
      </c>
    </row>
    <row r="390" spans="1:36" x14ac:dyDescent="0.25">
      <c r="A390" s="3">
        <v>98</v>
      </c>
      <c r="B390" s="50" t="str">
        <f t="shared" si="54"/>
        <v>FAIR-D2_98</v>
      </c>
      <c r="C390" s="51" t="s">
        <v>335</v>
      </c>
      <c r="D390" s="4">
        <f t="shared" si="57"/>
        <v>45164</v>
      </c>
      <c r="E390" s="1" t="s">
        <v>402</v>
      </c>
      <c r="F390" s="81" t="str">
        <f>HYPERLINK(VLOOKUP(E390,Video_List!G:K,5),"video")</f>
        <v>video</v>
      </c>
      <c r="G390" s="5" t="str">
        <f>IF(ISBLANK(E390),"",IFERROR(IF(MATCH(E390,Video_List!$G:$G,)&gt;0,"ok",""),"errr"))</f>
        <v>ok</v>
      </c>
      <c r="H390" s="1" t="s">
        <v>402</v>
      </c>
      <c r="I390" s="81" t="str">
        <f>HYPERLINK(VLOOKUP(H390,Video_List!G:K,5),"video")</f>
        <v>video</v>
      </c>
      <c r="J390" s="5" t="str">
        <f>IF(ISBLANK(H390),"",IFERROR(IF(MATCH(H390,Video_List!$G:$G,)&gt;0,"ok",""),"error"))</f>
        <v>ok</v>
      </c>
      <c r="K390" s="2">
        <v>45164.562800925902</v>
      </c>
      <c r="L390" s="2">
        <v>45164.562870370399</v>
      </c>
      <c r="M390" s="52">
        <f t="shared" si="56"/>
        <v>6.9444497057702392E-5</v>
      </c>
      <c r="N390" s="53" t="s">
        <v>31</v>
      </c>
      <c r="O390" s="54" t="s">
        <v>32</v>
      </c>
      <c r="P390" s="54" t="s">
        <v>33</v>
      </c>
      <c r="Q390" s="6">
        <v>94</v>
      </c>
      <c r="R390" s="5" t="str">
        <f t="shared" si="60"/>
        <v>FAIR-D2/94</v>
      </c>
      <c r="S390" s="4" t="str">
        <f>IF(ISBLANK(E390),"",IF(E390=H390, "1 video",CONCATENATE((+COUNTIFS(Video_List!$A:$A,Monitoring!C390,Video_List!$D:$D,"&lt;=" &amp;Monitoring!L390)-COUNTIFS(Video_List!$A:$A,Monitoring!C390,Video_List!$D:$D,"&lt;=" &amp;Monitoring!K390))+1," videos")))</f>
        <v>1 video</v>
      </c>
      <c r="T390" s="54" t="s">
        <v>34</v>
      </c>
      <c r="U390" s="75"/>
      <c r="V390" s="7" t="str">
        <f t="shared" si="58"/>
        <v/>
      </c>
      <c r="W390" s="85" t="s">
        <v>32</v>
      </c>
      <c r="X390" s="86" t="s">
        <v>32</v>
      </c>
      <c r="Y390" s="87" t="str">
        <f>+IFERROR(IF(Z390="#N/C","#N/C",INDEX(Taxonomy_UniqueValues!A:A,MATCH(Z390,Taxonomy_UniqueValues!B:B,0))),"#N/C")</f>
        <v>Insecta</v>
      </c>
      <c r="Z390" s="87" t="str">
        <f>+IFERROR(IF(AA390="#N/C","#N/C",INDEX(Taxonomy_UniqueValues!B:B,MATCH(AA390,Taxonomy_UniqueValues!C:C,0))),"#N/C")</f>
        <v>Diptera</v>
      </c>
      <c r="AA390" s="87" t="str">
        <f>+IFERROR(IF(AC390="#N/C","#N/C",IF(AC390="-",INDEX(Taxonomy_UniqueValues!C:C,MATCH(AD390,Taxonomy_UniqueValues!F:F,0)),INDEX(Taxonomy_UniqueValues!C:C,MATCH(AC390,Taxonomy_UniqueValues!E:E,0)))),"#N/C")</f>
        <v>Brachycera</v>
      </c>
      <c r="AB390" s="87" t="str">
        <f>+IFERROR(IF(AC390="#N/C","#N/C",INDEX(Taxonomy_UniqueValues!D:D,MATCH(AC390,Taxonomy_UniqueValues!E:E,0))),"#N/C")</f>
        <v>Muscomorpha</v>
      </c>
      <c r="AC390" s="87" t="s">
        <v>36</v>
      </c>
      <c r="AD390" s="87" t="str">
        <f>+IFERROR(IF(AE390="#N/C","#N/C",IF(AE390="-",INDEX(Taxonomy_UniqueValues!F:F,MATCH(AF390,Taxonomy_UniqueValues!H:H,0)),INDEX(Taxonomy_UniqueValues!F:F,MATCH(AE390,Taxonomy_UniqueValues!G:G,0)))),"#N/C")</f>
        <v>#N/C</v>
      </c>
      <c r="AE390" s="87" t="str">
        <f>+IFERROR(IF(AF390="#N/C","#N/C",INDEX(Taxonomy_UniqueValues!G:G,MATCH(AF390,Taxonomy_UniqueValues!H:H,0))),"#N/C")</f>
        <v>#N/C</v>
      </c>
      <c r="AF390" s="87" t="str">
        <f>+IFERROR(IF(AG390="#N/C","#N/C",INDEX(Taxonomy_UniqueValues!H:H,MATCH(AG390,Taxonomy_UniqueValues!I:I,0))),"#N/C")</f>
        <v>#N/C</v>
      </c>
      <c r="AG390" s="88" t="s">
        <v>37</v>
      </c>
      <c r="AH390" s="39" t="str" cm="1">
        <f t="array" ref="AH390">IF(LEN(V390)&gt;1,V390,_xlfn.LET(_xlpm.cls,Y390, _xlpm.ord,IFERROR(Z390,"#N/C"), _xlpm.subord,IFERROR(AA390,"#N/C"), _xlpm.infr,IFERROR(AB390,"#N/C"), _xlpm.sf,IFERROR(AC390,"#N/C"), _xlpm.fam,IFERROR(AD390,"#N/C"), _xlpm.subfam,IF(TRIM(AE390)="-","#N/C",IFERROR(AE390,"#N/C")),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_xlpm.fallback,IF(IFERROR(Z390,"#N/C")="#N/C",Y390,IF(IFERROR(AA390,"#N/C")="#N/C",Z390,IF(IFERROR(AB390,"#N/C")="#N/C",AA390,IF(IFERROR(AC390,"#N/C")="#N/C",AB390,IF(IFERROR(AD390,"#N/C")="#N/C",AC390,IF(IFERROR(AE390,"#N/C")="#N/C",AD390,"#N/C")))))), _xlpm.finalResult,IF(OR(_xlpm.computedResult="",_xlpm.computedResult="#N/C"),_xlpm.fallback,_xlpm.computedResult), INDEX(_xlpm.finalResult,1)))</f>
        <v>Muscoidea</v>
      </c>
      <c r="AI390" s="106" t="s">
        <v>35</v>
      </c>
      <c r="AJ390" s="55" t="str">
        <f t="shared" si="59"/>
        <v>Insecta.Diptera.Brachycera.Muscomorpha.Muscoidea.#N/C.#N/C.#N/C.#N/C</v>
      </c>
    </row>
    <row r="391" spans="1:36" x14ac:dyDescent="0.25">
      <c r="A391" s="3">
        <v>99</v>
      </c>
      <c r="B391" s="50" t="str">
        <f t="shared" si="54"/>
        <v>FAIR-D2_99</v>
      </c>
      <c r="C391" s="51" t="s">
        <v>335</v>
      </c>
      <c r="D391" s="4">
        <f t="shared" si="57"/>
        <v>45164</v>
      </c>
      <c r="E391" s="1" t="s">
        <v>403</v>
      </c>
      <c r="F391" s="81" t="str">
        <f>HYPERLINK(VLOOKUP(E391,Video_List!G:K,5),"video")</f>
        <v>video</v>
      </c>
      <c r="G391" s="5" t="str">
        <f>IF(ISBLANK(E391),"",IFERROR(IF(MATCH(E391,Video_List!$G:$G,)&gt;0,"ok",""),"errr"))</f>
        <v>ok</v>
      </c>
      <c r="H391" s="1" t="s">
        <v>403</v>
      </c>
      <c r="I391" s="81" t="str">
        <f>HYPERLINK(VLOOKUP(H391,Video_List!G:K,5),"video")</f>
        <v>video</v>
      </c>
      <c r="J391" s="5" t="str">
        <f>IF(ISBLANK(H391),"",IFERROR(IF(MATCH(H391,Video_List!$G:$G,)&gt;0,"ok",""),"error"))</f>
        <v>ok</v>
      </c>
      <c r="K391" s="2">
        <v>45164.563437500001</v>
      </c>
      <c r="L391" s="2">
        <v>45164.563784722202</v>
      </c>
      <c r="M391" s="52">
        <f t="shared" si="56"/>
        <v>3.4722220152616501E-4</v>
      </c>
      <c r="N391" s="53" t="s">
        <v>33</v>
      </c>
      <c r="O391" s="54" t="s">
        <v>32</v>
      </c>
      <c r="P391" s="54" t="s">
        <v>33</v>
      </c>
      <c r="Q391" s="6">
        <v>95</v>
      </c>
      <c r="R391" s="5" t="str">
        <f t="shared" si="60"/>
        <v>FAIR-D2/95</v>
      </c>
      <c r="S391" s="4" t="str">
        <f>IF(ISBLANK(E391),"",IF(E391=H391, "1 video",CONCATENATE((+COUNTIFS(Video_List!$A:$A,Monitoring!C391,Video_List!$D:$D,"&lt;=" &amp;Monitoring!L391)-COUNTIFS(Video_List!$A:$A,Monitoring!C391,Video_List!$D:$D,"&lt;=" &amp;Monitoring!K391))+1," videos")))</f>
        <v>1 video</v>
      </c>
      <c r="T391" s="54" t="s">
        <v>34</v>
      </c>
      <c r="U391" s="75"/>
      <c r="V391" s="7" t="str">
        <f t="shared" si="58"/>
        <v/>
      </c>
      <c r="W391" s="85" t="s">
        <v>32</v>
      </c>
      <c r="X391" s="86" t="s">
        <v>35</v>
      </c>
      <c r="Y391" s="87" t="str">
        <f>+IFERROR(IF(Z391="#N/C","#N/C",INDEX(Taxonomy_UniqueValues!A:A,MATCH(Z391,Taxonomy_UniqueValues!B:B,0))),"#N/C")</f>
        <v>Insecta</v>
      </c>
      <c r="Z391" s="87" t="str">
        <f>+IFERROR(IF(AA391="#N/C","#N/C",INDEX(Taxonomy_UniqueValues!B:B,MATCH(AA391,Taxonomy_UniqueValues!C:C,0))),"#N/C")</f>
        <v>Diptera</v>
      </c>
      <c r="AA391" s="87" t="str">
        <f>+IFERROR(IF(AC391="#N/C","#N/C",IF(AC391="-",INDEX(Taxonomy_UniqueValues!C:C,MATCH(AD391,Taxonomy_UniqueValues!F:F,0)),INDEX(Taxonomy_UniqueValues!C:C,MATCH(AC391,Taxonomy_UniqueValues!E:E,0)))),"#N/C")</f>
        <v>Brachycera</v>
      </c>
      <c r="AB391" s="87" t="str">
        <f>+IFERROR(IF(AC391="#N/C","#N/C",INDEX(Taxonomy_UniqueValues!D:D,MATCH(AC391,Taxonomy_UniqueValues!E:E,0))),"#N/C")</f>
        <v>Muscomorpha</v>
      </c>
      <c r="AC391" s="87" t="s">
        <v>36</v>
      </c>
      <c r="AD391" s="87" t="str">
        <f>+IFERROR(IF(AE391="#N/C","#N/C",IF(AE391="-",INDEX(Taxonomy_UniqueValues!F:F,MATCH(AF391,Taxonomy_UniqueValues!H:H,0)),INDEX(Taxonomy_UniqueValues!F:F,MATCH(AE391,Taxonomy_UniqueValues!G:G,0)))),"#N/C")</f>
        <v>#N/C</v>
      </c>
      <c r="AE391" s="87" t="str">
        <f>+IFERROR(IF(AF391="#N/C","#N/C",INDEX(Taxonomy_UniqueValues!G:G,MATCH(AF391,Taxonomy_UniqueValues!H:H,0))),"#N/C")</f>
        <v>#N/C</v>
      </c>
      <c r="AF391" s="87" t="str">
        <f>+IFERROR(IF(AG391="#N/C","#N/C",INDEX(Taxonomy_UniqueValues!H:H,MATCH(AG391,Taxonomy_UniqueValues!I:I,0))),"#N/C")</f>
        <v>#N/C</v>
      </c>
      <c r="AG391" s="88" t="s">
        <v>37</v>
      </c>
      <c r="AH391" s="39" t="str" cm="1">
        <f t="array" ref="AH391">IF(LEN(V391)&gt;1,V391,_xlfn.LET(_xlpm.cls,Y391, _xlpm.ord,IFERROR(Z391,"#N/C"), _xlpm.subord,IFERROR(AA391,"#N/C"), _xlpm.infr,IFERROR(AB391,"#N/C"), _xlpm.sf,IFERROR(AC391,"#N/C"), _xlpm.fam,IFERROR(AD391,"#N/C"), _xlpm.subfam,IF(TRIM(AE391)="-","#N/C",IFERROR(AE391,"#N/C")),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_xlpm.fallback,IF(IFERROR(Z391,"#N/C")="#N/C",Y391,IF(IFERROR(AA391,"#N/C")="#N/C",Z391,IF(IFERROR(AB391,"#N/C")="#N/C",AA391,IF(IFERROR(AC391,"#N/C")="#N/C",AB391,IF(IFERROR(AD391,"#N/C")="#N/C",AC391,IF(IFERROR(AE391,"#N/C")="#N/C",AD391,"#N/C")))))), _xlpm.finalResult,IF(OR(_xlpm.computedResult="",_xlpm.computedResult="#N/C"),_xlpm.fallback,_xlpm.computedResult), INDEX(_xlpm.finalResult,1)))</f>
        <v>Muscoidea</v>
      </c>
      <c r="AI391" s="106" t="s">
        <v>35</v>
      </c>
      <c r="AJ391" s="55" t="str">
        <f t="shared" si="59"/>
        <v>Insecta.Diptera.Brachycera.Muscomorpha.Muscoidea.#N/C.#N/C.#N/C.#N/C</v>
      </c>
    </row>
    <row r="392" spans="1:36" x14ac:dyDescent="0.25">
      <c r="A392" s="3">
        <v>100</v>
      </c>
      <c r="B392" s="50" t="str">
        <f t="shared" si="54"/>
        <v>FAIR-D2_100</v>
      </c>
      <c r="C392" s="51" t="s">
        <v>335</v>
      </c>
      <c r="D392" s="4">
        <f t="shared" si="57"/>
        <v>45164</v>
      </c>
      <c r="E392" s="1" t="s">
        <v>404</v>
      </c>
      <c r="F392" s="81" t="str">
        <f>HYPERLINK(VLOOKUP(E392,Video_List!G:K,5),"video")</f>
        <v>video</v>
      </c>
      <c r="G392" s="5" t="str">
        <f>IF(ISBLANK(E392),"",IFERROR(IF(MATCH(E392,Video_List!$G:$G,)&gt;0,"ok",""),"errr"))</f>
        <v>ok</v>
      </c>
      <c r="H392" s="1" t="s">
        <v>404</v>
      </c>
      <c r="I392" s="81" t="str">
        <f>HYPERLINK(VLOOKUP(H392,Video_List!G:K,5),"video")</f>
        <v>video</v>
      </c>
      <c r="J392" s="5" t="str">
        <f>IF(ISBLANK(H392),"",IFERROR(IF(MATCH(H392,Video_List!$G:$G,)&gt;0,"ok",""),"error"))</f>
        <v>ok</v>
      </c>
      <c r="K392" s="2">
        <v>45164.571064814802</v>
      </c>
      <c r="L392" s="2">
        <v>45164.5711226852</v>
      </c>
      <c r="M392" s="52">
        <f t="shared" si="56"/>
        <v>5.7870398450177163E-5</v>
      </c>
      <c r="N392" s="53" t="s">
        <v>46</v>
      </c>
      <c r="O392" s="54" t="s">
        <v>32</v>
      </c>
      <c r="P392" s="54" t="s">
        <v>33</v>
      </c>
      <c r="Q392" s="6">
        <v>96</v>
      </c>
      <c r="R392" s="5" t="str">
        <f t="shared" si="60"/>
        <v>FAIR-D2/96</v>
      </c>
      <c r="S392" s="4" t="str">
        <f>IF(ISBLANK(E392),"",IF(E392=H392, "1 video",CONCATENATE((+COUNTIFS(Video_List!$A:$A,Monitoring!C392,Video_List!$D:$D,"&lt;=" &amp;Monitoring!L392)-COUNTIFS(Video_List!$A:$A,Monitoring!C392,Video_List!$D:$D,"&lt;=" &amp;Monitoring!K392))+1," videos")))</f>
        <v>1 video</v>
      </c>
      <c r="T392" s="54" t="s">
        <v>34</v>
      </c>
      <c r="U392" s="75"/>
      <c r="V392" s="7" t="str">
        <f t="shared" si="58"/>
        <v/>
      </c>
      <c r="W392" s="85" t="s">
        <v>35</v>
      </c>
      <c r="X392" s="86" t="s">
        <v>35</v>
      </c>
      <c r="Y392" s="87" t="str">
        <f>+IFERROR(IF(Z392="#N/C","#N/C",INDEX(Taxonomy_UniqueValues!A:A,MATCH(Z392,Taxonomy_UniqueValues!B:B,0))),"#N/C")</f>
        <v>Insecta</v>
      </c>
      <c r="Z392" s="87" t="str">
        <f>+IFERROR(IF(AA392="#N/C","#N/C",INDEX(Taxonomy_UniqueValues!B:B,MATCH(AA392,Taxonomy_UniqueValues!C:C,0))),"#N/C")</f>
        <v>Diptera</v>
      </c>
      <c r="AA392" s="87" t="s">
        <v>49</v>
      </c>
      <c r="AB392" s="87" t="str">
        <f>+IFERROR(IF(AC392="#N/C","#N/C",INDEX(Taxonomy_UniqueValues!D:D,MATCH(AC392,Taxonomy_UniqueValues!E:E,0))),"#N/C")</f>
        <v>#N/C</v>
      </c>
      <c r="AC392" s="87" t="str">
        <f>+IFERROR(IF(AD392="#N/C","#N/C",IF(AD392="-",INDEX(Taxonomy_UniqueValues!E:E,MATCH(AE392,Taxonomy_UniqueValues!G:G,0)),INDEX(Taxonomy_UniqueValues!E:E,MATCH(AD392,Taxonomy_UniqueValues!F:F,0)))),"#N/C")</f>
        <v>#N/C</v>
      </c>
      <c r="AD392" s="87" t="str">
        <f>+IFERROR(IF(AE392="#N/C","#N/C",IF(AE392="-",INDEX(Taxonomy_UniqueValues!F:F,MATCH(AF392,Taxonomy_UniqueValues!H:H,0)),INDEX(Taxonomy_UniqueValues!F:F,MATCH(AE392,Taxonomy_UniqueValues!G:G,0)))),"#N/C")</f>
        <v>#N/C</v>
      </c>
      <c r="AE392" s="87" t="str">
        <f>+IFERROR(IF(AF392="#N/C","#N/C",INDEX(Taxonomy_UniqueValues!G:G,MATCH(AF392,Taxonomy_UniqueValues!H:H,0))),"#N/C")</f>
        <v>#N/C</v>
      </c>
      <c r="AF392" s="87" t="str">
        <f>+IFERROR(IF(AG392="#N/C","#N/C",INDEX(Taxonomy_UniqueValues!H:H,MATCH(AG392,Taxonomy_UniqueValues!I:I,0))),"#N/C")</f>
        <v>#N/C</v>
      </c>
      <c r="AG392" s="88" t="s">
        <v>37</v>
      </c>
      <c r="AH392" s="39" t="str" cm="1">
        <f t="array" ref="AH392">IF(LEN(V392)&gt;1,V392,_xlfn.LET(_xlpm.cls,Y392, _xlpm.ord,IFERROR(Z392,"#N/C"), _xlpm.subord,IFERROR(AA392,"#N/C"), _xlpm.infr,IFERROR(AB392,"#N/C"), _xlpm.sf,IFERROR(AC392,"#N/C"), _xlpm.fam,IFERROR(AD392,"#N/C"), _xlpm.subfam,IF(TRIM(AE392)="-","#N/C",IFERROR(AE392,"#N/C")),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_xlpm.fallback,IF(IFERROR(Z392,"#N/C")="#N/C",Y392,IF(IFERROR(AA392,"#N/C")="#N/C",Z392,IF(IFERROR(AB392,"#N/C")="#N/C",AA392,IF(IFERROR(AC392,"#N/C")="#N/C",AB392,IF(IFERROR(AD392,"#N/C")="#N/C",AC392,IF(IFERROR(AE392,"#N/C")="#N/C",AD392,"#N/C")))))), _xlpm.finalResult,IF(OR(_xlpm.computedResult="",_xlpm.computedResult="#N/C"),_xlpm.fallback,_xlpm.computedResult), INDEX(_xlpm.finalResult,1)))</f>
        <v>Brachycera</v>
      </c>
      <c r="AI392" s="106" t="s">
        <v>35</v>
      </c>
      <c r="AJ392" s="55" t="str">
        <f t="shared" si="59"/>
        <v>Insecta.Diptera.Brachycera.#N/C.#N/C.#N/C.#N/C.#N/C.#N/C</v>
      </c>
    </row>
    <row r="393" spans="1:36" x14ac:dyDescent="0.25">
      <c r="A393" s="3">
        <v>101</v>
      </c>
      <c r="B393" s="50" t="str">
        <f t="shared" si="54"/>
        <v>FAIR-D2_101</v>
      </c>
      <c r="C393" s="51" t="s">
        <v>335</v>
      </c>
      <c r="D393" s="4">
        <f t="shared" si="57"/>
        <v>45164</v>
      </c>
      <c r="E393" s="1" t="s">
        <v>404</v>
      </c>
      <c r="F393" s="81" t="str">
        <f>HYPERLINK(VLOOKUP(E393,Video_List!G:K,5),"video")</f>
        <v>video</v>
      </c>
      <c r="G393" s="5" t="str">
        <f>IF(ISBLANK(E393),"",IFERROR(IF(MATCH(E393,Video_List!$G:$G,)&gt;0,"ok",""),"errr"))</f>
        <v>ok</v>
      </c>
      <c r="H393" s="1" t="s">
        <v>404</v>
      </c>
      <c r="I393" s="81" t="str">
        <f>HYPERLINK(VLOOKUP(H393,Video_List!G:K,5),"video")</f>
        <v>video</v>
      </c>
      <c r="J393" s="5" t="str">
        <f>IF(ISBLANK(H393),"",IFERROR(IF(MATCH(H393,Video_List!$G:$G,)&gt;0,"ok",""),"error"))</f>
        <v>ok</v>
      </c>
      <c r="K393" s="2">
        <v>45164.571064814802</v>
      </c>
      <c r="L393" s="2">
        <v>45164.571365740703</v>
      </c>
      <c r="M393" s="52">
        <f t="shared" si="56"/>
        <v>3.0092590168351308E-4</v>
      </c>
      <c r="N393" s="53" t="s">
        <v>33</v>
      </c>
      <c r="O393" s="54" t="s">
        <v>35</v>
      </c>
      <c r="P393" s="54" t="s">
        <v>46</v>
      </c>
      <c r="Q393" s="6">
        <v>97</v>
      </c>
      <c r="R393" s="5" t="str">
        <f t="shared" si="60"/>
        <v>FAIR-D2/97</v>
      </c>
      <c r="S393" s="4" t="str">
        <f>IF(ISBLANK(E393),"",IF(E393=H393, "1 video",CONCATENATE((+COUNTIFS(Video_List!$A:$A,Monitoring!C393,Video_List!$D:$D,"&lt;=" &amp;Monitoring!L393)-COUNTIFS(Video_List!$A:$A,Monitoring!C393,Video_List!$D:$D,"&lt;=" &amp;Monitoring!K393))+1," videos")))</f>
        <v>1 video</v>
      </c>
      <c r="T393" s="54" t="s">
        <v>34</v>
      </c>
      <c r="U393" s="75"/>
      <c r="V393" s="7" t="str">
        <f t="shared" si="58"/>
        <v/>
      </c>
      <c r="W393" s="85" t="s">
        <v>32</v>
      </c>
      <c r="X393" s="86" t="s">
        <v>35</v>
      </c>
      <c r="Y393" s="87" t="str">
        <f>+IFERROR(IF(Z393="#N/C","#N/C",INDEX(Taxonomy_UniqueValues!A:A,MATCH(Z393,Taxonomy_UniqueValues!B:B,0))),"#N/C")</f>
        <v>Insecta</v>
      </c>
      <c r="Z393" s="87" t="str">
        <f>+IFERROR(IF(AA393="#N/C","#N/C",INDEX(Taxonomy_UniqueValues!B:B,MATCH(AA393,Taxonomy_UniqueValues!C:C,0))),"#N/C")</f>
        <v>Diptera</v>
      </c>
      <c r="AA393" s="87" t="str">
        <f>+IFERROR(IF(AC393="#N/C","#N/C",IF(AC393="-",INDEX(Taxonomy_UniqueValues!C:C,MATCH(AD393,Taxonomy_UniqueValues!F:F,0)),INDEX(Taxonomy_UniqueValues!C:C,MATCH(AC393,Taxonomy_UniqueValues!E:E,0)))),"#N/C")</f>
        <v>Brachycera</v>
      </c>
      <c r="AB393" s="87" t="str">
        <f>+IFERROR(IF(AC393="#N/C","#N/C",INDEX(Taxonomy_UniqueValues!D:D,MATCH(AC393,Taxonomy_UniqueValues!E:E,0))),"#N/C")</f>
        <v>Muscomorpha</v>
      </c>
      <c r="AC393" s="87" t="s">
        <v>36</v>
      </c>
      <c r="AD393" s="87" t="str">
        <f>+IFERROR(IF(AE393="#N/C","#N/C",IF(AE393="-",INDEX(Taxonomy_UniqueValues!F:F,MATCH(AF393,Taxonomy_UniqueValues!H:H,0)),INDEX(Taxonomy_UniqueValues!F:F,MATCH(AE393,Taxonomy_UniqueValues!G:G,0)))),"#N/C")</f>
        <v>#N/C</v>
      </c>
      <c r="AE393" s="87" t="str">
        <f>+IFERROR(IF(AF393="#N/C","#N/C",INDEX(Taxonomy_UniqueValues!G:G,MATCH(AF393,Taxonomy_UniqueValues!H:H,0))),"#N/C")</f>
        <v>#N/C</v>
      </c>
      <c r="AF393" s="87" t="str">
        <f>+IFERROR(IF(AG393="#N/C","#N/C",INDEX(Taxonomy_UniqueValues!H:H,MATCH(AG393,Taxonomy_UniqueValues!I:I,0))),"#N/C")</f>
        <v>#N/C</v>
      </c>
      <c r="AG393" s="88" t="s">
        <v>37</v>
      </c>
      <c r="AH393" s="39" t="str" cm="1">
        <f t="array" ref="AH393">IF(LEN(V393)&gt;1,V393,_xlfn.LET(_xlpm.cls,Y393, _xlpm.ord,IFERROR(Z393,"#N/C"), _xlpm.subord,IFERROR(AA393,"#N/C"), _xlpm.infr,IFERROR(AB393,"#N/C"), _xlpm.sf,IFERROR(AC393,"#N/C"), _xlpm.fam,IFERROR(AD393,"#N/C"), _xlpm.subfam,IF(TRIM(AE393)="-","#N/C",IFERROR(AE393,"#N/C")),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_xlpm.fallback,IF(IFERROR(Z393,"#N/C")="#N/C",Y393,IF(IFERROR(AA393,"#N/C")="#N/C",Z393,IF(IFERROR(AB393,"#N/C")="#N/C",AA393,IF(IFERROR(AC393,"#N/C")="#N/C",AB393,IF(IFERROR(AD393,"#N/C")="#N/C",AC393,IF(IFERROR(AE393,"#N/C")="#N/C",AD393,"#N/C")))))), _xlpm.finalResult,IF(OR(_xlpm.computedResult="",_xlpm.computedResult="#N/C"),_xlpm.fallback,_xlpm.computedResult), INDEX(_xlpm.finalResult,1)))</f>
        <v>Muscoidea</v>
      </c>
      <c r="AI393" s="106" t="s">
        <v>35</v>
      </c>
      <c r="AJ393" s="55" t="str">
        <f t="shared" si="59"/>
        <v>Insecta.Diptera.Brachycera.Muscomorpha.Muscoidea.#N/C.#N/C.#N/C.#N/C</v>
      </c>
    </row>
    <row r="394" spans="1:36" x14ac:dyDescent="0.25">
      <c r="A394" s="3">
        <v>102</v>
      </c>
      <c r="B394" s="50" t="str">
        <f t="shared" si="54"/>
        <v>FAIR-D2_102</v>
      </c>
      <c r="C394" s="51" t="s">
        <v>335</v>
      </c>
      <c r="D394" s="4">
        <f t="shared" si="57"/>
        <v>45164</v>
      </c>
      <c r="E394" s="1" t="s">
        <v>405</v>
      </c>
      <c r="F394" s="81" t="str">
        <f>HYPERLINK(VLOOKUP(E394,Video_List!G:K,5),"video")</f>
        <v>video</v>
      </c>
      <c r="G394" s="5" t="str">
        <f>IF(ISBLANK(E394),"",IFERROR(IF(MATCH(E394,Video_List!$G:$G,)&gt;0,"ok",""),"errr"))</f>
        <v>ok</v>
      </c>
      <c r="H394" s="1" t="s">
        <v>405</v>
      </c>
      <c r="I394" s="81" t="str">
        <f>HYPERLINK(VLOOKUP(H394,Video_List!G:K,5),"video")</f>
        <v>video</v>
      </c>
      <c r="J394" s="5" t="str">
        <f>IF(ISBLANK(H394),"",IFERROR(IF(MATCH(H394,Video_List!$G:$G,)&gt;0,"ok",""),"error"))</f>
        <v>ok</v>
      </c>
      <c r="K394" s="2">
        <v>45164.575995370396</v>
      </c>
      <c r="L394" s="2">
        <v>45164.576076388897</v>
      </c>
      <c r="M394" s="52">
        <f t="shared" si="56"/>
        <v>8.1018501077778637E-5</v>
      </c>
      <c r="N394" s="53" t="s">
        <v>46</v>
      </c>
      <c r="O394" s="54" t="s">
        <v>32</v>
      </c>
      <c r="P394" s="54" t="s">
        <v>33</v>
      </c>
      <c r="Q394" s="6">
        <v>98</v>
      </c>
      <c r="R394" s="5" t="str">
        <f t="shared" si="60"/>
        <v>FAIR-D2/98</v>
      </c>
      <c r="S394" s="4" t="str">
        <f>IF(ISBLANK(E394),"",IF(E394=H394, "1 video",CONCATENATE((+COUNTIFS(Video_List!$A:$A,Monitoring!C394,Video_List!$D:$D,"&lt;=" &amp;Monitoring!L394)-COUNTIFS(Video_List!$A:$A,Monitoring!C394,Video_List!$D:$D,"&lt;=" &amp;Monitoring!K394))+1," videos")))</f>
        <v>1 video</v>
      </c>
      <c r="T394" s="54" t="s">
        <v>34</v>
      </c>
      <c r="U394" s="75"/>
      <c r="V394" s="7" t="str">
        <f t="shared" si="58"/>
        <v/>
      </c>
      <c r="W394" s="85" t="s">
        <v>35</v>
      </c>
      <c r="X394" s="86" t="s">
        <v>35</v>
      </c>
      <c r="Y394" s="87" t="str">
        <f>+IFERROR(IF(Z394="#N/C","#N/C",INDEX(Taxonomy_UniqueValues!A:A,MATCH(Z394,Taxonomy_UniqueValues!B:B,0))),"#N/C")</f>
        <v>Insecta</v>
      </c>
      <c r="Z394" s="87" t="str">
        <f>+IFERROR(IF(AA394="#N/C","#N/C",INDEX(Taxonomy_UniqueValues!B:B,MATCH(AA394,Taxonomy_UniqueValues!C:C,0))),"#N/C")</f>
        <v>Diptera</v>
      </c>
      <c r="AA394" s="87" t="s">
        <v>49</v>
      </c>
      <c r="AB394" s="87" t="str">
        <f>+IFERROR(IF(AC394="#N/C","#N/C",INDEX(Taxonomy_UniqueValues!D:D,MATCH(AC394,Taxonomy_UniqueValues!E:E,0))),"#N/C")</f>
        <v>#N/C</v>
      </c>
      <c r="AC394" s="87" t="str">
        <f>+IFERROR(IF(AD394="#N/C","#N/C",IF(AD394="-",INDEX(Taxonomy_UniqueValues!E:E,MATCH(AE394,Taxonomy_UniqueValues!G:G,0)),INDEX(Taxonomy_UniqueValues!E:E,MATCH(AD394,Taxonomy_UniqueValues!F:F,0)))),"#N/C")</f>
        <v>#N/C</v>
      </c>
      <c r="AD394" s="87" t="str">
        <f>+IFERROR(IF(AE394="#N/C","#N/C",IF(AE394="-",INDEX(Taxonomy_UniqueValues!F:F,MATCH(AF394,Taxonomy_UniqueValues!H:H,0)),INDEX(Taxonomy_UniqueValues!F:F,MATCH(AE394,Taxonomy_UniqueValues!G:G,0)))),"#N/C")</f>
        <v>#N/C</v>
      </c>
      <c r="AE394" s="87" t="str">
        <f>+IFERROR(IF(AF394="#N/C","#N/C",INDEX(Taxonomy_UniqueValues!G:G,MATCH(AF394,Taxonomy_UniqueValues!H:H,0))),"#N/C")</f>
        <v>#N/C</v>
      </c>
      <c r="AF394" s="87" t="str">
        <f>+IFERROR(IF(AG394="#N/C","#N/C",INDEX(Taxonomy_UniqueValues!H:H,MATCH(AG394,Taxonomy_UniqueValues!I:I,0))),"#N/C")</f>
        <v>#N/C</v>
      </c>
      <c r="AG394" s="88" t="s">
        <v>37</v>
      </c>
      <c r="AH394" s="39" t="str" cm="1">
        <f t="array" ref="AH394">IF(LEN(V394)&gt;1,V394,_xlfn.LET(_xlpm.cls,Y394, _xlpm.ord,IFERROR(Z394,"#N/C"), _xlpm.subord,IFERROR(AA394,"#N/C"), _xlpm.infr,IFERROR(AB394,"#N/C"), _xlpm.sf,IFERROR(AC394,"#N/C"), _xlpm.fam,IFERROR(AD394,"#N/C"), _xlpm.subfam,IF(TRIM(AE394)="-","#N/C",IFERROR(AE394,"#N/C")),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_xlpm.fallback,IF(IFERROR(Z394,"#N/C")="#N/C",Y394,IF(IFERROR(AA394,"#N/C")="#N/C",Z394,IF(IFERROR(AB394,"#N/C")="#N/C",AA394,IF(IFERROR(AC394,"#N/C")="#N/C",AB394,IF(IFERROR(AD394,"#N/C")="#N/C",AC394,IF(IFERROR(AE394,"#N/C")="#N/C",AD394,"#N/C")))))), _xlpm.finalResult,IF(OR(_xlpm.computedResult="",_xlpm.computedResult="#N/C"),_xlpm.fallback,_xlpm.computedResult), INDEX(_xlpm.finalResult,1)))</f>
        <v>Brachycera</v>
      </c>
      <c r="AI394" s="106" t="s">
        <v>35</v>
      </c>
      <c r="AJ394" s="55" t="str">
        <f t="shared" si="59"/>
        <v>Insecta.Diptera.Brachycera.#N/C.#N/C.#N/C.#N/C.#N/C.#N/C</v>
      </c>
    </row>
    <row r="395" spans="1:36" x14ac:dyDescent="0.25">
      <c r="A395" s="3">
        <v>103</v>
      </c>
      <c r="B395" s="50" t="str">
        <f t="shared" si="54"/>
        <v>FAIR-D2_103</v>
      </c>
      <c r="C395" s="51" t="s">
        <v>335</v>
      </c>
      <c r="D395" s="4">
        <f t="shared" si="57"/>
        <v>45164</v>
      </c>
      <c r="E395" s="1" t="s">
        <v>405</v>
      </c>
      <c r="F395" s="81" t="str">
        <f>HYPERLINK(VLOOKUP(E395,Video_List!G:K,5),"video")</f>
        <v>video</v>
      </c>
      <c r="G395" s="5" t="str">
        <f>IF(ISBLANK(E395),"",IFERROR(IF(MATCH(E395,Video_List!$G:$G,)&gt;0,"ok",""),"errr"))</f>
        <v>ok</v>
      </c>
      <c r="H395" s="1" t="s">
        <v>405</v>
      </c>
      <c r="I395" s="81" t="str">
        <f>HYPERLINK(VLOOKUP(H395,Video_List!G:K,5),"video")</f>
        <v>video</v>
      </c>
      <c r="J395" s="5" t="str">
        <f>IF(ISBLANK(H395),"",IFERROR(IF(MATCH(H395,Video_List!$G:$G,)&gt;0,"ok",""),"error"))</f>
        <v>ok</v>
      </c>
      <c r="K395" s="2">
        <v>45164.575995370396</v>
      </c>
      <c r="L395" s="2">
        <v>45164.576319444401</v>
      </c>
      <c r="M395" s="52">
        <f t="shared" si="56"/>
        <v>3.2407400431111455E-4</v>
      </c>
      <c r="N395" s="53" t="s">
        <v>31</v>
      </c>
      <c r="O395" s="54" t="s">
        <v>35</v>
      </c>
      <c r="P395" s="54" t="s">
        <v>31</v>
      </c>
      <c r="Q395" s="6">
        <v>99</v>
      </c>
      <c r="R395" s="5" t="str">
        <f t="shared" si="60"/>
        <v>FAIR-D2/99</v>
      </c>
      <c r="S395" s="4" t="str">
        <f>IF(ISBLANK(E395),"",IF(E395=H395, "1 video",CONCATENATE((+COUNTIFS(Video_List!$A:$A,Monitoring!C395,Video_List!$D:$D,"&lt;=" &amp;Monitoring!L395)-COUNTIFS(Video_List!$A:$A,Monitoring!C395,Video_List!$D:$D,"&lt;=" &amp;Monitoring!K395))+1," videos")))</f>
        <v>1 video</v>
      </c>
      <c r="T395" s="54" t="s">
        <v>34</v>
      </c>
      <c r="U395" s="75"/>
      <c r="V395" s="7" t="str">
        <f t="shared" si="58"/>
        <v/>
      </c>
      <c r="W395" s="85" t="s">
        <v>35</v>
      </c>
      <c r="X395" s="86" t="s">
        <v>35</v>
      </c>
      <c r="Y395" s="87" t="str">
        <f>+IFERROR(IF(Z395="#N/C","#N/C",INDEX(Taxonomy_UniqueValues!A:A,MATCH(Z395,Taxonomy_UniqueValues!B:B,0))),"#N/C")</f>
        <v>Insecta</v>
      </c>
      <c r="Z395" s="87" t="str">
        <f>+IFERROR(IF(AA395="#N/C","#N/C",INDEX(Taxonomy_UniqueValues!B:B,MATCH(AA395,Taxonomy_UniqueValues!C:C,0))),"#N/C")</f>
        <v>Diptera</v>
      </c>
      <c r="AA395" s="87" t="s">
        <v>49</v>
      </c>
      <c r="AB395" s="87" t="str">
        <f>+IFERROR(IF(AC395="#N/C","#N/C",INDEX(Taxonomy_UniqueValues!D:D,MATCH(AC395,Taxonomy_UniqueValues!E:E,0))),"#N/C")</f>
        <v>#N/C</v>
      </c>
      <c r="AC395" s="87" t="str">
        <f>+IFERROR(IF(AD395="#N/C","#N/C",IF(AD395="-",INDEX(Taxonomy_UniqueValues!E:E,MATCH(AE395,Taxonomy_UniqueValues!G:G,0)),INDEX(Taxonomy_UniqueValues!E:E,MATCH(AD395,Taxonomy_UniqueValues!F:F,0)))),"#N/C")</f>
        <v>#N/C</v>
      </c>
      <c r="AD395" s="87" t="str">
        <f>+IFERROR(IF(AE395="#N/C","#N/C",IF(AE395="-",INDEX(Taxonomy_UniqueValues!F:F,MATCH(AF395,Taxonomy_UniqueValues!H:H,0)),INDEX(Taxonomy_UniqueValues!F:F,MATCH(AE395,Taxonomy_UniqueValues!G:G,0)))),"#N/C")</f>
        <v>#N/C</v>
      </c>
      <c r="AE395" s="87" t="str">
        <f>+IFERROR(IF(AF395="#N/C","#N/C",INDEX(Taxonomy_UniqueValues!G:G,MATCH(AF395,Taxonomy_UniqueValues!H:H,0))),"#N/C")</f>
        <v>#N/C</v>
      </c>
      <c r="AF395" s="87" t="str">
        <f>+IFERROR(IF(AG395="#N/C","#N/C",INDEX(Taxonomy_UniqueValues!H:H,MATCH(AG395,Taxonomy_UniqueValues!I:I,0))),"#N/C")</f>
        <v>#N/C</v>
      </c>
      <c r="AG395" s="88" t="s">
        <v>37</v>
      </c>
      <c r="AH395" s="39" t="str" cm="1">
        <f t="array" ref="AH395">IF(LEN(V395)&gt;1,V395,_xlfn.LET(_xlpm.cls,Y395, _xlpm.ord,IFERROR(Z395,"#N/C"), _xlpm.subord,IFERROR(AA395,"#N/C"), _xlpm.infr,IFERROR(AB395,"#N/C"), _xlpm.sf,IFERROR(AC395,"#N/C"), _xlpm.fam,IFERROR(AD395,"#N/C"), _xlpm.subfam,IF(TRIM(AE395)="-","#N/C",IFERROR(AE395,"#N/C")),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_xlpm.fallback,IF(IFERROR(Z395,"#N/C")="#N/C",Y395,IF(IFERROR(AA395,"#N/C")="#N/C",Z395,IF(IFERROR(AB395,"#N/C")="#N/C",AA395,IF(IFERROR(AC395,"#N/C")="#N/C",AB395,IF(IFERROR(AD395,"#N/C")="#N/C",AC395,IF(IFERROR(AE395,"#N/C")="#N/C",AD395,"#N/C")))))), _xlpm.finalResult,IF(OR(_xlpm.computedResult="",_xlpm.computedResult="#N/C"),_xlpm.fallback,_xlpm.computedResult), INDEX(_xlpm.finalResult,1)))</f>
        <v>Brachycera</v>
      </c>
      <c r="AI395" s="106" t="s">
        <v>35</v>
      </c>
      <c r="AJ395" s="55" t="str">
        <f t="shared" si="59"/>
        <v>Insecta.Diptera.Brachycera.#N/C.#N/C.#N/C.#N/C.#N/C.#N/C</v>
      </c>
    </row>
    <row r="396" spans="1:36" x14ac:dyDescent="0.25">
      <c r="A396" s="3">
        <v>104</v>
      </c>
      <c r="B396" s="50" t="str">
        <f t="shared" si="54"/>
        <v>FAIR-D2_104</v>
      </c>
      <c r="C396" s="51" t="s">
        <v>335</v>
      </c>
      <c r="D396" s="4">
        <f t="shared" si="57"/>
        <v>45164</v>
      </c>
      <c r="E396" s="1" t="s">
        <v>405</v>
      </c>
      <c r="F396" s="81" t="str">
        <f>HYPERLINK(VLOOKUP(E396,Video_List!G:K,5),"video")</f>
        <v>video</v>
      </c>
      <c r="G396" s="5" t="str">
        <f>IF(ISBLANK(E396),"",IFERROR(IF(MATCH(E396,Video_List!$G:$G,)&gt;0,"ok",""),"errr"))</f>
        <v>ok</v>
      </c>
      <c r="H396" s="1" t="s">
        <v>405</v>
      </c>
      <c r="I396" s="81" t="str">
        <f>HYPERLINK(VLOOKUP(H396,Video_List!G:K,5),"video")</f>
        <v>video</v>
      </c>
      <c r="J396" s="5" t="str">
        <f>IF(ISBLANK(H396),"",IFERROR(IF(MATCH(H396,Video_List!$G:$G,)&gt;0,"ok",""),"error"))</f>
        <v>ok</v>
      </c>
      <c r="K396" s="2">
        <v>45164.576354166697</v>
      </c>
      <c r="L396" s="2">
        <v>45164.576388888898</v>
      </c>
      <c r="M396" s="52">
        <f t="shared" si="56"/>
        <v>3.4722201235126704E-5</v>
      </c>
      <c r="N396" s="53" t="s">
        <v>33</v>
      </c>
      <c r="O396" s="54" t="s">
        <v>35</v>
      </c>
      <c r="P396" s="54" t="s">
        <v>33</v>
      </c>
      <c r="Q396" s="6">
        <v>100</v>
      </c>
      <c r="R396" s="5" t="str">
        <f t="shared" si="60"/>
        <v>FAIR-D2/100</v>
      </c>
      <c r="S396" s="4" t="str">
        <f>IF(ISBLANK(E396),"",IF(E396=H396, "1 video",CONCATENATE((+COUNTIFS(Video_List!$A:$A,Monitoring!C396,Video_List!$D:$D,"&lt;=" &amp;Monitoring!L396)-COUNTIFS(Video_List!$A:$A,Monitoring!C396,Video_List!$D:$D,"&lt;=" &amp;Monitoring!K396))+1," videos")))</f>
        <v>1 video</v>
      </c>
      <c r="T396" s="54" t="s">
        <v>46</v>
      </c>
      <c r="U396" s="75" t="s">
        <v>105</v>
      </c>
      <c r="V396" s="7" t="str">
        <f t="shared" si="58"/>
        <v/>
      </c>
      <c r="W396" s="85" t="s">
        <v>35</v>
      </c>
      <c r="X396" s="86" t="s">
        <v>35</v>
      </c>
      <c r="Y396" s="87" t="str">
        <f>+IFERROR(IF(Z396="#N/C","#N/C",INDEX(Taxonomy_UniqueValues!A:A,MATCH(Z396,Taxonomy_UniqueValues!B:B,0))),"#N/C")</f>
        <v>#N/C</v>
      </c>
      <c r="Z396" s="87" t="str">
        <f>+IFERROR(IF(AA396="#N/C","#N/C",INDEX(Taxonomy_UniqueValues!B:B,MATCH(AA396,Taxonomy_UniqueValues!C:C,0))),"#N/C")</f>
        <v>#N/C</v>
      </c>
      <c r="AA396" s="87" t="str">
        <f>+IFERROR(IF(AC396="#N/C","#N/C",IF(AC396="-",INDEX(Taxonomy_UniqueValues!C:C,MATCH(AD396,Taxonomy_UniqueValues!F:F,0)),INDEX(Taxonomy_UniqueValues!C:C,MATCH(AC396,Taxonomy_UniqueValues!E:E,0)))),"#N/C")</f>
        <v>#N/C</v>
      </c>
      <c r="AB396" s="87" t="str">
        <f>+IFERROR(IF(AC396="#N/C","#N/C",INDEX(Taxonomy_UniqueValues!D:D,MATCH(AC396,Taxonomy_UniqueValues!E:E,0))),"#N/C")</f>
        <v>#N/C</v>
      </c>
      <c r="AC396" s="87" t="str">
        <f>+IFERROR(IF(AD396="#N/C","#N/C",IF(AD396="-",INDEX(Taxonomy_UniqueValues!E:E,MATCH(AE396,Taxonomy_UniqueValues!G:G,0)),INDEX(Taxonomy_UniqueValues!E:E,MATCH(AD396,Taxonomy_UniqueValues!F:F,0)))),"#N/C")</f>
        <v>#N/C</v>
      </c>
      <c r="AD396" s="87" t="str">
        <f>+IFERROR(IF(AE396="#N/C","#N/C",IF(AE396="-",INDEX(Taxonomy_UniqueValues!F:F,MATCH(AF396,Taxonomy_UniqueValues!H:H,0)),INDEX(Taxonomy_UniqueValues!F:F,MATCH(AE396,Taxonomy_UniqueValues!G:G,0)))),"#N/C")</f>
        <v>#N/C</v>
      </c>
      <c r="AE396" s="87" t="str">
        <f>+IFERROR(IF(AF396="#N/C","#N/C",INDEX(Taxonomy_UniqueValues!G:G,MATCH(AF396,Taxonomy_UniqueValues!H:H,0))),"#N/C")</f>
        <v>#N/C</v>
      </c>
      <c r="AF396" s="87" t="str">
        <f>+IFERROR(IF(AG396="#N/C","#N/C",INDEX(Taxonomy_UniqueValues!H:H,MATCH(AG396,Taxonomy_UniqueValues!I:I,0))),"#N/C")</f>
        <v>#N/C</v>
      </c>
      <c r="AG396" s="88" t="s">
        <v>37</v>
      </c>
      <c r="AH396" s="39" t="str" cm="1">
        <f t="array" ref="AH396">IF(LEN(V396)&gt;1,V396,_xlfn.LET(_xlpm.cls,Y396, _xlpm.ord,IFERROR(Z396,"#N/C"), _xlpm.subord,IFERROR(AA396,"#N/C"), _xlpm.infr,IFERROR(AB396,"#N/C"), _xlpm.sf,IFERROR(AC396,"#N/C"), _xlpm.fam,IFERROR(AD396,"#N/C"), _xlpm.subfam,IF(TRIM(AE396)="-","#N/C",IFERROR(AE396,"#N/C")),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_xlpm.fallback,IF(IFERROR(Z396,"#N/C")="#N/C",Y396,IF(IFERROR(AA396,"#N/C")="#N/C",Z396,IF(IFERROR(AB396,"#N/C")="#N/C",AA396,IF(IFERROR(AC396,"#N/C")="#N/C",AB396,IF(IFERROR(AD396,"#N/C")="#N/C",AC396,IF(IFERROR(AE396,"#N/C")="#N/C",AD396,"#N/C")))))), _xlpm.finalResult,IF(OR(_xlpm.computedResult="",_xlpm.computedResult="#N/C"),_xlpm.fallback,_xlpm.computedResult), INDEX(_xlpm.finalResult,1)))</f>
        <v>#N/C</v>
      </c>
      <c r="AI396" s="106" t="s">
        <v>35</v>
      </c>
      <c r="AJ396" s="55" t="str">
        <f t="shared" si="59"/>
        <v>#N/C.#N/C.#N/C.#N/C.#N/C.#N/C.#N/C.#N/C.#N/C</v>
      </c>
    </row>
    <row r="397" spans="1:36" x14ac:dyDescent="0.25">
      <c r="A397" s="3">
        <v>105</v>
      </c>
      <c r="B397" s="50" t="str">
        <f t="shared" si="54"/>
        <v>FAIR-D2_105</v>
      </c>
      <c r="C397" s="51" t="s">
        <v>335</v>
      </c>
      <c r="D397" s="4">
        <f t="shared" si="57"/>
        <v>45164</v>
      </c>
      <c r="E397" s="1" t="s">
        <v>406</v>
      </c>
      <c r="F397" s="81" t="str">
        <f>HYPERLINK(VLOOKUP(E397,Video_List!G:K,5),"video")</f>
        <v>video</v>
      </c>
      <c r="G397" s="5" t="str">
        <f>IF(ISBLANK(E397),"",IFERROR(IF(MATCH(E397,Video_List!$G:$G,)&gt;0,"ok",""),"errr"))</f>
        <v>ok</v>
      </c>
      <c r="H397" s="1" t="s">
        <v>407</v>
      </c>
      <c r="I397" s="81" t="str">
        <f>HYPERLINK(VLOOKUP(H397,Video_List!G:K,5),"video")</f>
        <v>video</v>
      </c>
      <c r="J397" s="5" t="str">
        <f>IF(ISBLANK(H397),"",IFERROR(IF(MATCH(H397,Video_List!$G:$G,)&gt;0,"ok",""),"error"))</f>
        <v>ok</v>
      </c>
      <c r="K397" s="2">
        <v>45164.588553240697</v>
      </c>
      <c r="L397" s="2">
        <v>45164.589699074102</v>
      </c>
      <c r="M397" s="52">
        <f t="shared" si="56"/>
        <v>1.1458334047347307E-3</v>
      </c>
      <c r="N397" s="53" t="s">
        <v>46</v>
      </c>
      <c r="O397" s="54" t="s">
        <v>35</v>
      </c>
      <c r="P397" s="54" t="s">
        <v>33</v>
      </c>
      <c r="Q397" s="6">
        <v>101</v>
      </c>
      <c r="R397" s="5" t="str">
        <f t="shared" si="60"/>
        <v>FAIR-D2/101</v>
      </c>
      <c r="S397" s="4" t="str">
        <f>IF(ISBLANK(E397),"",IF(E397=H397, "1 video",CONCATENATE((+COUNTIFS(Video_List!$A:$A,Monitoring!C397,Video_List!$D:$D,"&lt;=" &amp;Monitoring!L397)-COUNTIFS(Video_List!$A:$A,Monitoring!C397,Video_List!$D:$D,"&lt;=" &amp;Monitoring!K397))+1," videos")))</f>
        <v>2 videos</v>
      </c>
      <c r="T397" s="54" t="s">
        <v>34</v>
      </c>
      <c r="U397" s="75"/>
      <c r="V397" s="7" t="str">
        <f t="shared" si="58"/>
        <v/>
      </c>
      <c r="W397" s="85" t="s">
        <v>32</v>
      </c>
      <c r="X397" s="86" t="s">
        <v>35</v>
      </c>
      <c r="Y397" s="87" t="str">
        <f>+IFERROR(IF(Z397="#N/C","#N/C",INDEX(Taxonomy_UniqueValues!A:A,MATCH(Z397,Taxonomy_UniqueValues!B:B,0))),"#N/C")</f>
        <v>Insecta</v>
      </c>
      <c r="Z397" s="87" t="str">
        <f>+IFERROR(IF(AA397="#N/C","#N/C",INDEX(Taxonomy_UniqueValues!B:B,MATCH(AA397,Taxonomy_UniqueValues!C:C,0))),"#N/C")</f>
        <v>Diptera</v>
      </c>
      <c r="AA397" s="87" t="str">
        <f>+IFERROR(IF(AC397="#N/C","#N/C",IF(AC397="-",INDEX(Taxonomy_UniqueValues!C:C,MATCH(AD397,Taxonomy_UniqueValues!F:F,0)),INDEX(Taxonomy_UniqueValues!C:C,MATCH(AC397,Taxonomy_UniqueValues!E:E,0)))),"#N/C")</f>
        <v>Brachycera</v>
      </c>
      <c r="AB397" s="87" t="str">
        <f>+IFERROR(IF(AC397="#N/C","#N/C",INDEX(Taxonomy_UniqueValues!D:D,MATCH(AC397,Taxonomy_UniqueValues!E:E,0))),"#N/C")</f>
        <v>Muscomorpha</v>
      </c>
      <c r="AC397" s="87" t="s">
        <v>36</v>
      </c>
      <c r="AD397" s="87" t="str">
        <f>+IFERROR(IF(AE397="#N/C","#N/C",IF(AE397="-",INDEX(Taxonomy_UniqueValues!F:F,MATCH(AF397,Taxonomy_UniqueValues!H:H,0)),INDEX(Taxonomy_UniqueValues!F:F,MATCH(AE397,Taxonomy_UniqueValues!G:G,0)))),"#N/C")</f>
        <v>#N/C</v>
      </c>
      <c r="AE397" s="87" t="str">
        <f>+IFERROR(IF(AF397="#N/C","#N/C",INDEX(Taxonomy_UniqueValues!G:G,MATCH(AF397,Taxonomy_UniqueValues!H:H,0))),"#N/C")</f>
        <v>#N/C</v>
      </c>
      <c r="AF397" s="87" t="str">
        <f>+IFERROR(IF(AG397="#N/C","#N/C",INDEX(Taxonomy_UniqueValues!H:H,MATCH(AG397,Taxonomy_UniqueValues!I:I,0))),"#N/C")</f>
        <v>#N/C</v>
      </c>
      <c r="AG397" s="88" t="s">
        <v>37</v>
      </c>
      <c r="AH397" s="39" t="str" cm="1">
        <f t="array" ref="AH397">IF(LEN(V397)&gt;1,V397,_xlfn.LET(_xlpm.cls,Y397, _xlpm.ord,IFERROR(Z397,"#N/C"), _xlpm.subord,IFERROR(AA397,"#N/C"), _xlpm.infr,IFERROR(AB397,"#N/C"), _xlpm.sf,IFERROR(AC397,"#N/C"), _xlpm.fam,IFERROR(AD397,"#N/C"), _xlpm.subfam,IF(TRIM(AE397)="-","#N/C",IFERROR(AE397,"#N/C")),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_xlpm.fallback,IF(IFERROR(Z397,"#N/C")="#N/C",Y397,IF(IFERROR(AA397,"#N/C")="#N/C",Z397,IF(IFERROR(AB397,"#N/C")="#N/C",AA397,IF(IFERROR(AC397,"#N/C")="#N/C",AB397,IF(IFERROR(AD397,"#N/C")="#N/C",AC397,IF(IFERROR(AE397,"#N/C")="#N/C",AD397,"#N/C")))))), _xlpm.finalResult,IF(OR(_xlpm.computedResult="",_xlpm.computedResult="#N/C"),_xlpm.fallback,_xlpm.computedResult), INDEX(_xlpm.finalResult,1)))</f>
        <v>Muscoidea</v>
      </c>
      <c r="AI397" s="106" t="s">
        <v>35</v>
      </c>
      <c r="AJ397" s="55" t="str">
        <f t="shared" si="59"/>
        <v>Insecta.Diptera.Brachycera.Muscomorpha.Muscoidea.#N/C.#N/C.#N/C.#N/C</v>
      </c>
    </row>
    <row r="398" spans="1:36" x14ac:dyDescent="0.25">
      <c r="A398" s="3">
        <v>106</v>
      </c>
      <c r="B398" s="50" t="str">
        <f t="shared" si="54"/>
        <v>FAIR-D2_106</v>
      </c>
      <c r="C398" s="51" t="s">
        <v>335</v>
      </c>
      <c r="D398" s="4">
        <f t="shared" si="57"/>
        <v>45164</v>
      </c>
      <c r="E398" s="1" t="s">
        <v>408</v>
      </c>
      <c r="F398" s="81" t="str">
        <f>HYPERLINK(VLOOKUP(E398,Video_List!G:K,5),"video")</f>
        <v>video</v>
      </c>
      <c r="G398" s="5" t="str">
        <f>IF(ISBLANK(E398),"",IFERROR(IF(MATCH(E398,Video_List!$G:$G,)&gt;0,"ok",""),"errr"))</f>
        <v>ok</v>
      </c>
      <c r="H398" s="1" t="s">
        <v>408</v>
      </c>
      <c r="I398" s="81" t="str">
        <f>HYPERLINK(VLOOKUP(H398,Video_List!G:K,5),"video")</f>
        <v>video</v>
      </c>
      <c r="J398" s="5" t="str">
        <f>IF(ISBLANK(H398),"",IFERROR(IF(MATCH(H398,Video_List!$G:$G,)&gt;0,"ok",""),"error"))</f>
        <v>ok</v>
      </c>
      <c r="K398" s="2">
        <v>45164.59375</v>
      </c>
      <c r="L398" s="2">
        <v>45164.593912037002</v>
      </c>
      <c r="M398" s="52">
        <f t="shared" si="56"/>
        <v>1.6203700215555727E-4</v>
      </c>
      <c r="N398" s="53" t="s">
        <v>46</v>
      </c>
      <c r="O398" s="54" t="s">
        <v>35</v>
      </c>
      <c r="P398" s="54" t="s">
        <v>46</v>
      </c>
      <c r="Q398" s="6">
        <v>102</v>
      </c>
      <c r="R398" s="5" t="str">
        <f t="shared" si="60"/>
        <v>FAIR-D2/102</v>
      </c>
      <c r="S398" s="4" t="str">
        <f>IF(ISBLANK(E398),"",IF(E398=H398, "1 video",CONCATENATE((+COUNTIFS(Video_List!$A:$A,Monitoring!C398,Video_List!$D:$D,"&lt;=" &amp;Monitoring!L398)-COUNTIFS(Video_List!$A:$A,Monitoring!C398,Video_List!$D:$D,"&lt;=" &amp;Monitoring!K398))+1," videos")))</f>
        <v>1 video</v>
      </c>
      <c r="T398" s="54" t="s">
        <v>34</v>
      </c>
      <c r="U398" s="75"/>
      <c r="V398" s="7" t="str">
        <f t="shared" si="58"/>
        <v/>
      </c>
      <c r="W398" s="85" t="s">
        <v>35</v>
      </c>
      <c r="X398" s="86" t="s">
        <v>35</v>
      </c>
      <c r="Y398" s="87" t="str">
        <f>+IFERROR(IF(Z398="#N/C","#N/C",INDEX(Taxonomy_UniqueValues!A:A,MATCH(Z398,Taxonomy_UniqueValues!B:B,0))),"#N/C")</f>
        <v>Insecta</v>
      </c>
      <c r="Z398" s="87" t="str">
        <f>+IFERROR(IF(AA398="#N/C","#N/C",INDEX(Taxonomy_UniqueValues!B:B,MATCH(AA398,Taxonomy_UniqueValues!C:C,0))),"#N/C")</f>
        <v>Diptera</v>
      </c>
      <c r="AA398" s="87" t="s">
        <v>49</v>
      </c>
      <c r="AB398" s="87" t="str">
        <f>+IFERROR(IF(AC398="#N/C","#N/C",INDEX(Taxonomy_UniqueValues!D:D,MATCH(AC398,Taxonomy_UniqueValues!E:E,0))),"#N/C")</f>
        <v>#N/C</v>
      </c>
      <c r="AC398" s="87" t="str">
        <f>+IFERROR(IF(AD398="#N/C","#N/C",IF(AD398="-",INDEX(Taxonomy_UniqueValues!E:E,MATCH(AE398,Taxonomy_UniqueValues!G:G,0)),INDEX(Taxonomy_UniqueValues!E:E,MATCH(AD398,Taxonomy_UniqueValues!F:F,0)))),"#N/C")</f>
        <v>#N/C</v>
      </c>
      <c r="AD398" s="87" t="str">
        <f>+IFERROR(IF(AE398="#N/C","#N/C",IF(AE398="-",INDEX(Taxonomy_UniqueValues!F:F,MATCH(AF398,Taxonomy_UniqueValues!H:H,0)),INDEX(Taxonomy_UniqueValues!F:F,MATCH(AE398,Taxonomy_UniqueValues!G:G,0)))),"#N/C")</f>
        <v>#N/C</v>
      </c>
      <c r="AE398" s="87" t="str">
        <f>+IFERROR(IF(AF398="#N/C","#N/C",INDEX(Taxonomy_UniqueValues!G:G,MATCH(AF398,Taxonomy_UniqueValues!H:H,0))),"#N/C")</f>
        <v>#N/C</v>
      </c>
      <c r="AF398" s="87" t="str">
        <f>+IFERROR(IF(AG398="#N/C","#N/C",INDEX(Taxonomy_UniqueValues!H:H,MATCH(AG398,Taxonomy_UniqueValues!I:I,0))),"#N/C")</f>
        <v>#N/C</v>
      </c>
      <c r="AG398" s="88" t="s">
        <v>37</v>
      </c>
      <c r="AH398" s="39" t="str" cm="1">
        <f t="array" ref="AH398">IF(LEN(V398)&gt;1,V398,_xlfn.LET(_xlpm.cls,Y398, _xlpm.ord,IFERROR(Z398,"#N/C"), _xlpm.subord,IFERROR(AA398,"#N/C"), _xlpm.infr,IFERROR(AB398,"#N/C"), _xlpm.sf,IFERROR(AC398,"#N/C"), _xlpm.fam,IFERROR(AD398,"#N/C"), _xlpm.subfam,IF(TRIM(AE398)="-","#N/C",IFERROR(AE398,"#N/C")),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_xlpm.fallback,IF(IFERROR(Z398,"#N/C")="#N/C",Y398,IF(IFERROR(AA398,"#N/C")="#N/C",Z398,IF(IFERROR(AB398,"#N/C")="#N/C",AA398,IF(IFERROR(AC398,"#N/C")="#N/C",AB398,IF(IFERROR(AD398,"#N/C")="#N/C",AC398,IF(IFERROR(AE398,"#N/C")="#N/C",AD398,"#N/C")))))), _xlpm.finalResult,IF(OR(_xlpm.computedResult="",_xlpm.computedResult="#N/C"),_xlpm.fallback,_xlpm.computedResult), INDEX(_xlpm.finalResult,1)))</f>
        <v>Brachycera</v>
      </c>
      <c r="AI398" s="106" t="s">
        <v>35</v>
      </c>
      <c r="AJ398" s="55" t="str">
        <f t="shared" si="59"/>
        <v>Insecta.Diptera.Brachycera.#N/C.#N/C.#N/C.#N/C.#N/C.#N/C</v>
      </c>
    </row>
    <row r="399" spans="1:36" x14ac:dyDescent="0.25">
      <c r="A399" s="3">
        <v>107</v>
      </c>
      <c r="B399" s="50" t="str">
        <f t="shared" si="54"/>
        <v>FAIR-D2_107</v>
      </c>
      <c r="C399" s="51" t="s">
        <v>335</v>
      </c>
      <c r="D399" s="4">
        <f t="shared" si="57"/>
        <v>45164</v>
      </c>
      <c r="E399" s="1" t="s">
        <v>408</v>
      </c>
      <c r="F399" s="81" t="str">
        <f>HYPERLINK(VLOOKUP(E399,Video_List!G:K,5),"video")</f>
        <v>video</v>
      </c>
      <c r="G399" s="5" t="str">
        <f>IF(ISBLANK(E399),"",IFERROR(IF(MATCH(E399,Video_List!$G:$G,)&gt;0,"ok",""),"errr"))</f>
        <v>ok</v>
      </c>
      <c r="H399" s="1" t="s">
        <v>408</v>
      </c>
      <c r="I399" s="81" t="str">
        <f>HYPERLINK(VLOOKUP(H399,Video_List!G:K,5),"video")</f>
        <v>video</v>
      </c>
      <c r="J399" s="5" t="str">
        <f>IF(ISBLANK(H399),"",IFERROR(IF(MATCH(H399,Video_List!$G:$G,)&gt;0,"ok",""),"error"))</f>
        <v>ok</v>
      </c>
      <c r="K399" s="2">
        <v>45164.59375</v>
      </c>
      <c r="L399" s="2">
        <v>45164.593877314801</v>
      </c>
      <c r="M399" s="52">
        <f t="shared" si="56"/>
        <v>1.2731480092043057E-4</v>
      </c>
      <c r="N399" s="53" t="s">
        <v>46</v>
      </c>
      <c r="O399" s="54" t="s">
        <v>32</v>
      </c>
      <c r="P399" s="54" t="s">
        <v>33</v>
      </c>
      <c r="Q399" s="6">
        <v>103</v>
      </c>
      <c r="R399" s="5" t="str">
        <f t="shared" si="60"/>
        <v>FAIR-D2/103</v>
      </c>
      <c r="S399" s="4" t="str">
        <f>IF(ISBLANK(E399),"",IF(E399=H399, "1 video",CONCATENATE((+COUNTIFS(Video_List!$A:$A,Monitoring!C399,Video_List!$D:$D,"&lt;=" &amp;Monitoring!L399)-COUNTIFS(Video_List!$A:$A,Monitoring!C399,Video_List!$D:$D,"&lt;=" &amp;Monitoring!K399))+1," videos")))</f>
        <v>1 video</v>
      </c>
      <c r="T399" s="54" t="s">
        <v>34</v>
      </c>
      <c r="U399" s="75"/>
      <c r="V399" s="7" t="str">
        <f t="shared" si="58"/>
        <v/>
      </c>
      <c r="W399" s="85" t="s">
        <v>35</v>
      </c>
      <c r="X399" s="86" t="s">
        <v>35</v>
      </c>
      <c r="Y399" s="87" t="str">
        <f>+IFERROR(IF(Z399="#N/C","#N/C",INDEX(Taxonomy_UniqueValues!A:A,MATCH(Z399,Taxonomy_UniqueValues!B:B,0))),"#N/C")</f>
        <v>Insecta</v>
      </c>
      <c r="Z399" s="87" t="str">
        <f>+IFERROR(IF(AA399="#N/C","#N/C",INDEX(Taxonomy_UniqueValues!B:B,MATCH(AA399,Taxonomy_UniqueValues!C:C,0))),"#N/C")</f>
        <v>Diptera</v>
      </c>
      <c r="AA399" s="87" t="s">
        <v>49</v>
      </c>
      <c r="AB399" s="87" t="str">
        <f>+IFERROR(IF(AC399="#N/C","#N/C",INDEX(Taxonomy_UniqueValues!D:D,MATCH(AC399,Taxonomy_UniqueValues!E:E,0))),"#N/C")</f>
        <v>#N/C</v>
      </c>
      <c r="AC399" s="87" t="str">
        <f>+IFERROR(IF(AD399="#N/C","#N/C",IF(AD399="-",INDEX(Taxonomy_UniqueValues!E:E,MATCH(AE399,Taxonomy_UniqueValues!G:G,0)),INDEX(Taxonomy_UniqueValues!E:E,MATCH(AD399,Taxonomy_UniqueValues!F:F,0)))),"#N/C")</f>
        <v>#N/C</v>
      </c>
      <c r="AD399" s="87" t="str">
        <f>+IFERROR(IF(AE399="#N/C","#N/C",IF(AE399="-",INDEX(Taxonomy_UniqueValues!F:F,MATCH(AF399,Taxonomy_UniqueValues!H:H,0)),INDEX(Taxonomy_UniqueValues!F:F,MATCH(AE399,Taxonomy_UniqueValues!G:G,0)))),"#N/C")</f>
        <v>#N/C</v>
      </c>
      <c r="AE399" s="87" t="str">
        <f>+IFERROR(IF(AF399="#N/C","#N/C",INDEX(Taxonomy_UniqueValues!G:G,MATCH(AF399,Taxonomy_UniqueValues!H:H,0))),"#N/C")</f>
        <v>#N/C</v>
      </c>
      <c r="AF399" s="87" t="str">
        <f>+IFERROR(IF(AG399="#N/C","#N/C",INDEX(Taxonomy_UniqueValues!H:H,MATCH(AG399,Taxonomy_UniqueValues!I:I,0))),"#N/C")</f>
        <v>#N/C</v>
      </c>
      <c r="AG399" s="88" t="s">
        <v>37</v>
      </c>
      <c r="AH399" s="39" t="str" cm="1">
        <f t="array" ref="AH399">IF(LEN(V399)&gt;1,V399,_xlfn.LET(_xlpm.cls,Y399, _xlpm.ord,IFERROR(Z399,"#N/C"), _xlpm.subord,IFERROR(AA399,"#N/C"), _xlpm.infr,IFERROR(AB399,"#N/C"), _xlpm.sf,IFERROR(AC399,"#N/C"), _xlpm.fam,IFERROR(AD399,"#N/C"), _xlpm.subfam,IF(TRIM(AE399)="-","#N/C",IFERROR(AE399,"#N/C")),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_xlpm.fallback,IF(IFERROR(Z399,"#N/C")="#N/C",Y399,IF(IFERROR(AA399,"#N/C")="#N/C",Z399,IF(IFERROR(AB399,"#N/C")="#N/C",AA399,IF(IFERROR(AC399,"#N/C")="#N/C",AB399,IF(IFERROR(AD399,"#N/C")="#N/C",AC399,IF(IFERROR(AE399,"#N/C")="#N/C",AD399,"#N/C")))))), _xlpm.finalResult,IF(OR(_xlpm.computedResult="",_xlpm.computedResult="#N/C"),_xlpm.fallback,_xlpm.computedResult), INDEX(_xlpm.finalResult,1)))</f>
        <v>Brachycera</v>
      </c>
      <c r="AI399" s="106" t="s">
        <v>35</v>
      </c>
      <c r="AJ399" s="55" t="str">
        <f t="shared" si="59"/>
        <v>Insecta.Diptera.Brachycera.#N/C.#N/C.#N/C.#N/C.#N/C.#N/C</v>
      </c>
    </row>
    <row r="400" spans="1:36" x14ac:dyDescent="0.25">
      <c r="A400" s="3">
        <v>108</v>
      </c>
      <c r="B400" s="50" t="str">
        <f t="shared" si="54"/>
        <v>FAIR-D2_108</v>
      </c>
      <c r="C400" s="51" t="s">
        <v>335</v>
      </c>
      <c r="D400" s="4">
        <f t="shared" si="57"/>
        <v>45164</v>
      </c>
      <c r="E400" s="1" t="s">
        <v>408</v>
      </c>
      <c r="F400" s="81" t="str">
        <f>HYPERLINK(VLOOKUP(E400,Video_List!G:K,5),"video")</f>
        <v>video</v>
      </c>
      <c r="G400" s="5" t="str">
        <f>IF(ISBLANK(E400),"",IFERROR(IF(MATCH(E400,Video_List!$G:$G,)&gt;0,"ok",""),"errr"))</f>
        <v>ok</v>
      </c>
      <c r="H400" s="1" t="s">
        <v>408</v>
      </c>
      <c r="I400" s="81" t="str">
        <f>HYPERLINK(VLOOKUP(H400,Video_List!G:K,5),"video")</f>
        <v>video</v>
      </c>
      <c r="J400" s="5" t="str">
        <f>IF(ISBLANK(H400),"",IFERROR(IF(MATCH(H400,Video_List!$G:$G,)&gt;0,"ok",""),"error"))</f>
        <v>ok</v>
      </c>
      <c r="K400" s="2">
        <v>45164.59375</v>
      </c>
      <c r="L400" s="2">
        <v>45164.593865740702</v>
      </c>
      <c r="M400" s="52">
        <f t="shared" si="56"/>
        <v>1.1574070231290534E-4</v>
      </c>
      <c r="N400" s="53" t="s">
        <v>31</v>
      </c>
      <c r="O400" s="54" t="s">
        <v>32</v>
      </c>
      <c r="P400" s="54" t="s">
        <v>33</v>
      </c>
      <c r="Q400" s="6">
        <v>104</v>
      </c>
      <c r="R400" s="5" t="str">
        <f t="shared" si="60"/>
        <v>FAIR-D2/104</v>
      </c>
      <c r="S400" s="4" t="str">
        <f>IF(ISBLANK(E400),"",IF(E400=H400, "1 video",CONCATENATE((+COUNTIFS(Video_List!$A:$A,Monitoring!C400,Video_List!$D:$D,"&lt;=" &amp;Monitoring!L400)-COUNTIFS(Video_List!$A:$A,Monitoring!C400,Video_List!$D:$D,"&lt;=" &amp;Monitoring!K400))+1," videos")))</f>
        <v>1 video</v>
      </c>
      <c r="T400" s="54" t="s">
        <v>34</v>
      </c>
      <c r="U400" s="75"/>
      <c r="V400" s="7" t="str">
        <f t="shared" si="58"/>
        <v/>
      </c>
      <c r="W400" s="85" t="s">
        <v>32</v>
      </c>
      <c r="X400" s="86" t="s">
        <v>35</v>
      </c>
      <c r="Y400" s="87" t="str">
        <f>+IFERROR(IF(Z400="#N/C","#N/C",IF(Z400=0,INDEX(Taxonomy_UniqueValues!A:A,MATCH(AA400,Taxonomy_UniqueValues!C:C,0)),INDEX(Taxonomy_UniqueValues!A:A,MATCH(Z400,Taxonomy_UniqueValues!B:B,0)))),"#N/C")</f>
        <v>Insecta</v>
      </c>
      <c r="Z400" s="87" t="str">
        <f>+IFERROR(IF(AA400="#N/C","#N/C",IF(AA400=0,INDEX(Taxonomy_UniqueValues!B:B,MATCH(AB400,Taxonomy_UniqueValues!D:D,0)),INDEX(Taxonomy_UniqueValues!B:B,MATCH(AA400,Taxonomy_UniqueValues!C:C,0)))),"#N/C")</f>
        <v>Diptera</v>
      </c>
      <c r="AA400" s="87" t="str">
        <f>+IFERROR(IF(AB400="#N/C","#N/C",IF(AB400=0,INDEX(Taxonomy_UniqueValues!C:C,MATCH(AC400,Taxonomy_UniqueValues!E:E,0)),INDEX(Taxonomy_UniqueValues!C:C,MATCH(AB400,Taxonomy_UniqueValues!D:D,0)))),"#N/C")</f>
        <v>Brachycera</v>
      </c>
      <c r="AB400" s="87" t="str">
        <f>+IFERROR(IF(AC400="#N/C","#N/C",IF(AC400=0,INDEX(Taxonomy_UniqueValues!D:D,MATCH(AD400,Taxonomy_UniqueValues!F:F,0)),INDEX(Taxonomy_UniqueValues!D:D,MATCH(AC400,Taxonomy_UniqueValues!E:E,0)))),"#N/C")</f>
        <v>Muscomorpha</v>
      </c>
      <c r="AC400" s="87" t="str">
        <f>+IFERROR(IF(AD400="#N/C","#N/C",IF(AD400=0,INDEX(Taxonomy_UniqueValues!E:E,MATCH(AE400,Taxonomy_UniqueValues!G:G,0)),INDEX(Taxonomy_UniqueValues!E:E,MATCH(AD400,Taxonomy_UniqueValues!F:F,0)))),"#N/C")</f>
        <v>Muscoidea</v>
      </c>
      <c r="AD400" s="87" t="str">
        <f>+IFERROR(IF(AE400="#N/C","#N/C",IF(AE400=0,INDEX(Taxonomy_UniqueValues!F:F,MATCH(AF400,Taxonomy_UniqueValues!H:H,0)),INDEX(Taxonomy_UniqueValues!F:F,MATCH(AE400,Taxonomy_UniqueValues!G:G,0)))),"#N/C")</f>
        <v>Fanniidae</v>
      </c>
      <c r="AE400" s="87">
        <f>+IFERROR(IF(AF400="#N/C","#N/C",IF(AF400="-",INDEX(Taxonomy_UniqueValues!G:G,MATCH(AG400,Taxonomy_UniqueValues!I:I,0)),INDEX(Taxonomy_UniqueValues!G:G,MATCH(AF400,Taxonomy_UniqueValues!H:H,0)))),"#N/C")</f>
        <v>0</v>
      </c>
      <c r="AF400" s="87" t="s">
        <v>39</v>
      </c>
      <c r="AG400" s="88" t="s">
        <v>37</v>
      </c>
      <c r="AH400" s="39" t="str" cm="1">
        <f t="array" ref="AH400">IF(LEN(V400)&gt;1,V400,_xlfn.LET(_xlpm.cls,Y400, _xlpm.ord,IFERROR(Z400,"#N/C"), _xlpm.subord,IFERROR(AA400,"#N/C"), _xlpm.infr,IFERROR(AB400,"#N/C"), _xlpm.sf,IFERROR(AC400,"#N/C"), _xlpm.fam,IFERROR(AD400,"#N/C"), _xlpm.subfam,IF(TRIM(AE400)="-","#N/C",IFERROR(AE400,"#N/C")),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_xlpm.fallback,IF(IFERROR(Z400,"#N/C")="#N/C",Y400,IF(IFERROR(AA400,"#N/C")="#N/C",Z400,IF(IFERROR(AB400,"#N/C")="#N/C",AA400,IF(IFERROR(AC400,"#N/C")="#N/C",AB400,IF(IFERROR(AD400,"#N/C")="#N/C",AC400,IF(IFERROR(AE400,"#N/C")="#N/C",AD400,"#N/C")))))), _xlpm.finalResult,IF(OR(_xlpm.computedResult="",_xlpm.computedResult="#N/C"),_xlpm.fallback,_xlpm.computedResult), INDEX(_xlpm.finalResult,1)))</f>
        <v>fly</v>
      </c>
      <c r="AI400" s="106" t="s">
        <v>35</v>
      </c>
      <c r="AJ400" s="55" t="str">
        <f t="shared" si="59"/>
        <v>Insecta.Diptera.Brachycera.Muscomorpha.Muscoidea.Fanniidae.0.Fannia.#N/C</v>
      </c>
    </row>
    <row r="401" spans="1:36" x14ac:dyDescent="0.25">
      <c r="A401" s="3">
        <v>109</v>
      </c>
      <c r="B401" s="50" t="str">
        <f t="shared" si="54"/>
        <v>FAIR-D2_109</v>
      </c>
      <c r="C401" s="51" t="s">
        <v>335</v>
      </c>
      <c r="D401" s="4">
        <f t="shared" si="57"/>
        <v>45164</v>
      </c>
      <c r="E401" s="1" t="s">
        <v>409</v>
      </c>
      <c r="F401" s="81" t="str">
        <f>HYPERLINK(VLOOKUP(E401,Video_List!G:K,5),"video")</f>
        <v>video</v>
      </c>
      <c r="G401" s="5" t="str">
        <f>IF(ISBLANK(E401),"",IFERROR(IF(MATCH(E401,Video_List!$G:$G,)&gt;0,"ok",""),"errr"))</f>
        <v>ok</v>
      </c>
      <c r="H401" s="1" t="s">
        <v>409</v>
      </c>
      <c r="I401" s="81" t="str">
        <f>HYPERLINK(VLOOKUP(H401,Video_List!G:K,5),"video")</f>
        <v>video</v>
      </c>
      <c r="J401" s="5" t="str">
        <f>IF(ISBLANK(H401),"",IFERROR(IF(MATCH(H401,Video_List!$G:$G,)&gt;0,"ok",""),"error"))</f>
        <v>ok</v>
      </c>
      <c r="K401" s="2">
        <v>45164.601956018501</v>
      </c>
      <c r="L401" s="2">
        <v>45164.602037037002</v>
      </c>
      <c r="M401" s="52">
        <f t="shared" si="56"/>
        <v>8.1018501077778637E-5</v>
      </c>
      <c r="N401" s="53" t="s">
        <v>31</v>
      </c>
      <c r="O401" s="54" t="s">
        <v>32</v>
      </c>
      <c r="P401" s="54" t="s">
        <v>33</v>
      </c>
      <c r="Q401" s="6">
        <v>105</v>
      </c>
      <c r="R401" s="5" t="str">
        <f t="shared" si="60"/>
        <v>FAIR-D2/105</v>
      </c>
      <c r="S401" s="4" t="str">
        <f>IF(ISBLANK(E401),"",IF(E401=H401, "1 video",CONCATENATE((+COUNTIFS(Video_List!$A:$A,Monitoring!C401,Video_List!$D:$D,"&lt;=" &amp;Monitoring!L401)-COUNTIFS(Video_List!$A:$A,Monitoring!C401,Video_List!$D:$D,"&lt;=" &amp;Monitoring!K401))+1," videos")))</f>
        <v>1 video</v>
      </c>
      <c r="T401" s="54" t="s">
        <v>34</v>
      </c>
      <c r="U401" s="75"/>
      <c r="V401" s="7" t="str">
        <f t="shared" si="58"/>
        <v/>
      </c>
      <c r="W401" s="85" t="s">
        <v>35</v>
      </c>
      <c r="X401" s="86" t="s">
        <v>35</v>
      </c>
      <c r="Y401" s="87" t="str">
        <f>+IFERROR(IF(Z401="#N/C","#N/C",INDEX(Taxonomy_UniqueValues!A:A,MATCH(Z401,Taxonomy_UniqueValues!B:B,0))),"#N/C")</f>
        <v>Insecta</v>
      </c>
      <c r="Z401" s="87" t="str">
        <f>+IFERROR(IF(AA401="#N/C","#N/C",INDEX(Taxonomy_UniqueValues!B:B,MATCH(AA401,Taxonomy_UniqueValues!C:C,0))),"#N/C")</f>
        <v>Diptera</v>
      </c>
      <c r="AA401" s="87" t="s">
        <v>49</v>
      </c>
      <c r="AB401" s="87" t="str">
        <f>+IFERROR(IF(AC401="#N/C","#N/C",INDEX(Taxonomy_UniqueValues!D:D,MATCH(AC401,Taxonomy_UniqueValues!E:E,0))),"#N/C")</f>
        <v>#N/C</v>
      </c>
      <c r="AC401" s="87" t="str">
        <f>+IFERROR(IF(AD401="#N/C","#N/C",IF(AD401="-",INDEX(Taxonomy_UniqueValues!E:E,MATCH(AE401,Taxonomy_UniqueValues!G:G,0)),INDEX(Taxonomy_UniqueValues!E:E,MATCH(AD401,Taxonomy_UniqueValues!F:F,0)))),"#N/C")</f>
        <v>#N/C</v>
      </c>
      <c r="AD401" s="87" t="str">
        <f>+IFERROR(IF(AE401="#N/C","#N/C",IF(AE401="-",INDEX(Taxonomy_UniqueValues!F:F,MATCH(AF401,Taxonomy_UniqueValues!H:H,0)),INDEX(Taxonomy_UniqueValues!F:F,MATCH(AE401,Taxonomy_UniqueValues!G:G,0)))),"#N/C")</f>
        <v>#N/C</v>
      </c>
      <c r="AE401" s="87" t="str">
        <f>+IFERROR(IF(AF401="#N/C","#N/C",INDEX(Taxonomy_UniqueValues!G:G,MATCH(AF401,Taxonomy_UniqueValues!H:H,0))),"#N/C")</f>
        <v>#N/C</v>
      </c>
      <c r="AF401" s="87" t="str">
        <f>+IFERROR(IF(AG401="#N/C","#N/C",INDEX(Taxonomy_UniqueValues!H:H,MATCH(AG401,Taxonomy_UniqueValues!I:I,0))),"#N/C")</f>
        <v>#N/C</v>
      </c>
      <c r="AG401" s="88" t="s">
        <v>37</v>
      </c>
      <c r="AH401" s="39" t="str" cm="1">
        <f t="array" ref="AH401">IF(LEN(V401)&gt;1,V401,_xlfn.LET(_xlpm.cls,Y401, _xlpm.ord,IFERROR(Z401,"#N/C"), _xlpm.subord,IFERROR(AA401,"#N/C"), _xlpm.infr,IFERROR(AB401,"#N/C"), _xlpm.sf,IFERROR(AC401,"#N/C"), _xlpm.fam,IFERROR(AD401,"#N/C"), _xlpm.subfam,IF(TRIM(AE401)="-","#N/C",IFERROR(AE401,"#N/C")),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_xlpm.fallback,IF(IFERROR(Z401,"#N/C")="#N/C",Y401,IF(IFERROR(AA401,"#N/C")="#N/C",Z401,IF(IFERROR(AB401,"#N/C")="#N/C",AA401,IF(IFERROR(AC401,"#N/C")="#N/C",AB401,IF(IFERROR(AD401,"#N/C")="#N/C",AC401,IF(IFERROR(AE401,"#N/C")="#N/C",AD401,"#N/C")))))), _xlpm.finalResult,IF(OR(_xlpm.computedResult="",_xlpm.computedResult="#N/C"),_xlpm.fallback,_xlpm.computedResult), INDEX(_xlpm.finalResult,1)))</f>
        <v>Brachycera</v>
      </c>
      <c r="AI401" s="106" t="s">
        <v>35</v>
      </c>
      <c r="AJ401" s="55" t="str">
        <f t="shared" si="59"/>
        <v>Insecta.Diptera.Brachycera.#N/C.#N/C.#N/C.#N/C.#N/C.#N/C</v>
      </c>
    </row>
    <row r="402" spans="1:36" x14ac:dyDescent="0.25">
      <c r="A402" s="3">
        <v>110</v>
      </c>
      <c r="B402" s="50" t="str">
        <f t="shared" si="54"/>
        <v>FAIR-D2_110</v>
      </c>
      <c r="C402" s="51" t="s">
        <v>335</v>
      </c>
      <c r="D402" s="4">
        <f t="shared" si="57"/>
        <v>45164</v>
      </c>
      <c r="E402" s="1" t="s">
        <v>409</v>
      </c>
      <c r="F402" s="81" t="str">
        <f>HYPERLINK(VLOOKUP(E402,Video_List!G:K,5),"video")</f>
        <v>video</v>
      </c>
      <c r="G402" s="5" t="str">
        <f>IF(ISBLANK(E402),"",IFERROR(IF(MATCH(E402,Video_List!$G:$G,)&gt;0,"ok",""),"errr"))</f>
        <v>ok</v>
      </c>
      <c r="H402" s="1" t="s">
        <v>409</v>
      </c>
      <c r="I402" s="81" t="str">
        <f>HYPERLINK(VLOOKUP(H402,Video_List!G:K,5),"video")</f>
        <v>video</v>
      </c>
      <c r="J402" s="5" t="str">
        <f>IF(ISBLANK(H402),"",IFERROR(IF(MATCH(H402,Video_List!$G:$G,)&gt;0,"ok",""),"error"))</f>
        <v>ok</v>
      </c>
      <c r="K402" s="2">
        <v>45164.602037037002</v>
      </c>
      <c r="L402" s="2">
        <v>45164.6021064815</v>
      </c>
      <c r="M402" s="52">
        <f t="shared" si="56"/>
        <v>6.9444497057702392E-5</v>
      </c>
      <c r="N402" s="53" t="s">
        <v>33</v>
      </c>
      <c r="O402" s="54" t="s">
        <v>35</v>
      </c>
      <c r="P402" s="54" t="s">
        <v>33</v>
      </c>
      <c r="Q402" s="6">
        <v>106</v>
      </c>
      <c r="R402" s="5" t="str">
        <f t="shared" si="60"/>
        <v>FAIR-D2/106</v>
      </c>
      <c r="S402" s="4" t="str">
        <f>IF(ISBLANK(E402),"",IF(E402=H402, "1 video",CONCATENATE((+COUNTIFS(Video_List!$A:$A,Monitoring!C402,Video_List!$D:$D,"&lt;=" &amp;Monitoring!L402)-COUNTIFS(Video_List!$A:$A,Monitoring!C402,Video_List!$D:$D,"&lt;=" &amp;Monitoring!K402))+1," videos")))</f>
        <v>1 video</v>
      </c>
      <c r="T402" s="54" t="s">
        <v>46</v>
      </c>
      <c r="U402" s="75" t="s">
        <v>105</v>
      </c>
      <c r="V402" s="7" t="str">
        <f t="shared" si="58"/>
        <v/>
      </c>
      <c r="W402" s="85" t="s">
        <v>35</v>
      </c>
      <c r="X402" s="86" t="s">
        <v>35</v>
      </c>
      <c r="Y402" s="87" t="str">
        <f>+IFERROR(IF(Z402="#N/C","#N/C",INDEX(Taxonomy_UniqueValues!A:A,MATCH(Z402,Taxonomy_UniqueValues!B:B,0))),"#N/C")</f>
        <v>#N/C</v>
      </c>
      <c r="Z402" s="87" t="str">
        <f>+IFERROR(IF(AA402="#N/C","#N/C",INDEX(Taxonomy_UniqueValues!B:B,MATCH(AA402,Taxonomy_UniqueValues!C:C,0))),"#N/C")</f>
        <v>#N/C</v>
      </c>
      <c r="AA402" s="87" t="str">
        <f>+IFERROR(IF(AC402="#N/C","#N/C",IF(AC402="-",INDEX(Taxonomy_UniqueValues!C:C,MATCH(AD402,Taxonomy_UniqueValues!F:F,0)),INDEX(Taxonomy_UniqueValues!C:C,MATCH(AC402,Taxonomy_UniqueValues!E:E,0)))),"#N/C")</f>
        <v>#N/C</v>
      </c>
      <c r="AB402" s="87" t="str">
        <f>+IFERROR(IF(AC402="#N/C","#N/C",INDEX(Taxonomy_UniqueValues!D:D,MATCH(AC402,Taxonomy_UniqueValues!E:E,0))),"#N/C")</f>
        <v>#N/C</v>
      </c>
      <c r="AC402" s="87" t="str">
        <f>+IFERROR(IF(AD402="#N/C","#N/C",IF(AD402="-",INDEX(Taxonomy_UniqueValues!E:E,MATCH(AE402,Taxonomy_UniqueValues!G:G,0)),INDEX(Taxonomy_UniqueValues!E:E,MATCH(AD402,Taxonomy_UniqueValues!F:F,0)))),"#N/C")</f>
        <v>#N/C</v>
      </c>
      <c r="AD402" s="87" t="str">
        <f>+IFERROR(IF(AE402="#N/C","#N/C",IF(AE402="-",INDEX(Taxonomy_UniqueValues!F:F,MATCH(AF402,Taxonomy_UniqueValues!H:H,0)),INDEX(Taxonomy_UniqueValues!F:F,MATCH(AE402,Taxonomy_UniqueValues!G:G,0)))),"#N/C")</f>
        <v>#N/C</v>
      </c>
      <c r="AE402" s="87" t="str">
        <f>+IFERROR(IF(AF402="#N/C","#N/C",INDEX(Taxonomy_UniqueValues!G:G,MATCH(AF402,Taxonomy_UniqueValues!H:H,0))),"#N/C")</f>
        <v>#N/C</v>
      </c>
      <c r="AF402" s="87" t="str">
        <f>+IFERROR(IF(AG402="#N/C","#N/C",INDEX(Taxonomy_UniqueValues!H:H,MATCH(AG402,Taxonomy_UniqueValues!I:I,0))),"#N/C")</f>
        <v>#N/C</v>
      </c>
      <c r="AG402" s="88" t="s">
        <v>37</v>
      </c>
      <c r="AH402" s="39" t="str" cm="1">
        <f t="array" ref="AH402">IF(LEN(V402)&gt;1,V402,_xlfn.LET(_xlpm.cls,Y402, _xlpm.ord,IFERROR(Z402,"#N/C"), _xlpm.subord,IFERROR(AA402,"#N/C"), _xlpm.infr,IFERROR(AB402,"#N/C"), _xlpm.sf,IFERROR(AC402,"#N/C"), _xlpm.fam,IFERROR(AD402,"#N/C"), _xlpm.subfam,IF(TRIM(AE402)="-","#N/C",IFERROR(AE402,"#N/C")),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_xlpm.fallback,IF(IFERROR(Z402,"#N/C")="#N/C",Y402,IF(IFERROR(AA402,"#N/C")="#N/C",Z402,IF(IFERROR(AB402,"#N/C")="#N/C",AA402,IF(IFERROR(AC402,"#N/C")="#N/C",AB402,IF(IFERROR(AD402,"#N/C")="#N/C",AC402,IF(IFERROR(AE402,"#N/C")="#N/C",AD402,"#N/C")))))), _xlpm.finalResult,IF(OR(_xlpm.computedResult="",_xlpm.computedResult="#N/C"),_xlpm.fallback,_xlpm.computedResult), INDEX(_xlpm.finalResult,1)))</f>
        <v>#N/C</v>
      </c>
      <c r="AI402" s="106" t="s">
        <v>35</v>
      </c>
      <c r="AJ402" s="55" t="str">
        <f t="shared" si="59"/>
        <v>#N/C.#N/C.#N/C.#N/C.#N/C.#N/C.#N/C.#N/C.#N/C</v>
      </c>
    </row>
    <row r="403" spans="1:36" x14ac:dyDescent="0.25">
      <c r="A403" s="3">
        <v>111</v>
      </c>
      <c r="B403" s="50" t="str">
        <f t="shared" si="54"/>
        <v>FAIR-D2_111</v>
      </c>
      <c r="C403" s="51" t="s">
        <v>335</v>
      </c>
      <c r="D403" s="4">
        <f t="shared" si="57"/>
        <v>45164</v>
      </c>
      <c r="E403" s="1" t="s">
        <v>410</v>
      </c>
      <c r="F403" s="81" t="str">
        <f>HYPERLINK(VLOOKUP(E403,Video_List!G:K,5),"video")</f>
        <v>video</v>
      </c>
      <c r="G403" s="5" t="str">
        <f>IF(ISBLANK(E403),"",IFERROR(IF(MATCH(E403,Video_List!$G:$G,)&gt;0,"ok",""),"errr"))</f>
        <v>ok</v>
      </c>
      <c r="H403" s="1" t="s">
        <v>410</v>
      </c>
      <c r="I403" s="81" t="str">
        <f>HYPERLINK(VLOOKUP(H403,Video_List!G:K,5),"video")</f>
        <v>video</v>
      </c>
      <c r="J403" s="5" t="str">
        <f>IF(ISBLANK(H403),"",IFERROR(IF(MATCH(H403,Video_List!$G:$G,)&gt;0,"ok",""),"error"))</f>
        <v>ok</v>
      </c>
      <c r="K403" s="2">
        <v>45164.608900462998</v>
      </c>
      <c r="L403" s="2">
        <v>45164.608981481499</v>
      </c>
      <c r="M403" s="52">
        <f t="shared" si="56"/>
        <v>8.1018501077778637E-5</v>
      </c>
      <c r="N403" s="53" t="s">
        <v>33</v>
      </c>
      <c r="O403" s="54" t="s">
        <v>35</v>
      </c>
      <c r="P403" s="54" t="s">
        <v>33</v>
      </c>
      <c r="Q403" s="6">
        <v>107</v>
      </c>
      <c r="R403" s="5" t="str">
        <f t="shared" si="60"/>
        <v>FAIR-D2/107</v>
      </c>
      <c r="S403" s="4" t="str">
        <f>IF(ISBLANK(E403),"",IF(E403=H403, "1 video",CONCATENATE((+COUNTIFS(Video_List!$A:$A,Monitoring!C403,Video_List!$D:$D,"&lt;=" &amp;Monitoring!L403)-COUNTIFS(Video_List!$A:$A,Monitoring!C403,Video_List!$D:$D,"&lt;=" &amp;Monitoring!K403))+1," videos")))</f>
        <v>1 video</v>
      </c>
      <c r="T403" s="54" t="s">
        <v>46</v>
      </c>
      <c r="U403" s="75" t="s">
        <v>105</v>
      </c>
      <c r="V403" s="7" t="str">
        <f t="shared" si="58"/>
        <v/>
      </c>
      <c r="W403" s="85" t="s">
        <v>35</v>
      </c>
      <c r="X403" s="86" t="s">
        <v>35</v>
      </c>
      <c r="Y403" s="87" t="str">
        <f>+IFERROR(IF(Z403="#N/C","#N/C",INDEX(Taxonomy_UniqueValues!A:A,MATCH(Z403,Taxonomy_UniqueValues!B:B,0))),"#N/C")</f>
        <v>#N/C</v>
      </c>
      <c r="Z403" s="87" t="str">
        <f>+IFERROR(IF(AA403="#N/C","#N/C",INDEX(Taxonomy_UniqueValues!B:B,MATCH(AA403,Taxonomy_UniqueValues!C:C,0))),"#N/C")</f>
        <v>#N/C</v>
      </c>
      <c r="AA403" s="87" t="str">
        <f>+IFERROR(IF(AC403="#N/C","#N/C",IF(AC403="-",INDEX(Taxonomy_UniqueValues!C:C,MATCH(AD403,Taxonomy_UniqueValues!F:F,0)),INDEX(Taxonomy_UniqueValues!C:C,MATCH(AC403,Taxonomy_UniqueValues!E:E,0)))),"#N/C")</f>
        <v>#N/C</v>
      </c>
      <c r="AB403" s="87" t="str">
        <f>+IFERROR(IF(AC403="#N/C","#N/C",INDEX(Taxonomy_UniqueValues!D:D,MATCH(AC403,Taxonomy_UniqueValues!E:E,0))),"#N/C")</f>
        <v>#N/C</v>
      </c>
      <c r="AC403" s="87" t="str">
        <f>+IFERROR(IF(AD403="#N/C","#N/C",IF(AD403="-",INDEX(Taxonomy_UniqueValues!E:E,MATCH(AE403,Taxonomy_UniqueValues!G:G,0)),INDEX(Taxonomy_UniqueValues!E:E,MATCH(AD403,Taxonomy_UniqueValues!F:F,0)))),"#N/C")</f>
        <v>#N/C</v>
      </c>
      <c r="AD403" s="87" t="str">
        <f>+IFERROR(IF(AE403="#N/C","#N/C",IF(AE403="-",INDEX(Taxonomy_UniqueValues!F:F,MATCH(AF403,Taxonomy_UniqueValues!H:H,0)),INDEX(Taxonomy_UniqueValues!F:F,MATCH(AE403,Taxonomy_UniqueValues!G:G,0)))),"#N/C")</f>
        <v>#N/C</v>
      </c>
      <c r="AE403" s="87" t="str">
        <f>+IFERROR(IF(AF403="#N/C","#N/C",INDEX(Taxonomy_UniqueValues!G:G,MATCH(AF403,Taxonomy_UniqueValues!H:H,0))),"#N/C")</f>
        <v>#N/C</v>
      </c>
      <c r="AF403" s="87" t="str">
        <f>+IFERROR(IF(AG403="#N/C","#N/C",INDEX(Taxonomy_UniqueValues!H:H,MATCH(AG403,Taxonomy_UniqueValues!I:I,0))),"#N/C")</f>
        <v>#N/C</v>
      </c>
      <c r="AG403" s="88" t="s">
        <v>37</v>
      </c>
      <c r="AH403" s="39" t="str" cm="1">
        <f t="array" ref="AH403">IF(LEN(V403)&gt;1,V403,_xlfn.LET(_xlpm.cls,Y403, _xlpm.ord,IFERROR(Z403,"#N/C"), _xlpm.subord,IFERROR(AA403,"#N/C"), _xlpm.infr,IFERROR(AB403,"#N/C"), _xlpm.sf,IFERROR(AC403,"#N/C"), _xlpm.fam,IFERROR(AD403,"#N/C"), _xlpm.subfam,IF(TRIM(AE403)="-","#N/C",IFERROR(AE403,"#N/C")),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_xlpm.fallback,IF(IFERROR(Z403,"#N/C")="#N/C",Y403,IF(IFERROR(AA403,"#N/C")="#N/C",Z403,IF(IFERROR(AB403,"#N/C")="#N/C",AA403,IF(IFERROR(AC403,"#N/C")="#N/C",AB403,IF(IFERROR(AD403,"#N/C")="#N/C",AC403,IF(IFERROR(AE403,"#N/C")="#N/C",AD403,"#N/C")))))), _xlpm.finalResult,IF(OR(_xlpm.computedResult="",_xlpm.computedResult="#N/C"),_xlpm.fallback,_xlpm.computedResult), INDEX(_xlpm.finalResult,1)))</f>
        <v>#N/C</v>
      </c>
      <c r="AI403" s="106" t="s">
        <v>35</v>
      </c>
      <c r="AJ403" s="55" t="str">
        <f t="shared" si="59"/>
        <v>#N/C.#N/C.#N/C.#N/C.#N/C.#N/C.#N/C.#N/C.#N/C</v>
      </c>
    </row>
    <row r="404" spans="1:36" x14ac:dyDescent="0.25">
      <c r="A404" s="3">
        <v>112</v>
      </c>
      <c r="B404" s="50" t="str">
        <f t="shared" si="54"/>
        <v>FAIR-D2_112</v>
      </c>
      <c r="C404" s="51" t="s">
        <v>335</v>
      </c>
      <c r="D404" s="4">
        <f t="shared" si="57"/>
        <v>45164</v>
      </c>
      <c r="E404" s="1" t="s">
        <v>410</v>
      </c>
      <c r="F404" s="81" t="str">
        <f>HYPERLINK(VLOOKUP(E404,Video_List!G:K,5),"video")</f>
        <v>video</v>
      </c>
      <c r="G404" s="5" t="str">
        <f>IF(ISBLANK(E404),"",IFERROR(IF(MATCH(E404,Video_List!$G:$G,)&gt;0,"ok",""),"errr"))</f>
        <v>ok</v>
      </c>
      <c r="H404" s="1" t="s">
        <v>410</v>
      </c>
      <c r="I404" s="81" t="str">
        <f>HYPERLINK(VLOOKUP(H404,Video_List!G:K,5),"video")</f>
        <v>video</v>
      </c>
      <c r="J404" s="5" t="str">
        <f>IF(ISBLANK(H404),"",IFERROR(IF(MATCH(H404,Video_List!$G:$G,)&gt;0,"ok",""),"error"))</f>
        <v>ok</v>
      </c>
      <c r="K404" s="2">
        <v>45164.608900462998</v>
      </c>
      <c r="L404" s="2">
        <v>45164.609027777798</v>
      </c>
      <c r="M404" s="52">
        <f t="shared" si="56"/>
        <v>1.2731480092043057E-4</v>
      </c>
      <c r="N404" s="53" t="s">
        <v>46</v>
      </c>
      <c r="O404" s="54" t="s">
        <v>35</v>
      </c>
      <c r="P404" s="54" t="s">
        <v>46</v>
      </c>
      <c r="Q404" s="6">
        <v>108</v>
      </c>
      <c r="R404" s="5" t="str">
        <f t="shared" si="60"/>
        <v>FAIR-D2/108</v>
      </c>
      <c r="S404" s="4" t="str">
        <f>IF(ISBLANK(E404),"",IF(E404=H404, "1 video",CONCATENATE((+COUNTIFS(Video_List!$A:$A,Monitoring!C404,Video_List!$D:$D,"&lt;=" &amp;Monitoring!L404)-COUNTIFS(Video_List!$A:$A,Monitoring!C404,Video_List!$D:$D,"&lt;=" &amp;Monitoring!K404))+1," videos")))</f>
        <v>1 video</v>
      </c>
      <c r="T404" s="54" t="s">
        <v>34</v>
      </c>
      <c r="U404" s="75"/>
      <c r="V404" s="7" t="str">
        <f t="shared" si="58"/>
        <v/>
      </c>
      <c r="W404" s="85" t="s">
        <v>35</v>
      </c>
      <c r="X404" s="86" t="s">
        <v>35</v>
      </c>
      <c r="Y404" s="87" t="str">
        <f>+IFERROR(IF(Z404="#N/C","#N/C",INDEX(Taxonomy_UniqueValues!A:A,MATCH(Z404,Taxonomy_UniqueValues!B:B,0))),"#N/C")</f>
        <v>Insecta</v>
      </c>
      <c r="Z404" s="87" t="str">
        <f>+IFERROR(IF(AA404="#N/C","#N/C",INDEX(Taxonomy_UniqueValues!B:B,MATCH(AA404,Taxonomy_UniqueValues!C:C,0))),"#N/C")</f>
        <v>Diptera</v>
      </c>
      <c r="AA404" s="87" t="s">
        <v>49</v>
      </c>
      <c r="AB404" s="87" t="str">
        <f>+IFERROR(IF(AC404="#N/C","#N/C",INDEX(Taxonomy_UniqueValues!D:D,MATCH(AC404,Taxonomy_UniqueValues!E:E,0))),"#N/C")</f>
        <v>#N/C</v>
      </c>
      <c r="AC404" s="87" t="str">
        <f>+IFERROR(IF(AD404="#N/C","#N/C",IF(AD404="-",INDEX(Taxonomy_UniqueValues!E:E,MATCH(AE404,Taxonomy_UniqueValues!G:G,0)),INDEX(Taxonomy_UniqueValues!E:E,MATCH(AD404,Taxonomy_UniqueValues!F:F,0)))),"#N/C")</f>
        <v>#N/C</v>
      </c>
      <c r="AD404" s="87" t="str">
        <f>+IFERROR(IF(AE404="#N/C","#N/C",IF(AE404="-",INDEX(Taxonomy_UniqueValues!F:F,MATCH(AF404,Taxonomy_UniqueValues!H:H,0)),INDEX(Taxonomy_UniqueValues!F:F,MATCH(AE404,Taxonomy_UniqueValues!G:G,0)))),"#N/C")</f>
        <v>#N/C</v>
      </c>
      <c r="AE404" s="87" t="str">
        <f>+IFERROR(IF(AF404="#N/C","#N/C",INDEX(Taxonomy_UniqueValues!G:G,MATCH(AF404,Taxonomy_UniqueValues!H:H,0))),"#N/C")</f>
        <v>#N/C</v>
      </c>
      <c r="AF404" s="87" t="str">
        <f>+IFERROR(IF(AG404="#N/C","#N/C",INDEX(Taxonomy_UniqueValues!H:H,MATCH(AG404,Taxonomy_UniqueValues!I:I,0))),"#N/C")</f>
        <v>#N/C</v>
      </c>
      <c r="AG404" s="88" t="s">
        <v>37</v>
      </c>
      <c r="AH404" s="39" t="str" cm="1">
        <f t="array" ref="AH404">IF(LEN(V404)&gt;1,V404,_xlfn.LET(_xlpm.cls,Y404, _xlpm.ord,IFERROR(Z404,"#N/C"), _xlpm.subord,IFERROR(AA404,"#N/C"), _xlpm.infr,IFERROR(AB404,"#N/C"), _xlpm.sf,IFERROR(AC404,"#N/C"), _xlpm.fam,IFERROR(AD404,"#N/C"), _xlpm.subfam,IF(TRIM(AE404)="-","#N/C",IFERROR(AE404,"#N/C")),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_xlpm.fallback,IF(IFERROR(Z404,"#N/C")="#N/C",Y404,IF(IFERROR(AA404,"#N/C")="#N/C",Z404,IF(IFERROR(AB404,"#N/C")="#N/C",AA404,IF(IFERROR(AC404,"#N/C")="#N/C",AB404,IF(IFERROR(AD404,"#N/C")="#N/C",AC404,IF(IFERROR(AE404,"#N/C")="#N/C",AD404,"#N/C")))))), _xlpm.finalResult,IF(OR(_xlpm.computedResult="",_xlpm.computedResult="#N/C"),_xlpm.fallback,_xlpm.computedResult), INDEX(_xlpm.finalResult,1)))</f>
        <v>Brachycera</v>
      </c>
      <c r="AI404" s="106" t="s">
        <v>35</v>
      </c>
      <c r="AJ404" s="55" t="str">
        <f t="shared" si="59"/>
        <v>Insecta.Diptera.Brachycera.#N/C.#N/C.#N/C.#N/C.#N/C.#N/C</v>
      </c>
    </row>
    <row r="405" spans="1:36" x14ac:dyDescent="0.25">
      <c r="A405" s="3">
        <v>113</v>
      </c>
      <c r="B405" s="50" t="str">
        <f t="shared" si="54"/>
        <v>FAIR-D2_113</v>
      </c>
      <c r="C405" s="51" t="s">
        <v>335</v>
      </c>
      <c r="D405" s="4">
        <f t="shared" si="57"/>
        <v>45164</v>
      </c>
      <c r="E405" s="1" t="s">
        <v>411</v>
      </c>
      <c r="F405" s="81" t="str">
        <f>HYPERLINK(VLOOKUP(E405,Video_List!G:K,5),"video")</f>
        <v>video</v>
      </c>
      <c r="G405" s="5" t="str">
        <f>IF(ISBLANK(E405),"",IFERROR(IF(MATCH(E405,Video_List!$G:$G,)&gt;0,"ok",""),"errr"))</f>
        <v>ok</v>
      </c>
      <c r="H405" s="1" t="s">
        <v>411</v>
      </c>
      <c r="I405" s="81" t="str">
        <f>HYPERLINK(VLOOKUP(H405,Video_List!G:K,5),"video")</f>
        <v>video</v>
      </c>
      <c r="J405" s="5" t="str">
        <f>IF(ISBLANK(H405),"",IFERROR(IF(MATCH(H405,Video_List!$G:$G,)&gt;0,"ok",""),"error"))</f>
        <v>ok</v>
      </c>
      <c r="K405" s="2">
        <v>45164.612141203703</v>
      </c>
      <c r="L405" s="2">
        <v>45164.612222222197</v>
      </c>
      <c r="M405" s="52">
        <f t="shared" si="56"/>
        <v>8.1018493801821023E-5</v>
      </c>
      <c r="N405" s="53" t="s">
        <v>46</v>
      </c>
      <c r="O405" s="54" t="s">
        <v>35</v>
      </c>
      <c r="P405" s="54" t="s">
        <v>46</v>
      </c>
      <c r="Q405" s="6">
        <v>109</v>
      </c>
      <c r="R405" s="5" t="str">
        <f t="shared" si="60"/>
        <v>FAIR-D2/109</v>
      </c>
      <c r="S405" s="4" t="str">
        <f>IF(ISBLANK(E405),"",IF(E405=H405, "1 video",CONCATENATE((+COUNTIFS(Video_List!$A:$A,Monitoring!C405,Video_List!$D:$D,"&lt;=" &amp;Monitoring!L405)-COUNTIFS(Video_List!$A:$A,Monitoring!C405,Video_List!$D:$D,"&lt;=" &amp;Monitoring!K405))+1," videos")))</f>
        <v>1 video</v>
      </c>
      <c r="T405" s="54" t="s">
        <v>34</v>
      </c>
      <c r="U405" s="75"/>
      <c r="V405" s="7" t="str">
        <f t="shared" si="58"/>
        <v/>
      </c>
      <c r="W405" s="85" t="s">
        <v>35</v>
      </c>
      <c r="X405" s="86" t="s">
        <v>35</v>
      </c>
      <c r="Y405" s="87" t="str">
        <f>+IFERROR(IF(Z405="#N/C","#N/C",INDEX(Taxonomy_UniqueValues!A:A,MATCH(Z405,Taxonomy_UniqueValues!B:B,0))),"#N/C")</f>
        <v>Insecta</v>
      </c>
      <c r="Z405" s="87" t="str">
        <f>+IFERROR(IF(AA405="#N/C","#N/C",INDEX(Taxonomy_UniqueValues!B:B,MATCH(AA405,Taxonomy_UniqueValues!C:C,0))),"#N/C")</f>
        <v>Diptera</v>
      </c>
      <c r="AA405" s="87" t="s">
        <v>49</v>
      </c>
      <c r="AB405" s="87" t="str">
        <f>+IFERROR(IF(AC405="#N/C","#N/C",INDEX(Taxonomy_UniqueValues!D:D,MATCH(AC405,Taxonomy_UniqueValues!E:E,0))),"#N/C")</f>
        <v>#N/C</v>
      </c>
      <c r="AC405" s="87" t="str">
        <f>+IFERROR(IF(AD405="#N/C","#N/C",IF(AD405="-",INDEX(Taxonomy_UniqueValues!E:E,MATCH(AE405,Taxonomy_UniqueValues!G:G,0)),INDEX(Taxonomy_UniqueValues!E:E,MATCH(AD405,Taxonomy_UniqueValues!F:F,0)))),"#N/C")</f>
        <v>#N/C</v>
      </c>
      <c r="AD405" s="87" t="str">
        <f>+IFERROR(IF(AE405="#N/C","#N/C",IF(AE405="-",INDEX(Taxonomy_UniqueValues!F:F,MATCH(AF405,Taxonomy_UniqueValues!H:H,0)),INDEX(Taxonomy_UniqueValues!F:F,MATCH(AE405,Taxonomy_UniqueValues!G:G,0)))),"#N/C")</f>
        <v>#N/C</v>
      </c>
      <c r="AE405" s="87" t="str">
        <f>+IFERROR(IF(AF405="#N/C","#N/C",INDEX(Taxonomy_UniqueValues!G:G,MATCH(AF405,Taxonomy_UniqueValues!H:H,0))),"#N/C")</f>
        <v>#N/C</v>
      </c>
      <c r="AF405" s="87" t="str">
        <f>+IFERROR(IF(AG405="#N/C","#N/C",INDEX(Taxonomy_UniqueValues!H:H,MATCH(AG405,Taxonomy_UniqueValues!I:I,0))),"#N/C")</f>
        <v>#N/C</v>
      </c>
      <c r="AG405" s="88" t="s">
        <v>37</v>
      </c>
      <c r="AH405" s="39" t="str" cm="1">
        <f t="array" ref="AH405">IF(LEN(V405)&gt;1,V405,_xlfn.LET(_xlpm.cls,Y405, _xlpm.ord,IFERROR(Z405,"#N/C"), _xlpm.subord,IFERROR(AA405,"#N/C"), _xlpm.infr,IFERROR(AB405,"#N/C"), _xlpm.sf,IFERROR(AC405,"#N/C"), _xlpm.fam,IFERROR(AD405,"#N/C"), _xlpm.subfam,IF(TRIM(AE405)="-","#N/C",IFERROR(AE405,"#N/C")),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_xlpm.fallback,IF(IFERROR(Z405,"#N/C")="#N/C",Y405,IF(IFERROR(AA405,"#N/C")="#N/C",Z405,IF(IFERROR(AB405,"#N/C")="#N/C",AA405,IF(IFERROR(AC405,"#N/C")="#N/C",AB405,IF(IFERROR(AD405,"#N/C")="#N/C",AC405,IF(IFERROR(AE405,"#N/C")="#N/C",AD405,"#N/C")))))), _xlpm.finalResult,IF(OR(_xlpm.computedResult="",_xlpm.computedResult="#N/C"),_xlpm.fallback,_xlpm.computedResult), INDEX(_xlpm.finalResult,1)))</f>
        <v>Brachycera</v>
      </c>
      <c r="AI405" s="106" t="s">
        <v>35</v>
      </c>
      <c r="AJ405" s="55" t="str">
        <f t="shared" si="59"/>
        <v>Insecta.Diptera.Brachycera.#N/C.#N/C.#N/C.#N/C.#N/C.#N/C</v>
      </c>
    </row>
    <row r="406" spans="1:36" x14ac:dyDescent="0.25">
      <c r="A406" s="3">
        <v>114</v>
      </c>
      <c r="B406" s="50" t="str">
        <f t="shared" si="54"/>
        <v>FAIR-D2_114</v>
      </c>
      <c r="C406" s="51" t="s">
        <v>335</v>
      </c>
      <c r="D406" s="4">
        <f t="shared" si="57"/>
        <v>45164</v>
      </c>
      <c r="E406" s="1" t="s">
        <v>411</v>
      </c>
      <c r="F406" s="81" t="str">
        <f>HYPERLINK(VLOOKUP(E406,Video_List!G:K,5),"video")</f>
        <v>video</v>
      </c>
      <c r="G406" s="5" t="str">
        <f>IF(ISBLANK(E406),"",IFERROR(IF(MATCH(E406,Video_List!$G:$G,)&gt;0,"ok",""),"errr"))</f>
        <v>ok</v>
      </c>
      <c r="H406" s="1" t="s">
        <v>411</v>
      </c>
      <c r="I406" s="81" t="str">
        <f>HYPERLINK(VLOOKUP(H406,Video_List!G:K,5),"video")</f>
        <v>video</v>
      </c>
      <c r="J406" s="5" t="str">
        <f>IF(ISBLANK(H406),"",IFERROR(IF(MATCH(H406,Video_List!$G:$G,)&gt;0,"ok",""),"error"))</f>
        <v>ok</v>
      </c>
      <c r="K406" s="2">
        <v>45164.612141203703</v>
      </c>
      <c r="L406" s="2">
        <v>45164.612719907404</v>
      </c>
      <c r="M406" s="52">
        <f t="shared" si="56"/>
        <v>5.7870370073942468E-4</v>
      </c>
      <c r="N406" s="53" t="s">
        <v>31</v>
      </c>
      <c r="O406" s="54" t="s">
        <v>32</v>
      </c>
      <c r="P406" s="54" t="s">
        <v>33</v>
      </c>
      <c r="Q406" s="6">
        <v>110</v>
      </c>
      <c r="R406" s="5" t="str">
        <f t="shared" si="60"/>
        <v>FAIR-D2/110</v>
      </c>
      <c r="S406" s="4" t="str">
        <f>IF(ISBLANK(E406),"",IF(E406=H406, "1 video",CONCATENATE((+COUNTIFS(Video_List!$A:$A,Monitoring!C406,Video_List!$D:$D,"&lt;=" &amp;Monitoring!L406)-COUNTIFS(Video_List!$A:$A,Monitoring!C406,Video_List!$D:$D,"&lt;=" &amp;Monitoring!K406))+1," videos")))</f>
        <v>1 video</v>
      </c>
      <c r="T406" s="54" t="s">
        <v>34</v>
      </c>
      <c r="U406" s="75"/>
      <c r="V406" s="7" t="str">
        <f t="shared" si="58"/>
        <v/>
      </c>
      <c r="W406" s="85" t="s">
        <v>32</v>
      </c>
      <c r="X406" s="86" t="s">
        <v>35</v>
      </c>
      <c r="Y406" s="87" t="str">
        <f>+IFERROR(IF(Z406="#N/C","#N/C",IF(Z406=0,INDEX(Taxonomy_UniqueValues!A:A,MATCH(AA406,Taxonomy_UniqueValues!C:C,0)),INDEX(Taxonomy_UniqueValues!A:A,MATCH(Z406,Taxonomy_UniqueValues!B:B,0)))),"#N/C")</f>
        <v>Insecta</v>
      </c>
      <c r="Z406" s="87" t="str">
        <f>+IFERROR(IF(AA406="#N/C","#N/C",IF(AA406=0,INDEX(Taxonomy_UniqueValues!B:B,MATCH(AB406,Taxonomy_UniqueValues!D:D,0)),INDEX(Taxonomy_UniqueValues!B:B,MATCH(AA406,Taxonomy_UniqueValues!C:C,0)))),"#N/C")</f>
        <v>Diptera</v>
      </c>
      <c r="AA406" s="87" t="str">
        <f>+IFERROR(IF(AB406="#N/C","#N/C",IF(AB406=0,INDEX(Taxonomy_UniqueValues!C:C,MATCH(AC406,Taxonomy_UniqueValues!E:E,0)),INDEX(Taxonomy_UniqueValues!C:C,MATCH(AB406,Taxonomy_UniqueValues!D:D,0)))),"#N/C")</f>
        <v>Brachycera</v>
      </c>
      <c r="AB406" s="87" t="str">
        <f>+IFERROR(IF(AC406="#N/C","#N/C",IF(AC406=0,INDEX(Taxonomy_UniqueValues!D:D,MATCH(AD406,Taxonomy_UniqueValues!F:F,0)),INDEX(Taxonomy_UniqueValues!D:D,MATCH(AC406,Taxonomy_UniqueValues!E:E,0)))),"#N/C")</f>
        <v>Muscomorpha</v>
      </c>
      <c r="AC406" s="87" t="str">
        <f>+IFERROR(IF(AD406="#N/C","#N/C",IF(AD406=0,INDEX(Taxonomy_UniqueValues!E:E,MATCH(AE406,Taxonomy_UniqueValues!G:G,0)),INDEX(Taxonomy_UniqueValues!E:E,MATCH(AD406,Taxonomy_UniqueValues!F:F,0)))),"#N/C")</f>
        <v>Muscoidea</v>
      </c>
      <c r="AD406" s="87" t="str">
        <f>+IFERROR(IF(AE406="#N/C","#N/C",IF(AE406=0,INDEX(Taxonomy_UniqueValues!F:F,MATCH(AF406,Taxonomy_UniqueValues!H:H,0)),INDEX(Taxonomy_UniqueValues!F:F,MATCH(AE406,Taxonomy_UniqueValues!G:G,0)))),"#N/C")</f>
        <v>Fanniidae</v>
      </c>
      <c r="AE406" s="87">
        <f>+IFERROR(IF(AF406="#N/C","#N/C",INDEX(Taxonomy_UniqueValues!G:G,MATCH(AF406,Taxonomy_UniqueValues!H:H,0))),"#N/C")</f>
        <v>0</v>
      </c>
      <c r="AF406" s="87" t="s">
        <v>39</v>
      </c>
      <c r="AG406" s="88" t="s">
        <v>37</v>
      </c>
      <c r="AH406" s="39" t="str" cm="1">
        <f t="array" ref="AH406">IF(LEN(V406)&gt;1,V406,_xlfn.LET(_xlpm.cls,Y406, _xlpm.ord,IFERROR(Z406,"#N/C"), _xlpm.subord,IFERROR(AA406,"#N/C"), _xlpm.infr,IFERROR(AB406,"#N/C"), _xlpm.sf,IFERROR(AC406,"#N/C"), _xlpm.fam,IFERROR(AD406,"#N/C"), _xlpm.subfam,IF(TRIM(AE406)="-","#N/C",IFERROR(AE406,"#N/C")),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_xlpm.fallback,IF(IFERROR(Z406,"#N/C")="#N/C",Y406,IF(IFERROR(AA406,"#N/C")="#N/C",Z406,IF(IFERROR(AB406,"#N/C")="#N/C",AA406,IF(IFERROR(AC406,"#N/C")="#N/C",AB406,IF(IFERROR(AD406,"#N/C")="#N/C",AC406,IF(IFERROR(AE406,"#N/C")="#N/C",AD406,"#N/C")))))), _xlpm.finalResult,IF(OR(_xlpm.computedResult="",_xlpm.computedResult="#N/C"),_xlpm.fallback,_xlpm.computedResult), INDEX(_xlpm.finalResult,1)))</f>
        <v>fly</v>
      </c>
      <c r="AI406" s="106" t="s">
        <v>35</v>
      </c>
      <c r="AJ406" s="55" t="str">
        <f t="shared" si="59"/>
        <v>Insecta.Diptera.Brachycera.Muscomorpha.Muscoidea.Fanniidae.0.Fannia.#N/C</v>
      </c>
    </row>
    <row r="407" spans="1:36" x14ac:dyDescent="0.25">
      <c r="A407" s="3">
        <v>115</v>
      </c>
      <c r="B407" s="50" t="str">
        <f t="shared" si="54"/>
        <v>FAIR-D2_115</v>
      </c>
      <c r="C407" s="51" t="s">
        <v>335</v>
      </c>
      <c r="D407" s="4">
        <f t="shared" si="57"/>
        <v>45164</v>
      </c>
      <c r="E407" s="1" t="s">
        <v>411</v>
      </c>
      <c r="F407" s="81" t="str">
        <f>HYPERLINK(VLOOKUP(E407,Video_List!G:K,5),"video")</f>
        <v>video</v>
      </c>
      <c r="G407" s="5" t="str">
        <f>IF(ISBLANK(E407),"",IFERROR(IF(MATCH(E407,Video_List!$G:$G,)&gt;0,"ok",""),"errr"))</f>
        <v>ok</v>
      </c>
      <c r="H407" s="1" t="s">
        <v>411</v>
      </c>
      <c r="I407" s="81" t="str">
        <f>HYPERLINK(VLOOKUP(H407,Video_List!G:K,5),"video")</f>
        <v>video</v>
      </c>
      <c r="J407" s="5" t="str">
        <f>IF(ISBLANK(H407),"",IFERROR(IF(MATCH(H407,Video_List!$G:$G,)&gt;0,"ok",""),"error"))</f>
        <v>ok</v>
      </c>
      <c r="K407" s="2">
        <v>45164.612349536997</v>
      </c>
      <c r="L407" s="2">
        <v>45164.612418981502</v>
      </c>
      <c r="M407" s="52">
        <f t="shared" si="56"/>
        <v>6.9444504333660007E-5</v>
      </c>
      <c r="N407" s="53" t="s">
        <v>33</v>
      </c>
      <c r="O407" s="6" t="s">
        <v>35</v>
      </c>
      <c r="P407" s="6" t="s">
        <v>33</v>
      </c>
      <c r="Q407" s="6">
        <v>111</v>
      </c>
      <c r="R407" s="5" t="str">
        <f t="shared" si="60"/>
        <v>FAIR-D2/111</v>
      </c>
      <c r="S407" s="4" t="str">
        <f>IF(ISBLANK(E407),"",IF(E407=H407, "1 video",CONCATENATE((+COUNTIFS(Video_List!$A:$A,Monitoring!C407,Video_List!$D:$D,"&lt;=" &amp;Monitoring!L407)-COUNTIFS(Video_List!$A:$A,Monitoring!C407,Video_List!$D:$D,"&lt;=" &amp;Monitoring!K407))+1," videos")))</f>
        <v>1 video</v>
      </c>
      <c r="T407" s="6" t="s">
        <v>46</v>
      </c>
      <c r="U407" s="76" t="s">
        <v>1213</v>
      </c>
      <c r="V407" s="7" t="str">
        <f t="shared" si="58"/>
        <v>insect_small</v>
      </c>
      <c r="W407" s="85" t="s">
        <v>35</v>
      </c>
      <c r="X407" s="86" t="s">
        <v>35</v>
      </c>
      <c r="Y407" s="87" t="s">
        <v>85</v>
      </c>
      <c r="Z407" s="87" t="str">
        <f>+IFERROR(IF(AA407="#N/C","#N/C",INDEX(Taxonomy_UniqueValues!B:B,MATCH(AA407,Taxonomy_UniqueValues!C:C,0))),"#N/C")</f>
        <v>#N/C</v>
      </c>
      <c r="AA407" s="87" t="str">
        <f>+IFERROR(IF(AC407="#N/C","#N/C",IF(AC407="-",INDEX(Taxonomy_UniqueValues!C:C,MATCH(AD407,Taxonomy_UniqueValues!F:F,0)),INDEX(Taxonomy_UniqueValues!C:C,MATCH(AC407,Taxonomy_UniqueValues!E:E,0)))),"#N/C")</f>
        <v>#N/C</v>
      </c>
      <c r="AB407" s="87" t="str">
        <f>+IFERROR(IF(AC407="#N/C","#N/C",INDEX(Taxonomy_UniqueValues!D:D,MATCH(AC407,Taxonomy_UniqueValues!E:E,0))),"#N/C")</f>
        <v>#N/C</v>
      </c>
      <c r="AC407" s="87" t="str">
        <f>+IFERROR(IF(AD407="#N/C","#N/C",IF(AD407="-",INDEX(Taxonomy_UniqueValues!E:E,MATCH(AE407,Taxonomy_UniqueValues!G:G,0)),INDEX(Taxonomy_UniqueValues!E:E,MATCH(AD407,Taxonomy_UniqueValues!F:F,0)))),"#N/C")</f>
        <v>#N/C</v>
      </c>
      <c r="AD407" s="87" t="str">
        <f>+IFERROR(IF(AE407="#N/C","#N/C",IF(AE407="-",INDEX(Taxonomy_UniqueValues!F:F,MATCH(AF407,Taxonomy_UniqueValues!H:H,0)),INDEX(Taxonomy_UniqueValues!F:F,MATCH(AE407,Taxonomy_UniqueValues!G:G,0)))),"#N/C")</f>
        <v>#N/C</v>
      </c>
      <c r="AE407" s="87" t="str">
        <f>+IFERROR(IF(AF407="#N/C","#N/C",INDEX(Taxonomy_UniqueValues!G:G,MATCH(AF407,Taxonomy_UniqueValues!H:H,0))),"#N/C")</f>
        <v>#N/C</v>
      </c>
      <c r="AF407" s="87" t="str">
        <f>+IFERROR(IF(AG407="#N/C","#N/C",INDEX(Taxonomy_UniqueValues!H:H,MATCH(AG407,Taxonomy_UniqueValues!I:I,0))),"#N/C")</f>
        <v>#N/C</v>
      </c>
      <c r="AG407" s="88" t="s">
        <v>37</v>
      </c>
      <c r="AH407" s="39" t="str" cm="1">
        <f t="array" ref="AH407">IF(LEN(V407)&gt;1,V407,_xlfn.LET(_xlpm.cls,Y407, _xlpm.ord,IFERROR(Z407,"#N/C"), _xlpm.subord,IFERROR(AA407,"#N/C"), _xlpm.infr,IFERROR(AB407,"#N/C"), _xlpm.sf,IFERROR(AC407,"#N/C"), _xlpm.fam,IFERROR(AD407,"#N/C"), _xlpm.subfam,IF(TRIM(AE407)="-","#N/C",IFERROR(AE407,"#N/C")),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_xlpm.fallback,IF(IFERROR(Z407,"#N/C")="#N/C",Y407,IF(IFERROR(AA407,"#N/C")="#N/C",Z407,IF(IFERROR(AB407,"#N/C")="#N/C",AA407,IF(IFERROR(AC407,"#N/C")="#N/C",AB407,IF(IFERROR(AD407,"#N/C")="#N/C",AC407,IF(IFERROR(AE407,"#N/C")="#N/C",AD407,"#N/C")))))), _xlpm.finalResult,IF(OR(_xlpm.computedResult="",_xlpm.computedResult="#N/C"),_xlpm.fallback,_xlpm.computedResult), INDEX(_xlpm.finalResult,1)))</f>
        <v>insect_small</v>
      </c>
      <c r="AI407" s="106" t="s">
        <v>32</v>
      </c>
      <c r="AJ407" s="55" t="str">
        <f t="shared" si="59"/>
        <v>Insecta.#N/C.#N/C.#N/C.#N/C.#N/C.#N/C.#N/C.#N/C</v>
      </c>
    </row>
    <row r="408" spans="1:36" x14ac:dyDescent="0.25">
      <c r="A408" s="3">
        <v>116</v>
      </c>
      <c r="B408" s="50" t="str">
        <f t="shared" si="54"/>
        <v>FAIR-D2_116</v>
      </c>
      <c r="C408" s="51" t="s">
        <v>335</v>
      </c>
      <c r="D408" s="4">
        <f t="shared" si="57"/>
        <v>45164</v>
      </c>
      <c r="E408" s="1" t="s">
        <v>411</v>
      </c>
      <c r="F408" s="81" t="str">
        <f>HYPERLINK(VLOOKUP(E408,Video_List!G:K,5),"video")</f>
        <v>video</v>
      </c>
      <c r="G408" s="5" t="str">
        <f>IF(ISBLANK(E408),"",IFERROR(IF(MATCH(E408,Video_List!$G:$G,)&gt;0,"ok",""),"errr"))</f>
        <v>ok</v>
      </c>
      <c r="H408" s="1" t="s">
        <v>411</v>
      </c>
      <c r="I408" s="81" t="str">
        <f>HYPERLINK(VLOOKUP(H408,Video_List!G:K,5),"video")</f>
        <v>video</v>
      </c>
      <c r="J408" s="5" t="str">
        <f>IF(ISBLANK(H408),"",IFERROR(IF(MATCH(H408,Video_List!$G:$G,)&gt;0,"ok",""),"error"))</f>
        <v>ok</v>
      </c>
      <c r="K408" s="2">
        <v>45164.6125231482</v>
      </c>
      <c r="L408" s="2">
        <v>45164.612592592603</v>
      </c>
      <c r="M408" s="52">
        <f t="shared" si="56"/>
        <v>6.9444402470253408E-5</v>
      </c>
      <c r="N408" s="53" t="s">
        <v>31</v>
      </c>
      <c r="O408" s="54" t="s">
        <v>35</v>
      </c>
      <c r="P408" s="54" t="s">
        <v>31</v>
      </c>
      <c r="Q408" s="6">
        <v>112</v>
      </c>
      <c r="R408" s="5" t="str">
        <f t="shared" si="60"/>
        <v>FAIR-D2/112</v>
      </c>
      <c r="S408" s="4" t="str">
        <f>IF(ISBLANK(E408),"",IF(E408=H408, "1 video",CONCATENATE((+COUNTIFS(Video_List!$A:$A,Monitoring!C408,Video_List!$D:$D,"&lt;=" &amp;Monitoring!L408)-COUNTIFS(Video_List!$A:$A,Monitoring!C408,Video_List!$D:$D,"&lt;=" &amp;Monitoring!K408))+1," videos")))</f>
        <v>1 video</v>
      </c>
      <c r="T408" s="54" t="s">
        <v>34</v>
      </c>
      <c r="U408" s="75" t="s">
        <v>3727</v>
      </c>
      <c r="V408" s="7" t="str">
        <f t="shared" si="58"/>
        <v>fly_small</v>
      </c>
      <c r="W408" s="85" t="s">
        <v>35</v>
      </c>
      <c r="X408" s="86" t="s">
        <v>35</v>
      </c>
      <c r="Y408" s="87" t="str">
        <f>+IFERROR(IF(Z408="#N/C","#N/C",INDEX(Taxonomy_UniqueValues!A:A,MATCH(Z408,Taxonomy_UniqueValues!B:B,0))),"#N/C")</f>
        <v>Insecta</v>
      </c>
      <c r="Z408" s="87" t="str">
        <f>+IFERROR(IF(AA408="#N/C","#N/C",INDEX(Taxonomy_UniqueValues!B:B,MATCH(AA408,Taxonomy_UniqueValues!C:C,0))),"#N/C")</f>
        <v>Diptera</v>
      </c>
      <c r="AA408" s="87" t="s">
        <v>49</v>
      </c>
      <c r="AB408" s="87" t="str">
        <f>+IFERROR(IF(AC408="#N/C","#N/C",INDEX(Taxonomy_UniqueValues!D:D,MATCH(AC408,Taxonomy_UniqueValues!E:E,0))),"#N/C")</f>
        <v>#N/C</v>
      </c>
      <c r="AC408" s="87" t="str">
        <f>+IFERROR(IF(AD408="#N/C","#N/C",IF(AD408="-",INDEX(Taxonomy_UniqueValues!E:E,MATCH(AE408,Taxonomy_UniqueValues!G:G,0)),INDEX(Taxonomy_UniqueValues!E:E,MATCH(AD408,Taxonomy_UniqueValues!F:F,0)))),"#N/C")</f>
        <v>#N/C</v>
      </c>
      <c r="AD408" s="87" t="str">
        <f>+IFERROR(IF(AE408="#N/C","#N/C",IF(AE408="-",INDEX(Taxonomy_UniqueValues!F:F,MATCH(AF408,Taxonomy_UniqueValues!H:H,0)),INDEX(Taxonomy_UniqueValues!F:F,MATCH(AE408,Taxonomy_UniqueValues!G:G,0)))),"#N/C")</f>
        <v>#N/C</v>
      </c>
      <c r="AE408" s="87" t="str">
        <f>+IFERROR(IF(AF408="#N/C","#N/C",INDEX(Taxonomy_UniqueValues!G:G,MATCH(AF408,Taxonomy_UniqueValues!H:H,0))),"#N/C")</f>
        <v>#N/C</v>
      </c>
      <c r="AF408" s="87" t="s">
        <v>37</v>
      </c>
      <c r="AG408" s="88" t="s">
        <v>37</v>
      </c>
      <c r="AH408" s="39" t="str" cm="1">
        <f t="array" ref="AH408">IF(LEN(V408)&gt;1,V408,_xlfn.LET(_xlpm.cls,Y408, _xlpm.ord,IFERROR(Z408,"#N/C"), _xlpm.subord,IFERROR(AA408,"#N/C"), _xlpm.infr,IFERROR(AB408,"#N/C"), _xlpm.sf,IFERROR(AC408,"#N/C"), _xlpm.fam,IFERROR(AD408,"#N/C"), _xlpm.subfam,IF(TRIM(AE408)="-","#N/C",IFERROR(AE408,"#N/C")),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_xlpm.fallback,IF(IFERROR(Z408,"#N/C")="#N/C",Y408,IF(IFERROR(AA408,"#N/C")="#N/C",Z408,IF(IFERROR(AB408,"#N/C")="#N/C",AA408,IF(IFERROR(AC408,"#N/C")="#N/C",AB408,IF(IFERROR(AD408,"#N/C")="#N/C",AC408,IF(IFERROR(AE408,"#N/C")="#N/C",AD408,"#N/C")))))), _xlpm.finalResult,IF(OR(_xlpm.computedResult="",_xlpm.computedResult="#N/C"),_xlpm.fallback,_xlpm.computedResult), INDEX(_xlpm.finalResult,1)))</f>
        <v>fly_small</v>
      </c>
      <c r="AI408" s="106" t="s">
        <v>35</v>
      </c>
      <c r="AJ408" s="55" t="str">
        <f t="shared" si="59"/>
        <v>Insecta.Diptera.Brachycera.#N/C.#N/C.#N/C.#N/C.#N/C.#N/C</v>
      </c>
    </row>
    <row r="409" spans="1:36" x14ac:dyDescent="0.25">
      <c r="A409" s="3">
        <v>117</v>
      </c>
      <c r="B409" s="50" t="str">
        <f t="shared" si="54"/>
        <v>FAIR-D2_117</v>
      </c>
      <c r="C409" s="51" t="s">
        <v>335</v>
      </c>
      <c r="D409" s="4">
        <f t="shared" si="57"/>
        <v>45164</v>
      </c>
      <c r="E409" s="1" t="s">
        <v>412</v>
      </c>
      <c r="F409" s="81" t="str">
        <f>HYPERLINK(VLOOKUP(E409,Video_List!G:K,5),"video")</f>
        <v>video</v>
      </c>
      <c r="G409" s="5" t="str">
        <f>IF(ISBLANK(E409),"",IFERROR(IF(MATCH(E409,Video_List!$G:$G,)&gt;0,"ok",""),"errr"))</f>
        <v>ok</v>
      </c>
      <c r="H409" s="1" t="s">
        <v>412</v>
      </c>
      <c r="I409" s="81" t="str">
        <f>HYPERLINK(VLOOKUP(H409,Video_List!G:K,5),"video")</f>
        <v>video</v>
      </c>
      <c r="J409" s="5" t="str">
        <f>IF(ISBLANK(H409),"",IFERROR(IF(MATCH(H409,Video_List!$G:$G,)&gt;0,"ok",""),"error"))</f>
        <v>ok</v>
      </c>
      <c r="K409" s="2">
        <v>45164.618888888901</v>
      </c>
      <c r="L409" s="2">
        <v>45164.619108796302</v>
      </c>
      <c r="M409" s="52">
        <f t="shared" si="56"/>
        <v>2.1990740060573444E-4</v>
      </c>
      <c r="N409" s="53" t="s">
        <v>31</v>
      </c>
      <c r="O409" s="54" t="s">
        <v>32</v>
      </c>
      <c r="P409" s="54" t="s">
        <v>46</v>
      </c>
      <c r="Q409" s="6">
        <v>113</v>
      </c>
      <c r="R409" s="5" t="str">
        <f t="shared" si="60"/>
        <v>FAIR-D2/113</v>
      </c>
      <c r="S409" s="4" t="str">
        <f>IF(ISBLANK(E409),"",IF(E409=H409, "1 video",CONCATENATE((+COUNTIFS(Video_List!$A:$A,Monitoring!C409,Video_List!$D:$D,"&lt;=" &amp;Monitoring!L409)-COUNTIFS(Video_List!$A:$A,Monitoring!C409,Video_List!$D:$D,"&lt;=" &amp;Monitoring!K409))+1," videos")))</f>
        <v>1 video</v>
      </c>
      <c r="T409" s="54" t="s">
        <v>34</v>
      </c>
      <c r="U409" s="75"/>
      <c r="V409" s="7" t="str">
        <f t="shared" si="58"/>
        <v/>
      </c>
      <c r="W409" s="85" t="s">
        <v>35</v>
      </c>
      <c r="X409" s="86" t="s">
        <v>35</v>
      </c>
      <c r="Y409" s="87" t="str">
        <f>+IFERROR(IF(Z409="#N/C","#N/C",INDEX(Taxonomy_UniqueValues!A:A,MATCH(Z409,Taxonomy_UniqueValues!B:B,0))),"#N/C")</f>
        <v>Insecta</v>
      </c>
      <c r="Z409" s="87" t="str">
        <f>+IFERROR(IF(AA409="#N/C","#N/C",INDEX(Taxonomy_UniqueValues!B:B,MATCH(AA409,Taxonomy_UniqueValues!C:C,0))),"#N/C")</f>
        <v>Diptera</v>
      </c>
      <c r="AA409" s="87" t="s">
        <v>49</v>
      </c>
      <c r="AB409" s="87" t="str">
        <f>+IFERROR(IF(AC409="#N/C","#N/C",INDEX(Taxonomy_UniqueValues!D:D,MATCH(AC409,Taxonomy_UniqueValues!E:E,0))),"#N/C")</f>
        <v>#N/C</v>
      </c>
      <c r="AC409" s="87" t="str">
        <f>+IFERROR(IF(AD409="#N/C","#N/C",IF(AD409="-",INDEX(Taxonomy_UniqueValues!E:E,MATCH(AE409,Taxonomy_UniqueValues!G:G,0)),INDEX(Taxonomy_UniqueValues!E:E,MATCH(AD409,Taxonomy_UniqueValues!F:F,0)))),"#N/C")</f>
        <v>#N/C</v>
      </c>
      <c r="AD409" s="87" t="str">
        <f>+IFERROR(IF(AE409="#N/C","#N/C",IF(AE409="-",INDEX(Taxonomy_UniqueValues!F:F,MATCH(AF409,Taxonomy_UniqueValues!H:H,0)),INDEX(Taxonomy_UniqueValues!F:F,MATCH(AE409,Taxonomy_UniqueValues!G:G,0)))),"#N/C")</f>
        <v>#N/C</v>
      </c>
      <c r="AE409" s="87" t="str">
        <f>+IFERROR(IF(AF409="#N/C","#N/C",INDEX(Taxonomy_UniqueValues!G:G,MATCH(AF409,Taxonomy_UniqueValues!H:H,0))),"#N/C")</f>
        <v>#N/C</v>
      </c>
      <c r="AF409" s="87" t="str">
        <f>+IFERROR(IF(AG409="#N/C","#N/C",INDEX(Taxonomy_UniqueValues!H:H,MATCH(AG409,Taxonomy_UniqueValues!I:I,0))),"#N/C")</f>
        <v>#N/C</v>
      </c>
      <c r="AG409" s="88" t="s">
        <v>37</v>
      </c>
      <c r="AH409" s="39" t="str" cm="1">
        <f t="array" ref="AH409">IF(LEN(V409)&gt;1,V409,_xlfn.LET(_xlpm.cls,Y409, _xlpm.ord,IFERROR(Z409,"#N/C"), _xlpm.subord,IFERROR(AA409,"#N/C"), _xlpm.infr,IFERROR(AB409,"#N/C"), _xlpm.sf,IFERROR(AC409,"#N/C"), _xlpm.fam,IFERROR(AD409,"#N/C"), _xlpm.subfam,IF(TRIM(AE409)="-","#N/C",IFERROR(AE409,"#N/C")),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_xlpm.fallback,IF(IFERROR(Z409,"#N/C")="#N/C",Y409,IF(IFERROR(AA409,"#N/C")="#N/C",Z409,IF(IFERROR(AB409,"#N/C")="#N/C",AA409,IF(IFERROR(AC409,"#N/C")="#N/C",AB409,IF(IFERROR(AD409,"#N/C")="#N/C",AC409,IF(IFERROR(AE409,"#N/C")="#N/C",AD409,"#N/C")))))), _xlpm.finalResult,IF(OR(_xlpm.computedResult="",_xlpm.computedResult="#N/C"),_xlpm.fallback,_xlpm.computedResult), INDEX(_xlpm.finalResult,1)))</f>
        <v>Brachycera</v>
      </c>
      <c r="AI409" s="106" t="s">
        <v>35</v>
      </c>
      <c r="AJ409" s="55" t="str">
        <f t="shared" si="59"/>
        <v>Insecta.Diptera.Brachycera.#N/C.#N/C.#N/C.#N/C.#N/C.#N/C</v>
      </c>
    </row>
    <row r="410" spans="1:36" x14ac:dyDescent="0.25">
      <c r="A410" s="3">
        <v>118</v>
      </c>
      <c r="B410" s="50" t="str">
        <f t="shared" si="54"/>
        <v>FAIR-D2_118</v>
      </c>
      <c r="C410" s="51" t="s">
        <v>335</v>
      </c>
      <c r="D410" s="4">
        <f t="shared" si="57"/>
        <v>45164</v>
      </c>
      <c r="E410" s="1" t="s">
        <v>412</v>
      </c>
      <c r="F410" s="81" t="str">
        <f>HYPERLINK(VLOOKUP(E410,Video_List!G:K,5),"video")</f>
        <v>video</v>
      </c>
      <c r="G410" s="5" t="str">
        <f>IF(ISBLANK(E410),"",IFERROR(IF(MATCH(E410,Video_List!$G:$G,)&gt;0,"ok",""),"errr"))</f>
        <v>ok</v>
      </c>
      <c r="H410" s="1" t="s">
        <v>412</v>
      </c>
      <c r="I410" s="81" t="str">
        <f>HYPERLINK(VLOOKUP(H410,Video_List!G:K,5),"video")</f>
        <v>video</v>
      </c>
      <c r="J410" s="5" t="str">
        <f>IF(ISBLANK(H410),"",IFERROR(IF(MATCH(H410,Video_List!$G:$G,)&gt;0,"ok",""),"error"))</f>
        <v>ok</v>
      </c>
      <c r="K410" s="2">
        <v>45164.618946759299</v>
      </c>
      <c r="L410" s="2">
        <v>45164.619004629603</v>
      </c>
      <c r="M410" s="52">
        <f t="shared" si="56"/>
        <v>5.7870303862728179E-5</v>
      </c>
      <c r="N410" s="53" t="s">
        <v>31</v>
      </c>
      <c r="O410" s="54" t="s">
        <v>35</v>
      </c>
      <c r="P410" s="54" t="s">
        <v>46</v>
      </c>
      <c r="Q410" s="6">
        <v>114</v>
      </c>
      <c r="R410" s="5" t="str">
        <f t="shared" si="60"/>
        <v>FAIR-D2/114</v>
      </c>
      <c r="S410" s="4" t="str">
        <f>IF(ISBLANK(E410),"",IF(E410=H410, "1 video",CONCATENATE((+COUNTIFS(Video_List!$A:$A,Monitoring!C410,Video_List!$D:$D,"&lt;=" &amp;Monitoring!L410)-COUNTIFS(Video_List!$A:$A,Monitoring!C410,Video_List!$D:$D,"&lt;=" &amp;Monitoring!K410))+1," videos")))</f>
        <v>1 video</v>
      </c>
      <c r="T410" s="54" t="s">
        <v>46</v>
      </c>
      <c r="U410" s="75" t="s">
        <v>3727</v>
      </c>
      <c r="V410" s="7" t="str">
        <f t="shared" si="58"/>
        <v>fly_small</v>
      </c>
      <c r="W410" s="85" t="s">
        <v>35</v>
      </c>
      <c r="X410" s="86" t="s">
        <v>35</v>
      </c>
      <c r="Y410" s="87" t="s">
        <v>85</v>
      </c>
      <c r="Z410" s="87" t="str">
        <f>+IFERROR(IF(AA410="#N/C","#N/C",INDEX(Taxonomy_UniqueValues!B:B,MATCH(AA410,Taxonomy_UniqueValues!C:C,0))),"#N/C")</f>
        <v>#N/C</v>
      </c>
      <c r="AA410" s="87" t="str">
        <f>+IFERROR(IF(AC410="#N/C","#N/C",IF(AC410="-",INDEX(Taxonomy_UniqueValues!C:C,MATCH(AD410,Taxonomy_UniqueValues!F:F,0)),INDEX(Taxonomy_UniqueValues!C:C,MATCH(AC410,Taxonomy_UniqueValues!E:E,0)))),"#N/C")</f>
        <v>#N/C</v>
      </c>
      <c r="AB410" s="87" t="str">
        <f>+IFERROR(IF(AC410="#N/C","#N/C",INDEX(Taxonomy_UniqueValues!D:D,MATCH(AC410,Taxonomy_UniqueValues!E:E,0))),"#N/C")</f>
        <v>#N/C</v>
      </c>
      <c r="AC410" s="87" t="str">
        <f>+IFERROR(IF(AD410="#N/C","#N/C",IF(AD410="-",INDEX(Taxonomy_UniqueValues!E:E,MATCH(AE410,Taxonomy_UniqueValues!G:G,0)),INDEX(Taxonomy_UniqueValues!E:E,MATCH(AD410,Taxonomy_UniqueValues!F:F,0)))),"#N/C")</f>
        <v>#N/C</v>
      </c>
      <c r="AD410" s="87" t="str">
        <f>+IFERROR(IF(AE410="#N/C","#N/C",IF(AE410="-",INDEX(Taxonomy_UniqueValues!F:F,MATCH(AF410,Taxonomy_UniqueValues!H:H,0)),INDEX(Taxonomy_UniqueValues!F:F,MATCH(AE410,Taxonomy_UniqueValues!G:G,0)))),"#N/C")</f>
        <v>#N/C</v>
      </c>
      <c r="AE410" s="87" t="str">
        <f>+IFERROR(IF(AF410="#N/C","#N/C",INDEX(Taxonomy_UniqueValues!G:G,MATCH(AF410,Taxonomy_UniqueValues!H:H,0))),"#N/C")</f>
        <v>#N/C</v>
      </c>
      <c r="AF410" s="87" t="str">
        <f>+IFERROR(IF(AG410="#N/C","#N/C",INDEX(Taxonomy_UniqueValues!H:H,MATCH(AG410,Taxonomy_UniqueValues!I:I,0))),"#N/C")</f>
        <v>#N/C</v>
      </c>
      <c r="AG410" s="88" t="s">
        <v>37</v>
      </c>
      <c r="AH410" s="39" t="str" cm="1">
        <f t="array" ref="AH410">IF(LEN(V410)&gt;1,V410,_xlfn.LET(_xlpm.cls,Y410, _xlpm.ord,IFERROR(Z410,"#N/C"), _xlpm.subord,IFERROR(AA410,"#N/C"), _xlpm.infr,IFERROR(AB410,"#N/C"), _xlpm.sf,IFERROR(AC410,"#N/C"), _xlpm.fam,IFERROR(AD410,"#N/C"), _xlpm.subfam,IF(TRIM(AE410)="-","#N/C",IFERROR(AE410,"#N/C")),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_xlpm.fallback,IF(IFERROR(Z410,"#N/C")="#N/C",Y410,IF(IFERROR(AA410,"#N/C")="#N/C",Z410,IF(IFERROR(AB410,"#N/C")="#N/C",AA410,IF(IFERROR(AC410,"#N/C")="#N/C",AB410,IF(IFERROR(AD410,"#N/C")="#N/C",AC410,IF(IFERROR(AE410,"#N/C")="#N/C",AD410,"#N/C")))))), _xlpm.finalResult,IF(OR(_xlpm.computedResult="",_xlpm.computedResult="#N/C"),_xlpm.fallback,_xlpm.computedResult), INDEX(_xlpm.finalResult,1)))</f>
        <v>fly_small</v>
      </c>
      <c r="AI410" s="106" t="s">
        <v>35</v>
      </c>
      <c r="AJ410" s="55" t="str">
        <f t="shared" si="59"/>
        <v>Insecta.#N/C.#N/C.#N/C.#N/C.#N/C.#N/C.#N/C.#N/C</v>
      </c>
    </row>
    <row r="411" spans="1:36" x14ac:dyDescent="0.25">
      <c r="A411" s="3">
        <v>119</v>
      </c>
      <c r="B411" s="50" t="str">
        <f t="shared" si="54"/>
        <v>FAIR-D2_119</v>
      </c>
      <c r="C411" s="51" t="s">
        <v>335</v>
      </c>
      <c r="D411" s="4">
        <f t="shared" ref="D411:D441" si="61">IF(ISBLANK(E411),"",+VALUE(MID(E411,FIND("_",E411)+1,10)))</f>
        <v>45164</v>
      </c>
      <c r="E411" s="1" t="s">
        <v>412</v>
      </c>
      <c r="F411" s="81" t="str">
        <f>HYPERLINK(VLOOKUP(E411,Video_List!G:K,5),"video")</f>
        <v>video</v>
      </c>
      <c r="G411" s="5" t="str">
        <f>IF(ISBLANK(E411),"",IFERROR(IF(MATCH(E411,Video_List!$G:$G,)&gt;0,"ok",""),"errr"))</f>
        <v>ok</v>
      </c>
      <c r="H411" s="1" t="s">
        <v>412</v>
      </c>
      <c r="I411" s="81" t="str">
        <f>HYPERLINK(VLOOKUP(H411,Video_List!G:K,5),"video")</f>
        <v>video</v>
      </c>
      <c r="J411" s="5" t="str">
        <f>IF(ISBLANK(H411),"",IFERROR(IF(MATCH(H411,Video_List!$G:$G,)&gt;0,"ok",""),"error"))</f>
        <v>ok</v>
      </c>
      <c r="K411" s="2">
        <v>45164.618946759299</v>
      </c>
      <c r="L411" s="2">
        <v>45164.618969907402</v>
      </c>
      <c r="M411" s="52">
        <f t="shared" si="56"/>
        <v>2.3148102627601475E-5</v>
      </c>
      <c r="N411" s="53" t="s">
        <v>31</v>
      </c>
      <c r="O411" s="54" t="s">
        <v>35</v>
      </c>
      <c r="P411" s="54" t="s">
        <v>46</v>
      </c>
      <c r="Q411" s="6">
        <v>115</v>
      </c>
      <c r="R411" s="5" t="str">
        <f t="shared" si="60"/>
        <v>FAIR-D2/115</v>
      </c>
      <c r="S411" s="4" t="str">
        <f>IF(ISBLANK(E411),"",IF(E411=H411, "1 video",CONCATENATE((+COUNTIFS(Video_List!$A:$A,Monitoring!C411,Video_List!$D:$D,"&lt;=" &amp;Monitoring!L411)-COUNTIFS(Video_List!$A:$A,Monitoring!C411,Video_List!$D:$D,"&lt;=" &amp;Monitoring!K411))+1," videos")))</f>
        <v>1 video</v>
      </c>
      <c r="T411" s="54" t="s">
        <v>46</v>
      </c>
      <c r="U411" s="76" t="s">
        <v>3727</v>
      </c>
      <c r="V411" s="7" t="str">
        <f t="shared" si="58"/>
        <v>fly_small</v>
      </c>
      <c r="W411" s="85" t="s">
        <v>35</v>
      </c>
      <c r="X411" s="86" t="s">
        <v>35</v>
      </c>
      <c r="Y411" s="87" t="str">
        <f>+IFERROR(IF(Z411="#N/C","#N/C",INDEX(Taxonomy_UniqueValues!A:A,MATCH(Z411,Taxonomy_UniqueValues!B:B,0))),"#N/C")</f>
        <v>Insecta</v>
      </c>
      <c r="Z411" s="87" t="str">
        <f>+IFERROR(IF(AA411="#N/C","#N/C",INDEX(Taxonomy_UniqueValues!B:B,MATCH(AA411,Taxonomy_UniqueValues!C:C,0))),"#N/C")</f>
        <v>Diptera</v>
      </c>
      <c r="AA411" s="87" t="s">
        <v>49</v>
      </c>
      <c r="AB411" s="87" t="str">
        <f>+IFERROR(IF(AC411="#N/C","#N/C",INDEX(Taxonomy_UniqueValues!D:D,MATCH(AC411,Taxonomy_UniqueValues!E:E,0))),"#N/C")</f>
        <v>#N/C</v>
      </c>
      <c r="AC411" s="87" t="str">
        <f>+IFERROR(IF(AD411="#N/C","#N/C",IF(AD411="-",INDEX(Taxonomy_UniqueValues!E:E,MATCH(AE411,Taxonomy_UniqueValues!G:G,0)),INDEX(Taxonomy_UniqueValues!E:E,MATCH(AD411,Taxonomy_UniqueValues!F:F,0)))),"#N/C")</f>
        <v>#N/C</v>
      </c>
      <c r="AD411" s="87" t="str">
        <f>+IFERROR(IF(AE411="#N/C","#N/C",IF(AE411="-",INDEX(Taxonomy_UniqueValues!F:F,MATCH(AF411,Taxonomy_UniqueValues!H:H,0)),INDEX(Taxonomy_UniqueValues!F:F,MATCH(AE411,Taxonomy_UniqueValues!G:G,0)))),"#N/C")</f>
        <v>#N/C</v>
      </c>
      <c r="AE411" s="87" t="str">
        <f>+IFERROR(IF(AF411="#N/C","#N/C",INDEX(Taxonomy_UniqueValues!G:G,MATCH(AF411,Taxonomy_UniqueValues!H:H,0))),"#N/C")</f>
        <v>#N/C</v>
      </c>
      <c r="AF411" s="87" t="str">
        <f>+IFERROR(IF(AG411="#N/C","#N/C",INDEX(Taxonomy_UniqueValues!H:H,MATCH(AG411,Taxonomy_UniqueValues!I:I,0))),"#N/C")</f>
        <v>#N/C</v>
      </c>
      <c r="AG411" s="88" t="s">
        <v>37</v>
      </c>
      <c r="AH411" s="39" t="str" cm="1">
        <f t="array" ref="AH411">IF(LEN(V411)&gt;1,V411,_xlfn.LET(_xlpm.cls,Y411, _xlpm.ord,IFERROR(Z411,"#N/C"), _xlpm.subord,IFERROR(AA411,"#N/C"), _xlpm.infr,IFERROR(AB411,"#N/C"), _xlpm.sf,IFERROR(AC411,"#N/C"), _xlpm.fam,IFERROR(AD411,"#N/C"), _xlpm.subfam,IF(TRIM(AE411)="-","#N/C",IFERROR(AE411,"#N/C")),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_xlpm.fallback,IF(IFERROR(Z411,"#N/C")="#N/C",Y411,IF(IFERROR(AA411,"#N/C")="#N/C",Z411,IF(IFERROR(AB411,"#N/C")="#N/C",AA411,IF(IFERROR(AC411,"#N/C")="#N/C",AB411,IF(IFERROR(AD411,"#N/C")="#N/C",AC411,IF(IFERROR(AE411,"#N/C")="#N/C",AD411,"#N/C")))))), _xlpm.finalResult,IF(OR(_xlpm.computedResult="",_xlpm.computedResult="#N/C"),_xlpm.fallback,_xlpm.computedResult), INDEX(_xlpm.finalResult,1)))</f>
        <v>fly_small</v>
      </c>
      <c r="AI411" s="106" t="s">
        <v>32</v>
      </c>
      <c r="AJ411" s="55" t="str">
        <f t="shared" si="59"/>
        <v>Insecta.Diptera.Brachycera.#N/C.#N/C.#N/C.#N/C.#N/C.#N/C</v>
      </c>
    </row>
    <row r="412" spans="1:36" x14ac:dyDescent="0.25">
      <c r="A412" s="3">
        <v>120</v>
      </c>
      <c r="B412" s="50" t="str">
        <f t="shared" si="54"/>
        <v>FAIR-D2_120</v>
      </c>
      <c r="C412" s="51" t="s">
        <v>335</v>
      </c>
      <c r="D412" s="4">
        <f t="shared" si="61"/>
        <v>45164</v>
      </c>
      <c r="E412" s="1" t="s">
        <v>413</v>
      </c>
      <c r="F412" s="81" t="str">
        <f>HYPERLINK(VLOOKUP(E412,Video_List!G:K,5),"video")</f>
        <v>video</v>
      </c>
      <c r="G412" s="5" t="str">
        <f>IF(ISBLANK(E412),"",IFERROR(IF(MATCH(E412,Video_List!$G:$G,)&gt;0,"ok",""),"errr"))</f>
        <v>ok</v>
      </c>
      <c r="H412" s="1" t="s">
        <v>413</v>
      </c>
      <c r="I412" s="81" t="str">
        <f>HYPERLINK(VLOOKUP(H412,Video_List!G:K,5),"video")</f>
        <v>video</v>
      </c>
      <c r="J412" s="5" t="str">
        <f>IF(ISBLANK(H412),"",IFERROR(IF(MATCH(H412,Video_List!$G:$G,)&gt;0,"ok",""),"error"))</f>
        <v>ok</v>
      </c>
      <c r="K412" s="2">
        <v>45164.627442129597</v>
      </c>
      <c r="L412" s="2">
        <v>45164.627476851798</v>
      </c>
      <c r="M412" s="52">
        <f t="shared" si="56"/>
        <v>3.4722201235126704E-5</v>
      </c>
      <c r="N412" s="53" t="s">
        <v>46</v>
      </c>
      <c r="O412" s="6" t="s">
        <v>32</v>
      </c>
      <c r="P412" s="6" t="s">
        <v>33</v>
      </c>
      <c r="Q412" s="6">
        <v>116</v>
      </c>
      <c r="R412" s="5" t="str">
        <f t="shared" si="60"/>
        <v>FAIR-D2/116</v>
      </c>
      <c r="S412" s="4" t="str">
        <f>IF(ISBLANK(E412),"",IF(E412=H412, "1 video",CONCATENATE((+COUNTIFS(Video_List!$A:$A,Monitoring!C412,Video_List!$D:$D,"&lt;=" &amp;Monitoring!L412)-COUNTIFS(Video_List!$A:$A,Monitoring!C412,Video_List!$D:$D,"&lt;=" &amp;Monitoring!K412))+1," videos")))</f>
        <v>1 video</v>
      </c>
      <c r="T412" s="6" t="s">
        <v>34</v>
      </c>
      <c r="U412" s="75"/>
      <c r="V412" s="7" t="str">
        <f t="shared" si="58"/>
        <v/>
      </c>
      <c r="W412" s="85" t="s">
        <v>35</v>
      </c>
      <c r="X412" s="86" t="s">
        <v>35</v>
      </c>
      <c r="Y412" s="87" t="str">
        <f>+IFERROR(IF(Z412="#N/C","#N/C",INDEX(Taxonomy_UniqueValues!A:A,MATCH(Z412,Taxonomy_UniqueValues!B:B,0))),"#N/C")</f>
        <v>Insecta</v>
      </c>
      <c r="Z412" s="87" t="str">
        <f>+IFERROR(IF(AA412="#N/C","#N/C",INDEX(Taxonomy_UniqueValues!B:B,MATCH(AA412,Taxonomy_UniqueValues!C:C,0))),"#N/C")</f>
        <v>Diptera</v>
      </c>
      <c r="AA412" s="87" t="s">
        <v>49</v>
      </c>
      <c r="AB412" s="87" t="str">
        <f>+IFERROR(IF(AC412="#N/C","#N/C",INDEX(Taxonomy_UniqueValues!D:D,MATCH(AC412,Taxonomy_UniqueValues!E:E,0))),"#N/C")</f>
        <v>#N/C</v>
      </c>
      <c r="AC412" s="87" t="str">
        <f>+IFERROR(IF(AD412="#N/C","#N/C",IF(AD412="-",INDEX(Taxonomy_UniqueValues!E:E,MATCH(AE412,Taxonomy_UniqueValues!G:G,0)),INDEX(Taxonomy_UniqueValues!E:E,MATCH(AD412,Taxonomy_UniqueValues!F:F,0)))),"#N/C")</f>
        <v>#N/C</v>
      </c>
      <c r="AD412" s="87" t="str">
        <f>+IFERROR(IF(AE412="#N/C","#N/C",IF(AE412="-",INDEX(Taxonomy_UniqueValues!F:F,MATCH(AF412,Taxonomy_UniqueValues!H:H,0)),INDEX(Taxonomy_UniqueValues!F:F,MATCH(AE412,Taxonomy_UniqueValues!G:G,0)))),"#N/C")</f>
        <v>#N/C</v>
      </c>
      <c r="AE412" s="87" t="str">
        <f>+IFERROR(IF(AF412="#N/C","#N/C",INDEX(Taxonomy_UniqueValues!G:G,MATCH(AF412,Taxonomy_UniqueValues!H:H,0))),"#N/C")</f>
        <v>#N/C</v>
      </c>
      <c r="AF412" s="87" t="str">
        <f>+IFERROR(IF(AG412="#N/C","#N/C",INDEX(Taxonomy_UniqueValues!H:H,MATCH(AG412,Taxonomy_UniqueValues!I:I,0))),"#N/C")</f>
        <v>#N/C</v>
      </c>
      <c r="AG412" s="88" t="s">
        <v>37</v>
      </c>
      <c r="AH412" s="39" t="str" cm="1">
        <f t="array" ref="AH412">IF(LEN(V412)&gt;1,V412,_xlfn.LET(_xlpm.cls,Y412, _xlpm.ord,IFERROR(Z412,"#N/C"), _xlpm.subord,IFERROR(AA412,"#N/C"), _xlpm.infr,IFERROR(AB412,"#N/C"), _xlpm.sf,IFERROR(AC412,"#N/C"), _xlpm.fam,IFERROR(AD412,"#N/C"), _xlpm.subfam,IF(TRIM(AE412)="-","#N/C",IFERROR(AE412,"#N/C")),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_xlpm.fallback,IF(IFERROR(Z412,"#N/C")="#N/C",Y412,IF(IFERROR(AA412,"#N/C")="#N/C",Z412,IF(IFERROR(AB412,"#N/C")="#N/C",AA412,IF(IFERROR(AC412,"#N/C")="#N/C",AB412,IF(IFERROR(AD412,"#N/C")="#N/C",AC412,IF(IFERROR(AE412,"#N/C")="#N/C",AD412,"#N/C")))))), _xlpm.finalResult,IF(OR(_xlpm.computedResult="",_xlpm.computedResult="#N/C"),_xlpm.fallback,_xlpm.computedResult), INDEX(_xlpm.finalResult,1)))</f>
        <v>Brachycera</v>
      </c>
      <c r="AI412" s="106" t="s">
        <v>35</v>
      </c>
      <c r="AJ412" s="55" t="str">
        <f t="shared" si="59"/>
        <v>Insecta.Diptera.Brachycera.#N/C.#N/C.#N/C.#N/C.#N/C.#N/C</v>
      </c>
    </row>
    <row r="413" spans="1:36" x14ac:dyDescent="0.25">
      <c r="A413" s="3">
        <v>121</v>
      </c>
      <c r="B413" s="50" t="str">
        <f t="shared" si="54"/>
        <v>FAIR-D2_121</v>
      </c>
      <c r="C413" s="51" t="s">
        <v>335</v>
      </c>
      <c r="D413" s="4">
        <f t="shared" si="61"/>
        <v>45164</v>
      </c>
      <c r="E413" s="1" t="s">
        <v>413</v>
      </c>
      <c r="F413" s="81" t="str">
        <f>HYPERLINK(VLOOKUP(E413,Video_List!G:K,5),"video")</f>
        <v>video</v>
      </c>
      <c r="G413" s="5" t="str">
        <f>IF(ISBLANK(E413),"",IFERROR(IF(MATCH(E413,Video_List!$G:$G,)&gt;0,"ok",""),"errr"))</f>
        <v>ok</v>
      </c>
      <c r="H413" s="1" t="s">
        <v>413</v>
      </c>
      <c r="I413" s="81" t="str">
        <f>HYPERLINK(VLOOKUP(H413,Video_List!G:K,5),"video")</f>
        <v>video</v>
      </c>
      <c r="J413" s="5" t="str">
        <f>IF(ISBLANK(H413),"",IFERROR(IF(MATCH(H413,Video_List!$G:$G,)&gt;0,"ok",""),"error"))</f>
        <v>ok</v>
      </c>
      <c r="K413" s="2">
        <v>45164.627442129597</v>
      </c>
      <c r="L413" s="2">
        <v>45164.627500000002</v>
      </c>
      <c r="M413" s="52">
        <f t="shared" si="56"/>
        <v>5.7870405726134777E-5</v>
      </c>
      <c r="N413" s="53" t="s">
        <v>46</v>
      </c>
      <c r="O413" s="6" t="s">
        <v>35</v>
      </c>
      <c r="P413" s="6" t="s">
        <v>31</v>
      </c>
      <c r="Q413" s="6">
        <v>117</v>
      </c>
      <c r="R413" s="5" t="str">
        <f t="shared" si="60"/>
        <v>FAIR-D2/117</v>
      </c>
      <c r="S413" s="4" t="str">
        <f>IF(ISBLANK(E413),"",IF(E413=H413, "1 video",CONCATENATE((+COUNTIFS(Video_List!$A:$A,Monitoring!C413,Video_List!$D:$D,"&lt;=" &amp;Monitoring!L413)-COUNTIFS(Video_List!$A:$A,Monitoring!C413,Video_List!$D:$D,"&lt;=" &amp;Monitoring!K413))+1," videos")))</f>
        <v>1 video</v>
      </c>
      <c r="T413" s="6" t="s">
        <v>34</v>
      </c>
      <c r="U413" s="75"/>
      <c r="V413" s="7" t="str">
        <f t="shared" si="58"/>
        <v/>
      </c>
      <c r="W413" s="85" t="s">
        <v>32</v>
      </c>
      <c r="X413" s="86" t="s">
        <v>35</v>
      </c>
      <c r="Y413" s="87" t="str">
        <f>+IFERROR(IF(Z413="#N/C","#N/C",INDEX(Taxonomy_UniqueValues!A:A,MATCH(Z413,Taxonomy_UniqueValues!B:B,0))),"#N/C")</f>
        <v>Insecta</v>
      </c>
      <c r="Z413" s="87" t="str">
        <f>+IFERROR(IF(AA413="#N/C","#N/C",INDEX(Taxonomy_UniqueValues!B:B,MATCH(AA413,Taxonomy_UniqueValues!C:C,0))),"#N/C")</f>
        <v>Diptera</v>
      </c>
      <c r="AA413" s="87" t="str">
        <f>+IFERROR(IF(AC413="#N/C","#N/C",IF(AC413="-",INDEX(Taxonomy_UniqueValues!C:C,MATCH(AD413,Taxonomy_UniqueValues!F:F,0)),INDEX(Taxonomy_UniqueValues!C:C,MATCH(AC413,Taxonomy_UniqueValues!E:E,0)))),"#N/C")</f>
        <v>Brachycera</v>
      </c>
      <c r="AB413" s="87" t="str">
        <f>+IFERROR(IF(AC413="#N/C","#N/C",INDEX(Taxonomy_UniqueValues!D:D,MATCH(AC413,Taxonomy_UniqueValues!E:E,0))),"#N/C")</f>
        <v>Muscomorpha</v>
      </c>
      <c r="AC413" s="87" t="s">
        <v>36</v>
      </c>
      <c r="AD413" s="87" t="str">
        <f>+IFERROR(IF(AE413="#N/C","#N/C",IF(AE413="-",INDEX(Taxonomy_UniqueValues!F:F,MATCH(AF413,Taxonomy_UniqueValues!H:H,0)),INDEX(Taxonomy_UniqueValues!F:F,MATCH(AE413,Taxonomy_UniqueValues!G:G,0)))),"#N/C")</f>
        <v>#N/C</v>
      </c>
      <c r="AE413" s="87" t="str">
        <f>+IFERROR(IF(AF413="#N/C","#N/C",INDEX(Taxonomy_UniqueValues!G:G,MATCH(AF413,Taxonomy_UniqueValues!H:H,0))),"#N/C")</f>
        <v>#N/C</v>
      </c>
      <c r="AF413" s="87" t="str">
        <f>+IFERROR(IF(AG413="#N/C","#N/C",INDEX(Taxonomy_UniqueValues!H:H,MATCH(AG413,Taxonomy_UniqueValues!I:I,0))),"#N/C")</f>
        <v>#N/C</v>
      </c>
      <c r="AG413" s="88" t="s">
        <v>37</v>
      </c>
      <c r="AH413" s="39" t="str" cm="1">
        <f t="array" ref="AH413">IF(LEN(V413)&gt;1,V413,_xlfn.LET(_xlpm.cls,Y413, _xlpm.ord,IFERROR(Z413,"#N/C"), _xlpm.subord,IFERROR(AA413,"#N/C"), _xlpm.infr,IFERROR(AB413,"#N/C"), _xlpm.sf,IFERROR(AC413,"#N/C"), _xlpm.fam,IFERROR(AD413,"#N/C"), _xlpm.subfam,IF(TRIM(AE413)="-","#N/C",IFERROR(AE413,"#N/C")),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_xlpm.fallback,IF(IFERROR(Z413,"#N/C")="#N/C",Y413,IF(IFERROR(AA413,"#N/C")="#N/C",Z413,IF(IFERROR(AB413,"#N/C")="#N/C",AA413,IF(IFERROR(AC413,"#N/C")="#N/C",AB413,IF(IFERROR(AD413,"#N/C")="#N/C",AC413,IF(IFERROR(AE413,"#N/C")="#N/C",AD413,"#N/C")))))), _xlpm.finalResult,IF(OR(_xlpm.computedResult="",_xlpm.computedResult="#N/C"),_xlpm.fallback,_xlpm.computedResult), INDEX(_xlpm.finalResult,1)))</f>
        <v>Muscoidea</v>
      </c>
      <c r="AI413" s="106" t="s">
        <v>35</v>
      </c>
      <c r="AJ413" s="55" t="str">
        <f t="shared" si="59"/>
        <v>Insecta.Diptera.Brachycera.Muscomorpha.Muscoidea.#N/C.#N/C.#N/C.#N/C</v>
      </c>
    </row>
    <row r="414" spans="1:36" x14ac:dyDescent="0.25">
      <c r="A414" s="3">
        <v>122</v>
      </c>
      <c r="B414" s="50" t="str">
        <f t="shared" si="54"/>
        <v>FAIR-D2_122</v>
      </c>
      <c r="C414" s="51" t="s">
        <v>335</v>
      </c>
      <c r="D414" s="4">
        <f t="shared" si="61"/>
        <v>45164</v>
      </c>
      <c r="E414" s="1" t="s">
        <v>413</v>
      </c>
      <c r="F414" s="81" t="str">
        <f>HYPERLINK(VLOOKUP(E414,Video_List!G:K,5),"video")</f>
        <v>video</v>
      </c>
      <c r="G414" s="5" t="str">
        <f>IF(ISBLANK(E414),"",IFERROR(IF(MATCH(E414,Video_List!$G:$G,)&gt;0,"ok",""),"errr"))</f>
        <v>ok</v>
      </c>
      <c r="H414" s="1" t="s">
        <v>413</v>
      </c>
      <c r="I414" s="81" t="str">
        <f>HYPERLINK(VLOOKUP(H414,Video_List!G:K,5),"video")</f>
        <v>video</v>
      </c>
      <c r="J414" s="5" t="str">
        <f>IF(ISBLANK(H414),"",IFERROR(IF(MATCH(H414,Video_List!$G:$G,)&gt;0,"ok",""),"error"))</f>
        <v>ok</v>
      </c>
      <c r="K414" s="2">
        <v>45164.627835648098</v>
      </c>
      <c r="L414" s="2">
        <v>45164.628148148098</v>
      </c>
      <c r="M414" s="52">
        <f t="shared" si="56"/>
        <v>3.125000002910383E-4</v>
      </c>
      <c r="N414" s="53" t="s">
        <v>31</v>
      </c>
      <c r="O414" s="6" t="s">
        <v>35</v>
      </c>
      <c r="P414" s="6" t="s">
        <v>33</v>
      </c>
      <c r="Q414" s="6">
        <v>118</v>
      </c>
      <c r="R414" s="5" t="str">
        <f t="shared" si="60"/>
        <v>FAIR-D2/118</v>
      </c>
      <c r="S414" s="4" t="str">
        <f>IF(ISBLANK(E414),"",IF(E414=H414, "1 video",CONCATENATE((+COUNTIFS(Video_List!$A:$A,Monitoring!C414,Video_List!$D:$D,"&lt;=" &amp;Monitoring!L414)-COUNTIFS(Video_List!$A:$A,Monitoring!C414,Video_List!$D:$D,"&lt;=" &amp;Monitoring!K414))+1," videos")))</f>
        <v>1 video</v>
      </c>
      <c r="T414" s="6" t="s">
        <v>34</v>
      </c>
      <c r="U414" s="75"/>
      <c r="V414" s="7" t="str">
        <f t="shared" si="58"/>
        <v/>
      </c>
      <c r="W414" s="85" t="s">
        <v>32</v>
      </c>
      <c r="X414" s="86" t="s">
        <v>35</v>
      </c>
      <c r="Y414" s="87" t="str">
        <f>+IFERROR(IF(Z414="#N/C","#N/C",INDEX(Taxonomy_UniqueValues!A:A,MATCH(Z414,Taxonomy_UniqueValues!B:B,0))),"#N/C")</f>
        <v>Insecta</v>
      </c>
      <c r="Z414" s="87" t="str">
        <f>+IFERROR(IF(AA414="#N/C","#N/C",INDEX(Taxonomy_UniqueValues!B:B,MATCH(AA414,Taxonomy_UniqueValues!C:C,0))),"#N/C")</f>
        <v>Diptera</v>
      </c>
      <c r="AA414" s="87" t="str">
        <f>+IFERROR(IF(AC414="#N/C","#N/C",IF(AC414="-",INDEX(Taxonomy_UniqueValues!C:C,MATCH(AD414,Taxonomy_UniqueValues!F:F,0)),INDEX(Taxonomy_UniqueValues!C:C,MATCH(AC414,Taxonomy_UniqueValues!E:E,0)))),"#N/C")</f>
        <v>Brachycera</v>
      </c>
      <c r="AB414" s="87" t="str">
        <f>+IFERROR(IF(AC414="#N/C","#N/C",INDEX(Taxonomy_UniqueValues!D:D,MATCH(AC414,Taxonomy_UniqueValues!E:E,0))),"#N/C")</f>
        <v>Muscomorpha</v>
      </c>
      <c r="AC414" s="87" t="s">
        <v>36</v>
      </c>
      <c r="AD414" s="87" t="str">
        <f>+IFERROR(IF(AE414="#N/C","#N/C",IF(AE414="-",INDEX(Taxonomy_UniqueValues!F:F,MATCH(AF414,Taxonomy_UniqueValues!H:H,0)),INDEX(Taxonomy_UniqueValues!F:F,MATCH(AE414,Taxonomy_UniqueValues!G:G,0)))),"#N/C")</f>
        <v>#N/C</v>
      </c>
      <c r="AE414" s="87" t="str">
        <f>+IFERROR(IF(AF414="#N/C","#N/C",INDEX(Taxonomy_UniqueValues!G:G,MATCH(AF414,Taxonomy_UniqueValues!H:H,0))),"#N/C")</f>
        <v>#N/C</v>
      </c>
      <c r="AF414" s="87" t="str">
        <f>+IFERROR(IF(AG414="#N/C","#N/C",INDEX(Taxonomy_UniqueValues!H:H,MATCH(AG414,Taxonomy_UniqueValues!I:I,0))),"#N/C")</f>
        <v>#N/C</v>
      </c>
      <c r="AG414" s="88" t="s">
        <v>37</v>
      </c>
      <c r="AH414" s="39" t="str" cm="1">
        <f t="array" ref="AH414">IF(LEN(V414)&gt;1,V414,_xlfn.LET(_xlpm.cls,Y414, _xlpm.ord,IFERROR(Z414,"#N/C"), _xlpm.subord,IFERROR(AA414,"#N/C"), _xlpm.infr,IFERROR(AB414,"#N/C"), _xlpm.sf,IFERROR(AC414,"#N/C"), _xlpm.fam,IFERROR(AD414,"#N/C"), _xlpm.subfam,IF(TRIM(AE414)="-","#N/C",IFERROR(AE414,"#N/C")),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_xlpm.fallback,IF(IFERROR(Z414,"#N/C")="#N/C",Y414,IF(IFERROR(AA414,"#N/C")="#N/C",Z414,IF(IFERROR(AB414,"#N/C")="#N/C",AA414,IF(IFERROR(AC414,"#N/C")="#N/C",AB414,IF(IFERROR(AD414,"#N/C")="#N/C",AC414,IF(IFERROR(AE414,"#N/C")="#N/C",AD414,"#N/C")))))), _xlpm.finalResult,IF(OR(_xlpm.computedResult="",_xlpm.computedResult="#N/C"),_xlpm.fallback,_xlpm.computedResult), INDEX(_xlpm.finalResult,1)))</f>
        <v>Muscoidea</v>
      </c>
      <c r="AI414" s="106" t="s">
        <v>35</v>
      </c>
      <c r="AJ414" s="55" t="str">
        <f t="shared" si="59"/>
        <v>Insecta.Diptera.Brachycera.Muscomorpha.Muscoidea.#N/C.#N/C.#N/C.#N/C</v>
      </c>
    </row>
    <row r="415" spans="1:36" x14ac:dyDescent="0.25">
      <c r="A415" s="3">
        <v>123</v>
      </c>
      <c r="B415" s="50" t="str">
        <f t="shared" si="54"/>
        <v>FAIR-D2_123</v>
      </c>
      <c r="C415" s="51" t="s">
        <v>335</v>
      </c>
      <c r="D415" s="4">
        <f t="shared" si="61"/>
        <v>45164</v>
      </c>
      <c r="E415" s="1" t="s">
        <v>414</v>
      </c>
      <c r="F415" s="81" t="str">
        <f>HYPERLINK(VLOOKUP(E415,Video_List!G:K,5),"video")</f>
        <v>video</v>
      </c>
      <c r="G415" s="5" t="str">
        <f>IF(ISBLANK(E415),"",IFERROR(IF(MATCH(E415,Video_List!$G:$G,)&gt;0,"ok",""),"errr"))</f>
        <v>ok</v>
      </c>
      <c r="H415" s="1" t="s">
        <v>414</v>
      </c>
      <c r="I415" s="81" t="str">
        <f>HYPERLINK(VLOOKUP(H415,Video_List!G:K,5),"video")</f>
        <v>video</v>
      </c>
      <c r="J415" s="5" t="str">
        <f>IF(ISBLANK(H415),"",IFERROR(IF(MATCH(H415,Video_List!$G:$G,)&gt;0,"ok",""),"error"))</f>
        <v>ok</v>
      </c>
      <c r="K415" s="2">
        <v>45164.638495370396</v>
      </c>
      <c r="L415" s="2">
        <v>45164.638587963003</v>
      </c>
      <c r="M415" s="52">
        <f t="shared" si="56"/>
        <v>9.2592606961261481E-5</v>
      </c>
      <c r="N415" s="53" t="s">
        <v>46</v>
      </c>
      <c r="O415" s="54" t="s">
        <v>32</v>
      </c>
      <c r="P415" s="54" t="s">
        <v>33</v>
      </c>
      <c r="Q415" s="6">
        <v>119</v>
      </c>
      <c r="R415" s="5" t="str">
        <f t="shared" si="60"/>
        <v>FAIR-D2/119</v>
      </c>
      <c r="S415" s="4" t="str">
        <f>IF(ISBLANK(E415),"",IF(E415=H415, "1 video",CONCATENATE((+COUNTIFS(Video_List!$A:$A,Monitoring!C415,Video_List!$D:$D,"&lt;=" &amp;Monitoring!L415)-COUNTIFS(Video_List!$A:$A,Monitoring!C415,Video_List!$D:$D,"&lt;=" &amp;Monitoring!K415))+1," videos")))</f>
        <v>1 video</v>
      </c>
      <c r="T415" s="54" t="s">
        <v>34</v>
      </c>
      <c r="U415" s="75"/>
      <c r="V415" s="7" t="str">
        <f t="shared" si="58"/>
        <v/>
      </c>
      <c r="W415" s="85" t="s">
        <v>32</v>
      </c>
      <c r="X415" s="86" t="s">
        <v>35</v>
      </c>
      <c r="Y415" s="87" t="str">
        <f>+IFERROR(IF(Z415="#N/C","#N/C",INDEX(Taxonomy_UniqueValues!A:A,MATCH(Z415,Taxonomy_UniqueValues!B:B,0))),"#N/C")</f>
        <v>Insecta</v>
      </c>
      <c r="Z415" s="87" t="str">
        <f>+IFERROR(IF(AA415="#N/C","#N/C",INDEX(Taxonomy_UniqueValues!B:B,MATCH(AA415,Taxonomy_UniqueValues!C:C,0))),"#N/C")</f>
        <v>Diptera</v>
      </c>
      <c r="AA415" s="87" t="str">
        <f>+IFERROR(IF(AC415="#N/C","#N/C",IF(AC415="-",INDEX(Taxonomy_UniqueValues!C:C,MATCH(AD415,Taxonomy_UniqueValues!F:F,0)),INDEX(Taxonomy_UniqueValues!C:C,MATCH(AC415,Taxonomy_UniqueValues!E:E,0)))),"#N/C")</f>
        <v>Brachycera</v>
      </c>
      <c r="AB415" s="87" t="str">
        <f>+IFERROR(IF(AC415="#N/C","#N/C",INDEX(Taxonomy_UniqueValues!D:D,MATCH(AC415,Taxonomy_UniqueValues!E:E,0))),"#N/C")</f>
        <v>Muscomorpha</v>
      </c>
      <c r="AC415" s="87" t="s">
        <v>36</v>
      </c>
      <c r="AD415" s="87" t="str">
        <f>+IFERROR(IF(AE415="#N/C","#N/C",IF(AE415="-",INDEX(Taxonomy_UniqueValues!F:F,MATCH(AF415,Taxonomy_UniqueValues!H:H,0)),INDEX(Taxonomy_UniqueValues!F:F,MATCH(AE415,Taxonomy_UniqueValues!G:G,0)))),"#N/C")</f>
        <v>#N/C</v>
      </c>
      <c r="AE415" s="87" t="str">
        <f>+IFERROR(IF(AF415="#N/C","#N/C",INDEX(Taxonomy_UniqueValues!G:G,MATCH(AF415,Taxonomy_UniqueValues!H:H,0))),"#N/C")</f>
        <v>#N/C</v>
      </c>
      <c r="AF415" s="87" t="str">
        <f>+IFERROR(IF(AG415="#N/C","#N/C",INDEX(Taxonomy_UniqueValues!H:H,MATCH(AG415,Taxonomy_UniqueValues!I:I,0))),"#N/C")</f>
        <v>#N/C</v>
      </c>
      <c r="AG415" s="88" t="s">
        <v>37</v>
      </c>
      <c r="AH415" s="39" t="str" cm="1">
        <f t="array" ref="AH415">IF(LEN(V415)&gt;1,V415,_xlfn.LET(_xlpm.cls,Y415, _xlpm.ord,IFERROR(Z415,"#N/C"), _xlpm.subord,IFERROR(AA415,"#N/C"), _xlpm.infr,IFERROR(AB415,"#N/C"), _xlpm.sf,IFERROR(AC415,"#N/C"), _xlpm.fam,IFERROR(AD415,"#N/C"), _xlpm.subfam,IF(TRIM(AE415)="-","#N/C",IFERROR(AE415,"#N/C")),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_xlpm.fallback,IF(IFERROR(Z415,"#N/C")="#N/C",Y415,IF(IFERROR(AA415,"#N/C")="#N/C",Z415,IF(IFERROR(AB415,"#N/C")="#N/C",AA415,IF(IFERROR(AC415,"#N/C")="#N/C",AB415,IF(IFERROR(AD415,"#N/C")="#N/C",AC415,IF(IFERROR(AE415,"#N/C")="#N/C",AD415,"#N/C")))))), _xlpm.finalResult,IF(OR(_xlpm.computedResult="",_xlpm.computedResult="#N/C"),_xlpm.fallback,_xlpm.computedResult), INDEX(_xlpm.finalResult,1)))</f>
        <v>Muscoidea</v>
      </c>
      <c r="AI415" s="106" t="s">
        <v>35</v>
      </c>
      <c r="AJ415" s="55" t="str">
        <f t="shared" si="59"/>
        <v>Insecta.Diptera.Brachycera.Muscomorpha.Muscoidea.#N/C.#N/C.#N/C.#N/C</v>
      </c>
    </row>
    <row r="416" spans="1:36" x14ac:dyDescent="0.25">
      <c r="A416" s="3">
        <v>124</v>
      </c>
      <c r="B416" s="50" t="str">
        <f t="shared" si="54"/>
        <v>FAIR-D2_124</v>
      </c>
      <c r="C416" s="51" t="s">
        <v>335</v>
      </c>
      <c r="D416" s="4">
        <f t="shared" si="61"/>
        <v>45164</v>
      </c>
      <c r="E416" s="1" t="s">
        <v>415</v>
      </c>
      <c r="F416" s="81" t="str">
        <f>HYPERLINK(VLOOKUP(E416,Video_List!G:K,5),"video")</f>
        <v>video</v>
      </c>
      <c r="G416" s="5" t="str">
        <f>IF(ISBLANK(E416),"",IFERROR(IF(MATCH(E416,Video_List!$G:$G,)&gt;0,"ok",""),"errr"))</f>
        <v>ok</v>
      </c>
      <c r="H416" s="1" t="s">
        <v>415</v>
      </c>
      <c r="I416" s="81" t="str">
        <f>HYPERLINK(VLOOKUP(H416,Video_List!G:K,5),"video")</f>
        <v>video</v>
      </c>
      <c r="J416" s="5" t="str">
        <f>IF(ISBLANK(H416),"",IFERROR(IF(MATCH(H416,Video_List!$G:$G,)&gt;0,"ok",""),"error"))</f>
        <v>ok</v>
      </c>
      <c r="K416" s="2">
        <v>45164.647731481498</v>
      </c>
      <c r="L416" s="2">
        <v>45164.647754629601</v>
      </c>
      <c r="M416" s="52">
        <f t="shared" si="56"/>
        <v>2.3148102627601475E-5</v>
      </c>
      <c r="N416" s="53" t="s">
        <v>33</v>
      </c>
      <c r="O416" s="54" t="s">
        <v>35</v>
      </c>
      <c r="P416" s="54" t="s">
        <v>33</v>
      </c>
      <c r="Q416" s="6">
        <v>120</v>
      </c>
      <c r="R416" s="5" t="str">
        <f t="shared" si="60"/>
        <v>FAIR-D2/120</v>
      </c>
      <c r="S416" s="4" t="str">
        <f>IF(ISBLANK(E416),"",IF(E416=H416, "1 video",CONCATENATE((+COUNTIFS(Video_List!$A:$A,Monitoring!C416,Video_List!$D:$D,"&lt;=" &amp;Monitoring!L416)-COUNTIFS(Video_List!$A:$A,Monitoring!C416,Video_List!$D:$D,"&lt;=" &amp;Monitoring!K416))+1," videos")))</f>
        <v>1 video</v>
      </c>
      <c r="T416" s="54" t="s">
        <v>34</v>
      </c>
      <c r="U416" s="75" t="s">
        <v>105</v>
      </c>
      <c r="V416" s="7" t="str">
        <f t="shared" si="58"/>
        <v/>
      </c>
      <c r="W416" s="85" t="s">
        <v>32</v>
      </c>
      <c r="X416" s="86" t="s">
        <v>35</v>
      </c>
      <c r="Y416" s="87" t="str">
        <f>+IFERROR(IF(Z416="#N/C","#N/C",INDEX(Taxonomy_UniqueValues!A:A,MATCH(Z416,Taxonomy_UniqueValues!B:B,0))),"#N/C")</f>
        <v>Insecta</v>
      </c>
      <c r="Z416" s="87" t="str">
        <f>+IFERROR(IF(AA416="#N/C","#N/C",INDEX(Taxonomy_UniqueValues!B:B,MATCH(AA416,Taxonomy_UniqueValues!C:C,0))),"#N/C")</f>
        <v>Diptera</v>
      </c>
      <c r="AA416" s="87" t="str">
        <f>+IFERROR(IF(AC416="#N/C","#N/C",IF(AC416="-",INDEX(Taxonomy_UniqueValues!C:C,MATCH(AD416,Taxonomy_UniqueValues!F:F,0)),INDEX(Taxonomy_UniqueValues!C:C,MATCH(AC416,Taxonomy_UniqueValues!E:E,0)))),"#N/C")</f>
        <v>Brachycera</v>
      </c>
      <c r="AB416" s="87" t="str">
        <f>+IFERROR(IF(AC416="#N/C","#N/C",INDEX(Taxonomy_UniqueValues!D:D,MATCH(AC416,Taxonomy_UniqueValues!E:E,0))),"#N/C")</f>
        <v>Muscomorpha</v>
      </c>
      <c r="AC416" s="87" t="s">
        <v>36</v>
      </c>
      <c r="AD416" s="87" t="str">
        <f>+IFERROR(IF(AE416="#N/C","#N/C",IF(AE416="-",INDEX(Taxonomy_UniqueValues!F:F,MATCH(AF416,Taxonomy_UniqueValues!H:H,0)),INDEX(Taxonomy_UniqueValues!F:F,MATCH(AE416,Taxonomy_UniqueValues!G:G,0)))),"#N/C")</f>
        <v>#N/C</v>
      </c>
      <c r="AE416" s="87" t="str">
        <f>+IFERROR(IF(AF416="#N/C","#N/C",INDEX(Taxonomy_UniqueValues!G:G,MATCH(AF416,Taxonomy_UniqueValues!H:H,0))),"#N/C")</f>
        <v>#N/C</v>
      </c>
      <c r="AF416" s="87" t="str">
        <f>+IFERROR(IF(AG416="#N/C","#N/C",INDEX(Taxonomy_UniqueValues!H:H,MATCH(AG416,Taxonomy_UniqueValues!I:I,0))),"#N/C")</f>
        <v>#N/C</v>
      </c>
      <c r="AG416" s="88" t="s">
        <v>37</v>
      </c>
      <c r="AH416" s="39" t="str" cm="1">
        <f t="array" ref="AH416">IF(LEN(V416)&gt;1,V416,_xlfn.LET(_xlpm.cls,Y416, _xlpm.ord,IFERROR(Z416,"#N/C"), _xlpm.subord,IFERROR(AA416,"#N/C"), _xlpm.infr,IFERROR(AB416,"#N/C"), _xlpm.sf,IFERROR(AC416,"#N/C"), _xlpm.fam,IFERROR(AD416,"#N/C"), _xlpm.subfam,IF(TRIM(AE416)="-","#N/C",IFERROR(AE416,"#N/C")),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_xlpm.fallback,IF(IFERROR(Z416,"#N/C")="#N/C",Y416,IF(IFERROR(AA416,"#N/C")="#N/C",Z416,IF(IFERROR(AB416,"#N/C")="#N/C",AA416,IF(IFERROR(AC416,"#N/C")="#N/C",AB416,IF(IFERROR(AD416,"#N/C")="#N/C",AC416,IF(IFERROR(AE416,"#N/C")="#N/C",AD416,"#N/C")))))), _xlpm.finalResult,IF(OR(_xlpm.computedResult="",_xlpm.computedResult="#N/C"),_xlpm.fallback,_xlpm.computedResult), INDEX(_xlpm.finalResult,1)))</f>
        <v>Muscoidea</v>
      </c>
      <c r="AI416" s="106" t="s">
        <v>35</v>
      </c>
      <c r="AJ416" s="55" t="str">
        <f t="shared" si="59"/>
        <v>Insecta.Diptera.Brachycera.Muscomorpha.Muscoidea.#N/C.#N/C.#N/C.#N/C</v>
      </c>
    </row>
    <row r="417" spans="1:36" x14ac:dyDescent="0.25">
      <c r="A417" s="3">
        <v>125</v>
      </c>
      <c r="B417" s="50" t="str">
        <f t="shared" si="54"/>
        <v>FAIR-D2_125</v>
      </c>
      <c r="C417" s="51" t="s">
        <v>335</v>
      </c>
      <c r="D417" s="4">
        <f t="shared" si="61"/>
        <v>45164</v>
      </c>
      <c r="E417" s="1" t="s">
        <v>415</v>
      </c>
      <c r="F417" s="81" t="str">
        <f>HYPERLINK(VLOOKUP(E417,Video_List!G:K,5),"video")</f>
        <v>video</v>
      </c>
      <c r="G417" s="5" t="str">
        <f>IF(ISBLANK(E417),"",IFERROR(IF(MATCH(E417,Video_List!$G:$G,)&gt;0,"ok",""),"errr"))</f>
        <v>ok</v>
      </c>
      <c r="H417" s="1" t="s">
        <v>415</v>
      </c>
      <c r="I417" s="81" t="str">
        <f>HYPERLINK(VLOOKUP(H417,Video_List!G:K,5),"video")</f>
        <v>video</v>
      </c>
      <c r="J417" s="5" t="str">
        <f>IF(ISBLANK(H417),"",IFERROR(IF(MATCH(H417,Video_List!$G:$G,)&gt;0,"ok",""),"error"))</f>
        <v>ok</v>
      </c>
      <c r="K417" s="2">
        <v>45164.6477199074</v>
      </c>
      <c r="L417" s="2">
        <v>45164.647824074098</v>
      </c>
      <c r="M417" s="52">
        <f t="shared" si="56"/>
        <v>1.041666982928291E-4</v>
      </c>
      <c r="N417" s="53" t="s">
        <v>33</v>
      </c>
      <c r="O417" s="54" t="s">
        <v>35</v>
      </c>
      <c r="P417" s="54" t="s">
        <v>46</v>
      </c>
      <c r="Q417" s="6">
        <v>121</v>
      </c>
      <c r="R417" s="5" t="str">
        <f t="shared" si="60"/>
        <v>FAIR-D2/121</v>
      </c>
      <c r="S417" s="4" t="str">
        <f>IF(ISBLANK(E417),"",IF(E417=H417, "1 video",CONCATENATE((+COUNTIFS(Video_List!$A:$A,Monitoring!C417,Video_List!$D:$D,"&lt;=" &amp;Monitoring!L417)-COUNTIFS(Video_List!$A:$A,Monitoring!C417,Video_List!$D:$D,"&lt;=" &amp;Monitoring!K417))+1," videos")))</f>
        <v>1 video</v>
      </c>
      <c r="T417" s="54" t="s">
        <v>46</v>
      </c>
      <c r="U417" s="75" t="s">
        <v>1213</v>
      </c>
      <c r="V417" s="7" t="str">
        <f t="shared" si="58"/>
        <v>insect_small</v>
      </c>
      <c r="W417" s="85" t="s">
        <v>32</v>
      </c>
      <c r="X417" s="86" t="s">
        <v>35</v>
      </c>
      <c r="Y417" s="87" t="s">
        <v>85</v>
      </c>
      <c r="Z417" s="87" t="str">
        <f>+IFERROR(IF(AA417="#N/C","#N/C",INDEX(Taxonomy_UniqueValues!B:B,MATCH(AA417,Taxonomy_UniqueValues!C:C,0))),"#N/C")</f>
        <v>#N/C</v>
      </c>
      <c r="AA417" s="87" t="str">
        <f>+IFERROR(IF(AC417="#N/C","#N/C",IF(AC417="-",INDEX(Taxonomy_UniqueValues!C:C,MATCH(AD417,Taxonomy_UniqueValues!F:F,0)),INDEX(Taxonomy_UniqueValues!C:C,MATCH(AC417,Taxonomy_UniqueValues!E:E,0)))),"#N/C")</f>
        <v>#N/C</v>
      </c>
      <c r="AB417" s="87" t="str">
        <f>+IFERROR(IF(AC417="#N/C","#N/C",INDEX(Taxonomy_UniqueValues!D:D,MATCH(AC417,Taxonomy_UniqueValues!E:E,0))),"#N/C")</f>
        <v>#N/C</v>
      </c>
      <c r="AC417" s="87" t="str">
        <f>+IFERROR(IF(AD417="#N/C","#N/C",IF(AD417="-",INDEX(Taxonomy_UniqueValues!E:E,MATCH(AE417,Taxonomy_UniqueValues!G:G,0)),INDEX(Taxonomy_UniqueValues!E:E,MATCH(AD417,Taxonomy_UniqueValues!F:F,0)))),"#N/C")</f>
        <v>#N/C</v>
      </c>
      <c r="AD417" s="87" t="str">
        <f>+IFERROR(IF(AE417="#N/C","#N/C",IF(AE417="-",INDEX(Taxonomy_UniqueValues!F:F,MATCH(AF417,Taxonomy_UniqueValues!H:H,0)),INDEX(Taxonomy_UniqueValues!F:F,MATCH(AE417,Taxonomy_UniqueValues!G:G,0)))),"#N/C")</f>
        <v>#N/C</v>
      </c>
      <c r="AE417" s="87" t="str">
        <f>+IFERROR(IF(AF417="#N/C","#N/C",INDEX(Taxonomy_UniqueValues!G:G,MATCH(AF417,Taxonomy_UniqueValues!H:H,0))),"#N/C")</f>
        <v>#N/C</v>
      </c>
      <c r="AF417" s="87" t="str">
        <f>+IFERROR(IF(AG417="#N/C","#N/C",INDEX(Taxonomy_UniqueValues!H:H,MATCH(AG417,Taxonomy_UniqueValues!I:I,0))),"#N/C")</f>
        <v>#N/C</v>
      </c>
      <c r="AG417" s="88" t="s">
        <v>37</v>
      </c>
      <c r="AH417" s="39" t="str" cm="1">
        <f t="array" ref="AH417">IF(LEN(V417)&gt;1,V417,_xlfn.LET(_xlpm.cls,Y417, _xlpm.ord,IFERROR(Z417,"#N/C"), _xlpm.subord,IFERROR(AA417,"#N/C"), _xlpm.infr,IFERROR(AB417,"#N/C"), _xlpm.sf,IFERROR(AC417,"#N/C"), _xlpm.fam,IFERROR(AD417,"#N/C"), _xlpm.subfam,IF(TRIM(AE417)="-","#N/C",IFERROR(AE417,"#N/C")),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_xlpm.fallback,IF(IFERROR(Z417,"#N/C")="#N/C",Y417,IF(IFERROR(AA417,"#N/C")="#N/C",Z417,IF(IFERROR(AB417,"#N/C")="#N/C",AA417,IF(IFERROR(AC417,"#N/C")="#N/C",AB417,IF(IFERROR(AD417,"#N/C")="#N/C",AC417,IF(IFERROR(AE417,"#N/C")="#N/C",AD417,"#N/C")))))), _xlpm.finalResult,IF(OR(_xlpm.computedResult="",_xlpm.computedResult="#N/C"),_xlpm.fallback,_xlpm.computedResult), INDEX(_xlpm.finalResult,1)))</f>
        <v>insect_small</v>
      </c>
      <c r="AI417" s="106" t="s">
        <v>32</v>
      </c>
      <c r="AJ417" s="55" t="str">
        <f t="shared" si="59"/>
        <v>Insecta.#N/C.#N/C.#N/C.#N/C.#N/C.#N/C.#N/C.#N/C</v>
      </c>
    </row>
    <row r="418" spans="1:36" x14ac:dyDescent="0.25">
      <c r="A418" s="3">
        <v>126</v>
      </c>
      <c r="B418" s="50" t="str">
        <f t="shared" si="54"/>
        <v>FAIR-D2_126</v>
      </c>
      <c r="C418" s="51" t="s">
        <v>335</v>
      </c>
      <c r="D418" s="4">
        <f t="shared" si="61"/>
        <v>45164</v>
      </c>
      <c r="E418" s="1" t="s">
        <v>416</v>
      </c>
      <c r="F418" s="81" t="str">
        <f>HYPERLINK(VLOOKUP(E418,Video_List!G:K,5),"video")</f>
        <v>video</v>
      </c>
      <c r="G418" s="5" t="str">
        <f>IF(ISBLANK(E418),"",IFERROR(IF(MATCH(E418,Video_List!$G:$G,)&gt;0,"ok",""),"errr"))</f>
        <v>ok</v>
      </c>
      <c r="H418" s="1" t="s">
        <v>416</v>
      </c>
      <c r="I418" s="81" t="str">
        <f>HYPERLINK(VLOOKUP(H418,Video_List!G:K,5),"video")</f>
        <v>video</v>
      </c>
      <c r="J418" s="5" t="str">
        <f>IF(ISBLANK(H418),"",IFERROR(IF(MATCH(H418,Video_List!$G:$G,)&gt;0,"ok",""),"error"))</f>
        <v>ok</v>
      </c>
      <c r="K418" s="2">
        <v>45164.661412037</v>
      </c>
      <c r="L418" s="2">
        <v>45164.661597222199</v>
      </c>
      <c r="M418" s="52">
        <f t="shared" si="56"/>
        <v>1.8518519937060773E-4</v>
      </c>
      <c r="N418" s="53" t="s">
        <v>31</v>
      </c>
      <c r="O418" s="54" t="s">
        <v>32</v>
      </c>
      <c r="P418" s="54" t="s">
        <v>33</v>
      </c>
      <c r="Q418" s="6">
        <v>122</v>
      </c>
      <c r="R418" s="5" t="str">
        <f t="shared" si="60"/>
        <v>FAIR-D2/122</v>
      </c>
      <c r="S418" s="4" t="str">
        <f>IF(ISBLANK(E418),"",IF(E418=H418, "1 video",CONCATENATE((+COUNTIFS(Video_List!$A:$A,Monitoring!C418,Video_List!$D:$D,"&lt;=" &amp;Monitoring!L418)-COUNTIFS(Video_List!$A:$A,Monitoring!C418,Video_List!$D:$D,"&lt;=" &amp;Monitoring!K418))+1," videos")))</f>
        <v>1 video</v>
      </c>
      <c r="T418" s="54" t="s">
        <v>34</v>
      </c>
      <c r="U418" s="75"/>
      <c r="V418" s="7" t="str">
        <f t="shared" si="58"/>
        <v/>
      </c>
      <c r="W418" s="85" t="s">
        <v>32</v>
      </c>
      <c r="X418" s="86" t="s">
        <v>35</v>
      </c>
      <c r="Y418" s="87" t="str">
        <f>+IFERROR(IF(Z418="#N/C","#N/C",IF(Z418=0,INDEX(Taxonomy_UniqueValues!A:A,MATCH(AA418,Taxonomy_UniqueValues!C:C,0)),INDEX(Taxonomy_UniqueValues!A:A,MATCH(Z418,Taxonomy_UniqueValues!B:B,0)))),"#N/C")</f>
        <v>Insecta</v>
      </c>
      <c r="Z418" s="87" t="str">
        <f>+IFERROR(IF(AA418="#N/C","#N/C",IF(AA418=0,INDEX(Taxonomy_UniqueValues!B:B,MATCH(AB418,Taxonomy_UniqueValues!D:D,0)),INDEX(Taxonomy_UniqueValues!B:B,MATCH(AA418,Taxonomy_UniqueValues!C:C,0)))),"#N/C")</f>
        <v>Diptera</v>
      </c>
      <c r="AA418" s="87" t="str">
        <f>+IFERROR(IF(AB418="#N/C","#N/C",IF(AB418=0,INDEX(Taxonomy_UniqueValues!C:C,MATCH(AC418,Taxonomy_UniqueValues!E:E,0)),INDEX(Taxonomy_UniqueValues!C:C,MATCH(AB418,Taxonomy_UniqueValues!D:D,0)))),"#N/C")</f>
        <v>Brachycera</v>
      </c>
      <c r="AB418" s="87" t="str">
        <f>+IFERROR(IF(AC418="#N/C","#N/C",IF(AC418=0,INDEX(Taxonomy_UniqueValues!D:D,MATCH(AD418,Taxonomy_UniqueValues!F:F,0)),INDEX(Taxonomy_UniqueValues!D:D,MATCH(AC418,Taxonomy_UniqueValues!E:E,0)))),"#N/C")</f>
        <v>Muscomorpha</v>
      </c>
      <c r="AC418" s="87" t="str">
        <f>+IFERROR(IF(AD418="#N/C","#N/C",IF(AD418=0,INDEX(Taxonomy_UniqueValues!E:E,MATCH(AE418,Taxonomy_UniqueValues!G:G,0)),INDEX(Taxonomy_UniqueValues!E:E,MATCH(AD418,Taxonomy_UniqueValues!F:F,0)))),"#N/C")</f>
        <v>Muscoidea</v>
      </c>
      <c r="AD418" s="87" t="str">
        <f>+IFERROR(IF(AE418="#N/C","#N/C",IF(AE418=0,INDEX(Taxonomy_UniqueValues!F:F,MATCH(AF418,Taxonomy_UniqueValues!H:H,0)),INDEX(Taxonomy_UniqueValues!F:F,MATCH(AE418,Taxonomy_UniqueValues!G:G,0)))),"#N/C")</f>
        <v>Fanniidae</v>
      </c>
      <c r="AE418" s="87">
        <f>+IFERROR(IF(AF418="#N/C","#N/C",INDEX(Taxonomy_UniqueValues!G:G,MATCH(AF418,Taxonomy_UniqueValues!H:H,0))),"#N/C")</f>
        <v>0</v>
      </c>
      <c r="AF418" s="87" t="s">
        <v>39</v>
      </c>
      <c r="AG418" s="88" t="s">
        <v>37</v>
      </c>
      <c r="AH418" s="39" t="str" cm="1">
        <f t="array" ref="AH418">IF(LEN(V418)&gt;1,V418,_xlfn.LET(_xlpm.cls,Y418, _xlpm.ord,IFERROR(Z418,"#N/C"), _xlpm.subord,IFERROR(AA418,"#N/C"), _xlpm.infr,IFERROR(AB418,"#N/C"), _xlpm.sf,IFERROR(AC418,"#N/C"), _xlpm.fam,IFERROR(AD418,"#N/C"), _xlpm.subfam,IF(TRIM(AE418)="-","#N/C",IFERROR(AE418,"#N/C")),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_xlpm.fallback,IF(IFERROR(Z418,"#N/C")="#N/C",Y418,IF(IFERROR(AA418,"#N/C")="#N/C",Z418,IF(IFERROR(AB418,"#N/C")="#N/C",AA418,IF(IFERROR(AC418,"#N/C")="#N/C",AB418,IF(IFERROR(AD418,"#N/C")="#N/C",AC418,IF(IFERROR(AE418,"#N/C")="#N/C",AD418,"#N/C")))))), _xlpm.finalResult,IF(OR(_xlpm.computedResult="",_xlpm.computedResult="#N/C"),_xlpm.fallback,_xlpm.computedResult), INDEX(_xlpm.finalResult,1)))</f>
        <v>fly</v>
      </c>
      <c r="AI418" s="106" t="s">
        <v>35</v>
      </c>
      <c r="AJ418" s="55" t="str">
        <f t="shared" si="59"/>
        <v>Insecta.Diptera.Brachycera.Muscomorpha.Muscoidea.Fanniidae.0.Fannia.#N/C</v>
      </c>
    </row>
    <row r="419" spans="1:36" x14ac:dyDescent="0.25">
      <c r="A419" s="3">
        <v>127</v>
      </c>
      <c r="B419" s="50" t="str">
        <f t="shared" si="54"/>
        <v>FAIR-D2_127</v>
      </c>
      <c r="C419" s="51" t="s">
        <v>335</v>
      </c>
      <c r="D419" s="4">
        <f t="shared" si="61"/>
        <v>45165</v>
      </c>
      <c r="E419" s="1" t="s">
        <v>417</v>
      </c>
      <c r="F419" s="81" t="str">
        <f>HYPERLINK(VLOOKUP(E419,Video_List!G:K,5),"video")</f>
        <v>video</v>
      </c>
      <c r="G419" s="5" t="str">
        <f>IF(ISBLANK(E419),"",IFERROR(IF(MATCH(E419,Video_List!$G:$G,)&gt;0,"ok",""),"errr"))</f>
        <v>ok</v>
      </c>
      <c r="H419" s="1" t="s">
        <v>417</v>
      </c>
      <c r="I419" s="81" t="str">
        <f>HYPERLINK(VLOOKUP(H419,Video_List!G:K,5),"video")</f>
        <v>video</v>
      </c>
      <c r="J419" s="5" t="str">
        <f>IF(ISBLANK(H419),"",IFERROR(IF(MATCH(H419,Video_List!$G:$G,)&gt;0,"ok",""),"error"))</f>
        <v>ok</v>
      </c>
      <c r="K419" s="2">
        <v>45165.347222222197</v>
      </c>
      <c r="L419" s="2">
        <v>45165.347349536998</v>
      </c>
      <c r="M419" s="52">
        <f t="shared" si="56"/>
        <v>1.2731480092043057E-4</v>
      </c>
      <c r="N419" s="53" t="s">
        <v>46</v>
      </c>
      <c r="O419" s="54" t="s">
        <v>32</v>
      </c>
      <c r="P419" s="54" t="s">
        <v>33</v>
      </c>
      <c r="Q419" s="6">
        <v>123</v>
      </c>
      <c r="R419" s="5" t="str">
        <f t="shared" si="60"/>
        <v>FAIR-D2/123</v>
      </c>
      <c r="S419" s="4" t="str">
        <f>IF(ISBLANK(E419),"",IF(E419=H419, "1 video",CONCATENATE((+COUNTIFS(Video_List!$A:$A,Monitoring!C419,Video_List!$D:$D,"&lt;=" &amp;Monitoring!L419)-COUNTIFS(Video_List!$A:$A,Monitoring!C419,Video_List!$D:$D,"&lt;=" &amp;Monitoring!K419))+1," videos")))</f>
        <v>1 video</v>
      </c>
      <c r="T419" s="54" t="s">
        <v>34</v>
      </c>
      <c r="U419" s="75"/>
      <c r="V419" s="7" t="str">
        <f t="shared" si="58"/>
        <v/>
      </c>
      <c r="W419" s="85" t="s">
        <v>32</v>
      </c>
      <c r="X419" s="86" t="s">
        <v>35</v>
      </c>
      <c r="Y419" s="87" t="str">
        <f>+IFERROR(IF(Z419="#N/C","#N/C",IF(Z419=0,INDEX(Taxonomy_UniqueValues!A:A,MATCH(AA419,Taxonomy_UniqueValues!C:C,0)),INDEX(Taxonomy_UniqueValues!A:A,MATCH(Z419,Taxonomy_UniqueValues!B:B,0)))),"#N/C")</f>
        <v>Insecta</v>
      </c>
      <c r="Z419" s="87" t="str">
        <f>+IFERROR(IF(AA419="#N/C","#N/C",IF(AA419=0,INDEX(Taxonomy_UniqueValues!B:B,MATCH(AB419,Taxonomy_UniqueValues!D:D,0)),INDEX(Taxonomy_UniqueValues!B:B,MATCH(AA419,Taxonomy_UniqueValues!C:C,0)))),"#N/C")</f>
        <v>Diptera</v>
      </c>
      <c r="AA419" s="87" t="str">
        <f>+IFERROR(IF(AB419="#N/C","#N/C",IF(AB419=0,INDEX(Taxonomy_UniqueValues!C:C,MATCH(AC419,Taxonomy_UniqueValues!E:E,0)),INDEX(Taxonomy_UniqueValues!C:C,MATCH(AB419,Taxonomy_UniqueValues!D:D,0)))),"#N/C")</f>
        <v>Brachycera</v>
      </c>
      <c r="AB419" s="87" t="str">
        <f>+IFERROR(IF(AC419="#N/C","#N/C",IF(AC419=0,INDEX(Taxonomy_UniqueValues!D:D,MATCH(AD419,Taxonomy_UniqueValues!F:F,0)),INDEX(Taxonomy_UniqueValues!D:D,MATCH(AC419,Taxonomy_UniqueValues!E:E,0)))),"#N/C")</f>
        <v>Muscomorpha</v>
      </c>
      <c r="AC419" s="87" t="str">
        <f>+IFERROR(IF(AD419="#N/C","#N/C",IF(AD419=0,INDEX(Taxonomy_UniqueValues!E:E,MATCH(AE419,Taxonomy_UniqueValues!G:G,0)),INDEX(Taxonomy_UniqueValues!E:E,MATCH(AD419,Taxonomy_UniqueValues!F:F,0)))),"#N/C")</f>
        <v>Muscoidea</v>
      </c>
      <c r="AD419" s="87" t="str">
        <f>+IFERROR(IF(AE419="#N/C","#N/C",IF(AE419=0,INDEX(Taxonomy_UniqueValues!F:F,MATCH(AF419,Taxonomy_UniqueValues!H:H,0)),INDEX(Taxonomy_UniqueValues!F:F,MATCH(AE419,Taxonomy_UniqueValues!G:G,0)))),"#N/C")</f>
        <v>Fanniidae</v>
      </c>
      <c r="AE419" s="87">
        <f>+IFERROR(IF(AF419="#N/C","#N/C",INDEX(Taxonomy_UniqueValues!G:G,MATCH(AF419,Taxonomy_UniqueValues!H:H,0))),"#N/C")</f>
        <v>0</v>
      </c>
      <c r="AF419" s="87" t="s">
        <v>39</v>
      </c>
      <c r="AG419" s="88" t="s">
        <v>37</v>
      </c>
      <c r="AH419" s="39" t="str" cm="1">
        <f t="array" ref="AH419">IF(LEN(V419)&gt;1,V419,_xlfn.LET(_xlpm.cls,Y419, _xlpm.ord,IFERROR(Z419,"#N/C"), _xlpm.subord,IFERROR(AA419,"#N/C"), _xlpm.infr,IFERROR(AB419,"#N/C"), _xlpm.sf,IFERROR(AC419,"#N/C"), _xlpm.fam,IFERROR(AD419,"#N/C"), _xlpm.subfam,IF(TRIM(AE419)="-","#N/C",IFERROR(AE419,"#N/C")),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_xlpm.fallback,IF(IFERROR(Z419,"#N/C")="#N/C",Y419,IF(IFERROR(AA419,"#N/C")="#N/C",Z419,IF(IFERROR(AB419,"#N/C")="#N/C",AA419,IF(IFERROR(AC419,"#N/C")="#N/C",AB419,IF(IFERROR(AD419,"#N/C")="#N/C",AC419,IF(IFERROR(AE419,"#N/C")="#N/C",AD419,"#N/C")))))), _xlpm.finalResult,IF(OR(_xlpm.computedResult="",_xlpm.computedResult="#N/C"),_xlpm.fallback,_xlpm.computedResult), INDEX(_xlpm.finalResult,1)))</f>
        <v>fly</v>
      </c>
      <c r="AI419" s="106" t="s">
        <v>35</v>
      </c>
      <c r="AJ419" s="55" t="str">
        <f t="shared" si="59"/>
        <v>Insecta.Diptera.Brachycera.Muscomorpha.Muscoidea.Fanniidae.0.Fannia.#N/C</v>
      </c>
    </row>
    <row r="420" spans="1:36" x14ac:dyDescent="0.25">
      <c r="A420" s="3">
        <v>128</v>
      </c>
      <c r="B420" s="50" t="str">
        <f t="shared" si="54"/>
        <v>FAIR-D2_128</v>
      </c>
      <c r="C420" s="51" t="s">
        <v>335</v>
      </c>
      <c r="D420" s="4">
        <f t="shared" si="61"/>
        <v>45165</v>
      </c>
      <c r="E420" s="1" t="s">
        <v>417</v>
      </c>
      <c r="F420" s="81" t="str">
        <f>HYPERLINK(VLOOKUP(E420,Video_List!G:K,5),"video")</f>
        <v>video</v>
      </c>
      <c r="G420" s="5" t="str">
        <f>IF(ISBLANK(E420),"",IFERROR(IF(MATCH(E420,Video_List!$G:$G,)&gt;0,"ok",""),"errr"))</f>
        <v>ok</v>
      </c>
      <c r="H420" s="1" t="s">
        <v>418</v>
      </c>
      <c r="I420" s="81" t="str">
        <f>HYPERLINK(VLOOKUP(H420,Video_List!G:K,5),"video")</f>
        <v>video</v>
      </c>
      <c r="J420" s="5" t="str">
        <f>IF(ISBLANK(H420),"",IFERROR(IF(MATCH(H420,Video_List!$G:$G,)&gt;0,"ok",""),"error"))</f>
        <v>ok</v>
      </c>
      <c r="K420" s="2">
        <v>45165.347222222197</v>
      </c>
      <c r="L420" s="2">
        <v>45165.4361921296</v>
      </c>
      <c r="M420" s="52">
        <f t="shared" si="56"/>
        <v>8.8969907403225079E-2</v>
      </c>
      <c r="N420" s="53" t="s">
        <v>46</v>
      </c>
      <c r="O420" s="6" t="s">
        <v>35</v>
      </c>
      <c r="P420" s="6" t="s">
        <v>31</v>
      </c>
      <c r="Q420" s="6">
        <v>124</v>
      </c>
      <c r="R420" s="5" t="str">
        <f t="shared" si="60"/>
        <v>FAIR-D2/124</v>
      </c>
      <c r="S420" s="4" t="str">
        <f>IF(ISBLANK(E420),"",IF(E420=H420, "1 video",CONCATENATE((+COUNTIFS(Video_List!$A:$A,Monitoring!C420,Video_List!$D:$D,"&lt;=" &amp;Monitoring!L420)-COUNTIFS(Video_List!$A:$A,Monitoring!C420,Video_List!$D:$D,"&lt;=" &amp;Monitoring!K420))+1," videos")))</f>
        <v>13 videos</v>
      </c>
      <c r="T420" s="6" t="s">
        <v>46</v>
      </c>
      <c r="U420" s="75"/>
      <c r="V420" s="7" t="str">
        <f t="shared" si="58"/>
        <v/>
      </c>
      <c r="W420" s="85" t="s">
        <v>35</v>
      </c>
      <c r="X420" s="86" t="s">
        <v>35</v>
      </c>
      <c r="Y420" s="87" t="s">
        <v>85</v>
      </c>
      <c r="Z420" s="87" t="str">
        <f>+IFERROR(IF(AA420="#N/C","#N/C",INDEX(Taxonomy_UniqueValues!B:B,MATCH(AA420,Taxonomy_UniqueValues!C:C,0))),"#N/C")</f>
        <v>#N/C</v>
      </c>
      <c r="AA420" s="87" t="str">
        <f>+IFERROR(IF(AC420="#N/C","#N/C",IF(AC420="-",INDEX(Taxonomy_UniqueValues!C:C,MATCH(AD420,Taxonomy_UniqueValues!F:F,0)),INDEX(Taxonomy_UniqueValues!C:C,MATCH(AC420,Taxonomy_UniqueValues!E:E,0)))),"#N/C")</f>
        <v>#N/C</v>
      </c>
      <c r="AB420" s="87" t="str">
        <f>+IFERROR(IF(AC420="#N/C","#N/C",INDEX(Taxonomy_UniqueValues!D:D,MATCH(AC420,Taxonomy_UniqueValues!E:E,0))),"#N/C")</f>
        <v>#N/C</v>
      </c>
      <c r="AC420" s="87" t="str">
        <f>+IFERROR(IF(AD420="#N/C","#N/C",IF(AD420="-",INDEX(Taxonomy_UniqueValues!E:E,MATCH(AE420,Taxonomy_UniqueValues!G:G,0)),INDEX(Taxonomy_UniqueValues!E:E,MATCH(AD420,Taxonomy_UniqueValues!F:F,0)))),"#N/C")</f>
        <v>#N/C</v>
      </c>
      <c r="AD420" s="87" t="str">
        <f>+IFERROR(IF(AE420="#N/C","#N/C",IF(AE420="-",INDEX(Taxonomy_UniqueValues!F:F,MATCH(AF420,Taxonomy_UniqueValues!H:H,0)),INDEX(Taxonomy_UniqueValues!F:F,MATCH(AE420,Taxonomy_UniqueValues!G:G,0)))),"#N/C")</f>
        <v>#N/C</v>
      </c>
      <c r="AE420" s="87" t="str">
        <f>+IFERROR(IF(AF420="#N/C","#N/C",INDEX(Taxonomy_UniqueValues!G:G,MATCH(AF420,Taxonomy_UniqueValues!H:H,0))),"#N/C")</f>
        <v>#N/C</v>
      </c>
      <c r="AF420" s="87" t="str">
        <f>+IFERROR(IF(AG420="#N/C","#N/C",INDEX(Taxonomy_UniqueValues!H:H,MATCH(AG420,Taxonomy_UniqueValues!I:I,0))),"#N/C")</f>
        <v>#N/C</v>
      </c>
      <c r="AG420" s="88" t="s">
        <v>37</v>
      </c>
      <c r="AH420" s="39" t="str" cm="1">
        <f t="array" ref="AH420">IF(LEN(V420)&gt;1,V420,_xlfn.LET(_xlpm.cls,Y420, _xlpm.ord,IFERROR(Z420,"#N/C"), _xlpm.subord,IFERROR(AA420,"#N/C"), _xlpm.infr,IFERROR(AB420,"#N/C"), _xlpm.sf,IFERROR(AC420,"#N/C"), _xlpm.fam,IFERROR(AD420,"#N/C"), _xlpm.subfam,IF(TRIM(AE420)="-","#N/C",IFERROR(AE420,"#N/C")),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_xlpm.fallback,IF(IFERROR(Z420,"#N/C")="#N/C",Y420,IF(IFERROR(AA420,"#N/C")="#N/C",Z420,IF(IFERROR(AB420,"#N/C")="#N/C",AA420,IF(IFERROR(AC420,"#N/C")="#N/C",AB420,IF(IFERROR(AD420,"#N/C")="#N/C",AC420,IF(IFERROR(AE420,"#N/C")="#N/C",AD420,"#N/C")))))), _xlpm.finalResult,IF(OR(_xlpm.computedResult="",_xlpm.computedResult="#N/C"),_xlpm.fallback,_xlpm.computedResult), INDEX(_xlpm.finalResult,1)))</f>
        <v>Insecta</v>
      </c>
      <c r="AI420" s="106" t="s">
        <v>35</v>
      </c>
      <c r="AJ420" s="55" t="str">
        <f t="shared" si="59"/>
        <v>Insecta.#N/C.#N/C.#N/C.#N/C.#N/C.#N/C.#N/C.#N/C</v>
      </c>
    </row>
    <row r="421" spans="1:36" x14ac:dyDescent="0.25">
      <c r="A421" s="3">
        <v>129</v>
      </c>
      <c r="B421" s="50" t="str">
        <f t="shared" si="54"/>
        <v>FAIR-D2_129</v>
      </c>
      <c r="C421" s="51" t="s">
        <v>335</v>
      </c>
      <c r="D421" s="4">
        <f t="shared" si="61"/>
        <v>45165</v>
      </c>
      <c r="E421" s="1" t="s">
        <v>419</v>
      </c>
      <c r="F421" s="81" t="str">
        <f>HYPERLINK(VLOOKUP(E421,Video_List!G:K,5),"video")</f>
        <v>video</v>
      </c>
      <c r="G421" s="5" t="str">
        <f>IF(ISBLANK(E421),"",IFERROR(IF(MATCH(E421,Video_List!$G:$G,)&gt;0,"ok",""),"errr"))</f>
        <v>ok</v>
      </c>
      <c r="H421" s="1" t="s">
        <v>419</v>
      </c>
      <c r="I421" s="81" t="str">
        <f>HYPERLINK(VLOOKUP(H421,Video_List!G:K,5),"video")</f>
        <v>video</v>
      </c>
      <c r="J421" s="5" t="str">
        <f>IF(ISBLANK(H421),"",IFERROR(IF(MATCH(H421,Video_List!$G:$G,)&gt;0,"ok",""),"error"))</f>
        <v>ok</v>
      </c>
      <c r="K421" s="2">
        <v>45165.352905092601</v>
      </c>
      <c r="L421" s="2">
        <v>45165.352986111102</v>
      </c>
      <c r="M421" s="52">
        <f t="shared" si="56"/>
        <v>8.1018501077778637E-5</v>
      </c>
      <c r="N421" s="53" t="s">
        <v>33</v>
      </c>
      <c r="O421" s="54" t="s">
        <v>35</v>
      </c>
      <c r="P421" s="54" t="s">
        <v>33</v>
      </c>
      <c r="Q421" s="6">
        <v>125</v>
      </c>
      <c r="R421" s="5" t="str">
        <f t="shared" si="60"/>
        <v>FAIR-D2/125</v>
      </c>
      <c r="S421" s="4" t="str">
        <f>IF(ISBLANK(E421),"",IF(E421=H421, "1 video",CONCATENATE((+COUNTIFS(Video_List!$A:$A,Monitoring!C421,Video_List!$D:$D,"&lt;=" &amp;Monitoring!L421)-COUNTIFS(Video_List!$A:$A,Monitoring!C421,Video_List!$D:$D,"&lt;=" &amp;Monitoring!K421))+1," videos")))</f>
        <v>1 video</v>
      </c>
      <c r="T421" s="54" t="s">
        <v>46</v>
      </c>
      <c r="U421" s="75" t="s">
        <v>105</v>
      </c>
      <c r="V421" s="7" t="str">
        <f t="shared" si="58"/>
        <v/>
      </c>
      <c r="W421" s="85" t="s">
        <v>35</v>
      </c>
      <c r="X421" s="86" t="s">
        <v>35</v>
      </c>
      <c r="Y421" s="87" t="str">
        <f>+IFERROR(IF(Z421="#N/C","#N/C",INDEX(Taxonomy_UniqueValues!A:A,MATCH(Z421,Taxonomy_UniqueValues!B:B,0))),"#N/C")</f>
        <v>#N/C</v>
      </c>
      <c r="Z421" s="87" t="str">
        <f>+IFERROR(IF(AA421="#N/C","#N/C",INDEX(Taxonomy_UniqueValues!B:B,MATCH(AA421,Taxonomy_UniqueValues!C:C,0))),"#N/C")</f>
        <v>#N/C</v>
      </c>
      <c r="AA421" s="87" t="str">
        <f>+IFERROR(IF(AC421="#N/C","#N/C",IF(AC421="-",INDEX(Taxonomy_UniqueValues!C:C,MATCH(AD421,Taxonomy_UniqueValues!F:F,0)),INDEX(Taxonomy_UniqueValues!C:C,MATCH(AC421,Taxonomy_UniqueValues!E:E,0)))),"#N/C")</f>
        <v>#N/C</v>
      </c>
      <c r="AB421" s="87" t="str">
        <f>+IFERROR(IF(AC421="#N/C","#N/C",INDEX(Taxonomy_UniqueValues!D:D,MATCH(AC421,Taxonomy_UniqueValues!E:E,0))),"#N/C")</f>
        <v>#N/C</v>
      </c>
      <c r="AC421" s="87" t="str">
        <f>+IFERROR(IF(AD421="#N/C","#N/C",IF(AD421="-",INDEX(Taxonomy_UniqueValues!E:E,MATCH(AE421,Taxonomy_UniqueValues!G:G,0)),INDEX(Taxonomy_UniqueValues!E:E,MATCH(AD421,Taxonomy_UniqueValues!F:F,0)))),"#N/C")</f>
        <v>#N/C</v>
      </c>
      <c r="AD421" s="87" t="str">
        <f>+IFERROR(IF(AE421="#N/C","#N/C",IF(AE421="-",INDEX(Taxonomy_UniqueValues!F:F,MATCH(AF421,Taxonomy_UniqueValues!H:H,0)),INDEX(Taxonomy_UniqueValues!F:F,MATCH(AE421,Taxonomy_UniqueValues!G:G,0)))),"#N/C")</f>
        <v>#N/C</v>
      </c>
      <c r="AE421" s="87" t="str">
        <f>+IFERROR(IF(AF421="#N/C","#N/C",INDEX(Taxonomy_UniqueValues!G:G,MATCH(AF421,Taxonomy_UniqueValues!H:H,0))),"#N/C")</f>
        <v>#N/C</v>
      </c>
      <c r="AF421" s="87" t="str">
        <f>+IFERROR(IF(AG421="#N/C","#N/C",INDEX(Taxonomy_UniqueValues!H:H,MATCH(AG421,Taxonomy_UniqueValues!I:I,0))),"#N/C")</f>
        <v>#N/C</v>
      </c>
      <c r="AG421" s="88" t="s">
        <v>37</v>
      </c>
      <c r="AH421" s="39" t="str" cm="1">
        <f t="array" ref="AH421">IF(LEN(V421)&gt;1,V421,_xlfn.LET(_xlpm.cls,Y421, _xlpm.ord,IFERROR(Z421,"#N/C"), _xlpm.subord,IFERROR(AA421,"#N/C"), _xlpm.infr,IFERROR(AB421,"#N/C"), _xlpm.sf,IFERROR(AC421,"#N/C"), _xlpm.fam,IFERROR(AD421,"#N/C"), _xlpm.subfam,IF(TRIM(AE421)="-","#N/C",IFERROR(AE421,"#N/C")),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_xlpm.fallback,IF(IFERROR(Z421,"#N/C")="#N/C",Y421,IF(IFERROR(AA421,"#N/C")="#N/C",Z421,IF(IFERROR(AB421,"#N/C")="#N/C",AA421,IF(IFERROR(AC421,"#N/C")="#N/C",AB421,IF(IFERROR(AD421,"#N/C")="#N/C",AC421,IF(IFERROR(AE421,"#N/C")="#N/C",AD421,"#N/C")))))), _xlpm.finalResult,IF(OR(_xlpm.computedResult="",_xlpm.computedResult="#N/C"),_xlpm.fallback,_xlpm.computedResult), INDEX(_xlpm.finalResult,1)))</f>
        <v>#N/C</v>
      </c>
      <c r="AI421" s="106" t="s">
        <v>35</v>
      </c>
      <c r="AJ421" s="55" t="str">
        <f t="shared" si="59"/>
        <v>#N/C.#N/C.#N/C.#N/C.#N/C.#N/C.#N/C.#N/C.#N/C</v>
      </c>
    </row>
    <row r="422" spans="1:36" x14ac:dyDescent="0.25">
      <c r="A422" s="3">
        <v>130</v>
      </c>
      <c r="B422" s="50" t="str">
        <f t="shared" ref="B422:B484" si="62">+_xlfn.CONCAT(C422,"_",A422)</f>
        <v>FAIR-D2_130</v>
      </c>
      <c r="C422" s="51" t="s">
        <v>335</v>
      </c>
      <c r="D422" s="4">
        <f t="shared" si="61"/>
        <v>45165</v>
      </c>
      <c r="E422" s="1" t="s">
        <v>420</v>
      </c>
      <c r="F422" s="81" t="str">
        <f>HYPERLINK(VLOOKUP(E422,Video_List!G:K,5),"video")</f>
        <v>video</v>
      </c>
      <c r="G422" s="5" t="str">
        <f>IF(ISBLANK(E422),"",IFERROR(IF(MATCH(E422,Video_List!$G:$G,)&gt;0,"ok",""),"errr"))</f>
        <v>ok</v>
      </c>
      <c r="H422" s="1" t="s">
        <v>420</v>
      </c>
      <c r="I422" s="81" t="str">
        <f>HYPERLINK(VLOOKUP(H422,Video_List!G:K,5),"video")</f>
        <v>video</v>
      </c>
      <c r="J422" s="5" t="str">
        <f>IF(ISBLANK(H422),"",IFERROR(IF(MATCH(H422,Video_List!$G:$G,)&gt;0,"ok",""),"error"))</f>
        <v>ok</v>
      </c>
      <c r="K422" s="2">
        <v>45165.354872685202</v>
      </c>
      <c r="L422" s="2">
        <v>45165.355208333298</v>
      </c>
      <c r="M422" s="52">
        <f t="shared" si="56"/>
        <v>3.3564809564268216E-4</v>
      </c>
      <c r="N422" s="53" t="s">
        <v>33</v>
      </c>
      <c r="O422" s="6" t="s">
        <v>32</v>
      </c>
      <c r="P422" s="6" t="s">
        <v>33</v>
      </c>
      <c r="Q422" s="6">
        <v>126</v>
      </c>
      <c r="R422" s="5" t="str">
        <f t="shared" si="60"/>
        <v>FAIR-D2/126</v>
      </c>
      <c r="S422" s="4" t="str">
        <f>IF(ISBLANK(E422),"",IF(E422=H422, "1 video",CONCATENATE((+COUNTIFS(Video_List!$A:$A,Monitoring!C422,Video_List!$D:$D,"&lt;=" &amp;Monitoring!L422)-COUNTIFS(Video_List!$A:$A,Monitoring!C422,Video_List!$D:$D,"&lt;=" &amp;Monitoring!K422))+1," videos")))</f>
        <v>1 video</v>
      </c>
      <c r="T422" s="6" t="s">
        <v>34</v>
      </c>
      <c r="U422" s="75" t="s">
        <v>3728</v>
      </c>
      <c r="V422" s="7" t="str">
        <f t="shared" si="58"/>
        <v>fly</v>
      </c>
      <c r="W422" s="85" t="s">
        <v>35</v>
      </c>
      <c r="X422" s="86" t="s">
        <v>35</v>
      </c>
      <c r="Y422" s="87" t="str">
        <f>+IFERROR(IF(Z422="#N/C","#N/C",IF(Z422=0,INDEX(Taxonomy_UniqueValues!A:A,MATCH(AA422,Taxonomy_UniqueValues!C:C,0)),INDEX(Taxonomy_UniqueValues!A:A,MATCH(Z422,Taxonomy_UniqueValues!B:B,0)))),"#N/C")</f>
        <v>Insecta</v>
      </c>
      <c r="Z422" s="87" t="str">
        <f>+IFERROR(IF(AA422="#N/C","#N/C",IF(AA422=0,INDEX(Taxonomy_UniqueValues!B:B,MATCH(AB422,Taxonomy_UniqueValues!D:D,0)),INDEX(Taxonomy_UniqueValues!B:B,MATCH(AA422,Taxonomy_UniqueValues!C:C,0)))),"#N/C")</f>
        <v>Diptera</v>
      </c>
      <c r="AA422" s="87" t="str">
        <f>+IFERROR(IF(AB422="#N/C","#N/C",IF(AB422=0,INDEX(Taxonomy_UniqueValues!C:C,MATCH(AC422,Taxonomy_UniqueValues!E:E,0)),INDEX(Taxonomy_UniqueValues!C:C,MATCH(AB422,Taxonomy_UniqueValues!D:D,0)))),"#N/C")</f>
        <v>Brachycera</v>
      </c>
      <c r="AB422" s="87" t="str">
        <f>+IFERROR(IF(AC422="#N/C","#N/C",IF(AC422=0,INDEX(Taxonomy_UniqueValues!D:D,MATCH(AD422,Taxonomy_UniqueValues!F:F,0)),INDEX(Taxonomy_UniqueValues!D:D,MATCH(AC422,Taxonomy_UniqueValues!E:E,0)))),"#N/C")</f>
        <v>Muscomorpha</v>
      </c>
      <c r="AC422" s="87" t="str">
        <f>+IFERROR(IF(AD422="#N/C","#N/C",IF(AD422=0,INDEX(Taxonomy_UniqueValues!E:E,MATCH(AE422,Taxonomy_UniqueValues!G:G,0)),INDEX(Taxonomy_UniqueValues!E:E,MATCH(AD422,Taxonomy_UniqueValues!F:F,0)))),"#N/C")</f>
        <v>Muscoidea</v>
      </c>
      <c r="AD422" s="87" t="str">
        <f>+IFERROR(IF(AE422="#N/C","#N/C",IF(AE422=0,INDEX(Taxonomy_UniqueValues!F:F,MATCH(AF422,Taxonomy_UniqueValues!H:H,0)),INDEX(Taxonomy_UniqueValues!F:F,MATCH(AE422,Taxonomy_UniqueValues!G:G,0)))),"#N/C")</f>
        <v>Fanniidae</v>
      </c>
      <c r="AE422" s="87">
        <f>+IFERROR(IF(AF422="#N/C","#N/C",INDEX(Taxonomy_UniqueValues!G:G,MATCH(AF422,Taxonomy_UniqueValues!H:H,0))),"#N/C")</f>
        <v>0</v>
      </c>
      <c r="AF422" s="87" t="s">
        <v>39</v>
      </c>
      <c r="AG422" s="88" t="s">
        <v>37</v>
      </c>
      <c r="AH422" s="39" t="str" cm="1">
        <f t="array" ref="AH422">IF(LEN(V422)&gt;1,V422,_xlfn.LET(_xlpm.cls,Y422, _xlpm.ord,IFERROR(Z422,"#N/C"), _xlpm.subord,IFERROR(AA422,"#N/C"), _xlpm.infr,IFERROR(AB422,"#N/C"), _xlpm.sf,IFERROR(AC422,"#N/C"), _xlpm.fam,IFERROR(AD422,"#N/C"), _xlpm.subfam,IF(TRIM(AE422)="-","#N/C",IFERROR(AE422,"#N/C")),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_xlpm.fallback,IF(IFERROR(Z422,"#N/C")="#N/C",Y422,IF(IFERROR(AA422,"#N/C")="#N/C",Z422,IF(IFERROR(AB422,"#N/C")="#N/C",AA422,IF(IFERROR(AC422,"#N/C")="#N/C",AB422,IF(IFERROR(AD422,"#N/C")="#N/C",AC422,IF(IFERROR(AE422,"#N/C")="#N/C",AD422,"#N/C")))))), _xlpm.finalResult,IF(OR(_xlpm.computedResult="",_xlpm.computedResult="#N/C"),_xlpm.fallback,_xlpm.computedResult), INDEX(_xlpm.finalResult,1)))</f>
        <v>fly</v>
      </c>
      <c r="AI422" s="106" t="s">
        <v>35</v>
      </c>
      <c r="AJ422" s="55" t="str">
        <f t="shared" si="59"/>
        <v>Insecta.Diptera.Brachycera.Muscomorpha.Muscoidea.Fanniidae.0.Fannia.#N/C</v>
      </c>
    </row>
    <row r="423" spans="1:36" x14ac:dyDescent="0.25">
      <c r="A423" s="3">
        <v>131</v>
      </c>
      <c r="B423" s="50" t="str">
        <f t="shared" si="62"/>
        <v>FAIR-D2_131</v>
      </c>
      <c r="C423" s="51" t="s">
        <v>335</v>
      </c>
      <c r="D423" s="4">
        <f t="shared" si="61"/>
        <v>45165</v>
      </c>
      <c r="E423" s="1" t="s">
        <v>421</v>
      </c>
      <c r="F423" s="81" t="str">
        <f>HYPERLINK(VLOOKUP(E423,Video_List!G:K,5),"video")</f>
        <v>video</v>
      </c>
      <c r="G423" s="5" t="str">
        <f>IF(ISBLANK(E423),"",IFERROR(IF(MATCH(E423,Video_List!$G:$G,)&gt;0,"ok",""),"errr"))</f>
        <v>ok</v>
      </c>
      <c r="H423" s="1" t="s">
        <v>421</v>
      </c>
      <c r="I423" s="81" t="str">
        <f>HYPERLINK(VLOOKUP(H423,Video_List!G:K,5),"video")</f>
        <v>video</v>
      </c>
      <c r="J423" s="5" t="str">
        <f>IF(ISBLANK(H423),"",IFERROR(IF(MATCH(H423,Video_List!$G:$G,)&gt;0,"ok",""),"error"))</f>
        <v>ok</v>
      </c>
      <c r="K423" s="2">
        <v>45165.395937499998</v>
      </c>
      <c r="L423" s="2">
        <v>45165.396701388898</v>
      </c>
      <c r="M423" s="52">
        <f t="shared" si="56"/>
        <v>7.6388890011003241E-4</v>
      </c>
      <c r="N423" s="53" t="s">
        <v>46</v>
      </c>
      <c r="O423" s="6" t="s">
        <v>32</v>
      </c>
      <c r="P423" s="6" t="s">
        <v>46</v>
      </c>
      <c r="Q423" s="6">
        <v>127</v>
      </c>
      <c r="R423" s="5" t="str">
        <f t="shared" si="60"/>
        <v>FAIR-D2/127</v>
      </c>
      <c r="S423" s="4" t="str">
        <f>IF(ISBLANK(E423),"",IF(E423=H423, "1 video",CONCATENATE((+COUNTIFS(Video_List!$A:$A,Monitoring!C423,Video_List!$D:$D,"&lt;=" &amp;Monitoring!L423)-COUNTIFS(Video_List!$A:$A,Monitoring!C423,Video_List!$D:$D,"&lt;=" &amp;Monitoring!K423))+1," videos")))</f>
        <v>1 video</v>
      </c>
      <c r="T423" s="6" t="s">
        <v>34</v>
      </c>
      <c r="U423" s="75"/>
      <c r="V423" s="7" t="str">
        <f t="shared" si="58"/>
        <v/>
      </c>
      <c r="W423" s="85" t="s">
        <v>35</v>
      </c>
      <c r="X423" s="86" t="s">
        <v>35</v>
      </c>
      <c r="Y423" s="87" t="str">
        <f>+IFERROR(IF(Z423="#N/C","#N/C",INDEX(Taxonomy_UniqueValues!A:A,MATCH(Z423,Taxonomy_UniqueValues!B:B,0))),"#N/C")</f>
        <v>Insecta</v>
      </c>
      <c r="Z423" s="87" t="str">
        <f>+IFERROR(IF(AA423="#N/C","#N/C",INDEX(Taxonomy_UniqueValues!B:B,MATCH(AA423,Taxonomy_UniqueValues!C:C,0))),"#N/C")</f>
        <v>Diptera</v>
      </c>
      <c r="AA423" s="87" t="s">
        <v>49</v>
      </c>
      <c r="AB423" s="87" t="str">
        <f>+IFERROR(IF(AC423="#N/C","#N/C",INDEX(Taxonomy_UniqueValues!D:D,MATCH(AC423,Taxonomy_UniqueValues!E:E,0))),"#N/C")</f>
        <v>#N/C</v>
      </c>
      <c r="AC423" s="87" t="str">
        <f>+IFERROR(IF(AD423="#N/C","#N/C",IF(AD423="-",INDEX(Taxonomy_UniqueValues!E:E,MATCH(AE423,Taxonomy_UniqueValues!G:G,0)),INDEX(Taxonomy_UniqueValues!E:E,MATCH(AD423,Taxonomy_UniqueValues!F:F,0)))),"#N/C")</f>
        <v>#N/C</v>
      </c>
      <c r="AD423" s="87" t="str">
        <f>+IFERROR(IF(AE423="#N/C","#N/C",IF(AE423="-",INDEX(Taxonomy_UniqueValues!F:F,MATCH(AF423,Taxonomy_UniqueValues!H:H,0)),INDEX(Taxonomy_UniqueValues!F:F,MATCH(AE423,Taxonomy_UniqueValues!G:G,0)))),"#N/C")</f>
        <v>#N/C</v>
      </c>
      <c r="AE423" s="87" t="str">
        <f>+IFERROR(IF(AF423="#N/C","#N/C",INDEX(Taxonomy_UniqueValues!G:G,MATCH(AF423,Taxonomy_UniqueValues!H:H,0))),"#N/C")</f>
        <v>#N/C</v>
      </c>
      <c r="AF423" s="87" t="str">
        <f>+IFERROR(IF(AG423="#N/C","#N/C",INDEX(Taxonomy_UniqueValues!H:H,MATCH(AG423,Taxonomy_UniqueValues!I:I,0))),"#N/C")</f>
        <v>#N/C</v>
      </c>
      <c r="AG423" s="88" t="s">
        <v>37</v>
      </c>
      <c r="AH423" s="39" t="str" cm="1">
        <f t="array" ref="AH423">IF(LEN(V423)&gt;1,V423,_xlfn.LET(_xlpm.cls,Y423, _xlpm.ord,IFERROR(Z423,"#N/C"), _xlpm.subord,IFERROR(AA423,"#N/C"), _xlpm.infr,IFERROR(AB423,"#N/C"), _xlpm.sf,IFERROR(AC423,"#N/C"), _xlpm.fam,IFERROR(AD423,"#N/C"), _xlpm.subfam,IF(TRIM(AE423)="-","#N/C",IFERROR(AE423,"#N/C")),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_xlpm.fallback,IF(IFERROR(Z423,"#N/C")="#N/C",Y423,IF(IFERROR(AA423,"#N/C")="#N/C",Z423,IF(IFERROR(AB423,"#N/C")="#N/C",AA423,IF(IFERROR(AC423,"#N/C")="#N/C",AB423,IF(IFERROR(AD423,"#N/C")="#N/C",AC423,IF(IFERROR(AE423,"#N/C")="#N/C",AD423,"#N/C")))))), _xlpm.finalResult,IF(OR(_xlpm.computedResult="",_xlpm.computedResult="#N/C"),_xlpm.fallback,_xlpm.computedResult), INDEX(_xlpm.finalResult,1)))</f>
        <v>Brachycera</v>
      </c>
      <c r="AI423" s="106" t="s">
        <v>35</v>
      </c>
      <c r="AJ423" s="55" t="str">
        <f t="shared" si="59"/>
        <v>Insecta.Diptera.Brachycera.#N/C.#N/C.#N/C.#N/C.#N/C.#N/C</v>
      </c>
    </row>
    <row r="424" spans="1:36" x14ac:dyDescent="0.25">
      <c r="A424" s="3">
        <v>132</v>
      </c>
      <c r="B424" s="50" t="str">
        <f t="shared" si="62"/>
        <v>FAIR-D2_132</v>
      </c>
      <c r="C424" s="51" t="s">
        <v>335</v>
      </c>
      <c r="D424" s="4">
        <f t="shared" si="61"/>
        <v>45165</v>
      </c>
      <c r="E424" s="1" t="s">
        <v>421</v>
      </c>
      <c r="F424" s="81" t="str">
        <f>HYPERLINK(VLOOKUP(E424,Video_List!G:K,5),"video")</f>
        <v>video</v>
      </c>
      <c r="G424" s="5" t="str">
        <f>IF(ISBLANK(E424),"",IFERROR(IF(MATCH(E424,Video_List!$G:$G,)&gt;0,"ok",""),"errr"))</f>
        <v>ok</v>
      </c>
      <c r="H424" s="1" t="s">
        <v>421</v>
      </c>
      <c r="I424" s="81" t="str">
        <f>HYPERLINK(VLOOKUP(H424,Video_List!G:K,5),"video")</f>
        <v>video</v>
      </c>
      <c r="J424" s="5" t="str">
        <f>IF(ISBLANK(H424),"",IFERROR(IF(MATCH(H424,Video_List!$G:$G,)&gt;0,"ok",""),"error"))</f>
        <v>ok</v>
      </c>
      <c r="K424" s="2">
        <v>45165.395937499998</v>
      </c>
      <c r="L424" s="2">
        <v>45165.396701388898</v>
      </c>
      <c r="M424" s="52">
        <f t="shared" si="56"/>
        <v>7.6388890011003241E-4</v>
      </c>
      <c r="N424" s="53" t="s">
        <v>33</v>
      </c>
      <c r="O424" s="6" t="s">
        <v>35</v>
      </c>
      <c r="P424" s="6" t="s">
        <v>46</v>
      </c>
      <c r="Q424" s="6">
        <v>128</v>
      </c>
      <c r="R424" s="5" t="str">
        <f t="shared" si="60"/>
        <v>FAIR-D2/128</v>
      </c>
      <c r="S424" s="4" t="str">
        <f>IF(ISBLANK(E424),"",IF(E424=H424, "1 video",CONCATENATE((+COUNTIFS(Video_List!$A:$A,Monitoring!C424,Video_List!$D:$D,"&lt;=" &amp;Monitoring!L424)-COUNTIFS(Video_List!$A:$A,Monitoring!C424,Video_List!$D:$D,"&lt;=" &amp;Monitoring!K424))+1," videos")))</f>
        <v>1 video</v>
      </c>
      <c r="T424" s="6" t="s">
        <v>34</v>
      </c>
      <c r="U424" s="75"/>
      <c r="V424" s="7" t="str">
        <f t="shared" si="58"/>
        <v/>
      </c>
      <c r="W424" s="85" t="s">
        <v>32</v>
      </c>
      <c r="X424" s="86" t="s">
        <v>35</v>
      </c>
      <c r="Y424" s="87" t="str">
        <f>+IFERROR(IF(Z424="#N/C","#N/C",IF(Z424=0,INDEX(Taxonomy_UniqueValues!A:A,MATCH(AA424,Taxonomy_UniqueValues!C:C,0)),INDEX(Taxonomy_UniqueValues!A:A,MATCH(Z424,Taxonomy_UniqueValues!B:B,0)))),"#N/C")</f>
        <v>Insecta</v>
      </c>
      <c r="Z424" s="87" t="str">
        <f>+IFERROR(IF(AA424="#N/C","#N/C",IF(AA424=0,INDEX(Taxonomy_UniqueValues!B:B,MATCH(AB424,Taxonomy_UniqueValues!D:D,0)),INDEX(Taxonomy_UniqueValues!B:B,MATCH(AA424,Taxonomy_UniqueValues!C:C,0)))),"#N/C")</f>
        <v>Diptera</v>
      </c>
      <c r="AA424" s="87" t="str">
        <f>+IFERROR(IF(AB424="#N/C","#N/C",IF(AB424=0,INDEX(Taxonomy_UniqueValues!C:C,MATCH(AC424,Taxonomy_UniqueValues!E:E,0)),INDEX(Taxonomy_UniqueValues!C:C,MATCH(AB424,Taxonomy_UniqueValues!D:D,0)))),"#N/C")</f>
        <v>Brachycera</v>
      </c>
      <c r="AB424" s="87" t="str">
        <f>+IFERROR(IF(AC424="#N/C","#N/C",IF(AC424=0,INDEX(Taxonomy_UniqueValues!D:D,MATCH(AD424,Taxonomy_UniqueValues!F:F,0)),INDEX(Taxonomy_UniqueValues!D:D,MATCH(AC424,Taxonomy_UniqueValues!E:E,0)))),"#N/C")</f>
        <v>Muscomorpha</v>
      </c>
      <c r="AC424" s="87" t="str">
        <f>+IFERROR(IF(AD424="#N/C","#N/C",IF(AD424=0,INDEX(Taxonomy_UniqueValues!E:E,MATCH(AE424,Taxonomy_UniqueValues!G:G,0)),INDEX(Taxonomy_UniqueValues!E:E,MATCH(AD424,Taxonomy_UniqueValues!F:F,0)))),"#N/C")</f>
        <v>Muscoidea</v>
      </c>
      <c r="AD424" s="87" t="str">
        <f>+IFERROR(IF(AE424="#N/C","#N/C",IF(AE424=0,INDEX(Taxonomy_UniqueValues!F:F,MATCH(AF424,Taxonomy_UniqueValues!H:H,0)),INDEX(Taxonomy_UniqueValues!F:F,MATCH(AE424,Taxonomy_UniqueValues!G:G,0)))),"#N/C")</f>
        <v>Fanniidae</v>
      </c>
      <c r="AE424" s="87">
        <f>+IFERROR(IF(AF424="#N/C","#N/C",INDEX(Taxonomy_UniqueValues!G:G,MATCH(AF424,Taxonomy_UniqueValues!H:H,0))),"#N/C")</f>
        <v>0</v>
      </c>
      <c r="AF424" s="87" t="s">
        <v>39</v>
      </c>
      <c r="AG424" s="88" t="s">
        <v>37</v>
      </c>
      <c r="AH424" s="39" t="str" cm="1">
        <f t="array" ref="AH424">IF(LEN(V424)&gt;1,V424,_xlfn.LET(_xlpm.cls,Y424, _xlpm.ord,IFERROR(Z424,"#N/C"), _xlpm.subord,IFERROR(AA424,"#N/C"), _xlpm.infr,IFERROR(AB424,"#N/C"), _xlpm.sf,IFERROR(AC424,"#N/C"), _xlpm.fam,IFERROR(AD424,"#N/C"), _xlpm.subfam,IF(TRIM(AE424)="-","#N/C",IFERROR(AE424,"#N/C")),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_xlpm.fallback,IF(IFERROR(Z424,"#N/C")="#N/C",Y424,IF(IFERROR(AA424,"#N/C")="#N/C",Z424,IF(IFERROR(AB424,"#N/C")="#N/C",AA424,IF(IFERROR(AC424,"#N/C")="#N/C",AB424,IF(IFERROR(AD424,"#N/C")="#N/C",AC424,IF(IFERROR(AE424,"#N/C")="#N/C",AD424,"#N/C")))))), _xlpm.finalResult,IF(OR(_xlpm.computedResult="",_xlpm.computedResult="#N/C"),_xlpm.fallback,_xlpm.computedResult), INDEX(_xlpm.finalResult,1)))</f>
        <v>fly</v>
      </c>
      <c r="AI424" s="106" t="s">
        <v>35</v>
      </c>
      <c r="AJ424" s="55" t="str">
        <f t="shared" si="59"/>
        <v>Insecta.Diptera.Brachycera.Muscomorpha.Muscoidea.Fanniidae.0.Fannia.#N/C</v>
      </c>
    </row>
    <row r="425" spans="1:36" x14ac:dyDescent="0.25">
      <c r="A425" s="3">
        <v>133</v>
      </c>
      <c r="B425" s="50" t="str">
        <f t="shared" si="62"/>
        <v>FAIR-D2_133</v>
      </c>
      <c r="C425" s="51" t="s">
        <v>335</v>
      </c>
      <c r="D425" s="4">
        <f t="shared" si="61"/>
        <v>45165</v>
      </c>
      <c r="E425" s="1" t="s">
        <v>422</v>
      </c>
      <c r="F425" s="81" t="str">
        <f>HYPERLINK(VLOOKUP(E425,Video_List!G:K,5),"video")</f>
        <v>video</v>
      </c>
      <c r="G425" s="5" t="str">
        <f>IF(ISBLANK(E425),"",IFERROR(IF(MATCH(E425,Video_List!$G:$G,)&gt;0,"ok",""),"errr"))</f>
        <v>ok</v>
      </c>
      <c r="H425" s="1" t="s">
        <v>422</v>
      </c>
      <c r="I425" s="81" t="str">
        <f>HYPERLINK(VLOOKUP(H425,Video_List!G:K,5),"video")</f>
        <v>video</v>
      </c>
      <c r="J425" s="5" t="str">
        <f>IF(ISBLANK(H425),"",IFERROR(IF(MATCH(H425,Video_List!$G:$G,)&gt;0,"ok",""),"error"))</f>
        <v>ok</v>
      </c>
      <c r="K425" s="2">
        <v>45165.401365740698</v>
      </c>
      <c r="L425" s="2">
        <v>45165.401620370401</v>
      </c>
      <c r="M425" s="52">
        <f t="shared" si="56"/>
        <v>2.5462970370426774E-4</v>
      </c>
      <c r="N425" s="53" t="s">
        <v>31</v>
      </c>
      <c r="O425" s="6" t="s">
        <v>35</v>
      </c>
      <c r="P425" s="6" t="s">
        <v>31</v>
      </c>
      <c r="Q425" s="6">
        <v>129</v>
      </c>
      <c r="R425" s="5" t="str">
        <f t="shared" si="60"/>
        <v>FAIR-D2/129</v>
      </c>
      <c r="S425" s="4" t="str">
        <f>IF(ISBLANK(E425),"",IF(E425=H425, "1 video",CONCATENATE((+COUNTIFS(Video_List!$A:$A,Monitoring!C425,Video_List!$D:$D,"&lt;=" &amp;Monitoring!L425)-COUNTIFS(Video_List!$A:$A,Monitoring!C425,Video_List!$D:$D,"&lt;=" &amp;Monitoring!K425))+1," videos")))</f>
        <v>1 video</v>
      </c>
      <c r="T425" s="6" t="s">
        <v>34</v>
      </c>
      <c r="U425" s="75"/>
      <c r="V425" s="7" t="str">
        <f t="shared" si="58"/>
        <v/>
      </c>
      <c r="W425" s="85" t="s">
        <v>32</v>
      </c>
      <c r="X425" s="86" t="s">
        <v>35</v>
      </c>
      <c r="Y425" s="87" t="str">
        <f>+IFERROR(IF(Z425="#N/C","#N/C",IF(Z425=0,INDEX(Taxonomy_UniqueValues!A:A,MATCH(AA425,Taxonomy_UniqueValues!C:C,0)),INDEX(Taxonomy_UniqueValues!A:A,MATCH(Z425,Taxonomy_UniqueValues!B:B,0)))),"#N/C")</f>
        <v>Insecta</v>
      </c>
      <c r="Z425" s="87" t="str">
        <f>+IFERROR(IF(AA425="#N/C","#N/C",IF(AA425=0,INDEX(Taxonomy_UniqueValues!B:B,MATCH(AB425,Taxonomy_UniqueValues!D:D,0)),INDEX(Taxonomy_UniqueValues!B:B,MATCH(AA425,Taxonomy_UniqueValues!C:C,0)))),"#N/C")</f>
        <v>Diptera</v>
      </c>
      <c r="AA425" s="87" t="str">
        <f>+IFERROR(IF(AB425="#N/C","#N/C",IF(AB425=0,INDEX(Taxonomy_UniqueValues!C:C,MATCH(AC425,Taxonomy_UniqueValues!E:E,0)),INDEX(Taxonomy_UniqueValues!C:C,MATCH(AB425,Taxonomy_UniqueValues!D:D,0)))),"#N/C")</f>
        <v>Brachycera</v>
      </c>
      <c r="AB425" s="87" t="str">
        <f>+IFERROR(IF(AC425="#N/C","#N/C",IF(AC425=0,INDEX(Taxonomy_UniqueValues!D:D,MATCH(AD425,Taxonomy_UniqueValues!F:F,0)),INDEX(Taxonomy_UniqueValues!D:D,MATCH(AC425,Taxonomy_UniqueValues!E:E,0)))),"#N/C")</f>
        <v>Muscomorpha</v>
      </c>
      <c r="AC425" s="87" t="str">
        <f>+IFERROR(IF(AD425="#N/C","#N/C",IF(AD425=0,INDEX(Taxonomy_UniqueValues!E:E,MATCH(AE425,Taxonomy_UniqueValues!G:G,0)),INDEX(Taxonomy_UniqueValues!E:E,MATCH(AD425,Taxonomy_UniqueValues!F:F,0)))),"#N/C")</f>
        <v>Muscoidea</v>
      </c>
      <c r="AD425" s="87" t="str">
        <f>+IFERROR(IF(AE425="#N/C","#N/C",IF(AE425=0,INDEX(Taxonomy_UniqueValues!F:F,MATCH(AF425,Taxonomy_UniqueValues!H:H,0)),INDEX(Taxonomy_UniqueValues!F:F,MATCH(AE425,Taxonomy_UniqueValues!G:G,0)))),"#N/C")</f>
        <v>Fanniidae</v>
      </c>
      <c r="AE425" s="87">
        <f>+IFERROR(IF(AF425="#N/C","#N/C",INDEX(Taxonomy_UniqueValues!G:G,MATCH(AF425,Taxonomy_UniqueValues!H:H,0))),"#N/C")</f>
        <v>0</v>
      </c>
      <c r="AF425" s="87" t="s">
        <v>39</v>
      </c>
      <c r="AG425" s="88" t="s">
        <v>37</v>
      </c>
      <c r="AH425" s="39" t="str" cm="1">
        <f t="array" ref="AH425">IF(LEN(V425)&gt;1,V425,_xlfn.LET(_xlpm.cls,Y425, _xlpm.ord,IFERROR(Z425,"#N/C"), _xlpm.subord,IFERROR(AA425,"#N/C"), _xlpm.infr,IFERROR(AB425,"#N/C"), _xlpm.sf,IFERROR(AC425,"#N/C"), _xlpm.fam,IFERROR(AD425,"#N/C"), _xlpm.subfam,IF(TRIM(AE425)="-","#N/C",IFERROR(AE425,"#N/C")),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_xlpm.fallback,IF(IFERROR(Z425,"#N/C")="#N/C",Y425,IF(IFERROR(AA425,"#N/C")="#N/C",Z425,IF(IFERROR(AB425,"#N/C")="#N/C",AA425,IF(IFERROR(AC425,"#N/C")="#N/C",AB425,IF(IFERROR(AD425,"#N/C")="#N/C",AC425,IF(IFERROR(AE425,"#N/C")="#N/C",AD425,"#N/C")))))), _xlpm.finalResult,IF(OR(_xlpm.computedResult="",_xlpm.computedResult="#N/C"),_xlpm.fallback,_xlpm.computedResult), INDEX(_xlpm.finalResult,1)))</f>
        <v>fly</v>
      </c>
      <c r="AI425" s="106" t="s">
        <v>35</v>
      </c>
      <c r="AJ425" s="55" t="str">
        <f t="shared" si="59"/>
        <v>Insecta.Diptera.Brachycera.Muscomorpha.Muscoidea.Fanniidae.0.Fannia.#N/C</v>
      </c>
    </row>
    <row r="426" spans="1:36" x14ac:dyDescent="0.25">
      <c r="A426" s="3">
        <v>134</v>
      </c>
      <c r="B426" s="50" t="str">
        <f t="shared" si="62"/>
        <v>FAIR-D2_134</v>
      </c>
      <c r="C426" s="51" t="s">
        <v>335</v>
      </c>
      <c r="D426" s="4">
        <f t="shared" si="61"/>
        <v>45165</v>
      </c>
      <c r="E426" s="1" t="s">
        <v>423</v>
      </c>
      <c r="F426" s="81" t="str">
        <f>HYPERLINK(VLOOKUP(E426,Video_List!G:K,5),"video")</f>
        <v>video</v>
      </c>
      <c r="G426" s="5" t="str">
        <f>IF(ISBLANK(E426),"",IFERROR(IF(MATCH(E426,Video_List!$G:$G,)&gt;0,"ok",""),"errr"))</f>
        <v>ok</v>
      </c>
      <c r="H426" s="1" t="s">
        <v>423</v>
      </c>
      <c r="I426" s="81" t="str">
        <f>HYPERLINK(VLOOKUP(H426,Video_List!G:K,5),"video")</f>
        <v>video</v>
      </c>
      <c r="J426" s="5" t="str">
        <f>IF(ISBLANK(H426),"",IFERROR(IF(MATCH(H426,Video_List!$G:$G,)&gt;0,"ok",""),"error"))</f>
        <v>ok</v>
      </c>
      <c r="K426" s="2">
        <v>45165.402581018498</v>
      </c>
      <c r="L426" s="2">
        <v>45165.402928240699</v>
      </c>
      <c r="M426" s="52">
        <f t="shared" si="56"/>
        <v>3.4722220152616501E-4</v>
      </c>
      <c r="N426" s="53" t="s">
        <v>31</v>
      </c>
      <c r="O426" s="6" t="s">
        <v>35</v>
      </c>
      <c r="P426" s="6" t="s">
        <v>31</v>
      </c>
      <c r="Q426" s="6">
        <v>130</v>
      </c>
      <c r="R426" s="5" t="str">
        <f t="shared" si="60"/>
        <v>FAIR-D2/130</v>
      </c>
      <c r="S426" s="4" t="str">
        <f>IF(ISBLANK(E426),"",IF(E426=H426, "1 video",CONCATENATE((+COUNTIFS(Video_List!$A:$A,Monitoring!C426,Video_List!$D:$D,"&lt;=" &amp;Monitoring!L426)-COUNTIFS(Video_List!$A:$A,Monitoring!C426,Video_List!$D:$D,"&lt;=" &amp;Monitoring!K426))+1," videos")))</f>
        <v>1 video</v>
      </c>
      <c r="T426" s="6" t="s">
        <v>34</v>
      </c>
      <c r="U426" s="75"/>
      <c r="V426" s="7" t="str">
        <f t="shared" si="58"/>
        <v/>
      </c>
      <c r="W426" s="85" t="s">
        <v>32</v>
      </c>
      <c r="X426" s="86" t="s">
        <v>32</v>
      </c>
      <c r="Y426" s="87" t="str">
        <f>+IFERROR(IF(Z426="#N/C","#N/C",IF(Z426=0,INDEX(Taxonomy_UniqueValues!A:A,MATCH(AA426,Taxonomy_UniqueValues!C:C,0)),INDEX(Taxonomy_UniqueValues!A:A,MATCH(Z426,Taxonomy_UniqueValues!B:B,0)))),"#N/C")</f>
        <v>Insecta</v>
      </c>
      <c r="Z426" s="87" t="str">
        <f>+IFERROR(IF(AA426="#N/C","#N/C",IF(AA426=0,INDEX(Taxonomy_UniqueValues!B:B,MATCH(AB426,Taxonomy_UniqueValues!D:D,0)),INDEX(Taxonomy_UniqueValues!B:B,MATCH(AA426,Taxonomy_UniqueValues!C:C,0)))),"#N/C")</f>
        <v>Diptera</v>
      </c>
      <c r="AA426" s="87" t="str">
        <f>+IFERROR(IF(AB426="#N/C","#N/C",IF(AB426=0,INDEX(Taxonomy_UniqueValues!C:C,MATCH(AC426,Taxonomy_UniqueValues!E:E,0)),INDEX(Taxonomy_UniqueValues!C:C,MATCH(AB426,Taxonomy_UniqueValues!D:D,0)))),"#N/C")</f>
        <v>Brachycera</v>
      </c>
      <c r="AB426" s="87" t="str">
        <f>+IFERROR(IF(AC426="#N/C","#N/C",IF(AC426=0,INDEX(Taxonomy_UniqueValues!D:D,MATCH(AD426,Taxonomy_UniqueValues!F:F,0)),INDEX(Taxonomy_UniqueValues!D:D,MATCH(AC426,Taxonomy_UniqueValues!E:E,0)))),"#N/C")</f>
        <v>Muscomorpha</v>
      </c>
      <c r="AC426" s="87" t="str">
        <f>+IFERROR(IF(AD426="#N/C","#N/C",IF(AD426=0,INDEX(Taxonomy_UniqueValues!E:E,MATCH(AE426,Taxonomy_UniqueValues!G:G,0)),INDEX(Taxonomy_UniqueValues!E:E,MATCH(AD426,Taxonomy_UniqueValues!F:F,0)))),"#N/C")</f>
        <v>Muscoidea</v>
      </c>
      <c r="AD426" s="87" t="str">
        <f>+IFERROR(IF(AE426="#N/C","#N/C",IF(AE426=0,INDEX(Taxonomy_UniqueValues!F:F,MATCH(AF426,Taxonomy_UniqueValues!H:H,0)),INDEX(Taxonomy_UniqueValues!F:F,MATCH(AE426,Taxonomy_UniqueValues!G:G,0)))),"#N/C")</f>
        <v>Fanniidae</v>
      </c>
      <c r="AE426" s="87">
        <f>+IFERROR(IF(AF426="#N/C","#N/C",INDEX(Taxonomy_UniqueValues!G:G,MATCH(AF426,Taxonomy_UniqueValues!H:H,0))),"#N/C")</f>
        <v>0</v>
      </c>
      <c r="AF426" s="87" t="s">
        <v>39</v>
      </c>
      <c r="AG426" s="88" t="s">
        <v>37</v>
      </c>
      <c r="AH426" s="39" t="str" cm="1">
        <f t="array" ref="AH426">IF(LEN(V426)&gt;1,V426,_xlfn.LET(_xlpm.cls,Y426, _xlpm.ord,IFERROR(Z426,"#N/C"), _xlpm.subord,IFERROR(AA426,"#N/C"), _xlpm.infr,IFERROR(AB426,"#N/C"), _xlpm.sf,IFERROR(AC426,"#N/C"), _xlpm.fam,IFERROR(AD426,"#N/C"), _xlpm.subfam,IF(TRIM(AE426)="-","#N/C",IFERROR(AE426,"#N/C")),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_xlpm.fallback,IF(IFERROR(Z426,"#N/C")="#N/C",Y426,IF(IFERROR(AA426,"#N/C")="#N/C",Z426,IF(IFERROR(AB426,"#N/C")="#N/C",AA426,IF(IFERROR(AC426,"#N/C")="#N/C",AB426,IF(IFERROR(AD426,"#N/C")="#N/C",AC426,IF(IFERROR(AE426,"#N/C")="#N/C",AD426,"#N/C")))))), _xlpm.finalResult,IF(OR(_xlpm.computedResult="",_xlpm.computedResult="#N/C"),_xlpm.fallback,_xlpm.computedResult), INDEX(_xlpm.finalResult,1)))</f>
        <v>fly</v>
      </c>
      <c r="AI426" s="106" t="s">
        <v>35</v>
      </c>
      <c r="AJ426" s="55" t="str">
        <f t="shared" si="59"/>
        <v>Insecta.Diptera.Brachycera.Muscomorpha.Muscoidea.Fanniidae.0.Fannia.#N/C</v>
      </c>
    </row>
    <row r="427" spans="1:36" x14ac:dyDescent="0.25">
      <c r="A427" s="3">
        <v>136</v>
      </c>
      <c r="B427" s="50" t="str">
        <f t="shared" si="62"/>
        <v>FAIR-D2_136</v>
      </c>
      <c r="C427" s="51" t="s">
        <v>335</v>
      </c>
      <c r="D427" s="4">
        <f t="shared" si="61"/>
        <v>45165</v>
      </c>
      <c r="E427" s="1" t="s">
        <v>424</v>
      </c>
      <c r="F427" s="81" t="str">
        <f>HYPERLINK(VLOOKUP(E427,Video_List!G:K,5),"video")</f>
        <v>video</v>
      </c>
      <c r="G427" s="5" t="str">
        <f>IF(ISBLANK(E427),"",IFERROR(IF(MATCH(E427,Video_List!$G:$G,)&gt;0,"ok",""),"errr"))</f>
        <v>ok</v>
      </c>
      <c r="H427" s="1" t="s">
        <v>424</v>
      </c>
      <c r="I427" s="81" t="str">
        <f>HYPERLINK(VLOOKUP(H427,Video_List!G:K,5),"video")</f>
        <v>video</v>
      </c>
      <c r="J427" s="5" t="str">
        <f>IF(ISBLANK(H427),"",IFERROR(IF(MATCH(H427,Video_List!$G:$G,)&gt;0,"ok",""),"error"))</f>
        <v>ok</v>
      </c>
      <c r="K427" s="2">
        <v>45165.404409722199</v>
      </c>
      <c r="L427" s="2">
        <v>45165.4045833333</v>
      </c>
      <c r="M427" s="52">
        <f t="shared" si="56"/>
        <v>1.736111007630825E-4</v>
      </c>
      <c r="N427" s="53" t="s">
        <v>46</v>
      </c>
      <c r="O427" s="6" t="s">
        <v>35</v>
      </c>
      <c r="P427" s="6" t="s">
        <v>46</v>
      </c>
      <c r="Q427" s="6">
        <v>132</v>
      </c>
      <c r="R427" s="5" t="str">
        <f t="shared" si="60"/>
        <v>FAIR-D2/132</v>
      </c>
      <c r="S427" s="4" t="str">
        <f>IF(ISBLANK(E427),"",IF(E427=H427, "1 video",CONCATENATE((+COUNTIFS(Video_List!$A:$A,Monitoring!C427,Video_List!$D:$D,"&lt;=" &amp;Monitoring!L427)-COUNTIFS(Video_List!$A:$A,Monitoring!C427,Video_List!$D:$D,"&lt;=" &amp;Monitoring!K427))+1," videos")))</f>
        <v>1 video</v>
      </c>
      <c r="T427" s="6" t="s">
        <v>34</v>
      </c>
      <c r="U427" s="75" t="s">
        <v>3728</v>
      </c>
      <c r="V427" s="7" t="str">
        <f t="shared" si="58"/>
        <v>fly</v>
      </c>
      <c r="W427" s="85" t="s">
        <v>35</v>
      </c>
      <c r="X427" s="86" t="s">
        <v>35</v>
      </c>
      <c r="Y427" s="87" t="str">
        <f>+IFERROR(IF(Z427="#N/C","#N/C",IF(Z427=0,INDEX(Taxonomy_UniqueValues!A:A,MATCH(AA427,Taxonomy_UniqueValues!C:C,0)),INDEX(Taxonomy_UniqueValues!A:A,MATCH(Z427,Taxonomy_UniqueValues!B:B,0)))),"#N/C")</f>
        <v>Insecta</v>
      </c>
      <c r="Z427" s="87" t="str">
        <f>+IFERROR(IF(AA427="#N/C","#N/C",IF(AA427=0,INDEX(Taxonomy_UniqueValues!B:B,MATCH(AB427,Taxonomy_UniqueValues!D:D,0)),INDEX(Taxonomy_UniqueValues!B:B,MATCH(AA427,Taxonomy_UniqueValues!C:C,0)))),"#N/C")</f>
        <v>Diptera</v>
      </c>
      <c r="AA427" s="87" t="str">
        <f>+IFERROR(IF(AB427="#N/C","#N/C",IF(AB427=0,INDEX(Taxonomy_UniqueValues!C:C,MATCH(AC427,Taxonomy_UniqueValues!E:E,0)),INDEX(Taxonomy_UniqueValues!C:C,MATCH(AB427,Taxonomy_UniqueValues!D:D,0)))),"#N/C")</f>
        <v>Brachycera</v>
      </c>
      <c r="AB427" s="87" t="str">
        <f>+IFERROR(IF(AC427="#N/C","#N/C",IF(AC427=0,INDEX(Taxonomy_UniqueValues!D:D,MATCH(AD427,Taxonomy_UniqueValues!F:F,0)),INDEX(Taxonomy_UniqueValues!D:D,MATCH(AC427,Taxonomy_UniqueValues!E:E,0)))),"#N/C")</f>
        <v>Muscomorpha</v>
      </c>
      <c r="AC427" s="87" t="str">
        <f>+IFERROR(IF(AD427="#N/C","#N/C",IF(AD427=0,INDEX(Taxonomy_UniqueValues!E:E,MATCH(AE427,Taxonomy_UniqueValues!G:G,0)),INDEX(Taxonomy_UniqueValues!E:E,MATCH(AD427,Taxonomy_UniqueValues!F:F,0)))),"#N/C")</f>
        <v>Muscoidea</v>
      </c>
      <c r="AD427" s="87" t="str">
        <f>+IFERROR(IF(AE427="#N/C","#N/C",IF(AE427=0,INDEX(Taxonomy_UniqueValues!F:F,MATCH(AF427,Taxonomy_UniqueValues!H:H,0)),INDEX(Taxonomy_UniqueValues!F:F,MATCH(AE427,Taxonomy_UniqueValues!G:G,0)))),"#N/C")</f>
        <v>Fanniidae</v>
      </c>
      <c r="AE427" s="87">
        <f>+IFERROR(IF(AF427="#N/C","#N/C",INDEX(Taxonomy_UniqueValues!G:G,MATCH(AF427,Taxonomy_UniqueValues!H:H,0))),"#N/C")</f>
        <v>0</v>
      </c>
      <c r="AF427" s="87" t="s">
        <v>39</v>
      </c>
      <c r="AG427" s="88" t="s">
        <v>37</v>
      </c>
      <c r="AH427" s="39" t="str" cm="1">
        <f t="array" ref="AH427">IF(LEN(V427)&gt;1,V427,_xlfn.LET(_xlpm.cls,Y427, _xlpm.ord,IFERROR(Z427,"#N/C"), _xlpm.subord,IFERROR(AA427,"#N/C"), _xlpm.infr,IFERROR(AB427,"#N/C"), _xlpm.sf,IFERROR(AC427,"#N/C"), _xlpm.fam,IFERROR(AD427,"#N/C"), _xlpm.subfam,IF(TRIM(AE427)="-","#N/C",IFERROR(AE427,"#N/C")),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_xlpm.fallback,IF(IFERROR(Z427,"#N/C")="#N/C",Y427,IF(IFERROR(AA427,"#N/C")="#N/C",Z427,IF(IFERROR(AB427,"#N/C")="#N/C",AA427,IF(IFERROR(AC427,"#N/C")="#N/C",AB427,IF(IFERROR(AD427,"#N/C")="#N/C",AC427,IF(IFERROR(AE427,"#N/C")="#N/C",AD427,"#N/C")))))), _xlpm.finalResult,IF(OR(_xlpm.computedResult="",_xlpm.computedResult="#N/C"),_xlpm.fallback,_xlpm.computedResult), INDEX(_xlpm.finalResult,1)))</f>
        <v>fly</v>
      </c>
      <c r="AI427" s="106" t="s">
        <v>35</v>
      </c>
      <c r="AJ427" s="55" t="str">
        <f t="shared" si="59"/>
        <v>Insecta.Diptera.Brachycera.Muscomorpha.Muscoidea.Fanniidae.0.Fannia.#N/C</v>
      </c>
    </row>
    <row r="428" spans="1:36" x14ac:dyDescent="0.25">
      <c r="A428" s="3">
        <v>137</v>
      </c>
      <c r="B428" s="50" t="str">
        <f t="shared" si="62"/>
        <v>FAIR-D2_137</v>
      </c>
      <c r="C428" s="51" t="s">
        <v>335</v>
      </c>
      <c r="D428" s="4">
        <f t="shared" si="61"/>
        <v>45165</v>
      </c>
      <c r="E428" s="1" t="s">
        <v>424</v>
      </c>
      <c r="F428" s="81" t="str">
        <f>HYPERLINK(VLOOKUP(E428,Video_List!G:K,5),"video")</f>
        <v>video</v>
      </c>
      <c r="G428" s="5" t="str">
        <f>IF(ISBLANK(E428),"",IFERROR(IF(MATCH(E428,Video_List!$G:$G,)&gt;0,"ok",""),"errr"))</f>
        <v>ok</v>
      </c>
      <c r="H428" s="1" t="s">
        <v>424</v>
      </c>
      <c r="I428" s="81" t="str">
        <f>HYPERLINK(VLOOKUP(H428,Video_List!G:K,5),"video")</f>
        <v>video</v>
      </c>
      <c r="J428" s="5" t="str">
        <f>IF(ISBLANK(H428),"",IFERROR(IF(MATCH(H428,Video_List!$G:$G,)&gt;0,"ok",""),"error"))</f>
        <v>ok</v>
      </c>
      <c r="K428" s="2">
        <v>45165.404409722199</v>
      </c>
      <c r="L428" s="2">
        <v>45165.4045833333</v>
      </c>
      <c r="M428" s="52">
        <f t="shared" si="56"/>
        <v>1.736111007630825E-4</v>
      </c>
      <c r="N428" s="53" t="s">
        <v>46</v>
      </c>
      <c r="O428" s="6" t="s">
        <v>35</v>
      </c>
      <c r="P428" s="6" t="s">
        <v>46</v>
      </c>
      <c r="Q428" s="6">
        <v>133</v>
      </c>
      <c r="R428" s="5" t="str">
        <f t="shared" si="60"/>
        <v>FAIR-D2/133</v>
      </c>
      <c r="S428" s="4" t="str">
        <f>IF(ISBLANK(E428),"",IF(E428=H428, "1 video",CONCATENATE((+COUNTIFS(Video_List!$A:$A,Monitoring!C428,Video_List!$D:$D,"&lt;=" &amp;Monitoring!L428)-COUNTIFS(Video_List!$A:$A,Monitoring!C428,Video_List!$D:$D,"&lt;=" &amp;Monitoring!K428))+1," videos")))</f>
        <v>1 video</v>
      </c>
      <c r="T428" s="6" t="s">
        <v>46</v>
      </c>
      <c r="U428" s="75" t="s">
        <v>105</v>
      </c>
      <c r="V428" s="7" t="str">
        <f t="shared" si="58"/>
        <v/>
      </c>
      <c r="W428" s="85" t="s">
        <v>35</v>
      </c>
      <c r="X428" s="86" t="s">
        <v>35</v>
      </c>
      <c r="Y428" s="87" t="str">
        <f>+IFERROR(IF(Z428="#N/C","#N/C",INDEX(Taxonomy_UniqueValues!A:A,MATCH(Z428,Taxonomy_UniqueValues!B:B,0))),"#N/C")</f>
        <v>#N/C</v>
      </c>
      <c r="Z428" s="87" t="str">
        <f>+IFERROR(IF(AA428="#N/C","#N/C",INDEX(Taxonomy_UniqueValues!B:B,MATCH(AA428,Taxonomy_UniqueValues!C:C,0))),"#N/C")</f>
        <v>#N/C</v>
      </c>
      <c r="AA428" s="87" t="str">
        <f>+IFERROR(IF(AC428="#N/C","#N/C",IF(AC428="-",INDEX(Taxonomy_UniqueValues!C:C,MATCH(AD428,Taxonomy_UniqueValues!F:F,0)),INDEX(Taxonomy_UniqueValues!C:C,MATCH(AC428,Taxonomy_UniqueValues!E:E,0)))),"#N/C")</f>
        <v>#N/C</v>
      </c>
      <c r="AB428" s="87" t="str">
        <f>+IFERROR(IF(AC428="#N/C","#N/C",INDEX(Taxonomy_UniqueValues!D:D,MATCH(AC428,Taxonomy_UniqueValues!E:E,0))),"#N/C")</f>
        <v>#N/C</v>
      </c>
      <c r="AC428" s="87" t="str">
        <f>+IFERROR(IF(AD428="#N/C","#N/C",IF(AD428="-",INDEX(Taxonomy_UniqueValues!E:E,MATCH(AE428,Taxonomy_UniqueValues!G:G,0)),INDEX(Taxonomy_UniqueValues!E:E,MATCH(AD428,Taxonomy_UniqueValues!F:F,0)))),"#N/C")</f>
        <v>#N/C</v>
      </c>
      <c r="AD428" s="87" t="str">
        <f>+IFERROR(IF(AE428="#N/C","#N/C",IF(AE428="-",INDEX(Taxonomy_UniqueValues!F:F,MATCH(AF428,Taxonomy_UniqueValues!H:H,0)),INDEX(Taxonomy_UniqueValues!F:F,MATCH(AE428,Taxonomy_UniqueValues!G:G,0)))),"#N/C")</f>
        <v>#N/C</v>
      </c>
      <c r="AE428" s="87" t="str">
        <f>+IFERROR(IF(AF428="#N/C","#N/C",INDEX(Taxonomy_UniqueValues!G:G,MATCH(AF428,Taxonomy_UniqueValues!H:H,0))),"#N/C")</f>
        <v>#N/C</v>
      </c>
      <c r="AF428" s="87" t="str">
        <f>+IFERROR(IF(AG428="#N/C","#N/C",INDEX(Taxonomy_UniqueValues!H:H,MATCH(AG428,Taxonomy_UniqueValues!I:I,0))),"#N/C")</f>
        <v>#N/C</v>
      </c>
      <c r="AG428" s="88" t="s">
        <v>37</v>
      </c>
      <c r="AH428" s="39" t="str" cm="1">
        <f t="array" ref="AH428">IF(LEN(V428)&gt;1,V428,_xlfn.LET(_xlpm.cls,Y428, _xlpm.ord,IFERROR(Z428,"#N/C"), _xlpm.subord,IFERROR(AA428,"#N/C"), _xlpm.infr,IFERROR(AB428,"#N/C"), _xlpm.sf,IFERROR(AC428,"#N/C"), _xlpm.fam,IFERROR(AD428,"#N/C"), _xlpm.subfam,IF(TRIM(AE428)="-","#N/C",IFERROR(AE428,"#N/C")),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_xlpm.fallback,IF(IFERROR(Z428,"#N/C")="#N/C",Y428,IF(IFERROR(AA428,"#N/C")="#N/C",Z428,IF(IFERROR(AB428,"#N/C")="#N/C",AA428,IF(IFERROR(AC428,"#N/C")="#N/C",AB428,IF(IFERROR(AD428,"#N/C")="#N/C",AC428,IF(IFERROR(AE428,"#N/C")="#N/C",AD428,"#N/C")))))), _xlpm.finalResult,IF(OR(_xlpm.computedResult="",_xlpm.computedResult="#N/C"),_xlpm.fallback,_xlpm.computedResult), INDEX(_xlpm.finalResult,1)))</f>
        <v>#N/C</v>
      </c>
      <c r="AI428" s="106" t="s">
        <v>35</v>
      </c>
      <c r="AJ428" s="55" t="str">
        <f t="shared" si="59"/>
        <v>#N/C.#N/C.#N/C.#N/C.#N/C.#N/C.#N/C.#N/C.#N/C</v>
      </c>
    </row>
    <row r="429" spans="1:36" x14ac:dyDescent="0.25">
      <c r="A429" s="3">
        <v>138</v>
      </c>
      <c r="B429" s="50" t="str">
        <f t="shared" si="62"/>
        <v>FAIR-D2_138</v>
      </c>
      <c r="C429" s="51" t="s">
        <v>335</v>
      </c>
      <c r="D429" s="4">
        <f t="shared" si="61"/>
        <v>45165</v>
      </c>
      <c r="E429" s="1" t="s">
        <v>425</v>
      </c>
      <c r="F429" s="81" t="str">
        <f>HYPERLINK(VLOOKUP(E429,Video_List!G:K,5),"video")</f>
        <v>video</v>
      </c>
      <c r="G429" s="5" t="str">
        <f>IF(ISBLANK(E429),"",IFERROR(IF(MATCH(E429,Video_List!$G:$G,)&gt;0,"ok",""),"errr"))</f>
        <v>ok</v>
      </c>
      <c r="H429" s="1" t="s">
        <v>425</v>
      </c>
      <c r="I429" s="81" t="str">
        <f>HYPERLINK(VLOOKUP(H429,Video_List!G:K,5),"video")</f>
        <v>video</v>
      </c>
      <c r="J429" s="5" t="str">
        <f>IF(ISBLANK(H429),"",IFERROR(IF(MATCH(H429,Video_List!$G:$G,)&gt;0,"ok",""),"error"))</f>
        <v>ok</v>
      </c>
      <c r="K429" s="2">
        <v>45165.406493055598</v>
      </c>
      <c r="L429" s="2">
        <v>45165.406712962998</v>
      </c>
      <c r="M429" s="52">
        <f t="shared" si="56"/>
        <v>2.1990740060573444E-4</v>
      </c>
      <c r="N429" s="53" t="s">
        <v>31</v>
      </c>
      <c r="O429" s="6" t="s">
        <v>35</v>
      </c>
      <c r="P429" s="6" t="s">
        <v>33</v>
      </c>
      <c r="Q429" s="6">
        <v>134</v>
      </c>
      <c r="R429" s="5" t="str">
        <f t="shared" si="60"/>
        <v>FAIR-D2/134</v>
      </c>
      <c r="S429" s="4" t="str">
        <f>IF(ISBLANK(E429),"",IF(E429=H429, "1 video",CONCATENATE((+COUNTIFS(Video_List!$A:$A,Monitoring!C429,Video_List!$D:$D,"&lt;=" &amp;Monitoring!L429)-COUNTIFS(Video_List!$A:$A,Monitoring!C429,Video_List!$D:$D,"&lt;=" &amp;Monitoring!K429))+1," videos")))</f>
        <v>1 video</v>
      </c>
      <c r="T429" s="6" t="s">
        <v>34</v>
      </c>
      <c r="U429" s="75"/>
      <c r="V429" s="7" t="str">
        <f t="shared" si="58"/>
        <v/>
      </c>
      <c r="W429" s="85" t="s">
        <v>32</v>
      </c>
      <c r="X429" s="86" t="s">
        <v>35</v>
      </c>
      <c r="Y429" s="87" t="str">
        <f>+IFERROR(IF(Z429="#N/C","#N/C",IF(Z429=0,INDEX(Taxonomy_UniqueValues!A:A,MATCH(AA429,Taxonomy_UniqueValues!C:C,0)),INDEX(Taxonomy_UniqueValues!A:A,MATCH(Z429,Taxonomy_UniqueValues!B:B,0)))),"#N/C")</f>
        <v>Insecta</v>
      </c>
      <c r="Z429" s="87" t="str">
        <f>+IFERROR(IF(AA429="#N/C","#N/C",IF(AA429=0,INDEX(Taxonomy_UniqueValues!B:B,MATCH(AB429,Taxonomy_UniqueValues!D:D,0)),INDEX(Taxonomy_UniqueValues!B:B,MATCH(AA429,Taxonomy_UniqueValues!C:C,0)))),"#N/C")</f>
        <v>Diptera</v>
      </c>
      <c r="AA429" s="87" t="str">
        <f>+IFERROR(IF(AB429="#N/C","#N/C",IF(AB429=0,INDEX(Taxonomy_UniqueValues!C:C,MATCH(AC429,Taxonomy_UniqueValues!E:E,0)),INDEX(Taxonomy_UniqueValues!C:C,MATCH(AB429,Taxonomy_UniqueValues!D:D,0)))),"#N/C")</f>
        <v>Brachycera</v>
      </c>
      <c r="AB429" s="87" t="str">
        <f>+IFERROR(IF(AC429="#N/C","#N/C",IF(AC429=0,INDEX(Taxonomy_UniqueValues!D:D,MATCH(AD429,Taxonomy_UniqueValues!F:F,0)),INDEX(Taxonomy_UniqueValues!D:D,MATCH(AC429,Taxonomy_UniqueValues!E:E,0)))),"#N/C")</f>
        <v>Muscomorpha</v>
      </c>
      <c r="AC429" s="87" t="str">
        <f>+IFERROR(IF(AD429="#N/C","#N/C",IF(AD429=0,INDEX(Taxonomy_UniqueValues!E:E,MATCH(AE429,Taxonomy_UniqueValues!G:G,0)),INDEX(Taxonomy_UniqueValues!E:E,MATCH(AD429,Taxonomy_UniqueValues!F:F,0)))),"#N/C")</f>
        <v>Muscoidea</v>
      </c>
      <c r="AD429" s="87" t="str">
        <f>+IFERROR(IF(AE429="#N/C","#N/C",IF(AE429=0,INDEX(Taxonomy_UniqueValues!F:F,MATCH(AF429,Taxonomy_UniqueValues!H:H,0)),INDEX(Taxonomy_UniqueValues!F:F,MATCH(AE429,Taxonomy_UniqueValues!G:G,0)))),"#N/C")</f>
        <v>Fanniidae</v>
      </c>
      <c r="AE429" s="87">
        <f>+IFERROR(IF(AF429="#N/C","#N/C",INDEX(Taxonomy_UniqueValues!G:G,MATCH(AF429,Taxonomy_UniqueValues!H:H,0))),"#N/C")</f>
        <v>0</v>
      </c>
      <c r="AF429" s="87" t="s">
        <v>39</v>
      </c>
      <c r="AG429" s="88" t="s">
        <v>37</v>
      </c>
      <c r="AH429" s="39" t="str" cm="1">
        <f t="array" ref="AH429">IF(LEN(V429)&gt;1,V429,_xlfn.LET(_xlpm.cls,Y429, _xlpm.ord,IFERROR(Z429,"#N/C"), _xlpm.subord,IFERROR(AA429,"#N/C"), _xlpm.infr,IFERROR(AB429,"#N/C"), _xlpm.sf,IFERROR(AC429,"#N/C"), _xlpm.fam,IFERROR(AD429,"#N/C"), _xlpm.subfam,IF(TRIM(AE429)="-","#N/C",IFERROR(AE429,"#N/C")),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_xlpm.fallback,IF(IFERROR(Z429,"#N/C")="#N/C",Y429,IF(IFERROR(AA429,"#N/C")="#N/C",Z429,IF(IFERROR(AB429,"#N/C")="#N/C",AA429,IF(IFERROR(AC429,"#N/C")="#N/C",AB429,IF(IFERROR(AD429,"#N/C")="#N/C",AC429,IF(IFERROR(AE429,"#N/C")="#N/C",AD429,"#N/C")))))), _xlpm.finalResult,IF(OR(_xlpm.computedResult="",_xlpm.computedResult="#N/C"),_xlpm.fallback,_xlpm.computedResult), INDEX(_xlpm.finalResult,1)))</f>
        <v>fly</v>
      </c>
      <c r="AI429" s="106" t="s">
        <v>35</v>
      </c>
      <c r="AJ429" s="55" t="str">
        <f t="shared" si="59"/>
        <v>Insecta.Diptera.Brachycera.Muscomorpha.Muscoidea.Fanniidae.0.Fannia.#N/C</v>
      </c>
    </row>
    <row r="430" spans="1:36" x14ac:dyDescent="0.25">
      <c r="A430" s="3">
        <v>139</v>
      </c>
      <c r="B430" s="50" t="str">
        <f t="shared" si="62"/>
        <v>FAIR-D2_139</v>
      </c>
      <c r="C430" s="51" t="s">
        <v>335</v>
      </c>
      <c r="D430" s="4">
        <f t="shared" si="61"/>
        <v>45165</v>
      </c>
      <c r="E430" s="1" t="s">
        <v>426</v>
      </c>
      <c r="F430" s="81" t="str">
        <f>HYPERLINK(VLOOKUP(E430,Video_List!G:K,5),"video")</f>
        <v>video</v>
      </c>
      <c r="G430" s="5" t="str">
        <f>IF(ISBLANK(E430),"",IFERROR(IF(MATCH(E430,Video_List!$G:$G,)&gt;0,"ok",""),"errr"))</f>
        <v>ok</v>
      </c>
      <c r="H430" s="1" t="s">
        <v>426</v>
      </c>
      <c r="I430" s="81" t="str">
        <f>HYPERLINK(VLOOKUP(H430,Video_List!G:K,5),"video")</f>
        <v>video</v>
      </c>
      <c r="J430" s="5" t="str">
        <f>IF(ISBLANK(H430),"",IFERROR(IF(MATCH(H430,Video_List!$G:$G,)&gt;0,"ok",""),"error"))</f>
        <v>ok</v>
      </c>
      <c r="K430" s="2">
        <v>45165.413645833301</v>
      </c>
      <c r="L430" s="2">
        <v>45165.414270833302</v>
      </c>
      <c r="M430" s="52">
        <f t="shared" si="56"/>
        <v>6.2500000058207661E-4</v>
      </c>
      <c r="N430" s="53" t="s">
        <v>46</v>
      </c>
      <c r="O430" s="6" t="s">
        <v>32</v>
      </c>
      <c r="P430" s="6" t="s">
        <v>33</v>
      </c>
      <c r="Q430" s="6">
        <v>135</v>
      </c>
      <c r="R430" s="5" t="str">
        <f t="shared" si="60"/>
        <v>FAIR-D2/135</v>
      </c>
      <c r="S430" s="4" t="str">
        <f>IF(ISBLANK(E430),"",IF(E430=H430, "1 video",CONCATENATE((+COUNTIFS(Video_List!$A:$A,Monitoring!C430,Video_List!$D:$D,"&lt;=" &amp;Monitoring!L430)-COUNTIFS(Video_List!$A:$A,Monitoring!C430,Video_List!$D:$D,"&lt;=" &amp;Monitoring!K430))+1," videos")))</f>
        <v>1 video</v>
      </c>
      <c r="T430" s="6" t="s">
        <v>34</v>
      </c>
      <c r="U430" s="75"/>
      <c r="V430" s="7" t="str">
        <f t="shared" si="58"/>
        <v/>
      </c>
      <c r="W430" s="85" t="s">
        <v>32</v>
      </c>
      <c r="X430" s="86" t="s">
        <v>35</v>
      </c>
      <c r="Y430" s="87" t="str">
        <f>+IFERROR(IF(Z430="#N/C","#N/C",IF(Z430=0,INDEX(Taxonomy_UniqueValues!A:A,MATCH(AA430,Taxonomy_UniqueValues!C:C,0)),INDEX(Taxonomy_UniqueValues!A:A,MATCH(Z430,Taxonomy_UniqueValues!B:B,0)))),"#N/C")</f>
        <v>Insecta</v>
      </c>
      <c r="Z430" s="87" t="str">
        <f>+IFERROR(IF(AA430="#N/C","#N/C",IF(AA430=0,INDEX(Taxonomy_UniqueValues!B:B,MATCH(AB430,Taxonomy_UniqueValues!D:D,0)),INDEX(Taxonomy_UniqueValues!B:B,MATCH(AA430,Taxonomy_UniqueValues!C:C,0)))),"#N/C")</f>
        <v>Diptera</v>
      </c>
      <c r="AA430" s="87" t="str">
        <f>+IFERROR(IF(AB430="#N/C","#N/C",IF(AB430=0,INDEX(Taxonomy_UniqueValues!C:C,MATCH(AC430,Taxonomy_UniqueValues!E:E,0)),INDEX(Taxonomy_UniqueValues!C:C,MATCH(AB430,Taxonomy_UniqueValues!D:D,0)))),"#N/C")</f>
        <v>Brachycera</v>
      </c>
      <c r="AB430" s="87" t="str">
        <f>+IFERROR(IF(AC430="#N/C","#N/C",IF(AC430=0,INDEX(Taxonomy_UniqueValues!D:D,MATCH(AD430,Taxonomy_UniqueValues!F:F,0)),INDEX(Taxonomy_UniqueValues!D:D,MATCH(AC430,Taxonomy_UniqueValues!E:E,0)))),"#N/C")</f>
        <v>Muscomorpha</v>
      </c>
      <c r="AC430" s="87" t="str">
        <f>+IFERROR(IF(AD430="#N/C","#N/C",IF(AD430=0,INDEX(Taxonomy_UniqueValues!E:E,MATCH(AE430,Taxonomy_UniqueValues!G:G,0)),INDEX(Taxonomy_UniqueValues!E:E,MATCH(AD430,Taxonomy_UniqueValues!F:F,0)))),"#N/C")</f>
        <v>Muscoidea</v>
      </c>
      <c r="AD430" s="87" t="str">
        <f>+IFERROR(IF(AE430="#N/C","#N/C",IF(AE430=0,INDEX(Taxonomy_UniqueValues!F:F,MATCH(AF430,Taxonomy_UniqueValues!H:H,0)),INDEX(Taxonomy_UniqueValues!F:F,MATCH(AE430,Taxonomy_UniqueValues!G:G,0)))),"#N/C")</f>
        <v>Fanniidae</v>
      </c>
      <c r="AE430" s="87">
        <f>+IFERROR(IF(AF430="#N/C","#N/C",INDEX(Taxonomy_UniqueValues!G:G,MATCH(AF430,Taxonomy_UniqueValues!H:H,0))),"#N/C")</f>
        <v>0</v>
      </c>
      <c r="AF430" s="87" t="s">
        <v>39</v>
      </c>
      <c r="AG430" s="88" t="s">
        <v>37</v>
      </c>
      <c r="AH430" s="39" t="str" cm="1">
        <f t="array" ref="AH430">IF(LEN(V430)&gt;1,V430,_xlfn.LET(_xlpm.cls,Y430, _xlpm.ord,IFERROR(Z430,"#N/C"), _xlpm.subord,IFERROR(AA430,"#N/C"), _xlpm.infr,IFERROR(AB430,"#N/C"), _xlpm.sf,IFERROR(AC430,"#N/C"), _xlpm.fam,IFERROR(AD430,"#N/C"), _xlpm.subfam,IF(TRIM(AE430)="-","#N/C",IFERROR(AE430,"#N/C")),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_xlpm.fallback,IF(IFERROR(Z430,"#N/C")="#N/C",Y430,IF(IFERROR(AA430,"#N/C")="#N/C",Z430,IF(IFERROR(AB430,"#N/C")="#N/C",AA430,IF(IFERROR(AC430,"#N/C")="#N/C",AB430,IF(IFERROR(AD430,"#N/C")="#N/C",AC430,IF(IFERROR(AE430,"#N/C")="#N/C",AD430,"#N/C")))))), _xlpm.finalResult,IF(OR(_xlpm.computedResult="",_xlpm.computedResult="#N/C"),_xlpm.fallback,_xlpm.computedResult), INDEX(_xlpm.finalResult,1)))</f>
        <v>fly</v>
      </c>
      <c r="AI430" s="106" t="s">
        <v>35</v>
      </c>
      <c r="AJ430" s="55" t="str">
        <f t="shared" si="59"/>
        <v>Insecta.Diptera.Brachycera.Muscomorpha.Muscoidea.Fanniidae.0.Fannia.#N/C</v>
      </c>
    </row>
    <row r="431" spans="1:36" x14ac:dyDescent="0.25">
      <c r="A431" s="3">
        <v>140</v>
      </c>
      <c r="B431" s="50" t="str">
        <f t="shared" si="62"/>
        <v>FAIR-D2_140</v>
      </c>
      <c r="C431" s="51" t="s">
        <v>335</v>
      </c>
      <c r="D431" s="4">
        <f t="shared" si="61"/>
        <v>45165</v>
      </c>
      <c r="E431" s="1" t="s">
        <v>427</v>
      </c>
      <c r="F431" s="81" t="str">
        <f>HYPERLINK(VLOOKUP(E431,Video_List!G:K,5),"video")</f>
        <v>video</v>
      </c>
      <c r="G431" s="5" t="str">
        <f>IF(ISBLANK(E431),"",IFERROR(IF(MATCH(E431,Video_List!$G:$G,)&gt;0,"ok",""),"errr"))</f>
        <v>ok</v>
      </c>
      <c r="H431" s="1" t="s">
        <v>427</v>
      </c>
      <c r="I431" s="81" t="str">
        <f>HYPERLINK(VLOOKUP(H431,Video_List!G:K,5),"video")</f>
        <v>video</v>
      </c>
      <c r="J431" s="5" t="str">
        <f>IF(ISBLANK(H431),"",IFERROR(IF(MATCH(H431,Video_List!$G:$G,)&gt;0,"ok",""),"error"))</f>
        <v>ok</v>
      </c>
      <c r="K431" s="2">
        <v>45165.422060185199</v>
      </c>
      <c r="L431" s="2">
        <v>45165.4221875</v>
      </c>
      <c r="M431" s="52">
        <f t="shared" si="56"/>
        <v>1.2731480092043057E-4</v>
      </c>
      <c r="N431" s="53" t="s">
        <v>46</v>
      </c>
      <c r="O431" s="6" t="s">
        <v>35</v>
      </c>
      <c r="P431" s="6" t="s">
        <v>46</v>
      </c>
      <c r="Q431" s="6">
        <v>136</v>
      </c>
      <c r="R431" s="5" t="str">
        <f t="shared" si="60"/>
        <v>FAIR-D2/136</v>
      </c>
      <c r="S431" s="4" t="str">
        <f>IF(ISBLANK(E431),"",IF(E431=H431, "1 video",CONCATENATE((+COUNTIFS(Video_List!$A:$A,Monitoring!C431,Video_List!$D:$D,"&lt;=" &amp;Monitoring!L431)-COUNTIFS(Video_List!$A:$A,Monitoring!C431,Video_List!$D:$D,"&lt;=" &amp;Monitoring!K431))+1," videos")))</f>
        <v>1 video</v>
      </c>
      <c r="T431" s="6" t="s">
        <v>34</v>
      </c>
      <c r="U431" s="75" t="s">
        <v>3728</v>
      </c>
      <c r="V431" s="7" t="str">
        <f t="shared" si="58"/>
        <v>fly</v>
      </c>
      <c r="W431" s="85" t="s">
        <v>35</v>
      </c>
      <c r="X431" s="86" t="s">
        <v>35</v>
      </c>
      <c r="Y431" s="87" t="str">
        <f>+IFERROR(IF(Z431="#N/C","#N/C",INDEX(Taxonomy_UniqueValues!A:A,MATCH(Z431,Taxonomy_UniqueValues!B:B,0))),"#N/C")</f>
        <v>Insecta</v>
      </c>
      <c r="Z431" s="87" t="str">
        <f>+IFERROR(IF(AA431="#N/C","#N/C",INDEX(Taxonomy_UniqueValues!B:B,MATCH(AA431,Taxonomy_UniqueValues!C:C,0))),"#N/C")</f>
        <v>Diptera</v>
      </c>
      <c r="AA431" s="87" t="s">
        <v>49</v>
      </c>
      <c r="AB431" s="87" t="str">
        <f>+IFERROR(IF(AC431="#N/C","#N/C",INDEX(Taxonomy_UniqueValues!D:D,MATCH(AC431,Taxonomy_UniqueValues!E:E,0))),"#N/C")</f>
        <v>#N/C</v>
      </c>
      <c r="AC431" s="87" t="str">
        <f>+IFERROR(IF(AD431="#N/C","#N/C",IF(AD431="-",INDEX(Taxonomy_UniqueValues!E:E,MATCH(AE431,Taxonomy_UniqueValues!G:G,0)),INDEX(Taxonomy_UniqueValues!E:E,MATCH(AD431,Taxonomy_UniqueValues!F:F,0)))),"#N/C")</f>
        <v>#N/C</v>
      </c>
      <c r="AD431" s="87" t="str">
        <f>+IFERROR(IF(AE431="#N/C","#N/C",IF(AE431="-",INDEX(Taxonomy_UniqueValues!F:F,MATCH(AF431,Taxonomy_UniqueValues!H:H,0)),INDEX(Taxonomy_UniqueValues!F:F,MATCH(AE431,Taxonomy_UniqueValues!G:G,0)))),"#N/C")</f>
        <v>#N/C</v>
      </c>
      <c r="AE431" s="87" t="str">
        <f>+IFERROR(IF(AF431="#N/C","#N/C",INDEX(Taxonomy_UniqueValues!G:G,MATCH(AF431,Taxonomy_UniqueValues!H:H,0))),"#N/C")</f>
        <v>#N/C</v>
      </c>
      <c r="AF431" s="87" t="str">
        <f>+IFERROR(IF(AG431="#N/C","#N/C",INDEX(Taxonomy_UniqueValues!H:H,MATCH(AG431,Taxonomy_UniqueValues!I:I,0))),"#N/C")</f>
        <v>#N/C</v>
      </c>
      <c r="AG431" s="88" t="s">
        <v>37</v>
      </c>
      <c r="AH431" s="39" t="str" cm="1">
        <f t="array" ref="AH431">IF(LEN(V431)&gt;1,V431,_xlfn.LET(_xlpm.cls,Y431, _xlpm.ord,IFERROR(Z431,"#N/C"), _xlpm.subord,IFERROR(AA431,"#N/C"), _xlpm.infr,IFERROR(AB431,"#N/C"), _xlpm.sf,IFERROR(AC431,"#N/C"), _xlpm.fam,IFERROR(AD431,"#N/C"), _xlpm.subfam,IF(TRIM(AE431)="-","#N/C",IFERROR(AE431,"#N/C")),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_xlpm.fallback,IF(IFERROR(Z431,"#N/C")="#N/C",Y431,IF(IFERROR(AA431,"#N/C")="#N/C",Z431,IF(IFERROR(AB431,"#N/C")="#N/C",AA431,IF(IFERROR(AC431,"#N/C")="#N/C",AB431,IF(IFERROR(AD431,"#N/C")="#N/C",AC431,IF(IFERROR(AE431,"#N/C")="#N/C",AD431,"#N/C")))))), _xlpm.finalResult,IF(OR(_xlpm.computedResult="",_xlpm.computedResult="#N/C"),_xlpm.fallback,_xlpm.computedResult), INDEX(_xlpm.finalResult,1)))</f>
        <v>fly</v>
      </c>
      <c r="AI431" s="106" t="s">
        <v>35</v>
      </c>
      <c r="AJ431" s="55" t="str">
        <f t="shared" si="59"/>
        <v>Insecta.Diptera.Brachycera.#N/C.#N/C.#N/C.#N/C.#N/C.#N/C</v>
      </c>
    </row>
    <row r="432" spans="1:36" x14ac:dyDescent="0.25">
      <c r="A432" s="3">
        <v>141</v>
      </c>
      <c r="B432" s="50" t="str">
        <f t="shared" si="62"/>
        <v>FAIR-D2_141</v>
      </c>
      <c r="C432" s="51" t="s">
        <v>335</v>
      </c>
      <c r="D432" s="4">
        <f t="shared" si="61"/>
        <v>45165</v>
      </c>
      <c r="E432" s="1" t="s">
        <v>428</v>
      </c>
      <c r="F432" s="81" t="str">
        <f>HYPERLINK(VLOOKUP(E432,Video_List!G:K,5),"video")</f>
        <v>video</v>
      </c>
      <c r="G432" s="5" t="str">
        <f>IF(ISBLANK(E432),"",IFERROR(IF(MATCH(E432,Video_List!$G:$G,)&gt;0,"ok",""),"errr"))</f>
        <v>ok</v>
      </c>
      <c r="H432" s="1" t="s">
        <v>428</v>
      </c>
      <c r="I432" s="81" t="str">
        <f>HYPERLINK(VLOOKUP(H432,Video_List!G:K,5),"video")</f>
        <v>video</v>
      </c>
      <c r="J432" s="5" t="str">
        <f>IF(ISBLANK(H432),"",IFERROR(IF(MATCH(H432,Video_List!$G:$G,)&gt;0,"ok",""),"error"))</f>
        <v>ok</v>
      </c>
      <c r="K432" s="2">
        <v>45165.423171296301</v>
      </c>
      <c r="L432" s="2">
        <v>45165.423310185201</v>
      </c>
      <c r="M432" s="52">
        <f t="shared" si="56"/>
        <v>1.388888995279558E-4</v>
      </c>
      <c r="N432" s="53" t="s">
        <v>33</v>
      </c>
      <c r="O432" s="6" t="s">
        <v>35</v>
      </c>
      <c r="P432" s="6" t="s">
        <v>46</v>
      </c>
      <c r="Q432" s="6">
        <v>137</v>
      </c>
      <c r="R432" s="5" t="str">
        <f t="shared" si="60"/>
        <v>FAIR-D2/137</v>
      </c>
      <c r="S432" s="4" t="str">
        <f>IF(ISBLANK(E432),"",IF(E432=H432, "1 video",CONCATENATE((+COUNTIFS(Video_List!$A:$A,Monitoring!C432,Video_List!$D:$D,"&lt;=" &amp;Monitoring!L432)-COUNTIFS(Video_List!$A:$A,Monitoring!C432,Video_List!$D:$D,"&lt;=" &amp;Monitoring!K432))+1," videos")))</f>
        <v>1 video</v>
      </c>
      <c r="T432" s="6" t="s">
        <v>34</v>
      </c>
      <c r="U432" s="75" t="s">
        <v>3728</v>
      </c>
      <c r="V432" s="7" t="str">
        <f t="shared" si="58"/>
        <v>fly</v>
      </c>
      <c r="W432" s="85" t="s">
        <v>35</v>
      </c>
      <c r="X432" s="86" t="s">
        <v>35</v>
      </c>
      <c r="Y432" s="87" t="str">
        <f>+IFERROR(IF(Z432="#N/C","#N/C",IF(Z432=0,INDEX(Taxonomy_UniqueValues!A:A,MATCH(AA432,Taxonomy_UniqueValues!C:C,0)),INDEX(Taxonomy_UniqueValues!A:A,MATCH(Z432,Taxonomy_UniqueValues!B:B,0)))),"#N/C")</f>
        <v>Insecta</v>
      </c>
      <c r="Z432" s="87" t="str">
        <f>+IFERROR(IF(AA432="#N/C","#N/C",IF(AA432=0,INDEX(Taxonomy_UniqueValues!B:B,MATCH(AB432,Taxonomy_UniqueValues!D:D,0)),INDEX(Taxonomy_UniqueValues!B:B,MATCH(AA432,Taxonomy_UniqueValues!C:C,0)))),"#N/C")</f>
        <v>Diptera</v>
      </c>
      <c r="AA432" s="87" t="str">
        <f>+IFERROR(IF(AB432="#N/C","#N/C",IF(AB432=0,INDEX(Taxonomy_UniqueValues!C:C,MATCH(AC432,Taxonomy_UniqueValues!E:E,0)),INDEX(Taxonomy_UniqueValues!C:C,MATCH(AB432,Taxonomy_UniqueValues!D:D,0)))),"#N/C")</f>
        <v>Brachycera</v>
      </c>
      <c r="AB432" s="87" t="str">
        <f>+IFERROR(IF(AC432="#N/C","#N/C",IF(AC432=0,INDEX(Taxonomy_UniqueValues!D:D,MATCH(AD432,Taxonomy_UniqueValues!F:F,0)),INDEX(Taxonomy_UniqueValues!D:D,MATCH(AC432,Taxonomy_UniqueValues!E:E,0)))),"#N/C")</f>
        <v>Muscomorpha</v>
      </c>
      <c r="AC432" s="87" t="str">
        <f>+IFERROR(IF(AD432="#N/C","#N/C",IF(AD432=0,INDEX(Taxonomy_UniqueValues!E:E,MATCH(AE432,Taxonomy_UniqueValues!G:G,0)),INDEX(Taxonomy_UniqueValues!E:E,MATCH(AD432,Taxonomy_UniqueValues!F:F,0)))),"#N/C")</f>
        <v>Muscoidea</v>
      </c>
      <c r="AD432" s="87" t="str">
        <f>+IFERROR(IF(AE432="#N/C","#N/C",IF(AE432=0,INDEX(Taxonomy_UniqueValues!F:F,MATCH(AF432,Taxonomy_UniqueValues!H:H,0)),INDEX(Taxonomy_UniqueValues!F:F,MATCH(AE432,Taxonomy_UniqueValues!G:G,0)))),"#N/C")</f>
        <v>Fanniidae</v>
      </c>
      <c r="AE432" s="87">
        <f>+IFERROR(IF(AF432="#N/C","#N/C",INDEX(Taxonomy_UniqueValues!G:G,MATCH(AF432,Taxonomy_UniqueValues!H:H,0))),"#N/C")</f>
        <v>0</v>
      </c>
      <c r="AF432" s="87" t="s">
        <v>39</v>
      </c>
      <c r="AG432" s="88" t="s">
        <v>37</v>
      </c>
      <c r="AH432" s="39" t="str" cm="1">
        <f t="array" ref="AH432">IF(LEN(V432)&gt;1,V432,_xlfn.LET(_xlpm.cls,Y432, _xlpm.ord,IFERROR(Z432,"#N/C"), _xlpm.subord,IFERROR(AA432,"#N/C"), _xlpm.infr,IFERROR(AB432,"#N/C"), _xlpm.sf,IFERROR(AC432,"#N/C"), _xlpm.fam,IFERROR(AD432,"#N/C"), _xlpm.subfam,IF(TRIM(AE432)="-","#N/C",IFERROR(AE432,"#N/C")),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_xlpm.fallback,IF(IFERROR(Z432,"#N/C")="#N/C",Y432,IF(IFERROR(AA432,"#N/C")="#N/C",Z432,IF(IFERROR(AB432,"#N/C")="#N/C",AA432,IF(IFERROR(AC432,"#N/C")="#N/C",AB432,IF(IFERROR(AD432,"#N/C")="#N/C",AC432,IF(IFERROR(AE432,"#N/C")="#N/C",AD432,"#N/C")))))), _xlpm.finalResult,IF(OR(_xlpm.computedResult="",_xlpm.computedResult="#N/C"),_xlpm.fallback,_xlpm.computedResult), INDEX(_xlpm.finalResult,1)))</f>
        <v>fly</v>
      </c>
      <c r="AI432" s="106" t="s">
        <v>35</v>
      </c>
      <c r="AJ432" s="55" t="str">
        <f t="shared" si="59"/>
        <v>Insecta.Diptera.Brachycera.Muscomorpha.Muscoidea.Fanniidae.0.Fannia.#N/C</v>
      </c>
    </row>
    <row r="433" spans="1:36" x14ac:dyDescent="0.25">
      <c r="A433" s="3">
        <v>142</v>
      </c>
      <c r="B433" s="50" t="str">
        <f t="shared" si="62"/>
        <v>FAIR-D2_142</v>
      </c>
      <c r="C433" s="51" t="s">
        <v>335</v>
      </c>
      <c r="D433" s="4">
        <f t="shared" si="61"/>
        <v>45165</v>
      </c>
      <c r="E433" s="1" t="s">
        <v>429</v>
      </c>
      <c r="F433" s="81" t="str">
        <f>HYPERLINK(VLOOKUP(E433,Video_List!G:K,5),"video")</f>
        <v>video</v>
      </c>
      <c r="G433" s="5" t="str">
        <f>IF(ISBLANK(E433),"",IFERROR(IF(MATCH(E433,Video_List!$G:$G,)&gt;0,"ok",""),"errr"))</f>
        <v>ok</v>
      </c>
      <c r="H433" s="1" t="s">
        <v>429</v>
      </c>
      <c r="I433" s="81" t="str">
        <f>HYPERLINK(VLOOKUP(H433,Video_List!G:K,5),"video")</f>
        <v>video</v>
      </c>
      <c r="J433" s="5" t="str">
        <f>IF(ISBLANK(H433),"",IFERROR(IF(MATCH(H433,Video_List!$G:$G,)&gt;0,"ok",""),"error"))</f>
        <v>ok</v>
      </c>
      <c r="K433" s="2">
        <v>45165.432847222197</v>
      </c>
      <c r="L433" s="2">
        <v>45165.432962963001</v>
      </c>
      <c r="M433" s="52">
        <f t="shared" si="56"/>
        <v>1.1574080417631194E-4</v>
      </c>
      <c r="N433" s="53" t="s">
        <v>46</v>
      </c>
      <c r="O433" s="6" t="s">
        <v>35</v>
      </c>
      <c r="P433" s="6" t="s">
        <v>46</v>
      </c>
      <c r="Q433" s="6">
        <v>138</v>
      </c>
      <c r="R433" s="5" t="str">
        <f t="shared" si="60"/>
        <v>FAIR-D2/138</v>
      </c>
      <c r="S433" s="4" t="str">
        <f>IF(ISBLANK(E433),"",IF(E433=H433, "1 video",CONCATENATE((+COUNTIFS(Video_List!$A:$A,Monitoring!C433,Video_List!$D:$D,"&lt;=" &amp;Monitoring!L433)-COUNTIFS(Video_List!$A:$A,Monitoring!C433,Video_List!$D:$D,"&lt;=" &amp;Monitoring!K433))+1," videos")))</f>
        <v>1 video</v>
      </c>
      <c r="T433" s="6" t="s">
        <v>34</v>
      </c>
      <c r="U433" s="75" t="s">
        <v>3728</v>
      </c>
      <c r="V433" s="7" t="str">
        <f t="shared" si="58"/>
        <v>fly</v>
      </c>
      <c r="W433" s="85" t="s">
        <v>35</v>
      </c>
      <c r="X433" s="86" t="s">
        <v>35</v>
      </c>
      <c r="Y433" s="87" t="str">
        <f>+IFERROR(IF(Z433="#N/C","#N/C",IF(Z433=0,INDEX(Taxonomy_UniqueValues!A:A,MATCH(AA433,Taxonomy_UniqueValues!C:C,0)),INDEX(Taxonomy_UniqueValues!A:A,MATCH(Z433,Taxonomy_UniqueValues!B:B,0)))),"#N/C")</f>
        <v>Insecta</v>
      </c>
      <c r="Z433" s="87" t="str">
        <f>+IFERROR(IF(AA433="#N/C","#N/C",IF(AA433=0,INDEX(Taxonomy_UniqueValues!B:B,MATCH(AB433,Taxonomy_UniqueValues!D:D,0)),INDEX(Taxonomy_UniqueValues!B:B,MATCH(AA433,Taxonomy_UniqueValues!C:C,0)))),"#N/C")</f>
        <v>Diptera</v>
      </c>
      <c r="AA433" s="87" t="str">
        <f>+IFERROR(IF(AB433="#N/C","#N/C",IF(AB433=0,INDEX(Taxonomy_UniqueValues!C:C,MATCH(AC433,Taxonomy_UniqueValues!E:E,0)),INDEX(Taxonomy_UniqueValues!C:C,MATCH(AB433,Taxonomy_UniqueValues!D:D,0)))),"#N/C")</f>
        <v>Brachycera</v>
      </c>
      <c r="AB433" s="87" t="str">
        <f>+IFERROR(IF(AC433="#N/C","#N/C",IF(AC433=0,INDEX(Taxonomy_UniqueValues!D:D,MATCH(AD433,Taxonomy_UniqueValues!F:F,0)),INDEX(Taxonomy_UniqueValues!D:D,MATCH(AC433,Taxonomy_UniqueValues!E:E,0)))),"#N/C")</f>
        <v>Muscomorpha</v>
      </c>
      <c r="AC433" s="87" t="str">
        <f>+IFERROR(IF(AD433="#N/C","#N/C",IF(AD433=0,INDEX(Taxonomy_UniqueValues!E:E,MATCH(AE433,Taxonomy_UniqueValues!G:G,0)),INDEX(Taxonomy_UniqueValues!E:E,MATCH(AD433,Taxonomy_UniqueValues!F:F,0)))),"#N/C")</f>
        <v>Muscoidea</v>
      </c>
      <c r="AD433" s="87" t="str">
        <f>+IFERROR(IF(AE433="#N/C","#N/C",IF(AE433=0,INDEX(Taxonomy_UniqueValues!F:F,MATCH(AF433,Taxonomy_UniqueValues!H:H,0)),INDEX(Taxonomy_UniqueValues!F:F,MATCH(AE433,Taxonomy_UniqueValues!G:G,0)))),"#N/C")</f>
        <v>Fanniidae</v>
      </c>
      <c r="AE433" s="87">
        <f>+IFERROR(IF(AF433="#N/C","#N/C",INDEX(Taxonomy_UniqueValues!G:G,MATCH(AF433,Taxonomy_UniqueValues!H:H,0))),"#N/C")</f>
        <v>0</v>
      </c>
      <c r="AF433" s="87" t="s">
        <v>39</v>
      </c>
      <c r="AG433" s="88" t="s">
        <v>37</v>
      </c>
      <c r="AH433" s="39" t="str" cm="1">
        <f t="array" ref="AH433">IF(LEN(V433)&gt;1,V433,_xlfn.LET(_xlpm.cls,Y433, _xlpm.ord,IFERROR(Z433,"#N/C"), _xlpm.subord,IFERROR(AA433,"#N/C"), _xlpm.infr,IFERROR(AB433,"#N/C"), _xlpm.sf,IFERROR(AC433,"#N/C"), _xlpm.fam,IFERROR(AD433,"#N/C"), _xlpm.subfam,IF(TRIM(AE433)="-","#N/C",IFERROR(AE433,"#N/C")),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_xlpm.fallback,IF(IFERROR(Z433,"#N/C")="#N/C",Y433,IF(IFERROR(AA433,"#N/C")="#N/C",Z433,IF(IFERROR(AB433,"#N/C")="#N/C",AA433,IF(IFERROR(AC433,"#N/C")="#N/C",AB433,IF(IFERROR(AD433,"#N/C")="#N/C",AC433,IF(IFERROR(AE433,"#N/C")="#N/C",AD433,"#N/C")))))), _xlpm.finalResult,IF(OR(_xlpm.computedResult="",_xlpm.computedResult="#N/C"),_xlpm.fallback,_xlpm.computedResult), INDEX(_xlpm.finalResult,1)))</f>
        <v>fly</v>
      </c>
      <c r="AI433" s="106" t="s">
        <v>35</v>
      </c>
      <c r="AJ433" s="55" t="str">
        <f t="shared" si="59"/>
        <v>Insecta.Diptera.Brachycera.Muscomorpha.Muscoidea.Fanniidae.0.Fannia.#N/C</v>
      </c>
    </row>
    <row r="434" spans="1:36" x14ac:dyDescent="0.25">
      <c r="A434" s="3">
        <v>143</v>
      </c>
      <c r="B434" s="50" t="str">
        <f t="shared" si="62"/>
        <v>FAIR-D2_143</v>
      </c>
      <c r="C434" s="51" t="s">
        <v>335</v>
      </c>
      <c r="D434" s="4">
        <f t="shared" si="61"/>
        <v>45165</v>
      </c>
      <c r="E434" s="1" t="s">
        <v>418</v>
      </c>
      <c r="F434" s="81" t="str">
        <f>HYPERLINK(VLOOKUP(E434,Video_List!G:K,5),"video")</f>
        <v>video</v>
      </c>
      <c r="G434" s="5" t="str">
        <f>IF(ISBLANK(E434),"",IFERROR(IF(MATCH(E434,Video_List!$G:$G,)&gt;0,"ok",""),"errr"))</f>
        <v>ok</v>
      </c>
      <c r="H434" s="1" t="s">
        <v>418</v>
      </c>
      <c r="I434" s="81" t="str">
        <f>HYPERLINK(VLOOKUP(H434,Video_List!G:K,5),"video")</f>
        <v>video</v>
      </c>
      <c r="J434" s="5" t="str">
        <f>IF(ISBLANK(H434),"",IFERROR(IF(MATCH(H434,Video_List!$G:$G,)&gt;0,"ok",""),"error"))</f>
        <v>ok</v>
      </c>
      <c r="K434" s="2">
        <v>45165.4359259259</v>
      </c>
      <c r="L434" s="2">
        <v>45165.4361921296</v>
      </c>
      <c r="M434" s="52">
        <f t="shared" si="56"/>
        <v>2.6620370044838637E-4</v>
      </c>
      <c r="N434" s="53" t="s">
        <v>46</v>
      </c>
      <c r="O434" s="6" t="s">
        <v>35</v>
      </c>
      <c r="P434" s="6" t="s">
        <v>31</v>
      </c>
      <c r="Q434" s="6">
        <v>139</v>
      </c>
      <c r="R434" s="5" t="str">
        <f t="shared" si="60"/>
        <v>FAIR-D2/139</v>
      </c>
      <c r="S434" s="4" t="str">
        <f>IF(ISBLANK(E434),"",IF(E434=H434, "1 video",CONCATENATE((+COUNTIFS(Video_List!$A:$A,Monitoring!C434,Video_List!$D:$D,"&lt;=" &amp;Monitoring!L434)-COUNTIFS(Video_List!$A:$A,Monitoring!C434,Video_List!$D:$D,"&lt;=" &amp;Monitoring!K434))+1," videos")))</f>
        <v>1 video</v>
      </c>
      <c r="T434" s="6" t="s">
        <v>34</v>
      </c>
      <c r="U434" s="75"/>
      <c r="V434" s="7" t="str">
        <f t="shared" si="58"/>
        <v/>
      </c>
      <c r="W434" s="85" t="s">
        <v>32</v>
      </c>
      <c r="X434" s="86" t="s">
        <v>35</v>
      </c>
      <c r="Y434" s="87" t="str">
        <f>+IFERROR(IF(Z434="#N/C","#N/C",IF(Z434=0,INDEX(Taxonomy_UniqueValues!A:A,MATCH(AA434,Taxonomy_UniqueValues!C:C,0)),INDEX(Taxonomy_UniqueValues!A:A,MATCH(Z434,Taxonomy_UniqueValues!B:B,0)))),"#N/C")</f>
        <v>Insecta</v>
      </c>
      <c r="Z434" s="87" t="str">
        <f>+IFERROR(IF(AA434="#N/C","#N/C",IF(AA434=0,INDEX(Taxonomy_UniqueValues!B:B,MATCH(AB434,Taxonomy_UniqueValues!D:D,0)),INDEX(Taxonomy_UniqueValues!B:B,MATCH(AA434,Taxonomy_UniqueValues!C:C,0)))),"#N/C")</f>
        <v>Diptera</v>
      </c>
      <c r="AA434" s="87" t="str">
        <f>+IFERROR(IF(AB434="#N/C","#N/C",IF(AB434=0,INDEX(Taxonomy_UniqueValues!C:C,MATCH(AC434,Taxonomy_UniqueValues!E:E,0)),INDEX(Taxonomy_UniqueValues!C:C,MATCH(AB434,Taxonomy_UniqueValues!D:D,0)))),"#N/C")</f>
        <v>Brachycera</v>
      </c>
      <c r="AB434" s="87" t="str">
        <f>+IFERROR(IF(AC434="#N/C","#N/C",IF(AC434=0,INDEX(Taxonomy_UniqueValues!D:D,MATCH(AD434,Taxonomy_UniqueValues!F:F,0)),INDEX(Taxonomy_UniqueValues!D:D,MATCH(AC434,Taxonomy_UniqueValues!E:E,0)))),"#N/C")</f>
        <v>Muscomorpha</v>
      </c>
      <c r="AC434" s="87" t="str">
        <f>+IFERROR(IF(AD434="#N/C","#N/C",IF(AD434=0,INDEX(Taxonomy_UniqueValues!E:E,MATCH(AE434,Taxonomy_UniqueValues!G:G,0)),INDEX(Taxonomy_UniqueValues!E:E,MATCH(AD434,Taxonomy_UniqueValues!F:F,0)))),"#N/C")</f>
        <v>Muscoidea</v>
      </c>
      <c r="AD434" s="87" t="str">
        <f>+IFERROR(IF(AE434="#N/C","#N/C",IF(AE434=0,INDEX(Taxonomy_UniqueValues!F:F,MATCH(AF434,Taxonomy_UniqueValues!H:H,0)),INDEX(Taxonomy_UniqueValues!F:F,MATCH(AE434,Taxonomy_UniqueValues!G:G,0)))),"#N/C")</f>
        <v>Fanniidae</v>
      </c>
      <c r="AE434" s="87">
        <f>+IFERROR(IF(AF434="#N/C","#N/C",INDEX(Taxonomy_UniqueValues!G:G,MATCH(AF434,Taxonomy_UniqueValues!H:H,0))),"#N/C")</f>
        <v>0</v>
      </c>
      <c r="AF434" s="87" t="s">
        <v>39</v>
      </c>
      <c r="AG434" s="88" t="s">
        <v>37</v>
      </c>
      <c r="AH434" s="39" t="str" cm="1">
        <f t="array" ref="AH434">IF(LEN(V434)&gt;1,V434,_xlfn.LET(_xlpm.cls,Y434, _xlpm.ord,IFERROR(Z434,"#N/C"), _xlpm.subord,IFERROR(AA434,"#N/C"), _xlpm.infr,IFERROR(AB434,"#N/C"), _xlpm.sf,IFERROR(AC434,"#N/C"), _xlpm.fam,IFERROR(AD434,"#N/C"), _xlpm.subfam,IF(TRIM(AE434)="-","#N/C",IFERROR(AE434,"#N/C")),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_xlpm.fallback,IF(IFERROR(Z434,"#N/C")="#N/C",Y434,IF(IFERROR(AA434,"#N/C")="#N/C",Z434,IF(IFERROR(AB434,"#N/C")="#N/C",AA434,IF(IFERROR(AC434,"#N/C")="#N/C",AB434,IF(IFERROR(AD434,"#N/C")="#N/C",AC434,IF(IFERROR(AE434,"#N/C")="#N/C",AD434,"#N/C")))))), _xlpm.finalResult,IF(OR(_xlpm.computedResult="",_xlpm.computedResult="#N/C"),_xlpm.fallback,_xlpm.computedResult), INDEX(_xlpm.finalResult,1)))</f>
        <v>fly</v>
      </c>
      <c r="AI434" s="106" t="s">
        <v>35</v>
      </c>
      <c r="AJ434" s="55" t="str">
        <f t="shared" si="59"/>
        <v>Insecta.Diptera.Brachycera.Muscomorpha.Muscoidea.Fanniidae.0.Fannia.#N/C</v>
      </c>
    </row>
    <row r="435" spans="1:36" x14ac:dyDescent="0.25">
      <c r="A435" s="3">
        <v>144</v>
      </c>
      <c r="B435" s="50" t="str">
        <f t="shared" si="62"/>
        <v>FAIR-D2_144</v>
      </c>
      <c r="C435" s="51" t="s">
        <v>335</v>
      </c>
      <c r="D435" s="4">
        <f t="shared" si="61"/>
        <v>45165</v>
      </c>
      <c r="E435" s="1" t="s">
        <v>418</v>
      </c>
      <c r="F435" s="81" t="str">
        <f>HYPERLINK(VLOOKUP(E435,Video_List!G:K,5),"video")</f>
        <v>video</v>
      </c>
      <c r="G435" s="5" t="str">
        <f>IF(ISBLANK(E435),"",IFERROR(IF(MATCH(E435,Video_List!$G:$G,)&gt;0,"ok",""),"errr"))</f>
        <v>ok</v>
      </c>
      <c r="H435" s="1" t="s">
        <v>418</v>
      </c>
      <c r="I435" s="81" t="str">
        <f>HYPERLINK(VLOOKUP(H435,Video_List!G:K,5),"video")</f>
        <v>video</v>
      </c>
      <c r="J435" s="5" t="str">
        <f>IF(ISBLANK(H435),"",IFERROR(IF(MATCH(H435,Video_List!$G:$G,)&gt;0,"ok",""),"error"))</f>
        <v>ok</v>
      </c>
      <c r="K435" s="2">
        <v>45165.4359259259</v>
      </c>
      <c r="L435" s="2">
        <v>45165.436226851903</v>
      </c>
      <c r="M435" s="52">
        <f t="shared" si="56"/>
        <v>3.0092600354691967E-4</v>
      </c>
      <c r="N435" s="53" t="s">
        <v>31</v>
      </c>
      <c r="O435" s="6" t="s">
        <v>35</v>
      </c>
      <c r="P435" s="6" t="s">
        <v>31</v>
      </c>
      <c r="Q435" s="6">
        <v>140</v>
      </c>
      <c r="R435" s="5" t="str">
        <f t="shared" si="60"/>
        <v>FAIR-D2/140</v>
      </c>
      <c r="S435" s="4" t="str">
        <f>IF(ISBLANK(E435),"",IF(E435=H435, "1 video",CONCATENATE((+COUNTIFS(Video_List!$A:$A,Monitoring!C435,Video_List!$D:$D,"&lt;=" &amp;Monitoring!L435)-COUNTIFS(Video_List!$A:$A,Monitoring!C435,Video_List!$D:$D,"&lt;=" &amp;Monitoring!K435))+1," videos")))</f>
        <v>1 video</v>
      </c>
      <c r="T435" s="6" t="s">
        <v>34</v>
      </c>
      <c r="U435" s="75"/>
      <c r="V435" s="7" t="str">
        <f t="shared" si="58"/>
        <v/>
      </c>
      <c r="W435" s="85" t="s">
        <v>35</v>
      </c>
      <c r="X435" s="86" t="s">
        <v>35</v>
      </c>
      <c r="Y435" s="87" t="str">
        <f>+IFERROR(IF(Z435="#N/C","#N/C",INDEX(Taxonomy_UniqueValues!A:A,MATCH(Z435,Taxonomy_UniqueValues!B:B,0))),"#N/C")</f>
        <v>Insecta</v>
      </c>
      <c r="Z435" s="87" t="str">
        <f>+IFERROR(IF(AA435="#N/C","#N/C",INDEX(Taxonomy_UniqueValues!B:B,MATCH(AA435,Taxonomy_UniqueValues!C:C,0))),"#N/C")</f>
        <v>Diptera</v>
      </c>
      <c r="AA435" s="87" t="s">
        <v>49</v>
      </c>
      <c r="AB435" s="87" t="str">
        <f>+IFERROR(IF(AC435="#N/C","#N/C",INDEX(Taxonomy_UniqueValues!D:D,MATCH(AC435,Taxonomy_UniqueValues!E:E,0))),"#N/C")</f>
        <v>#N/C</v>
      </c>
      <c r="AC435" s="87" t="str">
        <f>+IFERROR(IF(AD435="#N/C","#N/C",IF(AD435="-",INDEX(Taxonomy_UniqueValues!E:E,MATCH(AE435,Taxonomy_UniqueValues!G:G,0)),INDEX(Taxonomy_UniqueValues!E:E,MATCH(AD435,Taxonomy_UniqueValues!F:F,0)))),"#N/C")</f>
        <v>#N/C</v>
      </c>
      <c r="AD435" s="87" t="str">
        <f>+IFERROR(IF(AE435="#N/C","#N/C",IF(AE435="-",INDEX(Taxonomy_UniqueValues!F:F,MATCH(AF435,Taxonomy_UniqueValues!H:H,0)),INDEX(Taxonomy_UniqueValues!F:F,MATCH(AE435,Taxonomy_UniqueValues!G:G,0)))),"#N/C")</f>
        <v>#N/C</v>
      </c>
      <c r="AE435" s="87" t="str">
        <f>+IFERROR(IF(AF435="#N/C","#N/C",INDEX(Taxonomy_UniqueValues!G:G,MATCH(AF435,Taxonomy_UniqueValues!H:H,0))),"#N/C")</f>
        <v>#N/C</v>
      </c>
      <c r="AF435" s="87" t="str">
        <f>+IFERROR(IF(AG435="#N/C","#N/C",INDEX(Taxonomy_UniqueValues!H:H,MATCH(AG435,Taxonomy_UniqueValues!I:I,0))),"#N/C")</f>
        <v>#N/C</v>
      </c>
      <c r="AG435" s="88" t="s">
        <v>37</v>
      </c>
      <c r="AH435" s="39" t="str" cm="1">
        <f t="array" ref="AH435">IF(LEN(V435)&gt;1,V435,_xlfn.LET(_xlpm.cls,Y435, _xlpm.ord,IFERROR(Z435,"#N/C"), _xlpm.subord,IFERROR(AA435,"#N/C"), _xlpm.infr,IFERROR(AB435,"#N/C"), _xlpm.sf,IFERROR(AC435,"#N/C"), _xlpm.fam,IFERROR(AD435,"#N/C"), _xlpm.subfam,IF(TRIM(AE435)="-","#N/C",IFERROR(AE435,"#N/C")),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_xlpm.fallback,IF(IFERROR(Z435,"#N/C")="#N/C",Y435,IF(IFERROR(AA435,"#N/C")="#N/C",Z435,IF(IFERROR(AB435,"#N/C")="#N/C",AA435,IF(IFERROR(AC435,"#N/C")="#N/C",AB435,IF(IFERROR(AD435,"#N/C")="#N/C",AC435,IF(IFERROR(AE435,"#N/C")="#N/C",AD435,"#N/C")))))), _xlpm.finalResult,IF(OR(_xlpm.computedResult="",_xlpm.computedResult="#N/C"),_xlpm.fallback,_xlpm.computedResult), INDEX(_xlpm.finalResult,1)))</f>
        <v>Brachycera</v>
      </c>
      <c r="AI435" s="106" t="s">
        <v>35</v>
      </c>
      <c r="AJ435" s="55" t="str">
        <f t="shared" si="59"/>
        <v>Insecta.Diptera.Brachycera.#N/C.#N/C.#N/C.#N/C.#N/C.#N/C</v>
      </c>
    </row>
    <row r="436" spans="1:36" x14ac:dyDescent="0.25">
      <c r="A436" s="3">
        <v>145</v>
      </c>
      <c r="B436" s="50" t="str">
        <f t="shared" si="62"/>
        <v>FAIR-D2_145</v>
      </c>
      <c r="C436" s="51" t="s">
        <v>335</v>
      </c>
      <c r="D436" s="4">
        <f t="shared" si="61"/>
        <v>45165</v>
      </c>
      <c r="E436" s="1" t="s">
        <v>430</v>
      </c>
      <c r="F436" s="81" t="str">
        <f>HYPERLINK(VLOOKUP(E436,Video_List!G:K,5),"video")</f>
        <v>video</v>
      </c>
      <c r="G436" s="5" t="str">
        <f>IF(ISBLANK(E436),"",IFERROR(IF(MATCH(E436,Video_List!$G:$G,)&gt;0,"ok",""),"errr"))</f>
        <v>ok</v>
      </c>
      <c r="H436" s="1" t="s">
        <v>430</v>
      </c>
      <c r="I436" s="81" t="str">
        <f>HYPERLINK(VLOOKUP(H436,Video_List!G:K,5),"video")</f>
        <v>video</v>
      </c>
      <c r="J436" s="5" t="str">
        <f>IF(ISBLANK(H436),"",IFERROR(IF(MATCH(H436,Video_List!$G:$G,)&gt;0,"ok",""),"error"))</f>
        <v>ok</v>
      </c>
      <c r="K436" s="2">
        <v>45165.4367361111</v>
      </c>
      <c r="L436" s="2">
        <v>45165.437071759297</v>
      </c>
      <c r="M436" s="52">
        <f t="shared" si="56"/>
        <v>3.3564819750608876E-4</v>
      </c>
      <c r="N436" s="53" t="s">
        <v>31</v>
      </c>
      <c r="O436" s="6" t="s">
        <v>35</v>
      </c>
      <c r="P436" s="6" t="s">
        <v>33</v>
      </c>
      <c r="Q436" s="6">
        <v>141</v>
      </c>
      <c r="R436" s="5" t="str">
        <f t="shared" si="60"/>
        <v>FAIR-D2/141</v>
      </c>
      <c r="S436" s="4" t="str">
        <f>IF(ISBLANK(E436),"",IF(E436=H436, "1 video",CONCATENATE((+COUNTIFS(Video_List!$A:$A,Monitoring!C436,Video_List!$D:$D,"&lt;=" &amp;Monitoring!L436)-COUNTIFS(Video_List!$A:$A,Monitoring!C436,Video_List!$D:$D,"&lt;=" &amp;Monitoring!K436))+1," videos")))</f>
        <v>1 video</v>
      </c>
      <c r="T436" s="6" t="s">
        <v>46</v>
      </c>
      <c r="U436" s="75" t="s">
        <v>431</v>
      </c>
      <c r="V436" s="7" t="s">
        <v>1213</v>
      </c>
      <c r="W436" s="85" t="s">
        <v>35</v>
      </c>
      <c r="X436" s="86" t="s">
        <v>35</v>
      </c>
      <c r="Y436" s="87" t="s">
        <v>85</v>
      </c>
      <c r="Z436" s="87" t="str">
        <f>+IFERROR(IF(AA436="#N/C","#N/C",INDEX(Taxonomy_UniqueValues!B:B,MATCH(AA436,Taxonomy_UniqueValues!C:C,0))),"#N/C")</f>
        <v>#N/C</v>
      </c>
      <c r="AA436" s="87" t="str">
        <f>+IFERROR(IF(AC436="#N/C","#N/C",IF(AC436="-",INDEX(Taxonomy_UniqueValues!C:C,MATCH(AD436,Taxonomy_UniqueValues!F:F,0)),INDEX(Taxonomy_UniqueValues!C:C,MATCH(AC436,Taxonomy_UniqueValues!E:E,0)))),"#N/C")</f>
        <v>#N/C</v>
      </c>
      <c r="AB436" s="87" t="str">
        <f>+IFERROR(IF(AC436="#N/C","#N/C",INDEX(Taxonomy_UniqueValues!D:D,MATCH(AC436,Taxonomy_UniqueValues!E:E,0))),"#N/C")</f>
        <v>#N/C</v>
      </c>
      <c r="AC436" s="87" t="str">
        <f>+IFERROR(IF(AD436="#N/C","#N/C",IF(AD436="-",INDEX(Taxonomy_UniqueValues!E:E,MATCH(AE436,Taxonomy_UniqueValues!G:G,0)),INDEX(Taxonomy_UniqueValues!E:E,MATCH(AD436,Taxonomy_UniqueValues!F:F,0)))),"#N/C")</f>
        <v>#N/C</v>
      </c>
      <c r="AD436" s="87" t="str">
        <f>+IFERROR(IF(AE436="#N/C","#N/C",IF(AE436="-",INDEX(Taxonomy_UniqueValues!F:F,MATCH(AF436,Taxonomy_UniqueValues!H:H,0)),INDEX(Taxonomy_UniqueValues!F:F,MATCH(AE436,Taxonomy_UniqueValues!G:G,0)))),"#N/C")</f>
        <v>#N/C</v>
      </c>
      <c r="AE436" s="87" t="str">
        <f>+IFERROR(IF(AF436="#N/C","#N/C",INDEX(Taxonomy_UniqueValues!G:G,MATCH(AF436,Taxonomy_UniqueValues!H:H,0))),"#N/C")</f>
        <v>#N/C</v>
      </c>
      <c r="AF436" s="87" t="str">
        <f>+IFERROR(IF(AG436="#N/C","#N/C",INDEX(Taxonomy_UniqueValues!H:H,MATCH(AG436,Taxonomy_UniqueValues!I:I,0))),"#N/C")</f>
        <v>#N/C</v>
      </c>
      <c r="AG436" s="88" t="s">
        <v>37</v>
      </c>
      <c r="AH436" s="39" t="str" cm="1">
        <f t="array" ref="AH436">IF(LEN(V436)&gt;1,V436,_xlfn.LET(_xlpm.cls,Y436, _xlpm.ord,IFERROR(Z436,"#N/C"), _xlpm.subord,IFERROR(AA436,"#N/C"), _xlpm.infr,IFERROR(AB436,"#N/C"), _xlpm.sf,IFERROR(AC436,"#N/C"), _xlpm.fam,IFERROR(AD436,"#N/C"), _xlpm.subfam,IF(TRIM(AE436)="-","#N/C",IFERROR(AE436,"#N/C")),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_xlpm.fallback,IF(IFERROR(Z436,"#N/C")="#N/C",Y436,IF(IFERROR(AA436,"#N/C")="#N/C",Z436,IF(IFERROR(AB436,"#N/C")="#N/C",AA436,IF(IFERROR(AC436,"#N/C")="#N/C",AB436,IF(IFERROR(AD436,"#N/C")="#N/C",AC436,IF(IFERROR(AE436,"#N/C")="#N/C",AD436,"#N/C")))))), _xlpm.finalResult,IF(OR(_xlpm.computedResult="",_xlpm.computedResult="#N/C"),_xlpm.fallback,_xlpm.computedResult), INDEX(_xlpm.finalResult,1)))</f>
        <v>insect_small</v>
      </c>
      <c r="AI436" s="106" t="s">
        <v>32</v>
      </c>
      <c r="AJ436" s="55" t="str">
        <f t="shared" si="59"/>
        <v>Insecta.#N/C.#N/C.#N/C.#N/C.#N/C.#N/C.#N/C.#N/C</v>
      </c>
    </row>
    <row r="437" spans="1:36" x14ac:dyDescent="0.25">
      <c r="A437" s="3">
        <v>146</v>
      </c>
      <c r="B437" s="50" t="str">
        <f t="shared" si="62"/>
        <v>FAIR-D2_146</v>
      </c>
      <c r="C437" s="51" t="s">
        <v>335</v>
      </c>
      <c r="D437" s="4">
        <f t="shared" si="61"/>
        <v>45165</v>
      </c>
      <c r="E437" s="1" t="s">
        <v>430</v>
      </c>
      <c r="F437" s="81" t="str">
        <f>HYPERLINK(VLOOKUP(E437,Video_List!G:K,5),"video")</f>
        <v>video</v>
      </c>
      <c r="G437" s="5" t="str">
        <f>IF(ISBLANK(E437),"",IFERROR(IF(MATCH(E437,Video_List!$G:$G,)&gt;0,"ok",""),"errr"))</f>
        <v>ok</v>
      </c>
      <c r="H437" s="1" t="s">
        <v>430</v>
      </c>
      <c r="I437" s="81" t="str">
        <f>HYPERLINK(VLOOKUP(H437,Video_List!G:K,5),"video")</f>
        <v>video</v>
      </c>
      <c r="J437" s="5" t="str">
        <f>IF(ISBLANK(H437),"",IFERROR(IF(MATCH(H437,Video_List!$G:$G,)&gt;0,"ok",""),"error"))</f>
        <v>ok</v>
      </c>
      <c r="K437" s="2">
        <v>45165.4367361111</v>
      </c>
      <c r="L437" s="2">
        <v>45165.436886574098</v>
      </c>
      <c r="M437" s="52">
        <f t="shared" si="56"/>
        <v>1.5046299813548103E-4</v>
      </c>
      <c r="N437" s="53" t="s">
        <v>31</v>
      </c>
      <c r="O437" s="6" t="s">
        <v>35</v>
      </c>
      <c r="P437" s="6" t="s">
        <v>33</v>
      </c>
      <c r="Q437" s="6">
        <v>142</v>
      </c>
      <c r="R437" s="5" t="str">
        <f t="shared" si="60"/>
        <v>FAIR-D2/142</v>
      </c>
      <c r="S437" s="4" t="str">
        <f>IF(ISBLANK(E437),"",IF(E437=H437, "1 video",CONCATENATE((+COUNTIFS(Video_List!$A:$A,Monitoring!C437,Video_List!$D:$D,"&lt;=" &amp;Monitoring!L437)-COUNTIFS(Video_List!$A:$A,Monitoring!C437,Video_List!$D:$D,"&lt;=" &amp;Monitoring!K437))+1," videos")))</f>
        <v>1 video</v>
      </c>
      <c r="T437" s="6" t="s">
        <v>34</v>
      </c>
      <c r="U437" s="75" t="s">
        <v>3728</v>
      </c>
      <c r="V437" s="7" t="str">
        <f t="shared" si="58"/>
        <v>fly</v>
      </c>
      <c r="W437" s="85" t="s">
        <v>35</v>
      </c>
      <c r="X437" s="86" t="s">
        <v>35</v>
      </c>
      <c r="Y437" s="87" t="str">
        <f>+IFERROR(IF(Z437="#N/C","#N/C",INDEX(Taxonomy_UniqueValues!A:A,MATCH(Z437,Taxonomy_UniqueValues!B:B,0))),"#N/C")</f>
        <v>Insecta</v>
      </c>
      <c r="Z437" s="87" t="str">
        <f>+IFERROR(IF(AA437="#N/C","#N/C",INDEX(Taxonomy_UniqueValues!B:B,MATCH(AA437,Taxonomy_UniqueValues!C:C,0))),"#N/C")</f>
        <v>Diptera</v>
      </c>
      <c r="AA437" s="87" t="s">
        <v>49</v>
      </c>
      <c r="AB437" s="87" t="str">
        <f>+IFERROR(IF(AC437="#N/C","#N/C",INDEX(Taxonomy_UniqueValues!D:D,MATCH(AC437,Taxonomy_UniqueValues!E:E,0))),"#N/C")</f>
        <v>#N/C</v>
      </c>
      <c r="AC437" s="87" t="str">
        <f>+IFERROR(IF(AD437="#N/C","#N/C",IF(AD437="-",INDEX(Taxonomy_UniqueValues!E:E,MATCH(AE437,Taxonomy_UniqueValues!G:G,0)),INDEX(Taxonomy_UniqueValues!E:E,MATCH(AD437,Taxonomy_UniqueValues!F:F,0)))),"#N/C")</f>
        <v>#N/C</v>
      </c>
      <c r="AD437" s="87" t="str">
        <f>+IFERROR(IF(AE437="#N/C","#N/C",IF(AE437="-",INDEX(Taxonomy_UniqueValues!F:F,MATCH(AF437,Taxonomy_UniqueValues!H:H,0)),INDEX(Taxonomy_UniqueValues!F:F,MATCH(AE437,Taxonomy_UniqueValues!G:G,0)))),"#N/C")</f>
        <v>#N/C</v>
      </c>
      <c r="AE437" s="87" t="str">
        <f>+IFERROR(IF(AF437="#N/C","#N/C",INDEX(Taxonomy_UniqueValues!G:G,MATCH(AF437,Taxonomy_UniqueValues!H:H,0))),"#N/C")</f>
        <v>#N/C</v>
      </c>
      <c r="AF437" s="87" t="str">
        <f>+IFERROR(IF(AG437="#N/C","#N/C",INDEX(Taxonomy_UniqueValues!H:H,MATCH(AG437,Taxonomy_UniqueValues!I:I,0))),"#N/C")</f>
        <v>#N/C</v>
      </c>
      <c r="AG437" s="88" t="s">
        <v>37</v>
      </c>
      <c r="AH437" s="39" t="str" cm="1">
        <f t="array" ref="AH437">IF(LEN(V437)&gt;1,V437,_xlfn.LET(_xlpm.cls,Y437, _xlpm.ord,IFERROR(Z437,"#N/C"), _xlpm.subord,IFERROR(AA437,"#N/C"), _xlpm.infr,IFERROR(AB437,"#N/C"), _xlpm.sf,IFERROR(AC437,"#N/C"), _xlpm.fam,IFERROR(AD437,"#N/C"), _xlpm.subfam,IF(TRIM(AE437)="-","#N/C",IFERROR(AE437,"#N/C")),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_xlpm.fallback,IF(IFERROR(Z437,"#N/C")="#N/C",Y437,IF(IFERROR(AA437,"#N/C")="#N/C",Z437,IF(IFERROR(AB437,"#N/C")="#N/C",AA437,IF(IFERROR(AC437,"#N/C")="#N/C",AB437,IF(IFERROR(AD437,"#N/C")="#N/C",AC437,IF(IFERROR(AE437,"#N/C")="#N/C",AD437,"#N/C")))))), _xlpm.finalResult,IF(OR(_xlpm.computedResult="",_xlpm.computedResult="#N/C"),_xlpm.fallback,_xlpm.computedResult), INDEX(_xlpm.finalResult,1)))</f>
        <v>fly</v>
      </c>
      <c r="AI437" s="106" t="s">
        <v>35</v>
      </c>
      <c r="AJ437" s="55" t="str">
        <f t="shared" si="59"/>
        <v>Insecta.Diptera.Brachycera.#N/C.#N/C.#N/C.#N/C.#N/C.#N/C</v>
      </c>
    </row>
    <row r="438" spans="1:36" x14ac:dyDescent="0.25">
      <c r="A438" s="3">
        <v>147</v>
      </c>
      <c r="B438" s="50" t="str">
        <f t="shared" si="62"/>
        <v>FAIR-D2_147</v>
      </c>
      <c r="C438" s="51" t="s">
        <v>335</v>
      </c>
      <c r="D438" s="4">
        <f t="shared" si="61"/>
        <v>45165</v>
      </c>
      <c r="E438" s="1" t="s">
        <v>430</v>
      </c>
      <c r="F438" s="81" t="str">
        <f>HYPERLINK(VLOOKUP(E438,Video_List!G:K,5),"video")</f>
        <v>video</v>
      </c>
      <c r="G438" s="5" t="str">
        <f>IF(ISBLANK(E438),"",IFERROR(IF(MATCH(E438,Video_List!$G:$G,)&gt;0,"ok",""),"errr"))</f>
        <v>ok</v>
      </c>
      <c r="H438" s="1" t="s">
        <v>430</v>
      </c>
      <c r="I438" s="81" t="str">
        <f>HYPERLINK(VLOOKUP(H438,Video_List!G:K,5),"video")</f>
        <v>video</v>
      </c>
      <c r="J438" s="5" t="str">
        <f>IF(ISBLANK(H438),"",IFERROR(IF(MATCH(H438,Video_List!$G:$G,)&gt;0,"ok",""),"error"))</f>
        <v>ok</v>
      </c>
      <c r="K438" s="2">
        <v>45165.4367361111</v>
      </c>
      <c r="L438" s="2">
        <v>45165.437314814801</v>
      </c>
      <c r="M438" s="52">
        <f t="shared" si="56"/>
        <v>5.7870370073942468E-4</v>
      </c>
      <c r="N438" s="53" t="s">
        <v>46</v>
      </c>
      <c r="O438" s="6" t="s">
        <v>32</v>
      </c>
      <c r="P438" s="6" t="s">
        <v>31</v>
      </c>
      <c r="Q438" s="6">
        <v>143</v>
      </c>
      <c r="R438" s="5" t="str">
        <f t="shared" si="60"/>
        <v>FAIR-D2/143</v>
      </c>
      <c r="S438" s="4" t="str">
        <f>IF(ISBLANK(E438),"",IF(E438=H438, "1 video",CONCATENATE((+COUNTIFS(Video_List!$A:$A,Monitoring!C438,Video_List!$D:$D,"&lt;=" &amp;Monitoring!L438)-COUNTIFS(Video_List!$A:$A,Monitoring!C438,Video_List!$D:$D,"&lt;=" &amp;Monitoring!K438))+1," videos")))</f>
        <v>1 video</v>
      </c>
      <c r="T438" s="6" t="s">
        <v>34</v>
      </c>
      <c r="U438" s="75"/>
      <c r="V438" s="7" t="str">
        <f t="shared" si="58"/>
        <v/>
      </c>
      <c r="W438" s="85" t="s">
        <v>35</v>
      </c>
      <c r="X438" s="86" t="s">
        <v>35</v>
      </c>
      <c r="Y438" s="87" t="str">
        <f>+IFERROR(IF(Z438="#N/C","#N/C",INDEX(Taxonomy_UniqueValues!A:A,MATCH(Z438,Taxonomy_UniqueValues!B:B,0))),"#N/C")</f>
        <v>Insecta</v>
      </c>
      <c r="Z438" s="87" t="str">
        <f>+IFERROR(IF(AA438="#N/C","#N/C",INDEX(Taxonomy_UniqueValues!B:B,MATCH(AA438,Taxonomy_UniqueValues!C:C,0))),"#N/C")</f>
        <v>Diptera</v>
      </c>
      <c r="AA438" s="87" t="s">
        <v>49</v>
      </c>
      <c r="AB438" s="87" t="str">
        <f>+IFERROR(IF(AC438="#N/C","#N/C",INDEX(Taxonomy_UniqueValues!D:D,MATCH(AC438,Taxonomy_UniqueValues!E:E,0))),"#N/C")</f>
        <v>#N/C</v>
      </c>
      <c r="AC438" s="87" t="str">
        <f>+IFERROR(IF(AD438="#N/C","#N/C",IF(AD438="-",INDEX(Taxonomy_UniqueValues!E:E,MATCH(AE438,Taxonomy_UniqueValues!G:G,0)),INDEX(Taxonomy_UniqueValues!E:E,MATCH(AD438,Taxonomy_UniqueValues!F:F,0)))),"#N/C")</f>
        <v>#N/C</v>
      </c>
      <c r="AD438" s="87" t="str">
        <f>+IFERROR(IF(AE438="#N/C","#N/C",IF(AE438="-",INDEX(Taxonomy_UniqueValues!F:F,MATCH(AF438,Taxonomy_UniqueValues!H:H,0)),INDEX(Taxonomy_UniqueValues!F:F,MATCH(AE438,Taxonomy_UniqueValues!G:G,0)))),"#N/C")</f>
        <v>#N/C</v>
      </c>
      <c r="AE438" s="87" t="str">
        <f>+IFERROR(IF(AF438="#N/C","#N/C",INDEX(Taxonomy_UniqueValues!G:G,MATCH(AF438,Taxonomy_UniqueValues!H:H,0))),"#N/C")</f>
        <v>#N/C</v>
      </c>
      <c r="AF438" s="87" t="str">
        <f>+IFERROR(IF(AG438="#N/C","#N/C",INDEX(Taxonomy_UniqueValues!H:H,MATCH(AG438,Taxonomy_UniqueValues!I:I,0))),"#N/C")</f>
        <v>#N/C</v>
      </c>
      <c r="AG438" s="88" t="s">
        <v>37</v>
      </c>
      <c r="AH438" s="39" t="str" cm="1">
        <f t="array" ref="AH438">IF(LEN(V438)&gt;1,V438,_xlfn.LET(_xlpm.cls,Y438, _xlpm.ord,IFERROR(Z438,"#N/C"), _xlpm.subord,IFERROR(AA438,"#N/C"), _xlpm.infr,IFERROR(AB438,"#N/C"), _xlpm.sf,IFERROR(AC438,"#N/C"), _xlpm.fam,IFERROR(AD438,"#N/C"), _xlpm.subfam,IF(TRIM(AE438)="-","#N/C",IFERROR(AE438,"#N/C")),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_xlpm.fallback,IF(IFERROR(Z438,"#N/C")="#N/C",Y438,IF(IFERROR(AA438,"#N/C")="#N/C",Z438,IF(IFERROR(AB438,"#N/C")="#N/C",AA438,IF(IFERROR(AC438,"#N/C")="#N/C",AB438,IF(IFERROR(AD438,"#N/C")="#N/C",AC438,IF(IFERROR(AE438,"#N/C")="#N/C",AD438,"#N/C")))))), _xlpm.finalResult,IF(OR(_xlpm.computedResult="",_xlpm.computedResult="#N/C"),_xlpm.fallback,_xlpm.computedResult), INDEX(_xlpm.finalResult,1)))</f>
        <v>Brachycera</v>
      </c>
      <c r="AI438" s="106" t="s">
        <v>35</v>
      </c>
      <c r="AJ438" s="55" t="str">
        <f t="shared" si="59"/>
        <v>Insecta.Diptera.Brachycera.#N/C.#N/C.#N/C.#N/C.#N/C.#N/C</v>
      </c>
    </row>
    <row r="439" spans="1:36" x14ac:dyDescent="0.25">
      <c r="A439" s="3">
        <v>148</v>
      </c>
      <c r="B439" s="50" t="str">
        <f t="shared" si="62"/>
        <v>FAIR-D2_148</v>
      </c>
      <c r="C439" s="51" t="s">
        <v>335</v>
      </c>
      <c r="D439" s="4">
        <f t="shared" si="61"/>
        <v>45165</v>
      </c>
      <c r="E439" s="1" t="s">
        <v>430</v>
      </c>
      <c r="F439" s="81" t="str">
        <f>HYPERLINK(VLOOKUP(E439,Video_List!G:K,5),"video")</f>
        <v>video</v>
      </c>
      <c r="G439" s="5" t="str">
        <f>IF(ISBLANK(E439),"",IFERROR(IF(MATCH(E439,Video_List!$G:$G,)&gt;0,"ok",""),"errr"))</f>
        <v>ok</v>
      </c>
      <c r="H439" s="1" t="s">
        <v>430</v>
      </c>
      <c r="I439" s="81" t="str">
        <f>HYPERLINK(VLOOKUP(H439,Video_List!G:K,5),"video")</f>
        <v>video</v>
      </c>
      <c r="J439" s="5" t="str">
        <f>IF(ISBLANK(H439),"",IFERROR(IF(MATCH(H439,Video_List!$G:$G,)&gt;0,"ok",""),"error"))</f>
        <v>ok</v>
      </c>
      <c r="K439" s="2">
        <v>45165.4367361111</v>
      </c>
      <c r="L439" s="2">
        <v>45165.437314814801</v>
      </c>
      <c r="M439" s="52">
        <f t="shared" si="56"/>
        <v>5.7870370073942468E-4</v>
      </c>
      <c r="N439" s="53" t="s">
        <v>46</v>
      </c>
      <c r="O439" s="6" t="s">
        <v>32</v>
      </c>
      <c r="P439" s="6" t="s">
        <v>31</v>
      </c>
      <c r="Q439" s="6">
        <v>144</v>
      </c>
      <c r="R439" s="5" t="str">
        <f t="shared" si="60"/>
        <v>FAIR-D2/144</v>
      </c>
      <c r="S439" s="4" t="str">
        <f>IF(ISBLANK(E439),"",IF(E439=H439, "1 video",CONCATENATE((+COUNTIFS(Video_List!$A:$A,Monitoring!C439,Video_List!$D:$D,"&lt;=" &amp;Monitoring!L439)-COUNTIFS(Video_List!$A:$A,Monitoring!C439,Video_List!$D:$D,"&lt;=" &amp;Monitoring!K439))+1," videos")))</f>
        <v>1 video</v>
      </c>
      <c r="T439" s="6" t="s">
        <v>34</v>
      </c>
      <c r="U439" s="75" t="s">
        <v>3728</v>
      </c>
      <c r="V439" s="7" t="str">
        <f t="shared" si="58"/>
        <v>fly</v>
      </c>
      <c r="W439" s="85" t="s">
        <v>35</v>
      </c>
      <c r="X439" s="86" t="s">
        <v>35</v>
      </c>
      <c r="Y439" s="87" t="str">
        <f>+IFERROR(IF(Z439="#N/C","#N/C",INDEX(Taxonomy_UniqueValues!A:A,MATCH(Z439,Taxonomy_UniqueValues!B:B,0))),"#N/C")</f>
        <v>Insecta</v>
      </c>
      <c r="Z439" s="87" t="s">
        <v>289</v>
      </c>
      <c r="AA439" s="87" t="str">
        <f>+IFERROR(IF(AC439="#N/C","#N/C",IF(AC439="-",INDEX(Taxonomy_UniqueValues!C:C,MATCH(AD439,Taxonomy_UniqueValues!F:F,0)),INDEX(Taxonomy_UniqueValues!C:C,MATCH(AC439,Taxonomy_UniqueValues!E:E,0)))),"#N/C")</f>
        <v>#N/C</v>
      </c>
      <c r="AB439" s="87" t="str">
        <f>+IFERROR(IF(AC439="#N/C","#N/C",INDEX(Taxonomy_UniqueValues!D:D,MATCH(AC439,Taxonomy_UniqueValues!E:E,0))),"#N/C")</f>
        <v>#N/C</v>
      </c>
      <c r="AC439" s="87" t="str">
        <f>+IFERROR(IF(AD439="#N/C","#N/C",IF(AD439="-",INDEX(Taxonomy_UniqueValues!E:E,MATCH(AE439,Taxonomy_UniqueValues!G:G,0)),INDEX(Taxonomy_UniqueValues!E:E,MATCH(AD439,Taxonomy_UniqueValues!F:F,0)))),"#N/C")</f>
        <v>#N/C</v>
      </c>
      <c r="AD439" s="87" t="str">
        <f>+IFERROR(IF(AE439="#N/C","#N/C",IF(AE439="-",INDEX(Taxonomy_UniqueValues!F:F,MATCH(AF439,Taxonomy_UniqueValues!H:H,0)),INDEX(Taxonomy_UniqueValues!F:F,MATCH(AE439,Taxonomy_UniqueValues!G:G,0)))),"#N/C")</f>
        <v>#N/C</v>
      </c>
      <c r="AE439" s="87" t="str">
        <f>+IFERROR(IF(AF439="#N/C","#N/C",INDEX(Taxonomy_UniqueValues!G:G,MATCH(AF439,Taxonomy_UniqueValues!H:H,0))),"#N/C")</f>
        <v>#N/C</v>
      </c>
      <c r="AF439" s="87" t="str">
        <f>+IFERROR(IF(AG439="#N/C","#N/C",INDEX(Taxonomy_UniqueValues!H:H,MATCH(AG439,Taxonomy_UniqueValues!I:I,0))),"#N/C")</f>
        <v>#N/C</v>
      </c>
      <c r="AG439" s="88" t="s">
        <v>37</v>
      </c>
      <c r="AH439" s="39" t="str" cm="1">
        <f t="array" ref="AH439">IF(LEN(V439)&gt;1,V439,_xlfn.LET(_xlpm.cls,Y439, _xlpm.ord,IFERROR(Z439,"#N/C"), _xlpm.subord,IFERROR(AA439,"#N/C"), _xlpm.infr,IFERROR(AB439,"#N/C"), _xlpm.sf,IFERROR(AC439,"#N/C"), _xlpm.fam,IFERROR(AD439,"#N/C"), _xlpm.subfam,IF(TRIM(AE439)="-","#N/C",IFERROR(AE439,"#N/C")),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_xlpm.fallback,IF(IFERROR(Z439,"#N/C")="#N/C",Y439,IF(IFERROR(AA439,"#N/C")="#N/C",Z439,IF(IFERROR(AB439,"#N/C")="#N/C",AA439,IF(IFERROR(AC439,"#N/C")="#N/C",AB439,IF(IFERROR(AD439,"#N/C")="#N/C",AC439,IF(IFERROR(AE439,"#N/C")="#N/C",AD439,"#N/C")))))), _xlpm.finalResult,IF(OR(_xlpm.computedResult="",_xlpm.computedResult="#N/C"),_xlpm.fallback,_xlpm.computedResult), INDEX(_xlpm.finalResult,1)))</f>
        <v>fly</v>
      </c>
      <c r="AI439" s="106" t="s">
        <v>35</v>
      </c>
      <c r="AJ439" s="55" t="str">
        <f t="shared" si="59"/>
        <v>Insecta.Diptera.#N/C.#N/C.#N/C.#N/C.#N/C.#N/C.#N/C</v>
      </c>
    </row>
    <row r="440" spans="1:36" x14ac:dyDescent="0.25">
      <c r="A440" s="3">
        <v>149</v>
      </c>
      <c r="B440" s="50" t="str">
        <f t="shared" si="62"/>
        <v>FAIR-D2_149</v>
      </c>
      <c r="C440" s="51" t="s">
        <v>335</v>
      </c>
      <c r="D440" s="4">
        <f t="shared" si="61"/>
        <v>45165</v>
      </c>
      <c r="E440" s="1" t="s">
        <v>432</v>
      </c>
      <c r="F440" s="81" t="str">
        <f>HYPERLINK(VLOOKUP(E440,Video_List!G:K,5),"video")</f>
        <v>video</v>
      </c>
      <c r="G440" s="5" t="str">
        <f>IF(ISBLANK(E440),"",IFERROR(IF(MATCH(E440,Video_List!$G:$G,)&gt;0,"ok",""),"errr"))</f>
        <v>ok</v>
      </c>
      <c r="H440" s="1" t="s">
        <v>432</v>
      </c>
      <c r="I440" s="81" t="str">
        <f>HYPERLINK(VLOOKUP(H440,Video_List!G:K,5),"video")</f>
        <v>video</v>
      </c>
      <c r="J440" s="5" t="str">
        <f>IF(ISBLANK(H440),"",IFERROR(IF(MATCH(H440,Video_List!$G:$G,)&gt;0,"ok",""),"error"))</f>
        <v>ok</v>
      </c>
      <c r="K440" s="2">
        <v>45165.439861111103</v>
      </c>
      <c r="L440" s="2">
        <v>45165.439976851798</v>
      </c>
      <c r="M440" s="52">
        <f t="shared" si="56"/>
        <v>1.1574069503694773E-4</v>
      </c>
      <c r="N440" s="53" t="s">
        <v>31</v>
      </c>
      <c r="O440" s="6" t="s">
        <v>35</v>
      </c>
      <c r="P440" s="6" t="s">
        <v>46</v>
      </c>
      <c r="Q440" s="6">
        <v>145</v>
      </c>
      <c r="R440" s="5" t="str">
        <f t="shared" si="60"/>
        <v>FAIR-D2/145</v>
      </c>
      <c r="S440" s="4" t="str">
        <f>IF(ISBLANK(E440),"",IF(E440=H440, "1 video",CONCATENATE((+COUNTIFS(Video_List!$A:$A,Monitoring!C440,Video_List!$D:$D,"&lt;=" &amp;Monitoring!L440)-COUNTIFS(Video_List!$A:$A,Monitoring!C440,Video_List!$D:$D,"&lt;=" &amp;Monitoring!K440))+1," videos")))</f>
        <v>1 video</v>
      </c>
      <c r="T440" s="6" t="s">
        <v>46</v>
      </c>
      <c r="U440" s="75"/>
      <c r="V440" s="7" t="s">
        <v>3727</v>
      </c>
      <c r="W440" s="85" t="s">
        <v>35</v>
      </c>
      <c r="X440" s="86" t="s">
        <v>35</v>
      </c>
      <c r="Y440" s="87" t="str">
        <f>+IFERROR(IF(Z440="#N/C","#N/C",INDEX(Taxonomy_UniqueValues!A:A,MATCH(Z440,Taxonomy_UniqueValues!B:B,0))),"#N/C")</f>
        <v>Insecta</v>
      </c>
      <c r="Z440" s="87" t="str">
        <f>+IFERROR(IF(AA440="#N/C","#N/C",INDEX(Taxonomy_UniqueValues!B:B,MATCH(AA440,Taxonomy_UniqueValues!C:C,0))),"#N/C")</f>
        <v>Diptera</v>
      </c>
      <c r="AA440" s="87" t="s">
        <v>49</v>
      </c>
      <c r="AB440" s="87" t="str">
        <f>+IFERROR(IF(AC440="#N/C","#N/C",INDEX(Taxonomy_UniqueValues!D:D,MATCH(AC440,Taxonomy_UniqueValues!E:E,0))),"#N/C")</f>
        <v>#N/C</v>
      </c>
      <c r="AC440" s="87" t="str">
        <f>+IFERROR(IF(AD440="#N/C","#N/C",IF(AD440="-",INDEX(Taxonomy_UniqueValues!E:E,MATCH(AE440,Taxonomy_UniqueValues!G:G,0)),INDEX(Taxonomy_UniqueValues!E:E,MATCH(AD440,Taxonomy_UniqueValues!F:F,0)))),"#N/C")</f>
        <v>#N/C</v>
      </c>
      <c r="AD440" s="87" t="str">
        <f>+IFERROR(IF(AE440="#N/C","#N/C",IF(AE440="-",INDEX(Taxonomy_UniqueValues!F:F,MATCH(AF440,Taxonomy_UniqueValues!H:H,0)),INDEX(Taxonomy_UniqueValues!F:F,MATCH(AE440,Taxonomy_UniqueValues!G:G,0)))),"#N/C")</f>
        <v>#N/C</v>
      </c>
      <c r="AE440" s="87" t="str">
        <f>+IFERROR(IF(AF440="#N/C","#N/C",INDEX(Taxonomy_UniqueValues!G:G,MATCH(AF440,Taxonomy_UniqueValues!H:H,0))),"#N/C")</f>
        <v>#N/C</v>
      </c>
      <c r="AF440" s="87" t="str">
        <f>+IFERROR(IF(AG440="#N/C","#N/C",INDEX(Taxonomy_UniqueValues!H:H,MATCH(AG440,Taxonomy_UniqueValues!I:I,0))),"#N/C")</f>
        <v>#N/C</v>
      </c>
      <c r="AG440" s="88" t="s">
        <v>37</v>
      </c>
      <c r="AH440" s="39" t="str" cm="1">
        <f t="array" ref="AH440">IF(LEN(V440)&gt;1,V440,_xlfn.LET(_xlpm.cls,Y440, _xlpm.ord,IFERROR(Z440,"#N/C"), _xlpm.subord,IFERROR(AA440,"#N/C"), _xlpm.infr,IFERROR(AB440,"#N/C"), _xlpm.sf,IFERROR(AC440,"#N/C"), _xlpm.fam,IFERROR(AD440,"#N/C"), _xlpm.subfam,IF(TRIM(AE440)="-","#N/C",IFERROR(AE440,"#N/C")),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_xlpm.fallback,IF(IFERROR(Z440,"#N/C")="#N/C",Y440,IF(IFERROR(AA440,"#N/C")="#N/C",Z440,IF(IFERROR(AB440,"#N/C")="#N/C",AA440,IF(IFERROR(AC440,"#N/C")="#N/C",AB440,IF(IFERROR(AD440,"#N/C")="#N/C",AC440,IF(IFERROR(AE440,"#N/C")="#N/C",AD440,"#N/C")))))), _xlpm.finalResult,IF(OR(_xlpm.computedResult="",_xlpm.computedResult="#N/C"),_xlpm.fallback,_xlpm.computedResult), INDEX(_xlpm.finalResult,1)))</f>
        <v>fly_small</v>
      </c>
      <c r="AI440" s="106" t="s">
        <v>32</v>
      </c>
      <c r="AJ440" s="55" t="str">
        <f t="shared" si="59"/>
        <v>Insecta.Diptera.Brachycera.#N/C.#N/C.#N/C.#N/C.#N/C.#N/C</v>
      </c>
    </row>
    <row r="441" spans="1:36" x14ac:dyDescent="0.25">
      <c r="A441" s="3">
        <v>150</v>
      </c>
      <c r="B441" s="50" t="str">
        <f t="shared" si="62"/>
        <v>FAIR-D2_150</v>
      </c>
      <c r="C441" s="51" t="s">
        <v>335</v>
      </c>
      <c r="D441" s="4">
        <f t="shared" si="61"/>
        <v>45165</v>
      </c>
      <c r="E441" s="1" t="s">
        <v>432</v>
      </c>
      <c r="F441" s="81" t="str">
        <f>HYPERLINK(VLOOKUP(E441,Video_List!G:K,5),"video")</f>
        <v>video</v>
      </c>
      <c r="G441" s="5" t="str">
        <f>IF(ISBLANK(E441),"",IFERROR(IF(MATCH(E441,Video_List!$G:$G,)&gt;0,"ok",""),"errr"))</f>
        <v>ok</v>
      </c>
      <c r="H441" s="1" t="s">
        <v>432</v>
      </c>
      <c r="I441" s="81" t="str">
        <f>HYPERLINK(VLOOKUP(H441,Video_List!G:K,5),"video")</f>
        <v>video</v>
      </c>
      <c r="J441" s="5" t="str">
        <f>IF(ISBLANK(H441),"",IFERROR(IF(MATCH(H441,Video_List!$G:$G,)&gt;0,"ok",""),"error"))</f>
        <v>ok</v>
      </c>
      <c r="K441" s="2">
        <v>45165.439907407403</v>
      </c>
      <c r="L441" s="2">
        <v>45165.440567129597</v>
      </c>
      <c r="M441" s="52">
        <f t="shared" ref="M441:M504" si="63">IF(ISBLANK(E441),"",L441-K441)</f>
        <v>6.597221945412457E-4</v>
      </c>
      <c r="N441" s="53" t="s">
        <v>31</v>
      </c>
      <c r="O441" s="6" t="s">
        <v>35</v>
      </c>
      <c r="P441" s="6" t="s">
        <v>46</v>
      </c>
      <c r="Q441" s="6">
        <v>146</v>
      </c>
      <c r="R441" s="5" t="str">
        <f t="shared" si="60"/>
        <v>FAIR-D2/146</v>
      </c>
      <c r="S441" s="4" t="str">
        <f>IF(ISBLANK(E441),"",IF(E441=H441, "1 video",CONCATENATE((+COUNTIFS(Video_List!$A:$A,Monitoring!C441,Video_List!$D:$D,"&lt;=" &amp;Monitoring!L441)-COUNTIFS(Video_List!$A:$A,Monitoring!C441,Video_List!$D:$D,"&lt;=" &amp;Monitoring!K441))+1," videos")))</f>
        <v>1 video</v>
      </c>
      <c r="T441" s="6" t="s">
        <v>34</v>
      </c>
      <c r="U441" s="75"/>
      <c r="V441" s="7" t="str">
        <f t="shared" si="58"/>
        <v/>
      </c>
      <c r="W441" s="85" t="s">
        <v>32</v>
      </c>
      <c r="X441" s="86" t="s">
        <v>35</v>
      </c>
      <c r="Y441" s="87" t="str">
        <f>+IFERROR(IF(Z441="#N/C","#N/C",INDEX(Taxonomy_UniqueValues!A:A,MATCH(Z441,Taxonomy_UniqueValues!B:B,0))),"#N/C")</f>
        <v>Insecta</v>
      </c>
      <c r="Z441" s="87" t="str">
        <f>+IFERROR(IF(AA441="#N/C","#N/C",INDEX(Taxonomy_UniqueValues!B:B,MATCH(AA441,Taxonomy_UniqueValues!C:C,0))),"#N/C")</f>
        <v>Diptera</v>
      </c>
      <c r="AA441" s="87" t="str">
        <f>+IFERROR(IF(AC441="#N/C","#N/C",IF(AC441="-",INDEX(Taxonomy_UniqueValues!C:C,MATCH(AD441,Taxonomy_UniqueValues!F:F,0)),INDEX(Taxonomy_UniqueValues!C:C,MATCH(AC441,Taxonomy_UniqueValues!E:E,0)))),"#N/C")</f>
        <v>Brachycera</v>
      </c>
      <c r="AB441" s="87" t="str">
        <f>+IFERROR(IF(AC441="#N/C","#N/C",INDEX(Taxonomy_UniqueValues!D:D,MATCH(AC441,Taxonomy_UniqueValues!E:E,0))),"#N/C")</f>
        <v>Muscomorpha</v>
      </c>
      <c r="AC441" s="87" t="s">
        <v>36</v>
      </c>
      <c r="AD441" s="87" t="str">
        <f>+IFERROR(IF(AE441="#N/C","#N/C",IF(AE441="-",INDEX(Taxonomy_UniqueValues!F:F,MATCH(AF441,Taxonomy_UniqueValues!H:H,0)),INDEX(Taxonomy_UniqueValues!F:F,MATCH(AE441,Taxonomy_UniqueValues!G:G,0)))),"#N/C")</f>
        <v>#N/C</v>
      </c>
      <c r="AE441" s="87" t="str">
        <f>+IFERROR(IF(AF441="#N/C","#N/C",INDEX(Taxonomy_UniqueValues!G:G,MATCH(AF441,Taxonomy_UniqueValues!H:H,0))),"#N/C")</f>
        <v>#N/C</v>
      </c>
      <c r="AF441" s="87" t="str">
        <f>+IFERROR(IF(AG441="#N/C","#N/C",INDEX(Taxonomy_UniqueValues!H:H,MATCH(AG441,Taxonomy_UniqueValues!I:I,0))),"#N/C")</f>
        <v>#N/C</v>
      </c>
      <c r="AG441" s="88" t="s">
        <v>37</v>
      </c>
      <c r="AH441" s="39" t="str" cm="1">
        <f t="array" ref="AH441">IF(LEN(V441)&gt;1,V441,_xlfn.LET(_xlpm.cls,Y441, _xlpm.ord,IFERROR(Z441,"#N/C"), _xlpm.subord,IFERROR(AA441,"#N/C"), _xlpm.infr,IFERROR(AB441,"#N/C"), _xlpm.sf,IFERROR(AC441,"#N/C"), _xlpm.fam,IFERROR(AD441,"#N/C"), _xlpm.subfam,IF(TRIM(AE441)="-","#N/C",IFERROR(AE441,"#N/C")),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_xlpm.fallback,IF(IFERROR(Z441,"#N/C")="#N/C",Y441,IF(IFERROR(AA441,"#N/C")="#N/C",Z441,IF(IFERROR(AB441,"#N/C")="#N/C",AA441,IF(IFERROR(AC441,"#N/C")="#N/C",AB441,IF(IFERROR(AD441,"#N/C")="#N/C",AC441,IF(IFERROR(AE441,"#N/C")="#N/C",AD441,"#N/C")))))), _xlpm.finalResult,IF(OR(_xlpm.computedResult="",_xlpm.computedResult="#N/C"),_xlpm.fallback,_xlpm.computedResult), INDEX(_xlpm.finalResult,1)))</f>
        <v>Muscoidea</v>
      </c>
      <c r="AI441" s="106" t="s">
        <v>35</v>
      </c>
      <c r="AJ441" s="55" t="str">
        <f t="shared" si="59"/>
        <v>Insecta.Diptera.Brachycera.Muscomorpha.Muscoidea.#N/C.#N/C.#N/C.#N/C</v>
      </c>
    </row>
    <row r="442" spans="1:36" x14ac:dyDescent="0.25">
      <c r="A442" s="3">
        <v>151</v>
      </c>
      <c r="B442" s="50" t="str">
        <f t="shared" si="62"/>
        <v>FAIR-D2_151</v>
      </c>
      <c r="C442" s="51" t="s">
        <v>335</v>
      </c>
      <c r="D442" s="4">
        <f t="shared" ref="D442:D473" si="64">IF(ISBLANK(E442),"",+VALUE(MID(E442,FIND("_",E442)+1,10)))</f>
        <v>45165</v>
      </c>
      <c r="E442" s="1" t="s">
        <v>432</v>
      </c>
      <c r="F442" s="81" t="str">
        <f>HYPERLINK(VLOOKUP(E442,Video_List!G:K,5),"video")</f>
        <v>video</v>
      </c>
      <c r="G442" s="5" t="str">
        <f>IF(ISBLANK(E442),"",IFERROR(IF(MATCH(E442,Video_List!$G:$G,)&gt;0,"ok",""),"errr"))</f>
        <v>ok</v>
      </c>
      <c r="H442" s="1" t="s">
        <v>432</v>
      </c>
      <c r="I442" s="81" t="str">
        <f>HYPERLINK(VLOOKUP(H442,Video_List!G:K,5),"video")</f>
        <v>video</v>
      </c>
      <c r="J442" s="5" t="str">
        <f>IF(ISBLANK(H442),"",IFERROR(IF(MATCH(H442,Video_List!$G:$G,)&gt;0,"ok",""),"error"))</f>
        <v>ok</v>
      </c>
      <c r="K442" s="2">
        <v>45165.439768518503</v>
      </c>
      <c r="L442" s="2">
        <v>45165.440567129597</v>
      </c>
      <c r="M442" s="52">
        <f t="shared" si="63"/>
        <v>7.986110940692015E-4</v>
      </c>
      <c r="N442" s="53" t="s">
        <v>46</v>
      </c>
      <c r="O442" s="6" t="s">
        <v>32</v>
      </c>
      <c r="P442" s="6" t="s">
        <v>46</v>
      </c>
      <c r="Q442" s="6">
        <v>147</v>
      </c>
      <c r="R442" s="5" t="str">
        <f t="shared" si="60"/>
        <v>FAIR-D2/147</v>
      </c>
      <c r="S442" s="4" t="str">
        <f>IF(ISBLANK(E442),"",IF(E442=H442, "1 video",CONCATENATE((+COUNTIFS(Video_List!$A:$A,Monitoring!C442,Video_List!$D:$D,"&lt;=" &amp;Monitoring!L442)-COUNTIFS(Video_List!$A:$A,Monitoring!C442,Video_List!$D:$D,"&lt;=" &amp;Monitoring!K442))+1," videos")))</f>
        <v>1 video</v>
      </c>
      <c r="T442" s="6" t="s">
        <v>34</v>
      </c>
      <c r="U442" s="75"/>
      <c r="V442" s="7" t="str">
        <f t="shared" si="58"/>
        <v/>
      </c>
      <c r="W442" s="85" t="s">
        <v>35</v>
      </c>
      <c r="X442" s="86" t="s">
        <v>35</v>
      </c>
      <c r="Y442" s="87" t="str">
        <f>+IFERROR(IF(Z442="#N/C","#N/C",INDEX(Taxonomy_UniqueValues!A:A,MATCH(Z442,Taxonomy_UniqueValues!B:B,0))),"#N/C")</f>
        <v>Insecta</v>
      </c>
      <c r="Z442" s="87" t="str">
        <f>+IFERROR(IF(AA442="#N/C","#N/C",INDEX(Taxonomy_UniqueValues!B:B,MATCH(AA442,Taxonomy_UniqueValues!C:C,0))),"#N/C")</f>
        <v>Diptera</v>
      </c>
      <c r="AA442" s="87" t="s">
        <v>49</v>
      </c>
      <c r="AB442" s="87" t="str">
        <f>+IFERROR(IF(AC442="#N/C","#N/C",INDEX(Taxonomy_UniqueValues!D:D,MATCH(AC442,Taxonomy_UniqueValues!E:E,0))),"#N/C")</f>
        <v>#N/C</v>
      </c>
      <c r="AC442" s="87" t="str">
        <f>+IFERROR(IF(AD442="#N/C","#N/C",IF(AD442="-",INDEX(Taxonomy_UniqueValues!E:E,MATCH(AE442,Taxonomy_UniqueValues!G:G,0)),INDEX(Taxonomy_UniqueValues!E:E,MATCH(AD442,Taxonomy_UniqueValues!F:F,0)))),"#N/C")</f>
        <v>#N/C</v>
      </c>
      <c r="AD442" s="87" t="str">
        <f>+IFERROR(IF(AE442="#N/C","#N/C",IF(AE442="-",INDEX(Taxonomy_UniqueValues!F:F,MATCH(AF442,Taxonomy_UniqueValues!H:H,0)),INDEX(Taxonomy_UniqueValues!F:F,MATCH(AE442,Taxonomy_UniqueValues!G:G,0)))),"#N/C")</f>
        <v>#N/C</v>
      </c>
      <c r="AE442" s="87" t="str">
        <f>+IFERROR(IF(AF442="#N/C","#N/C",INDEX(Taxonomy_UniqueValues!G:G,MATCH(AF442,Taxonomy_UniqueValues!H:H,0))),"#N/C")</f>
        <v>#N/C</v>
      </c>
      <c r="AF442" s="87" t="str">
        <f>+IFERROR(IF(AG442="#N/C","#N/C",INDEX(Taxonomy_UniqueValues!H:H,MATCH(AG442,Taxonomy_UniqueValues!I:I,0))),"#N/C")</f>
        <v>#N/C</v>
      </c>
      <c r="AG442" s="88" t="s">
        <v>37</v>
      </c>
      <c r="AH442" s="39" t="str" cm="1">
        <f t="array" ref="AH442">IF(LEN(V442)&gt;1,V442,_xlfn.LET(_xlpm.cls,Y442, _xlpm.ord,IFERROR(Z442,"#N/C"), _xlpm.subord,IFERROR(AA442,"#N/C"), _xlpm.infr,IFERROR(AB442,"#N/C"), _xlpm.sf,IFERROR(AC442,"#N/C"), _xlpm.fam,IFERROR(AD442,"#N/C"), _xlpm.subfam,IF(TRIM(AE442)="-","#N/C",IFERROR(AE442,"#N/C")),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_xlpm.fallback,IF(IFERROR(Z442,"#N/C")="#N/C",Y442,IF(IFERROR(AA442,"#N/C")="#N/C",Z442,IF(IFERROR(AB442,"#N/C")="#N/C",AA442,IF(IFERROR(AC442,"#N/C")="#N/C",AB442,IF(IFERROR(AD442,"#N/C")="#N/C",AC442,IF(IFERROR(AE442,"#N/C")="#N/C",AD442,"#N/C")))))), _xlpm.finalResult,IF(OR(_xlpm.computedResult="",_xlpm.computedResult="#N/C"),_xlpm.fallback,_xlpm.computedResult), INDEX(_xlpm.finalResult,1)))</f>
        <v>Brachycera</v>
      </c>
      <c r="AI442" s="106" t="s">
        <v>35</v>
      </c>
      <c r="AJ442" s="55" t="str">
        <f t="shared" si="59"/>
        <v>Insecta.Diptera.Brachycera.#N/C.#N/C.#N/C.#N/C.#N/C.#N/C</v>
      </c>
    </row>
    <row r="443" spans="1:36" x14ac:dyDescent="0.25">
      <c r="A443" s="3">
        <v>152</v>
      </c>
      <c r="B443" s="50" t="str">
        <f t="shared" si="62"/>
        <v>FAIR-D2_152</v>
      </c>
      <c r="C443" s="51" t="s">
        <v>335</v>
      </c>
      <c r="D443" s="4">
        <f t="shared" si="64"/>
        <v>45165</v>
      </c>
      <c r="E443" s="1" t="s">
        <v>433</v>
      </c>
      <c r="F443" s="81" t="str">
        <f>HYPERLINK(VLOOKUP(E443,Video_List!G:K,5),"video")</f>
        <v>video</v>
      </c>
      <c r="G443" s="5" t="str">
        <f>IF(ISBLANK(E443),"",IFERROR(IF(MATCH(E443,Video_List!$G:$G,)&gt;0,"ok",""),"errr"))</f>
        <v>ok</v>
      </c>
      <c r="H443" s="1" t="s">
        <v>433</v>
      </c>
      <c r="I443" s="81" t="str">
        <f>HYPERLINK(VLOOKUP(H443,Video_List!G:K,5),"video")</f>
        <v>video</v>
      </c>
      <c r="J443" s="5" t="str">
        <f>IF(ISBLANK(H443),"",IFERROR(IF(MATCH(H443,Video_List!$G:$G,)&gt;0,"ok",""),"error"))</f>
        <v>ok</v>
      </c>
      <c r="K443" s="2">
        <v>45165.4460763889</v>
      </c>
      <c r="L443" s="2">
        <v>45165.4469328704</v>
      </c>
      <c r="M443" s="52">
        <f t="shared" si="63"/>
        <v>8.5648149979533628E-4</v>
      </c>
      <c r="N443" s="53" t="s">
        <v>46</v>
      </c>
      <c r="O443" s="6" t="s">
        <v>32</v>
      </c>
      <c r="P443" s="6" t="s">
        <v>33</v>
      </c>
      <c r="Q443" s="6">
        <v>148</v>
      </c>
      <c r="R443" s="5" t="str">
        <f t="shared" si="60"/>
        <v>FAIR-D2/148</v>
      </c>
      <c r="S443" s="4" t="str">
        <f>IF(ISBLANK(E443),"",IF(E443=H443, "1 video",CONCATENATE((+COUNTIFS(Video_List!$A:$A,Monitoring!C443,Video_List!$D:$D,"&lt;=" &amp;Monitoring!L443)-COUNTIFS(Video_List!$A:$A,Monitoring!C443,Video_List!$D:$D,"&lt;=" &amp;Monitoring!K443))+1," videos")))</f>
        <v>1 video</v>
      </c>
      <c r="T443" s="6" t="s">
        <v>34</v>
      </c>
      <c r="U443" s="75"/>
      <c r="V443" s="7" t="str">
        <f t="shared" si="58"/>
        <v/>
      </c>
      <c r="W443" s="85" t="s">
        <v>32</v>
      </c>
      <c r="X443" s="86" t="s">
        <v>35</v>
      </c>
      <c r="Y443" s="87" t="str">
        <f>+IFERROR(IF(Z443="#N/C","#N/C",IF(Z443=0,INDEX(Taxonomy_UniqueValues!A:A,MATCH(AA443,Taxonomy_UniqueValues!C:C,0)),INDEX(Taxonomy_UniqueValues!A:A,MATCH(Z443,Taxonomy_UniqueValues!B:B,0)))),"#N/C")</f>
        <v>Insecta</v>
      </c>
      <c r="Z443" s="87" t="str">
        <f>+IFERROR(IF(AA443="#N/C","#N/C",IF(AA443=0,INDEX(Taxonomy_UniqueValues!B:B,MATCH(AB443,Taxonomy_UniqueValues!D:D,0)),INDEX(Taxonomy_UniqueValues!B:B,MATCH(AA443,Taxonomy_UniqueValues!C:C,0)))),"#N/C")</f>
        <v>Diptera</v>
      </c>
      <c r="AA443" s="87" t="str">
        <f>+IFERROR(IF(AB443="#N/C","#N/C",IF(AB443=0,INDEX(Taxonomy_UniqueValues!C:C,MATCH(AC443,Taxonomy_UniqueValues!E:E,0)),INDEX(Taxonomy_UniqueValues!C:C,MATCH(AB443,Taxonomy_UniqueValues!D:D,0)))),"#N/C")</f>
        <v>Brachycera</v>
      </c>
      <c r="AB443" s="87" t="str">
        <f>+IFERROR(IF(AC443="#N/C","#N/C",IF(AC443=0,INDEX(Taxonomy_UniqueValues!D:D,MATCH(AD443,Taxonomy_UniqueValues!F:F,0)),INDEX(Taxonomy_UniqueValues!D:D,MATCH(AC443,Taxonomy_UniqueValues!E:E,0)))),"#N/C")</f>
        <v>Muscomorpha</v>
      </c>
      <c r="AC443" s="87" t="str">
        <f>+IFERROR(IF(AD443="#N/C","#N/C",IF(AD443=0,INDEX(Taxonomy_UniqueValues!E:E,MATCH(AE443,Taxonomy_UniqueValues!G:G,0)),INDEX(Taxonomy_UniqueValues!E:E,MATCH(AD443,Taxonomy_UniqueValues!F:F,0)))),"#N/C")</f>
        <v>Muscoidea</v>
      </c>
      <c r="AD443" s="87" t="str">
        <f>+IFERROR(IF(AE443="#N/C","#N/C",IF(AE443=0,INDEX(Taxonomy_UniqueValues!F:F,MATCH(AF443,Taxonomy_UniqueValues!H:H,0)),INDEX(Taxonomy_UniqueValues!F:F,MATCH(AE443,Taxonomy_UniqueValues!G:G,0)))),"#N/C")</f>
        <v>Fanniidae</v>
      </c>
      <c r="AE443" s="87">
        <f>+IFERROR(IF(AF443="#N/C","#N/C",INDEX(Taxonomy_UniqueValues!G:G,MATCH(AF443,Taxonomy_UniqueValues!H:H,0))),"#N/C")</f>
        <v>0</v>
      </c>
      <c r="AF443" s="87" t="s">
        <v>39</v>
      </c>
      <c r="AG443" s="88" t="s">
        <v>37</v>
      </c>
      <c r="AH443" s="39" t="str" cm="1">
        <f t="array" ref="AH443">IF(LEN(V443)&gt;1,V443,_xlfn.LET(_xlpm.cls,Y443, _xlpm.ord,IFERROR(Z443,"#N/C"), _xlpm.subord,IFERROR(AA443,"#N/C"), _xlpm.infr,IFERROR(AB443,"#N/C"), _xlpm.sf,IFERROR(AC443,"#N/C"), _xlpm.fam,IFERROR(AD443,"#N/C"), _xlpm.subfam,IF(TRIM(AE443)="-","#N/C",IFERROR(AE443,"#N/C")),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_xlpm.fallback,IF(IFERROR(Z443,"#N/C")="#N/C",Y443,IF(IFERROR(AA443,"#N/C")="#N/C",Z443,IF(IFERROR(AB443,"#N/C")="#N/C",AA443,IF(IFERROR(AC443,"#N/C")="#N/C",AB443,IF(IFERROR(AD443,"#N/C")="#N/C",AC443,IF(IFERROR(AE443,"#N/C")="#N/C",AD443,"#N/C")))))), _xlpm.finalResult,IF(OR(_xlpm.computedResult="",_xlpm.computedResult="#N/C"),_xlpm.fallback,_xlpm.computedResult), INDEX(_xlpm.finalResult,1)))</f>
        <v>fly</v>
      </c>
      <c r="AI443" s="106" t="s">
        <v>35</v>
      </c>
      <c r="AJ443" s="55" t="str">
        <f t="shared" si="59"/>
        <v>Insecta.Diptera.Brachycera.Muscomorpha.Muscoidea.Fanniidae.0.Fannia.#N/C</v>
      </c>
    </row>
    <row r="444" spans="1:36" x14ac:dyDescent="0.25">
      <c r="A444" s="3">
        <v>153</v>
      </c>
      <c r="B444" s="50" t="str">
        <f t="shared" si="62"/>
        <v>FAIR-D2_153</v>
      </c>
      <c r="C444" s="51" t="s">
        <v>335</v>
      </c>
      <c r="D444" s="4">
        <f t="shared" si="64"/>
        <v>45165</v>
      </c>
      <c r="E444" s="1" t="s">
        <v>434</v>
      </c>
      <c r="F444" s="81" t="str">
        <f>HYPERLINK(VLOOKUP(E444,Video_List!G:K,5),"video")</f>
        <v>video</v>
      </c>
      <c r="G444" s="5" t="str">
        <f>IF(ISBLANK(E444),"",IFERROR(IF(MATCH(E444,Video_List!$G:$G,)&gt;0,"ok",""),"errr"))</f>
        <v>ok</v>
      </c>
      <c r="H444" s="1" t="s">
        <v>434</v>
      </c>
      <c r="I444" s="81" t="str">
        <f>HYPERLINK(VLOOKUP(H444,Video_List!G:K,5),"video")</f>
        <v>video</v>
      </c>
      <c r="J444" s="5" t="str">
        <f>IF(ISBLANK(H444),"",IFERROR(IF(MATCH(H444,Video_List!$G:$G,)&gt;0,"ok",""),"error"))</f>
        <v>ok</v>
      </c>
      <c r="K444" s="2">
        <v>45165.450150463003</v>
      </c>
      <c r="L444" s="2">
        <v>45165.450243055602</v>
      </c>
      <c r="M444" s="52">
        <f t="shared" si="63"/>
        <v>9.2592599685303867E-5</v>
      </c>
      <c r="N444" s="53" t="s">
        <v>31</v>
      </c>
      <c r="O444" s="6" t="s">
        <v>35</v>
      </c>
      <c r="P444" s="6" t="s">
        <v>31</v>
      </c>
      <c r="Q444" s="6">
        <v>149</v>
      </c>
      <c r="R444" s="5" t="str">
        <f t="shared" si="60"/>
        <v>FAIR-D2/149</v>
      </c>
      <c r="S444" s="4" t="str">
        <f>IF(ISBLANK(E444),"",IF(E444=H444, "1 video",CONCATENATE((+COUNTIFS(Video_List!$A:$A,Monitoring!C444,Video_List!$D:$D,"&lt;=" &amp;Monitoring!L444)-COUNTIFS(Video_List!$A:$A,Monitoring!C444,Video_List!$D:$D,"&lt;=" &amp;Monitoring!K444))+1," videos")))</f>
        <v>1 video</v>
      </c>
      <c r="T444" s="6" t="s">
        <v>34</v>
      </c>
      <c r="U444" s="75"/>
      <c r="V444" s="7" t="str">
        <f t="shared" si="58"/>
        <v/>
      </c>
      <c r="W444" s="85" t="s">
        <v>32</v>
      </c>
      <c r="X444" s="86" t="s">
        <v>35</v>
      </c>
      <c r="Y444" s="87" t="str">
        <f>+IFERROR(IF(Z444="#N/C","#N/C",IF(Z444=0,INDEX(Taxonomy_UniqueValues!A:A,MATCH(AA444,Taxonomy_UniqueValues!C:C,0)),INDEX(Taxonomy_UniqueValues!A:A,MATCH(Z444,Taxonomy_UniqueValues!B:B,0)))),"#N/C")</f>
        <v>Insecta</v>
      </c>
      <c r="Z444" s="87" t="str">
        <f>+IFERROR(IF(AA444="#N/C","#N/C",IF(AA444=0,INDEX(Taxonomy_UniqueValues!B:B,MATCH(AB444,Taxonomy_UniqueValues!D:D,0)),INDEX(Taxonomy_UniqueValues!B:B,MATCH(AA444,Taxonomy_UniqueValues!C:C,0)))),"#N/C")</f>
        <v>Diptera</v>
      </c>
      <c r="AA444" s="87" t="str">
        <f>+IFERROR(IF(AB444="#N/C","#N/C",IF(AB444=0,INDEX(Taxonomy_UniqueValues!C:C,MATCH(AC444,Taxonomy_UniqueValues!E:E,0)),INDEX(Taxonomy_UniqueValues!C:C,MATCH(AB444,Taxonomy_UniqueValues!D:D,0)))),"#N/C")</f>
        <v>Brachycera</v>
      </c>
      <c r="AB444" s="87" t="str">
        <f>+IFERROR(IF(AC444="#N/C","#N/C",IF(AC444=0,INDEX(Taxonomy_UniqueValues!D:D,MATCH(AD444,Taxonomy_UniqueValues!F:F,0)),INDEX(Taxonomy_UniqueValues!D:D,MATCH(AC444,Taxonomy_UniqueValues!E:E,0)))),"#N/C")</f>
        <v>Muscomorpha</v>
      </c>
      <c r="AC444" s="87" t="str">
        <f>+IFERROR(IF(AD444="#N/C","#N/C",IF(AD444=0,INDEX(Taxonomy_UniqueValues!E:E,MATCH(AE444,Taxonomy_UniqueValues!G:G,0)),INDEX(Taxonomy_UniqueValues!E:E,MATCH(AD444,Taxonomy_UniqueValues!F:F,0)))),"#N/C")</f>
        <v>Muscoidea</v>
      </c>
      <c r="AD444" s="87" t="str">
        <f>+IFERROR(IF(AE444="#N/C","#N/C",IF(AE444=0,INDEX(Taxonomy_UniqueValues!F:F,MATCH(AF444,Taxonomy_UniqueValues!H:H,0)),INDEX(Taxonomy_UniqueValues!F:F,MATCH(AE444,Taxonomy_UniqueValues!G:G,0)))),"#N/C")</f>
        <v>Fanniidae</v>
      </c>
      <c r="AE444" s="87">
        <f>+IFERROR(IF(AF444="#N/C","#N/C",INDEX(Taxonomy_UniqueValues!G:G,MATCH(AF444,Taxonomy_UniqueValues!H:H,0))),"#N/C")</f>
        <v>0</v>
      </c>
      <c r="AF444" s="87" t="s">
        <v>39</v>
      </c>
      <c r="AG444" s="88" t="s">
        <v>37</v>
      </c>
      <c r="AH444" s="39" t="str" cm="1">
        <f t="array" ref="AH444">IF(LEN(V444)&gt;1,V444,_xlfn.LET(_xlpm.cls,Y444, _xlpm.ord,IFERROR(Z444,"#N/C"), _xlpm.subord,IFERROR(AA444,"#N/C"), _xlpm.infr,IFERROR(AB444,"#N/C"), _xlpm.sf,IFERROR(AC444,"#N/C"), _xlpm.fam,IFERROR(AD444,"#N/C"), _xlpm.subfam,IF(TRIM(AE444)="-","#N/C",IFERROR(AE444,"#N/C")),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_xlpm.fallback,IF(IFERROR(Z444,"#N/C")="#N/C",Y444,IF(IFERROR(AA444,"#N/C")="#N/C",Z444,IF(IFERROR(AB444,"#N/C")="#N/C",AA444,IF(IFERROR(AC444,"#N/C")="#N/C",AB444,IF(IFERROR(AD444,"#N/C")="#N/C",AC444,IF(IFERROR(AE444,"#N/C")="#N/C",AD444,"#N/C")))))), _xlpm.finalResult,IF(OR(_xlpm.computedResult="",_xlpm.computedResult="#N/C"),_xlpm.fallback,_xlpm.computedResult), INDEX(_xlpm.finalResult,1)))</f>
        <v>fly</v>
      </c>
      <c r="AI444" s="106" t="s">
        <v>35</v>
      </c>
      <c r="AJ444" s="55" t="str">
        <f t="shared" si="59"/>
        <v>Insecta.Diptera.Brachycera.Muscomorpha.Muscoidea.Fanniidae.0.Fannia.#N/C</v>
      </c>
    </row>
    <row r="445" spans="1:36" x14ac:dyDescent="0.25">
      <c r="A445" s="3">
        <v>154</v>
      </c>
      <c r="B445" s="50" t="str">
        <f t="shared" si="62"/>
        <v>FAIR-D2_154</v>
      </c>
      <c r="C445" s="51" t="s">
        <v>335</v>
      </c>
      <c r="D445" s="4">
        <f t="shared" si="64"/>
        <v>45165</v>
      </c>
      <c r="E445" s="1" t="s">
        <v>435</v>
      </c>
      <c r="F445" s="81" t="str">
        <f>HYPERLINK(VLOOKUP(E445,Video_List!G:K,5),"video")</f>
        <v>video</v>
      </c>
      <c r="G445" s="5" t="str">
        <f>IF(ISBLANK(E445),"",IFERROR(IF(MATCH(E445,Video_List!$G:$G,)&gt;0,"ok",""),"errr"))</f>
        <v>ok</v>
      </c>
      <c r="H445" s="1" t="s">
        <v>435</v>
      </c>
      <c r="I445" s="81" t="str">
        <f>HYPERLINK(VLOOKUP(H445,Video_List!G:K,5),"video")</f>
        <v>video</v>
      </c>
      <c r="J445" s="5" t="str">
        <f>IF(ISBLANK(H445),"",IFERROR(IF(MATCH(H445,Video_List!$G:$G,)&gt;0,"ok",""),"error"))</f>
        <v>ok</v>
      </c>
      <c r="K445" s="2">
        <v>45165.4911111111</v>
      </c>
      <c r="L445" s="2">
        <v>45165.491180555597</v>
      </c>
      <c r="M445" s="52">
        <f t="shared" si="63"/>
        <v>6.9444497057702392E-5</v>
      </c>
      <c r="N445" s="53" t="s">
        <v>31</v>
      </c>
      <c r="O445" s="6" t="s">
        <v>35</v>
      </c>
      <c r="P445" s="6" t="s">
        <v>31</v>
      </c>
      <c r="Q445" s="6">
        <v>150</v>
      </c>
      <c r="R445" s="5" t="str">
        <f t="shared" si="60"/>
        <v>FAIR-D2/150</v>
      </c>
      <c r="S445" s="4" t="str">
        <f>IF(ISBLANK(E445),"",IF(E445=H445, "1 video",CONCATENATE((+COUNTIFS(Video_List!$A:$A,Monitoring!C445,Video_List!$D:$D,"&lt;=" &amp;Monitoring!L445)-COUNTIFS(Video_List!$A:$A,Monitoring!C445,Video_List!$D:$D,"&lt;=" &amp;Monitoring!K445))+1," videos")))</f>
        <v>1 video</v>
      </c>
      <c r="T445" s="6" t="s">
        <v>34</v>
      </c>
      <c r="U445" s="75"/>
      <c r="V445" s="7" t="str">
        <f t="shared" si="58"/>
        <v/>
      </c>
      <c r="W445" s="85" t="s">
        <v>32</v>
      </c>
      <c r="X445" s="86" t="s">
        <v>35</v>
      </c>
      <c r="Y445" s="87" t="str">
        <f>+IFERROR(IF(Z445="#N/C","#N/C",IF(Z445=0,INDEX(Taxonomy_UniqueValues!A:A,MATCH(AA445,Taxonomy_UniqueValues!C:C,0)),INDEX(Taxonomy_UniqueValues!A:A,MATCH(Z445,Taxonomy_UniqueValues!B:B,0)))),"#N/C")</f>
        <v>Insecta</v>
      </c>
      <c r="Z445" s="87" t="str">
        <f>+IFERROR(IF(AA445="#N/C","#N/C",IF(AA445=0,INDEX(Taxonomy_UniqueValues!B:B,MATCH(AB445,Taxonomy_UniqueValues!D:D,0)),INDEX(Taxonomy_UniqueValues!B:B,MATCH(AA445,Taxonomy_UniqueValues!C:C,0)))),"#N/C")</f>
        <v>Diptera</v>
      </c>
      <c r="AA445" s="87" t="str">
        <f>+IFERROR(IF(AB445="#N/C","#N/C",IF(AB445=0,INDEX(Taxonomy_UniqueValues!C:C,MATCH(AC445,Taxonomy_UniqueValues!E:E,0)),INDEX(Taxonomy_UniqueValues!C:C,MATCH(AB445,Taxonomy_UniqueValues!D:D,0)))),"#N/C")</f>
        <v>Brachycera</v>
      </c>
      <c r="AB445" s="87" t="str">
        <f>+IFERROR(IF(AC445="#N/C","#N/C",IF(AC445=0,INDEX(Taxonomy_UniqueValues!D:D,MATCH(AD445,Taxonomy_UniqueValues!F:F,0)),INDEX(Taxonomy_UniqueValues!D:D,MATCH(AC445,Taxonomy_UniqueValues!E:E,0)))),"#N/C")</f>
        <v>Muscomorpha</v>
      </c>
      <c r="AC445" s="87" t="str">
        <f>+IFERROR(IF(AD445="#N/C","#N/C",IF(AD445=0,INDEX(Taxonomy_UniqueValues!E:E,MATCH(AE445,Taxonomy_UniqueValues!G:G,0)),INDEX(Taxonomy_UniqueValues!E:E,MATCH(AD445,Taxonomy_UniqueValues!F:F,0)))),"#N/C")</f>
        <v>Muscoidea</v>
      </c>
      <c r="AD445" s="87" t="str">
        <f>+IFERROR(IF(AE445="#N/C","#N/C",IF(AE445=0,INDEX(Taxonomy_UniqueValues!F:F,MATCH(AF445,Taxonomy_UniqueValues!H:H,0)),INDEX(Taxonomy_UniqueValues!F:F,MATCH(AE445,Taxonomy_UniqueValues!G:G,0)))),"#N/C")</f>
        <v>Fanniidae</v>
      </c>
      <c r="AE445" s="87">
        <f>+IFERROR(IF(AF445="#N/C","#N/C",INDEX(Taxonomy_UniqueValues!G:G,MATCH(AF445,Taxonomy_UniqueValues!H:H,0))),"#N/C")</f>
        <v>0</v>
      </c>
      <c r="AF445" s="87" t="s">
        <v>39</v>
      </c>
      <c r="AG445" s="88" t="s">
        <v>37</v>
      </c>
      <c r="AH445" s="39" t="str" cm="1">
        <f t="array" ref="AH445">IF(LEN(V445)&gt;1,V445,_xlfn.LET(_xlpm.cls,Y445, _xlpm.ord,IFERROR(Z445,"#N/C"), _xlpm.subord,IFERROR(AA445,"#N/C"), _xlpm.infr,IFERROR(AB445,"#N/C"), _xlpm.sf,IFERROR(AC445,"#N/C"), _xlpm.fam,IFERROR(AD445,"#N/C"), _xlpm.subfam,IF(TRIM(AE445)="-","#N/C",IFERROR(AE445,"#N/C")),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_xlpm.fallback,IF(IFERROR(Z445,"#N/C")="#N/C",Y445,IF(IFERROR(AA445,"#N/C")="#N/C",Z445,IF(IFERROR(AB445,"#N/C")="#N/C",AA445,IF(IFERROR(AC445,"#N/C")="#N/C",AB445,IF(IFERROR(AD445,"#N/C")="#N/C",AC445,IF(IFERROR(AE445,"#N/C")="#N/C",AD445,"#N/C")))))), _xlpm.finalResult,IF(OR(_xlpm.computedResult="",_xlpm.computedResult="#N/C"),_xlpm.fallback,_xlpm.computedResult), INDEX(_xlpm.finalResult,1)))</f>
        <v>fly</v>
      </c>
      <c r="AI445" s="106" t="s">
        <v>35</v>
      </c>
      <c r="AJ445" s="55" t="str">
        <f t="shared" si="59"/>
        <v>Insecta.Diptera.Brachycera.Muscomorpha.Muscoidea.Fanniidae.0.Fannia.#N/C</v>
      </c>
    </row>
    <row r="446" spans="1:36" x14ac:dyDescent="0.25">
      <c r="A446" s="3">
        <v>155</v>
      </c>
      <c r="B446" s="50" t="str">
        <f t="shared" si="62"/>
        <v>FAIR-D2_155</v>
      </c>
      <c r="C446" s="51" t="s">
        <v>335</v>
      </c>
      <c r="D446" s="4">
        <f t="shared" si="64"/>
        <v>45165</v>
      </c>
      <c r="E446" s="1" t="s">
        <v>436</v>
      </c>
      <c r="F446" s="81" t="str">
        <f>HYPERLINK(VLOOKUP(E446,Video_List!G:K,5),"video")</f>
        <v>video</v>
      </c>
      <c r="G446" s="5" t="str">
        <f>IF(ISBLANK(E446),"",IFERROR(IF(MATCH(E446,Video_List!$G:$G,)&gt;0,"ok",""),"errr"))</f>
        <v>ok</v>
      </c>
      <c r="H446" s="1" t="s">
        <v>436</v>
      </c>
      <c r="I446" s="81" t="str">
        <f>HYPERLINK(VLOOKUP(H446,Video_List!G:K,5),"video")</f>
        <v>video</v>
      </c>
      <c r="J446" s="5" t="str">
        <f>IF(ISBLANK(H446),"",IFERROR(IF(MATCH(H446,Video_List!$G:$G,)&gt;0,"ok",""),"error"))</f>
        <v>ok</v>
      </c>
      <c r="K446" s="2">
        <v>45165.493969907402</v>
      </c>
      <c r="L446" s="2">
        <v>45165.4945717593</v>
      </c>
      <c r="M446" s="52">
        <f t="shared" si="63"/>
        <v>6.0185189795447513E-4</v>
      </c>
      <c r="N446" s="53" t="s">
        <v>46</v>
      </c>
      <c r="O446" s="6" t="s">
        <v>35</v>
      </c>
      <c r="P446" s="6" t="s">
        <v>31</v>
      </c>
      <c r="Q446" s="6">
        <v>151</v>
      </c>
      <c r="R446" s="5" t="str">
        <f t="shared" si="60"/>
        <v>FAIR-D2/151</v>
      </c>
      <c r="S446" s="4" t="str">
        <f>IF(ISBLANK(E446),"",IF(E446=H446, "1 video",CONCATENATE((+COUNTIFS(Video_List!$A:$A,Monitoring!C446,Video_List!$D:$D,"&lt;=" &amp;Monitoring!L446)-COUNTIFS(Video_List!$A:$A,Monitoring!C446,Video_List!$D:$D,"&lt;=" &amp;Monitoring!K446))+1," videos")))</f>
        <v>1 video</v>
      </c>
      <c r="T446" s="6" t="s">
        <v>34</v>
      </c>
      <c r="U446" s="75"/>
      <c r="V446" s="7" t="str">
        <f t="shared" si="58"/>
        <v/>
      </c>
      <c r="W446" s="85" t="s">
        <v>32</v>
      </c>
      <c r="X446" s="86" t="s">
        <v>35</v>
      </c>
      <c r="Y446" s="87" t="str">
        <f>+IFERROR(IF(Z446="#N/C","#N/C",IF(Z446=0,INDEX(Taxonomy_UniqueValues!A:A,MATCH(AA446,Taxonomy_UniqueValues!C:C,0)),INDEX(Taxonomy_UniqueValues!A:A,MATCH(Z446,Taxonomy_UniqueValues!B:B,0)))),"#N/C")</f>
        <v>Insecta</v>
      </c>
      <c r="Z446" s="87" t="str">
        <f>+IFERROR(IF(AA446="#N/C","#N/C",IF(AA446=0,INDEX(Taxonomy_UniqueValues!B:B,MATCH(AB446,Taxonomy_UniqueValues!D:D,0)),INDEX(Taxonomy_UniqueValues!B:B,MATCH(AA446,Taxonomy_UniqueValues!C:C,0)))),"#N/C")</f>
        <v>Diptera</v>
      </c>
      <c r="AA446" s="87" t="str">
        <f>+IFERROR(IF(AB446="#N/C","#N/C",IF(AB446=0,INDEX(Taxonomy_UniqueValues!C:C,MATCH(AC446,Taxonomy_UniqueValues!E:E,0)),INDEX(Taxonomy_UniqueValues!C:C,MATCH(AB446,Taxonomy_UniqueValues!D:D,0)))),"#N/C")</f>
        <v>Brachycera</v>
      </c>
      <c r="AB446" s="87" t="str">
        <f>+IFERROR(IF(AC446="#N/C","#N/C",IF(AC446=0,INDEX(Taxonomy_UniqueValues!D:D,MATCH(AD446,Taxonomy_UniqueValues!F:F,0)),INDEX(Taxonomy_UniqueValues!D:D,MATCH(AC446,Taxonomy_UniqueValues!E:E,0)))),"#N/C")</f>
        <v>Muscomorpha</v>
      </c>
      <c r="AC446" s="87" t="str">
        <f>+IFERROR(IF(AD446="#N/C","#N/C",IF(AD446=0,INDEX(Taxonomy_UniqueValues!E:E,MATCH(AE446,Taxonomy_UniqueValues!G:G,0)),INDEX(Taxonomy_UniqueValues!E:E,MATCH(AD446,Taxonomy_UniqueValues!F:F,0)))),"#N/C")</f>
        <v>Muscoidea</v>
      </c>
      <c r="AD446" s="87" t="str">
        <f>+IFERROR(IF(AE446="#N/C","#N/C",IF(AE446=0,INDEX(Taxonomy_UniqueValues!F:F,MATCH(AF446,Taxonomy_UniqueValues!H:H,0)),INDEX(Taxonomy_UniqueValues!F:F,MATCH(AE446,Taxonomy_UniqueValues!G:G,0)))),"#N/C")</f>
        <v>Fanniidae</v>
      </c>
      <c r="AE446" s="87">
        <f>+IFERROR(IF(AF446="#N/C","#N/C",INDEX(Taxonomy_UniqueValues!G:G,MATCH(AF446,Taxonomy_UniqueValues!H:H,0))),"#N/C")</f>
        <v>0</v>
      </c>
      <c r="AF446" s="87" t="s">
        <v>39</v>
      </c>
      <c r="AG446" s="88" t="s">
        <v>37</v>
      </c>
      <c r="AH446" s="39" t="str" cm="1">
        <f t="array" ref="AH446">IF(LEN(V446)&gt;1,V446,_xlfn.LET(_xlpm.cls,Y446, _xlpm.ord,IFERROR(Z446,"#N/C"), _xlpm.subord,IFERROR(AA446,"#N/C"), _xlpm.infr,IFERROR(AB446,"#N/C"), _xlpm.sf,IFERROR(AC446,"#N/C"), _xlpm.fam,IFERROR(AD446,"#N/C"), _xlpm.subfam,IF(TRIM(AE446)="-","#N/C",IFERROR(AE446,"#N/C")),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_xlpm.fallback,IF(IFERROR(Z446,"#N/C")="#N/C",Y446,IF(IFERROR(AA446,"#N/C")="#N/C",Z446,IF(IFERROR(AB446,"#N/C")="#N/C",AA446,IF(IFERROR(AC446,"#N/C")="#N/C",AB446,IF(IFERROR(AD446,"#N/C")="#N/C",AC446,IF(IFERROR(AE446,"#N/C")="#N/C",AD446,"#N/C")))))), _xlpm.finalResult,IF(OR(_xlpm.computedResult="",_xlpm.computedResult="#N/C"),_xlpm.fallback,_xlpm.computedResult), INDEX(_xlpm.finalResult,1)))</f>
        <v>fly</v>
      </c>
      <c r="AI446" s="106" t="s">
        <v>35</v>
      </c>
      <c r="AJ446" s="55" t="str">
        <f t="shared" si="59"/>
        <v>Insecta.Diptera.Brachycera.Muscomorpha.Muscoidea.Fanniidae.0.Fannia.#N/C</v>
      </c>
    </row>
    <row r="447" spans="1:36" x14ac:dyDescent="0.25">
      <c r="A447" s="3">
        <v>156</v>
      </c>
      <c r="B447" s="50" t="str">
        <f t="shared" si="62"/>
        <v>FAIR-D2_156</v>
      </c>
      <c r="C447" s="51" t="s">
        <v>335</v>
      </c>
      <c r="D447" s="4">
        <f t="shared" si="64"/>
        <v>45165</v>
      </c>
      <c r="E447" s="1" t="s">
        <v>437</v>
      </c>
      <c r="F447" s="81" t="str">
        <f>HYPERLINK(VLOOKUP(E447,Video_List!G:K,5),"video")</f>
        <v>video</v>
      </c>
      <c r="G447" s="5" t="str">
        <f>IF(ISBLANK(E447),"",IFERROR(IF(MATCH(E447,Video_List!$G:$G,)&gt;0,"ok",""),"errr"))</f>
        <v>ok</v>
      </c>
      <c r="H447" s="1" t="s">
        <v>437</v>
      </c>
      <c r="I447" s="81" t="str">
        <f>HYPERLINK(VLOOKUP(H447,Video_List!G:K,5),"video")</f>
        <v>video</v>
      </c>
      <c r="J447" s="5" t="str">
        <f>IF(ISBLANK(H447),"",IFERROR(IF(MATCH(H447,Video_List!$G:$G,)&gt;0,"ok",""),"error"))</f>
        <v>ok</v>
      </c>
      <c r="K447" s="2">
        <v>45165.496157407397</v>
      </c>
      <c r="L447" s="2">
        <v>45165.496793981503</v>
      </c>
      <c r="M447" s="52">
        <f t="shared" si="63"/>
        <v>6.3657410646555945E-4</v>
      </c>
      <c r="N447" s="53" t="s">
        <v>46</v>
      </c>
      <c r="O447" s="6" t="s">
        <v>35</v>
      </c>
      <c r="P447" s="6" t="s">
        <v>46</v>
      </c>
      <c r="Q447" s="6">
        <v>152</v>
      </c>
      <c r="R447" s="5" t="str">
        <f t="shared" si="60"/>
        <v>FAIR-D2/152</v>
      </c>
      <c r="S447" s="4" t="str">
        <f>IF(ISBLANK(E447),"",IF(E447=H447, "1 video",CONCATENATE((+COUNTIFS(Video_List!$A:$A,Monitoring!C447,Video_List!$D:$D,"&lt;=" &amp;Monitoring!L447)-COUNTIFS(Video_List!$A:$A,Monitoring!C447,Video_List!$D:$D,"&lt;=" &amp;Monitoring!K447))+1," videos")))</f>
        <v>1 video</v>
      </c>
      <c r="T447" s="6" t="s">
        <v>34</v>
      </c>
      <c r="U447" s="75"/>
      <c r="V447" s="7" t="str">
        <f t="shared" si="58"/>
        <v/>
      </c>
      <c r="W447" s="85" t="s">
        <v>32</v>
      </c>
      <c r="X447" s="86" t="s">
        <v>35</v>
      </c>
      <c r="Y447" s="87" t="str">
        <f>+IFERROR(IF(Z447="#N/C","#N/C",INDEX(Taxonomy_UniqueValues!A:A,MATCH(Z447,Taxonomy_UniqueValues!B:B,0))),"#N/C")</f>
        <v>Insecta</v>
      </c>
      <c r="Z447" s="87" t="str">
        <f>+IFERROR(IF(AA447="#N/C","#N/C",INDEX(Taxonomy_UniqueValues!B:B,MATCH(AA447,Taxonomy_UniqueValues!C:C,0))),"#N/C")</f>
        <v>Diptera</v>
      </c>
      <c r="AA447" s="87" t="str">
        <f>+IFERROR(IF(AC447="#N/C","#N/C",IF(AC447="-",INDEX(Taxonomy_UniqueValues!C:C,MATCH(AD447,Taxonomy_UniqueValues!F:F,0)),INDEX(Taxonomy_UniqueValues!C:C,MATCH(AC447,Taxonomy_UniqueValues!E:E,0)))),"#N/C")</f>
        <v>Brachycera</v>
      </c>
      <c r="AB447" s="87" t="str">
        <f>+IFERROR(IF(AC447="#N/C","#N/C",INDEX(Taxonomy_UniqueValues!D:D,MATCH(AC447,Taxonomy_UniqueValues!E:E,0))),"#N/C")</f>
        <v>Muscomorpha</v>
      </c>
      <c r="AC447" s="87" t="s">
        <v>36</v>
      </c>
      <c r="AD447" s="87" t="str">
        <f>+IFERROR(IF(AE447="#N/C","#N/C",IF(AE447="-",INDEX(Taxonomy_UniqueValues!F:F,MATCH(AF447,Taxonomy_UniqueValues!H:H,0)),INDEX(Taxonomy_UniqueValues!F:F,MATCH(AE447,Taxonomy_UniqueValues!G:G,0)))),"#N/C")</f>
        <v>#N/C</v>
      </c>
      <c r="AE447" s="87" t="str">
        <f>+IFERROR(IF(AF447="#N/C","#N/C",INDEX(Taxonomy_UniqueValues!G:G,MATCH(AF447,Taxonomy_UniqueValues!H:H,0))),"#N/C")</f>
        <v>#N/C</v>
      </c>
      <c r="AF447" s="87" t="str">
        <f>+IFERROR(IF(AG447="#N/C","#N/C",INDEX(Taxonomy_UniqueValues!H:H,MATCH(AG447,Taxonomy_UniqueValues!I:I,0))),"#N/C")</f>
        <v>#N/C</v>
      </c>
      <c r="AG447" s="88" t="s">
        <v>37</v>
      </c>
      <c r="AH447" s="39" t="str" cm="1">
        <f t="array" ref="AH447">IF(LEN(V447)&gt;1,V447,_xlfn.LET(_xlpm.cls,Y447, _xlpm.ord,IFERROR(Z447,"#N/C"), _xlpm.subord,IFERROR(AA447,"#N/C"), _xlpm.infr,IFERROR(AB447,"#N/C"), _xlpm.sf,IFERROR(AC447,"#N/C"), _xlpm.fam,IFERROR(AD447,"#N/C"), _xlpm.subfam,IF(TRIM(AE447)="-","#N/C",IFERROR(AE447,"#N/C")),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_xlpm.fallback,IF(IFERROR(Z447,"#N/C")="#N/C",Y447,IF(IFERROR(AA447,"#N/C")="#N/C",Z447,IF(IFERROR(AB447,"#N/C")="#N/C",AA447,IF(IFERROR(AC447,"#N/C")="#N/C",AB447,IF(IFERROR(AD447,"#N/C")="#N/C",AC447,IF(IFERROR(AE447,"#N/C")="#N/C",AD447,"#N/C")))))), _xlpm.finalResult,IF(OR(_xlpm.computedResult="",_xlpm.computedResult="#N/C"),_xlpm.fallback,_xlpm.computedResult), INDEX(_xlpm.finalResult,1)))</f>
        <v>Muscoidea</v>
      </c>
      <c r="AI447" s="106" t="s">
        <v>35</v>
      </c>
      <c r="AJ447" s="55" t="str">
        <f t="shared" si="59"/>
        <v>Insecta.Diptera.Brachycera.Muscomorpha.Muscoidea.#N/C.#N/C.#N/C.#N/C</v>
      </c>
    </row>
    <row r="448" spans="1:36" x14ac:dyDescent="0.25">
      <c r="A448" s="3">
        <v>157</v>
      </c>
      <c r="B448" s="50" t="str">
        <f t="shared" si="62"/>
        <v>FAIR-D2_157</v>
      </c>
      <c r="C448" s="51" t="s">
        <v>335</v>
      </c>
      <c r="D448" s="4">
        <f t="shared" si="64"/>
        <v>45165</v>
      </c>
      <c r="E448" s="1" t="s">
        <v>438</v>
      </c>
      <c r="F448" s="81" t="str">
        <f>HYPERLINK(VLOOKUP(E448,Video_List!G:K,5),"video")</f>
        <v>video</v>
      </c>
      <c r="G448" s="5" t="str">
        <f>IF(ISBLANK(E448),"",IFERROR(IF(MATCH(E448,Video_List!$G:$G,)&gt;0,"ok",""),"errr"))</f>
        <v>ok</v>
      </c>
      <c r="H448" s="1" t="s">
        <v>438</v>
      </c>
      <c r="I448" s="81" t="str">
        <f>HYPERLINK(VLOOKUP(H448,Video_List!G:K,5),"video")</f>
        <v>video</v>
      </c>
      <c r="J448" s="5" t="str">
        <f>IF(ISBLANK(H448),"",IFERROR(IF(MATCH(H448,Video_List!$G:$G,)&gt;0,"ok",""),"error"))</f>
        <v>ok</v>
      </c>
      <c r="K448" s="2">
        <v>45165.504479166702</v>
      </c>
      <c r="L448" s="2">
        <v>45165.504687499997</v>
      </c>
      <c r="M448" s="52">
        <f t="shared" si="63"/>
        <v>2.0833329472225159E-4</v>
      </c>
      <c r="N448" s="53" t="s">
        <v>46</v>
      </c>
      <c r="O448" s="6" t="s">
        <v>35</v>
      </c>
      <c r="P448" s="6" t="s">
        <v>33</v>
      </c>
      <c r="Q448" s="6">
        <v>153</v>
      </c>
      <c r="R448" s="5" t="str">
        <f t="shared" si="60"/>
        <v>FAIR-D2/153</v>
      </c>
      <c r="S448" s="4" t="str">
        <f>IF(ISBLANK(E448),"",IF(E448=H448, "1 video",CONCATENATE((+COUNTIFS(Video_List!$A:$A,Monitoring!C448,Video_List!$D:$D,"&lt;=" &amp;Monitoring!L448)-COUNTIFS(Video_List!$A:$A,Monitoring!C448,Video_List!$D:$D,"&lt;=" &amp;Monitoring!K448))+1," videos")))</f>
        <v>1 video</v>
      </c>
      <c r="T448" s="6" t="s">
        <v>34</v>
      </c>
      <c r="U448" s="75"/>
      <c r="V448" s="7" t="str">
        <f t="shared" ref="V448:V511" si="65">IF(IFERROR(FIND("fly_small",U448),0)&gt;0,"fly_small",IF(IFERROR(FIND("fly at the border",U448),0)&gt;0,"fly",IF(IFERROR(FIND("insect_small",U448),0)&gt;0,"insect_small","")))</f>
        <v/>
      </c>
      <c r="W448" s="85" t="s">
        <v>32</v>
      </c>
      <c r="X448" s="86" t="s">
        <v>35</v>
      </c>
      <c r="Y448" s="87" t="str">
        <f>+IFERROR(IF(Z448="#N/C","#N/C",IF(Z448=0,INDEX(Taxonomy_UniqueValues!A:A,MATCH(AA448,Taxonomy_UniqueValues!C:C,0)),INDEX(Taxonomy_UniqueValues!A:A,MATCH(Z448,Taxonomy_UniqueValues!B:B,0)))),"#N/C")</f>
        <v>Insecta</v>
      </c>
      <c r="Z448" s="87" t="str">
        <f>+IFERROR(IF(AA448="#N/C","#N/C",IF(AA448=0,INDEX(Taxonomy_UniqueValues!B:B,MATCH(AB448,Taxonomy_UniqueValues!D:D,0)),INDEX(Taxonomy_UniqueValues!B:B,MATCH(AA448,Taxonomy_UniqueValues!C:C,0)))),"#N/C")</f>
        <v>Diptera</v>
      </c>
      <c r="AA448" s="87" t="str">
        <f>+IFERROR(IF(AB448="#N/C","#N/C",IF(AB448=0,INDEX(Taxonomy_UniqueValues!C:C,MATCH(AC448,Taxonomy_UniqueValues!E:E,0)),INDEX(Taxonomy_UniqueValues!C:C,MATCH(AB448,Taxonomy_UniqueValues!D:D,0)))),"#N/C")</f>
        <v>Brachycera</v>
      </c>
      <c r="AB448" s="87" t="str">
        <f>+IFERROR(IF(AC448="#N/C","#N/C",IF(AC448=0,INDEX(Taxonomy_UniqueValues!D:D,MATCH(AD448,Taxonomy_UniqueValues!F:F,0)),INDEX(Taxonomy_UniqueValues!D:D,MATCH(AC448,Taxonomy_UniqueValues!E:E,0)))),"#N/C")</f>
        <v>Muscomorpha</v>
      </c>
      <c r="AC448" s="87" t="str">
        <f>+IFERROR(IF(AD448="#N/C","#N/C",IF(AD448=0,INDEX(Taxonomy_UniqueValues!E:E,MATCH(AE448,Taxonomy_UniqueValues!G:G,0)),INDEX(Taxonomy_UniqueValues!E:E,MATCH(AD448,Taxonomy_UniqueValues!F:F,0)))),"#N/C")</f>
        <v>Muscoidea</v>
      </c>
      <c r="AD448" s="87" t="str">
        <f>+IFERROR(IF(AE448="#N/C","#N/C",IF(AE448=0,INDEX(Taxonomy_UniqueValues!F:F,MATCH(AF448,Taxonomy_UniqueValues!H:H,0)),INDEX(Taxonomy_UniqueValues!F:F,MATCH(AE448,Taxonomy_UniqueValues!G:G,0)))),"#N/C")</f>
        <v>Fanniidae</v>
      </c>
      <c r="AE448" s="87">
        <f>+IFERROR(IF(AF448="#N/C","#N/C",INDEX(Taxonomy_UniqueValues!G:G,MATCH(AF448,Taxonomy_UniqueValues!H:H,0))),"#N/C")</f>
        <v>0</v>
      </c>
      <c r="AF448" s="87" t="s">
        <v>39</v>
      </c>
      <c r="AG448" s="88" t="s">
        <v>37</v>
      </c>
      <c r="AH448" s="39" t="str" cm="1">
        <f t="array" ref="AH448">IF(LEN(V448)&gt;1,V448,_xlfn.LET(_xlpm.cls,Y448, _xlpm.ord,IFERROR(Z448,"#N/C"), _xlpm.subord,IFERROR(AA448,"#N/C"), _xlpm.infr,IFERROR(AB448,"#N/C"), _xlpm.sf,IFERROR(AC448,"#N/C"), _xlpm.fam,IFERROR(AD448,"#N/C"), _xlpm.subfam,IF(TRIM(AE448)="-","#N/C",IFERROR(AE448,"#N/C")),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_xlpm.fallback,IF(IFERROR(Z448,"#N/C")="#N/C",Y448,IF(IFERROR(AA448,"#N/C")="#N/C",Z448,IF(IFERROR(AB448,"#N/C")="#N/C",AA448,IF(IFERROR(AC448,"#N/C")="#N/C",AB448,IF(IFERROR(AD448,"#N/C")="#N/C",AC448,IF(IFERROR(AE448,"#N/C")="#N/C",AD448,"#N/C")))))), _xlpm.finalResult,IF(OR(_xlpm.computedResult="",_xlpm.computedResult="#N/C"),_xlpm.fallback,_xlpm.computedResult), INDEX(_xlpm.finalResult,1)))</f>
        <v>fly</v>
      </c>
      <c r="AI448" s="106" t="s">
        <v>35</v>
      </c>
      <c r="AJ448" s="55" t="str">
        <f t="shared" ref="AJ448:AJ511" si="66">+CONCATENATE(Y448,".",Z448,".",AA448,".",AB448,".",AC448,".",AD448,".",AE448,".",AF448,".",AG448)</f>
        <v>Insecta.Diptera.Brachycera.Muscomorpha.Muscoidea.Fanniidae.0.Fannia.#N/C</v>
      </c>
    </row>
    <row r="449" spans="1:36" x14ac:dyDescent="0.25">
      <c r="A449" s="3">
        <v>158</v>
      </c>
      <c r="B449" s="50" t="str">
        <f t="shared" si="62"/>
        <v>FAIR-D2_158</v>
      </c>
      <c r="C449" s="51" t="s">
        <v>335</v>
      </c>
      <c r="D449" s="4">
        <f t="shared" si="64"/>
        <v>45165</v>
      </c>
      <c r="E449" s="1" t="s">
        <v>439</v>
      </c>
      <c r="F449" s="81" t="str">
        <f>HYPERLINK(VLOOKUP(E449,Video_List!G:K,5),"video")</f>
        <v>video</v>
      </c>
      <c r="G449" s="5" t="str">
        <f>IF(ISBLANK(E449),"",IFERROR(IF(MATCH(E449,Video_List!$G:$G,)&gt;0,"ok",""),"errr"))</f>
        <v>ok</v>
      </c>
      <c r="H449" s="1" t="s">
        <v>439</v>
      </c>
      <c r="I449" s="81" t="str">
        <f>HYPERLINK(VLOOKUP(H449,Video_List!G:K,5),"video")</f>
        <v>video</v>
      </c>
      <c r="J449" s="5" t="str">
        <f>IF(ISBLANK(H449),"",IFERROR(IF(MATCH(H449,Video_List!$G:$G,)&gt;0,"ok",""),"error"))</f>
        <v>ok</v>
      </c>
      <c r="K449" s="2">
        <v>45165.507835648103</v>
      </c>
      <c r="L449" s="2">
        <v>45165.508692129602</v>
      </c>
      <c r="M449" s="52">
        <f t="shared" si="63"/>
        <v>8.5648149979533628E-4</v>
      </c>
      <c r="N449" s="53" t="s">
        <v>46</v>
      </c>
      <c r="O449" s="6" t="s">
        <v>32</v>
      </c>
      <c r="P449" s="6" t="s">
        <v>31</v>
      </c>
      <c r="Q449" s="6">
        <v>154</v>
      </c>
      <c r="R449" s="5" t="str">
        <f t="shared" si="60"/>
        <v>FAIR-D2/154</v>
      </c>
      <c r="S449" s="4" t="str">
        <f>IF(ISBLANK(E449),"",IF(E449=H449, "1 video",CONCATENATE((+COUNTIFS(Video_List!$A:$A,Monitoring!C449,Video_List!$D:$D,"&lt;=" &amp;Monitoring!L449)-COUNTIFS(Video_List!$A:$A,Monitoring!C449,Video_List!$D:$D,"&lt;=" &amp;Monitoring!K449))+1," videos")))</f>
        <v>1 video</v>
      </c>
      <c r="T449" s="6" t="s">
        <v>34</v>
      </c>
      <c r="U449" s="75"/>
      <c r="V449" s="7" t="str">
        <f t="shared" si="65"/>
        <v/>
      </c>
      <c r="W449" s="85" t="s">
        <v>35</v>
      </c>
      <c r="X449" s="86" t="s">
        <v>35</v>
      </c>
      <c r="Y449" s="87" t="str">
        <f>+IFERROR(IF(Z449="#N/C","#N/C",INDEX(Taxonomy_UniqueValues!A:A,MATCH(Z449,Taxonomy_UniqueValues!B:B,0))),"#N/C")</f>
        <v>Insecta</v>
      </c>
      <c r="Z449" s="87" t="str">
        <f>+IFERROR(IF(AA449="#N/C","#N/C",INDEX(Taxonomy_UniqueValues!B:B,MATCH(AA449,Taxonomy_UniqueValues!C:C,0))),"#N/C")</f>
        <v>Diptera</v>
      </c>
      <c r="AA449" s="87" t="s">
        <v>49</v>
      </c>
      <c r="AB449" s="87" t="str">
        <f>+IFERROR(IF(AC449="#N/C","#N/C",INDEX(Taxonomy_UniqueValues!D:D,MATCH(AC449,Taxonomy_UniqueValues!E:E,0))),"#N/C")</f>
        <v>#N/C</v>
      </c>
      <c r="AC449" s="87" t="str">
        <f>+IFERROR(IF(AD449="#N/C","#N/C",IF(AD449="-",INDEX(Taxonomy_UniqueValues!E:E,MATCH(AE449,Taxonomy_UniqueValues!G:G,0)),INDEX(Taxonomy_UniqueValues!E:E,MATCH(AD449,Taxonomy_UniqueValues!F:F,0)))),"#N/C")</f>
        <v>#N/C</v>
      </c>
      <c r="AD449" s="87" t="str">
        <f>+IFERROR(IF(AE449="#N/C","#N/C",IF(AE449="-",INDEX(Taxonomy_UniqueValues!F:F,MATCH(AF449,Taxonomy_UniqueValues!H:H,0)),INDEX(Taxonomy_UniqueValues!F:F,MATCH(AE449,Taxonomy_UniqueValues!G:G,0)))),"#N/C")</f>
        <v>#N/C</v>
      </c>
      <c r="AE449" s="87" t="str">
        <f>+IFERROR(IF(AF449="#N/C","#N/C",INDEX(Taxonomy_UniqueValues!G:G,MATCH(AF449,Taxonomy_UniqueValues!H:H,0))),"#N/C")</f>
        <v>#N/C</v>
      </c>
      <c r="AF449" s="87" t="str">
        <f>+IFERROR(IF(AG449="#N/C","#N/C",INDEX(Taxonomy_UniqueValues!H:H,MATCH(AG449,Taxonomy_UniqueValues!I:I,0))),"#N/C")</f>
        <v>#N/C</v>
      </c>
      <c r="AG449" s="88" t="s">
        <v>37</v>
      </c>
      <c r="AH449" s="39" t="str" cm="1">
        <f t="array" ref="AH449">IF(LEN(V449)&gt;1,V449,_xlfn.LET(_xlpm.cls,Y449, _xlpm.ord,IFERROR(Z449,"#N/C"), _xlpm.subord,IFERROR(AA449,"#N/C"), _xlpm.infr,IFERROR(AB449,"#N/C"), _xlpm.sf,IFERROR(AC449,"#N/C"), _xlpm.fam,IFERROR(AD449,"#N/C"), _xlpm.subfam,IF(TRIM(AE449)="-","#N/C",IFERROR(AE449,"#N/C")),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_xlpm.fallback,IF(IFERROR(Z449,"#N/C")="#N/C",Y449,IF(IFERROR(AA449,"#N/C")="#N/C",Z449,IF(IFERROR(AB449,"#N/C")="#N/C",AA449,IF(IFERROR(AC449,"#N/C")="#N/C",AB449,IF(IFERROR(AD449,"#N/C")="#N/C",AC449,IF(IFERROR(AE449,"#N/C")="#N/C",AD449,"#N/C")))))), _xlpm.finalResult,IF(OR(_xlpm.computedResult="",_xlpm.computedResult="#N/C"),_xlpm.fallback,_xlpm.computedResult), INDEX(_xlpm.finalResult,1)))</f>
        <v>Brachycera</v>
      </c>
      <c r="AI449" s="106" t="s">
        <v>35</v>
      </c>
      <c r="AJ449" s="55" t="str">
        <f t="shared" si="66"/>
        <v>Insecta.Diptera.Brachycera.#N/C.#N/C.#N/C.#N/C.#N/C.#N/C</v>
      </c>
    </row>
    <row r="450" spans="1:36" x14ac:dyDescent="0.25">
      <c r="A450" s="3">
        <v>159</v>
      </c>
      <c r="B450" s="50" t="str">
        <f t="shared" si="62"/>
        <v>FAIR-D2_159</v>
      </c>
      <c r="C450" s="51" t="s">
        <v>335</v>
      </c>
      <c r="D450" s="4">
        <f t="shared" si="64"/>
        <v>45165</v>
      </c>
      <c r="E450" s="1" t="s">
        <v>440</v>
      </c>
      <c r="F450" s="81" t="str">
        <f>HYPERLINK(VLOOKUP(E450,Video_List!G:K,5),"video")</f>
        <v>video</v>
      </c>
      <c r="G450" s="5" t="str">
        <f>IF(ISBLANK(E450),"",IFERROR(IF(MATCH(E450,Video_List!$G:$G,)&gt;0,"ok",""),"errr"))</f>
        <v>ok</v>
      </c>
      <c r="H450" s="1" t="s">
        <v>440</v>
      </c>
      <c r="I450" s="81" t="str">
        <f>HYPERLINK(VLOOKUP(H450,Video_List!G:K,5),"video")</f>
        <v>video</v>
      </c>
      <c r="J450" s="5" t="str">
        <f>IF(ISBLANK(H450),"",IFERROR(IF(MATCH(H450,Video_List!$G:$G,)&gt;0,"ok",""),"error"))</f>
        <v>ok</v>
      </c>
      <c r="K450" s="2">
        <v>45165.509317129603</v>
      </c>
      <c r="L450" s="2">
        <v>45165.5094791667</v>
      </c>
      <c r="M450" s="52">
        <f t="shared" si="63"/>
        <v>1.6203709674300626E-4</v>
      </c>
      <c r="N450" s="53" t="s">
        <v>46</v>
      </c>
      <c r="O450" s="6" t="s">
        <v>35</v>
      </c>
      <c r="P450" s="6" t="s">
        <v>31</v>
      </c>
      <c r="Q450" s="6">
        <v>155</v>
      </c>
      <c r="R450" s="5" t="str">
        <f t="shared" ref="R450:R513" si="67">IF(ISBLANK(C450),"",+CONCATENATE(C450,"/",Q450))</f>
        <v>FAIR-D2/155</v>
      </c>
      <c r="S450" s="4" t="str">
        <f>IF(ISBLANK(E450),"",IF(E450=H450, "1 video",CONCATENATE((+COUNTIFS(Video_List!$A:$A,Monitoring!C450,Video_List!$D:$D,"&lt;=" &amp;Monitoring!L450)-COUNTIFS(Video_List!$A:$A,Monitoring!C450,Video_List!$D:$D,"&lt;=" &amp;Monitoring!K450))+1," videos")))</f>
        <v>1 video</v>
      </c>
      <c r="T450" s="6" t="s">
        <v>34</v>
      </c>
      <c r="U450" s="75"/>
      <c r="V450" s="7" t="str">
        <f t="shared" si="65"/>
        <v/>
      </c>
      <c r="W450" s="85" t="s">
        <v>35</v>
      </c>
      <c r="X450" s="86" t="s">
        <v>35</v>
      </c>
      <c r="Y450" s="87" t="str">
        <f>+IFERROR(IF(Z450="#N/C","#N/C",INDEX(Taxonomy_UniqueValues!A:A,MATCH(Z450,Taxonomy_UniqueValues!B:B,0))),"#N/C")</f>
        <v>Insecta</v>
      </c>
      <c r="Z450" s="87" t="str">
        <f>+IFERROR(IF(AA450="#N/C","#N/C",INDEX(Taxonomy_UniqueValues!B:B,MATCH(AA450,Taxonomy_UniqueValues!C:C,0))),"#N/C")</f>
        <v>Diptera</v>
      </c>
      <c r="AA450" s="87" t="s">
        <v>49</v>
      </c>
      <c r="AB450" s="87" t="str">
        <f>+IFERROR(IF(AC450="#N/C","#N/C",INDEX(Taxonomy_UniqueValues!D:D,MATCH(AC450,Taxonomy_UniqueValues!E:E,0))),"#N/C")</f>
        <v>#N/C</v>
      </c>
      <c r="AC450" s="87" t="str">
        <f>+IFERROR(IF(AD450="#N/C","#N/C",IF(AD450="-",INDEX(Taxonomy_UniqueValues!E:E,MATCH(AE450,Taxonomy_UniqueValues!G:G,0)),INDEX(Taxonomy_UniqueValues!E:E,MATCH(AD450,Taxonomy_UniqueValues!F:F,0)))),"#N/C")</f>
        <v>#N/C</v>
      </c>
      <c r="AD450" s="87" t="str">
        <f>+IFERROR(IF(AE450="#N/C","#N/C",IF(AE450="-",INDEX(Taxonomy_UniqueValues!F:F,MATCH(AF450,Taxonomy_UniqueValues!H:H,0)),INDEX(Taxonomy_UniqueValues!F:F,MATCH(AE450,Taxonomy_UniqueValues!G:G,0)))),"#N/C")</f>
        <v>#N/C</v>
      </c>
      <c r="AE450" s="87" t="str">
        <f>+IFERROR(IF(AF450="#N/C","#N/C",INDEX(Taxonomy_UniqueValues!G:G,MATCH(AF450,Taxonomy_UniqueValues!H:H,0))),"#N/C")</f>
        <v>#N/C</v>
      </c>
      <c r="AF450" s="87" t="str">
        <f>+IFERROR(IF(AG450="#N/C","#N/C",INDEX(Taxonomy_UniqueValues!H:H,MATCH(AG450,Taxonomy_UniqueValues!I:I,0))),"#N/C")</f>
        <v>#N/C</v>
      </c>
      <c r="AG450" s="88" t="s">
        <v>37</v>
      </c>
      <c r="AH450" s="39" t="str" cm="1">
        <f t="array" ref="AH450">IF(LEN(V450)&gt;1,V450,_xlfn.LET(_xlpm.cls,Y450, _xlpm.ord,IFERROR(Z450,"#N/C"), _xlpm.subord,IFERROR(AA450,"#N/C"), _xlpm.infr,IFERROR(AB450,"#N/C"), _xlpm.sf,IFERROR(AC450,"#N/C"), _xlpm.fam,IFERROR(AD450,"#N/C"), _xlpm.subfam,IF(TRIM(AE450)="-","#N/C",IFERROR(AE450,"#N/C")),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_xlpm.fallback,IF(IFERROR(Z450,"#N/C")="#N/C",Y450,IF(IFERROR(AA450,"#N/C")="#N/C",Z450,IF(IFERROR(AB450,"#N/C")="#N/C",AA450,IF(IFERROR(AC450,"#N/C")="#N/C",AB450,IF(IFERROR(AD450,"#N/C")="#N/C",AC450,IF(IFERROR(AE450,"#N/C")="#N/C",AD450,"#N/C")))))), _xlpm.finalResult,IF(OR(_xlpm.computedResult="",_xlpm.computedResult="#N/C"),_xlpm.fallback,_xlpm.computedResult), INDEX(_xlpm.finalResult,1)))</f>
        <v>Brachycera</v>
      </c>
      <c r="AI450" s="106" t="s">
        <v>35</v>
      </c>
      <c r="AJ450" s="55" t="str">
        <f t="shared" si="66"/>
        <v>Insecta.Diptera.Brachycera.#N/C.#N/C.#N/C.#N/C.#N/C.#N/C</v>
      </c>
    </row>
    <row r="451" spans="1:36" x14ac:dyDescent="0.25">
      <c r="A451" s="3">
        <v>160</v>
      </c>
      <c r="B451" s="50" t="str">
        <f t="shared" si="62"/>
        <v>FAIR-D2_160</v>
      </c>
      <c r="C451" s="51" t="s">
        <v>335</v>
      </c>
      <c r="D451" s="4">
        <f t="shared" si="64"/>
        <v>45165</v>
      </c>
      <c r="E451" s="1" t="s">
        <v>441</v>
      </c>
      <c r="F451" s="81" t="str">
        <f>HYPERLINK(VLOOKUP(E451,Video_List!G:K,5),"video")</f>
        <v>video</v>
      </c>
      <c r="G451" s="5" t="str">
        <f>IF(ISBLANK(E451),"",IFERROR(IF(MATCH(E451,Video_List!$G:$G,)&gt;0,"ok",""),"errr"))</f>
        <v>ok</v>
      </c>
      <c r="H451" s="1" t="s">
        <v>441</v>
      </c>
      <c r="I451" s="81" t="str">
        <f>HYPERLINK(VLOOKUP(H451,Video_List!G:K,5),"video")</f>
        <v>video</v>
      </c>
      <c r="J451" s="5" t="str">
        <f>IF(ISBLANK(H451),"",IFERROR(IF(MATCH(H451,Video_List!$G:$G,)&gt;0,"ok",""),"error"))</f>
        <v>ok</v>
      </c>
      <c r="K451" s="2">
        <v>45165.516064814801</v>
      </c>
      <c r="L451" s="2">
        <v>45165.516423611101</v>
      </c>
      <c r="M451" s="52">
        <f t="shared" si="63"/>
        <v>3.5879630013369024E-4</v>
      </c>
      <c r="N451" s="53" t="s">
        <v>33</v>
      </c>
      <c r="O451" s="6" t="s">
        <v>35</v>
      </c>
      <c r="P451" s="6" t="s">
        <v>33</v>
      </c>
      <c r="Q451" s="6">
        <v>156</v>
      </c>
      <c r="R451" s="5" t="str">
        <f t="shared" si="67"/>
        <v>FAIR-D2/156</v>
      </c>
      <c r="S451" s="4" t="str">
        <f>IF(ISBLANK(E451),"",IF(E451=H451, "1 video",CONCATENATE((+COUNTIFS(Video_List!$A:$A,Monitoring!C451,Video_List!$D:$D,"&lt;=" &amp;Monitoring!L451)-COUNTIFS(Video_List!$A:$A,Monitoring!C451,Video_List!$D:$D,"&lt;=" &amp;Monitoring!K451))+1," videos")))</f>
        <v>1 video</v>
      </c>
      <c r="T451" s="6" t="s">
        <v>34</v>
      </c>
      <c r="U451" s="75"/>
      <c r="V451" s="7" t="str">
        <f t="shared" si="65"/>
        <v/>
      </c>
      <c r="W451" s="85" t="s">
        <v>32</v>
      </c>
      <c r="X451" s="86" t="s">
        <v>35</v>
      </c>
      <c r="Y451" s="87" t="str">
        <f>+IFERROR(IF(Z451="#N/C","#N/C",IF(Z451=0,INDEX(Taxonomy_UniqueValues!A:A,MATCH(AA451,Taxonomy_UniqueValues!C:C,0)),INDEX(Taxonomy_UniqueValues!A:A,MATCH(Z451,Taxonomy_UniqueValues!B:B,0)))),"#N/C")</f>
        <v>Insecta</v>
      </c>
      <c r="Z451" s="87" t="str">
        <f>+IFERROR(IF(AA451="#N/C","#N/C",IF(AA451=0,INDEX(Taxonomy_UniqueValues!B:B,MATCH(AB451,Taxonomy_UniqueValues!D:D,0)),INDEX(Taxonomy_UniqueValues!B:B,MATCH(AA451,Taxonomy_UniqueValues!C:C,0)))),"#N/C")</f>
        <v>Diptera</v>
      </c>
      <c r="AA451" s="87" t="str">
        <f>+IFERROR(IF(AB451="#N/C","#N/C",IF(AB451=0,INDEX(Taxonomy_UniqueValues!C:C,MATCH(AC451,Taxonomy_UniqueValues!E:E,0)),INDEX(Taxonomy_UniqueValues!C:C,MATCH(AB451,Taxonomy_UniqueValues!D:D,0)))),"#N/C")</f>
        <v>Brachycera</v>
      </c>
      <c r="AB451" s="87" t="str">
        <f>+IFERROR(IF(AC451="#N/C","#N/C",IF(AC451=0,INDEX(Taxonomy_UniqueValues!D:D,MATCH(AD451,Taxonomy_UniqueValues!F:F,0)),INDEX(Taxonomy_UniqueValues!D:D,MATCH(AC451,Taxonomy_UniqueValues!E:E,0)))),"#N/C")</f>
        <v>Muscomorpha</v>
      </c>
      <c r="AC451" s="87" t="str">
        <f>+IFERROR(IF(AD451="#N/C","#N/C",IF(AD451=0,INDEX(Taxonomy_UniqueValues!E:E,MATCH(AE451,Taxonomy_UniqueValues!G:G,0)),INDEX(Taxonomy_UniqueValues!E:E,MATCH(AD451,Taxonomy_UniqueValues!F:F,0)))),"#N/C")</f>
        <v>Muscoidea</v>
      </c>
      <c r="AD451" s="87" t="str">
        <f>+IFERROR(IF(AE451="#N/C","#N/C",IF(AE451=0,INDEX(Taxonomy_UniqueValues!F:F,MATCH(AF451,Taxonomy_UniqueValues!H:H,0)),INDEX(Taxonomy_UniqueValues!F:F,MATCH(AE451,Taxonomy_UniqueValues!G:G,0)))),"#N/C")</f>
        <v>Fanniidae</v>
      </c>
      <c r="AE451" s="87">
        <f>+IFERROR(IF(AF451="#N/C","#N/C",INDEX(Taxonomy_UniqueValues!G:G,MATCH(AF451,Taxonomy_UniqueValues!H:H,0))),"#N/C")</f>
        <v>0</v>
      </c>
      <c r="AF451" s="87" t="s">
        <v>39</v>
      </c>
      <c r="AG451" s="88" t="s">
        <v>37</v>
      </c>
      <c r="AH451" s="39" t="str" cm="1">
        <f t="array" ref="AH451">IF(LEN(V451)&gt;1,V451,_xlfn.LET(_xlpm.cls,Y451, _xlpm.ord,IFERROR(Z451,"#N/C"), _xlpm.subord,IFERROR(AA451,"#N/C"), _xlpm.infr,IFERROR(AB451,"#N/C"), _xlpm.sf,IFERROR(AC451,"#N/C"), _xlpm.fam,IFERROR(AD451,"#N/C"), _xlpm.subfam,IF(TRIM(AE451)="-","#N/C",IFERROR(AE451,"#N/C")),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_xlpm.fallback,IF(IFERROR(Z451,"#N/C")="#N/C",Y451,IF(IFERROR(AA451,"#N/C")="#N/C",Z451,IF(IFERROR(AB451,"#N/C")="#N/C",AA451,IF(IFERROR(AC451,"#N/C")="#N/C",AB451,IF(IFERROR(AD451,"#N/C")="#N/C",AC451,IF(IFERROR(AE451,"#N/C")="#N/C",AD451,"#N/C")))))), _xlpm.finalResult,IF(OR(_xlpm.computedResult="",_xlpm.computedResult="#N/C"),_xlpm.fallback,_xlpm.computedResult), INDEX(_xlpm.finalResult,1)))</f>
        <v>fly</v>
      </c>
      <c r="AI451" s="106" t="s">
        <v>35</v>
      </c>
      <c r="AJ451" s="55" t="str">
        <f t="shared" si="66"/>
        <v>Insecta.Diptera.Brachycera.Muscomorpha.Muscoidea.Fanniidae.0.Fannia.#N/C</v>
      </c>
    </row>
    <row r="452" spans="1:36" x14ac:dyDescent="0.25">
      <c r="A452" s="3">
        <v>161</v>
      </c>
      <c r="B452" s="50" t="str">
        <f t="shared" si="62"/>
        <v>FAIR-D2_161</v>
      </c>
      <c r="C452" s="51" t="s">
        <v>335</v>
      </c>
      <c r="D452" s="4">
        <f t="shared" si="64"/>
        <v>45165</v>
      </c>
      <c r="E452" s="1" t="s">
        <v>442</v>
      </c>
      <c r="F452" s="81" t="str">
        <f>HYPERLINK(VLOOKUP(E452,Video_List!G:K,5),"video")</f>
        <v>video</v>
      </c>
      <c r="G452" s="5" t="str">
        <f>IF(ISBLANK(E452),"",IFERROR(IF(MATCH(E452,Video_List!$G:$G,)&gt;0,"ok",""),"errr"))</f>
        <v>ok</v>
      </c>
      <c r="H452" s="1" t="s">
        <v>442</v>
      </c>
      <c r="I452" s="81" t="str">
        <f>HYPERLINK(VLOOKUP(H452,Video_List!G:K,5),"video")</f>
        <v>video</v>
      </c>
      <c r="J452" s="5" t="str">
        <f>IF(ISBLANK(H452),"",IFERROR(IF(MATCH(H452,Video_List!$G:$G,)&gt;0,"ok",""),"error"))</f>
        <v>ok</v>
      </c>
      <c r="K452" s="2">
        <v>45165.522256944401</v>
      </c>
      <c r="L452" s="2">
        <v>45165.522326388898</v>
      </c>
      <c r="M452" s="52">
        <f t="shared" si="63"/>
        <v>6.9444497057702392E-5</v>
      </c>
      <c r="N452" s="53" t="s">
        <v>33</v>
      </c>
      <c r="O452" s="6" t="s">
        <v>35</v>
      </c>
      <c r="P452" s="6" t="s">
        <v>33</v>
      </c>
      <c r="Q452" s="6">
        <v>157</v>
      </c>
      <c r="R452" s="5" t="str">
        <f t="shared" si="67"/>
        <v>FAIR-D2/157</v>
      </c>
      <c r="S452" s="4" t="str">
        <f>IF(ISBLANK(E452),"",IF(E452=H452, "1 video",CONCATENATE((+COUNTIFS(Video_List!$A:$A,Monitoring!C452,Video_List!$D:$D,"&lt;=" &amp;Monitoring!L452)-COUNTIFS(Video_List!$A:$A,Monitoring!C452,Video_List!$D:$D,"&lt;=" &amp;Monitoring!K452))+1," videos")))</f>
        <v>1 video</v>
      </c>
      <c r="T452" s="6" t="s">
        <v>46</v>
      </c>
      <c r="U452" s="75" t="s">
        <v>105</v>
      </c>
      <c r="V452" s="7" t="str">
        <f t="shared" si="65"/>
        <v/>
      </c>
      <c r="W452" s="85" t="s">
        <v>35</v>
      </c>
      <c r="X452" s="86" t="s">
        <v>35</v>
      </c>
      <c r="Y452" s="87" t="str">
        <f>+IFERROR(IF(Z452="#N/C","#N/C",INDEX(Taxonomy_UniqueValues!A:A,MATCH(Z452,Taxonomy_UniqueValues!B:B,0))),"#N/C")</f>
        <v>#N/C</v>
      </c>
      <c r="Z452" s="87" t="str">
        <f>+IFERROR(IF(AA452="#N/C","#N/C",INDEX(Taxonomy_UniqueValues!B:B,MATCH(AA452,Taxonomy_UniqueValues!C:C,0))),"#N/C")</f>
        <v>#N/C</v>
      </c>
      <c r="AA452" s="87" t="str">
        <f>+IFERROR(IF(AC452="#N/C","#N/C",IF(AC452="-",INDEX(Taxonomy_UniqueValues!C:C,MATCH(AD452,Taxonomy_UniqueValues!F:F,0)),INDEX(Taxonomy_UniqueValues!C:C,MATCH(AC452,Taxonomy_UniqueValues!E:E,0)))),"#N/C")</f>
        <v>#N/C</v>
      </c>
      <c r="AB452" s="87" t="str">
        <f>+IFERROR(IF(AC452="#N/C","#N/C",INDEX(Taxonomy_UniqueValues!D:D,MATCH(AC452,Taxonomy_UniqueValues!E:E,0))),"#N/C")</f>
        <v>#N/C</v>
      </c>
      <c r="AC452" s="87" t="str">
        <f>+IFERROR(IF(AD452="#N/C","#N/C",IF(AD452="-",INDEX(Taxonomy_UniqueValues!E:E,MATCH(AE452,Taxonomy_UniqueValues!G:G,0)),INDEX(Taxonomy_UniqueValues!E:E,MATCH(AD452,Taxonomy_UniqueValues!F:F,0)))),"#N/C")</f>
        <v>#N/C</v>
      </c>
      <c r="AD452" s="87" t="str">
        <f>+IFERROR(IF(AE452="#N/C","#N/C",IF(AE452="-",INDEX(Taxonomy_UniqueValues!F:F,MATCH(AF452,Taxonomy_UniqueValues!H:H,0)),INDEX(Taxonomy_UniqueValues!F:F,MATCH(AE452,Taxonomy_UniqueValues!G:G,0)))),"#N/C")</f>
        <v>#N/C</v>
      </c>
      <c r="AE452" s="87" t="str">
        <f>+IFERROR(IF(AF452="#N/C","#N/C",INDEX(Taxonomy_UniqueValues!G:G,MATCH(AF452,Taxonomy_UniqueValues!H:H,0))),"#N/C")</f>
        <v>#N/C</v>
      </c>
      <c r="AF452" s="87" t="str">
        <f>+IFERROR(IF(AG452="#N/C","#N/C",INDEX(Taxonomy_UniqueValues!H:H,MATCH(AG452,Taxonomy_UniqueValues!I:I,0))),"#N/C")</f>
        <v>#N/C</v>
      </c>
      <c r="AG452" s="88" t="s">
        <v>37</v>
      </c>
      <c r="AH452" s="39" t="str" cm="1">
        <f t="array" ref="AH452">IF(LEN(V452)&gt;1,V452,_xlfn.LET(_xlpm.cls,Y452, _xlpm.ord,IFERROR(Z452,"#N/C"), _xlpm.subord,IFERROR(AA452,"#N/C"), _xlpm.infr,IFERROR(AB452,"#N/C"), _xlpm.sf,IFERROR(AC452,"#N/C"), _xlpm.fam,IFERROR(AD452,"#N/C"), _xlpm.subfam,IF(TRIM(AE452)="-","#N/C",IFERROR(AE452,"#N/C")),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_xlpm.fallback,IF(IFERROR(Z452,"#N/C")="#N/C",Y452,IF(IFERROR(AA452,"#N/C")="#N/C",Z452,IF(IFERROR(AB452,"#N/C")="#N/C",AA452,IF(IFERROR(AC452,"#N/C")="#N/C",AB452,IF(IFERROR(AD452,"#N/C")="#N/C",AC452,IF(IFERROR(AE452,"#N/C")="#N/C",AD452,"#N/C")))))), _xlpm.finalResult,IF(OR(_xlpm.computedResult="",_xlpm.computedResult="#N/C"),_xlpm.fallback,_xlpm.computedResult), INDEX(_xlpm.finalResult,1)))</f>
        <v>#N/C</v>
      </c>
      <c r="AI452" s="106" t="s">
        <v>35</v>
      </c>
      <c r="AJ452" s="55" t="str">
        <f t="shared" si="66"/>
        <v>#N/C.#N/C.#N/C.#N/C.#N/C.#N/C.#N/C.#N/C.#N/C</v>
      </c>
    </row>
    <row r="453" spans="1:36" x14ac:dyDescent="0.25">
      <c r="A453" s="3">
        <v>162</v>
      </c>
      <c r="B453" s="50" t="str">
        <f t="shared" si="62"/>
        <v>FAIR-D2_162</v>
      </c>
      <c r="C453" s="51" t="s">
        <v>335</v>
      </c>
      <c r="D453" s="4">
        <f t="shared" si="64"/>
        <v>45165</v>
      </c>
      <c r="E453" s="1" t="s">
        <v>442</v>
      </c>
      <c r="F453" s="81" t="str">
        <f>HYPERLINK(VLOOKUP(E453,Video_List!G:K,5),"video")</f>
        <v>video</v>
      </c>
      <c r="G453" s="5" t="str">
        <f>IF(ISBLANK(E453),"",IFERROR(IF(MATCH(E453,Video_List!$G:$G,)&gt;0,"ok",""),"errr"))</f>
        <v>ok</v>
      </c>
      <c r="H453" s="1" t="s">
        <v>442</v>
      </c>
      <c r="I453" s="81" t="str">
        <f>HYPERLINK(VLOOKUP(H453,Video_List!G:K,5),"video")</f>
        <v>video</v>
      </c>
      <c r="J453" s="5" t="str">
        <f>IF(ISBLANK(H453),"",IFERROR(IF(MATCH(H453,Video_List!$G:$G,)&gt;0,"ok",""),"error"))</f>
        <v>ok</v>
      </c>
      <c r="K453" s="2">
        <v>45165.522256944401</v>
      </c>
      <c r="L453" s="2">
        <v>45165.522349537001</v>
      </c>
      <c r="M453" s="52">
        <f t="shared" si="63"/>
        <v>9.2592599685303867E-5</v>
      </c>
      <c r="N453" s="53" t="s">
        <v>31</v>
      </c>
      <c r="O453" s="6" t="s">
        <v>32</v>
      </c>
      <c r="P453" s="6" t="s">
        <v>31</v>
      </c>
      <c r="Q453" s="6">
        <v>158</v>
      </c>
      <c r="R453" s="5" t="str">
        <f t="shared" si="67"/>
        <v>FAIR-D2/158</v>
      </c>
      <c r="S453" s="4" t="str">
        <f>IF(ISBLANK(E453),"",IF(E453=H453, "1 video",CONCATENATE((+COUNTIFS(Video_List!$A:$A,Monitoring!C453,Video_List!$D:$D,"&lt;=" &amp;Monitoring!L453)-COUNTIFS(Video_List!$A:$A,Monitoring!C453,Video_List!$D:$D,"&lt;=" &amp;Monitoring!K453))+1," videos")))</f>
        <v>1 video</v>
      </c>
      <c r="T453" s="6" t="s">
        <v>46</v>
      </c>
      <c r="U453" s="75" t="s">
        <v>105</v>
      </c>
      <c r="V453" s="7" t="str">
        <f t="shared" si="65"/>
        <v/>
      </c>
      <c r="W453" s="85" t="s">
        <v>35</v>
      </c>
      <c r="X453" s="86" t="s">
        <v>35</v>
      </c>
      <c r="Y453" s="87" t="str">
        <f>+IFERROR(IF(Z453="#N/C","#N/C",INDEX(Taxonomy_UniqueValues!A:A,MATCH(Z453,Taxonomy_UniqueValues!B:B,0))),"#N/C")</f>
        <v>#N/C</v>
      </c>
      <c r="Z453" s="87" t="str">
        <f>+IFERROR(IF(AA453="#N/C","#N/C",INDEX(Taxonomy_UniqueValues!B:B,MATCH(AA453,Taxonomy_UniqueValues!C:C,0))),"#N/C")</f>
        <v>#N/C</v>
      </c>
      <c r="AA453" s="87" t="str">
        <f>+IFERROR(IF(AC453="#N/C","#N/C",IF(AC453="-",INDEX(Taxonomy_UniqueValues!C:C,MATCH(AD453,Taxonomy_UniqueValues!F:F,0)),INDEX(Taxonomy_UniqueValues!C:C,MATCH(AC453,Taxonomy_UniqueValues!E:E,0)))),"#N/C")</f>
        <v>#N/C</v>
      </c>
      <c r="AB453" s="87" t="str">
        <f>+IFERROR(IF(AC453="#N/C","#N/C",INDEX(Taxonomy_UniqueValues!D:D,MATCH(AC453,Taxonomy_UniqueValues!E:E,0))),"#N/C")</f>
        <v>#N/C</v>
      </c>
      <c r="AC453" s="87" t="str">
        <f>+IFERROR(IF(AD453="#N/C","#N/C",IF(AD453="-",INDEX(Taxonomy_UniqueValues!E:E,MATCH(AE453,Taxonomy_UniqueValues!G:G,0)),INDEX(Taxonomy_UniqueValues!E:E,MATCH(AD453,Taxonomy_UniqueValues!F:F,0)))),"#N/C")</f>
        <v>#N/C</v>
      </c>
      <c r="AD453" s="87" t="str">
        <f>+IFERROR(IF(AE453="#N/C","#N/C",IF(AE453="-",INDEX(Taxonomy_UniqueValues!F:F,MATCH(AF453,Taxonomy_UniqueValues!H:H,0)),INDEX(Taxonomy_UniqueValues!F:F,MATCH(AE453,Taxonomy_UniqueValues!G:G,0)))),"#N/C")</f>
        <v>#N/C</v>
      </c>
      <c r="AE453" s="87" t="str">
        <f>+IFERROR(IF(AF453="#N/C","#N/C",INDEX(Taxonomy_UniqueValues!G:G,MATCH(AF453,Taxonomy_UniqueValues!H:H,0))),"#N/C")</f>
        <v>#N/C</v>
      </c>
      <c r="AF453" s="87" t="str">
        <f>+IFERROR(IF(AG453="#N/C","#N/C",INDEX(Taxonomy_UniqueValues!H:H,MATCH(AG453,Taxonomy_UniqueValues!I:I,0))),"#N/C")</f>
        <v>#N/C</v>
      </c>
      <c r="AG453" s="88" t="s">
        <v>37</v>
      </c>
      <c r="AH453" s="39" t="str" cm="1">
        <f t="array" ref="AH453">IF(LEN(V453)&gt;1,V453,_xlfn.LET(_xlpm.cls,Y453, _xlpm.ord,IFERROR(Z453,"#N/C"), _xlpm.subord,IFERROR(AA453,"#N/C"), _xlpm.infr,IFERROR(AB453,"#N/C"), _xlpm.sf,IFERROR(AC453,"#N/C"), _xlpm.fam,IFERROR(AD453,"#N/C"), _xlpm.subfam,IF(TRIM(AE453)="-","#N/C",IFERROR(AE453,"#N/C")),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_xlpm.fallback,IF(IFERROR(Z453,"#N/C")="#N/C",Y453,IF(IFERROR(AA453,"#N/C")="#N/C",Z453,IF(IFERROR(AB453,"#N/C")="#N/C",AA453,IF(IFERROR(AC453,"#N/C")="#N/C",AB453,IF(IFERROR(AD453,"#N/C")="#N/C",AC453,IF(IFERROR(AE453,"#N/C")="#N/C",AD453,"#N/C")))))), _xlpm.finalResult,IF(OR(_xlpm.computedResult="",_xlpm.computedResult="#N/C"),_xlpm.fallback,_xlpm.computedResult), INDEX(_xlpm.finalResult,1)))</f>
        <v>#N/C</v>
      </c>
      <c r="AI453" s="106" t="s">
        <v>35</v>
      </c>
      <c r="AJ453" s="55" t="str">
        <f t="shared" si="66"/>
        <v>#N/C.#N/C.#N/C.#N/C.#N/C.#N/C.#N/C.#N/C.#N/C</v>
      </c>
    </row>
    <row r="454" spans="1:36" x14ac:dyDescent="0.25">
      <c r="A454" s="3">
        <v>163</v>
      </c>
      <c r="B454" s="50" t="str">
        <f t="shared" si="62"/>
        <v>FAIR-D2_163</v>
      </c>
      <c r="C454" s="51" t="s">
        <v>335</v>
      </c>
      <c r="D454" s="4">
        <f t="shared" si="64"/>
        <v>45165</v>
      </c>
      <c r="E454" s="1" t="s">
        <v>442</v>
      </c>
      <c r="F454" s="81" t="str">
        <f>HYPERLINK(VLOOKUP(E454,Video_List!G:K,5),"video")</f>
        <v>video</v>
      </c>
      <c r="G454" s="5" t="str">
        <f>IF(ISBLANK(E454),"",IFERROR(IF(MATCH(E454,Video_List!$G:$G,)&gt;0,"ok",""),"errr"))</f>
        <v>ok</v>
      </c>
      <c r="H454" s="1" t="s">
        <v>442</v>
      </c>
      <c r="I454" s="81" t="str">
        <f>HYPERLINK(VLOOKUP(H454,Video_List!G:K,5),"video")</f>
        <v>video</v>
      </c>
      <c r="J454" s="5" t="str">
        <f>IF(ISBLANK(H454),"",IFERROR(IF(MATCH(H454,Video_List!$G:$G,)&gt;0,"ok",""),"error"))</f>
        <v>ok</v>
      </c>
      <c r="K454" s="2">
        <v>45165.522395833301</v>
      </c>
      <c r="L454" s="2">
        <v>45165.522812499999</v>
      </c>
      <c r="M454" s="52">
        <f t="shared" si="63"/>
        <v>4.166666985838674E-4</v>
      </c>
      <c r="N454" s="53" t="s">
        <v>31</v>
      </c>
      <c r="O454" s="6" t="s">
        <v>35</v>
      </c>
      <c r="P454" s="6" t="s">
        <v>31</v>
      </c>
      <c r="Q454" s="6">
        <v>159</v>
      </c>
      <c r="R454" s="5" t="str">
        <f t="shared" si="67"/>
        <v>FAIR-D2/159</v>
      </c>
      <c r="S454" s="4" t="str">
        <f>IF(ISBLANK(E454),"",IF(E454=H454, "1 video",CONCATENATE((+COUNTIFS(Video_List!$A:$A,Monitoring!C454,Video_List!$D:$D,"&lt;=" &amp;Monitoring!L454)-COUNTIFS(Video_List!$A:$A,Monitoring!C454,Video_List!$D:$D,"&lt;=" &amp;Monitoring!K454))+1," videos")))</f>
        <v>1 video</v>
      </c>
      <c r="T454" s="6" t="s">
        <v>34</v>
      </c>
      <c r="U454" s="75"/>
      <c r="V454" s="7" t="str">
        <f t="shared" si="65"/>
        <v/>
      </c>
      <c r="W454" s="85" t="s">
        <v>32</v>
      </c>
      <c r="X454" s="86" t="s">
        <v>35</v>
      </c>
      <c r="Y454" s="87" t="str">
        <f>+IFERROR(IF(Z454="#N/C","#N/C",IF(Z454=0,INDEX(Taxonomy_UniqueValues!A:A,MATCH(AA454,Taxonomy_UniqueValues!C:C,0)),INDEX(Taxonomy_UniqueValues!A:A,MATCH(Z454,Taxonomy_UniqueValues!B:B,0)))),"#N/C")</f>
        <v>Insecta</v>
      </c>
      <c r="Z454" s="87" t="str">
        <f>+IFERROR(IF(AA454="#N/C","#N/C",IF(AA454=0,INDEX(Taxonomy_UniqueValues!B:B,MATCH(AB454,Taxonomy_UniqueValues!D:D,0)),INDEX(Taxonomy_UniqueValues!B:B,MATCH(AA454,Taxonomy_UniqueValues!C:C,0)))),"#N/C")</f>
        <v>Diptera</v>
      </c>
      <c r="AA454" s="87" t="str">
        <f>+IFERROR(IF(AB454="#N/C","#N/C",IF(AB454=0,INDEX(Taxonomy_UniqueValues!C:C,MATCH(AC454,Taxonomy_UniqueValues!E:E,0)),INDEX(Taxonomy_UniqueValues!C:C,MATCH(AB454,Taxonomy_UniqueValues!D:D,0)))),"#N/C")</f>
        <v>Brachycera</v>
      </c>
      <c r="AB454" s="87" t="str">
        <f>+IFERROR(IF(AC454="#N/C","#N/C",IF(AC454=0,INDEX(Taxonomy_UniqueValues!D:D,MATCH(AD454,Taxonomy_UniqueValues!F:F,0)),INDEX(Taxonomy_UniqueValues!D:D,MATCH(AC454,Taxonomy_UniqueValues!E:E,0)))),"#N/C")</f>
        <v>Muscomorpha</v>
      </c>
      <c r="AC454" s="87" t="str">
        <f>+IFERROR(IF(AD454="#N/C","#N/C",IF(AD454=0,INDEX(Taxonomy_UniqueValues!E:E,MATCH(AE454,Taxonomy_UniqueValues!G:G,0)),INDEX(Taxonomy_UniqueValues!E:E,MATCH(AD454,Taxonomy_UniqueValues!F:F,0)))),"#N/C")</f>
        <v>Muscoidea</v>
      </c>
      <c r="AD454" s="87" t="str">
        <f>+IFERROR(IF(AE454="#N/C","#N/C",IF(AE454=0,INDEX(Taxonomy_UniqueValues!F:F,MATCH(AF454,Taxonomy_UniqueValues!H:H,0)),INDEX(Taxonomy_UniqueValues!F:F,MATCH(AE454,Taxonomy_UniqueValues!G:G,0)))),"#N/C")</f>
        <v>Fanniidae</v>
      </c>
      <c r="AE454" s="87">
        <f>+IFERROR(IF(AF454="#N/C","#N/C",INDEX(Taxonomy_UniqueValues!G:G,MATCH(AF454,Taxonomy_UniqueValues!H:H,0))),"#N/C")</f>
        <v>0</v>
      </c>
      <c r="AF454" s="87" t="s">
        <v>39</v>
      </c>
      <c r="AG454" s="88" t="s">
        <v>37</v>
      </c>
      <c r="AH454" s="39" t="str" cm="1">
        <f t="array" ref="AH454">IF(LEN(V454)&gt;1,V454,_xlfn.LET(_xlpm.cls,Y454, _xlpm.ord,IFERROR(Z454,"#N/C"), _xlpm.subord,IFERROR(AA454,"#N/C"), _xlpm.infr,IFERROR(AB454,"#N/C"), _xlpm.sf,IFERROR(AC454,"#N/C"), _xlpm.fam,IFERROR(AD454,"#N/C"), _xlpm.subfam,IF(TRIM(AE454)="-","#N/C",IFERROR(AE454,"#N/C")),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_xlpm.fallback,IF(IFERROR(Z454,"#N/C")="#N/C",Y454,IF(IFERROR(AA454,"#N/C")="#N/C",Z454,IF(IFERROR(AB454,"#N/C")="#N/C",AA454,IF(IFERROR(AC454,"#N/C")="#N/C",AB454,IF(IFERROR(AD454,"#N/C")="#N/C",AC454,IF(IFERROR(AE454,"#N/C")="#N/C",AD454,"#N/C")))))), _xlpm.finalResult,IF(OR(_xlpm.computedResult="",_xlpm.computedResult="#N/C"),_xlpm.fallback,_xlpm.computedResult), INDEX(_xlpm.finalResult,1)))</f>
        <v>fly</v>
      </c>
      <c r="AI454" s="106" t="s">
        <v>35</v>
      </c>
      <c r="AJ454" s="55" t="str">
        <f t="shared" si="66"/>
        <v>Insecta.Diptera.Brachycera.Muscomorpha.Muscoidea.Fanniidae.0.Fannia.#N/C</v>
      </c>
    </row>
    <row r="455" spans="1:36" x14ac:dyDescent="0.25">
      <c r="A455" s="3">
        <v>164</v>
      </c>
      <c r="B455" s="50" t="str">
        <f t="shared" si="62"/>
        <v>FAIR-D2_164</v>
      </c>
      <c r="C455" s="51" t="s">
        <v>335</v>
      </c>
      <c r="D455" s="4">
        <f t="shared" si="64"/>
        <v>45165</v>
      </c>
      <c r="E455" s="1" t="s">
        <v>443</v>
      </c>
      <c r="F455" s="81" t="str">
        <f>HYPERLINK(VLOOKUP(E455,Video_List!G:K,5),"video")</f>
        <v>video</v>
      </c>
      <c r="G455" s="5" t="str">
        <f>IF(ISBLANK(E455),"",IFERROR(IF(MATCH(E455,Video_List!$G:$G,)&gt;0,"ok",""),"errr"))</f>
        <v>ok</v>
      </c>
      <c r="H455" s="1" t="s">
        <v>443</v>
      </c>
      <c r="I455" s="81" t="str">
        <f>HYPERLINK(VLOOKUP(H455,Video_List!G:K,5),"video")</f>
        <v>video</v>
      </c>
      <c r="J455" s="5" t="str">
        <f>IF(ISBLANK(H455),"",IFERROR(IF(MATCH(H455,Video_List!$G:$G,)&gt;0,"ok",""),"error"))</f>
        <v>ok</v>
      </c>
      <c r="K455" s="2">
        <v>45165.523680555598</v>
      </c>
      <c r="L455" s="2">
        <v>45165.523761574099</v>
      </c>
      <c r="M455" s="52">
        <f t="shared" si="63"/>
        <v>8.1018501077778637E-5</v>
      </c>
      <c r="N455" s="53" t="s">
        <v>46</v>
      </c>
      <c r="O455" s="6" t="s">
        <v>35</v>
      </c>
      <c r="P455" s="6" t="s">
        <v>33</v>
      </c>
      <c r="Q455" s="6">
        <v>160</v>
      </c>
      <c r="R455" s="5" t="str">
        <f t="shared" si="67"/>
        <v>FAIR-D2/160</v>
      </c>
      <c r="S455" s="4" t="str">
        <f>IF(ISBLANK(E455),"",IF(E455=H455, "1 video",CONCATENATE((+COUNTIFS(Video_List!$A:$A,Monitoring!C455,Video_List!$D:$D,"&lt;=" &amp;Monitoring!L455)-COUNTIFS(Video_List!$A:$A,Monitoring!C455,Video_List!$D:$D,"&lt;=" &amp;Monitoring!K455))+1," videos")))</f>
        <v>1 video</v>
      </c>
      <c r="T455" s="6" t="s">
        <v>46</v>
      </c>
      <c r="U455" s="75"/>
      <c r="V455" s="7" t="s">
        <v>3727</v>
      </c>
      <c r="W455" s="85" t="s">
        <v>35</v>
      </c>
      <c r="X455" s="86" t="s">
        <v>35</v>
      </c>
      <c r="Y455" s="87" t="str">
        <f>+IFERROR(IF(Z455="#N/C","#N/C",INDEX(Taxonomy_UniqueValues!A:A,MATCH(Z455,Taxonomy_UniqueValues!B:B,0))),"#N/C")</f>
        <v>Insecta</v>
      </c>
      <c r="Z455" s="87" t="str">
        <f>+IFERROR(IF(AA455="#N/C","#N/C",INDEX(Taxonomy_UniqueValues!B:B,MATCH(AA455,Taxonomy_UniqueValues!C:C,0))),"#N/C")</f>
        <v>Diptera</v>
      </c>
      <c r="AA455" s="87" t="s">
        <v>49</v>
      </c>
      <c r="AB455" s="87" t="str">
        <f>+IFERROR(IF(AC455="#N/C","#N/C",INDEX(Taxonomy_UniqueValues!D:D,MATCH(AC455,Taxonomy_UniqueValues!E:E,0))),"#N/C")</f>
        <v>#N/C</v>
      </c>
      <c r="AC455" s="87" t="str">
        <f>+IFERROR(IF(AD455="#N/C","#N/C",IF(AD455="-",INDEX(Taxonomy_UniqueValues!E:E,MATCH(AE455,Taxonomy_UniqueValues!G:G,0)),INDEX(Taxonomy_UniqueValues!E:E,MATCH(AD455,Taxonomy_UniqueValues!F:F,0)))),"#N/C")</f>
        <v>#N/C</v>
      </c>
      <c r="AD455" s="87" t="str">
        <f>+IFERROR(IF(AE455="#N/C","#N/C",IF(AE455="-",INDEX(Taxonomy_UniqueValues!F:F,MATCH(AF455,Taxonomy_UniqueValues!H:H,0)),INDEX(Taxonomy_UniqueValues!F:F,MATCH(AE455,Taxonomy_UniqueValues!G:G,0)))),"#N/C")</f>
        <v>#N/C</v>
      </c>
      <c r="AE455" s="87" t="str">
        <f>+IFERROR(IF(AF455="#N/C","#N/C",INDEX(Taxonomy_UniqueValues!G:G,MATCH(AF455,Taxonomy_UniqueValues!H:H,0))),"#N/C")</f>
        <v>#N/C</v>
      </c>
      <c r="AF455" s="87" t="str">
        <f>+IFERROR(IF(AG455="#N/C","#N/C",INDEX(Taxonomy_UniqueValues!H:H,MATCH(AG455,Taxonomy_UniqueValues!I:I,0))),"#N/C")</f>
        <v>#N/C</v>
      </c>
      <c r="AG455" s="88" t="s">
        <v>37</v>
      </c>
      <c r="AH455" s="39" t="str" cm="1">
        <f t="array" ref="AH455">IF(LEN(V455)&gt;1,V455,_xlfn.LET(_xlpm.cls,Y455, _xlpm.ord,IFERROR(Z455,"#N/C"), _xlpm.subord,IFERROR(AA455,"#N/C"), _xlpm.infr,IFERROR(AB455,"#N/C"), _xlpm.sf,IFERROR(AC455,"#N/C"), _xlpm.fam,IFERROR(AD455,"#N/C"), _xlpm.subfam,IF(TRIM(AE455)="-","#N/C",IFERROR(AE455,"#N/C")),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_xlpm.fallback,IF(IFERROR(Z455,"#N/C")="#N/C",Y455,IF(IFERROR(AA455,"#N/C")="#N/C",Z455,IF(IFERROR(AB455,"#N/C")="#N/C",AA455,IF(IFERROR(AC455,"#N/C")="#N/C",AB455,IF(IFERROR(AD455,"#N/C")="#N/C",AC455,IF(IFERROR(AE455,"#N/C")="#N/C",AD455,"#N/C")))))), _xlpm.finalResult,IF(OR(_xlpm.computedResult="",_xlpm.computedResult="#N/C"),_xlpm.fallback,_xlpm.computedResult), INDEX(_xlpm.finalResult,1)))</f>
        <v>fly_small</v>
      </c>
      <c r="AI455" s="106" t="s">
        <v>32</v>
      </c>
      <c r="AJ455" s="55" t="str">
        <f t="shared" si="66"/>
        <v>Insecta.Diptera.Brachycera.#N/C.#N/C.#N/C.#N/C.#N/C.#N/C</v>
      </c>
    </row>
    <row r="456" spans="1:36" x14ac:dyDescent="0.25">
      <c r="A456" s="3">
        <v>165</v>
      </c>
      <c r="B456" s="50" t="str">
        <f t="shared" si="62"/>
        <v>FAIR-D2_165</v>
      </c>
      <c r="C456" s="51" t="s">
        <v>335</v>
      </c>
      <c r="D456" s="4">
        <f t="shared" si="64"/>
        <v>45165</v>
      </c>
      <c r="E456" s="1" t="s">
        <v>443</v>
      </c>
      <c r="F456" s="81" t="str">
        <f>HYPERLINK(VLOOKUP(E456,Video_List!G:K,5),"video")</f>
        <v>video</v>
      </c>
      <c r="G456" s="5" t="str">
        <f>IF(ISBLANK(E456),"",IFERROR(IF(MATCH(E456,Video_List!$G:$G,)&gt;0,"ok",""),"errr"))</f>
        <v>ok</v>
      </c>
      <c r="H456" s="1" t="s">
        <v>443</v>
      </c>
      <c r="I456" s="81" t="str">
        <f>HYPERLINK(VLOOKUP(H456,Video_List!G:K,5),"video")</f>
        <v>video</v>
      </c>
      <c r="J456" s="5" t="str">
        <f>IF(ISBLANK(H456),"",IFERROR(IF(MATCH(H456,Video_List!$G:$G,)&gt;0,"ok",""),"error"))</f>
        <v>ok</v>
      </c>
      <c r="K456" s="2">
        <v>45165.523680555598</v>
      </c>
      <c r="L456" s="2">
        <v>45165.5242476852</v>
      </c>
      <c r="M456" s="52">
        <f t="shared" si="63"/>
        <v>5.6712960213189945E-4</v>
      </c>
      <c r="N456" s="53" t="s">
        <v>31</v>
      </c>
      <c r="O456" s="6" t="s">
        <v>35</v>
      </c>
      <c r="P456" s="6" t="s">
        <v>31</v>
      </c>
      <c r="Q456" s="6">
        <v>161</v>
      </c>
      <c r="R456" s="5" t="str">
        <f t="shared" si="67"/>
        <v>FAIR-D2/161</v>
      </c>
      <c r="S456" s="4" t="str">
        <f>IF(ISBLANK(E456),"",IF(E456=H456, "1 video",CONCATENATE((+COUNTIFS(Video_List!$A:$A,Monitoring!C456,Video_List!$D:$D,"&lt;=" &amp;Monitoring!L456)-COUNTIFS(Video_List!$A:$A,Monitoring!C456,Video_List!$D:$D,"&lt;=" &amp;Monitoring!K456))+1," videos")))</f>
        <v>1 video</v>
      </c>
      <c r="T456" s="6" t="s">
        <v>34</v>
      </c>
      <c r="U456" s="75"/>
      <c r="V456" s="7" t="str">
        <f t="shared" si="65"/>
        <v/>
      </c>
      <c r="W456" s="85" t="s">
        <v>35</v>
      </c>
      <c r="X456" s="86" t="s">
        <v>35</v>
      </c>
      <c r="Y456" s="87" t="str">
        <f>+IFERROR(IF(Z456="#N/C","#N/C",INDEX(Taxonomy_UniqueValues!A:A,MATCH(Z456,Taxonomy_UniqueValues!B:B,0))),"#N/C")</f>
        <v>Insecta</v>
      </c>
      <c r="Z456" s="87" t="str">
        <f>+IFERROR(IF(AA456="#N/C","#N/C",INDEX(Taxonomy_UniqueValues!B:B,MATCH(AA456,Taxonomy_UniqueValues!C:C,0))),"#N/C")</f>
        <v>Diptera</v>
      </c>
      <c r="AA456" s="87" t="s">
        <v>49</v>
      </c>
      <c r="AB456" s="87" t="str">
        <f>+IFERROR(IF(AC456="#N/C","#N/C",INDEX(Taxonomy_UniqueValues!D:D,MATCH(AC456,Taxonomy_UniqueValues!E:E,0))),"#N/C")</f>
        <v>#N/C</v>
      </c>
      <c r="AC456" s="87" t="str">
        <f>+IFERROR(IF(AD456="#N/C","#N/C",IF(AD456="-",INDEX(Taxonomy_UniqueValues!E:E,MATCH(AE456,Taxonomy_UniqueValues!G:G,0)),INDEX(Taxonomy_UniqueValues!E:E,MATCH(AD456,Taxonomy_UniqueValues!F:F,0)))),"#N/C")</f>
        <v>#N/C</v>
      </c>
      <c r="AD456" s="87" t="str">
        <f>+IFERROR(IF(AE456="#N/C","#N/C",IF(AE456="-",INDEX(Taxonomy_UniqueValues!F:F,MATCH(AF456,Taxonomy_UniqueValues!H:H,0)),INDEX(Taxonomy_UniqueValues!F:F,MATCH(AE456,Taxonomy_UniqueValues!G:G,0)))),"#N/C")</f>
        <v>#N/C</v>
      </c>
      <c r="AE456" s="87" t="str">
        <f>+IFERROR(IF(AF456="#N/C","#N/C",INDEX(Taxonomy_UniqueValues!G:G,MATCH(AF456,Taxonomy_UniqueValues!H:H,0))),"#N/C")</f>
        <v>#N/C</v>
      </c>
      <c r="AF456" s="87" t="str">
        <f>+IFERROR(IF(AG456="#N/C","#N/C",INDEX(Taxonomy_UniqueValues!H:H,MATCH(AG456,Taxonomy_UniqueValues!I:I,0))),"#N/C")</f>
        <v>#N/C</v>
      </c>
      <c r="AG456" s="88" t="s">
        <v>37</v>
      </c>
      <c r="AH456" s="39" t="str" cm="1">
        <f t="array" ref="AH456">IF(LEN(V456)&gt;1,V456,_xlfn.LET(_xlpm.cls,Y456, _xlpm.ord,IFERROR(Z456,"#N/C"), _xlpm.subord,IFERROR(AA456,"#N/C"), _xlpm.infr,IFERROR(AB456,"#N/C"), _xlpm.sf,IFERROR(AC456,"#N/C"), _xlpm.fam,IFERROR(AD456,"#N/C"), _xlpm.subfam,IF(TRIM(AE456)="-","#N/C",IFERROR(AE456,"#N/C")),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_xlpm.fallback,IF(IFERROR(Z456,"#N/C")="#N/C",Y456,IF(IFERROR(AA456,"#N/C")="#N/C",Z456,IF(IFERROR(AB456,"#N/C")="#N/C",AA456,IF(IFERROR(AC456,"#N/C")="#N/C",AB456,IF(IFERROR(AD456,"#N/C")="#N/C",AC456,IF(IFERROR(AE456,"#N/C")="#N/C",AD456,"#N/C")))))), _xlpm.finalResult,IF(OR(_xlpm.computedResult="",_xlpm.computedResult="#N/C"),_xlpm.fallback,_xlpm.computedResult), INDEX(_xlpm.finalResult,1)))</f>
        <v>Brachycera</v>
      </c>
      <c r="AI456" s="106" t="s">
        <v>35</v>
      </c>
      <c r="AJ456" s="55" t="str">
        <f t="shared" si="66"/>
        <v>Insecta.Diptera.Brachycera.#N/C.#N/C.#N/C.#N/C.#N/C.#N/C</v>
      </c>
    </row>
    <row r="457" spans="1:36" x14ac:dyDescent="0.25">
      <c r="A457" s="3">
        <v>166</v>
      </c>
      <c r="B457" s="50" t="str">
        <f t="shared" si="62"/>
        <v>FAIR-D2_166</v>
      </c>
      <c r="C457" s="51" t="s">
        <v>335</v>
      </c>
      <c r="D457" s="4">
        <f t="shared" si="64"/>
        <v>45165</v>
      </c>
      <c r="E457" s="1" t="s">
        <v>444</v>
      </c>
      <c r="F457" s="81" t="str">
        <f>HYPERLINK(VLOOKUP(E457,Video_List!G:K,5),"video")</f>
        <v>video</v>
      </c>
      <c r="G457" s="5" t="str">
        <f>IF(ISBLANK(E457),"",IFERROR(IF(MATCH(E457,Video_List!$G:$G,)&gt;0,"ok",""),"errr"))</f>
        <v>ok</v>
      </c>
      <c r="H457" s="1" t="s">
        <v>444</v>
      </c>
      <c r="I457" s="81" t="str">
        <f>HYPERLINK(VLOOKUP(H457,Video_List!G:K,5),"video")</f>
        <v>video</v>
      </c>
      <c r="J457" s="5" t="str">
        <f>IF(ISBLANK(H457),"",IFERROR(IF(MATCH(H457,Video_List!$G:$G,)&gt;0,"ok",""),"error"))</f>
        <v>ok</v>
      </c>
      <c r="K457" s="2">
        <v>45165.5375810185</v>
      </c>
      <c r="L457" s="2">
        <v>45165.537650462997</v>
      </c>
      <c r="M457" s="52">
        <f t="shared" si="63"/>
        <v>6.9444497057702392E-5</v>
      </c>
      <c r="N457" s="53" t="s">
        <v>31</v>
      </c>
      <c r="O457" s="6" t="s">
        <v>32</v>
      </c>
      <c r="P457" s="6" t="s">
        <v>33</v>
      </c>
      <c r="Q457" s="6">
        <v>162</v>
      </c>
      <c r="R457" s="5" t="str">
        <f t="shared" si="67"/>
        <v>FAIR-D2/162</v>
      </c>
      <c r="S457" s="4" t="str">
        <f>IF(ISBLANK(E457),"",IF(E457=H457, "1 video",CONCATENATE((+COUNTIFS(Video_List!$A:$A,Monitoring!C457,Video_List!$D:$D,"&lt;=" &amp;Monitoring!L457)-COUNTIFS(Video_List!$A:$A,Monitoring!C457,Video_List!$D:$D,"&lt;=" &amp;Monitoring!K457))+1," videos")))</f>
        <v>1 video</v>
      </c>
      <c r="T457" s="6" t="s">
        <v>34</v>
      </c>
      <c r="U457" s="75"/>
      <c r="V457" s="7" t="str">
        <f t="shared" si="65"/>
        <v/>
      </c>
      <c r="W457" s="85" t="s">
        <v>32</v>
      </c>
      <c r="X457" s="86" t="s">
        <v>35</v>
      </c>
      <c r="Y457" s="87" t="str">
        <f>+IFERROR(IF(Z457="#N/C","#N/C",IF(Z457=0,INDEX(Taxonomy_UniqueValues!A:A,MATCH(AA457,Taxonomy_UniqueValues!C:C,0)),INDEX(Taxonomy_UniqueValues!A:A,MATCH(Z457,Taxonomy_UniqueValues!B:B,0)))),"#N/C")</f>
        <v>Insecta</v>
      </c>
      <c r="Z457" s="87" t="str">
        <f>+IFERROR(IF(AA457="#N/C","#N/C",IF(AA457=0,INDEX(Taxonomy_UniqueValues!B:B,MATCH(AB457,Taxonomy_UniqueValues!D:D,0)),INDEX(Taxonomy_UniqueValues!B:B,MATCH(AA457,Taxonomy_UniqueValues!C:C,0)))),"#N/C")</f>
        <v>Diptera</v>
      </c>
      <c r="AA457" s="87" t="str">
        <f>+IFERROR(IF(AB457="#N/C","#N/C",IF(AB457=0,INDEX(Taxonomy_UniqueValues!C:C,MATCH(AC457,Taxonomy_UniqueValues!E:E,0)),INDEX(Taxonomy_UniqueValues!C:C,MATCH(AB457,Taxonomy_UniqueValues!D:D,0)))),"#N/C")</f>
        <v>Brachycera</v>
      </c>
      <c r="AB457" s="87" t="str">
        <f>+IFERROR(IF(AC457="#N/C","#N/C",IF(AC457=0,INDEX(Taxonomy_UniqueValues!D:D,MATCH(AD457,Taxonomy_UniqueValues!F:F,0)),INDEX(Taxonomy_UniqueValues!D:D,MATCH(AC457,Taxonomy_UniqueValues!E:E,0)))),"#N/C")</f>
        <v>Muscomorpha</v>
      </c>
      <c r="AC457" s="87" t="str">
        <f>+IFERROR(IF(AD457="#N/C","#N/C",IF(AD457=0,INDEX(Taxonomy_UniqueValues!E:E,MATCH(AE457,Taxonomy_UniqueValues!G:G,0)),INDEX(Taxonomy_UniqueValues!E:E,MATCH(AD457,Taxonomy_UniqueValues!F:F,0)))),"#N/C")</f>
        <v>Muscoidea</v>
      </c>
      <c r="AD457" s="87" t="str">
        <f>+IFERROR(IF(AE457="#N/C","#N/C",IF(AE457=0,INDEX(Taxonomy_UniqueValues!F:F,MATCH(AF457,Taxonomy_UniqueValues!H:H,0)),INDEX(Taxonomy_UniqueValues!F:F,MATCH(AE457,Taxonomy_UniqueValues!G:G,0)))),"#N/C")</f>
        <v>Fanniidae</v>
      </c>
      <c r="AE457" s="87">
        <f>+IFERROR(IF(AF457="#N/C","#N/C",INDEX(Taxonomy_UniqueValues!G:G,MATCH(AF457,Taxonomy_UniqueValues!H:H,0))),"#N/C")</f>
        <v>0</v>
      </c>
      <c r="AF457" s="87" t="s">
        <v>39</v>
      </c>
      <c r="AG457" s="88" t="s">
        <v>37</v>
      </c>
      <c r="AH457" s="39" t="str" cm="1">
        <f t="array" ref="AH457">IF(LEN(V457)&gt;1,V457,_xlfn.LET(_xlpm.cls,Y457, _xlpm.ord,IFERROR(Z457,"#N/C"), _xlpm.subord,IFERROR(AA457,"#N/C"), _xlpm.infr,IFERROR(AB457,"#N/C"), _xlpm.sf,IFERROR(AC457,"#N/C"), _xlpm.fam,IFERROR(AD457,"#N/C"), _xlpm.subfam,IF(TRIM(AE457)="-","#N/C",IFERROR(AE457,"#N/C")),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_xlpm.fallback,IF(IFERROR(Z457,"#N/C")="#N/C",Y457,IF(IFERROR(AA457,"#N/C")="#N/C",Z457,IF(IFERROR(AB457,"#N/C")="#N/C",AA457,IF(IFERROR(AC457,"#N/C")="#N/C",AB457,IF(IFERROR(AD457,"#N/C")="#N/C",AC457,IF(IFERROR(AE457,"#N/C")="#N/C",AD457,"#N/C")))))), _xlpm.finalResult,IF(OR(_xlpm.computedResult="",_xlpm.computedResult="#N/C"),_xlpm.fallback,_xlpm.computedResult), INDEX(_xlpm.finalResult,1)))</f>
        <v>fly</v>
      </c>
      <c r="AI457" s="106" t="s">
        <v>35</v>
      </c>
      <c r="AJ457" s="55" t="str">
        <f t="shared" si="66"/>
        <v>Insecta.Diptera.Brachycera.Muscomorpha.Muscoidea.Fanniidae.0.Fannia.#N/C</v>
      </c>
    </row>
    <row r="458" spans="1:36" x14ac:dyDescent="0.25">
      <c r="A458" s="3">
        <v>167</v>
      </c>
      <c r="B458" s="50" t="str">
        <f t="shared" si="62"/>
        <v>FAIR-D2_167</v>
      </c>
      <c r="C458" s="51" t="s">
        <v>335</v>
      </c>
      <c r="D458" s="4">
        <f t="shared" si="64"/>
        <v>45165</v>
      </c>
      <c r="E458" s="1" t="s">
        <v>444</v>
      </c>
      <c r="F458" s="81" t="str">
        <f>HYPERLINK(VLOOKUP(E458,Video_List!G:K,5),"video")</f>
        <v>video</v>
      </c>
      <c r="G458" s="5" t="str">
        <f>IF(ISBLANK(E458),"",IFERROR(IF(MATCH(E458,Video_List!$G:$G,)&gt;0,"ok",""),"errr"))</f>
        <v>ok</v>
      </c>
      <c r="H458" s="1" t="s">
        <v>444</v>
      </c>
      <c r="I458" s="81" t="str">
        <f>HYPERLINK(VLOOKUP(H458,Video_List!G:K,5),"video")</f>
        <v>video</v>
      </c>
      <c r="J458" s="5" t="str">
        <f>IF(ISBLANK(H458),"",IFERROR(IF(MATCH(H458,Video_List!$G:$G,)&gt;0,"ok",""),"error"))</f>
        <v>ok</v>
      </c>
      <c r="K458" s="2">
        <v>45165.5375810185</v>
      </c>
      <c r="L458" s="2">
        <v>45165.537650462997</v>
      </c>
      <c r="M458" s="52">
        <f t="shared" si="63"/>
        <v>6.9444497057702392E-5</v>
      </c>
      <c r="N458" s="53" t="s">
        <v>46</v>
      </c>
      <c r="O458" s="6" t="s">
        <v>32</v>
      </c>
      <c r="P458" s="6" t="s">
        <v>33</v>
      </c>
      <c r="Q458" s="6">
        <v>163</v>
      </c>
      <c r="R458" s="5" t="str">
        <f t="shared" si="67"/>
        <v>FAIR-D2/163</v>
      </c>
      <c r="S458" s="4" t="str">
        <f>IF(ISBLANK(E458),"",IF(E458=H458, "1 video",CONCATENATE((+COUNTIFS(Video_List!$A:$A,Monitoring!C458,Video_List!$D:$D,"&lt;=" &amp;Monitoring!L458)-COUNTIFS(Video_List!$A:$A,Monitoring!C458,Video_List!$D:$D,"&lt;=" &amp;Monitoring!K458))+1," videos")))</f>
        <v>1 video</v>
      </c>
      <c r="T458" s="6" t="s">
        <v>34</v>
      </c>
      <c r="U458" s="75"/>
      <c r="V458" s="7" t="str">
        <f t="shared" si="65"/>
        <v/>
      </c>
      <c r="W458" s="85" t="s">
        <v>35</v>
      </c>
      <c r="X458" s="86" t="s">
        <v>35</v>
      </c>
      <c r="Y458" s="87" t="str">
        <f>+IFERROR(IF(Z458="#N/C","#N/C",INDEX(Taxonomy_UniqueValues!A:A,MATCH(Z458,Taxonomy_UniqueValues!B:B,0))),"#N/C")</f>
        <v>Insecta</v>
      </c>
      <c r="Z458" s="87" t="str">
        <f>+IFERROR(IF(AA458="#N/C","#N/C",INDEX(Taxonomy_UniqueValues!B:B,MATCH(AA458,Taxonomy_UniqueValues!C:C,0))),"#N/C")</f>
        <v>Diptera</v>
      </c>
      <c r="AA458" s="87" t="s">
        <v>49</v>
      </c>
      <c r="AB458" s="87" t="str">
        <f>+IFERROR(IF(AC458="#N/C","#N/C",INDEX(Taxonomy_UniqueValues!D:D,MATCH(AC458,Taxonomy_UniqueValues!E:E,0))),"#N/C")</f>
        <v>#N/C</v>
      </c>
      <c r="AC458" s="87" t="str">
        <f>+IFERROR(IF(AD458="#N/C","#N/C",IF(AD458="-",INDEX(Taxonomy_UniqueValues!E:E,MATCH(AE458,Taxonomy_UniqueValues!G:G,0)),INDEX(Taxonomy_UniqueValues!E:E,MATCH(AD458,Taxonomy_UniqueValues!F:F,0)))),"#N/C")</f>
        <v>#N/C</v>
      </c>
      <c r="AD458" s="87" t="str">
        <f>+IFERROR(IF(AE458="#N/C","#N/C",IF(AE458="-",INDEX(Taxonomy_UniqueValues!F:F,MATCH(AF458,Taxonomy_UniqueValues!H:H,0)),INDEX(Taxonomy_UniqueValues!F:F,MATCH(AE458,Taxonomy_UniqueValues!G:G,0)))),"#N/C")</f>
        <v>#N/C</v>
      </c>
      <c r="AE458" s="87" t="str">
        <f>+IFERROR(IF(AF458="#N/C","#N/C",INDEX(Taxonomy_UniqueValues!G:G,MATCH(AF458,Taxonomy_UniqueValues!H:H,0))),"#N/C")</f>
        <v>#N/C</v>
      </c>
      <c r="AF458" s="87" t="str">
        <f>+IFERROR(IF(AG458="#N/C","#N/C",INDEX(Taxonomy_UniqueValues!H:H,MATCH(AG458,Taxonomy_UniqueValues!I:I,0))),"#N/C")</f>
        <v>#N/C</v>
      </c>
      <c r="AG458" s="88" t="s">
        <v>37</v>
      </c>
      <c r="AH458" s="39" t="str" cm="1">
        <f t="array" ref="AH458">IF(LEN(V458)&gt;1,V458,_xlfn.LET(_xlpm.cls,Y458, _xlpm.ord,IFERROR(Z458,"#N/C"), _xlpm.subord,IFERROR(AA458,"#N/C"), _xlpm.infr,IFERROR(AB458,"#N/C"), _xlpm.sf,IFERROR(AC458,"#N/C"), _xlpm.fam,IFERROR(AD458,"#N/C"), _xlpm.subfam,IF(TRIM(AE458)="-","#N/C",IFERROR(AE458,"#N/C")),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_xlpm.fallback,IF(IFERROR(Z458,"#N/C")="#N/C",Y458,IF(IFERROR(AA458,"#N/C")="#N/C",Z458,IF(IFERROR(AB458,"#N/C")="#N/C",AA458,IF(IFERROR(AC458,"#N/C")="#N/C",AB458,IF(IFERROR(AD458,"#N/C")="#N/C",AC458,IF(IFERROR(AE458,"#N/C")="#N/C",AD458,"#N/C")))))), _xlpm.finalResult,IF(OR(_xlpm.computedResult="",_xlpm.computedResult="#N/C"),_xlpm.fallback,_xlpm.computedResult), INDEX(_xlpm.finalResult,1)))</f>
        <v>Brachycera</v>
      </c>
      <c r="AI458" s="106" t="s">
        <v>35</v>
      </c>
      <c r="AJ458" s="55" t="str">
        <f t="shared" si="66"/>
        <v>Insecta.Diptera.Brachycera.#N/C.#N/C.#N/C.#N/C.#N/C.#N/C</v>
      </c>
    </row>
    <row r="459" spans="1:36" x14ac:dyDescent="0.25">
      <c r="A459" s="3">
        <v>168</v>
      </c>
      <c r="B459" s="50" t="str">
        <f t="shared" si="62"/>
        <v>FAIR-D2_168</v>
      </c>
      <c r="C459" s="51" t="s">
        <v>335</v>
      </c>
      <c r="D459" s="4">
        <f t="shared" si="64"/>
        <v>45165</v>
      </c>
      <c r="E459" s="1" t="s">
        <v>445</v>
      </c>
      <c r="F459" s="81" t="str">
        <f>HYPERLINK(VLOOKUP(E459,Video_List!G:K,5),"video")</f>
        <v>video</v>
      </c>
      <c r="G459" s="5" t="str">
        <f>IF(ISBLANK(E459),"",IFERROR(IF(MATCH(E459,Video_List!$G:$G,)&gt;0,"ok",""),"errr"))</f>
        <v>ok</v>
      </c>
      <c r="H459" s="1" t="s">
        <v>445</v>
      </c>
      <c r="I459" s="81" t="str">
        <f>HYPERLINK(VLOOKUP(H459,Video_List!G:K,5),"video")</f>
        <v>video</v>
      </c>
      <c r="J459" s="5" t="str">
        <f>IF(ISBLANK(H459),"",IFERROR(IF(MATCH(H459,Video_List!$G:$G,)&gt;0,"ok",""),"error"))</f>
        <v>ok</v>
      </c>
      <c r="K459" s="2">
        <v>45165.546226851897</v>
      </c>
      <c r="L459" s="2">
        <v>45165.546689814801</v>
      </c>
      <c r="M459" s="52">
        <f t="shared" si="63"/>
        <v>4.6296290383907035E-4</v>
      </c>
      <c r="N459" s="53" t="s">
        <v>33</v>
      </c>
      <c r="O459" s="6" t="s">
        <v>32</v>
      </c>
      <c r="P459" s="6" t="s">
        <v>31</v>
      </c>
      <c r="Q459" s="6">
        <v>164</v>
      </c>
      <c r="R459" s="5" t="str">
        <f t="shared" si="67"/>
        <v>FAIR-D2/164</v>
      </c>
      <c r="S459" s="4" t="str">
        <f>IF(ISBLANK(E459),"",IF(E459=H459, "1 video",CONCATENATE((+COUNTIFS(Video_List!$A:$A,Monitoring!C459,Video_List!$D:$D,"&lt;=" &amp;Monitoring!L459)-COUNTIFS(Video_List!$A:$A,Monitoring!C459,Video_List!$D:$D,"&lt;=" &amp;Monitoring!K459))+1," videos")))</f>
        <v>1 video</v>
      </c>
      <c r="T459" s="6" t="s">
        <v>34</v>
      </c>
      <c r="U459" s="75"/>
      <c r="V459" s="7" t="str">
        <f t="shared" si="65"/>
        <v/>
      </c>
      <c r="W459" s="85" t="s">
        <v>35</v>
      </c>
      <c r="X459" s="86" t="s">
        <v>35</v>
      </c>
      <c r="Y459" s="87" t="str">
        <f>+IFERROR(IF(Z459="#N/C","#N/C",INDEX(Taxonomy_UniqueValues!A:A,MATCH(Z459,Taxonomy_UniqueValues!B:B,0))),"#N/C")</f>
        <v>Insecta</v>
      </c>
      <c r="Z459" s="87" t="str">
        <f>+IFERROR(IF(AA459="#N/C","#N/C",INDEX(Taxonomy_UniqueValues!B:B,MATCH(AA459,Taxonomy_UniqueValues!C:C,0))),"#N/C")</f>
        <v>Diptera</v>
      </c>
      <c r="AA459" s="87" t="s">
        <v>49</v>
      </c>
      <c r="AB459" s="87" t="str">
        <f>+IFERROR(IF(AC459="#N/C","#N/C",INDEX(Taxonomy_UniqueValues!D:D,MATCH(AC459,Taxonomy_UniqueValues!E:E,0))),"#N/C")</f>
        <v>#N/C</v>
      </c>
      <c r="AC459" s="87" t="str">
        <f>+IFERROR(IF(AD459="#N/C","#N/C",IF(AD459="-",INDEX(Taxonomy_UniqueValues!E:E,MATCH(AE459,Taxonomy_UniqueValues!G:G,0)),INDEX(Taxonomy_UniqueValues!E:E,MATCH(AD459,Taxonomy_UniqueValues!F:F,0)))),"#N/C")</f>
        <v>#N/C</v>
      </c>
      <c r="AD459" s="87" t="str">
        <f>+IFERROR(IF(AE459="#N/C","#N/C",IF(AE459="-",INDEX(Taxonomy_UniqueValues!F:F,MATCH(AF459,Taxonomy_UniqueValues!H:H,0)),INDEX(Taxonomy_UniqueValues!F:F,MATCH(AE459,Taxonomy_UniqueValues!G:G,0)))),"#N/C")</f>
        <v>#N/C</v>
      </c>
      <c r="AE459" s="87" t="str">
        <f>+IFERROR(IF(AF459="#N/C","#N/C",INDEX(Taxonomy_UniqueValues!G:G,MATCH(AF459,Taxonomy_UniqueValues!H:H,0))),"#N/C")</f>
        <v>#N/C</v>
      </c>
      <c r="AF459" s="87" t="str">
        <f>+IFERROR(IF(AG459="#N/C","#N/C",INDEX(Taxonomy_UniqueValues!H:H,MATCH(AG459,Taxonomy_UniqueValues!I:I,0))),"#N/C")</f>
        <v>#N/C</v>
      </c>
      <c r="AG459" s="88" t="s">
        <v>37</v>
      </c>
      <c r="AH459" s="39" t="str" cm="1">
        <f t="array" ref="AH459">IF(LEN(V459)&gt;1,V459,_xlfn.LET(_xlpm.cls,Y459, _xlpm.ord,IFERROR(Z459,"#N/C"), _xlpm.subord,IFERROR(AA459,"#N/C"), _xlpm.infr,IFERROR(AB459,"#N/C"), _xlpm.sf,IFERROR(AC459,"#N/C"), _xlpm.fam,IFERROR(AD459,"#N/C"), _xlpm.subfam,IF(TRIM(AE459)="-","#N/C",IFERROR(AE459,"#N/C")),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_xlpm.fallback,IF(IFERROR(Z459,"#N/C")="#N/C",Y459,IF(IFERROR(AA459,"#N/C")="#N/C",Z459,IF(IFERROR(AB459,"#N/C")="#N/C",AA459,IF(IFERROR(AC459,"#N/C")="#N/C",AB459,IF(IFERROR(AD459,"#N/C")="#N/C",AC459,IF(IFERROR(AE459,"#N/C")="#N/C",AD459,"#N/C")))))), _xlpm.finalResult,IF(OR(_xlpm.computedResult="",_xlpm.computedResult="#N/C"),_xlpm.fallback,_xlpm.computedResult), INDEX(_xlpm.finalResult,1)))</f>
        <v>Brachycera</v>
      </c>
      <c r="AI459" s="106" t="s">
        <v>35</v>
      </c>
      <c r="AJ459" s="55" t="str">
        <f t="shared" si="66"/>
        <v>Insecta.Diptera.Brachycera.#N/C.#N/C.#N/C.#N/C.#N/C.#N/C</v>
      </c>
    </row>
    <row r="460" spans="1:36" x14ac:dyDescent="0.25">
      <c r="A460" s="3">
        <v>169</v>
      </c>
      <c r="B460" s="50" t="str">
        <f t="shared" si="62"/>
        <v>FAIR-D2_169</v>
      </c>
      <c r="C460" s="51" t="s">
        <v>335</v>
      </c>
      <c r="D460" s="4">
        <f t="shared" si="64"/>
        <v>45165</v>
      </c>
      <c r="E460" s="1" t="s">
        <v>446</v>
      </c>
      <c r="F460" s="81" t="str">
        <f>HYPERLINK(VLOOKUP(E460,Video_List!G:K,5),"video")</f>
        <v>video</v>
      </c>
      <c r="G460" s="5" t="str">
        <f>IF(ISBLANK(E460),"",IFERROR(IF(MATCH(E460,Video_List!$G:$G,)&gt;0,"ok",""),"errr"))</f>
        <v>ok</v>
      </c>
      <c r="H460" s="1" t="s">
        <v>447</v>
      </c>
      <c r="I460" s="81" t="str">
        <f>HYPERLINK(VLOOKUP(H460,Video_List!G:K,5),"video")</f>
        <v>video</v>
      </c>
      <c r="J460" s="5" t="str">
        <f>IF(ISBLANK(H460),"",IFERROR(IF(MATCH(H460,Video_List!$G:$G,)&gt;0,"ok",""),"error"))</f>
        <v>ok</v>
      </c>
      <c r="K460" s="2">
        <v>45165.590891203698</v>
      </c>
      <c r="L460" s="2">
        <v>45165.591412037</v>
      </c>
      <c r="M460" s="52">
        <f t="shared" si="63"/>
        <v>5.2083330228924751E-4</v>
      </c>
      <c r="N460" s="53" t="s">
        <v>33</v>
      </c>
      <c r="O460" s="6" t="s">
        <v>35</v>
      </c>
      <c r="P460" s="6" t="s">
        <v>46</v>
      </c>
      <c r="Q460" s="6">
        <v>165</v>
      </c>
      <c r="R460" s="5" t="str">
        <f t="shared" si="67"/>
        <v>FAIR-D2/165</v>
      </c>
      <c r="S460" s="4" t="str">
        <f>IF(ISBLANK(E460),"",IF(E460=H460, "1 video",CONCATENATE((+COUNTIFS(Video_List!$A:$A,Monitoring!C460,Video_List!$D:$D,"&lt;=" &amp;Monitoring!L460)-COUNTIFS(Video_List!$A:$A,Monitoring!C460,Video_List!$D:$D,"&lt;=" &amp;Monitoring!K460))+1," videos")))</f>
        <v>2 videos</v>
      </c>
      <c r="T460" s="6" t="s">
        <v>34</v>
      </c>
      <c r="U460" s="75"/>
      <c r="V460" s="7" t="str">
        <f t="shared" si="65"/>
        <v/>
      </c>
      <c r="W460" s="85" t="s">
        <v>32</v>
      </c>
      <c r="X460" s="86" t="s">
        <v>35</v>
      </c>
      <c r="Y460" s="87" t="str">
        <f>+IFERROR(IF(Z460="#N/C","#N/C",IF(Z460=0,INDEX(Taxonomy_UniqueValues!A:A,MATCH(AA460,Taxonomy_UniqueValues!C:C,0)),INDEX(Taxonomy_UniqueValues!A:A,MATCH(Z460,Taxonomy_UniqueValues!B:B,0)))),"#N/C")</f>
        <v>Insecta</v>
      </c>
      <c r="Z460" s="87" t="str">
        <f>+IFERROR(IF(AA460="#N/C","#N/C",IF(AA460=0,INDEX(Taxonomy_UniqueValues!B:B,MATCH(AB460,Taxonomy_UniqueValues!D:D,0)),INDEX(Taxonomy_UniqueValues!B:B,MATCH(AA460,Taxonomy_UniqueValues!C:C,0)))),"#N/C")</f>
        <v>Diptera</v>
      </c>
      <c r="AA460" s="87" t="str">
        <f>+IFERROR(IF(AB460="#N/C","#N/C",IF(AB460=0,INDEX(Taxonomy_UniqueValues!C:C,MATCH(AC460,Taxonomy_UniqueValues!E:E,0)),INDEX(Taxonomy_UniqueValues!C:C,MATCH(AB460,Taxonomy_UniqueValues!D:D,0)))),"#N/C")</f>
        <v>Brachycera</v>
      </c>
      <c r="AB460" s="87" t="str">
        <f>+IFERROR(IF(AC460="#N/C","#N/C",IF(AC460=0,INDEX(Taxonomy_UniqueValues!D:D,MATCH(AD460,Taxonomy_UniqueValues!F:F,0)),INDEX(Taxonomy_UniqueValues!D:D,MATCH(AC460,Taxonomy_UniqueValues!E:E,0)))),"#N/C")</f>
        <v>Muscomorpha</v>
      </c>
      <c r="AC460" s="87" t="str">
        <f>+IFERROR(IF(AD460="#N/C","#N/C",IF(AD460=0,INDEX(Taxonomy_UniqueValues!E:E,MATCH(AE460,Taxonomy_UniqueValues!G:G,0)),INDEX(Taxonomy_UniqueValues!E:E,MATCH(AD460,Taxonomy_UniqueValues!F:F,0)))),"#N/C")</f>
        <v>Muscoidea</v>
      </c>
      <c r="AD460" s="87" t="str">
        <f>+IFERROR(IF(AE460="#N/C","#N/C",IF(AE460=0,INDEX(Taxonomy_UniqueValues!F:F,MATCH(AF460,Taxonomy_UniqueValues!H:H,0)),INDEX(Taxonomy_UniqueValues!F:F,MATCH(AE460,Taxonomy_UniqueValues!G:G,0)))),"#N/C")</f>
        <v>Fanniidae</v>
      </c>
      <c r="AE460" s="87">
        <f>+IFERROR(IF(AF460="#N/C","#N/C",INDEX(Taxonomy_UniqueValues!G:G,MATCH(AF460,Taxonomy_UniqueValues!H:H,0))),"#N/C")</f>
        <v>0</v>
      </c>
      <c r="AF460" s="87" t="s">
        <v>39</v>
      </c>
      <c r="AG460" s="88" t="s">
        <v>37</v>
      </c>
      <c r="AH460" s="39" t="str" cm="1">
        <f t="array" ref="AH460">IF(LEN(V460)&gt;1,V460,_xlfn.LET(_xlpm.cls,Y460, _xlpm.ord,IFERROR(Z460,"#N/C"), _xlpm.subord,IFERROR(AA460,"#N/C"), _xlpm.infr,IFERROR(AB460,"#N/C"), _xlpm.sf,IFERROR(AC460,"#N/C"), _xlpm.fam,IFERROR(AD460,"#N/C"), _xlpm.subfam,IF(TRIM(AE460)="-","#N/C",IFERROR(AE460,"#N/C")),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_xlpm.fallback,IF(IFERROR(Z460,"#N/C")="#N/C",Y460,IF(IFERROR(AA460,"#N/C")="#N/C",Z460,IF(IFERROR(AB460,"#N/C")="#N/C",AA460,IF(IFERROR(AC460,"#N/C")="#N/C",AB460,IF(IFERROR(AD460,"#N/C")="#N/C",AC460,IF(IFERROR(AE460,"#N/C")="#N/C",AD460,"#N/C")))))), _xlpm.finalResult,IF(OR(_xlpm.computedResult="",_xlpm.computedResult="#N/C"),_xlpm.fallback,_xlpm.computedResult), INDEX(_xlpm.finalResult,1)))</f>
        <v>fly</v>
      </c>
      <c r="AI460" s="106" t="s">
        <v>35</v>
      </c>
      <c r="AJ460" s="55" t="str">
        <f t="shared" si="66"/>
        <v>Insecta.Diptera.Brachycera.Muscomorpha.Muscoidea.Fanniidae.0.Fannia.#N/C</v>
      </c>
    </row>
    <row r="461" spans="1:36" x14ac:dyDescent="0.25">
      <c r="A461" s="3">
        <v>170</v>
      </c>
      <c r="B461" s="50" t="str">
        <f t="shared" si="62"/>
        <v>FAIR-D2_170</v>
      </c>
      <c r="C461" s="51" t="s">
        <v>335</v>
      </c>
      <c r="D461" s="4">
        <f t="shared" si="64"/>
        <v>45165</v>
      </c>
      <c r="E461" s="1" t="s">
        <v>447</v>
      </c>
      <c r="F461" s="81" t="str">
        <f>HYPERLINK(VLOOKUP(E461,Video_List!G:K,5),"video")</f>
        <v>video</v>
      </c>
      <c r="G461" s="5" t="str">
        <f>IF(ISBLANK(E461),"",IFERROR(IF(MATCH(E461,Video_List!$G:$G,)&gt;0,"ok",""),"errr"))</f>
        <v>ok</v>
      </c>
      <c r="H461" s="1" t="s">
        <v>447</v>
      </c>
      <c r="I461" s="81" t="str">
        <f>HYPERLINK(VLOOKUP(H461,Video_List!G:K,5),"video")</f>
        <v>video</v>
      </c>
      <c r="J461" s="5" t="str">
        <f>IF(ISBLANK(H461),"",IFERROR(IF(MATCH(H461,Video_List!$G:$G,)&gt;0,"ok",""),"error"))</f>
        <v>ok</v>
      </c>
      <c r="K461" s="2">
        <v>45165.591400463003</v>
      </c>
      <c r="L461" s="2">
        <v>45165.591412037</v>
      </c>
      <c r="M461" s="52">
        <f t="shared" si="63"/>
        <v>1.1573996744118631E-5</v>
      </c>
      <c r="N461" s="53" t="s">
        <v>33</v>
      </c>
      <c r="O461" s="6" t="s">
        <v>35</v>
      </c>
      <c r="P461" s="6" t="s">
        <v>46</v>
      </c>
      <c r="Q461" s="6">
        <v>166</v>
      </c>
      <c r="R461" s="5" t="str">
        <f t="shared" si="67"/>
        <v>FAIR-D2/166</v>
      </c>
      <c r="S461" s="4" t="str">
        <f>IF(ISBLANK(E461),"",IF(E461=H461, "1 video",CONCATENATE((+COUNTIFS(Video_List!$A:$A,Monitoring!C461,Video_List!$D:$D,"&lt;=" &amp;Monitoring!L461)-COUNTIFS(Video_List!$A:$A,Monitoring!C461,Video_List!$D:$D,"&lt;=" &amp;Monitoring!K461))+1," videos")))</f>
        <v>1 video</v>
      </c>
      <c r="T461" s="6" t="s">
        <v>46</v>
      </c>
      <c r="U461" s="75"/>
      <c r="V461" s="7" t="s">
        <v>3727</v>
      </c>
      <c r="W461" s="85" t="s">
        <v>35</v>
      </c>
      <c r="X461" s="86" t="s">
        <v>35</v>
      </c>
      <c r="Y461" s="87" t="str">
        <f>+IFERROR(IF(Z461="#N/C","#N/C",INDEX(Taxonomy_UniqueValues!A:A,MATCH(Z461,Taxonomy_UniqueValues!B:B,0))),"#N/C")</f>
        <v>Insecta</v>
      </c>
      <c r="Z461" s="87" t="str">
        <f>+IFERROR(IF(AA461="#N/C","#N/C",INDEX(Taxonomy_UniqueValues!B:B,MATCH(AA461,Taxonomy_UniqueValues!C:C,0))),"#N/C")</f>
        <v>Diptera</v>
      </c>
      <c r="AA461" s="87" t="s">
        <v>49</v>
      </c>
      <c r="AB461" s="87" t="str">
        <f>+IFERROR(IF(AC461="#N/C","#N/C",INDEX(Taxonomy_UniqueValues!D:D,MATCH(AC461,Taxonomy_UniqueValues!E:E,0))),"#N/C")</f>
        <v>#N/C</v>
      </c>
      <c r="AC461" s="87" t="str">
        <f>+IFERROR(IF(AD461="#N/C","#N/C",IF(AD461="-",INDEX(Taxonomy_UniqueValues!E:E,MATCH(AE461,Taxonomy_UniqueValues!G:G,0)),INDEX(Taxonomy_UniqueValues!E:E,MATCH(AD461,Taxonomy_UniqueValues!F:F,0)))),"#N/C")</f>
        <v>#N/C</v>
      </c>
      <c r="AD461" s="87" t="str">
        <f>+IFERROR(IF(AE461="#N/C","#N/C",IF(AE461="-",INDEX(Taxonomy_UniqueValues!F:F,MATCH(AF461,Taxonomy_UniqueValues!H:H,0)),INDEX(Taxonomy_UniqueValues!F:F,MATCH(AE461,Taxonomy_UniqueValues!G:G,0)))),"#N/C")</f>
        <v>#N/C</v>
      </c>
      <c r="AE461" s="87" t="str">
        <f>+IFERROR(IF(AF461="#N/C","#N/C",INDEX(Taxonomy_UniqueValues!G:G,MATCH(AF461,Taxonomy_UniqueValues!H:H,0))),"#N/C")</f>
        <v>#N/C</v>
      </c>
      <c r="AF461" s="87" t="str">
        <f>+IFERROR(IF(AG461="#N/C","#N/C",INDEX(Taxonomy_UniqueValues!H:H,MATCH(AG461,Taxonomy_UniqueValues!I:I,0))),"#N/C")</f>
        <v>#N/C</v>
      </c>
      <c r="AG461" s="88" t="s">
        <v>37</v>
      </c>
      <c r="AH461" s="39" t="str" cm="1">
        <f t="array" ref="AH461">IF(LEN(V461)&gt;1,V461,_xlfn.LET(_xlpm.cls,Y461, _xlpm.ord,IFERROR(Z461,"#N/C"), _xlpm.subord,IFERROR(AA461,"#N/C"), _xlpm.infr,IFERROR(AB461,"#N/C"), _xlpm.sf,IFERROR(AC461,"#N/C"), _xlpm.fam,IFERROR(AD461,"#N/C"), _xlpm.subfam,IF(TRIM(AE461)="-","#N/C",IFERROR(AE461,"#N/C")),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_xlpm.fallback,IF(IFERROR(Z461,"#N/C")="#N/C",Y461,IF(IFERROR(AA461,"#N/C")="#N/C",Z461,IF(IFERROR(AB461,"#N/C")="#N/C",AA461,IF(IFERROR(AC461,"#N/C")="#N/C",AB461,IF(IFERROR(AD461,"#N/C")="#N/C",AC461,IF(IFERROR(AE461,"#N/C")="#N/C",AD461,"#N/C")))))), _xlpm.finalResult,IF(OR(_xlpm.computedResult="",_xlpm.computedResult="#N/C"),_xlpm.fallback,_xlpm.computedResult), INDEX(_xlpm.finalResult,1)))</f>
        <v>fly_small</v>
      </c>
      <c r="AI461" s="106" t="s">
        <v>32</v>
      </c>
      <c r="AJ461" s="55" t="str">
        <f t="shared" si="66"/>
        <v>Insecta.Diptera.Brachycera.#N/C.#N/C.#N/C.#N/C.#N/C.#N/C</v>
      </c>
    </row>
    <row r="462" spans="1:36" x14ac:dyDescent="0.25">
      <c r="A462" s="3">
        <v>171</v>
      </c>
      <c r="B462" s="50" t="str">
        <f t="shared" si="62"/>
        <v>FAIR-D2_171</v>
      </c>
      <c r="C462" s="51" t="s">
        <v>335</v>
      </c>
      <c r="D462" s="4">
        <f t="shared" si="64"/>
        <v>45165</v>
      </c>
      <c r="E462" s="1" t="s">
        <v>448</v>
      </c>
      <c r="F462" s="81" t="str">
        <f>HYPERLINK(VLOOKUP(E462,Video_List!G:K,5),"video")</f>
        <v>video</v>
      </c>
      <c r="G462" s="5" t="str">
        <f>IF(ISBLANK(E462),"",IFERROR(IF(MATCH(E462,Video_List!$G:$G,)&gt;0,"ok",""),"errr"))</f>
        <v>ok</v>
      </c>
      <c r="H462" s="1" t="s">
        <v>448</v>
      </c>
      <c r="I462" s="81" t="str">
        <f>HYPERLINK(VLOOKUP(H462,Video_List!G:K,5),"video")</f>
        <v>video</v>
      </c>
      <c r="J462" s="5" t="str">
        <f>IF(ISBLANK(H462),"",IFERROR(IF(MATCH(H462,Video_List!$G:$G,)&gt;0,"ok",""),"error"))</f>
        <v>ok</v>
      </c>
      <c r="K462" s="2">
        <v>45165.599085648202</v>
      </c>
      <c r="L462" s="2">
        <v>45165.5991319444</v>
      </c>
      <c r="M462" s="52">
        <f t="shared" si="63"/>
        <v>4.6296197979245335E-5</v>
      </c>
      <c r="N462" s="53" t="s">
        <v>46</v>
      </c>
      <c r="O462" s="6" t="s">
        <v>32</v>
      </c>
      <c r="P462" s="6" t="s">
        <v>33</v>
      </c>
      <c r="Q462" s="6">
        <v>167</v>
      </c>
      <c r="R462" s="5" t="str">
        <f t="shared" si="67"/>
        <v>FAIR-D2/167</v>
      </c>
      <c r="S462" s="4" t="str">
        <f>IF(ISBLANK(E462),"",IF(E462=H462, "1 video",CONCATENATE((+COUNTIFS(Video_List!$A:$A,Monitoring!C462,Video_List!$D:$D,"&lt;=" &amp;Monitoring!L462)-COUNTIFS(Video_List!$A:$A,Monitoring!C462,Video_List!$D:$D,"&lt;=" &amp;Monitoring!K462))+1," videos")))</f>
        <v>1 video</v>
      </c>
      <c r="T462" s="6" t="s">
        <v>34</v>
      </c>
      <c r="U462" s="75" t="s">
        <v>3727</v>
      </c>
      <c r="V462" s="7" t="str">
        <f t="shared" si="65"/>
        <v>fly_small</v>
      </c>
      <c r="W462" s="85" t="s">
        <v>35</v>
      </c>
      <c r="X462" s="86" t="s">
        <v>35</v>
      </c>
      <c r="Y462" s="87" t="str">
        <f>+IFERROR(IF(Z462="#N/C","#N/C",INDEX(Taxonomy_UniqueValues!A:A,MATCH(Z462,Taxonomy_UniqueValues!B:B,0))),"#N/C")</f>
        <v>Insecta</v>
      </c>
      <c r="Z462" s="87" t="str">
        <f>+IFERROR(IF(AA462="#N/C","#N/C",INDEX(Taxonomy_UniqueValues!B:B,MATCH(AA462,Taxonomy_UniqueValues!C:C,0))),"#N/C")</f>
        <v>Diptera</v>
      </c>
      <c r="AA462" s="87" t="s">
        <v>49</v>
      </c>
      <c r="AB462" s="87" t="str">
        <f>+IFERROR(IF(AC462="#N/C","#N/C",INDEX(Taxonomy_UniqueValues!D:D,MATCH(AC462,Taxonomy_UniqueValues!E:E,0))),"#N/C")</f>
        <v>#N/C</v>
      </c>
      <c r="AC462" s="87" t="str">
        <f>+IFERROR(IF(AD462="#N/C","#N/C",IF(AD462="-",INDEX(Taxonomy_UniqueValues!E:E,MATCH(AE462,Taxonomy_UniqueValues!G:G,0)),INDEX(Taxonomy_UniqueValues!E:E,MATCH(AD462,Taxonomy_UniqueValues!F:F,0)))),"#N/C")</f>
        <v>#N/C</v>
      </c>
      <c r="AD462" s="87" t="str">
        <f>+IFERROR(IF(AE462="#N/C","#N/C",IF(AE462="-",INDEX(Taxonomy_UniqueValues!F:F,MATCH(AF462,Taxonomy_UniqueValues!H:H,0)),INDEX(Taxonomy_UniqueValues!F:F,MATCH(AE462,Taxonomy_UniqueValues!G:G,0)))),"#N/C")</f>
        <v>#N/C</v>
      </c>
      <c r="AE462" s="87" t="str">
        <f>+IFERROR(IF(AF462="#N/C","#N/C",INDEX(Taxonomy_UniqueValues!G:G,MATCH(AF462,Taxonomy_UniqueValues!H:H,0))),"#N/C")</f>
        <v>#N/C</v>
      </c>
      <c r="AF462" s="87" t="str">
        <f>+IFERROR(IF(AG462="#N/C","#N/C",INDEX(Taxonomy_UniqueValues!H:H,MATCH(AG462,Taxonomy_UniqueValues!I:I,0))),"#N/C")</f>
        <v>#N/C</v>
      </c>
      <c r="AG462" s="88" t="s">
        <v>37</v>
      </c>
      <c r="AH462" s="39" t="str" cm="1">
        <f t="array" ref="AH462">IF(LEN(V462)&gt;1,V462,_xlfn.LET(_xlpm.cls,Y462, _xlpm.ord,IFERROR(Z462,"#N/C"), _xlpm.subord,IFERROR(AA462,"#N/C"), _xlpm.infr,IFERROR(AB462,"#N/C"), _xlpm.sf,IFERROR(AC462,"#N/C"), _xlpm.fam,IFERROR(AD462,"#N/C"), _xlpm.subfam,IF(TRIM(AE462)="-","#N/C",IFERROR(AE462,"#N/C")),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_xlpm.fallback,IF(IFERROR(Z462,"#N/C")="#N/C",Y462,IF(IFERROR(AA462,"#N/C")="#N/C",Z462,IF(IFERROR(AB462,"#N/C")="#N/C",AA462,IF(IFERROR(AC462,"#N/C")="#N/C",AB462,IF(IFERROR(AD462,"#N/C")="#N/C",AC462,IF(IFERROR(AE462,"#N/C")="#N/C",AD462,"#N/C")))))), _xlpm.finalResult,IF(OR(_xlpm.computedResult="",_xlpm.computedResult="#N/C"),_xlpm.fallback,_xlpm.computedResult), INDEX(_xlpm.finalResult,1)))</f>
        <v>fly_small</v>
      </c>
      <c r="AI462" s="106" t="s">
        <v>35</v>
      </c>
      <c r="AJ462" s="55" t="str">
        <f t="shared" si="66"/>
        <v>Insecta.Diptera.Brachycera.#N/C.#N/C.#N/C.#N/C.#N/C.#N/C</v>
      </c>
    </row>
    <row r="463" spans="1:36" x14ac:dyDescent="0.25">
      <c r="A463" s="3">
        <v>172</v>
      </c>
      <c r="B463" s="50" t="str">
        <f t="shared" si="62"/>
        <v>FAIR-D2_172</v>
      </c>
      <c r="C463" s="51" t="s">
        <v>335</v>
      </c>
      <c r="D463" s="4">
        <f t="shared" si="64"/>
        <v>45165</v>
      </c>
      <c r="E463" s="1" t="s">
        <v>448</v>
      </c>
      <c r="F463" s="81" t="str">
        <f>HYPERLINK(VLOOKUP(E463,Video_List!G:K,5),"video")</f>
        <v>video</v>
      </c>
      <c r="G463" s="5" t="str">
        <f>IF(ISBLANK(E463),"",IFERROR(IF(MATCH(E463,Video_List!$G:$G,)&gt;0,"ok",""),"errr"))</f>
        <v>ok</v>
      </c>
      <c r="H463" s="1" t="s">
        <v>448</v>
      </c>
      <c r="I463" s="81" t="str">
        <f>HYPERLINK(VLOOKUP(H463,Video_List!G:K,5),"video")</f>
        <v>video</v>
      </c>
      <c r="J463" s="5" t="str">
        <f>IF(ISBLANK(H463),"",IFERROR(IF(MATCH(H463,Video_List!$G:$G,)&gt;0,"ok",""),"error"))</f>
        <v>ok</v>
      </c>
      <c r="K463" s="2">
        <v>45165.599085648202</v>
      </c>
      <c r="L463" s="2">
        <v>45165.599189814799</v>
      </c>
      <c r="M463" s="52">
        <f t="shared" si="63"/>
        <v>1.041665964294225E-4</v>
      </c>
      <c r="N463" s="53" t="s">
        <v>31</v>
      </c>
      <c r="O463" s="6" t="s">
        <v>35</v>
      </c>
      <c r="P463" s="6" t="s">
        <v>31</v>
      </c>
      <c r="Q463" s="6">
        <v>168</v>
      </c>
      <c r="R463" s="5" t="str">
        <f t="shared" si="67"/>
        <v>FAIR-D2/168</v>
      </c>
      <c r="S463" s="4" t="str">
        <f>IF(ISBLANK(E463),"",IF(E463=H463, "1 video",CONCATENATE((+COUNTIFS(Video_List!$A:$A,Monitoring!C463,Video_List!$D:$D,"&lt;=" &amp;Monitoring!L463)-COUNTIFS(Video_List!$A:$A,Monitoring!C463,Video_List!$D:$D,"&lt;=" &amp;Monitoring!K463))+1," videos")))</f>
        <v>1 video</v>
      </c>
      <c r="T463" s="6" t="s">
        <v>34</v>
      </c>
      <c r="U463" s="75"/>
      <c r="V463" s="7" t="str">
        <f t="shared" si="65"/>
        <v/>
      </c>
      <c r="W463" s="85" t="s">
        <v>35</v>
      </c>
      <c r="X463" s="86" t="s">
        <v>35</v>
      </c>
      <c r="Y463" s="87" t="str">
        <f>+IFERROR(IF(Z463="#N/C","#N/C",INDEX(Taxonomy_UniqueValues!A:A,MATCH(Z463,Taxonomy_UniqueValues!B:B,0))),"#N/C")</f>
        <v>Insecta</v>
      </c>
      <c r="Z463" s="87" t="str">
        <f>+IFERROR(IF(AA463="#N/C","#N/C",INDEX(Taxonomy_UniqueValues!B:B,MATCH(AA463,Taxonomy_UniqueValues!C:C,0))),"#N/C")</f>
        <v>Diptera</v>
      </c>
      <c r="AA463" s="87" t="s">
        <v>49</v>
      </c>
      <c r="AB463" s="87" t="str">
        <f>+IFERROR(IF(AC463="#N/C","#N/C",INDEX(Taxonomy_UniqueValues!D:D,MATCH(AC463,Taxonomy_UniqueValues!E:E,0))),"#N/C")</f>
        <v>#N/C</v>
      </c>
      <c r="AC463" s="87" t="str">
        <f>+IFERROR(IF(AD463="#N/C","#N/C",IF(AD463="-",INDEX(Taxonomy_UniqueValues!E:E,MATCH(AE463,Taxonomy_UniqueValues!G:G,0)),INDEX(Taxonomy_UniqueValues!E:E,MATCH(AD463,Taxonomy_UniqueValues!F:F,0)))),"#N/C")</f>
        <v>#N/C</v>
      </c>
      <c r="AD463" s="87" t="str">
        <f>+IFERROR(IF(AE463="#N/C","#N/C",IF(AE463="-",INDEX(Taxonomy_UniqueValues!F:F,MATCH(AF463,Taxonomy_UniqueValues!H:H,0)),INDEX(Taxonomy_UniqueValues!F:F,MATCH(AE463,Taxonomy_UniqueValues!G:G,0)))),"#N/C")</f>
        <v>#N/C</v>
      </c>
      <c r="AE463" s="87" t="str">
        <f>+IFERROR(IF(AF463="#N/C","#N/C",INDEX(Taxonomy_UniqueValues!G:G,MATCH(AF463,Taxonomy_UniqueValues!H:H,0))),"#N/C")</f>
        <v>#N/C</v>
      </c>
      <c r="AF463" s="87" t="str">
        <f>+IFERROR(IF(AG463="#N/C","#N/C",INDEX(Taxonomy_UniqueValues!H:H,MATCH(AG463,Taxonomy_UniqueValues!I:I,0))),"#N/C")</f>
        <v>#N/C</v>
      </c>
      <c r="AG463" s="88" t="s">
        <v>37</v>
      </c>
      <c r="AH463" s="39" t="str" cm="1">
        <f t="array" ref="AH463">IF(LEN(V463)&gt;1,V463,_xlfn.LET(_xlpm.cls,Y463, _xlpm.ord,IFERROR(Z463,"#N/C"), _xlpm.subord,IFERROR(AA463,"#N/C"), _xlpm.infr,IFERROR(AB463,"#N/C"), _xlpm.sf,IFERROR(AC463,"#N/C"), _xlpm.fam,IFERROR(AD463,"#N/C"), _xlpm.subfam,IF(TRIM(AE463)="-","#N/C",IFERROR(AE463,"#N/C")),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_xlpm.fallback,IF(IFERROR(Z463,"#N/C")="#N/C",Y463,IF(IFERROR(AA463,"#N/C")="#N/C",Z463,IF(IFERROR(AB463,"#N/C")="#N/C",AA463,IF(IFERROR(AC463,"#N/C")="#N/C",AB463,IF(IFERROR(AD463,"#N/C")="#N/C",AC463,IF(IFERROR(AE463,"#N/C")="#N/C",AD463,"#N/C")))))), _xlpm.finalResult,IF(OR(_xlpm.computedResult="",_xlpm.computedResult="#N/C"),_xlpm.fallback,_xlpm.computedResult), INDEX(_xlpm.finalResult,1)))</f>
        <v>Brachycera</v>
      </c>
      <c r="AI463" s="106" t="s">
        <v>35</v>
      </c>
      <c r="AJ463" s="55" t="str">
        <f t="shared" si="66"/>
        <v>Insecta.Diptera.Brachycera.#N/C.#N/C.#N/C.#N/C.#N/C.#N/C</v>
      </c>
    </row>
    <row r="464" spans="1:36" x14ac:dyDescent="0.25">
      <c r="A464" s="3">
        <v>173</v>
      </c>
      <c r="B464" s="50" t="str">
        <f t="shared" si="62"/>
        <v>FAIR-D2_173</v>
      </c>
      <c r="C464" s="51" t="s">
        <v>335</v>
      </c>
      <c r="D464" s="4">
        <f t="shared" si="64"/>
        <v>45165</v>
      </c>
      <c r="E464" s="1" t="s">
        <v>449</v>
      </c>
      <c r="F464" s="81" t="str">
        <f>HYPERLINK(VLOOKUP(E464,Video_List!G:K,5),"video")</f>
        <v>video</v>
      </c>
      <c r="G464" s="5" t="str">
        <f>IF(ISBLANK(E464),"",IFERROR(IF(MATCH(E464,Video_List!$G:$G,)&gt;0,"ok",""),"errr"))</f>
        <v>ok</v>
      </c>
      <c r="H464" s="1" t="s">
        <v>449</v>
      </c>
      <c r="I464" s="81" t="str">
        <f>HYPERLINK(VLOOKUP(H464,Video_List!G:K,5),"video")</f>
        <v>video</v>
      </c>
      <c r="J464" s="5" t="str">
        <f>IF(ISBLANK(H464),"",IFERROR(IF(MATCH(H464,Video_List!$G:$G,)&gt;0,"ok",""),"error"))</f>
        <v>ok</v>
      </c>
      <c r="K464" s="2">
        <v>45165.604444444398</v>
      </c>
      <c r="L464" s="2">
        <v>45165.604594907403</v>
      </c>
      <c r="M464" s="52">
        <f t="shared" si="63"/>
        <v>1.5046300541143864E-4</v>
      </c>
      <c r="N464" s="53" t="s">
        <v>33</v>
      </c>
      <c r="O464" s="6" t="s">
        <v>32</v>
      </c>
      <c r="P464" s="6" t="s">
        <v>33</v>
      </c>
      <c r="Q464" s="6">
        <v>169</v>
      </c>
      <c r="R464" s="5" t="str">
        <f t="shared" si="67"/>
        <v>FAIR-D2/169</v>
      </c>
      <c r="S464" s="4" t="str">
        <f>IF(ISBLANK(E464),"",IF(E464=H464, "1 video",CONCATENATE((+COUNTIFS(Video_List!$A:$A,Monitoring!C464,Video_List!$D:$D,"&lt;=" &amp;Monitoring!L464)-COUNTIFS(Video_List!$A:$A,Monitoring!C464,Video_List!$D:$D,"&lt;=" &amp;Monitoring!K464))+1," videos")))</f>
        <v>1 video</v>
      </c>
      <c r="T464" s="6" t="s">
        <v>34</v>
      </c>
      <c r="U464" s="75"/>
      <c r="V464" s="7" t="str">
        <f t="shared" si="65"/>
        <v/>
      </c>
      <c r="W464" s="85" t="s">
        <v>32</v>
      </c>
      <c r="X464" s="86" t="s">
        <v>32</v>
      </c>
      <c r="Y464" s="87" t="str">
        <f>+IFERROR(IF(Z464="#N/C","#N/C",INDEX(Taxonomy_UniqueValues!A:A,MATCH(Z464,Taxonomy_UniqueValues!B:B,0))),"#N/C")</f>
        <v>Insecta</v>
      </c>
      <c r="Z464" s="87" t="str">
        <f>+IFERROR(IF(AA464="#N/C","#N/C",INDEX(Taxonomy_UniqueValues!B:B,MATCH(AA464,Taxonomy_UniqueValues!C:C,0))),"#N/C")</f>
        <v>Diptera</v>
      </c>
      <c r="AA464" s="87" t="str">
        <f>+IFERROR(IF(AC464="#N/C","#N/C",IF(AC464="-",INDEX(Taxonomy_UniqueValues!C:C,MATCH(AD464,Taxonomy_UniqueValues!F:F,0)),INDEX(Taxonomy_UniqueValues!C:C,MATCH(AC464,Taxonomy_UniqueValues!E:E,0)))),"#N/C")</f>
        <v>Brachycera</v>
      </c>
      <c r="AB464" s="87" t="str">
        <f>+IFERROR(IF(AC464="#N/C","#N/C",INDEX(Taxonomy_UniqueValues!D:D,MATCH(AC464,Taxonomy_UniqueValues!E:E,0))),"#N/C")</f>
        <v>Muscomorpha</v>
      </c>
      <c r="AC464" s="87" t="str">
        <f>+IFERROR(IF(AD464="#N/C","#N/C",IF(AD464="-",INDEX(Taxonomy_UniqueValues!E:E,MATCH(AE464,Taxonomy_UniqueValues!G:G,0)),INDEX(Taxonomy_UniqueValues!E:E,MATCH(AD464,Taxonomy_UniqueValues!F:F,0)))),"#N/C")</f>
        <v>Muscoidea</v>
      </c>
      <c r="AD464" s="87" t="str">
        <f>+IFERROR(IF(AE464="#N/C","#N/C",IF(AE464="-",INDEX(Taxonomy_UniqueValues!F:F,MATCH(AF464,Taxonomy_UniqueValues!H:H,0)),INDEX(Taxonomy_UniqueValues!F:F,MATCH(AE464,Taxonomy_UniqueValues!G:G,0)))),"#N/C")</f>
        <v>Scathophagidae</v>
      </c>
      <c r="AE464" s="87" t="str">
        <f>+IFERROR(IF(AF464="#N/C","#N/C",INDEX(Taxonomy_UniqueValues!G:G,MATCH(AF464,Taxonomy_UniqueValues!H:H,0))),"#N/C")</f>
        <v>Scathophaginae</v>
      </c>
      <c r="AF464" s="87" t="s">
        <v>450</v>
      </c>
      <c r="AG464" s="88" t="s">
        <v>37</v>
      </c>
      <c r="AH464" s="39" t="str" cm="1">
        <f t="array" ref="AH464">IF(LEN(V464)&gt;1,V464,_xlfn.LET(_xlpm.cls,Y464, _xlpm.ord,IFERROR(Z464,"#N/C"), _xlpm.subord,IFERROR(AA464,"#N/C"), _xlpm.infr,IFERROR(AB464,"#N/C"), _xlpm.sf,IFERROR(AC464,"#N/C"), _xlpm.fam,IFERROR(AD464,"#N/C"), _xlpm.subfam,IF(TRIM(AE464)="-","#N/C",IFERROR(AE464,"#N/C")),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_xlpm.fallback,IF(IFERROR(Z464,"#N/C")="#N/C",Y464,IF(IFERROR(AA464,"#N/C")="#N/C",Z464,IF(IFERROR(AB464,"#N/C")="#N/C",AA464,IF(IFERROR(AC464,"#N/C")="#N/C",AB464,IF(IFERROR(AD464,"#N/C")="#N/C",AC464,IF(IFERROR(AE464,"#N/C")="#N/C",AD464,"#N/C")))))), _xlpm.finalResult,IF(OR(_xlpm.computedResult="",_xlpm.computedResult="#N/C"),_xlpm.fallback,_xlpm.computedResult), INDEX(_xlpm.finalResult,1)))</f>
        <v>dung_fly</v>
      </c>
      <c r="AI464" s="106" t="s">
        <v>35</v>
      </c>
      <c r="AJ464" s="55" t="str">
        <f t="shared" si="66"/>
        <v>Insecta.Diptera.Brachycera.Muscomorpha.Muscoidea.Scathophagidae.Scathophaginae.Scathophaga.#N/C</v>
      </c>
    </row>
    <row r="465" spans="1:36" x14ac:dyDescent="0.25">
      <c r="A465" s="3">
        <v>174</v>
      </c>
      <c r="B465" s="50" t="str">
        <f t="shared" si="62"/>
        <v>FAIR-D2_174</v>
      </c>
      <c r="C465" s="51" t="s">
        <v>335</v>
      </c>
      <c r="D465" s="4">
        <f t="shared" si="64"/>
        <v>45165</v>
      </c>
      <c r="E465" s="1" t="s">
        <v>449</v>
      </c>
      <c r="F465" s="81" t="str">
        <f>HYPERLINK(VLOOKUP(E465,Video_List!G:K,5),"video")</f>
        <v>video</v>
      </c>
      <c r="G465" s="5" t="str">
        <f>IF(ISBLANK(E465),"",IFERROR(IF(MATCH(E465,Video_List!$G:$G,)&gt;0,"ok",""),"errr"))</f>
        <v>ok</v>
      </c>
      <c r="H465" s="1" t="s">
        <v>449</v>
      </c>
      <c r="I465" s="81" t="str">
        <f>HYPERLINK(VLOOKUP(H465,Video_List!G:K,5),"video")</f>
        <v>video</v>
      </c>
      <c r="J465" s="5" t="str">
        <f>IF(ISBLANK(H465),"",IFERROR(IF(MATCH(H465,Video_List!$G:$G,)&gt;0,"ok",""),"error"))</f>
        <v>ok</v>
      </c>
      <c r="K465" s="2">
        <v>45165.604444444398</v>
      </c>
      <c r="L465" s="2">
        <v>45165.604513888902</v>
      </c>
      <c r="M465" s="52">
        <f t="shared" si="63"/>
        <v>6.9444504333660007E-5</v>
      </c>
      <c r="N465" s="53" t="s">
        <v>46</v>
      </c>
      <c r="O465" s="6" t="s">
        <v>35</v>
      </c>
      <c r="P465" s="6" t="s">
        <v>46</v>
      </c>
      <c r="Q465" s="6">
        <v>170</v>
      </c>
      <c r="R465" s="5" t="str">
        <f t="shared" si="67"/>
        <v>FAIR-D2/170</v>
      </c>
      <c r="S465" s="4" t="str">
        <f>IF(ISBLANK(E465),"",IF(E465=H465, "1 video",CONCATENATE((+COUNTIFS(Video_List!$A:$A,Monitoring!C465,Video_List!$D:$D,"&lt;=" &amp;Monitoring!L465)-COUNTIFS(Video_List!$A:$A,Monitoring!C465,Video_List!$D:$D,"&lt;=" &amp;Monitoring!K465))+1," videos")))</f>
        <v>1 video</v>
      </c>
      <c r="T465" s="6" t="s">
        <v>46</v>
      </c>
      <c r="U465" s="75"/>
      <c r="V465" s="7" t="s">
        <v>3727</v>
      </c>
      <c r="W465" s="85" t="s">
        <v>35</v>
      </c>
      <c r="X465" s="86" t="s">
        <v>35</v>
      </c>
      <c r="Y465" s="87" t="str">
        <f>+IFERROR(IF(Z465="#N/C","#N/C",INDEX(Taxonomy_UniqueValues!A:A,MATCH(Z465,Taxonomy_UniqueValues!B:B,0))),"#N/C")</f>
        <v>Insecta</v>
      </c>
      <c r="Z465" s="87" t="str">
        <f>+IFERROR(IF(AA465="#N/C","#N/C",INDEX(Taxonomy_UniqueValues!B:B,MATCH(AA465,Taxonomy_UniqueValues!C:C,0))),"#N/C")</f>
        <v>Diptera</v>
      </c>
      <c r="AA465" s="87" t="s">
        <v>49</v>
      </c>
      <c r="AB465" s="87" t="str">
        <f>+IFERROR(IF(AC465="#N/C","#N/C",INDEX(Taxonomy_UniqueValues!D:D,MATCH(AC465,Taxonomy_UniqueValues!E:E,0))),"#N/C")</f>
        <v>#N/C</v>
      </c>
      <c r="AC465" s="87" t="str">
        <f>+IFERROR(IF(AD465="#N/C","#N/C",IF(AD465="-",INDEX(Taxonomy_UniqueValues!E:E,MATCH(AE465,Taxonomy_UniqueValues!G:G,0)),INDEX(Taxonomy_UniqueValues!E:E,MATCH(AD465,Taxonomy_UniqueValues!F:F,0)))),"#N/C")</f>
        <v>#N/C</v>
      </c>
      <c r="AD465" s="87" t="str">
        <f>+IFERROR(IF(AE465="#N/C","#N/C",IF(AE465="-",INDEX(Taxonomy_UniqueValues!F:F,MATCH(AF465,Taxonomy_UniqueValues!H:H,0)),INDEX(Taxonomy_UniqueValues!F:F,MATCH(AE465,Taxonomy_UniqueValues!G:G,0)))),"#N/C")</f>
        <v>#N/C</v>
      </c>
      <c r="AE465" s="87" t="str">
        <f>+IFERROR(IF(AF465="#N/C","#N/C",INDEX(Taxonomy_UniqueValues!G:G,MATCH(AF465,Taxonomy_UniqueValues!H:H,0))),"#N/C")</f>
        <v>#N/C</v>
      </c>
      <c r="AF465" s="87" t="str">
        <f>+IFERROR(IF(AG465="#N/C","#N/C",INDEX(Taxonomy_UniqueValues!H:H,MATCH(AG465,Taxonomy_UniqueValues!I:I,0))),"#N/C")</f>
        <v>#N/C</v>
      </c>
      <c r="AG465" s="88" t="s">
        <v>37</v>
      </c>
      <c r="AH465" s="39" t="str" cm="1">
        <f t="array" ref="AH465">IF(LEN(V465)&gt;1,V465,_xlfn.LET(_xlpm.cls,Y465, _xlpm.ord,IFERROR(Z465,"#N/C"), _xlpm.subord,IFERROR(AA465,"#N/C"), _xlpm.infr,IFERROR(AB465,"#N/C"), _xlpm.sf,IFERROR(AC465,"#N/C"), _xlpm.fam,IFERROR(AD465,"#N/C"), _xlpm.subfam,IF(TRIM(AE465)="-","#N/C",IFERROR(AE465,"#N/C")),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_xlpm.fallback,IF(IFERROR(Z465,"#N/C")="#N/C",Y465,IF(IFERROR(AA465,"#N/C")="#N/C",Z465,IF(IFERROR(AB465,"#N/C")="#N/C",AA465,IF(IFERROR(AC465,"#N/C")="#N/C",AB465,IF(IFERROR(AD465,"#N/C")="#N/C",AC465,IF(IFERROR(AE465,"#N/C")="#N/C",AD465,"#N/C")))))), _xlpm.finalResult,IF(OR(_xlpm.computedResult="",_xlpm.computedResult="#N/C"),_xlpm.fallback,_xlpm.computedResult), INDEX(_xlpm.finalResult,1)))</f>
        <v>fly_small</v>
      </c>
      <c r="AI465" s="106" t="s">
        <v>32</v>
      </c>
      <c r="AJ465" s="55" t="str">
        <f t="shared" si="66"/>
        <v>Insecta.Diptera.Brachycera.#N/C.#N/C.#N/C.#N/C.#N/C.#N/C</v>
      </c>
    </row>
    <row r="466" spans="1:36" x14ac:dyDescent="0.25">
      <c r="A466" s="3">
        <v>175</v>
      </c>
      <c r="B466" s="50" t="str">
        <f t="shared" si="62"/>
        <v>FAIR-D2_175</v>
      </c>
      <c r="C466" s="51" t="s">
        <v>335</v>
      </c>
      <c r="D466" s="4">
        <f t="shared" si="64"/>
        <v>45165</v>
      </c>
      <c r="E466" s="1" t="s">
        <v>451</v>
      </c>
      <c r="F466" s="81" t="str">
        <f>HYPERLINK(VLOOKUP(E466,Video_List!G:K,5),"video")</f>
        <v>video</v>
      </c>
      <c r="G466" s="5" t="str">
        <f>IF(ISBLANK(E466),"",IFERROR(IF(MATCH(E466,Video_List!$G:$G,)&gt;0,"ok",""),"errr"))</f>
        <v>ok</v>
      </c>
      <c r="H466" s="1" t="s">
        <v>451</v>
      </c>
      <c r="I466" s="81" t="str">
        <f>HYPERLINK(VLOOKUP(H466,Video_List!G:K,5),"video")</f>
        <v>video</v>
      </c>
      <c r="J466" s="5" t="str">
        <f>IF(ISBLANK(H466),"",IFERROR(IF(MATCH(H466,Video_List!$G:$G,)&gt;0,"ok",""),"error"))</f>
        <v>ok</v>
      </c>
      <c r="K466" s="2">
        <v>45165.624120370398</v>
      </c>
      <c r="L466" s="2">
        <v>45165.6245023148</v>
      </c>
      <c r="M466" s="52">
        <f t="shared" si="63"/>
        <v>3.8194440276129171E-4</v>
      </c>
      <c r="N466" s="53" t="s">
        <v>46</v>
      </c>
      <c r="O466" s="6" t="s">
        <v>32</v>
      </c>
      <c r="P466" s="6" t="s">
        <v>33</v>
      </c>
      <c r="Q466" s="6">
        <v>171</v>
      </c>
      <c r="R466" s="5" t="str">
        <f t="shared" si="67"/>
        <v>FAIR-D2/171</v>
      </c>
      <c r="S466" s="4" t="str">
        <f>IF(ISBLANK(E466),"",IF(E466=H466, "1 video",CONCATENATE((+COUNTIFS(Video_List!$A:$A,Monitoring!C466,Video_List!$D:$D,"&lt;=" &amp;Monitoring!L466)-COUNTIFS(Video_List!$A:$A,Monitoring!C466,Video_List!$D:$D,"&lt;=" &amp;Monitoring!K466))+1," videos")))</f>
        <v>1 video</v>
      </c>
      <c r="T466" s="6" t="s">
        <v>34</v>
      </c>
      <c r="U466" s="75" t="s">
        <v>364</v>
      </c>
      <c r="V466" s="7" t="str">
        <f t="shared" si="65"/>
        <v/>
      </c>
      <c r="W466" s="85" t="s">
        <v>35</v>
      </c>
      <c r="X466" s="86" t="s">
        <v>35</v>
      </c>
      <c r="Y466" s="87" t="str">
        <f>+IFERROR(IF(Z466="#N/C","#N/C",INDEX(Taxonomy_UniqueValues!A:A,MATCH(Z466,Taxonomy_UniqueValues!B:B,0))),"#N/C")</f>
        <v>Insecta</v>
      </c>
      <c r="Z466" s="87" t="str">
        <f>+IFERROR(IF(AA466="#N/C","#N/C",INDEX(Taxonomy_UniqueValues!B:B,MATCH(AA466,Taxonomy_UniqueValues!C:C,0))),"#N/C")</f>
        <v>Diptera</v>
      </c>
      <c r="AA466" s="87" t="s">
        <v>49</v>
      </c>
      <c r="AB466" s="87" t="str">
        <f>+IFERROR(IF(AC466="#N/C","#N/C",INDEX(Taxonomy_UniqueValues!D:D,MATCH(AC466,Taxonomy_UniqueValues!E:E,0))),"#N/C")</f>
        <v>#N/C</v>
      </c>
      <c r="AC466" s="87" t="str">
        <f>+IFERROR(IF(AD466="#N/C","#N/C",IF(AD466="-",INDEX(Taxonomy_UniqueValues!E:E,MATCH(AE466,Taxonomy_UniqueValues!G:G,0)),INDEX(Taxonomy_UniqueValues!E:E,MATCH(AD466,Taxonomy_UniqueValues!F:F,0)))),"#N/C")</f>
        <v>#N/C</v>
      </c>
      <c r="AD466" s="87" t="str">
        <f>+IFERROR(IF(AE466="#N/C","#N/C",IF(AE466="-",INDEX(Taxonomy_UniqueValues!F:F,MATCH(AF466,Taxonomy_UniqueValues!H:H,0)),INDEX(Taxonomy_UniqueValues!F:F,MATCH(AE466,Taxonomy_UniqueValues!G:G,0)))),"#N/C")</f>
        <v>#N/C</v>
      </c>
      <c r="AE466" s="87" t="str">
        <f>+IFERROR(IF(AF466="#N/C","#N/C",INDEX(Taxonomy_UniqueValues!G:G,MATCH(AF466,Taxonomy_UniqueValues!H:H,0))),"#N/C")</f>
        <v>#N/C</v>
      </c>
      <c r="AF466" s="87" t="str">
        <f>+IFERROR(IF(AG466="#N/C","#N/C",INDEX(Taxonomy_UniqueValues!H:H,MATCH(AG466,Taxonomy_UniqueValues!I:I,0))),"#N/C")</f>
        <v>#N/C</v>
      </c>
      <c r="AG466" s="88" t="s">
        <v>37</v>
      </c>
      <c r="AH466" s="39" t="str" cm="1">
        <f t="array" ref="AH466">IF(LEN(V466)&gt;1,V466,_xlfn.LET(_xlpm.cls,Y466, _xlpm.ord,IFERROR(Z466,"#N/C"), _xlpm.subord,IFERROR(AA466,"#N/C"), _xlpm.infr,IFERROR(AB466,"#N/C"), _xlpm.sf,IFERROR(AC466,"#N/C"), _xlpm.fam,IFERROR(AD466,"#N/C"), _xlpm.subfam,IF(TRIM(AE466)="-","#N/C",IFERROR(AE466,"#N/C")),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_xlpm.fallback,IF(IFERROR(Z466,"#N/C")="#N/C",Y466,IF(IFERROR(AA466,"#N/C")="#N/C",Z466,IF(IFERROR(AB466,"#N/C")="#N/C",AA466,IF(IFERROR(AC466,"#N/C")="#N/C",AB466,IF(IFERROR(AD466,"#N/C")="#N/C",AC466,IF(IFERROR(AE466,"#N/C")="#N/C",AD466,"#N/C")))))), _xlpm.finalResult,IF(OR(_xlpm.computedResult="",_xlpm.computedResult="#N/C"),_xlpm.fallback,_xlpm.computedResult), INDEX(_xlpm.finalResult,1)))</f>
        <v>Brachycera</v>
      </c>
      <c r="AI466" s="106" t="s">
        <v>35</v>
      </c>
      <c r="AJ466" s="55" t="str">
        <f t="shared" si="66"/>
        <v>Insecta.Diptera.Brachycera.#N/C.#N/C.#N/C.#N/C.#N/C.#N/C</v>
      </c>
    </row>
    <row r="467" spans="1:36" x14ac:dyDescent="0.25">
      <c r="A467" s="3">
        <v>177</v>
      </c>
      <c r="B467" s="50" t="str">
        <f t="shared" si="62"/>
        <v>FAIR-D2_177</v>
      </c>
      <c r="C467" s="51" t="s">
        <v>335</v>
      </c>
      <c r="D467" s="4">
        <f t="shared" si="64"/>
        <v>45165</v>
      </c>
      <c r="E467" s="1" t="s">
        <v>452</v>
      </c>
      <c r="F467" s="81" t="str">
        <f>HYPERLINK(VLOOKUP(E467,Video_List!G:K,5),"video")</f>
        <v>video</v>
      </c>
      <c r="G467" s="5" t="str">
        <f>IF(ISBLANK(E467),"",IFERROR(IF(MATCH(E467,Video_List!$G:$G,)&gt;0,"ok",""),"errr"))</f>
        <v>ok</v>
      </c>
      <c r="H467" s="1" t="s">
        <v>452</v>
      </c>
      <c r="I467" s="81" t="str">
        <f>HYPERLINK(VLOOKUP(H467,Video_List!G:K,5),"video")</f>
        <v>video</v>
      </c>
      <c r="J467" s="5" t="str">
        <f>IF(ISBLANK(H467),"",IFERROR(IF(MATCH(H467,Video_List!$G:$G,)&gt;0,"ok",""),"error"))</f>
        <v>ok</v>
      </c>
      <c r="K467" s="2">
        <v>45165.708217592597</v>
      </c>
      <c r="L467" s="2">
        <v>45165.708437499998</v>
      </c>
      <c r="M467" s="52">
        <f t="shared" si="63"/>
        <v>2.1990740060573444E-4</v>
      </c>
      <c r="N467" s="53" t="s">
        <v>33</v>
      </c>
      <c r="O467" s="6" t="s">
        <v>32</v>
      </c>
      <c r="P467" s="6" t="s">
        <v>33</v>
      </c>
      <c r="Q467" s="6">
        <v>173</v>
      </c>
      <c r="R467" s="5" t="str">
        <f t="shared" si="67"/>
        <v>FAIR-D2/173</v>
      </c>
      <c r="S467" s="4" t="str">
        <f>IF(ISBLANK(E467),"",IF(E467=H467, "1 video",CONCATENATE((+COUNTIFS(Video_List!$A:$A,Monitoring!C467,Video_List!$D:$D,"&lt;=" &amp;Monitoring!L467)-COUNTIFS(Video_List!$A:$A,Monitoring!C467,Video_List!$D:$D,"&lt;=" &amp;Monitoring!K467))+1," videos")))</f>
        <v>1 video</v>
      </c>
      <c r="T467" s="6" t="s">
        <v>42</v>
      </c>
      <c r="U467" s="75"/>
      <c r="V467" s="7" t="str">
        <f t="shared" si="65"/>
        <v/>
      </c>
      <c r="W467" s="85" t="s">
        <v>32</v>
      </c>
      <c r="X467" s="86" t="s">
        <v>35</v>
      </c>
      <c r="Y467" s="87" t="str">
        <f>+IFERROR(IF(Z467="#N/C","#N/C",INDEX(Taxonomy_UniqueValues!A:A,MATCH(Z467,Taxonomy_UniqueValues!B:B,0))),"#N/C")</f>
        <v>Insecta</v>
      </c>
      <c r="Z467" s="87" t="str">
        <f>+IFERROR(IF(AA467="#N/C","#N/C",INDEX(Taxonomy_UniqueValues!B:B,MATCH(AA467,Taxonomy_UniqueValues!C:C,0))),"#N/C")</f>
        <v>Diptera</v>
      </c>
      <c r="AA467" s="87" t="str">
        <f>+IFERROR(IF(AC467="#N/C","#N/C",IF(AC467="-",INDEX(Taxonomy_UniqueValues!C:C,MATCH(AD467,Taxonomy_UniqueValues!F:F,0)),INDEX(Taxonomy_UniqueValues!C:C,MATCH(AC467,Taxonomy_UniqueValues!E:E,0)))),"#N/C")</f>
        <v>Brachycera</v>
      </c>
      <c r="AB467" s="87" t="str">
        <f>+IFERROR(IF(AC467="#N/C","#N/C",INDEX(Taxonomy_UniqueValues!D:D,MATCH(AC467,Taxonomy_UniqueValues!E:E,0))),"#N/C")</f>
        <v>Muscomorpha</v>
      </c>
      <c r="AC467" s="87" t="str">
        <f>+IFERROR(IF(AD467="#N/C","#N/C",IF(AD467="-",INDEX(Taxonomy_UniqueValues!E:E,MATCH(AE467,Taxonomy_UniqueValues!G:G,0)),INDEX(Taxonomy_UniqueValues!E:E,MATCH(AD467,Taxonomy_UniqueValues!F:F,0)))),"#N/C")</f>
        <v>Syrphoidea</v>
      </c>
      <c r="AD467" s="87" t="str">
        <f>+IFERROR(IF(AE467="#N/C","#N/C",IF(AE467="-",INDEX(Taxonomy_UniqueValues!F:F,MATCH(AF467,Taxonomy_UniqueValues!H:H,0)),INDEX(Taxonomy_UniqueValues!F:F,MATCH(AE467,Taxonomy_UniqueValues!G:G,0)))),"#N/C")</f>
        <v>Syrphidae</v>
      </c>
      <c r="AE467" s="87" t="str">
        <f>+IFERROR(IF(AF467="#N/C","#N/C",INDEX(Taxonomy_UniqueValues!G:G,MATCH(AF467,Taxonomy_UniqueValues!H:H,0))),"#N/C")</f>
        <v>Syrphinae</v>
      </c>
      <c r="AF467" s="87" t="s">
        <v>220</v>
      </c>
      <c r="AG467" s="88" t="s">
        <v>37</v>
      </c>
      <c r="AH467" s="39" t="str" cm="1">
        <f t="array" ref="AH467">IF(LEN(V467)&gt;1,V467,_xlfn.LET(_xlpm.cls,Y467, _xlpm.ord,IFERROR(Z467,"#N/C"), _xlpm.subord,IFERROR(AA467,"#N/C"), _xlpm.infr,IFERROR(AB467,"#N/C"), _xlpm.sf,IFERROR(AC467,"#N/C"), _xlpm.fam,IFERROR(AD467,"#N/C"), _xlpm.subfam,IF(TRIM(AE467)="-","#N/C",IFERROR(AE467,"#N/C")),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_xlpm.fallback,IF(IFERROR(Z467,"#N/C")="#N/C",Y467,IF(IFERROR(AA467,"#N/C")="#N/C",Z467,IF(IFERROR(AB467,"#N/C")="#N/C",AA467,IF(IFERROR(AC467,"#N/C")="#N/C",AB467,IF(IFERROR(AD467,"#N/C")="#N/C",AC467,IF(IFERROR(AE467,"#N/C")="#N/C",AD467,"#N/C")))))), _xlpm.finalResult,IF(OR(_xlpm.computedResult="",_xlpm.computedResult="#N/C"),_xlpm.fallback,_xlpm.computedResult), INDEX(_xlpm.finalResult,1)))</f>
        <v>hoverfly</v>
      </c>
      <c r="AI467" s="106" t="s">
        <v>35</v>
      </c>
      <c r="AJ467" s="55" t="str">
        <f t="shared" si="66"/>
        <v>Insecta.Diptera.Brachycera.Muscomorpha.Syrphoidea.Syrphidae.Syrphinae.Episyrphus.#N/C</v>
      </c>
    </row>
    <row r="468" spans="1:36" x14ac:dyDescent="0.25">
      <c r="A468" s="3">
        <v>178</v>
      </c>
      <c r="B468" s="50" t="str">
        <f t="shared" si="62"/>
        <v>FAIR-D2_178</v>
      </c>
      <c r="C468" s="51" t="s">
        <v>335</v>
      </c>
      <c r="D468" s="4">
        <f t="shared" si="64"/>
        <v>45165</v>
      </c>
      <c r="E468" s="1" t="s">
        <v>453</v>
      </c>
      <c r="F468" s="81" t="str">
        <f>HYPERLINK(VLOOKUP(E468,Video_List!G:K,5),"video")</f>
        <v>video</v>
      </c>
      <c r="G468" s="5" t="str">
        <f>IF(ISBLANK(E468),"",IFERROR(IF(MATCH(E468,Video_List!$G:$G,)&gt;0,"ok",""),"errr"))</f>
        <v>ok</v>
      </c>
      <c r="H468" s="1" t="s">
        <v>453</v>
      </c>
      <c r="I468" s="81" t="str">
        <f>HYPERLINK(VLOOKUP(H468,Video_List!G:K,5),"video")</f>
        <v>video</v>
      </c>
      <c r="J468" s="5" t="str">
        <f>IF(ISBLANK(H468),"",IFERROR(IF(MATCH(H468,Video_List!$G:$G,)&gt;0,"ok",""),"error"))</f>
        <v>ok</v>
      </c>
      <c r="K468" s="2">
        <v>45165.710335648197</v>
      </c>
      <c r="L468" s="2">
        <v>45165.710509259297</v>
      </c>
      <c r="M468" s="52">
        <f t="shared" si="63"/>
        <v>1.736111007630825E-4</v>
      </c>
      <c r="N468" s="53" t="s">
        <v>33</v>
      </c>
      <c r="O468" s="6" t="s">
        <v>32</v>
      </c>
      <c r="P468" s="6" t="s">
        <v>31</v>
      </c>
      <c r="Q468" s="6">
        <v>174</v>
      </c>
      <c r="R468" s="5" t="str">
        <f t="shared" si="67"/>
        <v>FAIR-D2/174</v>
      </c>
      <c r="S468" s="4" t="str">
        <f>IF(ISBLANK(E468),"",IF(E468=H468, "1 video",CONCATENATE((+COUNTIFS(Video_List!$A:$A,Monitoring!C468,Video_List!$D:$D,"&lt;=" &amp;Monitoring!L468)-COUNTIFS(Video_List!$A:$A,Monitoring!C468,Video_List!$D:$D,"&lt;=" &amp;Monitoring!K468))+1," videos")))</f>
        <v>1 video</v>
      </c>
      <c r="T468" s="6" t="s">
        <v>34</v>
      </c>
      <c r="U468" s="75" t="s">
        <v>364</v>
      </c>
      <c r="V468" s="7" t="str">
        <f t="shared" si="65"/>
        <v/>
      </c>
      <c r="W468" s="85" t="s">
        <v>35</v>
      </c>
      <c r="X468" s="86" t="s">
        <v>35</v>
      </c>
      <c r="Y468" s="87" t="str">
        <f>+IFERROR(IF(Z468="#N/C","#N/C",INDEX(Taxonomy_UniqueValues!A:A,MATCH(Z468,Taxonomy_UniqueValues!B:B,0))),"#N/C")</f>
        <v>Insecta</v>
      </c>
      <c r="Z468" s="87" t="str">
        <f>+IFERROR(IF(AA468="#N/C","#N/C",INDEX(Taxonomy_UniqueValues!B:B,MATCH(AA468,Taxonomy_UniqueValues!C:C,0))),"#N/C")</f>
        <v>Diptera</v>
      </c>
      <c r="AA468" s="87" t="s">
        <v>49</v>
      </c>
      <c r="AB468" s="87" t="str">
        <f>+IFERROR(IF(AC468="#N/C","#N/C",INDEX(Taxonomy_UniqueValues!D:D,MATCH(AC468,Taxonomy_UniqueValues!E:E,0))),"#N/C")</f>
        <v>#N/C</v>
      </c>
      <c r="AC468" s="87" t="str">
        <f>+IFERROR(IF(AD468="#N/C","#N/C",IF(AD468="-",INDEX(Taxonomy_UniqueValues!E:E,MATCH(AE468,Taxonomy_UniqueValues!G:G,0)),INDEX(Taxonomy_UniqueValues!E:E,MATCH(AD468,Taxonomy_UniqueValues!F:F,0)))),"#N/C")</f>
        <v>#N/C</v>
      </c>
      <c r="AD468" s="87" t="str">
        <f>+IFERROR(IF(AE468="#N/C","#N/C",IF(AE468="-",INDEX(Taxonomy_UniqueValues!F:F,MATCH(AF468,Taxonomy_UniqueValues!H:H,0)),INDEX(Taxonomy_UniqueValues!F:F,MATCH(AE468,Taxonomy_UniqueValues!G:G,0)))),"#N/C")</f>
        <v>#N/C</v>
      </c>
      <c r="AE468" s="87" t="str">
        <f>+IFERROR(IF(AF468="#N/C","#N/C",INDEX(Taxonomy_UniqueValues!G:G,MATCH(AF468,Taxonomy_UniqueValues!H:H,0))),"#N/C")</f>
        <v>#N/C</v>
      </c>
      <c r="AF468" s="87" t="str">
        <f>+IFERROR(IF(AG468="#N/C","#N/C",INDEX(Taxonomy_UniqueValues!H:H,MATCH(AG468,Taxonomy_UniqueValues!I:I,0))),"#N/C")</f>
        <v>#N/C</v>
      </c>
      <c r="AG468" s="88" t="s">
        <v>37</v>
      </c>
      <c r="AH468" s="39" t="str" cm="1">
        <f t="array" ref="AH468">IF(LEN(V468)&gt;1,V468,_xlfn.LET(_xlpm.cls,Y468, _xlpm.ord,IFERROR(Z468,"#N/C"), _xlpm.subord,IFERROR(AA468,"#N/C"), _xlpm.infr,IFERROR(AB468,"#N/C"), _xlpm.sf,IFERROR(AC468,"#N/C"), _xlpm.fam,IFERROR(AD468,"#N/C"), _xlpm.subfam,IF(TRIM(AE468)="-","#N/C",IFERROR(AE468,"#N/C")),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_xlpm.fallback,IF(IFERROR(Z468,"#N/C")="#N/C",Y468,IF(IFERROR(AA468,"#N/C")="#N/C",Z468,IF(IFERROR(AB468,"#N/C")="#N/C",AA468,IF(IFERROR(AC468,"#N/C")="#N/C",AB468,IF(IFERROR(AD468,"#N/C")="#N/C",AC468,IF(IFERROR(AE468,"#N/C")="#N/C",AD468,"#N/C")))))), _xlpm.finalResult,IF(OR(_xlpm.computedResult="",_xlpm.computedResult="#N/C"),_xlpm.fallback,_xlpm.computedResult), INDEX(_xlpm.finalResult,1)))</f>
        <v>Brachycera</v>
      </c>
      <c r="AI468" s="106" t="s">
        <v>35</v>
      </c>
      <c r="AJ468" s="55" t="str">
        <f t="shared" si="66"/>
        <v>Insecta.Diptera.Brachycera.#N/C.#N/C.#N/C.#N/C.#N/C.#N/C</v>
      </c>
    </row>
    <row r="469" spans="1:36" x14ac:dyDescent="0.25">
      <c r="A469" s="3">
        <v>179</v>
      </c>
      <c r="B469" s="50" t="str">
        <f t="shared" si="62"/>
        <v>FAIR-D2_179</v>
      </c>
      <c r="C469" s="51" t="s">
        <v>335</v>
      </c>
      <c r="D469" s="4">
        <f t="shared" si="64"/>
        <v>45165</v>
      </c>
      <c r="E469" s="1" t="s">
        <v>454</v>
      </c>
      <c r="F469" s="81" t="str">
        <f>HYPERLINK(VLOOKUP(E469,Video_List!G:K,5),"video")</f>
        <v>video</v>
      </c>
      <c r="G469" s="5" t="str">
        <f>IF(ISBLANK(E469),"",IFERROR(IF(MATCH(E469,Video_List!$G:$G,)&gt;0,"ok",""),"errr"))</f>
        <v>ok</v>
      </c>
      <c r="H469" s="1" t="s">
        <v>454</v>
      </c>
      <c r="I469" s="81" t="str">
        <f>HYPERLINK(VLOOKUP(H469,Video_List!G:K,5),"video")</f>
        <v>video</v>
      </c>
      <c r="J469" s="5" t="str">
        <f>IF(ISBLANK(H469),"",IFERROR(IF(MATCH(H469,Video_List!$G:$G,)&gt;0,"ok",""),"error"))</f>
        <v>ok</v>
      </c>
      <c r="K469" s="2">
        <v>45165.730960648201</v>
      </c>
      <c r="L469" s="2">
        <v>45165.731249999997</v>
      </c>
      <c r="M469" s="52">
        <f t="shared" si="63"/>
        <v>2.8935179580003023E-4</v>
      </c>
      <c r="N469" s="53" t="s">
        <v>33</v>
      </c>
      <c r="O469" s="6" t="s">
        <v>32</v>
      </c>
      <c r="P469" s="6" t="s">
        <v>46</v>
      </c>
      <c r="Q469" s="6">
        <v>175</v>
      </c>
      <c r="R469" s="5" t="str">
        <f t="shared" si="67"/>
        <v>FAIR-D2/175</v>
      </c>
      <c r="S469" s="4" t="str">
        <f>IF(ISBLANK(E469),"",IF(E469=H469, "1 video",CONCATENATE((+COUNTIFS(Video_List!$A:$A,Monitoring!C469,Video_List!$D:$D,"&lt;=" &amp;Monitoring!L469)-COUNTIFS(Video_List!$A:$A,Monitoring!C469,Video_List!$D:$D,"&lt;=" &amp;Monitoring!K469))+1," videos")))</f>
        <v>1 video</v>
      </c>
      <c r="T469" s="6" t="s">
        <v>34</v>
      </c>
      <c r="U469" s="75"/>
      <c r="V469" s="7" t="str">
        <f t="shared" si="65"/>
        <v/>
      </c>
      <c r="W469" s="85" t="s">
        <v>35</v>
      </c>
      <c r="X469" s="86" t="s">
        <v>35</v>
      </c>
      <c r="Y469" s="87" t="str">
        <f>+IFERROR(IF(Z469="#N/C","#N/C",INDEX(Taxonomy_UniqueValues!A:A,MATCH(Z469,Taxonomy_UniqueValues!B:B,0))),"#N/C")</f>
        <v>Insecta</v>
      </c>
      <c r="Z469" s="87" t="str">
        <f>+IFERROR(IF(AA469="#N/C","#N/C",INDEX(Taxonomy_UniqueValues!B:B,MATCH(AA469,Taxonomy_UniqueValues!C:C,0))),"#N/C")</f>
        <v>Diptera</v>
      </c>
      <c r="AA469" s="87" t="s">
        <v>49</v>
      </c>
      <c r="AB469" s="87" t="str">
        <f>+IFERROR(IF(AC469="#N/C","#N/C",INDEX(Taxonomy_UniqueValues!D:D,MATCH(AC469,Taxonomy_UniqueValues!E:E,0))),"#N/C")</f>
        <v>#N/C</v>
      </c>
      <c r="AC469" s="87" t="str">
        <f>+IFERROR(IF(AD469="#N/C","#N/C",IF(AD469="-",INDEX(Taxonomy_UniqueValues!E:E,MATCH(AE469,Taxonomy_UniqueValues!G:G,0)),INDEX(Taxonomy_UniqueValues!E:E,MATCH(AD469,Taxonomy_UniqueValues!F:F,0)))),"#N/C")</f>
        <v>#N/C</v>
      </c>
      <c r="AD469" s="87" t="str">
        <f>+IFERROR(IF(AE469="#N/C","#N/C",IF(AE469="-",INDEX(Taxonomy_UniqueValues!F:F,MATCH(AF469,Taxonomy_UniqueValues!H:H,0)),INDEX(Taxonomy_UniqueValues!F:F,MATCH(AE469,Taxonomy_UniqueValues!G:G,0)))),"#N/C")</f>
        <v>#N/C</v>
      </c>
      <c r="AE469" s="87" t="str">
        <f>+IFERROR(IF(AF469="#N/C","#N/C",INDEX(Taxonomy_UniqueValues!G:G,MATCH(AF469,Taxonomy_UniqueValues!H:H,0))),"#N/C")</f>
        <v>#N/C</v>
      </c>
      <c r="AF469" s="87" t="str">
        <f>+IFERROR(IF(AG469="#N/C","#N/C",INDEX(Taxonomy_UniqueValues!H:H,MATCH(AG469,Taxonomy_UniqueValues!I:I,0))),"#N/C")</f>
        <v>#N/C</v>
      </c>
      <c r="AG469" s="88" t="s">
        <v>37</v>
      </c>
      <c r="AH469" s="39" t="str" cm="1">
        <f t="array" ref="AH469">IF(LEN(V469)&gt;1,V469,_xlfn.LET(_xlpm.cls,Y469, _xlpm.ord,IFERROR(Z469,"#N/C"), _xlpm.subord,IFERROR(AA469,"#N/C"), _xlpm.infr,IFERROR(AB469,"#N/C"), _xlpm.sf,IFERROR(AC469,"#N/C"), _xlpm.fam,IFERROR(AD469,"#N/C"), _xlpm.subfam,IF(TRIM(AE469)="-","#N/C",IFERROR(AE469,"#N/C")),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_xlpm.fallback,IF(IFERROR(Z469,"#N/C")="#N/C",Y469,IF(IFERROR(AA469,"#N/C")="#N/C",Z469,IF(IFERROR(AB469,"#N/C")="#N/C",AA469,IF(IFERROR(AC469,"#N/C")="#N/C",AB469,IF(IFERROR(AD469,"#N/C")="#N/C",AC469,IF(IFERROR(AE469,"#N/C")="#N/C",AD469,"#N/C")))))), _xlpm.finalResult,IF(OR(_xlpm.computedResult="",_xlpm.computedResult="#N/C"),_xlpm.fallback,_xlpm.computedResult), INDEX(_xlpm.finalResult,1)))</f>
        <v>Brachycera</v>
      </c>
      <c r="AI469" s="106" t="s">
        <v>35</v>
      </c>
      <c r="AJ469" s="55" t="str">
        <f t="shared" si="66"/>
        <v>Insecta.Diptera.Brachycera.#N/C.#N/C.#N/C.#N/C.#N/C.#N/C</v>
      </c>
    </row>
    <row r="470" spans="1:36" x14ac:dyDescent="0.25">
      <c r="A470" s="3">
        <v>180</v>
      </c>
      <c r="B470" s="50" t="str">
        <f t="shared" si="62"/>
        <v>FAIR-D2_180</v>
      </c>
      <c r="C470" s="51" t="s">
        <v>335</v>
      </c>
      <c r="D470" s="4">
        <f t="shared" si="64"/>
        <v>45165</v>
      </c>
      <c r="E470" s="1" t="s">
        <v>455</v>
      </c>
      <c r="F470" s="81" t="str">
        <f>HYPERLINK(VLOOKUP(E470,Video_List!G:K,5),"video")</f>
        <v>video</v>
      </c>
      <c r="G470" s="5" t="str">
        <f>IF(ISBLANK(E470),"",IFERROR(IF(MATCH(E470,Video_List!$G:$G,)&gt;0,"ok",""),"errr"))</f>
        <v>ok</v>
      </c>
      <c r="H470" s="1" t="s">
        <v>456</v>
      </c>
      <c r="I470" s="81" t="str">
        <f>HYPERLINK(VLOOKUP(H470,Video_List!G:K,5),"video")</f>
        <v>video</v>
      </c>
      <c r="J470" s="5" t="str">
        <f>IF(ISBLANK(H470),"",IFERROR(IF(MATCH(H470,Video_List!$G:$G,)&gt;0,"ok",""),"error"))</f>
        <v>ok</v>
      </c>
      <c r="K470" s="2">
        <v>45165.731851851902</v>
      </c>
      <c r="L470" s="2">
        <v>45165.732569444401</v>
      </c>
      <c r="M470" s="52">
        <f t="shared" si="63"/>
        <v>7.1759249840397388E-4</v>
      </c>
      <c r="N470" s="53" t="s">
        <v>31</v>
      </c>
      <c r="O470" s="6" t="s">
        <v>35</v>
      </c>
      <c r="P470" s="6" t="s">
        <v>31</v>
      </c>
      <c r="Q470" s="6">
        <v>176</v>
      </c>
      <c r="R470" s="5" t="str">
        <f t="shared" si="67"/>
        <v>FAIR-D2/176</v>
      </c>
      <c r="S470" s="4" t="str">
        <f>IF(ISBLANK(E470),"",IF(E470=H470, "1 video",CONCATENATE((+COUNTIFS(Video_List!$A:$A,Monitoring!C470,Video_List!$D:$D,"&lt;=" &amp;Monitoring!L470)-COUNTIFS(Video_List!$A:$A,Monitoring!C470,Video_List!$D:$D,"&lt;=" &amp;Monitoring!K470))+1," videos")))</f>
        <v>2 videos</v>
      </c>
      <c r="T470" s="6" t="s">
        <v>34</v>
      </c>
      <c r="U470" s="75"/>
      <c r="V470" s="7" t="str">
        <f t="shared" si="65"/>
        <v/>
      </c>
      <c r="W470" s="85" t="s">
        <v>32</v>
      </c>
      <c r="X470" s="86" t="s">
        <v>35</v>
      </c>
      <c r="Y470" s="87" t="str">
        <f>+IFERROR(IF(Z470="#N/C","#N/C",IF(Z470=0,INDEX(Taxonomy_UniqueValues!A:A,MATCH(AA470,Taxonomy_UniqueValues!C:C,0)),INDEX(Taxonomy_UniqueValues!A:A,MATCH(Z470,Taxonomy_UniqueValues!B:B,0)))),"#N/C")</f>
        <v>Insecta</v>
      </c>
      <c r="Z470" s="87" t="str">
        <f>+IFERROR(IF(AA470="#N/C","#N/C",IF(AA470=0,INDEX(Taxonomy_UniqueValues!B:B,MATCH(AB470,Taxonomy_UniqueValues!D:D,0)),INDEX(Taxonomy_UniqueValues!B:B,MATCH(AA470,Taxonomy_UniqueValues!C:C,0)))),"#N/C")</f>
        <v>Diptera</v>
      </c>
      <c r="AA470" s="87" t="str">
        <f>+IFERROR(IF(AB470="#N/C","#N/C",IF(AB470=0,INDEX(Taxonomy_UniqueValues!C:C,MATCH(AC470,Taxonomy_UniqueValues!E:E,0)),INDEX(Taxonomy_UniqueValues!C:C,MATCH(AB470,Taxonomy_UniqueValues!D:D,0)))),"#N/C")</f>
        <v>Brachycera</v>
      </c>
      <c r="AB470" s="87" t="str">
        <f>+IFERROR(IF(AC470="#N/C","#N/C",IF(AC470=0,INDEX(Taxonomy_UniqueValues!D:D,MATCH(AD470,Taxonomy_UniqueValues!F:F,0)),INDEX(Taxonomy_UniqueValues!D:D,MATCH(AC470,Taxonomy_UniqueValues!E:E,0)))),"#N/C")</f>
        <v>Muscomorpha</v>
      </c>
      <c r="AC470" s="87" t="str">
        <f>+IFERROR(IF(AD470="#N/C","#N/C",IF(AD470=0,INDEX(Taxonomy_UniqueValues!E:E,MATCH(AE470,Taxonomy_UniqueValues!G:G,0)),INDEX(Taxonomy_UniqueValues!E:E,MATCH(AD470,Taxonomy_UniqueValues!F:F,0)))),"#N/C")</f>
        <v>Muscoidea</v>
      </c>
      <c r="AD470" s="87" t="str">
        <f>+IFERROR(IF(AE470="#N/C","#N/C",IF(AE470=0,INDEX(Taxonomy_UniqueValues!F:F,MATCH(AF470,Taxonomy_UniqueValues!H:H,0)),INDEX(Taxonomy_UniqueValues!F:F,MATCH(AE470,Taxonomy_UniqueValues!G:G,0)))),"#N/C")</f>
        <v>Fanniidae</v>
      </c>
      <c r="AE470" s="87">
        <f>+IFERROR(IF(AF470="#N/C","#N/C",INDEX(Taxonomy_UniqueValues!G:G,MATCH(AF470,Taxonomy_UniqueValues!H:H,0))),"#N/C")</f>
        <v>0</v>
      </c>
      <c r="AF470" s="87" t="s">
        <v>39</v>
      </c>
      <c r="AG470" s="88" t="s">
        <v>37</v>
      </c>
      <c r="AH470" s="39" t="str" cm="1">
        <f t="array" ref="AH470">IF(LEN(V470)&gt;1,V470,_xlfn.LET(_xlpm.cls,Y470, _xlpm.ord,IFERROR(Z470,"#N/C"), _xlpm.subord,IFERROR(AA470,"#N/C"), _xlpm.infr,IFERROR(AB470,"#N/C"), _xlpm.sf,IFERROR(AC470,"#N/C"), _xlpm.fam,IFERROR(AD470,"#N/C"), _xlpm.subfam,IF(TRIM(AE470)="-","#N/C",IFERROR(AE470,"#N/C")),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_xlpm.fallback,IF(IFERROR(Z470,"#N/C")="#N/C",Y470,IF(IFERROR(AA470,"#N/C")="#N/C",Z470,IF(IFERROR(AB470,"#N/C")="#N/C",AA470,IF(IFERROR(AC470,"#N/C")="#N/C",AB470,IF(IFERROR(AD470,"#N/C")="#N/C",AC470,IF(IFERROR(AE470,"#N/C")="#N/C",AD470,"#N/C")))))), _xlpm.finalResult,IF(OR(_xlpm.computedResult="",_xlpm.computedResult="#N/C"),_xlpm.fallback,_xlpm.computedResult), INDEX(_xlpm.finalResult,1)))</f>
        <v>fly</v>
      </c>
      <c r="AI470" s="106" t="s">
        <v>35</v>
      </c>
      <c r="AJ470" s="55" t="str">
        <f t="shared" si="66"/>
        <v>Insecta.Diptera.Brachycera.Muscomorpha.Muscoidea.Fanniidae.0.Fannia.#N/C</v>
      </c>
    </row>
    <row r="471" spans="1:36" x14ac:dyDescent="0.25">
      <c r="A471" s="3">
        <v>181</v>
      </c>
      <c r="B471" s="50" t="str">
        <f t="shared" si="62"/>
        <v>FAIR-D2_181</v>
      </c>
      <c r="C471" s="51" t="s">
        <v>335</v>
      </c>
      <c r="D471" s="4">
        <f t="shared" si="64"/>
        <v>45165</v>
      </c>
      <c r="E471" s="1" t="s">
        <v>457</v>
      </c>
      <c r="F471" s="81" t="str">
        <f>HYPERLINK(VLOOKUP(E471,Video_List!G:K,5),"video")</f>
        <v>video</v>
      </c>
      <c r="G471" s="5" t="str">
        <f>IF(ISBLANK(E471),"",IFERROR(IF(MATCH(E471,Video_List!$G:$G,)&gt;0,"ok",""),"errr"))</f>
        <v>ok</v>
      </c>
      <c r="H471" s="1" t="s">
        <v>457</v>
      </c>
      <c r="I471" s="81" t="str">
        <f>HYPERLINK(VLOOKUP(H471,Video_List!G:K,5),"video")</f>
        <v>video</v>
      </c>
      <c r="J471" s="5" t="str">
        <f>IF(ISBLANK(H471),"",IFERROR(IF(MATCH(H471,Video_List!$G:$G,)&gt;0,"ok",""),"error"))</f>
        <v>ok</v>
      </c>
      <c r="K471" s="2">
        <v>45165.733310185198</v>
      </c>
      <c r="L471" s="2">
        <v>45165.733368055597</v>
      </c>
      <c r="M471" s="52">
        <f t="shared" si="63"/>
        <v>5.7870398450177163E-5</v>
      </c>
      <c r="N471" s="53" t="s">
        <v>33</v>
      </c>
      <c r="O471" s="6" t="s">
        <v>35</v>
      </c>
      <c r="P471" s="6" t="s">
        <v>33</v>
      </c>
      <c r="Q471" s="6">
        <v>177</v>
      </c>
      <c r="R471" s="5" t="str">
        <f t="shared" si="67"/>
        <v>FAIR-D2/177</v>
      </c>
      <c r="S471" s="4" t="str">
        <f>IF(ISBLANK(E471),"",IF(E471=H471, "1 video",CONCATENATE((+COUNTIFS(Video_List!$A:$A,Monitoring!C471,Video_List!$D:$D,"&lt;=" &amp;Monitoring!L471)-COUNTIFS(Video_List!$A:$A,Monitoring!C471,Video_List!$D:$D,"&lt;=" &amp;Monitoring!K471))+1," videos")))</f>
        <v>1 video</v>
      </c>
      <c r="T471" s="6" t="s">
        <v>46</v>
      </c>
      <c r="U471" s="75" t="s">
        <v>105</v>
      </c>
      <c r="V471" s="7" t="str">
        <f t="shared" si="65"/>
        <v/>
      </c>
      <c r="W471" s="85" t="s">
        <v>35</v>
      </c>
      <c r="X471" s="86" t="s">
        <v>35</v>
      </c>
      <c r="Y471" s="87" t="str">
        <f>+IFERROR(IF(Z471="#N/C","#N/C",INDEX(Taxonomy_UniqueValues!A:A,MATCH(Z471,Taxonomy_UniqueValues!B:B,0))),"#N/C")</f>
        <v>#N/C</v>
      </c>
      <c r="Z471" s="87" t="str">
        <f>+IFERROR(IF(AA471="#N/C","#N/C",INDEX(Taxonomy_UniqueValues!B:B,MATCH(AA471,Taxonomy_UniqueValues!C:C,0))),"#N/C")</f>
        <v>#N/C</v>
      </c>
      <c r="AA471" s="87" t="str">
        <f>+IFERROR(IF(AC471="#N/C","#N/C",IF(AC471="-",INDEX(Taxonomy_UniqueValues!C:C,MATCH(AD471,Taxonomy_UniqueValues!F:F,0)),INDEX(Taxonomy_UniqueValues!C:C,MATCH(AC471,Taxonomy_UniqueValues!E:E,0)))),"#N/C")</f>
        <v>#N/C</v>
      </c>
      <c r="AB471" s="87" t="str">
        <f>+IFERROR(IF(AC471="#N/C","#N/C",INDEX(Taxonomy_UniqueValues!D:D,MATCH(AC471,Taxonomy_UniqueValues!E:E,0))),"#N/C")</f>
        <v>#N/C</v>
      </c>
      <c r="AC471" s="87" t="str">
        <f>+IFERROR(IF(AD471="#N/C","#N/C",IF(AD471="-",INDEX(Taxonomy_UniqueValues!E:E,MATCH(AE471,Taxonomy_UniqueValues!G:G,0)),INDEX(Taxonomy_UniqueValues!E:E,MATCH(AD471,Taxonomy_UniqueValues!F:F,0)))),"#N/C")</f>
        <v>#N/C</v>
      </c>
      <c r="AD471" s="87" t="str">
        <f>+IFERROR(IF(AE471="#N/C","#N/C",IF(AE471="-",INDEX(Taxonomy_UniqueValues!F:F,MATCH(AF471,Taxonomy_UniqueValues!H:H,0)),INDEX(Taxonomy_UniqueValues!F:F,MATCH(AE471,Taxonomy_UniqueValues!G:G,0)))),"#N/C")</f>
        <v>#N/C</v>
      </c>
      <c r="AE471" s="87" t="str">
        <f>+IFERROR(IF(AF471="#N/C","#N/C",INDEX(Taxonomy_UniqueValues!G:G,MATCH(AF471,Taxonomy_UniqueValues!H:H,0))),"#N/C")</f>
        <v>#N/C</v>
      </c>
      <c r="AF471" s="87" t="str">
        <f>+IFERROR(IF(AG471="#N/C","#N/C",INDEX(Taxonomy_UniqueValues!H:H,MATCH(AG471,Taxonomy_UniqueValues!I:I,0))),"#N/C")</f>
        <v>#N/C</v>
      </c>
      <c r="AG471" s="88" t="s">
        <v>37</v>
      </c>
      <c r="AH471" s="39" t="str" cm="1">
        <f t="array" ref="AH471">IF(LEN(V471)&gt;1,V471,_xlfn.LET(_xlpm.cls,Y471, _xlpm.ord,IFERROR(Z471,"#N/C"), _xlpm.subord,IFERROR(AA471,"#N/C"), _xlpm.infr,IFERROR(AB471,"#N/C"), _xlpm.sf,IFERROR(AC471,"#N/C"), _xlpm.fam,IFERROR(AD471,"#N/C"), _xlpm.subfam,IF(TRIM(AE471)="-","#N/C",IFERROR(AE471,"#N/C")),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_xlpm.fallback,IF(IFERROR(Z471,"#N/C")="#N/C",Y471,IF(IFERROR(AA471,"#N/C")="#N/C",Z471,IF(IFERROR(AB471,"#N/C")="#N/C",AA471,IF(IFERROR(AC471,"#N/C")="#N/C",AB471,IF(IFERROR(AD471,"#N/C")="#N/C",AC471,IF(IFERROR(AE471,"#N/C")="#N/C",AD471,"#N/C")))))), _xlpm.finalResult,IF(OR(_xlpm.computedResult="",_xlpm.computedResult="#N/C"),_xlpm.fallback,_xlpm.computedResult), INDEX(_xlpm.finalResult,1)))</f>
        <v>#N/C</v>
      </c>
      <c r="AI471" s="106" t="s">
        <v>35</v>
      </c>
      <c r="AJ471" s="55" t="str">
        <f t="shared" si="66"/>
        <v>#N/C.#N/C.#N/C.#N/C.#N/C.#N/C.#N/C.#N/C.#N/C</v>
      </c>
    </row>
    <row r="472" spans="1:36" x14ac:dyDescent="0.25">
      <c r="A472" s="3">
        <v>182</v>
      </c>
      <c r="B472" s="50" t="str">
        <f t="shared" si="62"/>
        <v>FAIR-D2_182</v>
      </c>
      <c r="C472" s="51" t="s">
        <v>335</v>
      </c>
      <c r="D472" s="4">
        <f t="shared" si="64"/>
        <v>45165</v>
      </c>
      <c r="E472" s="1" t="s">
        <v>458</v>
      </c>
      <c r="F472" s="81" t="str">
        <f>HYPERLINK(VLOOKUP(E472,Video_List!G:K,5),"video")</f>
        <v>video</v>
      </c>
      <c r="G472" s="5" t="str">
        <f>IF(ISBLANK(E472),"",IFERROR(IF(MATCH(E472,Video_List!$G:$G,)&gt;0,"ok",""),"errr"))</f>
        <v>ok</v>
      </c>
      <c r="H472" s="1" t="s">
        <v>458</v>
      </c>
      <c r="I472" s="81" t="str">
        <f>HYPERLINK(VLOOKUP(H472,Video_List!G:K,5),"video")</f>
        <v>video</v>
      </c>
      <c r="J472" s="5" t="str">
        <f>IF(ISBLANK(H472),"",IFERROR(IF(MATCH(H472,Video_List!$G:$G,)&gt;0,"ok",""),"error"))</f>
        <v>ok</v>
      </c>
      <c r="K472" s="2">
        <v>45165.757997685199</v>
      </c>
      <c r="L472" s="2">
        <v>45165.758148148103</v>
      </c>
      <c r="M472" s="52">
        <f t="shared" si="63"/>
        <v>1.5046290354803205E-4</v>
      </c>
      <c r="N472" s="53" t="s">
        <v>33</v>
      </c>
      <c r="O472" s="6" t="s">
        <v>35</v>
      </c>
      <c r="P472" s="6" t="s">
        <v>33</v>
      </c>
      <c r="Q472" s="6">
        <v>178</v>
      </c>
      <c r="R472" s="5" t="str">
        <f t="shared" si="67"/>
        <v>FAIR-D2/178</v>
      </c>
      <c r="S472" s="4" t="str">
        <f>IF(ISBLANK(E472),"",IF(E472=H472, "1 video",CONCATENATE((+COUNTIFS(Video_List!$A:$A,Monitoring!C472,Video_List!$D:$D,"&lt;=" &amp;Monitoring!L472)-COUNTIFS(Video_List!$A:$A,Monitoring!C472,Video_List!$D:$D,"&lt;=" &amp;Monitoring!K472))+1," videos")))</f>
        <v>1 video</v>
      </c>
      <c r="T472" s="6" t="s">
        <v>46</v>
      </c>
      <c r="U472" s="75" t="s">
        <v>105</v>
      </c>
      <c r="V472" s="7" t="str">
        <f t="shared" si="65"/>
        <v/>
      </c>
      <c r="W472" s="85" t="s">
        <v>35</v>
      </c>
      <c r="X472" s="86" t="s">
        <v>35</v>
      </c>
      <c r="Y472" s="87" t="str">
        <f>+IFERROR(IF(Z472="#N/C","#N/C",INDEX(Taxonomy_UniqueValues!A:A,MATCH(Z472,Taxonomy_UniqueValues!B:B,0))),"#N/C")</f>
        <v>#N/C</v>
      </c>
      <c r="Z472" s="87" t="str">
        <f>+IFERROR(IF(AA472="#N/C","#N/C",INDEX(Taxonomy_UniqueValues!B:B,MATCH(AA472,Taxonomy_UniqueValues!C:C,0))),"#N/C")</f>
        <v>#N/C</v>
      </c>
      <c r="AA472" s="87" t="str">
        <f>+IFERROR(IF(AC472="#N/C","#N/C",IF(AC472="-",INDEX(Taxonomy_UniqueValues!C:C,MATCH(AD472,Taxonomy_UniqueValues!F:F,0)),INDEX(Taxonomy_UniqueValues!C:C,MATCH(AC472,Taxonomy_UniqueValues!E:E,0)))),"#N/C")</f>
        <v>#N/C</v>
      </c>
      <c r="AB472" s="87" t="str">
        <f>+IFERROR(IF(AC472="#N/C","#N/C",INDEX(Taxonomy_UniqueValues!D:D,MATCH(AC472,Taxonomy_UniqueValues!E:E,0))),"#N/C")</f>
        <v>#N/C</v>
      </c>
      <c r="AC472" s="87" t="str">
        <f>+IFERROR(IF(AD472="#N/C","#N/C",IF(AD472="-",INDEX(Taxonomy_UniqueValues!E:E,MATCH(AE472,Taxonomy_UniqueValues!G:G,0)),INDEX(Taxonomy_UniqueValues!E:E,MATCH(AD472,Taxonomy_UniqueValues!F:F,0)))),"#N/C")</f>
        <v>#N/C</v>
      </c>
      <c r="AD472" s="87" t="str">
        <f>+IFERROR(IF(AE472="#N/C","#N/C",IF(AE472="-",INDEX(Taxonomy_UniqueValues!F:F,MATCH(AF472,Taxonomy_UniqueValues!H:H,0)),INDEX(Taxonomy_UniqueValues!F:F,MATCH(AE472,Taxonomy_UniqueValues!G:G,0)))),"#N/C")</f>
        <v>#N/C</v>
      </c>
      <c r="AE472" s="87" t="str">
        <f>+IFERROR(IF(AF472="#N/C","#N/C",INDEX(Taxonomy_UniqueValues!G:G,MATCH(AF472,Taxonomy_UniqueValues!H:H,0))),"#N/C")</f>
        <v>#N/C</v>
      </c>
      <c r="AF472" s="87" t="str">
        <f>+IFERROR(IF(AG472="#N/C","#N/C",INDEX(Taxonomy_UniqueValues!H:H,MATCH(AG472,Taxonomy_UniqueValues!I:I,0))),"#N/C")</f>
        <v>#N/C</v>
      </c>
      <c r="AG472" s="88" t="s">
        <v>37</v>
      </c>
      <c r="AH472" s="39" t="str" cm="1">
        <f t="array" ref="AH472">IF(LEN(V472)&gt;1,V472,_xlfn.LET(_xlpm.cls,Y472, _xlpm.ord,IFERROR(Z472,"#N/C"), _xlpm.subord,IFERROR(AA472,"#N/C"), _xlpm.infr,IFERROR(AB472,"#N/C"), _xlpm.sf,IFERROR(AC472,"#N/C"), _xlpm.fam,IFERROR(AD472,"#N/C"), _xlpm.subfam,IF(TRIM(AE472)="-","#N/C",IFERROR(AE472,"#N/C")),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_xlpm.fallback,IF(IFERROR(Z472,"#N/C")="#N/C",Y472,IF(IFERROR(AA472,"#N/C")="#N/C",Z472,IF(IFERROR(AB472,"#N/C")="#N/C",AA472,IF(IFERROR(AC472,"#N/C")="#N/C",AB472,IF(IFERROR(AD472,"#N/C")="#N/C",AC472,IF(IFERROR(AE472,"#N/C")="#N/C",AD472,"#N/C")))))), _xlpm.finalResult,IF(OR(_xlpm.computedResult="",_xlpm.computedResult="#N/C"),_xlpm.fallback,_xlpm.computedResult), INDEX(_xlpm.finalResult,1)))</f>
        <v>#N/C</v>
      </c>
      <c r="AI472" s="106" t="s">
        <v>35</v>
      </c>
      <c r="AJ472" s="55" t="str">
        <f t="shared" si="66"/>
        <v>#N/C.#N/C.#N/C.#N/C.#N/C.#N/C.#N/C.#N/C.#N/C</v>
      </c>
    </row>
    <row r="473" spans="1:36" x14ac:dyDescent="0.25">
      <c r="A473" s="3">
        <v>183</v>
      </c>
      <c r="B473" s="50" t="str">
        <f t="shared" si="62"/>
        <v>FAIR-D2_183</v>
      </c>
      <c r="C473" s="51" t="s">
        <v>335</v>
      </c>
      <c r="D473" s="4">
        <f t="shared" si="64"/>
        <v>45165</v>
      </c>
      <c r="E473" s="1" t="s">
        <v>459</v>
      </c>
      <c r="F473" s="81" t="str">
        <f>HYPERLINK(VLOOKUP(E473,Video_List!G:K,5),"video")</f>
        <v>video</v>
      </c>
      <c r="G473" s="5" t="str">
        <f>IF(ISBLANK(E473),"",IFERROR(IF(MATCH(E473,Video_List!$G:$G,)&gt;0,"ok",""),"errr"))</f>
        <v>ok</v>
      </c>
      <c r="H473" s="1" t="s">
        <v>459</v>
      </c>
      <c r="I473" s="81" t="str">
        <f>HYPERLINK(VLOOKUP(H473,Video_List!G:K,5),"video")</f>
        <v>video</v>
      </c>
      <c r="J473" s="5" t="str">
        <f>IF(ISBLANK(H473),"",IFERROR(IF(MATCH(H473,Video_List!$G:$G,)&gt;0,"ok",""),"error"))</f>
        <v>ok</v>
      </c>
      <c r="K473" s="2">
        <v>45165.762048611097</v>
      </c>
      <c r="L473" s="2">
        <v>45165.762106481503</v>
      </c>
      <c r="M473" s="52">
        <f t="shared" si="63"/>
        <v>5.7870405726134777E-5</v>
      </c>
      <c r="N473" s="53" t="s">
        <v>33</v>
      </c>
      <c r="O473" s="6" t="s">
        <v>35</v>
      </c>
      <c r="P473" s="6" t="s">
        <v>33</v>
      </c>
      <c r="Q473" s="6">
        <v>179</v>
      </c>
      <c r="R473" s="5" t="str">
        <f t="shared" si="67"/>
        <v>FAIR-D2/179</v>
      </c>
      <c r="S473" s="4" t="str">
        <f>IF(ISBLANK(E473),"",IF(E473=H473, "1 video",CONCATENATE((+COUNTIFS(Video_List!$A:$A,Monitoring!C473,Video_List!$D:$D,"&lt;=" &amp;Monitoring!L473)-COUNTIFS(Video_List!$A:$A,Monitoring!C473,Video_List!$D:$D,"&lt;=" &amp;Monitoring!K473))+1," videos")))</f>
        <v>1 video</v>
      </c>
      <c r="T473" s="6" t="s">
        <v>46</v>
      </c>
      <c r="U473" s="75" t="s">
        <v>105</v>
      </c>
      <c r="V473" s="7" t="str">
        <f t="shared" si="65"/>
        <v/>
      </c>
      <c r="W473" s="85" t="s">
        <v>35</v>
      </c>
      <c r="X473" s="86" t="s">
        <v>35</v>
      </c>
      <c r="Y473" s="87" t="str">
        <f>+IFERROR(IF(Z473="#N/C","#N/C",INDEX(Taxonomy_UniqueValues!A:A,MATCH(Z473,Taxonomy_UniqueValues!B:B,0))),"#N/C")</f>
        <v>#N/C</v>
      </c>
      <c r="Z473" s="87" t="str">
        <f>+IFERROR(IF(AA473="#N/C","#N/C",INDEX(Taxonomy_UniqueValues!B:B,MATCH(AA473,Taxonomy_UniqueValues!C:C,0))),"#N/C")</f>
        <v>#N/C</v>
      </c>
      <c r="AA473" s="87" t="str">
        <f>+IFERROR(IF(AC473="#N/C","#N/C",IF(AC473="-",INDEX(Taxonomy_UniqueValues!C:C,MATCH(AD473,Taxonomy_UniqueValues!F:F,0)),INDEX(Taxonomy_UniqueValues!C:C,MATCH(AC473,Taxonomy_UniqueValues!E:E,0)))),"#N/C")</f>
        <v>#N/C</v>
      </c>
      <c r="AB473" s="87" t="str">
        <f>+IFERROR(IF(AC473="#N/C","#N/C",INDEX(Taxonomy_UniqueValues!D:D,MATCH(AC473,Taxonomy_UniqueValues!E:E,0))),"#N/C")</f>
        <v>#N/C</v>
      </c>
      <c r="AC473" s="87" t="str">
        <f>+IFERROR(IF(AD473="#N/C","#N/C",IF(AD473="-",INDEX(Taxonomy_UniqueValues!E:E,MATCH(AE473,Taxonomy_UniqueValues!G:G,0)),INDEX(Taxonomy_UniqueValues!E:E,MATCH(AD473,Taxonomy_UniqueValues!F:F,0)))),"#N/C")</f>
        <v>#N/C</v>
      </c>
      <c r="AD473" s="87" t="str">
        <f>+IFERROR(IF(AE473="#N/C","#N/C",IF(AE473="-",INDEX(Taxonomy_UniqueValues!F:F,MATCH(AF473,Taxonomy_UniqueValues!H:H,0)),INDEX(Taxonomy_UniqueValues!F:F,MATCH(AE473,Taxonomy_UniqueValues!G:G,0)))),"#N/C")</f>
        <v>#N/C</v>
      </c>
      <c r="AE473" s="87" t="str">
        <f>+IFERROR(IF(AF473="#N/C","#N/C",INDEX(Taxonomy_UniqueValues!G:G,MATCH(AF473,Taxonomy_UniqueValues!H:H,0))),"#N/C")</f>
        <v>#N/C</v>
      </c>
      <c r="AF473" s="87" t="str">
        <f>+IFERROR(IF(AG473="#N/C","#N/C",INDEX(Taxonomy_UniqueValues!H:H,MATCH(AG473,Taxonomy_UniqueValues!I:I,0))),"#N/C")</f>
        <v>#N/C</v>
      </c>
      <c r="AG473" s="88" t="s">
        <v>37</v>
      </c>
      <c r="AH473" s="39" t="str" cm="1">
        <f t="array" ref="AH473">IF(LEN(V473)&gt;1,V473,_xlfn.LET(_xlpm.cls,Y473, _xlpm.ord,IFERROR(Z473,"#N/C"), _xlpm.subord,IFERROR(AA473,"#N/C"), _xlpm.infr,IFERROR(AB473,"#N/C"), _xlpm.sf,IFERROR(AC473,"#N/C"), _xlpm.fam,IFERROR(AD473,"#N/C"), _xlpm.subfam,IF(TRIM(AE473)="-","#N/C",IFERROR(AE473,"#N/C")),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_xlpm.fallback,IF(IFERROR(Z473,"#N/C")="#N/C",Y473,IF(IFERROR(AA473,"#N/C")="#N/C",Z473,IF(IFERROR(AB473,"#N/C")="#N/C",AA473,IF(IFERROR(AC473,"#N/C")="#N/C",AB473,IF(IFERROR(AD473,"#N/C")="#N/C",AC473,IF(IFERROR(AE473,"#N/C")="#N/C",AD473,"#N/C")))))), _xlpm.finalResult,IF(OR(_xlpm.computedResult="",_xlpm.computedResult="#N/C"),_xlpm.fallback,_xlpm.computedResult), INDEX(_xlpm.finalResult,1)))</f>
        <v>#N/C</v>
      </c>
      <c r="AI473" s="106" t="s">
        <v>35</v>
      </c>
      <c r="AJ473" s="55" t="str">
        <f t="shared" si="66"/>
        <v>#N/C.#N/C.#N/C.#N/C.#N/C.#N/C.#N/C.#N/C.#N/C</v>
      </c>
    </row>
    <row r="474" spans="1:36" x14ac:dyDescent="0.25">
      <c r="A474" s="3">
        <v>184</v>
      </c>
      <c r="B474" s="50" t="str">
        <f t="shared" si="62"/>
        <v>FAIR-D2_184</v>
      </c>
      <c r="C474" s="51" t="s">
        <v>335</v>
      </c>
      <c r="D474" s="4">
        <f t="shared" ref="D474:D505" si="68">IF(ISBLANK(E474),"",+VALUE(MID(E474,FIND("_",E474)+1,10)))</f>
        <v>45174</v>
      </c>
      <c r="E474" s="1" t="s">
        <v>460</v>
      </c>
      <c r="F474" s="81" t="str">
        <f>HYPERLINK(VLOOKUP(E474,Video_List!G:K,5),"video")</f>
        <v>video</v>
      </c>
      <c r="G474" s="5" t="str">
        <f>IF(ISBLANK(E474),"",IFERROR(IF(MATCH(E474,Video_List!$G:$G,)&gt;0,"ok",""),"errr"))</f>
        <v>ok</v>
      </c>
      <c r="H474" s="1" t="s">
        <v>460</v>
      </c>
      <c r="I474" s="81" t="str">
        <f>HYPERLINK(VLOOKUP(H474,Video_List!G:K,5),"video")</f>
        <v>video</v>
      </c>
      <c r="J474" s="5" t="str">
        <f>IF(ISBLANK(H474),"",IFERROR(IF(MATCH(H474,Video_List!$G:$G,)&gt;0,"ok",""),"error"))</f>
        <v>ok</v>
      </c>
      <c r="K474" s="2">
        <v>45174.411342592597</v>
      </c>
      <c r="L474" s="2">
        <v>45174.411689814799</v>
      </c>
      <c r="M474" s="52">
        <f t="shared" si="63"/>
        <v>3.4722220152616501E-4</v>
      </c>
      <c r="N474" s="53" t="s">
        <v>33</v>
      </c>
      <c r="O474" s="6" t="s">
        <v>32</v>
      </c>
      <c r="P474" s="6" t="s">
        <v>31</v>
      </c>
      <c r="Q474" s="6">
        <v>180</v>
      </c>
      <c r="R474" s="5" t="str">
        <f t="shared" si="67"/>
        <v>FAIR-D2/180</v>
      </c>
      <c r="S474" s="4" t="str">
        <f>IF(ISBLANK(E474),"",IF(E474=H474, "1 video",CONCATENATE((+COUNTIFS(Video_List!$A:$A,Monitoring!C474,Video_List!$D:$D,"&lt;=" &amp;Monitoring!L474)-COUNTIFS(Video_List!$A:$A,Monitoring!C474,Video_List!$D:$D,"&lt;=" &amp;Monitoring!K474))+1," videos")))</f>
        <v>1 video</v>
      </c>
      <c r="T474" s="6" t="s">
        <v>34</v>
      </c>
      <c r="U474" s="75"/>
      <c r="V474" s="7" t="str">
        <f t="shared" si="65"/>
        <v/>
      </c>
      <c r="W474" s="85" t="s">
        <v>32</v>
      </c>
      <c r="X474" s="86" t="s">
        <v>35</v>
      </c>
      <c r="Y474" s="87" t="str">
        <f>+IFERROR(IF(Z474="#N/C","#N/C",IF(Z474=0,INDEX(Taxonomy_UniqueValues!A:A,MATCH(AA474,Taxonomy_UniqueValues!C:C,0)),INDEX(Taxonomy_UniqueValues!A:A,MATCH(Z474,Taxonomy_UniqueValues!B:B,0)))),"#N/C")</f>
        <v>Insecta</v>
      </c>
      <c r="Z474" s="87" t="str">
        <f>+IFERROR(IF(AA474="#N/C","#N/C",IF(AA474=0,INDEX(Taxonomy_UniqueValues!B:B,MATCH(AB474,Taxonomy_UniqueValues!D:D,0)),INDEX(Taxonomy_UniqueValues!B:B,MATCH(AA474,Taxonomy_UniqueValues!C:C,0)))),"#N/C")</f>
        <v>Diptera</v>
      </c>
      <c r="AA474" s="87" t="str">
        <f>+IFERROR(IF(AB474="#N/C","#N/C",IF(AB474=0,INDEX(Taxonomy_UniqueValues!C:C,MATCH(AC474,Taxonomy_UniqueValues!E:E,0)),INDEX(Taxonomy_UniqueValues!C:C,MATCH(AB474,Taxonomy_UniqueValues!D:D,0)))),"#N/C")</f>
        <v>Brachycera</v>
      </c>
      <c r="AB474" s="87" t="str">
        <f>+IFERROR(IF(AC474="#N/C","#N/C",IF(AC474=0,INDEX(Taxonomy_UniqueValues!D:D,MATCH(AD474,Taxonomy_UniqueValues!F:F,0)),INDEX(Taxonomy_UniqueValues!D:D,MATCH(AC474,Taxonomy_UniqueValues!E:E,0)))),"#N/C")</f>
        <v>Muscomorpha</v>
      </c>
      <c r="AC474" s="87" t="str">
        <f>+IFERROR(IF(AD474="#N/C","#N/C",IF(AD474=0,INDEX(Taxonomy_UniqueValues!E:E,MATCH(AE474,Taxonomy_UniqueValues!G:G,0)),INDEX(Taxonomy_UniqueValues!E:E,MATCH(AD474,Taxonomy_UniqueValues!F:F,0)))),"#N/C")</f>
        <v>Muscoidea</v>
      </c>
      <c r="AD474" s="87" t="str">
        <f>+IFERROR(IF(AE474="#N/C","#N/C",IF(AE474=0,INDEX(Taxonomy_UniqueValues!F:F,MATCH(AF474,Taxonomy_UniqueValues!H:H,0)),INDEX(Taxonomy_UniqueValues!F:F,MATCH(AE474,Taxonomy_UniqueValues!G:G,0)))),"#N/C")</f>
        <v>Fanniidae</v>
      </c>
      <c r="AE474" s="87">
        <f>+IFERROR(IF(AF474="#N/C","#N/C",INDEX(Taxonomy_UniqueValues!G:G,MATCH(AF474,Taxonomy_UniqueValues!H:H,0))),"#N/C")</f>
        <v>0</v>
      </c>
      <c r="AF474" s="87" t="s">
        <v>39</v>
      </c>
      <c r="AG474" s="88" t="s">
        <v>37</v>
      </c>
      <c r="AH474" s="39" t="str" cm="1">
        <f t="array" ref="AH474">IF(LEN(V474)&gt;1,V474,_xlfn.LET(_xlpm.cls,Y474, _xlpm.ord,IFERROR(Z474,"#N/C"), _xlpm.subord,IFERROR(AA474,"#N/C"), _xlpm.infr,IFERROR(AB474,"#N/C"), _xlpm.sf,IFERROR(AC474,"#N/C"), _xlpm.fam,IFERROR(AD474,"#N/C"), _xlpm.subfam,IF(TRIM(AE474)="-","#N/C",IFERROR(AE474,"#N/C")),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_xlpm.fallback,IF(IFERROR(Z474,"#N/C")="#N/C",Y474,IF(IFERROR(AA474,"#N/C")="#N/C",Z474,IF(IFERROR(AB474,"#N/C")="#N/C",AA474,IF(IFERROR(AC474,"#N/C")="#N/C",AB474,IF(IFERROR(AD474,"#N/C")="#N/C",AC474,IF(IFERROR(AE474,"#N/C")="#N/C",AD474,"#N/C")))))), _xlpm.finalResult,IF(OR(_xlpm.computedResult="",_xlpm.computedResult="#N/C"),_xlpm.fallback,_xlpm.computedResult), INDEX(_xlpm.finalResult,1)))</f>
        <v>fly</v>
      </c>
      <c r="AI474" s="106" t="s">
        <v>35</v>
      </c>
      <c r="AJ474" s="55" t="str">
        <f t="shared" si="66"/>
        <v>Insecta.Diptera.Brachycera.Muscomorpha.Muscoidea.Fanniidae.0.Fannia.#N/C</v>
      </c>
    </row>
    <row r="475" spans="1:36" x14ac:dyDescent="0.25">
      <c r="A475" s="3">
        <v>185</v>
      </c>
      <c r="B475" s="50" t="str">
        <f t="shared" si="62"/>
        <v>FAIR-D2_185</v>
      </c>
      <c r="C475" s="51" t="s">
        <v>335</v>
      </c>
      <c r="D475" s="4">
        <f t="shared" si="68"/>
        <v>45174</v>
      </c>
      <c r="E475" s="1" t="s">
        <v>461</v>
      </c>
      <c r="F475" s="81" t="str">
        <f>HYPERLINK(VLOOKUP(E475,Video_List!G:K,5),"video")</f>
        <v>video</v>
      </c>
      <c r="G475" s="5" t="str">
        <f>IF(ISBLANK(E475),"",IFERROR(IF(MATCH(E475,Video_List!$G:$G,)&gt;0,"ok",""),"errr"))</f>
        <v>ok</v>
      </c>
      <c r="H475" s="1" t="s">
        <v>462</v>
      </c>
      <c r="I475" s="81" t="str">
        <f>HYPERLINK(VLOOKUP(H475,Video_List!G:K,5),"video")</f>
        <v>video</v>
      </c>
      <c r="J475" s="5" t="str">
        <f>IF(ISBLANK(H475),"",IFERROR(IF(MATCH(H475,Video_List!$G:$G,)&gt;0,"ok",""),"error"))</f>
        <v>ok</v>
      </c>
      <c r="K475" s="2">
        <v>45174.595706018503</v>
      </c>
      <c r="L475" s="2">
        <v>45174.597858796304</v>
      </c>
      <c r="M475" s="52">
        <f t="shared" si="63"/>
        <v>2.1527778008021414E-3</v>
      </c>
      <c r="N475" s="53" t="s">
        <v>31</v>
      </c>
      <c r="O475" s="6" t="s">
        <v>35</v>
      </c>
      <c r="P475" s="6" t="s">
        <v>33</v>
      </c>
      <c r="Q475" s="6">
        <v>181</v>
      </c>
      <c r="R475" s="5" t="str">
        <f t="shared" si="67"/>
        <v>FAIR-D2/181</v>
      </c>
      <c r="S475" s="4" t="str">
        <f>IF(ISBLANK(E475),"",IF(E475=H475, "1 video",CONCATENATE((+COUNTIFS(Video_List!$A:$A,Monitoring!C475,Video_List!$D:$D,"&lt;=" &amp;Monitoring!L475)-COUNTIFS(Video_List!$A:$A,Monitoring!C475,Video_List!$D:$D,"&lt;=" &amp;Monitoring!K475))+1," videos")))</f>
        <v>2 videos</v>
      </c>
      <c r="T475" s="6" t="s">
        <v>185</v>
      </c>
      <c r="U475" s="75"/>
      <c r="V475" s="7" t="str">
        <f t="shared" si="65"/>
        <v/>
      </c>
      <c r="W475" s="85" t="s">
        <v>32</v>
      </c>
      <c r="X475" s="86" t="s">
        <v>32</v>
      </c>
      <c r="Y475" s="87" t="str">
        <f>+IFERROR(IF(Z475="#N/C","#N/C",INDEX(Taxonomy_UniqueValues!A:A,MATCH(Z475,Taxonomy_UniqueValues!B:B,0))),"#N/C")</f>
        <v>Insecta</v>
      </c>
      <c r="Z475" s="87" t="str">
        <f>+IFERROR(IF(AA475="#N/C","#N/C",INDEX(Taxonomy_UniqueValues!B:B,MATCH(AA475,Taxonomy_UniqueValues!C:C,0))),"#N/C")</f>
        <v>Coleoptera</v>
      </c>
      <c r="AA475" s="87" t="str">
        <f>+IFERROR(IF(AC475="#N/C","#N/C",IF(AC475="-",INDEX(Taxonomy_UniqueValues!C:C,MATCH(AD475,Taxonomy_UniqueValues!F:F,0)),INDEX(Taxonomy_UniqueValues!C:C,MATCH(AC475,Taxonomy_UniqueValues!E:E,0)))),"#N/C")</f>
        <v>Polyphaga</v>
      </c>
      <c r="AB475" s="87" t="str">
        <f>+IFERROR(IF(AC475="#N/C","#N/C",INDEX(Taxonomy_UniqueValues!D:D,MATCH(AC475,Taxonomy_UniqueValues!E:E,0))),"#N/C")</f>
        <v>Cucujiformia</v>
      </c>
      <c r="AC475" s="87" t="str">
        <f>+IFERROR(IF(AD475="#N/C","#N/C",IF(AD475="-",INDEX(Taxonomy_UniqueValues!E:E,MATCH(AE475,Taxonomy_UniqueValues!G:G,0)),INDEX(Taxonomy_UniqueValues!E:E,MATCH(AD475,Taxonomy_UniqueValues!F:F,0)))),"#N/C")</f>
        <v>Coccinelloidea</v>
      </c>
      <c r="AD475" s="87" t="str">
        <f>+IFERROR(IF(AE475="#N/C","#N/C",IF(AE475="-",INDEX(Taxonomy_UniqueValues!F:F,MATCH(AF475,Taxonomy_UniqueValues!H:H,0)),INDEX(Taxonomy_UniqueValues!F:F,MATCH(AE475,Taxonomy_UniqueValues!G:G,0)))),"#N/C")</f>
        <v>Coccinellidae</v>
      </c>
      <c r="AE475" s="87" t="str">
        <f>+IFERROR(IF(AF475="#N/C","#N/C",INDEX(Taxonomy_UniqueValues!G:G,MATCH(AF475,Taxonomy_UniqueValues!H:H,0))),"#N/C")</f>
        <v>Coccinellinae</v>
      </c>
      <c r="AF475" s="87" t="s">
        <v>331</v>
      </c>
      <c r="AG475" s="88" t="s">
        <v>37</v>
      </c>
      <c r="AH475" s="39" t="str" cm="1">
        <f t="array" ref="AH475">IF(LEN(V475)&gt;1,V475,_xlfn.LET(_xlpm.cls,Y475, _xlpm.ord,IFERROR(Z475,"#N/C"), _xlpm.subord,IFERROR(AA475,"#N/C"), _xlpm.infr,IFERROR(AB475,"#N/C"), _xlpm.sf,IFERROR(AC475,"#N/C"), _xlpm.fam,IFERROR(AD475,"#N/C"), _xlpm.subfam,IF(TRIM(AE475)="-","#N/C",IFERROR(AE475,"#N/C")),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_xlpm.fallback,IF(IFERROR(Z475,"#N/C")="#N/C",Y475,IF(IFERROR(AA475,"#N/C")="#N/C",Z475,IF(IFERROR(AB475,"#N/C")="#N/C",AA475,IF(IFERROR(AC475,"#N/C")="#N/C",AB475,IF(IFERROR(AD475,"#N/C")="#N/C",AC475,IF(IFERROR(AE475,"#N/C")="#N/C",AD475,"#N/C")))))), _xlpm.finalResult,IF(OR(_xlpm.computedResult="",_xlpm.computedResult="#N/C"),_xlpm.fallback,_xlpm.computedResult), INDEX(_xlpm.finalResult,1)))</f>
        <v>ladybug</v>
      </c>
      <c r="AI475" s="106" t="s">
        <v>35</v>
      </c>
      <c r="AJ475" s="55" t="str">
        <f t="shared" si="66"/>
        <v>Insecta.Coleoptera.Polyphaga.Cucujiformia.Coccinelloidea.Coccinellidae.Coccinellinae.Harmonia.#N/C</v>
      </c>
    </row>
    <row r="476" spans="1:36" x14ac:dyDescent="0.25">
      <c r="A476" s="3">
        <v>186</v>
      </c>
      <c r="B476" s="50" t="str">
        <f t="shared" si="62"/>
        <v>FAIR-D2_186</v>
      </c>
      <c r="C476" s="51" t="s">
        <v>335</v>
      </c>
      <c r="D476" s="4">
        <f t="shared" si="68"/>
        <v>45175</v>
      </c>
      <c r="E476" s="1" t="s">
        <v>463</v>
      </c>
      <c r="F476" s="81" t="str">
        <f>HYPERLINK(VLOOKUP(E476,Video_List!G:K,5),"video")</f>
        <v>video</v>
      </c>
      <c r="G476" s="5" t="str">
        <f>IF(ISBLANK(E476),"",IFERROR(IF(MATCH(E476,Video_List!$G:$G,)&gt;0,"ok",""),"errr"))</f>
        <v>ok</v>
      </c>
      <c r="H476" s="1" t="s">
        <v>463</v>
      </c>
      <c r="I476" s="81" t="str">
        <f>HYPERLINK(VLOOKUP(H476,Video_List!G:K,5),"video")</f>
        <v>video</v>
      </c>
      <c r="J476" s="5" t="str">
        <f>IF(ISBLANK(H476),"",IFERROR(IF(MATCH(H476,Video_List!$G:$G,)&gt;0,"ok",""),"error"))</f>
        <v>ok</v>
      </c>
      <c r="K476" s="2">
        <v>45175.3222916667</v>
      </c>
      <c r="L476" s="2">
        <v>45175.322407407402</v>
      </c>
      <c r="M476" s="52">
        <f t="shared" si="63"/>
        <v>1.1574070231290534E-4</v>
      </c>
      <c r="N476" s="53" t="s">
        <v>46</v>
      </c>
      <c r="O476" s="6" t="s">
        <v>35</v>
      </c>
      <c r="P476" s="6" t="s">
        <v>46</v>
      </c>
      <c r="Q476" s="6">
        <v>182</v>
      </c>
      <c r="R476" s="5" t="str">
        <f t="shared" si="67"/>
        <v>FAIR-D2/182</v>
      </c>
      <c r="S476" s="4" t="str">
        <f>IF(ISBLANK(E476),"",IF(E476=H476, "1 video",CONCATENATE((+COUNTIFS(Video_List!$A:$A,Monitoring!C476,Video_List!$D:$D,"&lt;=" &amp;Monitoring!L476)-COUNTIFS(Video_List!$A:$A,Monitoring!C476,Video_List!$D:$D,"&lt;=" &amp;Monitoring!K476))+1," videos")))</f>
        <v>1 video</v>
      </c>
      <c r="T476" s="6" t="s">
        <v>46</v>
      </c>
      <c r="U476" s="75" t="s">
        <v>105</v>
      </c>
      <c r="V476" s="7" t="str">
        <f t="shared" si="65"/>
        <v/>
      </c>
      <c r="W476" s="85" t="s">
        <v>35</v>
      </c>
      <c r="X476" s="86" t="s">
        <v>35</v>
      </c>
      <c r="Y476" s="87" t="str">
        <f>+IFERROR(IF(Z476="#N/C","#N/C",INDEX(Taxonomy_UniqueValues!A:A,MATCH(Z476,Taxonomy_UniqueValues!B:B,0))),"#N/C")</f>
        <v>#N/C</v>
      </c>
      <c r="Z476" s="87" t="str">
        <f>+IFERROR(IF(AA476="#N/C","#N/C",INDEX(Taxonomy_UniqueValues!B:B,MATCH(AA476,Taxonomy_UniqueValues!C:C,0))),"#N/C")</f>
        <v>#N/C</v>
      </c>
      <c r="AA476" s="87" t="str">
        <f>+IFERROR(IF(AC476="#N/C","#N/C",IF(AC476="-",INDEX(Taxonomy_UniqueValues!C:C,MATCH(AD476,Taxonomy_UniqueValues!F:F,0)),INDEX(Taxonomy_UniqueValues!C:C,MATCH(AC476,Taxonomy_UniqueValues!E:E,0)))),"#N/C")</f>
        <v>#N/C</v>
      </c>
      <c r="AB476" s="87" t="str">
        <f>+IFERROR(IF(AC476="#N/C","#N/C",INDEX(Taxonomy_UniqueValues!D:D,MATCH(AC476,Taxonomy_UniqueValues!E:E,0))),"#N/C")</f>
        <v>#N/C</v>
      </c>
      <c r="AC476" s="87" t="str">
        <f>+IFERROR(IF(AD476="#N/C","#N/C",IF(AD476="-",INDEX(Taxonomy_UniqueValues!E:E,MATCH(AE476,Taxonomy_UniqueValues!G:G,0)),INDEX(Taxonomy_UniqueValues!E:E,MATCH(AD476,Taxonomy_UniqueValues!F:F,0)))),"#N/C")</f>
        <v>#N/C</v>
      </c>
      <c r="AD476" s="87" t="str">
        <f>+IFERROR(IF(AE476="#N/C","#N/C",IF(AE476="-",INDEX(Taxonomy_UniqueValues!F:F,MATCH(AF476,Taxonomy_UniqueValues!H:H,0)),INDEX(Taxonomy_UniqueValues!F:F,MATCH(AE476,Taxonomy_UniqueValues!G:G,0)))),"#N/C")</f>
        <v>#N/C</v>
      </c>
      <c r="AE476" s="87" t="str">
        <f>+IFERROR(IF(AF476="#N/C","#N/C",INDEX(Taxonomy_UniqueValues!G:G,MATCH(AF476,Taxonomy_UniqueValues!H:H,0))),"#N/C")</f>
        <v>#N/C</v>
      </c>
      <c r="AF476" s="87" t="str">
        <f>+IFERROR(IF(AG476="#N/C","#N/C",INDEX(Taxonomy_UniqueValues!H:H,MATCH(AG476,Taxonomy_UniqueValues!I:I,0))),"#N/C")</f>
        <v>#N/C</v>
      </c>
      <c r="AG476" s="88" t="s">
        <v>37</v>
      </c>
      <c r="AH476" s="39" t="str" cm="1">
        <f t="array" ref="AH476">IF(LEN(V476)&gt;1,V476,_xlfn.LET(_xlpm.cls,Y476, _xlpm.ord,IFERROR(Z476,"#N/C"), _xlpm.subord,IFERROR(AA476,"#N/C"), _xlpm.infr,IFERROR(AB476,"#N/C"), _xlpm.sf,IFERROR(AC476,"#N/C"), _xlpm.fam,IFERROR(AD476,"#N/C"), _xlpm.subfam,IF(TRIM(AE476)="-","#N/C",IFERROR(AE476,"#N/C")),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_xlpm.fallback,IF(IFERROR(Z476,"#N/C")="#N/C",Y476,IF(IFERROR(AA476,"#N/C")="#N/C",Z476,IF(IFERROR(AB476,"#N/C")="#N/C",AA476,IF(IFERROR(AC476,"#N/C")="#N/C",AB476,IF(IFERROR(AD476,"#N/C")="#N/C",AC476,IF(IFERROR(AE476,"#N/C")="#N/C",AD476,"#N/C")))))), _xlpm.finalResult,IF(OR(_xlpm.computedResult="",_xlpm.computedResult="#N/C"),_xlpm.fallback,_xlpm.computedResult), INDEX(_xlpm.finalResult,1)))</f>
        <v>#N/C</v>
      </c>
      <c r="AI476" s="106" t="s">
        <v>35</v>
      </c>
      <c r="AJ476" s="55" t="str">
        <f t="shared" si="66"/>
        <v>#N/C.#N/C.#N/C.#N/C.#N/C.#N/C.#N/C.#N/C.#N/C</v>
      </c>
    </row>
    <row r="477" spans="1:36" x14ac:dyDescent="0.25">
      <c r="A477" s="3">
        <v>188</v>
      </c>
      <c r="B477" s="50" t="str">
        <f t="shared" si="62"/>
        <v>FAIR-D2_188</v>
      </c>
      <c r="C477" s="51" t="s">
        <v>335</v>
      </c>
      <c r="D477" s="4">
        <f t="shared" si="68"/>
        <v>45179</v>
      </c>
      <c r="E477" s="1" t="s">
        <v>464</v>
      </c>
      <c r="F477" s="81" t="str">
        <f>HYPERLINK(VLOOKUP(E477,Video_List!G:K,5),"video")</f>
        <v>video</v>
      </c>
      <c r="G477" s="5" t="str">
        <f>IF(ISBLANK(E477),"",IFERROR(IF(MATCH(E477,Video_List!$G:$G,)&gt;0,"ok",""),"errr"))</f>
        <v>ok</v>
      </c>
      <c r="H477" s="1" t="s">
        <v>464</v>
      </c>
      <c r="I477" s="81" t="str">
        <f>HYPERLINK(VLOOKUP(H477,Video_List!G:K,5),"video")</f>
        <v>video</v>
      </c>
      <c r="J477" s="5" t="str">
        <f>IF(ISBLANK(H477),"",IFERROR(IF(MATCH(H477,Video_List!$G:$G,)&gt;0,"ok",""),"error"))</f>
        <v>ok</v>
      </c>
      <c r="K477" s="2">
        <v>45179.715474536999</v>
      </c>
      <c r="L477" s="2">
        <v>45179.716203703698</v>
      </c>
      <c r="M477" s="52">
        <f t="shared" si="63"/>
        <v>7.2916669887490571E-4</v>
      </c>
      <c r="N477" s="53" t="s">
        <v>31</v>
      </c>
      <c r="O477" s="6" t="s">
        <v>35</v>
      </c>
      <c r="P477" s="6" t="s">
        <v>33</v>
      </c>
      <c r="Q477" s="6">
        <v>184</v>
      </c>
      <c r="R477" s="5" t="str">
        <f t="shared" si="67"/>
        <v>FAIR-D2/184</v>
      </c>
      <c r="S477" s="4" t="str">
        <f>IF(ISBLANK(E477),"",IF(E477=H477, "1 video",CONCATENATE((+COUNTIFS(Video_List!$A:$A,Monitoring!C477,Video_List!$D:$D,"&lt;=" &amp;Monitoring!L477)-COUNTIFS(Video_List!$A:$A,Monitoring!C477,Video_List!$D:$D,"&lt;=" &amp;Monitoring!K477))+1," videos")))</f>
        <v>1 video</v>
      </c>
      <c r="T477" s="6" t="s">
        <v>185</v>
      </c>
      <c r="U477" s="75"/>
      <c r="V477" s="7" t="str">
        <f t="shared" si="65"/>
        <v/>
      </c>
      <c r="W477" s="85" t="s">
        <v>32</v>
      </c>
      <c r="X477" s="86" t="s">
        <v>32</v>
      </c>
      <c r="Y477" s="87" t="str">
        <f>+IFERROR(IF(Z477="#N/C","#N/C",INDEX(Taxonomy_UniqueValues!A:A,MATCH(Z477,Taxonomy_UniqueValues!B:B,0))),"#N/C")</f>
        <v>Insecta</v>
      </c>
      <c r="Z477" s="87" t="s">
        <v>465</v>
      </c>
      <c r="AA477" s="87" t="str">
        <f>+IFERROR(IF(AC477="#N/C","#N/C",IF(AC477="-",INDEX(Taxonomy_UniqueValues!C:C,MATCH(AD477,Taxonomy_UniqueValues!F:F,0)),INDEX(Taxonomy_UniqueValues!C:C,MATCH(AC477,Taxonomy_UniqueValues!E:E,0)))),"#N/C")</f>
        <v>Polyphaga</v>
      </c>
      <c r="AB477" s="87" t="str">
        <f>+IFERROR(IF(AC477="#N/C","#N/C",INDEX(Taxonomy_UniqueValues!D:D,MATCH(AC477,Taxonomy_UniqueValues!E:E,0))),"#N/C")</f>
        <v>Cucujiformia</v>
      </c>
      <c r="AC477" s="87" t="str">
        <f>+IFERROR(IF(AD477="#N/C","#N/C",IF(AD477="-",INDEX(Taxonomy_UniqueValues!E:E,MATCH(AE477,Taxonomy_UniqueValues!G:G,0)),INDEX(Taxonomy_UniqueValues!E:E,MATCH(AD477,Taxonomy_UniqueValues!F:F,0)))),"#N/C")</f>
        <v>Coccinelloidea</v>
      </c>
      <c r="AD477" s="87" t="str">
        <f>+IFERROR(IF(AE477="#N/C","#N/C",IF(AE477="-",INDEX(Taxonomy_UniqueValues!F:F,MATCH(AF477,Taxonomy_UniqueValues!H:H,0)),INDEX(Taxonomy_UniqueValues!F:F,MATCH(AE477,Taxonomy_UniqueValues!G:G,0)))),"#N/C")</f>
        <v>Coccinellidae</v>
      </c>
      <c r="AE477" s="87" t="str">
        <f>+IFERROR(IF(AF477="#N/C","#N/C",INDEX(Taxonomy_UniqueValues!G:G,MATCH(AF477,Taxonomy_UniqueValues!H:H,0))),"#N/C")</f>
        <v>Coccinellinae</v>
      </c>
      <c r="AF477" s="87" t="s">
        <v>331</v>
      </c>
      <c r="AG477" s="88" t="s">
        <v>37</v>
      </c>
      <c r="AH477" s="39" t="str" cm="1">
        <f t="array" ref="AH477">IF(LEN(V477)&gt;1,V477,_xlfn.LET(_xlpm.cls,Y477, _xlpm.ord,IFERROR(Z477,"#N/C"), _xlpm.subord,IFERROR(AA477,"#N/C"), _xlpm.infr,IFERROR(AB477,"#N/C"), _xlpm.sf,IFERROR(AC477,"#N/C"), _xlpm.fam,IFERROR(AD477,"#N/C"), _xlpm.subfam,IF(TRIM(AE477)="-","#N/C",IFERROR(AE477,"#N/C")),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_xlpm.fallback,IF(IFERROR(Z477,"#N/C")="#N/C",Y477,IF(IFERROR(AA477,"#N/C")="#N/C",Z477,IF(IFERROR(AB477,"#N/C")="#N/C",AA477,IF(IFERROR(AC477,"#N/C")="#N/C",AB477,IF(IFERROR(AD477,"#N/C")="#N/C",AC477,IF(IFERROR(AE477,"#N/C")="#N/C",AD477,"#N/C")))))), _xlpm.finalResult,IF(OR(_xlpm.computedResult="",_xlpm.computedResult="#N/C"),_xlpm.fallback,_xlpm.computedResult), INDEX(_xlpm.finalResult,1)))</f>
        <v>ladybug</v>
      </c>
      <c r="AI477" s="106" t="s">
        <v>35</v>
      </c>
      <c r="AJ477" s="55" t="str">
        <f t="shared" si="66"/>
        <v>Insecta.Coleoptera.Polyphaga.Cucujiformia.Coccinelloidea.Coccinellidae.Coccinellinae.Harmonia.#N/C</v>
      </c>
    </row>
    <row r="478" spans="1:36" x14ac:dyDescent="0.25">
      <c r="A478" s="3">
        <v>189</v>
      </c>
      <c r="B478" s="50" t="str">
        <f t="shared" si="62"/>
        <v>FAIR-D2_189</v>
      </c>
      <c r="C478" s="51" t="s">
        <v>335</v>
      </c>
      <c r="D478" s="4">
        <f t="shared" si="68"/>
        <v>45179</v>
      </c>
      <c r="E478" s="1" t="s">
        <v>466</v>
      </c>
      <c r="F478" s="81" t="str">
        <f>HYPERLINK(VLOOKUP(E478,Video_List!G:K,5),"video")</f>
        <v>video</v>
      </c>
      <c r="G478" s="5" t="str">
        <f>IF(ISBLANK(E478),"",IFERROR(IF(MATCH(E478,Video_List!$G:$G,)&gt;0,"ok",""),"errr"))</f>
        <v>ok</v>
      </c>
      <c r="H478" s="1" t="s">
        <v>466</v>
      </c>
      <c r="I478" s="81" t="str">
        <f>HYPERLINK(VLOOKUP(H478,Video_List!G:K,5),"video")</f>
        <v>video</v>
      </c>
      <c r="J478" s="5" t="str">
        <f>IF(ISBLANK(H478),"",IFERROR(IF(MATCH(H478,Video_List!$G:$G,)&gt;0,"ok",""),"error"))</f>
        <v>ok</v>
      </c>
      <c r="K478" s="2">
        <v>45179.732407407399</v>
      </c>
      <c r="L478" s="2">
        <v>45179.7324884259</v>
      </c>
      <c r="M478" s="52">
        <f t="shared" si="63"/>
        <v>8.1018501077778637E-5</v>
      </c>
      <c r="N478" s="53" t="s">
        <v>46</v>
      </c>
      <c r="O478" s="6" t="s">
        <v>32</v>
      </c>
      <c r="P478" s="6" t="s">
        <v>33</v>
      </c>
      <c r="Q478" s="6">
        <v>185</v>
      </c>
      <c r="R478" s="5" t="str">
        <f t="shared" si="67"/>
        <v>FAIR-D2/185</v>
      </c>
      <c r="S478" s="4" t="str">
        <f>IF(ISBLANK(E478),"",IF(E478=H478, "1 video",CONCATENATE((+COUNTIFS(Video_List!$A:$A,Monitoring!C478,Video_List!$D:$D,"&lt;=" &amp;Monitoring!L478)-COUNTIFS(Video_List!$A:$A,Monitoring!C478,Video_List!$D:$D,"&lt;=" &amp;Monitoring!K478))+1," videos")))</f>
        <v>1 video</v>
      </c>
      <c r="T478" s="6" t="s">
        <v>34</v>
      </c>
      <c r="U478" s="75"/>
      <c r="V478" s="7" t="str">
        <f t="shared" si="65"/>
        <v/>
      </c>
      <c r="W478" s="85" t="s">
        <v>35</v>
      </c>
      <c r="X478" s="86" t="s">
        <v>35</v>
      </c>
      <c r="Y478" s="87" t="str">
        <f>+IFERROR(IF(Z478="#N/C","#N/C",INDEX(Taxonomy_UniqueValues!A:A,MATCH(Z478,Taxonomy_UniqueValues!B:B,0))),"#N/C")</f>
        <v>Insecta</v>
      </c>
      <c r="Z478" s="87" t="str">
        <f>+IFERROR(IF(AA478="#N/C","#N/C",INDEX(Taxonomy_UniqueValues!B:B,MATCH(AA478,Taxonomy_UniqueValues!C:C,0))),"#N/C")</f>
        <v>Diptera</v>
      </c>
      <c r="AA478" s="87" t="s">
        <v>49</v>
      </c>
      <c r="AB478" s="87" t="str">
        <f>+IFERROR(IF(AC478="#N/C","#N/C",INDEX(Taxonomy_UniqueValues!D:D,MATCH(AC478,Taxonomy_UniqueValues!E:E,0))),"#N/C")</f>
        <v>#N/C</v>
      </c>
      <c r="AC478" s="87" t="str">
        <f>+IFERROR(IF(AD478="#N/C","#N/C",IF(AD478="-",INDEX(Taxonomy_UniqueValues!E:E,MATCH(AE478,Taxonomy_UniqueValues!G:G,0)),INDEX(Taxonomy_UniqueValues!E:E,MATCH(AD478,Taxonomy_UniqueValues!F:F,0)))),"#N/C")</f>
        <v>#N/C</v>
      </c>
      <c r="AD478" s="87" t="str">
        <f>+IFERROR(IF(AE478="#N/C","#N/C",IF(AE478="-",INDEX(Taxonomy_UniqueValues!F:F,MATCH(AF478,Taxonomy_UniqueValues!H:H,0)),INDEX(Taxonomy_UniqueValues!F:F,MATCH(AE478,Taxonomy_UniqueValues!G:G,0)))),"#N/C")</f>
        <v>#N/C</v>
      </c>
      <c r="AE478" s="87" t="str">
        <f>+IFERROR(IF(AF478="#N/C","#N/C",INDEX(Taxonomy_UniqueValues!G:G,MATCH(AF478,Taxonomy_UniqueValues!H:H,0))),"#N/C")</f>
        <v>#N/C</v>
      </c>
      <c r="AF478" s="87" t="str">
        <f>+IFERROR(IF(AG478="#N/C","#N/C",INDEX(Taxonomy_UniqueValues!H:H,MATCH(AG478,Taxonomy_UniqueValues!I:I,0))),"#N/C")</f>
        <v>#N/C</v>
      </c>
      <c r="AG478" s="88" t="s">
        <v>37</v>
      </c>
      <c r="AH478" s="39" t="str" cm="1">
        <f t="array" ref="AH478">IF(LEN(V478)&gt;1,V478,_xlfn.LET(_xlpm.cls,Y478, _xlpm.ord,IFERROR(Z478,"#N/C"), _xlpm.subord,IFERROR(AA478,"#N/C"), _xlpm.infr,IFERROR(AB478,"#N/C"), _xlpm.sf,IFERROR(AC478,"#N/C"), _xlpm.fam,IFERROR(AD478,"#N/C"), _xlpm.subfam,IF(TRIM(AE478)="-","#N/C",IFERROR(AE478,"#N/C")),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_xlpm.fallback,IF(IFERROR(Z478,"#N/C")="#N/C",Y478,IF(IFERROR(AA478,"#N/C")="#N/C",Z478,IF(IFERROR(AB478,"#N/C")="#N/C",AA478,IF(IFERROR(AC478,"#N/C")="#N/C",AB478,IF(IFERROR(AD478,"#N/C")="#N/C",AC478,IF(IFERROR(AE478,"#N/C")="#N/C",AD478,"#N/C")))))), _xlpm.finalResult,IF(OR(_xlpm.computedResult="",_xlpm.computedResult="#N/C"),_xlpm.fallback,_xlpm.computedResult), INDEX(_xlpm.finalResult,1)))</f>
        <v>Brachycera</v>
      </c>
      <c r="AI478" s="106" t="s">
        <v>35</v>
      </c>
      <c r="AJ478" s="55" t="str">
        <f t="shared" si="66"/>
        <v>Insecta.Diptera.Brachycera.#N/C.#N/C.#N/C.#N/C.#N/C.#N/C</v>
      </c>
    </row>
    <row r="479" spans="1:36" x14ac:dyDescent="0.25">
      <c r="A479" s="3">
        <v>190</v>
      </c>
      <c r="B479" s="50" t="str">
        <f t="shared" si="62"/>
        <v>FAIR-D2_190</v>
      </c>
      <c r="C479" s="51" t="s">
        <v>335</v>
      </c>
      <c r="D479" s="4">
        <f t="shared" si="68"/>
        <v>45180</v>
      </c>
      <c r="E479" s="1" t="s">
        <v>467</v>
      </c>
      <c r="F479" s="81" t="str">
        <f>HYPERLINK(VLOOKUP(E479,Video_List!G:K,5),"video")</f>
        <v>video</v>
      </c>
      <c r="G479" s="5" t="str">
        <f>IF(ISBLANK(E479),"",IFERROR(IF(MATCH(E479,Video_List!$G:$G,)&gt;0,"ok",""),"errr"))</f>
        <v>ok</v>
      </c>
      <c r="H479" s="1" t="s">
        <v>467</v>
      </c>
      <c r="I479" s="81" t="str">
        <f>HYPERLINK(VLOOKUP(H479,Video_List!G:K,5),"video")</f>
        <v>video</v>
      </c>
      <c r="J479" s="5" t="str">
        <f>IF(ISBLANK(H479),"",IFERROR(IF(MATCH(H479,Video_List!$G:$G,)&gt;0,"ok",""),"error"))</f>
        <v>ok</v>
      </c>
      <c r="K479" s="2">
        <v>45180.382916666698</v>
      </c>
      <c r="L479" s="2">
        <v>45180.382997685199</v>
      </c>
      <c r="M479" s="52">
        <f t="shared" si="63"/>
        <v>8.1018501077778637E-5</v>
      </c>
      <c r="N479" s="53" t="s">
        <v>46</v>
      </c>
      <c r="O479" s="6" t="s">
        <v>32</v>
      </c>
      <c r="P479" s="6" t="s">
        <v>33</v>
      </c>
      <c r="Q479" s="6">
        <v>186</v>
      </c>
      <c r="R479" s="5" t="str">
        <f t="shared" si="67"/>
        <v>FAIR-D2/186</v>
      </c>
      <c r="S479" s="4" t="str">
        <f>IF(ISBLANK(E479),"",IF(E479=H479, "1 video",CONCATENATE((+COUNTIFS(Video_List!$A:$A,Monitoring!C479,Video_List!$D:$D,"&lt;=" &amp;Monitoring!L479)-COUNTIFS(Video_List!$A:$A,Monitoring!C479,Video_List!$D:$D,"&lt;=" &amp;Monitoring!K479))+1," videos")))</f>
        <v>1 video</v>
      </c>
      <c r="T479" s="6" t="s">
        <v>34</v>
      </c>
      <c r="U479" s="75"/>
      <c r="V479" s="7" t="str">
        <f t="shared" si="65"/>
        <v/>
      </c>
      <c r="W479" s="85" t="s">
        <v>35</v>
      </c>
      <c r="X479" s="86" t="s">
        <v>35</v>
      </c>
      <c r="Y479" s="87" t="str">
        <f>+IFERROR(IF(Z479="#N/C","#N/C",INDEX(Taxonomy_UniqueValues!A:A,MATCH(Z479,Taxonomy_UniqueValues!B:B,0))),"#N/C")</f>
        <v>Insecta</v>
      </c>
      <c r="Z479" s="87" t="str">
        <f>+IFERROR(IF(AA479="#N/C","#N/C",INDEX(Taxonomy_UniqueValues!B:B,MATCH(AA479,Taxonomy_UniqueValues!C:C,0))),"#N/C")</f>
        <v>Diptera</v>
      </c>
      <c r="AA479" s="87" t="s">
        <v>49</v>
      </c>
      <c r="AB479" s="87" t="str">
        <f>+IFERROR(IF(AC479="#N/C","#N/C",INDEX(Taxonomy_UniqueValues!D:D,MATCH(AC479,Taxonomy_UniqueValues!E:E,0))),"#N/C")</f>
        <v>#N/C</v>
      </c>
      <c r="AC479" s="87" t="str">
        <f>+IFERROR(IF(AD479="#N/C","#N/C",IF(AD479="-",INDEX(Taxonomy_UniqueValues!E:E,MATCH(AE479,Taxonomy_UniqueValues!G:G,0)),INDEX(Taxonomy_UniqueValues!E:E,MATCH(AD479,Taxonomy_UniqueValues!F:F,0)))),"#N/C")</f>
        <v>#N/C</v>
      </c>
      <c r="AD479" s="87" t="str">
        <f>+IFERROR(IF(AE479="#N/C","#N/C",IF(AE479="-",INDEX(Taxonomy_UniqueValues!F:F,MATCH(AF479,Taxonomy_UniqueValues!H:H,0)),INDEX(Taxonomy_UniqueValues!F:F,MATCH(AE479,Taxonomy_UniqueValues!G:G,0)))),"#N/C")</f>
        <v>#N/C</v>
      </c>
      <c r="AE479" s="87" t="str">
        <f>+IFERROR(IF(AF479="#N/C","#N/C",INDEX(Taxonomy_UniqueValues!G:G,MATCH(AF479,Taxonomy_UniqueValues!H:H,0))),"#N/C")</f>
        <v>#N/C</v>
      </c>
      <c r="AF479" s="87" t="str">
        <f>+IFERROR(IF(AG479="#N/C","#N/C",INDEX(Taxonomy_UniqueValues!H:H,MATCH(AG479,Taxonomy_UniqueValues!I:I,0))),"#N/C")</f>
        <v>#N/C</v>
      </c>
      <c r="AG479" s="88" t="s">
        <v>37</v>
      </c>
      <c r="AH479" s="39" t="str" cm="1">
        <f t="array" ref="AH479">IF(LEN(V479)&gt;1,V479,_xlfn.LET(_xlpm.cls,Y479, _xlpm.ord,IFERROR(Z479,"#N/C"), _xlpm.subord,IFERROR(AA479,"#N/C"), _xlpm.infr,IFERROR(AB479,"#N/C"), _xlpm.sf,IFERROR(AC479,"#N/C"), _xlpm.fam,IFERROR(AD479,"#N/C"), _xlpm.subfam,IF(TRIM(AE479)="-","#N/C",IFERROR(AE479,"#N/C")),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_xlpm.fallback,IF(IFERROR(Z479,"#N/C")="#N/C",Y479,IF(IFERROR(AA479,"#N/C")="#N/C",Z479,IF(IFERROR(AB479,"#N/C")="#N/C",AA479,IF(IFERROR(AC479,"#N/C")="#N/C",AB479,IF(IFERROR(AD479,"#N/C")="#N/C",AC479,IF(IFERROR(AE479,"#N/C")="#N/C",AD479,"#N/C")))))), _xlpm.finalResult,IF(OR(_xlpm.computedResult="",_xlpm.computedResult="#N/C"),_xlpm.fallback,_xlpm.computedResult), INDEX(_xlpm.finalResult,1)))</f>
        <v>Brachycera</v>
      </c>
      <c r="AI479" s="106" t="s">
        <v>35</v>
      </c>
      <c r="AJ479" s="55" t="str">
        <f t="shared" si="66"/>
        <v>Insecta.Diptera.Brachycera.#N/C.#N/C.#N/C.#N/C.#N/C.#N/C</v>
      </c>
    </row>
    <row r="480" spans="1:36" x14ac:dyDescent="0.25">
      <c r="A480" s="3">
        <v>191</v>
      </c>
      <c r="B480" s="50" t="str">
        <f t="shared" si="62"/>
        <v>FAIR-D2_191</v>
      </c>
      <c r="C480" s="51" t="s">
        <v>335</v>
      </c>
      <c r="D480" s="4">
        <f t="shared" si="68"/>
        <v>45180</v>
      </c>
      <c r="E480" s="1" t="s">
        <v>468</v>
      </c>
      <c r="F480" s="81" t="str">
        <f>HYPERLINK(VLOOKUP(E480,Video_List!G:K,5),"video")</f>
        <v>video</v>
      </c>
      <c r="G480" s="5" t="str">
        <f>IF(ISBLANK(E480),"",IFERROR(IF(MATCH(E480,Video_List!$G:$G,)&gt;0,"ok",""),"errr"))</f>
        <v>ok</v>
      </c>
      <c r="H480" s="1" t="s">
        <v>468</v>
      </c>
      <c r="I480" s="81" t="str">
        <f>HYPERLINK(VLOOKUP(H480,Video_List!G:K,5),"video")</f>
        <v>video</v>
      </c>
      <c r="J480" s="5" t="str">
        <f>IF(ISBLANK(H480),"",IFERROR(IF(MATCH(H480,Video_List!$G:$G,)&gt;0,"ok",""),"error"))</f>
        <v>ok</v>
      </c>
      <c r="K480" s="2">
        <v>45180.399097222202</v>
      </c>
      <c r="L480" s="2">
        <v>45180.3991550926</v>
      </c>
      <c r="M480" s="52">
        <f t="shared" si="63"/>
        <v>5.7870398450177163E-5</v>
      </c>
      <c r="N480" s="53" t="s">
        <v>33</v>
      </c>
      <c r="O480" s="6" t="s">
        <v>35</v>
      </c>
      <c r="P480" s="6" t="s">
        <v>33</v>
      </c>
      <c r="Q480" s="6">
        <v>187</v>
      </c>
      <c r="R480" s="5" t="str">
        <f t="shared" si="67"/>
        <v>FAIR-D2/187</v>
      </c>
      <c r="S480" s="4" t="str">
        <f>IF(ISBLANK(E480),"",IF(E480=H480, "1 video",CONCATENATE((+COUNTIFS(Video_List!$A:$A,Monitoring!C480,Video_List!$D:$D,"&lt;=" &amp;Monitoring!L480)-COUNTIFS(Video_List!$A:$A,Monitoring!C480,Video_List!$D:$D,"&lt;=" &amp;Monitoring!K480))+1," videos")))</f>
        <v>1 video</v>
      </c>
      <c r="T480" s="6" t="s">
        <v>46</v>
      </c>
      <c r="U480" s="75" t="s">
        <v>105</v>
      </c>
      <c r="V480" s="7" t="str">
        <f t="shared" si="65"/>
        <v/>
      </c>
      <c r="W480" s="85" t="s">
        <v>35</v>
      </c>
      <c r="X480" s="86" t="s">
        <v>35</v>
      </c>
      <c r="Y480" s="87" t="str">
        <f>+IFERROR(IF(Z480="#N/C","#N/C",INDEX(Taxonomy_UniqueValues!A:A,MATCH(Z480,Taxonomy_UniqueValues!B:B,0))),"#N/C")</f>
        <v>#N/C</v>
      </c>
      <c r="Z480" s="87" t="str">
        <f>+IFERROR(IF(AA480="#N/C","#N/C",INDEX(Taxonomy_UniqueValues!B:B,MATCH(AA480,Taxonomy_UniqueValues!C:C,0))),"#N/C")</f>
        <v>#N/C</v>
      </c>
      <c r="AA480" s="87" t="str">
        <f>+IFERROR(IF(AC480="#N/C","#N/C",IF(AC480="-",INDEX(Taxonomy_UniqueValues!C:C,MATCH(AD480,Taxonomy_UniqueValues!F:F,0)),INDEX(Taxonomy_UniqueValues!C:C,MATCH(AC480,Taxonomy_UniqueValues!E:E,0)))),"#N/C")</f>
        <v>#N/C</v>
      </c>
      <c r="AB480" s="87" t="str">
        <f>+IFERROR(IF(AC480="#N/C","#N/C",INDEX(Taxonomy_UniqueValues!D:D,MATCH(AC480,Taxonomy_UniqueValues!E:E,0))),"#N/C")</f>
        <v>#N/C</v>
      </c>
      <c r="AC480" s="87" t="str">
        <f>+IFERROR(IF(AD480="#N/C","#N/C",IF(AD480="-",INDEX(Taxonomy_UniqueValues!E:E,MATCH(AE480,Taxonomy_UniqueValues!G:G,0)),INDEX(Taxonomy_UniqueValues!E:E,MATCH(AD480,Taxonomy_UniqueValues!F:F,0)))),"#N/C")</f>
        <v>#N/C</v>
      </c>
      <c r="AD480" s="87" t="str">
        <f>+IFERROR(IF(AE480="#N/C","#N/C",IF(AE480="-",INDEX(Taxonomy_UniqueValues!F:F,MATCH(AF480,Taxonomy_UniqueValues!H:H,0)),INDEX(Taxonomy_UniqueValues!F:F,MATCH(AE480,Taxonomy_UniqueValues!G:G,0)))),"#N/C")</f>
        <v>#N/C</v>
      </c>
      <c r="AE480" s="87" t="str">
        <f>+IFERROR(IF(AF480="#N/C","#N/C",INDEX(Taxonomy_UniqueValues!G:G,MATCH(AF480,Taxonomy_UniqueValues!H:H,0))),"#N/C")</f>
        <v>#N/C</v>
      </c>
      <c r="AF480" s="87" t="str">
        <f>+IFERROR(IF(AG480="#N/C","#N/C",INDEX(Taxonomy_UniqueValues!H:H,MATCH(AG480,Taxonomy_UniqueValues!I:I,0))),"#N/C")</f>
        <v>#N/C</v>
      </c>
      <c r="AG480" s="88" t="s">
        <v>37</v>
      </c>
      <c r="AH480" s="39" t="str" cm="1">
        <f t="array" ref="AH480">IF(LEN(V480)&gt;1,V480,_xlfn.LET(_xlpm.cls,Y480, _xlpm.ord,IFERROR(Z480,"#N/C"), _xlpm.subord,IFERROR(AA480,"#N/C"), _xlpm.infr,IFERROR(AB480,"#N/C"), _xlpm.sf,IFERROR(AC480,"#N/C"), _xlpm.fam,IFERROR(AD480,"#N/C"), _xlpm.subfam,IF(TRIM(AE480)="-","#N/C",IFERROR(AE480,"#N/C")),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_xlpm.fallback,IF(IFERROR(Z480,"#N/C")="#N/C",Y480,IF(IFERROR(AA480,"#N/C")="#N/C",Z480,IF(IFERROR(AB480,"#N/C")="#N/C",AA480,IF(IFERROR(AC480,"#N/C")="#N/C",AB480,IF(IFERROR(AD480,"#N/C")="#N/C",AC480,IF(IFERROR(AE480,"#N/C")="#N/C",AD480,"#N/C")))))), _xlpm.finalResult,IF(OR(_xlpm.computedResult="",_xlpm.computedResult="#N/C"),_xlpm.fallback,_xlpm.computedResult), INDEX(_xlpm.finalResult,1)))</f>
        <v>#N/C</v>
      </c>
      <c r="AI480" s="106" t="s">
        <v>35</v>
      </c>
      <c r="AJ480" s="55" t="str">
        <f t="shared" si="66"/>
        <v>#N/C.#N/C.#N/C.#N/C.#N/C.#N/C.#N/C.#N/C.#N/C</v>
      </c>
    </row>
    <row r="481" spans="1:36" x14ac:dyDescent="0.25">
      <c r="A481" s="3">
        <v>192</v>
      </c>
      <c r="B481" s="50" t="str">
        <f t="shared" si="62"/>
        <v>FAIR-D2_192</v>
      </c>
      <c r="C481" s="51" t="s">
        <v>335</v>
      </c>
      <c r="D481" s="4">
        <f t="shared" si="68"/>
        <v>45180</v>
      </c>
      <c r="E481" s="1" t="s">
        <v>469</v>
      </c>
      <c r="F481" s="81" t="str">
        <f>HYPERLINK(VLOOKUP(E481,Video_List!G:K,5),"video")</f>
        <v>video</v>
      </c>
      <c r="G481" s="5" t="str">
        <f>IF(ISBLANK(E481),"",IFERROR(IF(MATCH(E481,Video_List!$G:$G,)&gt;0,"ok",""),"errr"))</f>
        <v>ok</v>
      </c>
      <c r="H481" s="1" t="s">
        <v>469</v>
      </c>
      <c r="I481" s="81" t="str">
        <f>HYPERLINK(VLOOKUP(H481,Video_List!G:K,5),"video")</f>
        <v>video</v>
      </c>
      <c r="J481" s="5" t="str">
        <f>IF(ISBLANK(H481),"",IFERROR(IF(MATCH(H481,Video_List!$G:$G,)&gt;0,"ok",""),"error"))</f>
        <v>ok</v>
      </c>
      <c r="K481" s="2">
        <v>45180.399884259299</v>
      </c>
      <c r="L481" s="2">
        <v>45180.399942129603</v>
      </c>
      <c r="M481" s="52">
        <f t="shared" si="63"/>
        <v>5.7870303862728179E-5</v>
      </c>
      <c r="N481" s="53" t="s">
        <v>33</v>
      </c>
      <c r="O481" s="6" t="s">
        <v>35</v>
      </c>
      <c r="P481" s="6" t="s">
        <v>33</v>
      </c>
      <c r="Q481" s="6">
        <v>188</v>
      </c>
      <c r="R481" s="5" t="str">
        <f t="shared" si="67"/>
        <v>FAIR-D2/188</v>
      </c>
      <c r="S481" s="4" t="str">
        <f>IF(ISBLANK(E481),"",IF(E481=H481, "1 video",CONCATENATE((+COUNTIFS(Video_List!$A:$A,Monitoring!C481,Video_List!$D:$D,"&lt;=" &amp;Monitoring!L481)-COUNTIFS(Video_List!$A:$A,Monitoring!C481,Video_List!$D:$D,"&lt;=" &amp;Monitoring!K481))+1," videos")))</f>
        <v>1 video</v>
      </c>
      <c r="T481" s="6" t="s">
        <v>46</v>
      </c>
      <c r="U481" s="75" t="s">
        <v>105</v>
      </c>
      <c r="V481" s="7" t="str">
        <f t="shared" si="65"/>
        <v/>
      </c>
      <c r="W481" s="85" t="s">
        <v>35</v>
      </c>
      <c r="X481" s="86" t="s">
        <v>35</v>
      </c>
      <c r="Y481" s="87" t="str">
        <f>+IFERROR(IF(Z481="#N/C","#N/C",INDEX(Taxonomy_UniqueValues!A:A,MATCH(Z481,Taxonomy_UniqueValues!B:B,0))),"#N/C")</f>
        <v>#N/C</v>
      </c>
      <c r="Z481" s="87" t="str">
        <f>+IFERROR(IF(AA481="#N/C","#N/C",INDEX(Taxonomy_UniqueValues!B:B,MATCH(AA481,Taxonomy_UniqueValues!C:C,0))),"#N/C")</f>
        <v>#N/C</v>
      </c>
      <c r="AA481" s="87" t="str">
        <f>+IFERROR(IF(AC481="#N/C","#N/C",IF(AC481="-",INDEX(Taxonomy_UniqueValues!C:C,MATCH(AD481,Taxonomy_UniqueValues!F:F,0)),INDEX(Taxonomy_UniqueValues!C:C,MATCH(AC481,Taxonomy_UniqueValues!E:E,0)))),"#N/C")</f>
        <v>#N/C</v>
      </c>
      <c r="AB481" s="87" t="str">
        <f>+IFERROR(IF(AC481="#N/C","#N/C",INDEX(Taxonomy_UniqueValues!D:D,MATCH(AC481,Taxonomy_UniqueValues!E:E,0))),"#N/C")</f>
        <v>#N/C</v>
      </c>
      <c r="AC481" s="87" t="str">
        <f>+IFERROR(IF(AD481="#N/C","#N/C",IF(AD481="-",INDEX(Taxonomy_UniqueValues!E:E,MATCH(AE481,Taxonomy_UniqueValues!G:G,0)),INDEX(Taxonomy_UniqueValues!E:E,MATCH(AD481,Taxonomy_UniqueValues!F:F,0)))),"#N/C")</f>
        <v>#N/C</v>
      </c>
      <c r="AD481" s="87" t="str">
        <f>+IFERROR(IF(AE481="#N/C","#N/C",IF(AE481="-",INDEX(Taxonomy_UniqueValues!F:F,MATCH(AF481,Taxonomy_UniqueValues!H:H,0)),INDEX(Taxonomy_UniqueValues!F:F,MATCH(AE481,Taxonomy_UniqueValues!G:G,0)))),"#N/C")</f>
        <v>#N/C</v>
      </c>
      <c r="AE481" s="87" t="str">
        <f>+IFERROR(IF(AF481="#N/C","#N/C",INDEX(Taxonomy_UniqueValues!G:G,MATCH(AF481,Taxonomy_UniqueValues!H:H,0))),"#N/C")</f>
        <v>#N/C</v>
      </c>
      <c r="AF481" s="87" t="str">
        <f>+IFERROR(IF(AG481="#N/C","#N/C",INDEX(Taxonomy_UniqueValues!H:H,MATCH(AG481,Taxonomy_UniqueValues!I:I,0))),"#N/C")</f>
        <v>#N/C</v>
      </c>
      <c r="AG481" s="88" t="s">
        <v>37</v>
      </c>
      <c r="AH481" s="39" t="str" cm="1">
        <f t="array" ref="AH481">IF(LEN(V481)&gt;1,V481,_xlfn.LET(_xlpm.cls,Y481, _xlpm.ord,IFERROR(Z481,"#N/C"), _xlpm.subord,IFERROR(AA481,"#N/C"), _xlpm.infr,IFERROR(AB481,"#N/C"), _xlpm.sf,IFERROR(AC481,"#N/C"), _xlpm.fam,IFERROR(AD481,"#N/C"), _xlpm.subfam,IF(TRIM(AE481)="-","#N/C",IFERROR(AE481,"#N/C")),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_xlpm.fallback,IF(IFERROR(Z481,"#N/C")="#N/C",Y481,IF(IFERROR(AA481,"#N/C")="#N/C",Z481,IF(IFERROR(AB481,"#N/C")="#N/C",AA481,IF(IFERROR(AC481,"#N/C")="#N/C",AB481,IF(IFERROR(AD481,"#N/C")="#N/C",AC481,IF(IFERROR(AE481,"#N/C")="#N/C",AD481,"#N/C")))))), _xlpm.finalResult,IF(OR(_xlpm.computedResult="",_xlpm.computedResult="#N/C"),_xlpm.fallback,_xlpm.computedResult), INDEX(_xlpm.finalResult,1)))</f>
        <v>#N/C</v>
      </c>
      <c r="AI481" s="106" t="s">
        <v>35</v>
      </c>
      <c r="AJ481" s="55" t="str">
        <f t="shared" si="66"/>
        <v>#N/C.#N/C.#N/C.#N/C.#N/C.#N/C.#N/C.#N/C.#N/C</v>
      </c>
    </row>
    <row r="482" spans="1:36" x14ac:dyDescent="0.25">
      <c r="A482" s="3">
        <v>193</v>
      </c>
      <c r="B482" s="50" t="str">
        <f t="shared" si="62"/>
        <v>FAIR-D2_193</v>
      </c>
      <c r="C482" s="51" t="s">
        <v>335</v>
      </c>
      <c r="D482" s="4">
        <f t="shared" si="68"/>
        <v>45180</v>
      </c>
      <c r="E482" s="1" t="s">
        <v>470</v>
      </c>
      <c r="F482" s="81" t="str">
        <f>HYPERLINK(VLOOKUP(E482,Video_List!G:K,5),"video")</f>
        <v>video</v>
      </c>
      <c r="G482" s="5" t="str">
        <f>IF(ISBLANK(E482),"",IFERROR(IF(MATCH(E482,Video_List!$G:$G,)&gt;0,"ok",""),"errr"))</f>
        <v>ok</v>
      </c>
      <c r="H482" s="1" t="s">
        <v>470</v>
      </c>
      <c r="I482" s="81" t="str">
        <f>HYPERLINK(VLOOKUP(H482,Video_List!G:K,5),"video")</f>
        <v>video</v>
      </c>
      <c r="J482" s="5" t="str">
        <f>IF(ISBLANK(H482),"",IFERROR(IF(MATCH(H482,Video_List!$G:$G,)&gt;0,"ok",""),"error"))</f>
        <v>ok</v>
      </c>
      <c r="K482" s="2">
        <v>45180.400613425903</v>
      </c>
      <c r="L482" s="2">
        <v>45180.4006828704</v>
      </c>
      <c r="M482" s="52">
        <f t="shared" si="63"/>
        <v>6.9444497057702392E-5</v>
      </c>
      <c r="N482" s="53" t="s">
        <v>33</v>
      </c>
      <c r="O482" s="6" t="s">
        <v>35</v>
      </c>
      <c r="P482" s="6" t="s">
        <v>33</v>
      </c>
      <c r="Q482" s="6">
        <v>189</v>
      </c>
      <c r="R482" s="5" t="str">
        <f t="shared" si="67"/>
        <v>FAIR-D2/189</v>
      </c>
      <c r="S482" s="4" t="str">
        <f>IF(ISBLANK(E482),"",IF(E482=H482, "1 video",CONCATENATE((+COUNTIFS(Video_List!$A:$A,Monitoring!C482,Video_List!$D:$D,"&lt;=" &amp;Monitoring!L482)-COUNTIFS(Video_List!$A:$A,Monitoring!C482,Video_List!$D:$D,"&lt;=" &amp;Monitoring!K482))+1," videos")))</f>
        <v>1 video</v>
      </c>
      <c r="T482" s="6" t="s">
        <v>46</v>
      </c>
      <c r="U482" s="75" t="s">
        <v>105</v>
      </c>
      <c r="V482" s="7" t="str">
        <f t="shared" si="65"/>
        <v/>
      </c>
      <c r="W482" s="85" t="s">
        <v>35</v>
      </c>
      <c r="X482" s="86" t="s">
        <v>35</v>
      </c>
      <c r="Y482" s="87" t="str">
        <f>+IFERROR(IF(Z482="#N/C","#N/C",INDEX(Taxonomy_UniqueValues!A:A,MATCH(Z482,Taxonomy_UniqueValues!B:B,0))),"#N/C")</f>
        <v>#N/C</v>
      </c>
      <c r="Z482" s="87" t="str">
        <f>+IFERROR(IF(AA482="#N/C","#N/C",INDEX(Taxonomy_UniqueValues!B:B,MATCH(AA482,Taxonomy_UniqueValues!C:C,0))),"#N/C")</f>
        <v>#N/C</v>
      </c>
      <c r="AA482" s="87" t="str">
        <f>+IFERROR(IF(AC482="#N/C","#N/C",IF(AC482="-",INDEX(Taxonomy_UniqueValues!C:C,MATCH(AD482,Taxonomy_UniqueValues!F:F,0)),INDEX(Taxonomy_UniqueValues!C:C,MATCH(AC482,Taxonomy_UniqueValues!E:E,0)))),"#N/C")</f>
        <v>#N/C</v>
      </c>
      <c r="AB482" s="87" t="str">
        <f>+IFERROR(IF(AC482="#N/C","#N/C",INDEX(Taxonomy_UniqueValues!D:D,MATCH(AC482,Taxonomy_UniqueValues!E:E,0))),"#N/C")</f>
        <v>#N/C</v>
      </c>
      <c r="AC482" s="87" t="str">
        <f>+IFERROR(IF(AD482="#N/C","#N/C",IF(AD482="-",INDEX(Taxonomy_UniqueValues!E:E,MATCH(AE482,Taxonomy_UniqueValues!G:G,0)),INDEX(Taxonomy_UniqueValues!E:E,MATCH(AD482,Taxonomy_UniqueValues!F:F,0)))),"#N/C")</f>
        <v>#N/C</v>
      </c>
      <c r="AD482" s="87" t="str">
        <f>+IFERROR(IF(AE482="#N/C","#N/C",IF(AE482="-",INDEX(Taxonomy_UniqueValues!F:F,MATCH(AF482,Taxonomy_UniqueValues!H:H,0)),INDEX(Taxonomy_UniqueValues!F:F,MATCH(AE482,Taxonomy_UniqueValues!G:G,0)))),"#N/C")</f>
        <v>#N/C</v>
      </c>
      <c r="AE482" s="87" t="str">
        <f>+IFERROR(IF(AF482="#N/C","#N/C",INDEX(Taxonomy_UniqueValues!G:G,MATCH(AF482,Taxonomy_UniqueValues!H:H,0))),"#N/C")</f>
        <v>#N/C</v>
      </c>
      <c r="AF482" s="87" t="str">
        <f>+IFERROR(IF(AG482="#N/C","#N/C",INDEX(Taxonomy_UniqueValues!H:H,MATCH(AG482,Taxonomy_UniqueValues!I:I,0))),"#N/C")</f>
        <v>#N/C</v>
      </c>
      <c r="AG482" s="88" t="s">
        <v>37</v>
      </c>
      <c r="AH482" s="39" t="str" cm="1">
        <f t="array" ref="AH482">IF(LEN(V482)&gt;1,V482,_xlfn.LET(_xlpm.cls,Y482, _xlpm.ord,IFERROR(Z482,"#N/C"), _xlpm.subord,IFERROR(AA482,"#N/C"), _xlpm.infr,IFERROR(AB482,"#N/C"), _xlpm.sf,IFERROR(AC482,"#N/C"), _xlpm.fam,IFERROR(AD482,"#N/C"), _xlpm.subfam,IF(TRIM(AE482)="-","#N/C",IFERROR(AE482,"#N/C")),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_xlpm.fallback,IF(IFERROR(Z482,"#N/C")="#N/C",Y482,IF(IFERROR(AA482,"#N/C")="#N/C",Z482,IF(IFERROR(AB482,"#N/C")="#N/C",AA482,IF(IFERROR(AC482,"#N/C")="#N/C",AB482,IF(IFERROR(AD482,"#N/C")="#N/C",AC482,IF(IFERROR(AE482,"#N/C")="#N/C",AD482,"#N/C")))))), _xlpm.finalResult,IF(OR(_xlpm.computedResult="",_xlpm.computedResult="#N/C"),_xlpm.fallback,_xlpm.computedResult), INDEX(_xlpm.finalResult,1)))</f>
        <v>#N/C</v>
      </c>
      <c r="AI482" s="106" t="s">
        <v>35</v>
      </c>
      <c r="AJ482" s="55" t="str">
        <f t="shared" si="66"/>
        <v>#N/C.#N/C.#N/C.#N/C.#N/C.#N/C.#N/C.#N/C.#N/C</v>
      </c>
    </row>
    <row r="483" spans="1:36" x14ac:dyDescent="0.25">
      <c r="A483" s="3">
        <v>194</v>
      </c>
      <c r="B483" s="50" t="str">
        <f t="shared" si="62"/>
        <v>FAIR-D2_194</v>
      </c>
      <c r="C483" s="51" t="s">
        <v>335</v>
      </c>
      <c r="D483" s="4">
        <f t="shared" si="68"/>
        <v>45166</v>
      </c>
      <c r="E483" s="1" t="s">
        <v>471</v>
      </c>
      <c r="F483" s="81" t="str">
        <f>HYPERLINK(VLOOKUP(E483,Video_List!G:K,5),"video")</f>
        <v>video</v>
      </c>
      <c r="G483" s="5" t="str">
        <f>IF(ISBLANK(E483),"",IFERROR(IF(MATCH(E483,Video_List!$G:$G,)&gt;0,"ok",""),"errr"))</f>
        <v>ok</v>
      </c>
      <c r="H483" s="1" t="s">
        <v>472</v>
      </c>
      <c r="I483" s="81" t="str">
        <f>HYPERLINK(VLOOKUP(H483,Video_List!G:K,5),"video")</f>
        <v>video</v>
      </c>
      <c r="J483" s="5" t="str">
        <f>IF(ISBLANK(H483),"",IFERROR(IF(MATCH(H483,Video_List!$G:$G,)&gt;0,"ok",""),"error"))</f>
        <v>ok</v>
      </c>
      <c r="K483" s="2">
        <v>45166.355613425898</v>
      </c>
      <c r="L483" s="2">
        <v>45166.360243055598</v>
      </c>
      <c r="M483" s="52">
        <f t="shared" si="63"/>
        <v>4.6296297005028464E-3</v>
      </c>
      <c r="N483" s="53" t="s">
        <v>46</v>
      </c>
      <c r="O483" s="6" t="s">
        <v>35</v>
      </c>
      <c r="P483" s="6" t="s">
        <v>46</v>
      </c>
      <c r="Q483" s="6">
        <v>194</v>
      </c>
      <c r="R483" s="5" t="str">
        <f t="shared" si="67"/>
        <v>FAIR-D2/194</v>
      </c>
      <c r="S483" s="4" t="str">
        <f>IF(ISBLANK(E483),"",IF(E483=H483, "1 video",CONCATENATE((+COUNTIFS(Video_List!$A:$A,Monitoring!C483,Video_List!$D:$D,"&lt;=" &amp;Monitoring!L483)-COUNTIFS(Video_List!$A:$A,Monitoring!C483,Video_List!$D:$D,"&lt;=" &amp;Monitoring!K483))+1," videos")))</f>
        <v>4 videos</v>
      </c>
      <c r="T483" s="6" t="s">
        <v>34</v>
      </c>
      <c r="U483" s="75"/>
      <c r="V483" s="7" t="str">
        <f t="shared" si="65"/>
        <v/>
      </c>
      <c r="W483" s="85" t="s">
        <v>35</v>
      </c>
      <c r="X483" s="86" t="s">
        <v>35</v>
      </c>
      <c r="Y483" s="87" t="str">
        <f>+IFERROR(IF(Z483="#N/C","#N/C",INDEX(Taxonomy_UniqueValues!A:A,MATCH(Z483,Taxonomy_UniqueValues!B:B,0))),"#N/C")</f>
        <v>Insecta</v>
      </c>
      <c r="Z483" s="87" t="str">
        <f>+IFERROR(IF(AA483="#N/C","#N/C",INDEX(Taxonomy_UniqueValues!B:B,MATCH(AA483,Taxonomy_UniqueValues!C:C,0))),"#N/C")</f>
        <v>Diptera</v>
      </c>
      <c r="AA483" s="87" t="s">
        <v>49</v>
      </c>
      <c r="AB483" s="87" t="str">
        <f>+IFERROR(IF(AC483="#N/C","#N/C",INDEX(Taxonomy_UniqueValues!D:D,MATCH(AC483,Taxonomy_UniqueValues!E:E,0))),"#N/C")</f>
        <v>#N/C</v>
      </c>
      <c r="AC483" s="87" t="str">
        <f>+IFERROR(IF(AD483="#N/C","#N/C",IF(AD483="-",INDEX(Taxonomy_UniqueValues!E:E,MATCH(AE483,Taxonomy_UniqueValues!G:G,0)),INDEX(Taxonomy_UniqueValues!E:E,MATCH(AD483,Taxonomy_UniqueValues!F:F,0)))),"#N/C")</f>
        <v>#N/C</v>
      </c>
      <c r="AD483" s="87" t="str">
        <f>+IFERROR(IF(AE483="#N/C","#N/C",IF(AE483="-",INDEX(Taxonomy_UniqueValues!F:F,MATCH(AF483,Taxonomy_UniqueValues!H:H,0)),INDEX(Taxonomy_UniqueValues!F:F,MATCH(AE483,Taxonomy_UniqueValues!G:G,0)))),"#N/C")</f>
        <v>#N/C</v>
      </c>
      <c r="AE483" s="87" t="str">
        <f>+IFERROR(IF(AF483="#N/C","#N/C",INDEX(Taxonomy_UniqueValues!G:G,MATCH(AF483,Taxonomy_UniqueValues!H:H,0))),"#N/C")</f>
        <v>#N/C</v>
      </c>
      <c r="AF483" s="87" t="str">
        <f>+IFERROR(IF(AG483="#N/C","#N/C",INDEX(Taxonomy_UniqueValues!H:H,MATCH(AG483,Taxonomy_UniqueValues!I:I,0))),"#N/C")</f>
        <v>#N/C</v>
      </c>
      <c r="AG483" s="88" t="s">
        <v>37</v>
      </c>
      <c r="AH483" s="39" t="str" cm="1">
        <f t="array" ref="AH483">IF(LEN(V483)&gt;1,V483,_xlfn.LET(_xlpm.cls,Y483, _xlpm.ord,IFERROR(Z483,"#N/C"), _xlpm.subord,IFERROR(AA483,"#N/C"), _xlpm.infr,IFERROR(AB483,"#N/C"), _xlpm.sf,IFERROR(AC483,"#N/C"), _xlpm.fam,IFERROR(AD483,"#N/C"), _xlpm.subfam,IF(TRIM(AE483)="-","#N/C",IFERROR(AE483,"#N/C")),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_xlpm.fallback,IF(IFERROR(Z483,"#N/C")="#N/C",Y483,IF(IFERROR(AA483,"#N/C")="#N/C",Z483,IF(IFERROR(AB483,"#N/C")="#N/C",AA483,IF(IFERROR(AC483,"#N/C")="#N/C",AB483,IF(IFERROR(AD483,"#N/C")="#N/C",AC483,IF(IFERROR(AE483,"#N/C")="#N/C",AD483,"#N/C")))))), _xlpm.finalResult,IF(OR(_xlpm.computedResult="",_xlpm.computedResult="#N/C"),_xlpm.fallback,_xlpm.computedResult), INDEX(_xlpm.finalResult,1)))</f>
        <v>Brachycera</v>
      </c>
      <c r="AI483" s="106" t="s">
        <v>35</v>
      </c>
      <c r="AJ483" s="55" t="str">
        <f t="shared" si="66"/>
        <v>Insecta.Diptera.Brachycera.#N/C.#N/C.#N/C.#N/C.#N/C.#N/C</v>
      </c>
    </row>
    <row r="484" spans="1:36" x14ac:dyDescent="0.25">
      <c r="A484" s="3">
        <v>195</v>
      </c>
      <c r="B484" s="50" t="str">
        <f t="shared" si="62"/>
        <v>FAIR-D2_195</v>
      </c>
      <c r="C484" s="51" t="s">
        <v>335</v>
      </c>
      <c r="D484" s="4">
        <f t="shared" si="68"/>
        <v>45166</v>
      </c>
      <c r="E484" s="1" t="s">
        <v>473</v>
      </c>
      <c r="F484" s="81" t="str">
        <f>HYPERLINK(VLOOKUP(E484,Video_List!G:K,5),"video")</f>
        <v>video</v>
      </c>
      <c r="G484" s="5" t="str">
        <f>IF(ISBLANK(E484),"",IFERROR(IF(MATCH(E484,Video_List!$G:$G,)&gt;0,"ok",""),"errr"))</f>
        <v>ok</v>
      </c>
      <c r="H484" s="1" t="s">
        <v>473</v>
      </c>
      <c r="I484" s="81" t="str">
        <f>HYPERLINK(VLOOKUP(H484,Video_List!G:K,5),"video")</f>
        <v>video</v>
      </c>
      <c r="J484" s="5" t="str">
        <f>IF(ISBLANK(H484),"",IFERROR(IF(MATCH(H484,Video_List!$G:$G,)&gt;0,"ok",""),"error"))</f>
        <v>ok</v>
      </c>
      <c r="K484" s="2">
        <v>45166.442418981504</v>
      </c>
      <c r="L484" s="2">
        <v>45166.442546296297</v>
      </c>
      <c r="M484" s="52">
        <f t="shared" si="63"/>
        <v>1.2731479364447296E-4</v>
      </c>
      <c r="N484" s="53" t="s">
        <v>46</v>
      </c>
      <c r="O484" s="6" t="s">
        <v>35</v>
      </c>
      <c r="P484" s="6" t="s">
        <v>46</v>
      </c>
      <c r="Q484" s="6">
        <v>195</v>
      </c>
      <c r="R484" s="5" t="str">
        <f t="shared" si="67"/>
        <v>FAIR-D2/195</v>
      </c>
      <c r="S484" s="4" t="str">
        <f>IF(ISBLANK(E484),"",IF(E484=H484, "1 video",CONCATENATE((+COUNTIFS(Video_List!$A:$A,Monitoring!C484,Video_List!$D:$D,"&lt;=" &amp;Monitoring!L484)-COUNTIFS(Video_List!$A:$A,Monitoring!C484,Video_List!$D:$D,"&lt;=" &amp;Monitoring!K484))+1," videos")))</f>
        <v>1 video</v>
      </c>
      <c r="T484" s="6" t="s">
        <v>34</v>
      </c>
      <c r="U484" s="75"/>
      <c r="V484" s="7" t="str">
        <f t="shared" si="65"/>
        <v/>
      </c>
      <c r="W484" s="85" t="s">
        <v>35</v>
      </c>
      <c r="X484" s="86" t="s">
        <v>35</v>
      </c>
      <c r="Y484" s="87" t="str">
        <f>+IFERROR(IF(Z484="#N/C","#N/C",INDEX(Taxonomy_UniqueValues!A:A,MATCH(Z484,Taxonomy_UniqueValues!B:B,0))),"#N/C")</f>
        <v>Insecta</v>
      </c>
      <c r="Z484" s="87" t="str">
        <f>+IFERROR(IF(AA484="#N/C","#N/C",INDEX(Taxonomy_UniqueValues!B:B,MATCH(AA484,Taxonomy_UniqueValues!C:C,0))),"#N/C")</f>
        <v>Diptera</v>
      </c>
      <c r="AA484" s="87" t="s">
        <v>49</v>
      </c>
      <c r="AB484" s="87" t="str">
        <f>+IFERROR(IF(AC484="#N/C","#N/C",INDEX(Taxonomy_UniqueValues!D:D,MATCH(AC484,Taxonomy_UniqueValues!E:E,0))),"#N/C")</f>
        <v>#N/C</v>
      </c>
      <c r="AC484" s="87" t="str">
        <f>+IFERROR(IF(AD484="#N/C","#N/C",IF(AD484="-",INDEX(Taxonomy_UniqueValues!E:E,MATCH(AE484,Taxonomy_UniqueValues!G:G,0)),INDEX(Taxonomy_UniqueValues!E:E,MATCH(AD484,Taxonomy_UniqueValues!F:F,0)))),"#N/C")</f>
        <v>#N/C</v>
      </c>
      <c r="AD484" s="87" t="str">
        <f>+IFERROR(IF(AE484="#N/C","#N/C",IF(AE484="-",INDEX(Taxonomy_UniqueValues!F:F,MATCH(AF484,Taxonomy_UniqueValues!H:H,0)),INDEX(Taxonomy_UniqueValues!F:F,MATCH(AE484,Taxonomy_UniqueValues!G:G,0)))),"#N/C")</f>
        <v>#N/C</v>
      </c>
      <c r="AE484" s="87" t="str">
        <f>+IFERROR(IF(AF484="#N/C","#N/C",INDEX(Taxonomy_UniqueValues!G:G,MATCH(AF484,Taxonomy_UniqueValues!H:H,0))),"#N/C")</f>
        <v>#N/C</v>
      </c>
      <c r="AF484" s="87" t="str">
        <f>+IFERROR(IF(AG484="#N/C","#N/C",INDEX(Taxonomy_UniqueValues!H:H,MATCH(AG484,Taxonomy_UniqueValues!I:I,0))),"#N/C")</f>
        <v>#N/C</v>
      </c>
      <c r="AG484" s="88" t="s">
        <v>37</v>
      </c>
      <c r="AH484" s="39" t="str" cm="1">
        <f t="array" ref="AH484">IF(LEN(V484)&gt;1,V484,_xlfn.LET(_xlpm.cls,Y484, _xlpm.ord,IFERROR(Z484,"#N/C"), _xlpm.subord,IFERROR(AA484,"#N/C"), _xlpm.infr,IFERROR(AB484,"#N/C"), _xlpm.sf,IFERROR(AC484,"#N/C"), _xlpm.fam,IFERROR(AD484,"#N/C"), _xlpm.subfam,IF(TRIM(AE484)="-","#N/C",IFERROR(AE484,"#N/C")),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_xlpm.fallback,IF(IFERROR(Z484,"#N/C")="#N/C",Y484,IF(IFERROR(AA484,"#N/C")="#N/C",Z484,IF(IFERROR(AB484,"#N/C")="#N/C",AA484,IF(IFERROR(AC484,"#N/C")="#N/C",AB484,IF(IFERROR(AD484,"#N/C")="#N/C",AC484,IF(IFERROR(AE484,"#N/C")="#N/C",AD484,"#N/C")))))), _xlpm.finalResult,IF(OR(_xlpm.computedResult="",_xlpm.computedResult="#N/C"),_xlpm.fallback,_xlpm.computedResult), INDEX(_xlpm.finalResult,1)))</f>
        <v>Brachycera</v>
      </c>
      <c r="AI484" s="106" t="s">
        <v>35</v>
      </c>
      <c r="AJ484" s="55" t="str">
        <f t="shared" si="66"/>
        <v>Insecta.Diptera.Brachycera.#N/C.#N/C.#N/C.#N/C.#N/C.#N/C</v>
      </c>
    </row>
    <row r="485" spans="1:36" x14ac:dyDescent="0.25">
      <c r="A485" s="3">
        <v>196</v>
      </c>
      <c r="B485" s="50" t="str">
        <f t="shared" ref="B485:B548" si="69">+_xlfn.CONCAT(C485,"_",A485)</f>
        <v>FAIR-D2_196</v>
      </c>
      <c r="C485" s="51" t="s">
        <v>335</v>
      </c>
      <c r="D485" s="4">
        <f t="shared" si="68"/>
        <v>45166</v>
      </c>
      <c r="E485" s="1" t="s">
        <v>474</v>
      </c>
      <c r="F485" s="81" t="str">
        <f>HYPERLINK(VLOOKUP(E485,Video_List!G:K,5),"video")</f>
        <v>video</v>
      </c>
      <c r="G485" s="5" t="str">
        <f>IF(ISBLANK(E485),"",IFERROR(IF(MATCH(E485,Video_List!$G:$G,)&gt;0,"ok",""),"errr"))</f>
        <v>ok</v>
      </c>
      <c r="H485" s="1" t="s">
        <v>474</v>
      </c>
      <c r="I485" s="81" t="str">
        <f>HYPERLINK(VLOOKUP(H485,Video_List!G:K,5),"video")</f>
        <v>video</v>
      </c>
      <c r="J485" s="5" t="str">
        <f>IF(ISBLANK(H485),"",IFERROR(IF(MATCH(H485,Video_List!$G:$G,)&gt;0,"ok",""),"error"))</f>
        <v>ok</v>
      </c>
      <c r="K485" s="2">
        <v>45166.472916666702</v>
      </c>
      <c r="L485" s="2">
        <v>45166.473206018498</v>
      </c>
      <c r="M485" s="52">
        <f t="shared" si="63"/>
        <v>2.8935179580003023E-4</v>
      </c>
      <c r="N485" s="53" t="s">
        <v>31</v>
      </c>
      <c r="O485" s="6" t="s">
        <v>32</v>
      </c>
      <c r="P485" s="6" t="s">
        <v>33</v>
      </c>
      <c r="Q485" s="6">
        <v>196</v>
      </c>
      <c r="R485" s="5" t="str">
        <f t="shared" si="67"/>
        <v>FAIR-D2/196</v>
      </c>
      <c r="S485" s="4" t="str">
        <f>IF(ISBLANK(E485),"",IF(E485=H485, "1 video",CONCATENATE((+COUNTIFS(Video_List!$A:$A,Monitoring!C485,Video_List!$D:$D,"&lt;=" &amp;Monitoring!L485)-COUNTIFS(Video_List!$A:$A,Monitoring!C485,Video_List!$D:$D,"&lt;=" &amp;Monitoring!K485))+1," videos")))</f>
        <v>1 video</v>
      </c>
      <c r="T485" s="6" t="s">
        <v>34</v>
      </c>
      <c r="U485" s="75"/>
      <c r="V485" s="7" t="str">
        <f t="shared" si="65"/>
        <v/>
      </c>
      <c r="W485" s="85" t="s">
        <v>35</v>
      </c>
      <c r="X485" s="86" t="s">
        <v>35</v>
      </c>
      <c r="Y485" s="87" t="str">
        <f>+IFERROR(IF(Z485="#N/C","#N/C",INDEX(Taxonomy_UniqueValues!A:A,MATCH(Z485,Taxonomy_UniqueValues!B:B,0))),"#N/C")</f>
        <v>Insecta</v>
      </c>
      <c r="Z485" s="87" t="str">
        <f>+IFERROR(IF(AA485="#N/C","#N/C",INDEX(Taxonomy_UniqueValues!B:B,MATCH(AA485,Taxonomy_UniqueValues!C:C,0))),"#N/C")</f>
        <v>Diptera</v>
      </c>
      <c r="AA485" s="87" t="s">
        <v>49</v>
      </c>
      <c r="AB485" s="87" t="str">
        <f>+IFERROR(IF(AC485="#N/C","#N/C",INDEX(Taxonomy_UniqueValues!D:D,MATCH(AC485,Taxonomy_UniqueValues!E:E,0))),"#N/C")</f>
        <v>#N/C</v>
      </c>
      <c r="AC485" s="87" t="str">
        <f>+IFERROR(IF(AD485="#N/C","#N/C",IF(AD485="-",INDEX(Taxonomy_UniqueValues!E:E,MATCH(AE485,Taxonomy_UniqueValues!G:G,0)),INDEX(Taxonomy_UniqueValues!E:E,MATCH(AD485,Taxonomy_UniqueValues!F:F,0)))),"#N/C")</f>
        <v>#N/C</v>
      </c>
      <c r="AD485" s="87" t="str">
        <f>+IFERROR(IF(AE485="#N/C","#N/C",IF(AE485="-",INDEX(Taxonomy_UniqueValues!F:F,MATCH(AF485,Taxonomy_UniqueValues!H:H,0)),INDEX(Taxonomy_UniqueValues!F:F,MATCH(AE485,Taxonomy_UniqueValues!G:G,0)))),"#N/C")</f>
        <v>#N/C</v>
      </c>
      <c r="AE485" s="87" t="str">
        <f>+IFERROR(IF(AF485="#N/C","#N/C",INDEX(Taxonomy_UniqueValues!G:G,MATCH(AF485,Taxonomy_UniqueValues!H:H,0))),"#N/C")</f>
        <v>#N/C</v>
      </c>
      <c r="AF485" s="87" t="str">
        <f>+IFERROR(IF(AG485="#N/C","#N/C",INDEX(Taxonomy_UniqueValues!H:H,MATCH(AG485,Taxonomy_UniqueValues!I:I,0))),"#N/C")</f>
        <v>#N/C</v>
      </c>
      <c r="AG485" s="88" t="s">
        <v>37</v>
      </c>
      <c r="AH485" s="39" t="str" cm="1">
        <f t="array" ref="AH485">IF(LEN(V485)&gt;1,V485,_xlfn.LET(_xlpm.cls,Y485, _xlpm.ord,IFERROR(Z485,"#N/C"), _xlpm.subord,IFERROR(AA485,"#N/C"), _xlpm.infr,IFERROR(AB485,"#N/C"), _xlpm.sf,IFERROR(AC485,"#N/C"), _xlpm.fam,IFERROR(AD485,"#N/C"), _xlpm.subfam,IF(TRIM(AE485)="-","#N/C",IFERROR(AE485,"#N/C")),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_xlpm.fallback,IF(IFERROR(Z485,"#N/C")="#N/C",Y485,IF(IFERROR(AA485,"#N/C")="#N/C",Z485,IF(IFERROR(AB485,"#N/C")="#N/C",AA485,IF(IFERROR(AC485,"#N/C")="#N/C",AB485,IF(IFERROR(AD485,"#N/C")="#N/C",AC485,IF(IFERROR(AE485,"#N/C")="#N/C",AD485,"#N/C")))))), _xlpm.finalResult,IF(OR(_xlpm.computedResult="",_xlpm.computedResult="#N/C"),_xlpm.fallback,_xlpm.computedResult), INDEX(_xlpm.finalResult,1)))</f>
        <v>Brachycera</v>
      </c>
      <c r="AI485" s="106" t="s">
        <v>35</v>
      </c>
      <c r="AJ485" s="55" t="str">
        <f t="shared" si="66"/>
        <v>Insecta.Diptera.Brachycera.#N/C.#N/C.#N/C.#N/C.#N/C.#N/C</v>
      </c>
    </row>
    <row r="486" spans="1:36" x14ac:dyDescent="0.25">
      <c r="A486" s="3">
        <v>197</v>
      </c>
      <c r="B486" s="50" t="str">
        <f t="shared" si="69"/>
        <v>FAIR-D2_197</v>
      </c>
      <c r="C486" s="51" t="s">
        <v>335</v>
      </c>
      <c r="D486" s="4">
        <f t="shared" si="68"/>
        <v>45166</v>
      </c>
      <c r="E486" s="1" t="s">
        <v>475</v>
      </c>
      <c r="F486" s="81" t="str">
        <f>HYPERLINK(VLOOKUP(E486,Video_List!G:K,5),"video")</f>
        <v>video</v>
      </c>
      <c r="G486" s="5" t="str">
        <f>IF(ISBLANK(E486),"",IFERROR(IF(MATCH(E486,Video_List!$G:$G,)&gt;0,"ok",""),"errr"))</f>
        <v>ok</v>
      </c>
      <c r="H486" s="1" t="s">
        <v>476</v>
      </c>
      <c r="I486" s="81" t="str">
        <f>HYPERLINK(VLOOKUP(H486,Video_List!G:K,5),"video")</f>
        <v>video</v>
      </c>
      <c r="J486" s="5" t="str">
        <f>IF(ISBLANK(H486),"",IFERROR(IF(MATCH(H486,Video_List!$G:$G,)&gt;0,"ok",""),"error"))</f>
        <v>ok</v>
      </c>
      <c r="K486" s="2">
        <v>45166.515289351897</v>
      </c>
      <c r="L486" s="2">
        <v>45166.527939814798</v>
      </c>
      <c r="M486" s="52">
        <f t="shared" si="63"/>
        <v>1.2650462900637649E-2</v>
      </c>
      <c r="N486" s="53" t="s">
        <v>33</v>
      </c>
      <c r="O486" s="6" t="s">
        <v>35</v>
      </c>
      <c r="P486" s="6" t="s">
        <v>46</v>
      </c>
      <c r="Q486" s="6">
        <v>197</v>
      </c>
      <c r="R486" s="5" t="str">
        <f t="shared" si="67"/>
        <v>FAIR-D2/197</v>
      </c>
      <c r="S486" s="4" t="str">
        <f>IF(ISBLANK(E486),"",IF(E486=H486, "1 video",CONCATENATE((+COUNTIFS(Video_List!$A:$A,Monitoring!C486,Video_List!$D:$D,"&lt;=" &amp;Monitoring!L486)-COUNTIFS(Video_List!$A:$A,Monitoring!C486,Video_List!$D:$D,"&lt;=" &amp;Monitoring!K486))+1," videos")))</f>
        <v>9 videos</v>
      </c>
      <c r="T486" s="6" t="s">
        <v>34</v>
      </c>
      <c r="U486" s="75"/>
      <c r="V486" s="7" t="str">
        <f t="shared" si="65"/>
        <v/>
      </c>
      <c r="W486" s="85" t="s">
        <v>32</v>
      </c>
      <c r="X486" s="86" t="s">
        <v>35</v>
      </c>
      <c r="Y486" s="87" t="str">
        <f>+IFERROR(IF(Z486="#N/C","#N/C",INDEX(Taxonomy_UniqueValues!A:A,MATCH(Z486,Taxonomy_UniqueValues!B:B,0))),"#N/C")</f>
        <v>Insecta</v>
      </c>
      <c r="Z486" s="87" t="str">
        <f>+IFERROR(IF(AA486="#N/C","#N/C",INDEX(Taxonomy_UniqueValues!B:B,MATCH(AA486,Taxonomy_UniqueValues!C:C,0))),"#N/C")</f>
        <v>Diptera</v>
      </c>
      <c r="AA486" s="87" t="str">
        <f>+IFERROR(IF(AC486="#N/C","#N/C",INDEX(Taxonomy_UniqueValues!C:C,MATCH(AC486,Taxonomy_UniqueValues!E:E,0))),"#N/C")</f>
        <v>Brachycera</v>
      </c>
      <c r="AB486" s="87" t="str">
        <f>+IFERROR(IF(AC486="#N/C","#N/C",INDEX(Taxonomy_UniqueValues!D:D,MATCH(AC486,Taxonomy_UniqueValues!E:E,0))),"#N/C")</f>
        <v>Muscomorpha</v>
      </c>
      <c r="AC486" s="87" t="s">
        <v>36</v>
      </c>
      <c r="AD486" s="87" t="str">
        <f>+IFERROR(IF(AE486="#N/C","#N/C",IF(AE486="-",INDEX(Taxonomy_UniqueValues!F:F,MATCH(AF486,Taxonomy_UniqueValues!H:H,0)),INDEX(Taxonomy_UniqueValues!F:F,MATCH(AE486,Taxonomy_UniqueValues!G:G,0)))),"#N/C")</f>
        <v>#N/C</v>
      </c>
      <c r="AE486" s="87" t="str">
        <f>+IFERROR(IF(AF486="#N/C","#N/C",INDEX(Taxonomy_UniqueValues!G:G,MATCH(AF486,Taxonomy_UniqueValues!H:H,0))),"#N/C")</f>
        <v>#N/C</v>
      </c>
      <c r="AF486" s="87" t="str">
        <f>+IFERROR(IF(AG486="#N/C","#N/C",INDEX(Taxonomy_UniqueValues!H:H,MATCH(AG486,Taxonomy_UniqueValues!I:I,0))),"#N/C")</f>
        <v>#N/C</v>
      </c>
      <c r="AG486" s="90" t="str">
        <f>+IFERROR(IF(#REF!="#N/C","#N/C",INDEX(Taxonomy_UniqueValues!I:I,MATCH(#REF!,Taxonomy_UniqueValues!K:K,0))),"#N/C")</f>
        <v>#N/C</v>
      </c>
      <c r="AH486" s="39" t="str" cm="1">
        <f t="array" ref="AH486">IF(LEN(V486)&gt;1,V486,_xlfn.LET(_xlpm.cls,Y486, _xlpm.ord,IFERROR(Z486,"#N/C"), _xlpm.subord,IFERROR(AA486,"#N/C"), _xlpm.infr,IFERROR(AB486,"#N/C"), _xlpm.sf,IFERROR(AC486,"#N/C"), _xlpm.fam,IFERROR(AD486,"#N/C"), _xlpm.subfam,IF(TRIM(AE486)="-","#N/C",IFERROR(AE486,"#N/C")),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_xlpm.fallback,IF(IFERROR(Z486,"#N/C")="#N/C",Y486,IF(IFERROR(AA486,"#N/C")="#N/C",Z486,IF(IFERROR(AB486,"#N/C")="#N/C",AA486,IF(IFERROR(AC486,"#N/C")="#N/C",AB486,IF(IFERROR(AD486,"#N/C")="#N/C",AC486,IF(IFERROR(AE486,"#N/C")="#N/C",AD486,"#N/C")))))), _xlpm.finalResult,IF(OR(_xlpm.computedResult="",_xlpm.computedResult="#N/C"),_xlpm.fallback,_xlpm.computedResult), INDEX(_xlpm.finalResult,1)))</f>
        <v>Muscoidea</v>
      </c>
      <c r="AI486" s="106" t="s">
        <v>35</v>
      </c>
      <c r="AJ486" s="55" t="str">
        <f t="shared" si="66"/>
        <v>Insecta.Diptera.Brachycera.Muscomorpha.Muscoidea.#N/C.#N/C.#N/C.#N/C</v>
      </c>
    </row>
    <row r="487" spans="1:36" x14ac:dyDescent="0.25">
      <c r="A487" s="3">
        <v>198</v>
      </c>
      <c r="B487" s="50" t="str">
        <f t="shared" si="69"/>
        <v>FAIR-D2_198</v>
      </c>
      <c r="C487" s="51" t="s">
        <v>335</v>
      </c>
      <c r="D487" s="4">
        <f t="shared" si="68"/>
        <v>45166</v>
      </c>
      <c r="E487" s="1" t="s">
        <v>477</v>
      </c>
      <c r="F487" s="81" t="str">
        <f>HYPERLINK(VLOOKUP(E487,Video_List!G:K,5),"video")</f>
        <v>video</v>
      </c>
      <c r="G487" s="5" t="str">
        <f>IF(ISBLANK(E487),"",IFERROR(IF(MATCH(E487,Video_List!$G:$G,)&gt;0,"ok",""),"errr"))</f>
        <v>ok</v>
      </c>
      <c r="H487" s="1" t="s">
        <v>477</v>
      </c>
      <c r="I487" s="81" t="str">
        <f>HYPERLINK(VLOOKUP(H487,Video_List!G:K,5),"video")</f>
        <v>video</v>
      </c>
      <c r="J487" s="5" t="str">
        <f>IF(ISBLANK(H487),"",IFERROR(IF(MATCH(H487,Video_List!$G:$G,)&gt;0,"ok",""),"error"))</f>
        <v>ok</v>
      </c>
      <c r="K487" s="2">
        <v>45166.570023148102</v>
      </c>
      <c r="L487" s="2">
        <v>45166.570138888899</v>
      </c>
      <c r="M487" s="52">
        <f t="shared" si="63"/>
        <v>1.1574079690035433E-4</v>
      </c>
      <c r="N487" s="53" t="s">
        <v>31</v>
      </c>
      <c r="O487" s="6" t="s">
        <v>32</v>
      </c>
      <c r="P487" s="6" t="s">
        <v>33</v>
      </c>
      <c r="Q487" s="6">
        <v>198</v>
      </c>
      <c r="R487" s="5" t="str">
        <f t="shared" si="67"/>
        <v>FAIR-D2/198</v>
      </c>
      <c r="S487" s="4" t="str">
        <f>IF(ISBLANK(E487),"",IF(E487=H487, "1 video",CONCATENATE((+COUNTIFS(Video_List!$A:$A,Monitoring!C487,Video_List!$D:$D,"&lt;=" &amp;Monitoring!L487)-COUNTIFS(Video_List!$A:$A,Monitoring!C487,Video_List!$D:$D,"&lt;=" &amp;Monitoring!K487))+1," videos")))</f>
        <v>1 video</v>
      </c>
      <c r="T487" s="6" t="s">
        <v>34</v>
      </c>
      <c r="U487" s="75"/>
      <c r="V487" s="7" t="str">
        <f t="shared" si="65"/>
        <v/>
      </c>
      <c r="W487" s="85" t="s">
        <v>32</v>
      </c>
      <c r="X487" s="86" t="s">
        <v>35</v>
      </c>
      <c r="Y487" s="87" t="str">
        <f>+IFERROR(IF(Z487="#N/C","#N/C",IF(Z487=0,INDEX(Taxonomy_UniqueValues!A:A,MATCH(AA487,Taxonomy_UniqueValues!C:C,0)),INDEX(Taxonomy_UniqueValues!A:A,MATCH(Z487,Taxonomy_UniqueValues!B:B,0)))),"#N/C")</f>
        <v>Insecta</v>
      </c>
      <c r="Z487" s="87" t="str">
        <f>+IFERROR(IF(AA487="#N/C","#N/C",IF(AA487=0,INDEX(Taxonomy_UniqueValues!B:B,MATCH(AB487,Taxonomy_UniqueValues!D:D,0)),INDEX(Taxonomy_UniqueValues!B:B,MATCH(AA487,Taxonomy_UniqueValues!C:C,0)))),"#N/C")</f>
        <v>Diptera</v>
      </c>
      <c r="AA487" s="87" t="str">
        <f>+IFERROR(IF(AB487="#N/C","#N/C",IF(AB487=0,INDEX(Taxonomy_UniqueValues!C:C,MATCH(AC487,Taxonomy_UniqueValues!E:E,0)),INDEX(Taxonomy_UniqueValues!C:C,MATCH(AB487,Taxonomy_UniqueValues!D:D,0)))),"#N/C")</f>
        <v>Brachycera</v>
      </c>
      <c r="AB487" s="87" t="str">
        <f>+IFERROR(IF(AC487="#N/C","#N/C",IF(AC487=0,INDEX(Taxonomy_UniqueValues!D:D,MATCH(AD487,Taxonomy_UniqueValues!F:F,0)),INDEX(Taxonomy_UniqueValues!D:D,MATCH(AC487,Taxonomy_UniqueValues!E:E,0)))),"#N/C")</f>
        <v>Muscomorpha</v>
      </c>
      <c r="AC487" s="87" t="str">
        <f>+IFERROR(IF(AD487="#N/C","#N/C",IF(AD487=0,INDEX(Taxonomy_UniqueValues!E:E,MATCH(AE487,Taxonomy_UniqueValues!G:G,0)),INDEX(Taxonomy_UniqueValues!E:E,MATCH(AD487,Taxonomy_UniqueValues!F:F,0)))),"#N/C")</f>
        <v>Muscoidea</v>
      </c>
      <c r="AD487" s="87" t="str">
        <f>+IFERROR(IF(AE487="#N/C","#N/C",IF(AE487=0,INDEX(Taxonomy_UniqueValues!F:F,MATCH(AF487,Taxonomy_UniqueValues!H:H,0)),INDEX(Taxonomy_UniqueValues!F:F,MATCH(AE487,Taxonomy_UniqueValues!G:G,0)))),"#N/C")</f>
        <v>Fanniidae</v>
      </c>
      <c r="AE487" s="87">
        <f>+IFERROR(IF(AF487="#N/C","#N/C",INDEX(Taxonomy_UniqueValues!G:G,MATCH(AF487,Taxonomy_UniqueValues!H:H,0))),"#N/C")</f>
        <v>0</v>
      </c>
      <c r="AF487" s="87" t="s">
        <v>39</v>
      </c>
      <c r="AG487" s="90" t="str">
        <f>+IFERROR(IF(#REF!="#N/C","#N/C",INDEX(Taxonomy_UniqueValues!I:I,MATCH(#REF!,Taxonomy_UniqueValues!K:K,0))),"#N/C")</f>
        <v>#N/C</v>
      </c>
      <c r="AH487" s="39" t="str" cm="1">
        <f t="array" ref="AH487">IF(LEN(V487)&gt;1,V487,_xlfn.LET(_xlpm.cls,Y487, _xlpm.ord,IFERROR(Z487,"#N/C"), _xlpm.subord,IFERROR(AA487,"#N/C"), _xlpm.infr,IFERROR(AB487,"#N/C"), _xlpm.sf,IFERROR(AC487,"#N/C"), _xlpm.fam,IFERROR(AD487,"#N/C"), _xlpm.subfam,IF(TRIM(AE487)="-","#N/C",IFERROR(AE487,"#N/C")),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_xlpm.fallback,IF(IFERROR(Z487,"#N/C")="#N/C",Y487,IF(IFERROR(AA487,"#N/C")="#N/C",Z487,IF(IFERROR(AB487,"#N/C")="#N/C",AA487,IF(IFERROR(AC487,"#N/C")="#N/C",AB487,IF(IFERROR(AD487,"#N/C")="#N/C",AC487,IF(IFERROR(AE487,"#N/C")="#N/C",AD487,"#N/C")))))), _xlpm.finalResult,IF(OR(_xlpm.computedResult="",_xlpm.computedResult="#N/C"),_xlpm.fallback,_xlpm.computedResult), INDEX(_xlpm.finalResult,1)))</f>
        <v>fly</v>
      </c>
      <c r="AI487" s="106" t="s">
        <v>35</v>
      </c>
      <c r="AJ487" s="55" t="str">
        <f t="shared" si="66"/>
        <v>Insecta.Diptera.Brachycera.Muscomorpha.Muscoidea.Fanniidae.0.Fannia.#N/C</v>
      </c>
    </row>
    <row r="488" spans="1:36" x14ac:dyDescent="0.25">
      <c r="A488" s="3">
        <v>199</v>
      </c>
      <c r="B488" s="50" t="str">
        <f t="shared" si="69"/>
        <v>FAIR-D2_199</v>
      </c>
      <c r="C488" s="51" t="s">
        <v>335</v>
      </c>
      <c r="D488" s="4">
        <f t="shared" si="68"/>
        <v>45167</v>
      </c>
      <c r="E488" s="1" t="s">
        <v>478</v>
      </c>
      <c r="F488" s="81" t="str">
        <f>HYPERLINK(VLOOKUP(E488,Video_List!G:K,5),"video")</f>
        <v>video</v>
      </c>
      <c r="G488" s="5" t="str">
        <f>IF(ISBLANK(E488),"",IFERROR(IF(MATCH(E488,Video_List!$G:$G,)&gt;0,"ok",""),"errr"))</f>
        <v>ok</v>
      </c>
      <c r="H488" s="1" t="s">
        <v>478</v>
      </c>
      <c r="I488" s="81" t="str">
        <f>HYPERLINK(VLOOKUP(H488,Video_List!G:K,5),"video")</f>
        <v>video</v>
      </c>
      <c r="J488" s="5" t="str">
        <f>IF(ISBLANK(H488),"",IFERROR(IF(MATCH(H488,Video_List!$G:$G,)&gt;0,"ok",""),"error"))</f>
        <v>ok</v>
      </c>
      <c r="K488" s="2">
        <v>45167.535231481503</v>
      </c>
      <c r="L488" s="2">
        <v>45167.535289351901</v>
      </c>
      <c r="M488" s="52">
        <f t="shared" si="63"/>
        <v>5.7870398450177163E-5</v>
      </c>
      <c r="N488" s="53" t="s">
        <v>46</v>
      </c>
      <c r="O488" s="6" t="s">
        <v>32</v>
      </c>
      <c r="P488" s="6" t="s">
        <v>33</v>
      </c>
      <c r="Q488" s="6">
        <v>199</v>
      </c>
      <c r="R488" s="5" t="str">
        <f t="shared" si="67"/>
        <v>FAIR-D2/199</v>
      </c>
      <c r="S488" s="4" t="str">
        <f>IF(ISBLANK(E488),"",IF(E488=H488, "1 video",CONCATENATE((+COUNTIFS(Video_List!$A:$A,Monitoring!C488,Video_List!$D:$D,"&lt;=" &amp;Monitoring!L488)-COUNTIFS(Video_List!$A:$A,Monitoring!C488,Video_List!$D:$D,"&lt;=" &amp;Monitoring!K488))+1," videos")))</f>
        <v>1 video</v>
      </c>
      <c r="T488" s="6" t="s">
        <v>34</v>
      </c>
      <c r="U488" s="75"/>
      <c r="V488" s="7" t="str">
        <f t="shared" si="65"/>
        <v/>
      </c>
      <c r="W488" s="85" t="s">
        <v>35</v>
      </c>
      <c r="X488" s="86" t="s">
        <v>35</v>
      </c>
      <c r="Y488" s="87" t="str">
        <f>+IFERROR(IF(Z488="#N/C","#N/C",INDEX(Taxonomy_UniqueValues!A:A,MATCH(Z488,Taxonomy_UniqueValues!B:B,0))),"#N/C")</f>
        <v>Insecta</v>
      </c>
      <c r="Z488" s="87" t="str">
        <f>+IFERROR(IF(AA488="#N/C","#N/C",INDEX(Taxonomy_UniqueValues!B:B,MATCH(AA488,Taxonomy_UniqueValues!C:C,0))),"#N/C")</f>
        <v>Diptera</v>
      </c>
      <c r="AA488" s="87" t="s">
        <v>49</v>
      </c>
      <c r="AB488" s="87" t="str">
        <f>+IFERROR(IF(AC488="#N/C","#N/C",INDEX(Taxonomy_UniqueValues!D:D,MATCH(AC488,Taxonomy_UniqueValues!E:E,0))),"#N/C")</f>
        <v>#N/C</v>
      </c>
      <c r="AC488" s="87" t="str">
        <f>+IFERROR(IF(AD488="#N/C","#N/C",IF(AD488="-",INDEX(Taxonomy_UniqueValues!E:E,MATCH(AE488,Taxonomy_UniqueValues!G:G,0)),INDEX(Taxonomy_UniqueValues!E:E,MATCH(AD488,Taxonomy_UniqueValues!F:F,0)))),"#N/C")</f>
        <v>#N/C</v>
      </c>
      <c r="AD488" s="87" t="str">
        <f>+IFERROR(IF(AE488="#N/C","#N/C",IF(AE488="-",INDEX(Taxonomy_UniqueValues!F:F,MATCH(AF488,Taxonomy_UniqueValues!H:H,0)),INDEX(Taxonomy_UniqueValues!F:F,MATCH(AE488,Taxonomy_UniqueValues!G:G,0)))),"#N/C")</f>
        <v>#N/C</v>
      </c>
      <c r="AE488" s="87" t="str">
        <f>+IFERROR(IF(AF488="#N/C","#N/C",INDEX(Taxonomy_UniqueValues!G:G,MATCH(AF488,Taxonomy_UniqueValues!H:H,0))),"#N/C")</f>
        <v>#N/C</v>
      </c>
      <c r="AF488" s="87" t="str">
        <f>+IFERROR(IF(AG488="#N/C","#N/C",INDEX(Taxonomy_UniqueValues!H:H,MATCH(AG488,Taxonomy_UniqueValues!I:I,0))),"#N/C")</f>
        <v>#N/C</v>
      </c>
      <c r="AG488" s="90" t="str">
        <f>+IFERROR(IF(#REF!="#N/C","#N/C",INDEX(Taxonomy_UniqueValues!I:I,MATCH(#REF!,Taxonomy_UniqueValues!K:K,0))),"#N/C")</f>
        <v>#N/C</v>
      </c>
      <c r="AH488" s="39" t="str" cm="1">
        <f t="array" ref="AH488">IF(LEN(V488)&gt;1,V488,_xlfn.LET(_xlpm.cls,Y488, _xlpm.ord,IFERROR(Z488,"#N/C"), _xlpm.subord,IFERROR(AA488,"#N/C"), _xlpm.infr,IFERROR(AB488,"#N/C"), _xlpm.sf,IFERROR(AC488,"#N/C"), _xlpm.fam,IFERROR(AD488,"#N/C"), _xlpm.subfam,IF(TRIM(AE488)="-","#N/C",IFERROR(AE488,"#N/C")),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_xlpm.fallback,IF(IFERROR(Z488,"#N/C")="#N/C",Y488,IF(IFERROR(AA488,"#N/C")="#N/C",Z488,IF(IFERROR(AB488,"#N/C")="#N/C",AA488,IF(IFERROR(AC488,"#N/C")="#N/C",AB488,IF(IFERROR(AD488,"#N/C")="#N/C",AC488,IF(IFERROR(AE488,"#N/C")="#N/C",AD488,"#N/C")))))), _xlpm.finalResult,IF(OR(_xlpm.computedResult="",_xlpm.computedResult="#N/C"),_xlpm.fallback,_xlpm.computedResult), INDEX(_xlpm.finalResult,1)))</f>
        <v>Brachycera</v>
      </c>
      <c r="AI488" s="106" t="s">
        <v>35</v>
      </c>
      <c r="AJ488" s="55" t="str">
        <f t="shared" si="66"/>
        <v>Insecta.Diptera.Brachycera.#N/C.#N/C.#N/C.#N/C.#N/C.#N/C</v>
      </c>
    </row>
    <row r="489" spans="1:36" x14ac:dyDescent="0.25">
      <c r="A489" s="3">
        <v>200</v>
      </c>
      <c r="B489" s="50" t="str">
        <f t="shared" si="69"/>
        <v>FAIR-D2_200</v>
      </c>
      <c r="C489" s="51" t="s">
        <v>335</v>
      </c>
      <c r="D489" s="4">
        <f t="shared" si="68"/>
        <v>45168</v>
      </c>
      <c r="E489" s="1" t="s">
        <v>479</v>
      </c>
      <c r="F489" s="81" t="str">
        <f>HYPERLINK(VLOOKUP(E489,Video_List!G:K,5),"video")</f>
        <v>video</v>
      </c>
      <c r="G489" s="5" t="str">
        <f>IF(ISBLANK(E489),"",IFERROR(IF(MATCH(E489,Video_List!$G:$G,)&gt;0,"ok",""),"errr"))</f>
        <v>ok</v>
      </c>
      <c r="H489" s="1" t="s">
        <v>480</v>
      </c>
      <c r="I489" s="81" t="str">
        <f>HYPERLINK(VLOOKUP(H489,Video_List!G:K,5),"video")</f>
        <v>video</v>
      </c>
      <c r="J489" s="5" t="str">
        <f>IF(ISBLANK(H489),"",IFERROR(IF(MATCH(H489,Video_List!$G:$G,)&gt;0,"ok",""),"error"))</f>
        <v>ok</v>
      </c>
      <c r="K489" s="2">
        <v>45168.472731481503</v>
      </c>
      <c r="L489" s="2">
        <v>45168.525081018503</v>
      </c>
      <c r="M489" s="52">
        <f t="shared" si="63"/>
        <v>5.2349536999827251E-2</v>
      </c>
      <c r="N489" s="53" t="s">
        <v>33</v>
      </c>
      <c r="O489" s="6" t="s">
        <v>32</v>
      </c>
      <c r="P489" s="6" t="s">
        <v>46</v>
      </c>
      <c r="Q489" s="6">
        <v>200</v>
      </c>
      <c r="R489" s="5" t="str">
        <f t="shared" si="67"/>
        <v>FAIR-D2/200</v>
      </c>
      <c r="S489" s="4" t="str">
        <f>IF(ISBLANK(E489),"",IF(E489=H489, "1 video",CONCATENATE((+COUNTIFS(Video_List!$A:$A,Monitoring!C489,Video_List!$D:$D,"&lt;=" &amp;Monitoring!L489)-COUNTIFS(Video_List!$A:$A,Monitoring!C489,Video_List!$D:$D,"&lt;=" &amp;Monitoring!K489))+1," videos")))</f>
        <v>7 videos</v>
      </c>
      <c r="T489" s="6" t="s">
        <v>34</v>
      </c>
      <c r="U489" s="75"/>
      <c r="V489" s="7" t="str">
        <f t="shared" si="65"/>
        <v/>
      </c>
      <c r="W489" s="85" t="s">
        <v>35</v>
      </c>
      <c r="X489" s="86" t="s">
        <v>35</v>
      </c>
      <c r="Y489" s="87" t="str">
        <f>+IFERROR(IF(Z489="#N/C","#N/C",INDEX(Taxonomy_UniqueValues!A:A,MATCH(Z489,Taxonomy_UniqueValues!B:B,0))),"#N/C")</f>
        <v>Insecta</v>
      </c>
      <c r="Z489" s="87" t="str">
        <f>+IFERROR(IF(AA489="#N/C","#N/C",INDEX(Taxonomy_UniqueValues!B:B,MATCH(AA489,Taxonomy_UniqueValues!C:C,0))),"#N/C")</f>
        <v>Diptera</v>
      </c>
      <c r="AA489" s="87" t="s">
        <v>49</v>
      </c>
      <c r="AB489" s="87" t="str">
        <f>+IFERROR(IF(AC489="#N/C","#N/C",INDEX(Taxonomy_UniqueValues!D:D,MATCH(AC489,Taxonomy_UniqueValues!E:E,0))),"#N/C")</f>
        <v>#N/C</v>
      </c>
      <c r="AC489" s="87" t="str">
        <f>+IFERROR(IF(AD489="#N/C","#N/C",IF(AD489="-",INDEX(Taxonomy_UniqueValues!E:E,MATCH(AE489,Taxonomy_UniqueValues!G:G,0)),INDEX(Taxonomy_UniqueValues!E:E,MATCH(AD489,Taxonomy_UniqueValues!F:F,0)))),"#N/C")</f>
        <v>#N/C</v>
      </c>
      <c r="AD489" s="87" t="str">
        <f>+IFERROR(IF(AE489="#N/C","#N/C",IF(AE489="-",INDEX(Taxonomy_UniqueValues!F:F,MATCH(AF489,Taxonomy_UniqueValues!H:H,0)),INDEX(Taxonomy_UniqueValues!F:F,MATCH(AE489,Taxonomy_UniqueValues!G:G,0)))),"#N/C")</f>
        <v>#N/C</v>
      </c>
      <c r="AE489" s="87" t="str">
        <f>+IFERROR(IF(AF489="#N/C","#N/C",INDEX(Taxonomy_UniqueValues!G:G,MATCH(AF489,Taxonomy_UniqueValues!H:H,0))),"#N/C")</f>
        <v>#N/C</v>
      </c>
      <c r="AF489" s="87" t="str">
        <f>+IFERROR(IF(AG489="#N/C","#N/C",INDEX(Taxonomy_UniqueValues!H:H,MATCH(AG489,Taxonomy_UniqueValues!I:I,0))),"#N/C")</f>
        <v>#N/C</v>
      </c>
      <c r="AG489" s="90" t="str">
        <f>+IFERROR(IF(#REF!="#N/C","#N/C",INDEX(Taxonomy_UniqueValues!I:I,MATCH(#REF!,Taxonomy_UniqueValues!K:K,0))),"#N/C")</f>
        <v>#N/C</v>
      </c>
      <c r="AH489" s="39" t="str" cm="1">
        <f t="array" ref="AH489">IF(LEN(V489)&gt;1,V489,_xlfn.LET(_xlpm.cls,Y489, _xlpm.ord,IFERROR(Z489,"#N/C"), _xlpm.subord,IFERROR(AA489,"#N/C"), _xlpm.infr,IFERROR(AB489,"#N/C"), _xlpm.sf,IFERROR(AC489,"#N/C"), _xlpm.fam,IFERROR(AD489,"#N/C"), _xlpm.subfam,IF(TRIM(AE489)="-","#N/C",IFERROR(AE489,"#N/C")),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_xlpm.fallback,IF(IFERROR(Z489,"#N/C")="#N/C",Y489,IF(IFERROR(AA489,"#N/C")="#N/C",Z489,IF(IFERROR(AB489,"#N/C")="#N/C",AA489,IF(IFERROR(AC489,"#N/C")="#N/C",AB489,IF(IFERROR(AD489,"#N/C")="#N/C",AC489,IF(IFERROR(AE489,"#N/C")="#N/C",AD489,"#N/C")))))), _xlpm.finalResult,IF(OR(_xlpm.computedResult="",_xlpm.computedResult="#N/C"),_xlpm.fallback,_xlpm.computedResult), INDEX(_xlpm.finalResult,1)))</f>
        <v>Brachycera</v>
      </c>
      <c r="AI489" s="106" t="s">
        <v>35</v>
      </c>
      <c r="AJ489" s="55" t="str">
        <f t="shared" si="66"/>
        <v>Insecta.Diptera.Brachycera.#N/C.#N/C.#N/C.#N/C.#N/C.#N/C</v>
      </c>
    </row>
    <row r="490" spans="1:36" x14ac:dyDescent="0.25">
      <c r="A490" s="3">
        <v>201</v>
      </c>
      <c r="B490" s="50" t="str">
        <f t="shared" si="69"/>
        <v>FAIR-D2_201</v>
      </c>
      <c r="C490" s="51" t="s">
        <v>335</v>
      </c>
      <c r="D490" s="4">
        <f t="shared" si="68"/>
        <v>45168</v>
      </c>
      <c r="E490" s="1" t="s">
        <v>480</v>
      </c>
      <c r="F490" s="81" t="str">
        <f>HYPERLINK(VLOOKUP(E490,Video_List!G:K,5),"video")</f>
        <v>video</v>
      </c>
      <c r="G490" s="5" t="str">
        <f>IF(ISBLANK(E490),"",IFERROR(IF(MATCH(E490,Video_List!$G:$G,)&gt;0,"ok",""),"errr"))</f>
        <v>ok</v>
      </c>
      <c r="H490" s="1" t="s">
        <v>481</v>
      </c>
      <c r="I490" s="81" t="str">
        <f>HYPERLINK(VLOOKUP(H490,Video_List!G:K,5),"video")</f>
        <v>video</v>
      </c>
      <c r="J490" s="5" t="str">
        <f>IF(ISBLANK(H490),"",IFERROR(IF(MATCH(H490,Video_List!$G:$G,)&gt;0,"ok",""),"error"))</f>
        <v>ok</v>
      </c>
      <c r="K490" s="2">
        <v>45168.524930555599</v>
      </c>
      <c r="L490" s="2">
        <v>45168.541076388901</v>
      </c>
      <c r="M490" s="52">
        <f t="shared" si="63"/>
        <v>1.6145833302289248E-2</v>
      </c>
      <c r="N490" s="53" t="s">
        <v>31</v>
      </c>
      <c r="O490" s="6" t="s">
        <v>32</v>
      </c>
      <c r="P490" s="6" t="s">
        <v>33</v>
      </c>
      <c r="Q490" s="6">
        <v>201</v>
      </c>
      <c r="R490" s="5" t="str">
        <f t="shared" si="67"/>
        <v>FAIR-D2/201</v>
      </c>
      <c r="S490" s="4" t="str">
        <f>IF(ISBLANK(E490),"",IF(E490=H490, "1 video",CONCATENATE((+COUNTIFS(Video_List!$A:$A,Monitoring!C490,Video_List!$D:$D,"&lt;=" &amp;Monitoring!L490)-COUNTIFS(Video_List!$A:$A,Monitoring!C490,Video_List!$D:$D,"&lt;=" &amp;Monitoring!K490))+1," videos")))</f>
        <v>8 videos</v>
      </c>
      <c r="T490" s="6" t="s">
        <v>34</v>
      </c>
      <c r="U490" s="75"/>
      <c r="V490" s="7" t="str">
        <f t="shared" si="65"/>
        <v/>
      </c>
      <c r="W490" s="85" t="s">
        <v>35</v>
      </c>
      <c r="X490" s="86" t="s">
        <v>35</v>
      </c>
      <c r="Y490" s="87" t="str">
        <f>+IFERROR(IF(Z490="#N/C","#N/C",IF(Z490=0,INDEX(Taxonomy_UniqueValues!A:A,MATCH(AA490,Taxonomy_UniqueValues!C:C,0)),INDEX(Taxonomy_UniqueValues!A:A,MATCH(Z490,Taxonomy_UniqueValues!B:B,0)))),"#N/C")</f>
        <v>Insecta</v>
      </c>
      <c r="Z490" s="87" t="str">
        <f>+IFERROR(IF(AA490="#N/C","#N/C",IF(AA490=0,INDEX(Taxonomy_UniqueValues!B:B,MATCH(AB490,Taxonomy_UniqueValues!D:D,0)),INDEX(Taxonomy_UniqueValues!B:B,MATCH(AA490,Taxonomy_UniqueValues!C:C,0)))),"#N/C")</f>
        <v>Diptera</v>
      </c>
      <c r="AA490" s="87" t="str">
        <f>+IFERROR(IF(AB490="#N/C","#N/C",IF(AB490=0,INDEX(Taxonomy_UniqueValues!C:C,MATCH(AC490,Taxonomy_UniqueValues!E:E,0)),INDEX(Taxonomy_UniqueValues!C:C,MATCH(AB490,Taxonomy_UniqueValues!D:D,0)))),"#N/C")</f>
        <v>Brachycera</v>
      </c>
      <c r="AB490" s="87" t="str">
        <f>+IFERROR(IF(AC490="#N/C","#N/C",IF(AC490=0,INDEX(Taxonomy_UniqueValues!D:D,MATCH(AD490,Taxonomy_UniqueValues!F:F,0)),INDEX(Taxonomy_UniqueValues!D:D,MATCH(AC490,Taxonomy_UniqueValues!E:E,0)))),"#N/C")</f>
        <v>Muscomorpha</v>
      </c>
      <c r="AC490" s="87" t="str">
        <f>+IFERROR(IF(AD490="#N/C","#N/C",IF(AD490=0,INDEX(Taxonomy_UniqueValues!E:E,MATCH(AE490,Taxonomy_UniqueValues!G:G,0)),INDEX(Taxonomy_UniqueValues!E:E,MATCH(AD490,Taxonomy_UniqueValues!F:F,0)))),"#N/C")</f>
        <v>Muscoidea</v>
      </c>
      <c r="AD490" s="87" t="str">
        <f>+IFERROR(IF(AE490="#N/C","#N/C",IF(AE490=0,INDEX(Taxonomy_UniqueValues!F:F,MATCH(AF490,Taxonomy_UniqueValues!H:H,0)),INDEX(Taxonomy_UniqueValues!F:F,MATCH(AE490,Taxonomy_UniqueValues!G:G,0)))),"#N/C")</f>
        <v>Fanniidae</v>
      </c>
      <c r="AE490" s="87">
        <f>+IFERROR(IF(AF490="#N/C","#N/C",INDEX(Taxonomy_UniqueValues!G:G,MATCH(AF490,Taxonomy_UniqueValues!H:H,0))),"#N/C")</f>
        <v>0</v>
      </c>
      <c r="AF490" s="87" t="s">
        <v>39</v>
      </c>
      <c r="AG490" s="90" t="str">
        <f>+IFERROR(IF(#REF!="#N/C","#N/C",INDEX(Taxonomy_UniqueValues!I:I,MATCH(#REF!,Taxonomy_UniqueValues!K:K,0))),"#N/C")</f>
        <v>#N/C</v>
      </c>
      <c r="AH490" s="39" t="str" cm="1">
        <f t="array" ref="AH490">IF(LEN(V490)&gt;1,V490,_xlfn.LET(_xlpm.cls,Y490, _xlpm.ord,IFERROR(Z490,"#N/C"), _xlpm.subord,IFERROR(AA490,"#N/C"), _xlpm.infr,IFERROR(AB490,"#N/C"), _xlpm.sf,IFERROR(AC490,"#N/C"), _xlpm.fam,IFERROR(AD490,"#N/C"), _xlpm.subfam,IF(TRIM(AE490)="-","#N/C",IFERROR(AE490,"#N/C")),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_xlpm.fallback,IF(IFERROR(Z490,"#N/C")="#N/C",Y490,IF(IFERROR(AA490,"#N/C")="#N/C",Z490,IF(IFERROR(AB490,"#N/C")="#N/C",AA490,IF(IFERROR(AC490,"#N/C")="#N/C",AB490,IF(IFERROR(AD490,"#N/C")="#N/C",AC490,IF(IFERROR(AE490,"#N/C")="#N/C",AD490,"#N/C")))))), _xlpm.finalResult,IF(OR(_xlpm.computedResult="",_xlpm.computedResult="#N/C"),_xlpm.fallback,_xlpm.computedResult), INDEX(_xlpm.finalResult,1)))</f>
        <v>fly</v>
      </c>
      <c r="AI490" s="106" t="s">
        <v>35</v>
      </c>
      <c r="AJ490" s="55" t="str">
        <f t="shared" si="66"/>
        <v>Insecta.Diptera.Brachycera.Muscomorpha.Muscoidea.Fanniidae.0.Fannia.#N/C</v>
      </c>
    </row>
    <row r="491" spans="1:36" x14ac:dyDescent="0.25">
      <c r="A491" s="3">
        <v>202</v>
      </c>
      <c r="B491" s="50" t="str">
        <f t="shared" si="69"/>
        <v>FAIR-D2_202</v>
      </c>
      <c r="C491" s="51" t="s">
        <v>335</v>
      </c>
      <c r="D491" s="4">
        <f t="shared" si="68"/>
        <v>45168</v>
      </c>
      <c r="E491" s="1" t="s">
        <v>482</v>
      </c>
      <c r="F491" s="81" t="str">
        <f>HYPERLINK(VLOOKUP(E491,Video_List!G:K,5),"video")</f>
        <v>video</v>
      </c>
      <c r="G491" s="5" t="str">
        <f>IF(ISBLANK(E491),"",IFERROR(IF(MATCH(E491,Video_List!$G:$G,)&gt;0,"ok",""),"errr"))</f>
        <v>ok</v>
      </c>
      <c r="H491" s="1" t="s">
        <v>480</v>
      </c>
      <c r="I491" s="81" t="str">
        <f>HYPERLINK(VLOOKUP(H491,Video_List!G:K,5),"video")</f>
        <v>video</v>
      </c>
      <c r="J491" s="5" t="str">
        <f>IF(ISBLANK(H491),"",IFERROR(IF(MATCH(H491,Video_List!$G:$G,)&gt;0,"ok",""),"error"))</f>
        <v>ok</v>
      </c>
      <c r="K491" s="2">
        <v>45168.521400463003</v>
      </c>
      <c r="L491" s="2">
        <v>45168.5250578704</v>
      </c>
      <c r="M491" s="52">
        <f t="shared" si="63"/>
        <v>3.6574073965311982E-3</v>
      </c>
      <c r="N491" s="53" t="s">
        <v>46</v>
      </c>
      <c r="O491" s="6" t="s">
        <v>35</v>
      </c>
      <c r="P491" s="6" t="s">
        <v>33</v>
      </c>
      <c r="Q491" s="6">
        <v>202</v>
      </c>
      <c r="R491" s="5" t="str">
        <f t="shared" si="67"/>
        <v>FAIR-D2/202</v>
      </c>
      <c r="S491" s="4" t="str">
        <f>IF(ISBLANK(E491),"",IF(E491=H491, "1 video",CONCATENATE((+COUNTIFS(Video_List!$A:$A,Monitoring!C491,Video_List!$D:$D,"&lt;=" &amp;Monitoring!L491)-COUNTIFS(Video_List!$A:$A,Monitoring!C491,Video_List!$D:$D,"&lt;=" &amp;Monitoring!K491))+1," videos")))</f>
        <v>3 videos</v>
      </c>
      <c r="T491" s="6" t="s">
        <v>34</v>
      </c>
      <c r="U491" s="75"/>
      <c r="V491" s="7" t="str">
        <f t="shared" si="65"/>
        <v/>
      </c>
      <c r="W491" s="85" t="s">
        <v>35</v>
      </c>
      <c r="X491" s="86" t="s">
        <v>35</v>
      </c>
      <c r="Y491" s="87" t="str">
        <f>+IFERROR(IF(Z491="#N/C","#N/C",INDEX(Taxonomy_UniqueValues!A:A,MATCH(Z491,Taxonomy_UniqueValues!B:B,0))),"#N/C")</f>
        <v>Insecta</v>
      </c>
      <c r="Z491" s="87" t="str">
        <f>+IFERROR(IF(AA491="#N/C","#N/C",INDEX(Taxonomy_UniqueValues!B:B,MATCH(AA491,Taxonomy_UniqueValues!C:C,0))),"#N/C")</f>
        <v>Diptera</v>
      </c>
      <c r="AA491" s="87" t="s">
        <v>49</v>
      </c>
      <c r="AB491" s="87" t="str">
        <f>+IFERROR(IF(AC491="#N/C","#N/C",INDEX(Taxonomy_UniqueValues!D:D,MATCH(AC491,Taxonomy_UniqueValues!E:E,0))),"#N/C")</f>
        <v>#N/C</v>
      </c>
      <c r="AC491" s="87" t="str">
        <f>+IFERROR(IF(AD491="#N/C","#N/C",IF(AD491="-",INDEX(Taxonomy_UniqueValues!E:E,MATCH(AE491,Taxonomy_UniqueValues!G:G,0)),INDEX(Taxonomy_UniqueValues!E:E,MATCH(AD491,Taxonomy_UniqueValues!F:F,0)))),"#N/C")</f>
        <v>#N/C</v>
      </c>
      <c r="AD491" s="87" t="str">
        <f>+IFERROR(IF(AE491="#N/C","#N/C",IF(AE491="-",INDEX(Taxonomy_UniqueValues!F:F,MATCH(AF491,Taxonomy_UniqueValues!H:H,0)),INDEX(Taxonomy_UniqueValues!F:F,MATCH(AE491,Taxonomy_UniqueValues!G:G,0)))),"#N/C")</f>
        <v>#N/C</v>
      </c>
      <c r="AE491" s="87" t="str">
        <f>+IFERROR(IF(AF491="#N/C","#N/C",INDEX(Taxonomy_UniqueValues!G:G,MATCH(AF491,Taxonomy_UniqueValues!H:H,0))),"#N/C")</f>
        <v>#N/C</v>
      </c>
      <c r="AF491" s="87" t="str">
        <f>+IFERROR(IF(AG491="#N/C","#N/C",INDEX(Taxonomy_UniqueValues!H:H,MATCH(AG491,Taxonomy_UniqueValues!I:I,0))),"#N/C")</f>
        <v>#N/C</v>
      </c>
      <c r="AG491" s="90" t="str">
        <f>+IFERROR(IF(#REF!="#N/C","#N/C",INDEX(Taxonomy_UniqueValues!I:I,MATCH(#REF!,Taxonomy_UniqueValues!K:K,0))),"#N/C")</f>
        <v>#N/C</v>
      </c>
      <c r="AH491" s="39" t="str" cm="1">
        <f t="array" ref="AH491">IF(LEN(V491)&gt;1,V491,_xlfn.LET(_xlpm.cls,Y491, _xlpm.ord,IFERROR(Z491,"#N/C"), _xlpm.subord,IFERROR(AA491,"#N/C"), _xlpm.infr,IFERROR(AB491,"#N/C"), _xlpm.sf,IFERROR(AC491,"#N/C"), _xlpm.fam,IFERROR(AD491,"#N/C"), _xlpm.subfam,IF(TRIM(AE491)="-","#N/C",IFERROR(AE491,"#N/C")),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_xlpm.fallback,IF(IFERROR(Z491,"#N/C")="#N/C",Y491,IF(IFERROR(AA491,"#N/C")="#N/C",Z491,IF(IFERROR(AB491,"#N/C")="#N/C",AA491,IF(IFERROR(AC491,"#N/C")="#N/C",AB491,IF(IFERROR(AD491,"#N/C")="#N/C",AC491,IF(IFERROR(AE491,"#N/C")="#N/C",AD491,"#N/C")))))), _xlpm.finalResult,IF(OR(_xlpm.computedResult="",_xlpm.computedResult="#N/C"),_xlpm.fallback,_xlpm.computedResult), INDEX(_xlpm.finalResult,1)))</f>
        <v>Brachycera</v>
      </c>
      <c r="AI491" s="106" t="s">
        <v>35</v>
      </c>
      <c r="AJ491" s="55" t="str">
        <f t="shared" si="66"/>
        <v>Insecta.Diptera.Brachycera.#N/C.#N/C.#N/C.#N/C.#N/C.#N/C</v>
      </c>
    </row>
    <row r="492" spans="1:36" x14ac:dyDescent="0.25">
      <c r="A492" s="3">
        <v>203</v>
      </c>
      <c r="B492" s="50" t="str">
        <f t="shared" si="69"/>
        <v>FAIR-D2_203</v>
      </c>
      <c r="C492" s="51" t="s">
        <v>335</v>
      </c>
      <c r="D492" s="4">
        <f t="shared" si="68"/>
        <v>45168</v>
      </c>
      <c r="E492" s="1" t="s">
        <v>483</v>
      </c>
      <c r="F492" s="81" t="str">
        <f>HYPERLINK(VLOOKUP(E492,Video_List!G:K,5),"video")</f>
        <v>video</v>
      </c>
      <c r="G492" s="5" t="str">
        <f>IF(ISBLANK(E492),"",IFERROR(IF(MATCH(E492,Video_List!$G:$G,)&gt;0,"ok",""),"errr"))</f>
        <v>ok</v>
      </c>
      <c r="H492" s="1" t="s">
        <v>483</v>
      </c>
      <c r="I492" s="81" t="str">
        <f>HYPERLINK(VLOOKUP(H492,Video_List!G:K,5),"video")</f>
        <v>video</v>
      </c>
      <c r="J492" s="5" t="str">
        <f>IF(ISBLANK(H492),"",IFERROR(IF(MATCH(H492,Video_List!$G:$G,)&gt;0,"ok",""),"error"))</f>
        <v>ok</v>
      </c>
      <c r="K492" s="2">
        <v>45168.542962963002</v>
      </c>
      <c r="L492" s="2">
        <v>45168.543113425898</v>
      </c>
      <c r="M492" s="52">
        <f t="shared" si="63"/>
        <v>1.5046289627207443E-4</v>
      </c>
      <c r="N492" s="53" t="s">
        <v>31</v>
      </c>
      <c r="O492" s="6" t="s">
        <v>32</v>
      </c>
      <c r="P492" s="6" t="s">
        <v>33</v>
      </c>
      <c r="Q492" s="6">
        <v>203</v>
      </c>
      <c r="R492" s="5" t="str">
        <f t="shared" si="67"/>
        <v>FAIR-D2/203</v>
      </c>
      <c r="S492" s="4" t="str">
        <f>IF(ISBLANK(E492),"",IF(E492=H492, "1 video",CONCATENATE((+COUNTIFS(Video_List!$A:$A,Monitoring!C492,Video_List!$D:$D,"&lt;=" &amp;Monitoring!L492)-COUNTIFS(Video_List!$A:$A,Monitoring!C492,Video_List!$D:$D,"&lt;=" &amp;Monitoring!K492))+1," videos")))</f>
        <v>1 video</v>
      </c>
      <c r="T492" s="6" t="s">
        <v>42</v>
      </c>
      <c r="U492" s="75"/>
      <c r="V492" s="7" t="str">
        <f t="shared" si="65"/>
        <v/>
      </c>
      <c r="W492" s="85" t="s">
        <v>32</v>
      </c>
      <c r="X492" s="86" t="s">
        <v>32</v>
      </c>
      <c r="Y492" s="87" t="str">
        <f>+IFERROR(IF(Z492="#N/C","#N/C",INDEX(Taxonomy_UniqueValues!A:A,MATCH(Z492,Taxonomy_UniqueValues!B:B,0))),"#N/C")</f>
        <v>Insecta</v>
      </c>
      <c r="Z492" s="87" t="str">
        <f>+IFERROR(IF(AA492="#N/C","#N/C",INDEX(Taxonomy_UniqueValues!B:B,MATCH(AA492,Taxonomy_UniqueValues!C:C,0))),"#N/C")</f>
        <v>Diptera</v>
      </c>
      <c r="AA492" s="87" t="str">
        <f>+IFERROR(IF(AC492="#N/C","#N/C",INDEX(Taxonomy_UniqueValues!C:C,MATCH(AC492,Taxonomy_UniqueValues!E:E,0))),"#N/C")</f>
        <v>Brachycera</v>
      </c>
      <c r="AB492" s="87" t="str">
        <f>+IFERROR(IF(AC492="#N/C","#N/C",INDEX(Taxonomy_UniqueValues!D:D,MATCH(AC492,Taxonomy_UniqueValues!E:E,0))),"#N/C")</f>
        <v>Muscomorpha</v>
      </c>
      <c r="AC492" s="87" t="str">
        <f>+IFERROR(IF(AD492="#N/C","#N/C",INDEX(Taxonomy_UniqueValues!E:E,MATCH(AD492,Taxonomy_UniqueValues!F:F,0))),"#N/C")</f>
        <v>Syrphoidea</v>
      </c>
      <c r="AD492" s="87" t="str">
        <f>+IFERROR(IF(AE492="#N/C","#N/C",IF(AE492="-",INDEX(Taxonomy_UniqueValues!F:F,MATCH(AF492,Taxonomy_UniqueValues!H:H,0)),INDEX(Taxonomy_UniqueValues!F:F,MATCH(AE492,Taxonomy_UniqueValues!G:G,0)))),"#N/C")</f>
        <v>Syrphidae</v>
      </c>
      <c r="AE492" s="87" t="str">
        <f>+IFERROR(IF(AF492="#N/C","#N/C",INDEX(Taxonomy_UniqueValues!G:G,MATCH(AF492,Taxonomy_UniqueValues!H:H,0))),"#N/C")</f>
        <v>Syrphinae</v>
      </c>
      <c r="AF492" s="87" t="s">
        <v>220</v>
      </c>
      <c r="AG492" s="90" t="str">
        <f>+IFERROR(IF(#REF!="#N/C","#N/C",INDEX(Taxonomy_UniqueValues!I:I,MATCH(#REF!,Taxonomy_UniqueValues!K:K,0))),"#N/C")</f>
        <v>#N/C</v>
      </c>
      <c r="AH492" s="39" t="str" cm="1">
        <f t="array" ref="AH492">IF(LEN(V492)&gt;1,V492,_xlfn.LET(_xlpm.cls,Y492, _xlpm.ord,IFERROR(Z492,"#N/C"), _xlpm.subord,IFERROR(AA492,"#N/C"), _xlpm.infr,IFERROR(AB492,"#N/C"), _xlpm.sf,IFERROR(AC492,"#N/C"), _xlpm.fam,IFERROR(AD492,"#N/C"), _xlpm.subfam,IF(TRIM(AE492)="-","#N/C",IFERROR(AE492,"#N/C")),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_xlpm.fallback,IF(IFERROR(Z492,"#N/C")="#N/C",Y492,IF(IFERROR(AA492,"#N/C")="#N/C",Z492,IF(IFERROR(AB492,"#N/C")="#N/C",AA492,IF(IFERROR(AC492,"#N/C")="#N/C",AB492,IF(IFERROR(AD492,"#N/C")="#N/C",AC492,IF(IFERROR(AE492,"#N/C")="#N/C",AD492,"#N/C")))))), _xlpm.finalResult,IF(OR(_xlpm.computedResult="",_xlpm.computedResult="#N/C"),_xlpm.fallback,_xlpm.computedResult), INDEX(_xlpm.finalResult,1)))</f>
        <v>hoverfly</v>
      </c>
      <c r="AI492" s="106" t="s">
        <v>35</v>
      </c>
      <c r="AJ492" s="55" t="str">
        <f t="shared" si="66"/>
        <v>Insecta.Diptera.Brachycera.Muscomorpha.Syrphoidea.Syrphidae.Syrphinae.Episyrphus.#N/C</v>
      </c>
    </row>
    <row r="493" spans="1:36" x14ac:dyDescent="0.25">
      <c r="A493" s="3">
        <v>204</v>
      </c>
      <c r="B493" s="50" t="str">
        <f t="shared" si="69"/>
        <v>FAIR-D2_204</v>
      </c>
      <c r="C493" s="51" t="s">
        <v>335</v>
      </c>
      <c r="D493" s="4">
        <f t="shared" si="68"/>
        <v>45168</v>
      </c>
      <c r="E493" s="1" t="s">
        <v>483</v>
      </c>
      <c r="F493" s="81" t="str">
        <f>HYPERLINK(VLOOKUP(E493,Video_List!G:K,5),"video")</f>
        <v>video</v>
      </c>
      <c r="G493" s="5" t="str">
        <f>IF(ISBLANK(E493),"",IFERROR(IF(MATCH(E493,Video_List!$G:$G,)&gt;0,"ok",""),"errr"))</f>
        <v>ok</v>
      </c>
      <c r="H493" s="1" t="s">
        <v>484</v>
      </c>
      <c r="I493" s="81" t="str">
        <f>HYPERLINK(VLOOKUP(H493,Video_List!G:K,5),"video")</f>
        <v>video</v>
      </c>
      <c r="J493" s="5" t="str">
        <f>IF(ISBLANK(H493),"",IFERROR(IF(MATCH(H493,Video_List!$G:$G,)&gt;0,"ok",""),"error"))</f>
        <v>ok</v>
      </c>
      <c r="K493" s="2">
        <v>45168.542962963002</v>
      </c>
      <c r="L493" s="2">
        <v>45168.5465625</v>
      </c>
      <c r="M493" s="52">
        <f t="shared" si="63"/>
        <v>3.599536998081021E-3</v>
      </c>
      <c r="N493" s="53" t="s">
        <v>33</v>
      </c>
      <c r="O493" s="6" t="s">
        <v>35</v>
      </c>
      <c r="P493" s="6" t="s">
        <v>46</v>
      </c>
      <c r="Q493" s="6">
        <v>204</v>
      </c>
      <c r="R493" s="5" t="str">
        <f t="shared" si="67"/>
        <v>FAIR-D2/204</v>
      </c>
      <c r="S493" s="4" t="str">
        <f>IF(ISBLANK(E493),"",IF(E493=H493, "1 video",CONCATENATE((+COUNTIFS(Video_List!$A:$A,Monitoring!C493,Video_List!$D:$D,"&lt;=" &amp;Monitoring!L493)-COUNTIFS(Video_List!$A:$A,Monitoring!C493,Video_List!$D:$D,"&lt;=" &amp;Monitoring!K493))+1," videos")))</f>
        <v>2 videos</v>
      </c>
      <c r="T493" s="6" t="s">
        <v>34</v>
      </c>
      <c r="U493" s="75"/>
      <c r="V493" s="7" t="str">
        <f t="shared" si="65"/>
        <v/>
      </c>
      <c r="W493" s="85" t="s">
        <v>32</v>
      </c>
      <c r="X493" s="86" t="s">
        <v>35</v>
      </c>
      <c r="Y493" s="87" t="str">
        <f>+IFERROR(IF(Z493="#N/C","#N/C",INDEX(Taxonomy_UniqueValues!A:A,MATCH(Z493,Taxonomy_UniqueValues!B:B,0))),"#N/C")</f>
        <v>Insecta</v>
      </c>
      <c r="Z493" s="87" t="str">
        <f>+IFERROR(IF(AA493="#N/C","#N/C",INDEX(Taxonomy_UniqueValues!B:B,MATCH(AA493,Taxonomy_UniqueValues!C:C,0))),"#N/C")</f>
        <v>Diptera</v>
      </c>
      <c r="AA493" s="87" t="str">
        <f>+IFERROR(IF(AC493="#N/C","#N/C",INDEX(Taxonomy_UniqueValues!C:C,MATCH(AC493,Taxonomy_UniqueValues!E:E,0))),"#N/C")</f>
        <v>Brachycera</v>
      </c>
      <c r="AB493" s="87" t="str">
        <f>+IFERROR(IF(AC493="#N/C","#N/C",INDEX(Taxonomy_UniqueValues!D:D,MATCH(AC493,Taxonomy_UniqueValues!E:E,0))),"#N/C")</f>
        <v>Muscomorpha</v>
      </c>
      <c r="AC493" s="87" t="str">
        <f>+IFERROR(IF(AD493="#N/C","#N/C",INDEX(Taxonomy_UniqueValues!E:E,MATCH(AD493,Taxonomy_UniqueValues!F:F,0))),"#N/C")</f>
        <v>Ephydroidea</v>
      </c>
      <c r="AD493" s="87" t="str">
        <f>+IFERROR(IF(AE493="#N/C","#N/C",IF(AE493="-",INDEX(Taxonomy_UniqueValues!F:F,MATCH(AF493,Taxonomy_UniqueValues!H:H,0)),INDEX(Taxonomy_UniqueValues!F:F,MATCH(AE493,Taxonomy_UniqueValues!G:G,0)))),"#N/C")</f>
        <v>Drosophilidae</v>
      </c>
      <c r="AE493" s="87" t="str">
        <f>+IFERROR(IF(AF493="#N/C","#N/C",INDEX(Taxonomy_UniqueValues!G:G,MATCH(AF493,Taxonomy_UniqueValues!H:H,0))),"#N/C")</f>
        <v>Drosophilinae</v>
      </c>
      <c r="AF493" s="87" t="s">
        <v>385</v>
      </c>
      <c r="AG493" s="90" t="str">
        <f>+IFERROR(IF(#REF!="#N/C","#N/C",INDEX(Taxonomy_UniqueValues!I:I,MATCH(#REF!,Taxonomy_UniqueValues!K:K,0))),"#N/C")</f>
        <v>#N/C</v>
      </c>
      <c r="AH493" s="39" t="str" cm="1">
        <f t="array" ref="AH493">IF(LEN(V493)&gt;1,V493,_xlfn.LET(_xlpm.cls,Y493, _xlpm.ord,IFERROR(Z493,"#N/C"), _xlpm.subord,IFERROR(AA493,"#N/C"), _xlpm.infr,IFERROR(AB493,"#N/C"), _xlpm.sf,IFERROR(AC493,"#N/C"), _xlpm.fam,IFERROR(AD493,"#N/C"), _xlpm.subfam,IF(TRIM(AE493)="-","#N/C",IFERROR(AE493,"#N/C")),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_xlpm.fallback,IF(IFERROR(Z493,"#N/C")="#N/C",Y493,IF(IFERROR(AA493,"#N/C")="#N/C",Z493,IF(IFERROR(AB493,"#N/C")="#N/C",AA493,IF(IFERROR(AC493,"#N/C")="#N/C",AB493,IF(IFERROR(AD493,"#N/C")="#N/C",AC493,IF(IFERROR(AE493,"#N/C")="#N/C",AD493,"#N/C")))))), _xlpm.finalResult,IF(OR(_xlpm.computedResult="",_xlpm.computedResult="#N/C"),_xlpm.fallback,_xlpm.computedResult), INDEX(_xlpm.finalResult,1)))</f>
        <v>fruit_fly</v>
      </c>
      <c r="AI493" s="106" t="s">
        <v>35</v>
      </c>
      <c r="AJ493" s="55" t="str">
        <f t="shared" si="66"/>
        <v>Insecta.Diptera.Brachycera.Muscomorpha.Ephydroidea.Drosophilidae.Drosophilinae.Drosophila.#N/C</v>
      </c>
    </row>
    <row r="494" spans="1:36" x14ac:dyDescent="0.25">
      <c r="A494" s="3">
        <v>205</v>
      </c>
      <c r="B494" s="50" t="str">
        <f t="shared" si="69"/>
        <v>FAIR-D2_205</v>
      </c>
      <c r="C494" s="51" t="s">
        <v>335</v>
      </c>
      <c r="D494" s="4">
        <f t="shared" si="68"/>
        <v>45168</v>
      </c>
      <c r="E494" s="1" t="s">
        <v>485</v>
      </c>
      <c r="F494" s="81" t="str">
        <f>HYPERLINK(VLOOKUP(E494,Video_List!G:K,5),"video")</f>
        <v>video</v>
      </c>
      <c r="G494" s="5" t="str">
        <f>IF(ISBLANK(E494),"",IFERROR(IF(MATCH(E494,Video_List!$G:$G,)&gt;0,"ok",""),"errr"))</f>
        <v>ok</v>
      </c>
      <c r="H494" s="1" t="s">
        <v>485</v>
      </c>
      <c r="I494" s="81" t="str">
        <f>HYPERLINK(VLOOKUP(H494,Video_List!G:K,5),"video")</f>
        <v>video</v>
      </c>
      <c r="J494" s="5" t="str">
        <f>IF(ISBLANK(H494),"",IFERROR(IF(MATCH(H494,Video_List!$G:$G,)&gt;0,"ok",""),"error"))</f>
        <v>ok</v>
      </c>
      <c r="K494" s="2">
        <v>45168.569178240701</v>
      </c>
      <c r="L494" s="2">
        <v>45168.569421296299</v>
      </c>
      <c r="M494" s="52">
        <f t="shared" si="63"/>
        <v>2.430555978207849E-4</v>
      </c>
      <c r="N494" s="53" t="s">
        <v>31</v>
      </c>
      <c r="O494" s="6" t="s">
        <v>32</v>
      </c>
      <c r="P494" s="6" t="s">
        <v>33</v>
      </c>
      <c r="Q494" s="6">
        <v>205</v>
      </c>
      <c r="R494" s="5" t="str">
        <f t="shared" si="67"/>
        <v>FAIR-D2/205</v>
      </c>
      <c r="S494" s="4" t="str">
        <f>IF(ISBLANK(E494),"",IF(E494=H494, "1 video",CONCATENATE((+COUNTIFS(Video_List!$A:$A,Monitoring!C494,Video_List!$D:$D,"&lt;=" &amp;Monitoring!L494)-COUNTIFS(Video_List!$A:$A,Monitoring!C494,Video_List!$D:$D,"&lt;=" &amp;Monitoring!K494))+1," videos")))</f>
        <v>1 video</v>
      </c>
      <c r="T494" s="6" t="s">
        <v>34</v>
      </c>
      <c r="U494" s="75"/>
      <c r="V494" s="7" t="str">
        <f t="shared" si="65"/>
        <v/>
      </c>
      <c r="W494" s="85" t="s">
        <v>32</v>
      </c>
      <c r="X494" s="86" t="s">
        <v>35</v>
      </c>
      <c r="Y494" s="87" t="str">
        <f>+IFERROR(IF(Z494="#N/C","#N/C",IF(Z494=0,INDEX(Taxonomy_UniqueValues!A:A,MATCH(AA494,Taxonomy_UniqueValues!C:C,0)),INDEX(Taxonomy_UniqueValues!A:A,MATCH(Z494,Taxonomy_UniqueValues!B:B,0)))),"#N/C")</f>
        <v>Insecta</v>
      </c>
      <c r="Z494" s="87" t="str">
        <f>+IFERROR(IF(AA494="#N/C","#N/C",IF(AA494=0,INDEX(Taxonomy_UniqueValues!B:B,MATCH(AB494,Taxonomy_UniqueValues!D:D,0)),INDEX(Taxonomy_UniqueValues!B:B,MATCH(AA494,Taxonomy_UniqueValues!C:C,0)))),"#N/C")</f>
        <v>Diptera</v>
      </c>
      <c r="AA494" s="87" t="str">
        <f>+IFERROR(IF(AB494="#N/C","#N/C",IF(AB494=0,INDEX(Taxonomy_UniqueValues!C:C,MATCH(AC494,Taxonomy_UniqueValues!E:E,0)),INDEX(Taxonomy_UniqueValues!C:C,MATCH(AB494,Taxonomy_UniqueValues!D:D,0)))),"#N/C")</f>
        <v>Brachycera</v>
      </c>
      <c r="AB494" s="87" t="str">
        <f>+IFERROR(IF(AC494="#N/C","#N/C",IF(AC494=0,INDEX(Taxonomy_UniqueValues!D:D,MATCH(AD494,Taxonomy_UniqueValues!F:F,0)),INDEX(Taxonomy_UniqueValues!D:D,MATCH(AC494,Taxonomy_UniqueValues!E:E,0)))),"#N/C")</f>
        <v>Muscomorpha</v>
      </c>
      <c r="AC494" s="87" t="str">
        <f>+IFERROR(IF(AD494="#N/C","#N/C",IF(AD494=0,INDEX(Taxonomy_UniqueValues!E:E,MATCH(AE494,Taxonomy_UniqueValues!G:G,0)),INDEX(Taxonomy_UniqueValues!E:E,MATCH(AD494,Taxonomy_UniqueValues!F:F,0)))),"#N/C")</f>
        <v>Muscoidea</v>
      </c>
      <c r="AD494" s="87" t="str">
        <f>+IFERROR(IF(AE494="#N/C","#N/C",IF(AE494=0,INDEX(Taxonomy_UniqueValues!F:F,MATCH(AF494,Taxonomy_UniqueValues!H:H,0)),INDEX(Taxonomy_UniqueValues!F:F,MATCH(AE494,Taxonomy_UniqueValues!G:G,0)))),"#N/C")</f>
        <v>Fanniidae</v>
      </c>
      <c r="AE494" s="87">
        <f>+IFERROR(IF(AF494="#N/C","#N/C",INDEX(Taxonomy_UniqueValues!G:G,MATCH(AF494,Taxonomy_UniqueValues!H:H,0))),"#N/C")</f>
        <v>0</v>
      </c>
      <c r="AF494" s="87" t="s">
        <v>39</v>
      </c>
      <c r="AG494" s="90" t="str">
        <f>+IFERROR(IF(#REF!="#N/C","#N/C",INDEX(Taxonomy_UniqueValues!I:I,MATCH(#REF!,Taxonomy_UniqueValues!K:K,0))),"#N/C")</f>
        <v>#N/C</v>
      </c>
      <c r="AH494" s="39" t="str" cm="1">
        <f t="array" ref="AH494">IF(LEN(V494)&gt;1,V494,_xlfn.LET(_xlpm.cls,Y494, _xlpm.ord,IFERROR(Z494,"#N/C"), _xlpm.subord,IFERROR(AA494,"#N/C"), _xlpm.infr,IFERROR(AB494,"#N/C"), _xlpm.sf,IFERROR(AC494,"#N/C"), _xlpm.fam,IFERROR(AD494,"#N/C"), _xlpm.subfam,IF(TRIM(AE494)="-","#N/C",IFERROR(AE494,"#N/C")),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_xlpm.fallback,IF(IFERROR(Z494,"#N/C")="#N/C",Y494,IF(IFERROR(AA494,"#N/C")="#N/C",Z494,IF(IFERROR(AB494,"#N/C")="#N/C",AA494,IF(IFERROR(AC494,"#N/C")="#N/C",AB494,IF(IFERROR(AD494,"#N/C")="#N/C",AC494,IF(IFERROR(AE494,"#N/C")="#N/C",AD494,"#N/C")))))), _xlpm.finalResult,IF(OR(_xlpm.computedResult="",_xlpm.computedResult="#N/C"),_xlpm.fallback,_xlpm.computedResult), INDEX(_xlpm.finalResult,1)))</f>
        <v>fly</v>
      </c>
      <c r="AI494" s="106" t="s">
        <v>35</v>
      </c>
      <c r="AJ494" s="55" t="str">
        <f t="shared" si="66"/>
        <v>Insecta.Diptera.Brachycera.Muscomorpha.Muscoidea.Fanniidae.0.Fannia.#N/C</v>
      </c>
    </row>
    <row r="495" spans="1:36" x14ac:dyDescent="0.25">
      <c r="A495" s="3">
        <v>206</v>
      </c>
      <c r="B495" s="50" t="str">
        <f t="shared" si="69"/>
        <v>FAIR-D2_206</v>
      </c>
      <c r="C495" s="51" t="s">
        <v>335</v>
      </c>
      <c r="D495" s="4">
        <f t="shared" si="68"/>
        <v>45168</v>
      </c>
      <c r="E495" s="1" t="s">
        <v>485</v>
      </c>
      <c r="F495" s="81" t="str">
        <f>HYPERLINK(VLOOKUP(E495,Video_List!G:K,5),"video")</f>
        <v>video</v>
      </c>
      <c r="G495" s="5" t="str">
        <f>IF(ISBLANK(E495),"",IFERROR(IF(MATCH(E495,Video_List!$G:$G,)&gt;0,"ok",""),"errr"))</f>
        <v>ok</v>
      </c>
      <c r="H495" s="1" t="s">
        <v>485</v>
      </c>
      <c r="I495" s="81" t="str">
        <f>HYPERLINK(VLOOKUP(H495,Video_List!G:K,5),"video")</f>
        <v>video</v>
      </c>
      <c r="J495" s="5" t="str">
        <f>IF(ISBLANK(H495),"",IFERROR(IF(MATCH(H495,Video_List!$G:$G,)&gt;0,"ok",""),"error"))</f>
        <v>ok</v>
      </c>
      <c r="K495" s="2">
        <v>45168.569178240701</v>
      </c>
      <c r="L495" s="2">
        <v>45168.5695023148</v>
      </c>
      <c r="M495" s="52">
        <f t="shared" si="63"/>
        <v>3.2407409889856353E-4</v>
      </c>
      <c r="N495" s="53" t="s">
        <v>31</v>
      </c>
      <c r="O495" s="6" t="s">
        <v>32</v>
      </c>
      <c r="P495" s="6" t="s">
        <v>33</v>
      </c>
      <c r="Q495" s="6">
        <v>206</v>
      </c>
      <c r="R495" s="5" t="str">
        <f t="shared" si="67"/>
        <v>FAIR-D2/206</v>
      </c>
      <c r="S495" s="4" t="str">
        <f>IF(ISBLANK(E495),"",IF(E495=H495, "1 video",CONCATENATE((+COUNTIFS(Video_List!$A:$A,Monitoring!C495,Video_List!$D:$D,"&lt;=" &amp;Monitoring!L495)-COUNTIFS(Video_List!$A:$A,Monitoring!C495,Video_List!$D:$D,"&lt;=" &amp;Monitoring!K495))+1," videos")))</f>
        <v>1 video</v>
      </c>
      <c r="T495" s="6" t="s">
        <v>34</v>
      </c>
      <c r="U495" s="75"/>
      <c r="V495" s="7" t="str">
        <f t="shared" si="65"/>
        <v/>
      </c>
      <c r="W495" s="85" t="s">
        <v>35</v>
      </c>
      <c r="X495" s="86" t="s">
        <v>35</v>
      </c>
      <c r="Y495" s="87" t="str">
        <f>+IFERROR(IF(Z495="#N/C","#N/C",INDEX(Taxonomy_UniqueValues!A:A,MATCH(Z495,Taxonomy_UniqueValues!B:B,0))),"#N/C")</f>
        <v>Insecta</v>
      </c>
      <c r="Z495" s="87" t="str">
        <f>+IFERROR(IF(AA495="#N/C","#N/C",INDEX(Taxonomy_UniqueValues!B:B,MATCH(AA495,Taxonomy_UniqueValues!C:C,0))),"#N/C")</f>
        <v>Diptera</v>
      </c>
      <c r="AA495" s="87" t="s">
        <v>49</v>
      </c>
      <c r="AB495" s="87" t="str">
        <f>+IFERROR(IF(AC495="#N/C","#N/C",INDEX(Taxonomy_UniqueValues!D:D,MATCH(AC495,Taxonomy_UniqueValues!E:E,0))),"#N/C")</f>
        <v>#N/C</v>
      </c>
      <c r="AC495" s="87" t="str">
        <f>+IFERROR(IF(AD495="#N/C","#N/C",INDEX(Taxonomy_UniqueValues!E:E,MATCH(AD495,Taxonomy_UniqueValues!F:F,0))),"#N/C")</f>
        <v>#N/C</v>
      </c>
      <c r="AD495" s="87" t="str">
        <f>+IFERROR(IF(AE495="#N/C","#N/C",INDEX(Taxonomy_UniqueValues!F:F,MATCH(AE495,Taxonomy_UniqueValues!G:G,0))),"#N/C")</f>
        <v>#N/C</v>
      </c>
      <c r="AE495" s="87" t="str">
        <f>+IFERROR(IF(AF495="#N/C","#N/C",INDEX(Taxonomy_UniqueValues!G:G,MATCH(AF495,Taxonomy_UniqueValues!H:H,0))),"#N/C")</f>
        <v>#N/C</v>
      </c>
      <c r="AF495" s="87" t="str">
        <f>+IFERROR(IF(AG495="#N/C","#N/C",INDEX(Taxonomy_UniqueValues!H:H,MATCH(AG495,Taxonomy_UniqueValues!I:I,0))),"#N/C")</f>
        <v>#N/C</v>
      </c>
      <c r="AG495" s="90" t="str">
        <f>+IFERROR(IF(#REF!="#N/C","#N/C",INDEX(Taxonomy_UniqueValues!I:I,MATCH(#REF!,Taxonomy_UniqueValues!K:K,0))),"#N/C")</f>
        <v>#N/C</v>
      </c>
      <c r="AH495" s="39" t="str" cm="1">
        <f t="array" ref="AH495">IF(LEN(V495)&gt;1,V495,_xlfn.LET(_xlpm.cls,Y495, _xlpm.ord,IFERROR(Z495,"#N/C"), _xlpm.subord,IFERROR(AA495,"#N/C"), _xlpm.infr,IFERROR(AB495,"#N/C"), _xlpm.sf,IFERROR(AC495,"#N/C"), _xlpm.fam,IFERROR(AD495,"#N/C"), _xlpm.subfam,IF(TRIM(AE495)="-","#N/C",IFERROR(AE495,"#N/C")),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_xlpm.fallback,IF(IFERROR(Z495,"#N/C")="#N/C",Y495,IF(IFERROR(AA495,"#N/C")="#N/C",Z495,IF(IFERROR(AB495,"#N/C")="#N/C",AA495,IF(IFERROR(AC495,"#N/C")="#N/C",AB495,IF(IFERROR(AD495,"#N/C")="#N/C",AC495,IF(IFERROR(AE495,"#N/C")="#N/C",AD495,"#N/C")))))), _xlpm.finalResult,IF(OR(_xlpm.computedResult="",_xlpm.computedResult="#N/C"),_xlpm.fallback,_xlpm.computedResult), INDEX(_xlpm.finalResult,1)))</f>
        <v>Brachycera</v>
      </c>
      <c r="AI495" s="106" t="s">
        <v>35</v>
      </c>
      <c r="AJ495" s="55" t="str">
        <f t="shared" si="66"/>
        <v>Insecta.Diptera.Brachycera.#N/C.#N/C.#N/C.#N/C.#N/C.#N/C</v>
      </c>
    </row>
    <row r="496" spans="1:36" x14ac:dyDescent="0.25">
      <c r="A496" s="3">
        <v>207</v>
      </c>
      <c r="B496" s="50" t="str">
        <f t="shared" si="69"/>
        <v>FAIR-D2_207</v>
      </c>
      <c r="C496" s="51" t="s">
        <v>335</v>
      </c>
      <c r="D496" s="4">
        <f t="shared" si="68"/>
        <v>45168</v>
      </c>
      <c r="E496" s="1" t="s">
        <v>486</v>
      </c>
      <c r="F496" s="81" t="str">
        <f>HYPERLINK(VLOOKUP(E496,Video_List!G:K,5),"video")</f>
        <v>video</v>
      </c>
      <c r="G496" s="5" t="str">
        <f>IF(ISBLANK(E496),"",IFERROR(IF(MATCH(E496,Video_List!$G:$G,)&gt;0,"ok",""),"errr"))</f>
        <v>ok</v>
      </c>
      <c r="H496" s="1" t="s">
        <v>486</v>
      </c>
      <c r="I496" s="81" t="str">
        <f>HYPERLINK(VLOOKUP(H496,Video_List!G:K,5),"video")</f>
        <v>video</v>
      </c>
      <c r="J496" s="5" t="str">
        <f>IF(ISBLANK(H496),"",IFERROR(IF(MATCH(H496,Video_List!$G:$G,)&gt;0,"ok",""),"error"))</f>
        <v>ok</v>
      </c>
      <c r="K496" s="2">
        <v>45168.603750000002</v>
      </c>
      <c r="L496" s="2">
        <v>45168.6039930556</v>
      </c>
      <c r="M496" s="52">
        <f t="shared" si="63"/>
        <v>2.430555978207849E-4</v>
      </c>
      <c r="N496" s="53" t="s">
        <v>46</v>
      </c>
      <c r="O496" s="6" t="s">
        <v>32</v>
      </c>
      <c r="P496" s="6" t="s">
        <v>33</v>
      </c>
      <c r="Q496" s="6">
        <v>207</v>
      </c>
      <c r="R496" s="5" t="str">
        <f t="shared" si="67"/>
        <v>FAIR-D2/207</v>
      </c>
      <c r="S496" s="4" t="str">
        <f>IF(ISBLANK(E496),"",IF(E496=H496, "1 video",CONCATENATE((+COUNTIFS(Video_List!$A:$A,Monitoring!C496,Video_List!$D:$D,"&lt;=" &amp;Monitoring!L496)-COUNTIFS(Video_List!$A:$A,Monitoring!C496,Video_List!$D:$D,"&lt;=" &amp;Monitoring!K496))+1," videos")))</f>
        <v>1 video</v>
      </c>
      <c r="T496" s="6" t="s">
        <v>34</v>
      </c>
      <c r="U496" s="75" t="s">
        <v>487</v>
      </c>
      <c r="V496" s="7" t="str">
        <f t="shared" si="65"/>
        <v/>
      </c>
      <c r="W496" s="85" t="s">
        <v>35</v>
      </c>
      <c r="X496" s="86" t="s">
        <v>32</v>
      </c>
      <c r="Y496" s="87" t="str">
        <f>+IFERROR(IF(Z496="#N/C","#N/C",INDEX(Taxonomy_UniqueValues!A:A,MATCH(Z496,Taxonomy_UniqueValues!B:B,0))),"#N/C")</f>
        <v>Insecta</v>
      </c>
      <c r="Z496" s="87" t="str">
        <f>+IFERROR(IF(AA496="#N/C","#N/C",INDEX(Taxonomy_UniqueValues!B:B,MATCH(AA496,Taxonomy_UniqueValues!C:C,0))),"#N/C")</f>
        <v>Diptera</v>
      </c>
      <c r="AA496" s="87" t="s">
        <v>49</v>
      </c>
      <c r="AB496" s="87" t="str">
        <f>+IFERROR(IF(AC496="#N/C","#N/C",INDEX(Taxonomy_UniqueValues!D:D,MATCH(AC496,Taxonomy_UniqueValues!E:E,0))),"#N/C")</f>
        <v>#N/C</v>
      </c>
      <c r="AC496" s="87" t="str">
        <f>+IFERROR(IF(AD496="#N/C","#N/C",INDEX(Taxonomy_UniqueValues!E:E,MATCH(AD496,Taxonomy_UniqueValues!F:F,0))),"#N/C")</f>
        <v>#N/C</v>
      </c>
      <c r="AD496" s="87" t="str">
        <f>+IFERROR(IF(AE496="#N/C","#N/C",INDEX(Taxonomy_UniqueValues!F:F,MATCH(AE496,Taxonomy_UniqueValues!G:G,0))),"#N/C")</f>
        <v>#N/C</v>
      </c>
      <c r="AE496" s="87" t="str">
        <f>+IFERROR(IF(AF496="#N/C","#N/C",INDEX(Taxonomy_UniqueValues!G:G,MATCH(AF496,Taxonomy_UniqueValues!H:H,0))),"#N/C")</f>
        <v>#N/C</v>
      </c>
      <c r="AF496" s="87" t="str">
        <f>+IFERROR(IF(AG496="#N/C","#N/C",INDEX(Taxonomy_UniqueValues!H:H,MATCH(AG496,Taxonomy_UniqueValues!I:I,0))),"#N/C")</f>
        <v>#N/C</v>
      </c>
      <c r="AG496" s="90" t="str">
        <f>+IFERROR(IF(#REF!="#N/C","#N/C",INDEX(Taxonomy_UniqueValues!I:I,MATCH(#REF!,Taxonomy_UniqueValues!K:K,0))),"#N/C")</f>
        <v>#N/C</v>
      </c>
      <c r="AH496" s="39" t="str" cm="1">
        <f t="array" ref="AH496">IF(LEN(V496)&gt;1,V496,_xlfn.LET(_xlpm.cls,Y496, _xlpm.ord,IFERROR(Z496,"#N/C"), _xlpm.subord,IFERROR(AA496,"#N/C"), _xlpm.infr,IFERROR(AB496,"#N/C"), _xlpm.sf,IFERROR(AC496,"#N/C"), _xlpm.fam,IFERROR(AD496,"#N/C"), _xlpm.subfam,IF(TRIM(AE496)="-","#N/C",IFERROR(AE496,"#N/C")),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_xlpm.fallback,IF(IFERROR(Z496,"#N/C")="#N/C",Y496,IF(IFERROR(AA496,"#N/C")="#N/C",Z496,IF(IFERROR(AB496,"#N/C")="#N/C",AA496,IF(IFERROR(AC496,"#N/C")="#N/C",AB496,IF(IFERROR(AD496,"#N/C")="#N/C",AC496,IF(IFERROR(AE496,"#N/C")="#N/C",AD496,"#N/C")))))), _xlpm.finalResult,IF(OR(_xlpm.computedResult="",_xlpm.computedResult="#N/C"),_xlpm.fallback,_xlpm.computedResult), INDEX(_xlpm.finalResult,1)))</f>
        <v>Brachycera</v>
      </c>
      <c r="AI496" s="106" t="s">
        <v>35</v>
      </c>
      <c r="AJ496" s="55" t="str">
        <f t="shared" si="66"/>
        <v>Insecta.Diptera.Brachycera.#N/C.#N/C.#N/C.#N/C.#N/C.#N/C</v>
      </c>
    </row>
    <row r="497" spans="1:36" x14ac:dyDescent="0.25">
      <c r="A497" s="3">
        <v>208</v>
      </c>
      <c r="B497" s="50" t="str">
        <f t="shared" si="69"/>
        <v>FAIR-D2_208</v>
      </c>
      <c r="C497" s="51" t="s">
        <v>335</v>
      </c>
      <c r="D497" s="4">
        <f t="shared" si="68"/>
        <v>45168</v>
      </c>
      <c r="E497" s="1" t="s">
        <v>488</v>
      </c>
      <c r="F497" s="81" t="str">
        <f>HYPERLINK(VLOOKUP(E497,Video_List!G:K,5),"video")</f>
        <v>video</v>
      </c>
      <c r="G497" s="5" t="str">
        <f>IF(ISBLANK(E497),"",IFERROR(IF(MATCH(E497,Video_List!$G:$G,)&gt;0,"ok",""),"errr"))</f>
        <v>ok</v>
      </c>
      <c r="H497" s="1" t="s">
        <v>488</v>
      </c>
      <c r="I497" s="81" t="str">
        <f>HYPERLINK(VLOOKUP(H497,Video_List!G:K,5),"video")</f>
        <v>video</v>
      </c>
      <c r="J497" s="5" t="str">
        <f>IF(ISBLANK(H497),"",IFERROR(IF(MATCH(H497,Video_List!$G:$G,)&gt;0,"ok",""),"error"))</f>
        <v>ok</v>
      </c>
      <c r="K497" s="2">
        <v>45168.615775462997</v>
      </c>
      <c r="L497" s="2">
        <v>45168.615787037001</v>
      </c>
      <c r="M497" s="52">
        <f t="shared" si="63"/>
        <v>1.1574004020076245E-5</v>
      </c>
      <c r="N497" s="53" t="s">
        <v>46</v>
      </c>
      <c r="O497" s="6" t="s">
        <v>32</v>
      </c>
      <c r="P497" s="6" t="s">
        <v>33</v>
      </c>
      <c r="Q497" s="6">
        <v>208</v>
      </c>
      <c r="R497" s="5" t="str">
        <f t="shared" si="67"/>
        <v>FAIR-D2/208</v>
      </c>
      <c r="S497" s="4" t="str">
        <f>IF(ISBLANK(E497),"",IF(E497=H497, "1 video",CONCATENATE((+COUNTIFS(Video_List!$A:$A,Monitoring!C497,Video_List!$D:$D,"&lt;=" &amp;Monitoring!L497)-COUNTIFS(Video_List!$A:$A,Monitoring!C497,Video_List!$D:$D,"&lt;=" &amp;Monitoring!K497))+1," videos")))</f>
        <v>1 video</v>
      </c>
      <c r="T497" s="6" t="s">
        <v>34</v>
      </c>
      <c r="U497" s="75"/>
      <c r="V497" s="7" t="str">
        <f t="shared" si="65"/>
        <v/>
      </c>
      <c r="W497" s="85" t="s">
        <v>35</v>
      </c>
      <c r="X497" s="86" t="s">
        <v>35</v>
      </c>
      <c r="Y497" s="87" t="str">
        <f>+IFERROR(IF(Z497="#N/C","#N/C",INDEX(Taxonomy_UniqueValues!A:A,MATCH(Z497,Taxonomy_UniqueValues!B:B,0))),"#N/C")</f>
        <v>Insecta</v>
      </c>
      <c r="Z497" s="87" t="str">
        <f>+IFERROR(IF(AA497="#N/C","#N/C",INDEX(Taxonomy_UniqueValues!B:B,MATCH(AA497,Taxonomy_UniqueValues!C:C,0))),"#N/C")</f>
        <v>Diptera</v>
      </c>
      <c r="AA497" s="87" t="s">
        <v>49</v>
      </c>
      <c r="AB497" s="87" t="str">
        <f>+IFERROR(IF(AC497="#N/C","#N/C",INDEX(Taxonomy_UniqueValues!D:D,MATCH(AC497,Taxonomy_UniqueValues!E:E,0))),"#N/C")</f>
        <v>#N/C</v>
      </c>
      <c r="AC497" s="87" t="str">
        <f>+IFERROR(IF(AD497="#N/C","#N/C",INDEX(Taxonomy_UniqueValues!E:E,MATCH(AD497,Taxonomy_UniqueValues!F:F,0))),"#N/C")</f>
        <v>#N/C</v>
      </c>
      <c r="AD497" s="87" t="str">
        <f>+IFERROR(IF(AE497="#N/C","#N/C",INDEX(Taxonomy_UniqueValues!F:F,MATCH(AE497,Taxonomy_UniqueValues!G:G,0))),"#N/C")</f>
        <v>#N/C</v>
      </c>
      <c r="AE497" s="87" t="str">
        <f>+IFERROR(IF(AF497="#N/C","#N/C",INDEX(Taxonomy_UniqueValues!G:G,MATCH(AF497,Taxonomy_UniqueValues!H:H,0))),"#N/C")</f>
        <v>#N/C</v>
      </c>
      <c r="AF497" s="87" t="str">
        <f>+IFERROR(IF(AG497="#N/C","#N/C",INDEX(Taxonomy_UniqueValues!H:H,MATCH(AG497,Taxonomy_UniqueValues!I:I,0))),"#N/C")</f>
        <v>#N/C</v>
      </c>
      <c r="AG497" s="90" t="str">
        <f>+IFERROR(IF(#REF!="#N/C","#N/C",INDEX(Taxonomy_UniqueValues!I:I,MATCH(#REF!,Taxonomy_UniqueValues!K:K,0))),"#N/C")</f>
        <v>#N/C</v>
      </c>
      <c r="AH497" s="39" t="str" cm="1">
        <f t="array" ref="AH497">IF(LEN(V497)&gt;1,V497,_xlfn.LET(_xlpm.cls,Y497, _xlpm.ord,IFERROR(Z497,"#N/C"), _xlpm.subord,IFERROR(AA497,"#N/C"), _xlpm.infr,IFERROR(AB497,"#N/C"), _xlpm.sf,IFERROR(AC497,"#N/C"), _xlpm.fam,IFERROR(AD497,"#N/C"), _xlpm.subfam,IF(TRIM(AE497)="-","#N/C",IFERROR(AE497,"#N/C")),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_xlpm.fallback,IF(IFERROR(Z497,"#N/C")="#N/C",Y497,IF(IFERROR(AA497,"#N/C")="#N/C",Z497,IF(IFERROR(AB497,"#N/C")="#N/C",AA497,IF(IFERROR(AC497,"#N/C")="#N/C",AB497,IF(IFERROR(AD497,"#N/C")="#N/C",AC497,IF(IFERROR(AE497,"#N/C")="#N/C",AD497,"#N/C")))))), _xlpm.finalResult,IF(OR(_xlpm.computedResult="",_xlpm.computedResult="#N/C"),_xlpm.fallback,_xlpm.computedResult), INDEX(_xlpm.finalResult,1)))</f>
        <v>Brachycera</v>
      </c>
      <c r="AI497" s="106" t="s">
        <v>35</v>
      </c>
      <c r="AJ497" s="55" t="str">
        <f t="shared" si="66"/>
        <v>Insecta.Diptera.Brachycera.#N/C.#N/C.#N/C.#N/C.#N/C.#N/C</v>
      </c>
    </row>
    <row r="498" spans="1:36" x14ac:dyDescent="0.25">
      <c r="A498" s="3">
        <v>209</v>
      </c>
      <c r="B498" s="50" t="str">
        <f t="shared" si="69"/>
        <v>FAIR-D2_209</v>
      </c>
      <c r="C498" s="51" t="s">
        <v>335</v>
      </c>
      <c r="D498" s="4">
        <f t="shared" si="68"/>
        <v>45168</v>
      </c>
      <c r="E498" s="1" t="s">
        <v>489</v>
      </c>
      <c r="F498" s="81" t="str">
        <f>HYPERLINK(VLOOKUP(E498,Video_List!G:K,5),"video")</f>
        <v>video</v>
      </c>
      <c r="G498" s="5" t="str">
        <f>IF(ISBLANK(E498),"",IFERROR(IF(MATCH(E498,Video_List!$G:$G,)&gt;0,"ok",""),"errr"))</f>
        <v>ok</v>
      </c>
      <c r="H498" s="1" t="s">
        <v>489</v>
      </c>
      <c r="I498" s="81" t="str">
        <f>HYPERLINK(VLOOKUP(H498,Video_List!G:K,5),"video")</f>
        <v>video</v>
      </c>
      <c r="J498" s="5" t="str">
        <f>IF(ISBLANK(H498),"",IFERROR(IF(MATCH(H498,Video_List!$G:$G,)&gt;0,"ok",""),"error"))</f>
        <v>ok</v>
      </c>
      <c r="K498" s="2">
        <v>45168.672523148198</v>
      </c>
      <c r="L498" s="2">
        <v>45168.672754629602</v>
      </c>
      <c r="M498" s="52">
        <f t="shared" si="63"/>
        <v>2.3148140462581068E-4</v>
      </c>
      <c r="N498" s="53" t="s">
        <v>46</v>
      </c>
      <c r="O498" s="6" t="s">
        <v>35</v>
      </c>
      <c r="P498" s="6" t="s">
        <v>46</v>
      </c>
      <c r="Q498" s="6">
        <v>209</v>
      </c>
      <c r="R498" s="5" t="str">
        <f t="shared" si="67"/>
        <v>FAIR-D2/209</v>
      </c>
      <c r="S498" s="4" t="str">
        <f>IF(ISBLANK(E498),"",IF(E498=H498, "1 video",CONCATENATE((+COUNTIFS(Video_List!$A:$A,Monitoring!C498,Video_List!$D:$D,"&lt;=" &amp;Monitoring!L498)-COUNTIFS(Video_List!$A:$A,Monitoring!C498,Video_List!$D:$D,"&lt;=" &amp;Monitoring!K498))+1," videos")))</f>
        <v>1 video</v>
      </c>
      <c r="T498" s="6" t="s">
        <v>34</v>
      </c>
      <c r="U498" s="75"/>
      <c r="V498" s="7" t="str">
        <f t="shared" si="65"/>
        <v/>
      </c>
      <c r="W498" s="85" t="s">
        <v>32</v>
      </c>
      <c r="X498" s="86" t="s">
        <v>35</v>
      </c>
      <c r="Y498" s="87" t="str">
        <f>+IFERROR(IF(Z498="#N/C","#N/C",IF(Z498=0,INDEX(Taxonomy_UniqueValues!A:A,MATCH(AA498,Taxonomy_UniqueValues!C:C,0)),INDEX(Taxonomy_UniqueValues!A:A,MATCH(Z498,Taxonomy_UniqueValues!B:B,0)))),"#N/C")</f>
        <v>Insecta</v>
      </c>
      <c r="Z498" s="87" t="str">
        <f>+IFERROR(IF(AA498="#N/C","#N/C",IF(AA498=0,INDEX(Taxonomy_UniqueValues!B:B,MATCH(AB498,Taxonomy_UniqueValues!D:D,0)),INDEX(Taxonomy_UniqueValues!B:B,MATCH(AA498,Taxonomy_UniqueValues!C:C,0)))),"#N/C")</f>
        <v>Diptera</v>
      </c>
      <c r="AA498" s="87" t="str">
        <f>+IFERROR(IF(AB498="#N/C","#N/C",IF(AB498=0,INDEX(Taxonomy_UniqueValues!C:C,MATCH(AC498,Taxonomy_UniqueValues!E:E,0)),INDEX(Taxonomy_UniqueValues!C:C,MATCH(AB498,Taxonomy_UniqueValues!D:D,0)))),"#N/C")</f>
        <v>Brachycera</v>
      </c>
      <c r="AB498" s="87" t="str">
        <f>+IFERROR(IF(AC498="#N/C","#N/C",IF(AC498=0,INDEX(Taxonomy_UniqueValues!D:D,MATCH(AD498,Taxonomy_UniqueValues!F:F,0)),INDEX(Taxonomy_UniqueValues!D:D,MATCH(AC498,Taxonomy_UniqueValues!E:E,0)))),"#N/C")</f>
        <v>Muscomorpha</v>
      </c>
      <c r="AC498" s="87" t="str">
        <f>+IFERROR(IF(AD498="#N/C","#N/C",IF(AD498=0,INDEX(Taxonomy_UniqueValues!E:E,MATCH(AE498,Taxonomy_UniqueValues!G:G,0)),INDEX(Taxonomy_UniqueValues!E:E,MATCH(AD498,Taxonomy_UniqueValues!F:F,0)))),"#N/C")</f>
        <v>Muscoidea</v>
      </c>
      <c r="AD498" s="87" t="str">
        <f>+IFERROR(IF(AE498="#N/C","#N/C",IF(AE498=0,INDEX(Taxonomy_UniqueValues!F:F,MATCH(AF498,Taxonomy_UniqueValues!H:H,0)),INDEX(Taxonomy_UniqueValues!F:F,MATCH(AE498,Taxonomy_UniqueValues!G:G,0)))),"#N/C")</f>
        <v>Fanniidae</v>
      </c>
      <c r="AE498" s="87">
        <f>+IFERROR(IF(AF498="#N/C","#N/C",INDEX(Taxonomy_UniqueValues!G:G,MATCH(AF498,Taxonomy_UniqueValues!H:H,0))),"#N/C")</f>
        <v>0</v>
      </c>
      <c r="AF498" s="87" t="s">
        <v>39</v>
      </c>
      <c r="AG498" s="90" t="str">
        <f>+IFERROR(IF(#REF!="#N/C","#N/C",INDEX(Taxonomy_UniqueValues!I:I,MATCH(#REF!,Taxonomy_UniqueValues!K:K,0))),"#N/C")</f>
        <v>#N/C</v>
      </c>
      <c r="AH498" s="39" t="str" cm="1">
        <f t="array" ref="AH498">IF(LEN(V498)&gt;1,V498,_xlfn.LET(_xlpm.cls,Y498, _xlpm.ord,IFERROR(Z498,"#N/C"), _xlpm.subord,IFERROR(AA498,"#N/C"), _xlpm.infr,IFERROR(AB498,"#N/C"), _xlpm.sf,IFERROR(AC498,"#N/C"), _xlpm.fam,IFERROR(AD498,"#N/C"), _xlpm.subfam,IF(TRIM(AE498)="-","#N/C",IFERROR(AE498,"#N/C")),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_xlpm.fallback,IF(IFERROR(Z498,"#N/C")="#N/C",Y498,IF(IFERROR(AA498,"#N/C")="#N/C",Z498,IF(IFERROR(AB498,"#N/C")="#N/C",AA498,IF(IFERROR(AC498,"#N/C")="#N/C",AB498,IF(IFERROR(AD498,"#N/C")="#N/C",AC498,IF(IFERROR(AE498,"#N/C")="#N/C",AD498,"#N/C")))))), _xlpm.finalResult,IF(OR(_xlpm.computedResult="",_xlpm.computedResult="#N/C"),_xlpm.fallback,_xlpm.computedResult), INDEX(_xlpm.finalResult,1)))</f>
        <v>fly</v>
      </c>
      <c r="AI498" s="106" t="s">
        <v>35</v>
      </c>
      <c r="AJ498" s="55" t="str">
        <f t="shared" si="66"/>
        <v>Insecta.Diptera.Brachycera.Muscomorpha.Muscoidea.Fanniidae.0.Fannia.#N/C</v>
      </c>
    </row>
    <row r="499" spans="1:36" x14ac:dyDescent="0.25">
      <c r="A499" s="3">
        <v>210</v>
      </c>
      <c r="B499" s="50" t="str">
        <f t="shared" si="69"/>
        <v>FAIR-D2_210</v>
      </c>
      <c r="C499" s="51" t="s">
        <v>335</v>
      </c>
      <c r="D499" s="4">
        <f t="shared" si="68"/>
        <v>45168</v>
      </c>
      <c r="E499" s="1" t="s">
        <v>490</v>
      </c>
      <c r="F499" s="81" t="str">
        <f>HYPERLINK(VLOOKUP(E499,Video_List!G:K,5),"video")</f>
        <v>video</v>
      </c>
      <c r="G499" s="5" t="str">
        <f>IF(ISBLANK(E499),"",IFERROR(IF(MATCH(E499,Video_List!$G:$G,)&gt;0,"ok",""),"errr"))</f>
        <v>ok</v>
      </c>
      <c r="H499" s="1" t="s">
        <v>490</v>
      </c>
      <c r="I499" s="81" t="str">
        <f>HYPERLINK(VLOOKUP(H499,Video_List!G:K,5),"video")</f>
        <v>video</v>
      </c>
      <c r="J499" s="5" t="str">
        <f>IF(ISBLANK(H499),"",IFERROR(IF(MATCH(H499,Video_List!$G:$G,)&gt;0,"ok",""),"error"))</f>
        <v>ok</v>
      </c>
      <c r="K499" s="2">
        <v>45168.727164351898</v>
      </c>
      <c r="L499" s="2">
        <v>45168.728587963</v>
      </c>
      <c r="M499" s="52">
        <f t="shared" si="63"/>
        <v>1.4236111019272357E-3</v>
      </c>
      <c r="N499" s="53" t="s">
        <v>46</v>
      </c>
      <c r="O499" s="6" t="s">
        <v>32</v>
      </c>
      <c r="P499" s="6" t="s">
        <v>33</v>
      </c>
      <c r="Q499" s="6">
        <v>210</v>
      </c>
      <c r="R499" s="5" t="str">
        <f t="shared" si="67"/>
        <v>FAIR-D2/210</v>
      </c>
      <c r="S499" s="4" t="str">
        <f>IF(ISBLANK(E499),"",IF(E499=H499, "1 video",CONCATENATE((+COUNTIFS(Video_List!$A:$A,Monitoring!C499,Video_List!$D:$D,"&lt;=" &amp;Monitoring!L499)-COUNTIFS(Video_List!$A:$A,Monitoring!C499,Video_List!$D:$D,"&lt;=" &amp;Monitoring!K499))+1," videos")))</f>
        <v>1 video</v>
      </c>
      <c r="T499" s="6" t="s">
        <v>34</v>
      </c>
      <c r="U499" s="75"/>
      <c r="V499" s="7" t="str">
        <f t="shared" si="65"/>
        <v/>
      </c>
      <c r="W499" s="85" t="s">
        <v>35</v>
      </c>
      <c r="X499" s="86" t="s">
        <v>35</v>
      </c>
      <c r="Y499" s="87" t="str">
        <f>+IFERROR(IF(Z499="#N/C","#N/C",INDEX(Taxonomy_UniqueValues!A:A,MATCH(Z499,Taxonomy_UniqueValues!B:B,0))),"#N/C")</f>
        <v>Insecta</v>
      </c>
      <c r="Z499" s="87" t="str">
        <f>+IFERROR(IF(AA499="#N/C","#N/C",INDEX(Taxonomy_UniqueValues!B:B,MATCH(AA499,Taxonomy_UniqueValues!C:C,0))),"#N/C")</f>
        <v>Diptera</v>
      </c>
      <c r="AA499" s="87" t="s">
        <v>49</v>
      </c>
      <c r="AB499" s="87" t="str">
        <f>+IFERROR(IF(AC499="#N/C","#N/C",INDEX(Taxonomy_UniqueValues!D:D,MATCH(AC499,Taxonomy_UniqueValues!E:E,0))),"#N/C")</f>
        <v>#N/C</v>
      </c>
      <c r="AC499" s="87" t="str">
        <f>+IFERROR(IF(AD499="#N/C","#N/C",INDEX(Taxonomy_UniqueValues!E:E,MATCH(AD499,Taxonomy_UniqueValues!F:F,0))),"#N/C")</f>
        <v>#N/C</v>
      </c>
      <c r="AD499" s="87" t="str">
        <f>+IFERROR(IF(AE499="#N/C","#N/C",INDEX(Taxonomy_UniqueValues!F:F,MATCH(AE499,Taxonomy_UniqueValues!G:G,0))),"#N/C")</f>
        <v>#N/C</v>
      </c>
      <c r="AE499" s="87" t="str">
        <f>+IFERROR(IF(AF499="#N/C","#N/C",INDEX(Taxonomy_UniqueValues!G:G,MATCH(AF499,Taxonomy_UniqueValues!H:H,0))),"#N/C")</f>
        <v>#N/C</v>
      </c>
      <c r="AF499" s="87" t="str">
        <f>+IFERROR(IF(AG499="#N/C","#N/C",INDEX(Taxonomy_UniqueValues!H:H,MATCH(AG499,Taxonomy_UniqueValues!I:I,0))),"#N/C")</f>
        <v>#N/C</v>
      </c>
      <c r="AG499" s="90" t="str">
        <f>+IFERROR(IF(#REF!="#N/C","#N/C",INDEX(Taxonomy_UniqueValues!I:I,MATCH(#REF!,Taxonomy_UniqueValues!K:K,0))),"#N/C")</f>
        <v>#N/C</v>
      </c>
      <c r="AH499" s="39" t="str" cm="1">
        <f t="array" ref="AH499">IF(LEN(V499)&gt;1,V499,_xlfn.LET(_xlpm.cls,Y499, _xlpm.ord,IFERROR(Z499,"#N/C"), _xlpm.subord,IFERROR(AA499,"#N/C"), _xlpm.infr,IFERROR(AB499,"#N/C"), _xlpm.sf,IFERROR(AC499,"#N/C"), _xlpm.fam,IFERROR(AD499,"#N/C"), _xlpm.subfam,IF(TRIM(AE499)="-","#N/C",IFERROR(AE499,"#N/C")),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_xlpm.fallback,IF(IFERROR(Z499,"#N/C")="#N/C",Y499,IF(IFERROR(AA499,"#N/C")="#N/C",Z499,IF(IFERROR(AB499,"#N/C")="#N/C",AA499,IF(IFERROR(AC499,"#N/C")="#N/C",AB499,IF(IFERROR(AD499,"#N/C")="#N/C",AC499,IF(IFERROR(AE499,"#N/C")="#N/C",AD499,"#N/C")))))), _xlpm.finalResult,IF(OR(_xlpm.computedResult="",_xlpm.computedResult="#N/C"),_xlpm.fallback,_xlpm.computedResult), INDEX(_xlpm.finalResult,1)))</f>
        <v>Brachycera</v>
      </c>
      <c r="AI499" s="106" t="s">
        <v>35</v>
      </c>
      <c r="AJ499" s="55" t="str">
        <f t="shared" si="66"/>
        <v>Insecta.Diptera.Brachycera.#N/C.#N/C.#N/C.#N/C.#N/C.#N/C</v>
      </c>
    </row>
    <row r="500" spans="1:36" x14ac:dyDescent="0.25">
      <c r="A500" s="3">
        <v>211</v>
      </c>
      <c r="B500" s="50" t="str">
        <f t="shared" si="69"/>
        <v>FAIR-D2_211</v>
      </c>
      <c r="C500" s="51" t="s">
        <v>335</v>
      </c>
      <c r="D500" s="4">
        <f t="shared" si="68"/>
        <v>45168</v>
      </c>
      <c r="E500" s="1" t="s">
        <v>491</v>
      </c>
      <c r="F500" s="81" t="str">
        <f>HYPERLINK(VLOOKUP(E500,Video_List!G:K,5),"video")</f>
        <v>video</v>
      </c>
      <c r="G500" s="5" t="str">
        <f>IF(ISBLANK(E500),"",IFERROR(IF(MATCH(E500,Video_List!$G:$G,)&gt;0,"ok",""),"errr"))</f>
        <v>ok</v>
      </c>
      <c r="H500" s="1" t="s">
        <v>492</v>
      </c>
      <c r="I500" s="81" t="str">
        <f>HYPERLINK(VLOOKUP(H500,Video_List!G:K,5),"video")</f>
        <v>video</v>
      </c>
      <c r="J500" s="5" t="str">
        <f>IF(ISBLANK(H500),"",IFERROR(IF(MATCH(H500,Video_List!$G:$G,)&gt;0,"ok",""),"error"))</f>
        <v>ok</v>
      </c>
      <c r="K500" s="2">
        <v>45168.7345138889</v>
      </c>
      <c r="L500" s="2">
        <v>45168.7371643519</v>
      </c>
      <c r="M500" s="52">
        <f t="shared" si="63"/>
        <v>2.6504630004637875E-3</v>
      </c>
      <c r="N500" s="53" t="s">
        <v>31</v>
      </c>
      <c r="O500" s="6" t="s">
        <v>32</v>
      </c>
      <c r="P500" s="6" t="s">
        <v>33</v>
      </c>
      <c r="Q500" s="6">
        <v>211</v>
      </c>
      <c r="R500" s="5" t="str">
        <f t="shared" si="67"/>
        <v>FAIR-D2/211</v>
      </c>
      <c r="S500" s="4" t="str">
        <f>IF(ISBLANK(E500),"",IF(E500=H500, "1 video",CONCATENATE((+COUNTIFS(Video_List!$A:$A,Monitoring!C500,Video_List!$D:$D,"&lt;=" &amp;Monitoring!L500)-COUNTIFS(Video_List!$A:$A,Monitoring!C500,Video_List!$D:$D,"&lt;=" &amp;Monitoring!K500))+1," videos")))</f>
        <v>2 videos</v>
      </c>
      <c r="T500" s="6" t="s">
        <v>34</v>
      </c>
      <c r="U500" s="75" t="s">
        <v>493</v>
      </c>
      <c r="V500" s="7" t="str">
        <f t="shared" si="65"/>
        <v/>
      </c>
      <c r="W500" s="85" t="s">
        <v>35</v>
      </c>
      <c r="X500" s="86" t="s">
        <v>35</v>
      </c>
      <c r="Y500" s="87" t="str">
        <f>+IFERROR(IF(Z500="#N/C","#N/C",INDEX(Taxonomy_UniqueValues!A:A,MATCH(Z500,Taxonomy_UniqueValues!B:B,0))),"#N/C")</f>
        <v>Insecta</v>
      </c>
      <c r="Z500" s="87" t="str">
        <f>+IFERROR(IF(AA500="#N/C","#N/C",INDEX(Taxonomy_UniqueValues!B:B,MATCH(AA500,Taxonomy_UniqueValues!C:C,0))),"#N/C")</f>
        <v>Diptera</v>
      </c>
      <c r="AA500" s="87" t="s">
        <v>49</v>
      </c>
      <c r="AB500" s="87" t="str">
        <f>+IFERROR(IF(AC500="#N/C","#N/C",INDEX(Taxonomy_UniqueValues!D:D,MATCH(AC500,Taxonomy_UniqueValues!E:E,0))),"#N/C")</f>
        <v>#N/C</v>
      </c>
      <c r="AC500" s="87" t="str">
        <f>+IFERROR(IF(AD500="#N/C","#N/C",INDEX(Taxonomy_UniqueValues!E:E,MATCH(AD500,Taxonomy_UniqueValues!F:F,0))),"#N/C")</f>
        <v>#N/C</v>
      </c>
      <c r="AD500" s="87" t="str">
        <f>+IFERROR(IF(AE500="#N/C","#N/C",INDEX(Taxonomy_UniqueValues!F:F,MATCH(AE500,Taxonomy_UniqueValues!G:G,0))),"#N/C")</f>
        <v>#N/C</v>
      </c>
      <c r="AE500" s="87" t="str">
        <f>+IFERROR(IF(AF500="#N/C","#N/C",INDEX(Taxonomy_UniqueValues!G:G,MATCH(AF500,Taxonomy_UniqueValues!H:H,0))),"#N/C")</f>
        <v>#N/C</v>
      </c>
      <c r="AF500" s="87" t="str">
        <f>+IFERROR(IF(AG500="#N/C","#N/C",INDEX(Taxonomy_UniqueValues!H:H,MATCH(AG500,Taxonomy_UniqueValues!I:I,0))),"#N/C")</f>
        <v>#N/C</v>
      </c>
      <c r="AG500" s="90" t="str">
        <f>+IFERROR(IF(#REF!="#N/C","#N/C",INDEX(Taxonomy_UniqueValues!I:I,MATCH(#REF!,Taxonomy_UniqueValues!K:K,0))),"#N/C")</f>
        <v>#N/C</v>
      </c>
      <c r="AH500" s="39" t="str" cm="1">
        <f t="array" ref="AH500">IF(LEN(V500)&gt;1,V500,_xlfn.LET(_xlpm.cls,Y500, _xlpm.ord,IFERROR(Z500,"#N/C"), _xlpm.subord,IFERROR(AA500,"#N/C"), _xlpm.infr,IFERROR(AB500,"#N/C"), _xlpm.sf,IFERROR(AC500,"#N/C"), _xlpm.fam,IFERROR(AD500,"#N/C"), _xlpm.subfam,IF(TRIM(AE500)="-","#N/C",IFERROR(AE500,"#N/C")),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_xlpm.fallback,IF(IFERROR(Z500,"#N/C")="#N/C",Y500,IF(IFERROR(AA500,"#N/C")="#N/C",Z500,IF(IFERROR(AB500,"#N/C")="#N/C",AA500,IF(IFERROR(AC500,"#N/C")="#N/C",AB500,IF(IFERROR(AD500,"#N/C")="#N/C",AC500,IF(IFERROR(AE500,"#N/C")="#N/C",AD500,"#N/C")))))), _xlpm.finalResult,IF(OR(_xlpm.computedResult="",_xlpm.computedResult="#N/C"),_xlpm.fallback,_xlpm.computedResult), INDEX(_xlpm.finalResult,1)))</f>
        <v>Brachycera</v>
      </c>
      <c r="AI500" s="106" t="s">
        <v>35</v>
      </c>
      <c r="AJ500" s="55" t="str">
        <f t="shared" si="66"/>
        <v>Insecta.Diptera.Brachycera.#N/C.#N/C.#N/C.#N/C.#N/C.#N/C</v>
      </c>
    </row>
    <row r="501" spans="1:36" x14ac:dyDescent="0.25">
      <c r="A501" s="3">
        <v>212</v>
      </c>
      <c r="B501" s="50" t="str">
        <f t="shared" si="69"/>
        <v>FAIR-D2_212</v>
      </c>
      <c r="C501" s="51" t="s">
        <v>335</v>
      </c>
      <c r="D501" s="4">
        <f t="shared" si="68"/>
        <v>45168</v>
      </c>
      <c r="E501" s="1" t="s">
        <v>492</v>
      </c>
      <c r="F501" s="81" t="str">
        <f>HYPERLINK(VLOOKUP(E501,Video_List!G:K,5),"video")</f>
        <v>video</v>
      </c>
      <c r="G501" s="5" t="str">
        <f>IF(ISBLANK(E501),"",IFERROR(IF(MATCH(E501,Video_List!$G:$G,)&gt;0,"ok",""),"errr"))</f>
        <v>ok</v>
      </c>
      <c r="H501" s="1" t="s">
        <v>494</v>
      </c>
      <c r="I501" s="81" t="str">
        <f>HYPERLINK(VLOOKUP(H501,Video_List!G:K,5),"video")</f>
        <v>video</v>
      </c>
      <c r="J501" s="5" t="str">
        <f>IF(ISBLANK(H501),"",IFERROR(IF(MATCH(H501,Video_List!$G:$G,)&gt;0,"ok",""),"error"))</f>
        <v>ok</v>
      </c>
      <c r="K501" s="2">
        <v>45168.736979166701</v>
      </c>
      <c r="L501" s="2">
        <v>45168.758391203701</v>
      </c>
      <c r="M501" s="52">
        <f t="shared" si="63"/>
        <v>2.1412037000118289E-2</v>
      </c>
      <c r="N501" s="53" t="s">
        <v>31</v>
      </c>
      <c r="O501" s="6" t="s">
        <v>32</v>
      </c>
      <c r="P501" s="6" t="s">
        <v>33</v>
      </c>
      <c r="Q501" s="6">
        <v>212</v>
      </c>
      <c r="R501" s="5" t="str">
        <f t="shared" si="67"/>
        <v>FAIR-D2/212</v>
      </c>
      <c r="S501" s="4" t="str">
        <f>IF(ISBLANK(E501),"",IF(E501=H501, "1 video",CONCATENATE((+COUNTIFS(Video_List!$A:$A,Monitoring!C501,Video_List!$D:$D,"&lt;=" &amp;Monitoring!L501)-COUNTIFS(Video_List!$A:$A,Monitoring!C501,Video_List!$D:$D,"&lt;=" &amp;Monitoring!K501))+1," videos")))</f>
        <v>3 videos</v>
      </c>
      <c r="T501" s="6" t="s">
        <v>34</v>
      </c>
      <c r="U501" s="75"/>
      <c r="V501" s="7" t="str">
        <f t="shared" si="65"/>
        <v/>
      </c>
      <c r="W501" s="85" t="s">
        <v>35</v>
      </c>
      <c r="X501" s="86" t="s">
        <v>35</v>
      </c>
      <c r="Y501" s="87" t="str">
        <f>+IFERROR(IF(Z501="#N/C","#N/C",INDEX(Taxonomy_UniqueValues!A:A,MATCH(Z501,Taxonomy_UniqueValues!B:B,0))),"#N/C")</f>
        <v>Insecta</v>
      </c>
      <c r="Z501" s="87" t="str">
        <f>+IFERROR(IF(AA501="#N/C","#N/C",INDEX(Taxonomy_UniqueValues!B:B,MATCH(AA501,Taxonomy_UniqueValues!C:C,0))),"#N/C")</f>
        <v>Diptera</v>
      </c>
      <c r="AA501" s="87" t="s">
        <v>49</v>
      </c>
      <c r="AB501" s="87" t="str">
        <f>+IFERROR(IF(AC501="#N/C","#N/C",INDEX(Taxonomy_UniqueValues!D:D,MATCH(AC501,Taxonomy_UniqueValues!E:E,0))),"#N/C")</f>
        <v>#N/C</v>
      </c>
      <c r="AC501" s="87" t="str">
        <f>+IFERROR(IF(AD501="#N/C","#N/C",INDEX(Taxonomy_UniqueValues!E:E,MATCH(AD501,Taxonomy_UniqueValues!F:F,0))),"#N/C")</f>
        <v>#N/C</v>
      </c>
      <c r="AD501" s="87" t="str">
        <f>+IFERROR(IF(AE501="#N/C","#N/C",INDEX(Taxonomy_UniqueValues!F:F,MATCH(AE501,Taxonomy_UniqueValues!G:G,0))),"#N/C")</f>
        <v>#N/C</v>
      </c>
      <c r="AE501" s="87" t="str">
        <f>+IFERROR(IF(AF501="#N/C","#N/C",INDEX(Taxonomy_UniqueValues!G:G,MATCH(AF501,Taxonomy_UniqueValues!H:H,0))),"#N/C")</f>
        <v>#N/C</v>
      </c>
      <c r="AF501" s="87" t="str">
        <f>+IFERROR(IF(AG501="#N/C","#N/C",INDEX(Taxonomy_UniqueValues!H:H,MATCH(AG501,Taxonomy_UniqueValues!I:I,0))),"#N/C")</f>
        <v>#N/C</v>
      </c>
      <c r="AG501" s="90" t="str">
        <f>+IFERROR(IF(#REF!="#N/C","#N/C",INDEX(Taxonomy_UniqueValues!I:I,MATCH(#REF!,Taxonomy_UniqueValues!K:K,0))),"#N/C")</f>
        <v>#N/C</v>
      </c>
      <c r="AH501" s="39" t="str" cm="1">
        <f t="array" ref="AH501">IF(LEN(V501)&gt;1,V501,_xlfn.LET(_xlpm.cls,Y501, _xlpm.ord,IFERROR(Z501,"#N/C"), _xlpm.subord,IFERROR(AA501,"#N/C"), _xlpm.infr,IFERROR(AB501,"#N/C"), _xlpm.sf,IFERROR(AC501,"#N/C"), _xlpm.fam,IFERROR(AD501,"#N/C"), _xlpm.subfam,IF(TRIM(AE501)="-","#N/C",IFERROR(AE501,"#N/C")),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_xlpm.fallback,IF(IFERROR(Z501,"#N/C")="#N/C",Y501,IF(IFERROR(AA501,"#N/C")="#N/C",Z501,IF(IFERROR(AB501,"#N/C")="#N/C",AA501,IF(IFERROR(AC501,"#N/C")="#N/C",AB501,IF(IFERROR(AD501,"#N/C")="#N/C",AC501,IF(IFERROR(AE501,"#N/C")="#N/C",AD501,"#N/C")))))), _xlpm.finalResult,IF(OR(_xlpm.computedResult="",_xlpm.computedResult="#N/C"),_xlpm.fallback,_xlpm.computedResult), INDEX(_xlpm.finalResult,1)))</f>
        <v>Brachycera</v>
      </c>
      <c r="AI501" s="106" t="s">
        <v>35</v>
      </c>
      <c r="AJ501" s="55" t="str">
        <f t="shared" si="66"/>
        <v>Insecta.Diptera.Brachycera.#N/C.#N/C.#N/C.#N/C.#N/C.#N/C</v>
      </c>
    </row>
    <row r="502" spans="1:36" x14ac:dyDescent="0.25">
      <c r="A502" s="3">
        <v>213</v>
      </c>
      <c r="B502" s="50" t="str">
        <f t="shared" si="69"/>
        <v>FAIR-D2_213</v>
      </c>
      <c r="C502" s="51" t="s">
        <v>335</v>
      </c>
      <c r="D502" s="4">
        <f t="shared" si="68"/>
        <v>45168</v>
      </c>
      <c r="E502" s="1" t="s">
        <v>494</v>
      </c>
      <c r="F502" s="81" t="str">
        <f>HYPERLINK(VLOOKUP(E502,Video_List!G:K,5),"video")</f>
        <v>video</v>
      </c>
      <c r="G502" s="5" t="str">
        <f>IF(ISBLANK(E502),"",IFERROR(IF(MATCH(E502,Video_List!$G:$G,)&gt;0,"ok",""),"errr"))</f>
        <v>ok</v>
      </c>
      <c r="H502" s="1" t="s">
        <v>494</v>
      </c>
      <c r="I502" s="81" t="str">
        <f>HYPERLINK(VLOOKUP(H502,Video_List!G:K,5),"video")</f>
        <v>video</v>
      </c>
      <c r="J502" s="5" t="str">
        <f>IF(ISBLANK(H502),"",IFERROR(IF(MATCH(H502,Video_List!$G:$G,)&gt;0,"ok",""),"error"))</f>
        <v>ok</v>
      </c>
      <c r="K502" s="2">
        <v>45168.758287037002</v>
      </c>
      <c r="L502" s="2">
        <v>45168.758402777799</v>
      </c>
      <c r="M502" s="52">
        <f t="shared" si="63"/>
        <v>1.1574079690035433E-4</v>
      </c>
      <c r="N502" s="53" t="s">
        <v>31</v>
      </c>
      <c r="O502" s="6" t="s">
        <v>32</v>
      </c>
      <c r="P502" s="6" t="s">
        <v>33</v>
      </c>
      <c r="Q502" s="6">
        <v>213</v>
      </c>
      <c r="R502" s="5" t="str">
        <f t="shared" si="67"/>
        <v>FAIR-D2/213</v>
      </c>
      <c r="S502" s="4" t="str">
        <f>IF(ISBLANK(E502),"",IF(E502=H502, "1 video",CONCATENATE((+COUNTIFS(Video_List!$A:$A,Monitoring!C502,Video_List!$D:$D,"&lt;=" &amp;Monitoring!L502)-COUNTIFS(Video_List!$A:$A,Monitoring!C502,Video_List!$D:$D,"&lt;=" &amp;Monitoring!K502))+1," videos")))</f>
        <v>1 video</v>
      </c>
      <c r="T502" s="6" t="s">
        <v>34</v>
      </c>
      <c r="U502" s="75"/>
      <c r="V502" s="7" t="str">
        <f t="shared" si="65"/>
        <v/>
      </c>
      <c r="W502" s="85" t="s">
        <v>35</v>
      </c>
      <c r="X502" s="86" t="s">
        <v>35</v>
      </c>
      <c r="Y502" s="87" t="str">
        <f>+IFERROR(IF(Z502="#N/C","#N/C",INDEX(Taxonomy_UniqueValues!A:A,MATCH(Z502,Taxonomy_UniqueValues!B:B,0))),"#N/C")</f>
        <v>Insecta</v>
      </c>
      <c r="Z502" s="87" t="str">
        <f>+IFERROR(IF(AA502="#N/C","#N/C",INDEX(Taxonomy_UniqueValues!B:B,MATCH(AA502,Taxonomy_UniqueValues!C:C,0))),"#N/C")</f>
        <v>Diptera</v>
      </c>
      <c r="AA502" s="87" t="s">
        <v>49</v>
      </c>
      <c r="AB502" s="87" t="str">
        <f>+IFERROR(IF(AC502="#N/C","#N/C",INDEX(Taxonomy_UniqueValues!D:D,MATCH(AC502,Taxonomy_UniqueValues!E:E,0))),"#N/C")</f>
        <v>#N/C</v>
      </c>
      <c r="AC502" s="87" t="str">
        <f>+IFERROR(IF(AD502="#N/C","#N/C",INDEX(Taxonomy_UniqueValues!E:E,MATCH(AD502,Taxonomy_UniqueValues!F:F,0))),"#N/C")</f>
        <v>#N/C</v>
      </c>
      <c r="AD502" s="87" t="str">
        <f>+IFERROR(IF(AE502="#N/C","#N/C",INDEX(Taxonomy_UniqueValues!F:F,MATCH(AE502,Taxonomy_UniqueValues!G:G,0))),"#N/C")</f>
        <v>#N/C</v>
      </c>
      <c r="AE502" s="87" t="str">
        <f>+IFERROR(IF(AF502="#N/C","#N/C",INDEX(Taxonomy_UniqueValues!G:G,MATCH(AF502,Taxonomy_UniqueValues!H:H,0))),"#N/C")</f>
        <v>#N/C</v>
      </c>
      <c r="AF502" s="87" t="str">
        <f>+IFERROR(IF(AG502="#N/C","#N/C",INDEX(Taxonomy_UniqueValues!H:H,MATCH(AG502,Taxonomy_UniqueValues!I:I,0))),"#N/C")</f>
        <v>#N/C</v>
      </c>
      <c r="AG502" s="90" t="str">
        <f>+IFERROR(IF(#REF!="#N/C","#N/C",INDEX(Taxonomy_UniqueValues!I:I,MATCH(#REF!,Taxonomy_UniqueValues!K:K,0))),"#N/C")</f>
        <v>#N/C</v>
      </c>
      <c r="AH502" s="39" t="str" cm="1">
        <f t="array" ref="AH502">IF(LEN(V502)&gt;1,V502,_xlfn.LET(_xlpm.cls,Y502, _xlpm.ord,IFERROR(Z502,"#N/C"), _xlpm.subord,IFERROR(AA502,"#N/C"), _xlpm.infr,IFERROR(AB502,"#N/C"), _xlpm.sf,IFERROR(AC502,"#N/C"), _xlpm.fam,IFERROR(AD502,"#N/C"), _xlpm.subfam,IF(TRIM(AE502)="-","#N/C",IFERROR(AE502,"#N/C")),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_xlpm.fallback,IF(IFERROR(Z502,"#N/C")="#N/C",Y502,IF(IFERROR(AA502,"#N/C")="#N/C",Z502,IF(IFERROR(AB502,"#N/C")="#N/C",AA502,IF(IFERROR(AC502,"#N/C")="#N/C",AB502,IF(IFERROR(AD502,"#N/C")="#N/C",AC502,IF(IFERROR(AE502,"#N/C")="#N/C",AD502,"#N/C")))))), _xlpm.finalResult,IF(OR(_xlpm.computedResult="",_xlpm.computedResult="#N/C"),_xlpm.fallback,_xlpm.computedResult), INDEX(_xlpm.finalResult,1)))</f>
        <v>Brachycera</v>
      </c>
      <c r="AI502" s="106" t="s">
        <v>35</v>
      </c>
      <c r="AJ502" s="55" t="str">
        <f t="shared" si="66"/>
        <v>Insecta.Diptera.Brachycera.#N/C.#N/C.#N/C.#N/C.#N/C.#N/C</v>
      </c>
    </row>
    <row r="503" spans="1:36" x14ac:dyDescent="0.25">
      <c r="A503" s="3">
        <v>214</v>
      </c>
      <c r="B503" s="50" t="str">
        <f t="shared" si="69"/>
        <v>FAIR-D2_214</v>
      </c>
      <c r="C503" s="51" t="s">
        <v>335</v>
      </c>
      <c r="D503" s="4">
        <f t="shared" si="68"/>
        <v>45169</v>
      </c>
      <c r="E503" s="1" t="s">
        <v>495</v>
      </c>
      <c r="F503" s="81" t="str">
        <f>HYPERLINK(VLOOKUP(E503,Video_List!G:K,5),"video")</f>
        <v>video</v>
      </c>
      <c r="G503" s="5" t="str">
        <f>IF(ISBLANK(E503),"",IFERROR(IF(MATCH(E503,Video_List!$G:$G,)&gt;0,"ok",""),"errr"))</f>
        <v>ok</v>
      </c>
      <c r="H503" s="1" t="s">
        <v>495</v>
      </c>
      <c r="I503" s="81" t="str">
        <f>HYPERLINK(VLOOKUP(H503,Video_List!G:K,5),"video")</f>
        <v>video</v>
      </c>
      <c r="J503" s="5" t="str">
        <f>IF(ISBLANK(H503),"",IFERROR(IF(MATCH(H503,Video_List!$G:$G,)&gt;0,"ok",""),"error"))</f>
        <v>ok</v>
      </c>
      <c r="K503" s="2">
        <v>45169.399386574099</v>
      </c>
      <c r="L503" s="2">
        <v>45169.399537037003</v>
      </c>
      <c r="M503" s="52">
        <f t="shared" si="63"/>
        <v>1.5046290354803205E-4</v>
      </c>
      <c r="N503" s="53" t="s">
        <v>31</v>
      </c>
      <c r="O503" s="6" t="s">
        <v>32</v>
      </c>
      <c r="P503" s="6" t="s">
        <v>33</v>
      </c>
      <c r="Q503" s="6">
        <v>214</v>
      </c>
      <c r="R503" s="5" t="str">
        <f t="shared" si="67"/>
        <v>FAIR-D2/214</v>
      </c>
      <c r="S503" s="4" t="str">
        <f>IF(ISBLANK(E503),"",IF(E503=H503, "1 video",CONCATENATE((+COUNTIFS(Video_List!$A:$A,Monitoring!C503,Video_List!$D:$D,"&lt;=" &amp;Monitoring!L503)-COUNTIFS(Video_List!$A:$A,Monitoring!C503,Video_List!$D:$D,"&lt;=" &amp;Monitoring!K503))+1," videos")))</f>
        <v>1 video</v>
      </c>
      <c r="T503" s="6" t="s">
        <v>34</v>
      </c>
      <c r="U503" s="75"/>
      <c r="V503" s="7" t="str">
        <f t="shared" si="65"/>
        <v/>
      </c>
      <c r="W503" s="85" t="s">
        <v>32</v>
      </c>
      <c r="X503" s="86" t="s">
        <v>35</v>
      </c>
      <c r="Y503" s="87" t="str">
        <f>+IFERROR(IF(Z503="#N/C","#N/C",INDEX(Taxonomy_UniqueValues!A:A,MATCH(Z503,Taxonomy_UniqueValues!B:B,0))),"#N/C")</f>
        <v>Insecta</v>
      </c>
      <c r="Z503" s="87" t="str">
        <f>+IFERROR(IF(AA503="#N/C","#N/C",INDEX(Taxonomy_UniqueValues!B:B,MATCH(AA503,Taxonomy_UniqueValues!C:C,0))),"#N/C")</f>
        <v>Diptera</v>
      </c>
      <c r="AA503" s="87" t="str">
        <f>+IFERROR(IF(AC503="#N/C","#N/C",INDEX(Taxonomy_UniqueValues!C:C,MATCH(AC503,Taxonomy_UniqueValues!E:E,0))),"#N/C")</f>
        <v>Brachycera</v>
      </c>
      <c r="AB503" s="87" t="str">
        <f>+IFERROR(IF(AC503="#N/C","#N/C",INDEX(Taxonomy_UniqueValues!D:D,MATCH(AC503,Taxonomy_UniqueValues!E:E,0))),"#N/C")</f>
        <v>Muscomorpha</v>
      </c>
      <c r="AC503" s="87" t="s">
        <v>36</v>
      </c>
      <c r="AD503" s="87" t="str">
        <f>+IFERROR(IF(AE503="#N/C","#N/C",INDEX(Taxonomy_UniqueValues!F:F,MATCH(AE503,Taxonomy_UniqueValues!G:G,0))),"#N/C")</f>
        <v>#N/C</v>
      </c>
      <c r="AE503" s="87" t="str">
        <f>+IFERROR(IF(AF503="#N/C","#N/C",INDEX(Taxonomy_UniqueValues!G:G,MATCH(AF503,Taxonomy_UniqueValues!H:H,0))),"#N/C")</f>
        <v>#N/C</v>
      </c>
      <c r="AF503" s="87" t="str">
        <f>+IFERROR(IF(AG503="#N/C","#N/C",INDEX(Taxonomy_UniqueValues!H:H,MATCH(AG503,Taxonomy_UniqueValues!I:I,0))),"#N/C")</f>
        <v>#N/C</v>
      </c>
      <c r="AG503" s="90" t="str">
        <f>+IFERROR(IF(#REF!="#N/C","#N/C",INDEX(Taxonomy_UniqueValues!I:I,MATCH(#REF!,Taxonomy_UniqueValues!K:K,0))),"#N/C")</f>
        <v>#N/C</v>
      </c>
      <c r="AH503" s="39" t="str" cm="1">
        <f t="array" ref="AH503">IF(LEN(V503)&gt;1,V503,_xlfn.LET(_xlpm.cls,Y503, _xlpm.ord,IFERROR(Z503,"#N/C"), _xlpm.subord,IFERROR(AA503,"#N/C"), _xlpm.infr,IFERROR(AB503,"#N/C"), _xlpm.sf,IFERROR(AC503,"#N/C"), _xlpm.fam,IFERROR(AD503,"#N/C"), _xlpm.subfam,IF(TRIM(AE503)="-","#N/C",IFERROR(AE503,"#N/C")),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_xlpm.fallback,IF(IFERROR(Z503,"#N/C")="#N/C",Y503,IF(IFERROR(AA503,"#N/C")="#N/C",Z503,IF(IFERROR(AB503,"#N/C")="#N/C",AA503,IF(IFERROR(AC503,"#N/C")="#N/C",AB503,IF(IFERROR(AD503,"#N/C")="#N/C",AC503,IF(IFERROR(AE503,"#N/C")="#N/C",AD503,"#N/C")))))), _xlpm.finalResult,IF(OR(_xlpm.computedResult="",_xlpm.computedResult="#N/C"),_xlpm.fallback,_xlpm.computedResult), INDEX(_xlpm.finalResult,1)))</f>
        <v>Muscoidea</v>
      </c>
      <c r="AI503" s="106" t="s">
        <v>35</v>
      </c>
      <c r="AJ503" s="55" t="str">
        <f t="shared" si="66"/>
        <v>Insecta.Diptera.Brachycera.Muscomorpha.Muscoidea.#N/C.#N/C.#N/C.#N/C</v>
      </c>
    </row>
    <row r="504" spans="1:36" x14ac:dyDescent="0.25">
      <c r="A504" s="3">
        <v>215</v>
      </c>
      <c r="B504" s="50" t="str">
        <f t="shared" si="69"/>
        <v>FAIR-D2_215</v>
      </c>
      <c r="C504" s="51" t="s">
        <v>335</v>
      </c>
      <c r="D504" s="4">
        <f t="shared" si="68"/>
        <v>45169</v>
      </c>
      <c r="E504" s="1" t="s">
        <v>496</v>
      </c>
      <c r="F504" s="81" t="str">
        <f>HYPERLINK(VLOOKUP(E504,Video_List!G:K,5),"video")</f>
        <v>video</v>
      </c>
      <c r="G504" s="5" t="str">
        <f>IF(ISBLANK(E504),"",IFERROR(IF(MATCH(E504,Video_List!$G:$G,)&gt;0,"ok",""),"errr"))</f>
        <v>ok</v>
      </c>
      <c r="H504" s="1" t="s">
        <v>496</v>
      </c>
      <c r="I504" s="81" t="str">
        <f>HYPERLINK(VLOOKUP(H504,Video_List!G:K,5),"video")</f>
        <v>video</v>
      </c>
      <c r="J504" s="5" t="str">
        <f>IF(ISBLANK(H504),"",IFERROR(IF(MATCH(H504,Video_List!$G:$G,)&gt;0,"ok",""),"error"))</f>
        <v>ok</v>
      </c>
      <c r="K504" s="2">
        <v>45169.487743055601</v>
      </c>
      <c r="L504" s="2">
        <v>45169.487893518497</v>
      </c>
      <c r="M504" s="52">
        <f t="shared" si="63"/>
        <v>1.5046289627207443E-4</v>
      </c>
      <c r="N504" s="53" t="s">
        <v>46</v>
      </c>
      <c r="O504" s="6" t="s">
        <v>32</v>
      </c>
      <c r="P504" s="6" t="s">
        <v>33</v>
      </c>
      <c r="Q504" s="6">
        <v>215</v>
      </c>
      <c r="R504" s="5" t="str">
        <f t="shared" si="67"/>
        <v>FAIR-D2/215</v>
      </c>
      <c r="S504" s="4" t="str">
        <f>IF(ISBLANK(E504),"",IF(E504=H504, "1 video",CONCATENATE((+COUNTIFS(Video_List!$A:$A,Monitoring!C504,Video_List!$D:$D,"&lt;=" &amp;Monitoring!L504)-COUNTIFS(Video_List!$A:$A,Monitoring!C504,Video_List!$D:$D,"&lt;=" &amp;Monitoring!K504))+1," videos")))</f>
        <v>1 video</v>
      </c>
      <c r="T504" s="6" t="s">
        <v>34</v>
      </c>
      <c r="U504" s="75"/>
      <c r="V504" s="7" t="str">
        <f t="shared" si="65"/>
        <v/>
      </c>
      <c r="W504" s="85" t="s">
        <v>35</v>
      </c>
      <c r="X504" s="86" t="s">
        <v>35</v>
      </c>
      <c r="Y504" s="87" t="str">
        <f>+IFERROR(IF(Z504="#N/C","#N/C",INDEX(Taxonomy_UniqueValues!A:A,MATCH(Z504,Taxonomy_UniqueValues!B:B,0))),"#N/C")</f>
        <v>Insecta</v>
      </c>
      <c r="Z504" s="87" t="str">
        <f>+IFERROR(IF(AA504="#N/C","#N/C",INDEX(Taxonomy_UniqueValues!B:B,MATCH(AA504,Taxonomy_UniqueValues!C:C,0))),"#N/C")</f>
        <v>Diptera</v>
      </c>
      <c r="AA504" s="87" t="s">
        <v>49</v>
      </c>
      <c r="AB504" s="87" t="str">
        <f>+IFERROR(IF(AC504="#N/C","#N/C",INDEX(Taxonomy_UniqueValues!D:D,MATCH(AC504,Taxonomy_UniqueValues!E:E,0))),"#N/C")</f>
        <v>#N/C</v>
      </c>
      <c r="AC504" s="87" t="str">
        <f>+IFERROR(IF(AD504="#N/C","#N/C",INDEX(Taxonomy_UniqueValues!E:E,MATCH(AD504,Taxonomy_UniqueValues!F:F,0))),"#N/C")</f>
        <v>#N/C</v>
      </c>
      <c r="AD504" s="87" t="str">
        <f>+IFERROR(IF(AE504="#N/C","#N/C",INDEX(Taxonomy_UniqueValues!F:F,MATCH(AE504,Taxonomy_UniqueValues!G:G,0))),"#N/C")</f>
        <v>#N/C</v>
      </c>
      <c r="AE504" s="87" t="str">
        <f>+IFERROR(IF(AF504="#N/C","#N/C",INDEX(Taxonomy_UniqueValues!G:G,MATCH(AF504,Taxonomy_UniqueValues!H:H,0))),"#N/C")</f>
        <v>#N/C</v>
      </c>
      <c r="AF504" s="87" t="str">
        <f>+IFERROR(IF(AG504="#N/C","#N/C",INDEX(Taxonomy_UniqueValues!H:H,MATCH(AG504,Taxonomy_UniqueValues!I:I,0))),"#N/C")</f>
        <v>#N/C</v>
      </c>
      <c r="AG504" s="90" t="str">
        <f>+IFERROR(IF(#REF!="#N/C","#N/C",INDEX(Taxonomy_UniqueValues!I:I,MATCH(#REF!,Taxonomy_UniqueValues!K:K,0))),"#N/C")</f>
        <v>#N/C</v>
      </c>
      <c r="AH504" s="39" t="str" cm="1">
        <f t="array" ref="AH504">IF(LEN(V504)&gt;1,V504,_xlfn.LET(_xlpm.cls,Y504, _xlpm.ord,IFERROR(Z504,"#N/C"), _xlpm.subord,IFERROR(AA504,"#N/C"), _xlpm.infr,IFERROR(AB504,"#N/C"), _xlpm.sf,IFERROR(AC504,"#N/C"), _xlpm.fam,IFERROR(AD504,"#N/C"), _xlpm.subfam,IF(TRIM(AE504)="-","#N/C",IFERROR(AE504,"#N/C")),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_xlpm.fallback,IF(IFERROR(Z504,"#N/C")="#N/C",Y504,IF(IFERROR(AA504,"#N/C")="#N/C",Z504,IF(IFERROR(AB504,"#N/C")="#N/C",AA504,IF(IFERROR(AC504,"#N/C")="#N/C",AB504,IF(IFERROR(AD504,"#N/C")="#N/C",AC504,IF(IFERROR(AE504,"#N/C")="#N/C",AD504,"#N/C")))))), _xlpm.finalResult,IF(OR(_xlpm.computedResult="",_xlpm.computedResult="#N/C"),_xlpm.fallback,_xlpm.computedResult), INDEX(_xlpm.finalResult,1)))</f>
        <v>Brachycera</v>
      </c>
      <c r="AI504" s="106" t="s">
        <v>35</v>
      </c>
      <c r="AJ504" s="55" t="str">
        <f t="shared" si="66"/>
        <v>Insecta.Diptera.Brachycera.#N/C.#N/C.#N/C.#N/C.#N/C.#N/C</v>
      </c>
    </row>
    <row r="505" spans="1:36" x14ac:dyDescent="0.25">
      <c r="A505" s="3">
        <v>216</v>
      </c>
      <c r="B505" s="50" t="str">
        <f t="shared" si="69"/>
        <v>FAIR-D2_216</v>
      </c>
      <c r="C505" s="51" t="s">
        <v>335</v>
      </c>
      <c r="D505" s="4">
        <f t="shared" si="68"/>
        <v>45169</v>
      </c>
      <c r="E505" s="1" t="s">
        <v>497</v>
      </c>
      <c r="F505" s="81" t="str">
        <f>HYPERLINK(VLOOKUP(E505,Video_List!G:K,5),"video")</f>
        <v>video</v>
      </c>
      <c r="G505" s="5" t="str">
        <f>IF(ISBLANK(E505),"",IFERROR(IF(MATCH(E505,Video_List!$G:$G,)&gt;0,"ok",""),"errr"))</f>
        <v>ok</v>
      </c>
      <c r="H505" s="1" t="s">
        <v>497</v>
      </c>
      <c r="I505" s="81" t="str">
        <f>HYPERLINK(VLOOKUP(H505,Video_List!G:K,5),"video")</f>
        <v>video</v>
      </c>
      <c r="J505" s="5" t="str">
        <f>IF(ISBLANK(H505),"",IFERROR(IF(MATCH(H505,Video_List!$G:$G,)&gt;0,"ok",""),"error"))</f>
        <v>ok</v>
      </c>
      <c r="K505" s="2">
        <v>45169.526365740698</v>
      </c>
      <c r="L505" s="2">
        <v>45169.526412036997</v>
      </c>
      <c r="M505" s="52">
        <f t="shared" ref="M505:M530" si="70">IF(ISBLANK(E505),"",L505-K505)</f>
        <v>4.6296299842651933E-5</v>
      </c>
      <c r="N505" s="53" t="s">
        <v>46</v>
      </c>
      <c r="O505" s="6" t="s">
        <v>32</v>
      </c>
      <c r="P505" s="6" t="s">
        <v>33</v>
      </c>
      <c r="Q505" s="6">
        <v>216</v>
      </c>
      <c r="R505" s="5" t="str">
        <f t="shared" si="67"/>
        <v>FAIR-D2/216</v>
      </c>
      <c r="S505" s="4" t="str">
        <f>IF(ISBLANK(E505),"",IF(E505=H505, "1 video",CONCATENATE((+COUNTIFS(Video_List!$A:$A,Monitoring!C505,Video_List!$D:$D,"&lt;=" &amp;Monitoring!L505)-COUNTIFS(Video_List!$A:$A,Monitoring!C505,Video_List!$D:$D,"&lt;=" &amp;Monitoring!K505))+1," videos")))</f>
        <v>1 video</v>
      </c>
      <c r="T505" s="6" t="s">
        <v>34</v>
      </c>
      <c r="U505" s="75"/>
      <c r="V505" s="7" t="str">
        <f t="shared" si="65"/>
        <v/>
      </c>
      <c r="W505" s="85" t="s">
        <v>35</v>
      </c>
      <c r="X505" s="86" t="s">
        <v>35</v>
      </c>
      <c r="Y505" s="87" t="str">
        <f>+IFERROR(IF(Z505="#N/C","#N/C",INDEX(Taxonomy_UniqueValues!A:A,MATCH(Z505,Taxonomy_UniqueValues!B:B,0))),"#N/C")</f>
        <v>Insecta</v>
      </c>
      <c r="Z505" s="87" t="str">
        <f>+IFERROR(IF(AA505="#N/C","#N/C",INDEX(Taxonomy_UniqueValues!B:B,MATCH(AA505,Taxonomy_UniqueValues!C:C,0))),"#N/C")</f>
        <v>Diptera</v>
      </c>
      <c r="AA505" s="87" t="s">
        <v>49</v>
      </c>
      <c r="AB505" s="87" t="str">
        <f>+IFERROR(IF(AC505="#N/C","#N/C",INDEX(Taxonomy_UniqueValues!D:D,MATCH(AC505,Taxonomy_UniqueValues!E:E,0))),"#N/C")</f>
        <v>#N/C</v>
      </c>
      <c r="AC505" s="87" t="str">
        <f>+IFERROR(IF(AD505="#N/C","#N/C",INDEX(Taxonomy_UniqueValues!E:E,MATCH(AD505,Taxonomy_UniqueValues!F:F,0))),"#N/C")</f>
        <v>#N/C</v>
      </c>
      <c r="AD505" s="87" t="str">
        <f>+IFERROR(IF(AE505="#N/C","#N/C",INDEX(Taxonomy_UniqueValues!F:F,MATCH(AE505,Taxonomy_UniqueValues!G:G,0))),"#N/C")</f>
        <v>#N/C</v>
      </c>
      <c r="AE505" s="87" t="str">
        <f>+IFERROR(IF(AF505="#N/C","#N/C",INDEX(Taxonomy_UniqueValues!G:G,MATCH(AF505,Taxonomy_UniqueValues!H:H,0))),"#N/C")</f>
        <v>#N/C</v>
      </c>
      <c r="AF505" s="87" t="str">
        <f>+IFERROR(IF(AG505="#N/C","#N/C",INDEX(Taxonomy_UniqueValues!H:H,MATCH(AG505,Taxonomy_UniqueValues!I:I,0))),"#N/C")</f>
        <v>#N/C</v>
      </c>
      <c r="AG505" s="90" t="str">
        <f>+IFERROR(IF(#REF!="#N/C","#N/C",INDEX(Taxonomy_UniqueValues!I:I,MATCH(#REF!,Taxonomy_UniqueValues!K:K,0))),"#N/C")</f>
        <v>#N/C</v>
      </c>
      <c r="AH505" s="39" t="str" cm="1">
        <f t="array" ref="AH505">IF(LEN(V505)&gt;1,V505,_xlfn.LET(_xlpm.cls,Y505, _xlpm.ord,IFERROR(Z505,"#N/C"), _xlpm.subord,IFERROR(AA505,"#N/C"), _xlpm.infr,IFERROR(AB505,"#N/C"), _xlpm.sf,IFERROR(AC505,"#N/C"), _xlpm.fam,IFERROR(AD505,"#N/C"), _xlpm.subfam,IF(TRIM(AE505)="-","#N/C",IFERROR(AE505,"#N/C")),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_xlpm.fallback,IF(IFERROR(Z505,"#N/C")="#N/C",Y505,IF(IFERROR(AA505,"#N/C")="#N/C",Z505,IF(IFERROR(AB505,"#N/C")="#N/C",AA505,IF(IFERROR(AC505,"#N/C")="#N/C",AB505,IF(IFERROR(AD505,"#N/C")="#N/C",AC505,IF(IFERROR(AE505,"#N/C")="#N/C",AD505,"#N/C")))))), _xlpm.finalResult,IF(OR(_xlpm.computedResult="",_xlpm.computedResult="#N/C"),_xlpm.fallback,_xlpm.computedResult), INDEX(_xlpm.finalResult,1)))</f>
        <v>Brachycera</v>
      </c>
      <c r="AI505" s="106" t="s">
        <v>35</v>
      </c>
      <c r="AJ505" s="55" t="str">
        <f t="shared" si="66"/>
        <v>Insecta.Diptera.Brachycera.#N/C.#N/C.#N/C.#N/C.#N/C.#N/C</v>
      </c>
    </row>
    <row r="506" spans="1:36" x14ac:dyDescent="0.25">
      <c r="A506" s="3">
        <v>217</v>
      </c>
      <c r="B506" s="50" t="str">
        <f t="shared" si="69"/>
        <v>FAIR-D2_217</v>
      </c>
      <c r="C506" s="51" t="s">
        <v>335</v>
      </c>
      <c r="D506" s="4">
        <f t="shared" ref="D506:D530" si="71">IF(ISBLANK(E506),"",+VALUE(MID(E506,FIND("_",E506)+1,10)))</f>
        <v>45169</v>
      </c>
      <c r="E506" s="1" t="s">
        <v>498</v>
      </c>
      <c r="F506" s="81" t="str">
        <f>HYPERLINK(VLOOKUP(E506,Video_List!G:K,5),"video")</f>
        <v>video</v>
      </c>
      <c r="G506" s="5" t="str">
        <f>IF(ISBLANK(E506),"",IFERROR(IF(MATCH(E506,Video_List!$G:$G,)&gt;0,"ok",""),"errr"))</f>
        <v>ok</v>
      </c>
      <c r="H506" s="1" t="s">
        <v>499</v>
      </c>
      <c r="I506" s="81" t="str">
        <f>HYPERLINK(VLOOKUP(H506,Video_List!G:K,5),"video")</f>
        <v>video</v>
      </c>
      <c r="J506" s="5" t="str">
        <f>IF(ISBLANK(H506),"",IFERROR(IF(MATCH(H506,Video_List!$G:$G,)&gt;0,"ok",""),"error"))</f>
        <v>ok</v>
      </c>
      <c r="K506" s="2">
        <v>45169.625914351898</v>
      </c>
      <c r="L506" s="2">
        <v>45169.628182870401</v>
      </c>
      <c r="M506" s="52">
        <f t="shared" si="70"/>
        <v>2.2685185031150468E-3</v>
      </c>
      <c r="N506" s="53" t="s">
        <v>31</v>
      </c>
      <c r="O506" s="6" t="s">
        <v>35</v>
      </c>
      <c r="P506" s="6" t="s">
        <v>33</v>
      </c>
      <c r="Q506" s="6">
        <v>217</v>
      </c>
      <c r="R506" s="5" t="str">
        <f t="shared" si="67"/>
        <v>FAIR-D2/217</v>
      </c>
      <c r="S506" s="4" t="str">
        <f>IF(ISBLANK(E506),"",IF(E506=H506, "1 video",CONCATENATE((+COUNTIFS(Video_List!$A:$A,Monitoring!C506,Video_List!$D:$D,"&lt;=" &amp;Monitoring!L506)-COUNTIFS(Video_List!$A:$A,Monitoring!C506,Video_List!$D:$D,"&lt;=" &amp;Monitoring!K506))+1," videos")))</f>
        <v>2 videos</v>
      </c>
      <c r="T506" s="6" t="s">
        <v>34</v>
      </c>
      <c r="U506" s="75"/>
      <c r="V506" s="7" t="str">
        <f t="shared" si="65"/>
        <v/>
      </c>
      <c r="W506" s="85" t="s">
        <v>35</v>
      </c>
      <c r="X506" s="86" t="s">
        <v>35</v>
      </c>
      <c r="Y506" s="87" t="str">
        <f>+IFERROR(IF(Z506="#N/C","#N/C",INDEX(Taxonomy_UniqueValues!A:A,MATCH(Z506,Taxonomy_UniqueValues!B:B,0))),"#N/C")</f>
        <v>Insecta</v>
      </c>
      <c r="Z506" s="87" t="str">
        <f>+IFERROR(IF(AA506="#N/C","#N/C",INDEX(Taxonomy_UniqueValues!B:B,MATCH(AA506,Taxonomy_UniqueValues!C:C,0))),"#N/C")</f>
        <v>Diptera</v>
      </c>
      <c r="AA506" s="87" t="s">
        <v>49</v>
      </c>
      <c r="AB506" s="87" t="str">
        <f>+IFERROR(IF(AC506="#N/C","#N/C",INDEX(Taxonomy_UniqueValues!D:D,MATCH(AC506,Taxonomy_UniqueValues!E:E,0))),"#N/C")</f>
        <v>#N/C</v>
      </c>
      <c r="AC506" s="87" t="str">
        <f>+IFERROR(IF(AD506="#N/C","#N/C",INDEX(Taxonomy_UniqueValues!E:E,MATCH(AD506,Taxonomy_UniqueValues!F:F,0))),"#N/C")</f>
        <v>#N/C</v>
      </c>
      <c r="AD506" s="87" t="str">
        <f>+IFERROR(IF(AE506="#N/C","#N/C",INDEX(Taxonomy_UniqueValues!F:F,MATCH(AE506,Taxonomy_UniqueValues!G:G,0))),"#N/C")</f>
        <v>#N/C</v>
      </c>
      <c r="AE506" s="87" t="str">
        <f>+IFERROR(IF(AF506="#N/C","#N/C",INDEX(Taxonomy_UniqueValues!G:G,MATCH(AF506,Taxonomy_UniqueValues!H:H,0))),"#N/C")</f>
        <v>#N/C</v>
      </c>
      <c r="AF506" s="87" t="str">
        <f>+IFERROR(IF(AG506="#N/C","#N/C",INDEX(Taxonomy_UniqueValues!H:H,MATCH(AG506,Taxonomy_UniqueValues!I:I,0))),"#N/C")</f>
        <v>#N/C</v>
      </c>
      <c r="AG506" s="90" t="str">
        <f>+IFERROR(IF(#REF!="#N/C","#N/C",INDEX(Taxonomy_UniqueValues!I:I,MATCH(#REF!,Taxonomy_UniqueValues!K:K,0))),"#N/C")</f>
        <v>#N/C</v>
      </c>
      <c r="AH506" s="39" t="str" cm="1">
        <f t="array" ref="AH506">IF(LEN(V506)&gt;1,V506,_xlfn.LET(_xlpm.cls,Y506, _xlpm.ord,IFERROR(Z506,"#N/C"), _xlpm.subord,IFERROR(AA506,"#N/C"), _xlpm.infr,IFERROR(AB506,"#N/C"), _xlpm.sf,IFERROR(AC506,"#N/C"), _xlpm.fam,IFERROR(AD506,"#N/C"), _xlpm.subfam,IF(TRIM(AE506)="-","#N/C",IFERROR(AE506,"#N/C")),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_xlpm.fallback,IF(IFERROR(Z506,"#N/C")="#N/C",Y506,IF(IFERROR(AA506,"#N/C")="#N/C",Z506,IF(IFERROR(AB506,"#N/C")="#N/C",AA506,IF(IFERROR(AC506,"#N/C")="#N/C",AB506,IF(IFERROR(AD506,"#N/C")="#N/C",AC506,IF(IFERROR(AE506,"#N/C")="#N/C",AD506,"#N/C")))))), _xlpm.finalResult,IF(OR(_xlpm.computedResult="",_xlpm.computedResult="#N/C"),_xlpm.fallback,_xlpm.computedResult), INDEX(_xlpm.finalResult,1)))</f>
        <v>Brachycera</v>
      </c>
      <c r="AI506" s="106" t="s">
        <v>35</v>
      </c>
      <c r="AJ506" s="55" t="str">
        <f t="shared" si="66"/>
        <v>Insecta.Diptera.Brachycera.#N/C.#N/C.#N/C.#N/C.#N/C.#N/C</v>
      </c>
    </row>
    <row r="507" spans="1:36" x14ac:dyDescent="0.25">
      <c r="A507" s="3">
        <v>218</v>
      </c>
      <c r="B507" s="50" t="str">
        <f t="shared" si="69"/>
        <v>FAIR-D2_218</v>
      </c>
      <c r="C507" s="51" t="s">
        <v>335</v>
      </c>
      <c r="D507" s="4">
        <f t="shared" si="71"/>
        <v>45169</v>
      </c>
      <c r="E507" s="1" t="s">
        <v>500</v>
      </c>
      <c r="F507" s="81" t="str">
        <f>HYPERLINK(VLOOKUP(E507,Video_List!G:K,5),"video")</f>
        <v>video</v>
      </c>
      <c r="G507" s="5" t="str">
        <f>IF(ISBLANK(E507),"",IFERROR(IF(MATCH(E507,Video_List!$G:$G,)&gt;0,"ok",""),"errr"))</f>
        <v>ok</v>
      </c>
      <c r="H507" s="1" t="s">
        <v>500</v>
      </c>
      <c r="I507" s="81" t="str">
        <f>HYPERLINK(VLOOKUP(H507,Video_List!G:K,5),"video")</f>
        <v>video</v>
      </c>
      <c r="J507" s="5" t="str">
        <f>IF(ISBLANK(H507),"",IFERROR(IF(MATCH(H507,Video_List!$G:$G,)&gt;0,"ok",""),"error"))</f>
        <v>ok</v>
      </c>
      <c r="K507" s="2">
        <v>45169.6343402778</v>
      </c>
      <c r="L507" s="2">
        <v>45169.634826388901</v>
      </c>
      <c r="M507" s="52">
        <f t="shared" si="70"/>
        <v>4.8611110105412081E-4</v>
      </c>
      <c r="N507" s="53" t="s">
        <v>31</v>
      </c>
      <c r="O507" s="6" t="s">
        <v>32</v>
      </c>
      <c r="P507" s="6" t="s">
        <v>33</v>
      </c>
      <c r="Q507" s="6">
        <v>218</v>
      </c>
      <c r="R507" s="5" t="str">
        <f t="shared" si="67"/>
        <v>FAIR-D2/218</v>
      </c>
      <c r="S507" s="4" t="str">
        <f>IF(ISBLANK(E507),"",IF(E507=H507, "1 video",CONCATENATE((+COUNTIFS(Video_List!$A:$A,Monitoring!C507,Video_List!$D:$D,"&lt;=" &amp;Monitoring!L507)-COUNTIFS(Video_List!$A:$A,Monitoring!C507,Video_List!$D:$D,"&lt;=" &amp;Monitoring!K507))+1," videos")))</f>
        <v>1 video</v>
      </c>
      <c r="T507" s="6" t="s">
        <v>34</v>
      </c>
      <c r="U507" s="75"/>
      <c r="V507" s="7" t="str">
        <f t="shared" si="65"/>
        <v/>
      </c>
      <c r="W507" s="85" t="s">
        <v>35</v>
      </c>
      <c r="X507" s="86" t="s">
        <v>35</v>
      </c>
      <c r="Y507" s="87" t="str">
        <f>+IFERROR(IF(Z507="#N/C","#N/C",INDEX(Taxonomy_UniqueValues!A:A,MATCH(Z507,Taxonomy_UniqueValues!B:B,0))),"#N/C")</f>
        <v>Insecta</v>
      </c>
      <c r="Z507" s="87" t="str">
        <f>+IFERROR(IF(AA507="#N/C","#N/C",INDEX(Taxonomy_UniqueValues!B:B,MATCH(AA507,Taxonomy_UniqueValues!C:C,0))),"#N/C")</f>
        <v>Diptera</v>
      </c>
      <c r="AA507" s="87" t="s">
        <v>49</v>
      </c>
      <c r="AB507" s="87" t="str">
        <f>+IFERROR(IF(AC507="#N/C","#N/C",INDEX(Taxonomy_UniqueValues!D:D,MATCH(AC507,Taxonomy_UniqueValues!E:E,0))),"#N/C")</f>
        <v>#N/C</v>
      </c>
      <c r="AC507" s="87" t="str">
        <f>+IFERROR(IF(AD507="#N/C","#N/C",INDEX(Taxonomy_UniqueValues!E:E,MATCH(AD507,Taxonomy_UniqueValues!F:F,0))),"#N/C")</f>
        <v>#N/C</v>
      </c>
      <c r="AD507" s="87" t="str">
        <f>+IFERROR(IF(AE507="#N/C","#N/C",INDEX(Taxonomy_UniqueValues!F:F,MATCH(AE507,Taxonomy_UniqueValues!G:G,0))),"#N/C")</f>
        <v>#N/C</v>
      </c>
      <c r="AE507" s="87" t="str">
        <f>+IFERROR(IF(AF507="#N/C","#N/C",INDEX(Taxonomy_UniqueValues!G:G,MATCH(AF507,Taxonomy_UniqueValues!H:H,0))),"#N/C")</f>
        <v>#N/C</v>
      </c>
      <c r="AF507" s="87" t="str">
        <f>+IFERROR(IF(AG507="#N/C","#N/C",INDEX(Taxonomy_UniqueValues!H:H,MATCH(AG507,Taxonomy_UniqueValues!I:I,0))),"#N/C")</f>
        <v>#N/C</v>
      </c>
      <c r="AG507" s="90" t="str">
        <f>+IFERROR(IF(#REF!="#N/C","#N/C",INDEX(Taxonomy_UniqueValues!I:I,MATCH(#REF!,Taxonomy_UniqueValues!K:K,0))),"#N/C")</f>
        <v>#N/C</v>
      </c>
      <c r="AH507" s="39" t="str" cm="1">
        <f t="array" ref="AH507">IF(LEN(V507)&gt;1,V507,_xlfn.LET(_xlpm.cls,Y507, _xlpm.ord,IFERROR(Z507,"#N/C"), _xlpm.subord,IFERROR(AA507,"#N/C"), _xlpm.infr,IFERROR(AB507,"#N/C"), _xlpm.sf,IFERROR(AC507,"#N/C"), _xlpm.fam,IFERROR(AD507,"#N/C"), _xlpm.subfam,IF(TRIM(AE507)="-","#N/C",IFERROR(AE507,"#N/C")),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_xlpm.fallback,IF(IFERROR(Z507,"#N/C")="#N/C",Y507,IF(IFERROR(AA507,"#N/C")="#N/C",Z507,IF(IFERROR(AB507,"#N/C")="#N/C",AA507,IF(IFERROR(AC507,"#N/C")="#N/C",AB507,IF(IFERROR(AD507,"#N/C")="#N/C",AC507,IF(IFERROR(AE507,"#N/C")="#N/C",AD507,"#N/C")))))), _xlpm.finalResult,IF(OR(_xlpm.computedResult="",_xlpm.computedResult="#N/C"),_xlpm.fallback,_xlpm.computedResult), INDEX(_xlpm.finalResult,1)))</f>
        <v>Brachycera</v>
      </c>
      <c r="AI507" s="106" t="s">
        <v>35</v>
      </c>
      <c r="AJ507" s="55" t="str">
        <f t="shared" si="66"/>
        <v>Insecta.Diptera.Brachycera.#N/C.#N/C.#N/C.#N/C.#N/C.#N/C</v>
      </c>
    </row>
    <row r="508" spans="1:36" x14ac:dyDescent="0.25">
      <c r="A508" s="3">
        <v>219</v>
      </c>
      <c r="B508" s="50" t="str">
        <f t="shared" si="69"/>
        <v>FAIR-D2_219</v>
      </c>
      <c r="C508" s="51" t="s">
        <v>335</v>
      </c>
      <c r="D508" s="4">
        <f t="shared" si="71"/>
        <v>45169</v>
      </c>
      <c r="E508" s="1" t="s">
        <v>501</v>
      </c>
      <c r="F508" s="81" t="str">
        <f>HYPERLINK(VLOOKUP(E508,Video_List!G:K,5),"video")</f>
        <v>video</v>
      </c>
      <c r="G508" s="5" t="str">
        <f>IF(ISBLANK(E508),"",IFERROR(IF(MATCH(E508,Video_List!$G:$G,)&gt;0,"ok",""),"errr"))</f>
        <v>ok</v>
      </c>
      <c r="H508" s="1" t="s">
        <v>501</v>
      </c>
      <c r="I508" s="81" t="str">
        <f>HYPERLINK(VLOOKUP(H508,Video_List!G:K,5),"video")</f>
        <v>video</v>
      </c>
      <c r="J508" s="5" t="str">
        <f>IF(ISBLANK(H508),"",IFERROR(IF(MATCH(H508,Video_List!$G:$G,)&gt;0,"ok",""),"error"))</f>
        <v>ok</v>
      </c>
      <c r="K508" s="2">
        <v>45169.694282407399</v>
      </c>
      <c r="L508" s="2">
        <v>45169.694340277798</v>
      </c>
      <c r="M508" s="52">
        <f t="shared" si="70"/>
        <v>5.7870398450177163E-5</v>
      </c>
      <c r="N508" s="53" t="s">
        <v>46</v>
      </c>
      <c r="O508" s="6" t="s">
        <v>32</v>
      </c>
      <c r="P508" s="6" t="s">
        <v>33</v>
      </c>
      <c r="Q508" s="6">
        <v>219</v>
      </c>
      <c r="R508" s="5" t="str">
        <f t="shared" si="67"/>
        <v>FAIR-D2/219</v>
      </c>
      <c r="S508" s="4" t="str">
        <f>IF(ISBLANK(E508),"",IF(E508=H508, "1 video",CONCATENATE((+COUNTIFS(Video_List!$A:$A,Monitoring!C508,Video_List!$D:$D,"&lt;=" &amp;Monitoring!L508)-COUNTIFS(Video_List!$A:$A,Monitoring!C508,Video_List!$D:$D,"&lt;=" &amp;Monitoring!K508))+1," videos")))</f>
        <v>1 video</v>
      </c>
      <c r="T508" s="6" t="s">
        <v>34</v>
      </c>
      <c r="U508" s="75"/>
      <c r="V508" s="7" t="str">
        <f t="shared" si="65"/>
        <v/>
      </c>
      <c r="W508" s="85" t="s">
        <v>35</v>
      </c>
      <c r="X508" s="86" t="s">
        <v>35</v>
      </c>
      <c r="Y508" s="87" t="str">
        <f>+IFERROR(IF(Z508="#N/C","#N/C",INDEX(Taxonomy_UniqueValues!A:A,MATCH(Z508,Taxonomy_UniqueValues!B:B,0))),"#N/C")</f>
        <v>Insecta</v>
      </c>
      <c r="Z508" s="87" t="str">
        <f>+IFERROR(IF(AA508="#N/C","#N/C",INDEX(Taxonomy_UniqueValues!B:B,MATCH(AA508,Taxonomy_UniqueValues!C:C,0))),"#N/C")</f>
        <v>Diptera</v>
      </c>
      <c r="AA508" s="87" t="s">
        <v>49</v>
      </c>
      <c r="AB508" s="87" t="str">
        <f>+IFERROR(IF(AC508="#N/C","#N/C",INDEX(Taxonomy_UniqueValues!D:D,MATCH(AC508,Taxonomy_UniqueValues!E:E,0))),"#N/C")</f>
        <v>#N/C</v>
      </c>
      <c r="AC508" s="87" t="str">
        <f>+IFERROR(IF(AD508="#N/C","#N/C",INDEX(Taxonomy_UniqueValues!E:E,MATCH(AD508,Taxonomy_UniqueValues!F:F,0))),"#N/C")</f>
        <v>#N/C</v>
      </c>
      <c r="AD508" s="87" t="str">
        <f>+IFERROR(IF(AE508="#N/C","#N/C",INDEX(Taxonomy_UniqueValues!F:F,MATCH(AE508,Taxonomy_UniqueValues!G:G,0))),"#N/C")</f>
        <v>#N/C</v>
      </c>
      <c r="AE508" s="87" t="str">
        <f>+IFERROR(IF(AF508="#N/C","#N/C",INDEX(Taxonomy_UniqueValues!G:G,MATCH(AF508,Taxonomy_UniqueValues!H:H,0))),"#N/C")</f>
        <v>#N/C</v>
      </c>
      <c r="AF508" s="87" t="str">
        <f>+IFERROR(IF(AG508="#N/C","#N/C",INDEX(Taxonomy_UniqueValues!H:H,MATCH(AG508,Taxonomy_UniqueValues!I:I,0))),"#N/C")</f>
        <v>#N/C</v>
      </c>
      <c r="AG508" s="90" t="str">
        <f>+IFERROR(IF(#REF!="#N/C","#N/C",INDEX(Taxonomy_UniqueValues!I:I,MATCH(#REF!,Taxonomy_UniqueValues!K:K,0))),"#N/C")</f>
        <v>#N/C</v>
      </c>
      <c r="AH508" s="39" t="str" cm="1">
        <f t="array" ref="AH508">IF(LEN(V508)&gt;1,V508,_xlfn.LET(_xlpm.cls,Y508, _xlpm.ord,IFERROR(Z508,"#N/C"), _xlpm.subord,IFERROR(AA508,"#N/C"), _xlpm.infr,IFERROR(AB508,"#N/C"), _xlpm.sf,IFERROR(AC508,"#N/C"), _xlpm.fam,IFERROR(AD508,"#N/C"), _xlpm.subfam,IF(TRIM(AE508)="-","#N/C",IFERROR(AE508,"#N/C")),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_xlpm.fallback,IF(IFERROR(Z508,"#N/C")="#N/C",Y508,IF(IFERROR(AA508,"#N/C")="#N/C",Z508,IF(IFERROR(AB508,"#N/C")="#N/C",AA508,IF(IFERROR(AC508,"#N/C")="#N/C",AB508,IF(IFERROR(AD508,"#N/C")="#N/C",AC508,IF(IFERROR(AE508,"#N/C")="#N/C",AD508,"#N/C")))))), _xlpm.finalResult,IF(OR(_xlpm.computedResult="",_xlpm.computedResult="#N/C"),_xlpm.fallback,_xlpm.computedResult), INDEX(_xlpm.finalResult,1)))</f>
        <v>Brachycera</v>
      </c>
      <c r="AI508" s="106" t="s">
        <v>35</v>
      </c>
      <c r="AJ508" s="55" t="str">
        <f t="shared" si="66"/>
        <v>Insecta.Diptera.Brachycera.#N/C.#N/C.#N/C.#N/C.#N/C.#N/C</v>
      </c>
    </row>
    <row r="509" spans="1:36" x14ac:dyDescent="0.25">
      <c r="A509" s="3">
        <v>220</v>
      </c>
      <c r="B509" s="50" t="str">
        <f t="shared" si="69"/>
        <v>FAIR-D2_220</v>
      </c>
      <c r="C509" s="51" t="s">
        <v>335</v>
      </c>
      <c r="D509" s="4">
        <f t="shared" si="71"/>
        <v>45170</v>
      </c>
      <c r="E509" s="1" t="s">
        <v>502</v>
      </c>
      <c r="F509" s="81" t="str">
        <f>HYPERLINK(VLOOKUP(E509,Video_List!G:K,5),"video")</f>
        <v>video</v>
      </c>
      <c r="G509" s="5" t="str">
        <f>IF(ISBLANK(E509),"",IFERROR(IF(MATCH(E509,Video_List!$G:$G,)&gt;0,"ok",""),"errr"))</f>
        <v>ok</v>
      </c>
      <c r="H509" s="1" t="s">
        <v>502</v>
      </c>
      <c r="I509" s="81" t="str">
        <f>HYPERLINK(VLOOKUP(H509,Video_List!G:K,5),"video")</f>
        <v>video</v>
      </c>
      <c r="J509" s="5" t="str">
        <f>IF(ISBLANK(H509),"",IFERROR(IF(MATCH(H509,Video_List!$G:$G,)&gt;0,"ok",""),"error"))</f>
        <v>ok</v>
      </c>
      <c r="K509" s="2">
        <v>45170.370312500003</v>
      </c>
      <c r="L509" s="2">
        <v>45170.370428240698</v>
      </c>
      <c r="M509" s="52">
        <f t="shared" si="70"/>
        <v>1.1574069503694773E-4</v>
      </c>
      <c r="N509" s="53" t="s">
        <v>46</v>
      </c>
      <c r="O509" s="6" t="s">
        <v>35</v>
      </c>
      <c r="P509" s="6" t="s">
        <v>46</v>
      </c>
      <c r="Q509" s="6">
        <v>220</v>
      </c>
      <c r="R509" s="5" t="str">
        <f t="shared" si="67"/>
        <v>FAIR-D2/220</v>
      </c>
      <c r="S509" s="4" t="str">
        <f>IF(ISBLANK(E509),"",IF(E509=H509, "1 video",CONCATENATE((+COUNTIFS(Video_List!$A:$A,Monitoring!C509,Video_List!$D:$D,"&lt;=" &amp;Monitoring!L509)-COUNTIFS(Video_List!$A:$A,Monitoring!C509,Video_List!$D:$D,"&lt;=" &amp;Monitoring!K509))+1," videos")))</f>
        <v>1 video</v>
      </c>
      <c r="T509" s="6" t="s">
        <v>34</v>
      </c>
      <c r="U509" s="75"/>
      <c r="V509" s="7" t="str">
        <f t="shared" si="65"/>
        <v/>
      </c>
      <c r="W509" s="85" t="s">
        <v>35</v>
      </c>
      <c r="X509" s="86" t="s">
        <v>35</v>
      </c>
      <c r="Y509" s="87" t="str">
        <f>+IFERROR(IF(Z509="#N/C","#N/C",INDEX(Taxonomy_UniqueValues!A:A,MATCH(Z509,Taxonomy_UniqueValues!B:B,0))),"#N/C")</f>
        <v>Insecta</v>
      </c>
      <c r="Z509" s="87" t="str">
        <f>+IFERROR(IF(AA509="#N/C","#N/C",INDEX(Taxonomy_UniqueValues!B:B,MATCH(AA509,Taxonomy_UniqueValues!C:C,0))),"#N/C")</f>
        <v>Diptera</v>
      </c>
      <c r="AA509" s="87" t="s">
        <v>49</v>
      </c>
      <c r="AB509" s="87" t="str">
        <f>+IFERROR(IF(AC509="#N/C","#N/C",INDEX(Taxonomy_UniqueValues!D:D,MATCH(AC509,Taxonomy_UniqueValues!E:E,0))),"#N/C")</f>
        <v>#N/C</v>
      </c>
      <c r="AC509" s="87" t="str">
        <f>+IFERROR(IF(AD509="#N/C","#N/C",INDEX(Taxonomy_UniqueValues!E:E,MATCH(AD509,Taxonomy_UniqueValues!F:F,0))),"#N/C")</f>
        <v>#N/C</v>
      </c>
      <c r="AD509" s="87" t="str">
        <f>+IFERROR(IF(AE509="#N/C","#N/C",INDEX(Taxonomy_UniqueValues!F:F,MATCH(AE509,Taxonomy_UniqueValues!G:G,0))),"#N/C")</f>
        <v>#N/C</v>
      </c>
      <c r="AE509" s="87" t="str">
        <f>+IFERROR(IF(AF509="#N/C","#N/C",INDEX(Taxonomy_UniqueValues!G:G,MATCH(AF509,Taxonomy_UniqueValues!H:H,0))),"#N/C")</f>
        <v>#N/C</v>
      </c>
      <c r="AF509" s="87" t="str">
        <f>+IFERROR(IF(AG509="#N/C","#N/C",INDEX(Taxonomy_UniqueValues!H:H,MATCH(AG509,Taxonomy_UniqueValues!I:I,0))),"#N/C")</f>
        <v>#N/C</v>
      </c>
      <c r="AG509" s="90" t="str">
        <f>+IFERROR(IF(#REF!="#N/C","#N/C",INDEX(Taxonomy_UniqueValues!I:I,MATCH(#REF!,Taxonomy_UniqueValues!K:K,0))),"#N/C")</f>
        <v>#N/C</v>
      </c>
      <c r="AH509" s="39" t="str" cm="1">
        <f t="array" ref="AH509">IF(LEN(V509)&gt;1,V509,_xlfn.LET(_xlpm.cls,Y509, _xlpm.ord,IFERROR(Z509,"#N/C"), _xlpm.subord,IFERROR(AA509,"#N/C"), _xlpm.infr,IFERROR(AB509,"#N/C"), _xlpm.sf,IFERROR(AC509,"#N/C"), _xlpm.fam,IFERROR(AD509,"#N/C"), _xlpm.subfam,IF(TRIM(AE509)="-","#N/C",IFERROR(AE509,"#N/C")),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_xlpm.fallback,IF(IFERROR(Z509,"#N/C")="#N/C",Y509,IF(IFERROR(AA509,"#N/C")="#N/C",Z509,IF(IFERROR(AB509,"#N/C")="#N/C",AA509,IF(IFERROR(AC509,"#N/C")="#N/C",AB509,IF(IFERROR(AD509,"#N/C")="#N/C",AC509,IF(IFERROR(AE509,"#N/C")="#N/C",AD509,"#N/C")))))), _xlpm.finalResult,IF(OR(_xlpm.computedResult="",_xlpm.computedResult="#N/C"),_xlpm.fallback,_xlpm.computedResult), INDEX(_xlpm.finalResult,1)))</f>
        <v>Brachycera</v>
      </c>
      <c r="AI509" s="106" t="s">
        <v>35</v>
      </c>
      <c r="AJ509" s="55" t="str">
        <f t="shared" si="66"/>
        <v>Insecta.Diptera.Brachycera.#N/C.#N/C.#N/C.#N/C.#N/C.#N/C</v>
      </c>
    </row>
    <row r="510" spans="1:36" x14ac:dyDescent="0.25">
      <c r="A510" s="3">
        <v>221</v>
      </c>
      <c r="B510" s="50" t="str">
        <f t="shared" si="69"/>
        <v>FAIR-D2_221</v>
      </c>
      <c r="C510" s="51" t="s">
        <v>335</v>
      </c>
      <c r="D510" s="4">
        <f t="shared" si="71"/>
        <v>45170</v>
      </c>
      <c r="E510" s="1" t="s">
        <v>503</v>
      </c>
      <c r="F510" s="81" t="str">
        <f>HYPERLINK(VLOOKUP(E510,Video_List!G:K,5),"video")</f>
        <v>video</v>
      </c>
      <c r="G510" s="5" t="str">
        <f>IF(ISBLANK(E510),"",IFERROR(IF(MATCH(E510,Video_List!$G:$G,)&gt;0,"ok",""),"errr"))</f>
        <v>ok</v>
      </c>
      <c r="H510" s="1" t="s">
        <v>504</v>
      </c>
      <c r="I510" s="81" t="str">
        <f>HYPERLINK(VLOOKUP(H510,Video_List!G:K,5),"video")</f>
        <v>video</v>
      </c>
      <c r="J510" s="5" t="str">
        <f>IF(ISBLANK(H510),"",IFERROR(IF(MATCH(H510,Video_List!$G:$G,)&gt;0,"ok",""),"error"))</f>
        <v>ok</v>
      </c>
      <c r="K510" s="2">
        <v>45170.539722222202</v>
      </c>
      <c r="L510" s="2">
        <v>45170.541712963</v>
      </c>
      <c r="M510" s="52">
        <f t="shared" si="70"/>
        <v>1.9907407986465842E-3</v>
      </c>
      <c r="N510" s="53" t="s">
        <v>46</v>
      </c>
      <c r="O510" s="6" t="s">
        <v>32</v>
      </c>
      <c r="P510" s="6" t="s">
        <v>33</v>
      </c>
      <c r="Q510" s="6">
        <v>221</v>
      </c>
      <c r="R510" s="5" t="str">
        <f t="shared" si="67"/>
        <v>FAIR-D2/221</v>
      </c>
      <c r="S510" s="4" t="str">
        <f>IF(ISBLANK(E510),"",IF(E510=H510, "1 video",CONCATENATE((+COUNTIFS(Video_List!$A:$A,Monitoring!C510,Video_List!$D:$D,"&lt;=" &amp;Monitoring!L510)-COUNTIFS(Video_List!$A:$A,Monitoring!C510,Video_List!$D:$D,"&lt;=" &amp;Monitoring!K510))+1," videos")))</f>
        <v>2 videos</v>
      </c>
      <c r="T510" s="6" t="s">
        <v>34</v>
      </c>
      <c r="U510" s="75"/>
      <c r="V510" s="7" t="str">
        <f t="shared" si="65"/>
        <v/>
      </c>
      <c r="W510" s="85" t="s">
        <v>35</v>
      </c>
      <c r="X510" s="86" t="s">
        <v>35</v>
      </c>
      <c r="Y510" s="87" t="str">
        <f>+IFERROR(IF(Z510="#N/C","#N/C",INDEX(Taxonomy_UniqueValues!A:A,MATCH(Z510,Taxonomy_UniqueValues!B:B,0))),"#N/C")</f>
        <v>Insecta</v>
      </c>
      <c r="Z510" s="87" t="str">
        <f>+IFERROR(IF(AA510="#N/C","#N/C",INDEX(Taxonomy_UniqueValues!B:B,MATCH(AA510,Taxonomy_UniqueValues!C:C,0))),"#N/C")</f>
        <v>Diptera</v>
      </c>
      <c r="AA510" s="87" t="s">
        <v>49</v>
      </c>
      <c r="AB510" s="87" t="str">
        <f>+IFERROR(IF(AC510="#N/C","#N/C",INDEX(Taxonomy_UniqueValues!D:D,MATCH(AC510,Taxonomy_UniqueValues!E:E,0))),"#N/C")</f>
        <v>#N/C</v>
      </c>
      <c r="AC510" s="87" t="str">
        <f>+IFERROR(IF(AD510="#N/C","#N/C",INDEX(Taxonomy_UniqueValues!E:E,MATCH(AD510,Taxonomy_UniqueValues!F:F,0))),"#N/C")</f>
        <v>#N/C</v>
      </c>
      <c r="AD510" s="87" t="str">
        <f>+IFERROR(IF(AE510="#N/C","#N/C",INDEX(Taxonomy_UniqueValues!F:F,MATCH(AE510,Taxonomy_UniqueValues!G:G,0))),"#N/C")</f>
        <v>#N/C</v>
      </c>
      <c r="AE510" s="87" t="str">
        <f>+IFERROR(IF(AF510="#N/C","#N/C",INDEX(Taxonomy_UniqueValues!G:G,MATCH(AF510,Taxonomy_UniqueValues!H:H,0))),"#N/C")</f>
        <v>#N/C</v>
      </c>
      <c r="AF510" s="87" t="str">
        <f>+IFERROR(IF(AG510="#N/C","#N/C",INDEX(Taxonomy_UniqueValues!H:H,MATCH(AG510,Taxonomy_UniqueValues!I:I,0))),"#N/C")</f>
        <v>#N/C</v>
      </c>
      <c r="AG510" s="90" t="str">
        <f>+IFERROR(IF(#REF!="#N/C","#N/C",INDEX(Taxonomy_UniqueValues!I:I,MATCH(#REF!,Taxonomy_UniqueValues!K:K,0))),"#N/C")</f>
        <v>#N/C</v>
      </c>
      <c r="AH510" s="39" t="str" cm="1">
        <f t="array" ref="AH510">IF(LEN(V510)&gt;1,V510,_xlfn.LET(_xlpm.cls,Y510, _xlpm.ord,IFERROR(Z510,"#N/C"), _xlpm.subord,IFERROR(AA510,"#N/C"), _xlpm.infr,IFERROR(AB510,"#N/C"), _xlpm.sf,IFERROR(AC510,"#N/C"), _xlpm.fam,IFERROR(AD510,"#N/C"), _xlpm.subfam,IF(TRIM(AE510)="-","#N/C",IFERROR(AE510,"#N/C")),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_xlpm.fallback,IF(IFERROR(Z510,"#N/C")="#N/C",Y510,IF(IFERROR(AA510,"#N/C")="#N/C",Z510,IF(IFERROR(AB510,"#N/C")="#N/C",AA510,IF(IFERROR(AC510,"#N/C")="#N/C",AB510,IF(IFERROR(AD510,"#N/C")="#N/C",AC510,IF(IFERROR(AE510,"#N/C")="#N/C",AD510,"#N/C")))))), _xlpm.finalResult,IF(OR(_xlpm.computedResult="",_xlpm.computedResult="#N/C"),_xlpm.fallback,_xlpm.computedResult), INDEX(_xlpm.finalResult,1)))</f>
        <v>Brachycera</v>
      </c>
      <c r="AI510" s="106" t="s">
        <v>35</v>
      </c>
      <c r="AJ510" s="55" t="str">
        <f t="shared" si="66"/>
        <v>Insecta.Diptera.Brachycera.#N/C.#N/C.#N/C.#N/C.#N/C.#N/C</v>
      </c>
    </row>
    <row r="511" spans="1:36" x14ac:dyDescent="0.25">
      <c r="A511" s="3">
        <v>222</v>
      </c>
      <c r="B511" s="50" t="str">
        <f t="shared" si="69"/>
        <v>FAIR-D2_222</v>
      </c>
      <c r="C511" s="51" t="s">
        <v>335</v>
      </c>
      <c r="D511" s="4">
        <f t="shared" si="71"/>
        <v>45170</v>
      </c>
      <c r="E511" s="1" t="s">
        <v>505</v>
      </c>
      <c r="F511" s="81" t="str">
        <f>HYPERLINK(VLOOKUP(E511,Video_List!G:K,5),"video")</f>
        <v>video</v>
      </c>
      <c r="G511" s="5" t="str">
        <f>IF(ISBLANK(E511),"",IFERROR(IF(MATCH(E511,Video_List!$G:$G,)&gt;0,"ok",""),"errr"))</f>
        <v>ok</v>
      </c>
      <c r="H511" s="1" t="s">
        <v>506</v>
      </c>
      <c r="I511" s="81" t="str">
        <f>HYPERLINK(VLOOKUP(H511,Video_List!G:K,5),"video")</f>
        <v>video</v>
      </c>
      <c r="J511" s="5" t="str">
        <f>IF(ISBLANK(H511),"",IFERROR(IF(MATCH(H511,Video_List!$G:$G,)&gt;0,"ok",""),"error"))</f>
        <v>ok</v>
      </c>
      <c r="K511" s="2">
        <v>45170.571250000001</v>
      </c>
      <c r="L511" s="2">
        <v>45170.573043981502</v>
      </c>
      <c r="M511" s="52">
        <f t="shared" si="70"/>
        <v>1.7939815006684512E-3</v>
      </c>
      <c r="N511" s="53" t="s">
        <v>31</v>
      </c>
      <c r="O511" s="6" t="s">
        <v>32</v>
      </c>
      <c r="P511" s="6" t="s">
        <v>33</v>
      </c>
      <c r="Q511" s="6">
        <v>222</v>
      </c>
      <c r="R511" s="5" t="str">
        <f t="shared" si="67"/>
        <v>FAIR-D2/222</v>
      </c>
      <c r="S511" s="4" t="str">
        <f>IF(ISBLANK(E511),"",IF(E511=H511, "1 video",CONCATENATE((+COUNTIFS(Video_List!$A:$A,Monitoring!C511,Video_List!$D:$D,"&lt;=" &amp;Monitoring!L511)-COUNTIFS(Video_List!$A:$A,Monitoring!C511,Video_List!$D:$D,"&lt;=" &amp;Monitoring!K511))+1," videos")))</f>
        <v>2 videos</v>
      </c>
      <c r="T511" s="6" t="s">
        <v>34</v>
      </c>
      <c r="U511" s="75"/>
      <c r="V511" s="7" t="str">
        <f t="shared" si="65"/>
        <v/>
      </c>
      <c r="W511" s="85" t="s">
        <v>35</v>
      </c>
      <c r="X511" s="86" t="s">
        <v>35</v>
      </c>
      <c r="Y511" s="87" t="str">
        <f>+IFERROR(IF(Z511="#N/C","#N/C",INDEX(Taxonomy_UniqueValues!A:A,MATCH(Z511,Taxonomy_UniqueValues!B:B,0))),"#N/C")</f>
        <v>Insecta</v>
      </c>
      <c r="Z511" s="87" t="str">
        <f>+IFERROR(IF(AA511="#N/C","#N/C",INDEX(Taxonomy_UniqueValues!B:B,MATCH(AA511,Taxonomy_UniqueValues!C:C,0))),"#N/C")</f>
        <v>Diptera</v>
      </c>
      <c r="AA511" s="87" t="s">
        <v>49</v>
      </c>
      <c r="AB511" s="87" t="str">
        <f>+IFERROR(IF(AC511="#N/C","#N/C",INDEX(Taxonomy_UniqueValues!D:D,MATCH(AC511,Taxonomy_UniqueValues!E:E,0))),"#N/C")</f>
        <v>#N/C</v>
      </c>
      <c r="AC511" s="87" t="str">
        <f>+IFERROR(IF(AD511="#N/C","#N/C",INDEX(Taxonomy_UniqueValues!E:E,MATCH(AD511,Taxonomy_UniqueValues!F:F,0))),"#N/C")</f>
        <v>#N/C</v>
      </c>
      <c r="AD511" s="87" t="str">
        <f>+IFERROR(IF(AE511="#N/C","#N/C",INDEX(Taxonomy_UniqueValues!F:F,MATCH(AE511,Taxonomy_UniqueValues!G:G,0))),"#N/C")</f>
        <v>#N/C</v>
      </c>
      <c r="AE511" s="87" t="str">
        <f>+IFERROR(IF(AF511="#N/C","#N/C",INDEX(Taxonomy_UniqueValues!G:G,MATCH(AF511,Taxonomy_UniqueValues!H:H,0))),"#N/C")</f>
        <v>#N/C</v>
      </c>
      <c r="AF511" s="87" t="str">
        <f>+IFERROR(IF(AG511="#N/C","#N/C",INDEX(Taxonomy_UniqueValues!H:H,MATCH(AG511,Taxonomy_UniqueValues!I:I,0))),"#N/C")</f>
        <v>#N/C</v>
      </c>
      <c r="AG511" s="90" t="str">
        <f>+IFERROR(IF(#REF!="#N/C","#N/C",INDEX(Taxonomy_UniqueValues!I:I,MATCH(#REF!,Taxonomy_UniqueValues!K:K,0))),"#N/C")</f>
        <v>#N/C</v>
      </c>
      <c r="AH511" s="39" t="str" cm="1">
        <f t="array" ref="AH511">IF(LEN(V511)&gt;1,V511,_xlfn.LET(_xlpm.cls,Y511, _xlpm.ord,IFERROR(Z511,"#N/C"), _xlpm.subord,IFERROR(AA511,"#N/C"), _xlpm.infr,IFERROR(AB511,"#N/C"), _xlpm.sf,IFERROR(AC511,"#N/C"), _xlpm.fam,IFERROR(AD511,"#N/C"), _xlpm.subfam,IF(TRIM(AE511)="-","#N/C",IFERROR(AE511,"#N/C")),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_xlpm.fallback,IF(IFERROR(Z511,"#N/C")="#N/C",Y511,IF(IFERROR(AA511,"#N/C")="#N/C",Z511,IF(IFERROR(AB511,"#N/C")="#N/C",AA511,IF(IFERROR(AC511,"#N/C")="#N/C",AB511,IF(IFERROR(AD511,"#N/C")="#N/C",AC511,IF(IFERROR(AE511,"#N/C")="#N/C",AD511,"#N/C")))))), _xlpm.finalResult,IF(OR(_xlpm.computedResult="",_xlpm.computedResult="#N/C"),_xlpm.fallback,_xlpm.computedResult), INDEX(_xlpm.finalResult,1)))</f>
        <v>Brachycera</v>
      </c>
      <c r="AI511" s="106" t="s">
        <v>35</v>
      </c>
      <c r="AJ511" s="55" t="str">
        <f t="shared" si="66"/>
        <v>Insecta.Diptera.Brachycera.#N/C.#N/C.#N/C.#N/C.#N/C.#N/C</v>
      </c>
    </row>
    <row r="512" spans="1:36" x14ac:dyDescent="0.25">
      <c r="A512" s="3">
        <v>223</v>
      </c>
      <c r="B512" s="50" t="str">
        <f t="shared" si="69"/>
        <v>FAIR-D2_223</v>
      </c>
      <c r="C512" s="51" t="s">
        <v>335</v>
      </c>
      <c r="D512" s="4">
        <f t="shared" si="71"/>
        <v>45170</v>
      </c>
      <c r="E512" s="1" t="s">
        <v>507</v>
      </c>
      <c r="F512" s="81" t="str">
        <f>HYPERLINK(VLOOKUP(E512,Video_List!G:K,5),"video")</f>
        <v>video</v>
      </c>
      <c r="G512" s="5" t="str">
        <f>IF(ISBLANK(E512),"",IFERROR(IF(MATCH(E512,Video_List!$G:$G,)&gt;0,"ok",""),"errr"))</f>
        <v>ok</v>
      </c>
      <c r="H512" s="1" t="s">
        <v>507</v>
      </c>
      <c r="I512" s="81" t="str">
        <f>HYPERLINK(VLOOKUP(H512,Video_List!G:K,5),"video")</f>
        <v>video</v>
      </c>
      <c r="J512" s="5" t="str">
        <f>IF(ISBLANK(H512),"",IFERROR(IF(MATCH(H512,Video_List!$G:$G,)&gt;0,"ok",""),"error"))</f>
        <v>ok</v>
      </c>
      <c r="K512" s="2">
        <v>45170.584756944401</v>
      </c>
      <c r="L512" s="2">
        <v>45170.5859837963</v>
      </c>
      <c r="M512" s="52">
        <f t="shared" si="70"/>
        <v>1.2268518985365517E-3</v>
      </c>
      <c r="N512" s="53" t="s">
        <v>33</v>
      </c>
      <c r="O512" s="6" t="s">
        <v>32</v>
      </c>
      <c r="P512" s="6" t="s">
        <v>33</v>
      </c>
      <c r="Q512" s="6">
        <v>223</v>
      </c>
      <c r="R512" s="5" t="str">
        <f t="shared" si="67"/>
        <v>FAIR-D2/223</v>
      </c>
      <c r="S512" s="4" t="str">
        <f>IF(ISBLANK(E512),"",IF(E512=H512, "1 video",CONCATENATE((+COUNTIFS(Video_List!$A:$A,Monitoring!C512,Video_List!$D:$D,"&lt;=" &amp;Monitoring!L512)-COUNTIFS(Video_List!$A:$A,Monitoring!C512,Video_List!$D:$D,"&lt;=" &amp;Monitoring!K512))+1," videos")))</f>
        <v>1 video</v>
      </c>
      <c r="T512" s="6" t="s">
        <v>34</v>
      </c>
      <c r="U512" s="75"/>
      <c r="V512" s="7" t="str">
        <f t="shared" ref="V512:V575" si="72">IF(IFERROR(FIND("fly_small",U512),0)&gt;0,"fly_small",IF(IFERROR(FIND("fly at the border",U512),0)&gt;0,"fly",IF(IFERROR(FIND("insect_small",U512),0)&gt;0,"insect_small","")))</f>
        <v/>
      </c>
      <c r="W512" s="85" t="s">
        <v>35</v>
      </c>
      <c r="X512" s="86" t="s">
        <v>35</v>
      </c>
      <c r="Y512" s="87" t="str">
        <f>+IFERROR(IF(Z512="#N/C","#N/C",INDEX(Taxonomy_UniqueValues!A:A,MATCH(Z512,Taxonomy_UniqueValues!B:B,0))),"#N/C")</f>
        <v>Insecta</v>
      </c>
      <c r="Z512" s="87" t="str">
        <f>+IFERROR(IF(AA512="#N/C","#N/C",INDEX(Taxonomy_UniqueValues!B:B,MATCH(AA512,Taxonomy_UniqueValues!C:C,0))),"#N/C")</f>
        <v>Diptera</v>
      </c>
      <c r="AA512" s="87" t="s">
        <v>49</v>
      </c>
      <c r="AB512" s="87" t="str">
        <f>+IFERROR(IF(AC512="#N/C","#N/C",INDEX(Taxonomy_UniqueValues!D:D,MATCH(AC512,Taxonomy_UniqueValues!E:E,0))),"#N/C")</f>
        <v>#N/C</v>
      </c>
      <c r="AC512" s="87" t="str">
        <f>+IFERROR(IF(AD512="#N/C","#N/C",INDEX(Taxonomy_UniqueValues!E:E,MATCH(AD512,Taxonomy_UniqueValues!F:F,0))),"#N/C")</f>
        <v>#N/C</v>
      </c>
      <c r="AD512" s="87" t="str">
        <f>+IFERROR(IF(AE512="#N/C","#N/C",INDEX(Taxonomy_UniqueValues!F:F,MATCH(AE512,Taxonomy_UniqueValues!G:G,0))),"#N/C")</f>
        <v>#N/C</v>
      </c>
      <c r="AE512" s="87" t="str">
        <f>+IFERROR(IF(AF512="#N/C","#N/C",INDEX(Taxonomy_UniqueValues!G:G,MATCH(AF512,Taxonomy_UniqueValues!H:H,0))),"#N/C")</f>
        <v>#N/C</v>
      </c>
      <c r="AF512" s="87" t="str">
        <f>+IFERROR(IF(AG512="#N/C","#N/C",INDEX(Taxonomy_UniqueValues!H:H,MATCH(AG512,Taxonomy_UniqueValues!I:I,0))),"#N/C")</f>
        <v>#N/C</v>
      </c>
      <c r="AG512" s="90" t="str">
        <f>+IFERROR(IF(#REF!="#N/C","#N/C",INDEX(Taxonomy_UniqueValues!I:I,MATCH(#REF!,Taxonomy_UniqueValues!K:K,0))),"#N/C")</f>
        <v>#N/C</v>
      </c>
      <c r="AH512" s="39" t="str" cm="1">
        <f t="array" ref="AH512">IF(LEN(V512)&gt;1,V512,_xlfn.LET(_xlpm.cls,Y512, _xlpm.ord,IFERROR(Z512,"#N/C"), _xlpm.subord,IFERROR(AA512,"#N/C"), _xlpm.infr,IFERROR(AB512,"#N/C"), _xlpm.sf,IFERROR(AC512,"#N/C"), _xlpm.fam,IFERROR(AD512,"#N/C"), _xlpm.subfam,IF(TRIM(AE512)="-","#N/C",IFERROR(AE512,"#N/C")),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_xlpm.fallback,IF(IFERROR(Z512,"#N/C")="#N/C",Y512,IF(IFERROR(AA512,"#N/C")="#N/C",Z512,IF(IFERROR(AB512,"#N/C")="#N/C",AA512,IF(IFERROR(AC512,"#N/C")="#N/C",AB512,IF(IFERROR(AD512,"#N/C")="#N/C",AC512,IF(IFERROR(AE512,"#N/C")="#N/C",AD512,"#N/C")))))), _xlpm.finalResult,IF(OR(_xlpm.computedResult="",_xlpm.computedResult="#N/C"),_xlpm.fallback,_xlpm.computedResult), INDEX(_xlpm.finalResult,1)))</f>
        <v>Brachycera</v>
      </c>
      <c r="AI512" s="106" t="s">
        <v>35</v>
      </c>
      <c r="AJ512" s="55" t="str">
        <f t="shared" ref="AJ512:AJ575" si="73">+CONCATENATE(Y512,".",Z512,".",AA512,".",AB512,".",AC512,".",AD512,".",AE512,".",AF512,".",AG512)</f>
        <v>Insecta.Diptera.Brachycera.#N/C.#N/C.#N/C.#N/C.#N/C.#N/C</v>
      </c>
    </row>
    <row r="513" spans="1:36" x14ac:dyDescent="0.25">
      <c r="A513" s="3">
        <v>224</v>
      </c>
      <c r="B513" s="50" t="str">
        <f t="shared" si="69"/>
        <v>FAIR-D2_224</v>
      </c>
      <c r="C513" s="51" t="s">
        <v>335</v>
      </c>
      <c r="D513" s="4">
        <f t="shared" si="71"/>
        <v>45170</v>
      </c>
      <c r="E513" s="1" t="s">
        <v>508</v>
      </c>
      <c r="F513" s="81" t="str">
        <f>HYPERLINK(VLOOKUP(E513,Video_List!G:K,5),"video")</f>
        <v>video</v>
      </c>
      <c r="G513" s="5" t="str">
        <f>IF(ISBLANK(E513),"",IFERROR(IF(MATCH(E513,Video_List!$G:$G,)&gt;0,"ok",""),"errr"))</f>
        <v>ok</v>
      </c>
      <c r="H513" s="1" t="s">
        <v>508</v>
      </c>
      <c r="I513" s="81" t="str">
        <f>HYPERLINK(VLOOKUP(H513,Video_List!G:K,5),"video")</f>
        <v>video</v>
      </c>
      <c r="J513" s="5" t="str">
        <f>IF(ISBLANK(H513),"",IFERROR(IF(MATCH(H513,Video_List!$G:$G,)&gt;0,"ok",""),"error"))</f>
        <v>ok</v>
      </c>
      <c r="K513" s="2">
        <v>45170.650949074101</v>
      </c>
      <c r="L513" s="2">
        <v>45170.651099536997</v>
      </c>
      <c r="M513" s="52">
        <f t="shared" si="70"/>
        <v>1.5046289627207443E-4</v>
      </c>
      <c r="N513" s="53" t="s">
        <v>46</v>
      </c>
      <c r="O513" s="6" t="s">
        <v>32</v>
      </c>
      <c r="P513" s="6" t="s">
        <v>33</v>
      </c>
      <c r="Q513" s="6">
        <v>224</v>
      </c>
      <c r="R513" s="5" t="str">
        <f t="shared" si="67"/>
        <v>FAIR-D2/224</v>
      </c>
      <c r="S513" s="4" t="str">
        <f>IF(ISBLANK(E513),"",IF(E513=H513, "1 video",CONCATENATE((+COUNTIFS(Video_List!$A:$A,Monitoring!C513,Video_List!$D:$D,"&lt;=" &amp;Monitoring!L513)-COUNTIFS(Video_List!$A:$A,Monitoring!C513,Video_List!$D:$D,"&lt;=" &amp;Monitoring!K513))+1," videos")))</f>
        <v>1 video</v>
      </c>
      <c r="T513" s="6" t="s">
        <v>34</v>
      </c>
      <c r="U513" s="75"/>
      <c r="V513" s="7" t="str">
        <f t="shared" si="72"/>
        <v/>
      </c>
      <c r="W513" s="85" t="s">
        <v>35</v>
      </c>
      <c r="X513" s="86" t="s">
        <v>35</v>
      </c>
      <c r="Y513" s="87" t="str">
        <f>+IFERROR(IF(Z513="#N/C","#N/C",INDEX(Taxonomy_UniqueValues!A:A,MATCH(Z513,Taxonomy_UniqueValues!B:B,0))),"#N/C")</f>
        <v>Insecta</v>
      </c>
      <c r="Z513" s="87" t="str">
        <f>+IFERROR(IF(AA513="#N/C","#N/C",INDEX(Taxonomy_UniqueValues!B:B,MATCH(AA513,Taxonomy_UniqueValues!C:C,0))),"#N/C")</f>
        <v>Diptera</v>
      </c>
      <c r="AA513" s="87" t="s">
        <v>49</v>
      </c>
      <c r="AB513" s="87" t="str">
        <f>+IFERROR(IF(AC513="#N/C","#N/C",INDEX(Taxonomy_UniqueValues!D:D,MATCH(AC513,Taxonomy_UniqueValues!E:E,0))),"#N/C")</f>
        <v>#N/C</v>
      </c>
      <c r="AC513" s="87" t="str">
        <f>+IFERROR(IF(AD513="#N/C","#N/C",INDEX(Taxonomy_UniqueValues!E:E,MATCH(AD513,Taxonomy_UniqueValues!F:F,0))),"#N/C")</f>
        <v>#N/C</v>
      </c>
      <c r="AD513" s="87" t="str">
        <f>+IFERROR(IF(AE513="#N/C","#N/C",INDEX(Taxonomy_UniqueValues!F:F,MATCH(AE513,Taxonomy_UniqueValues!G:G,0))),"#N/C")</f>
        <v>#N/C</v>
      </c>
      <c r="AE513" s="87" t="str">
        <f>+IFERROR(IF(AF513="#N/C","#N/C",INDEX(Taxonomy_UniqueValues!G:G,MATCH(AF513,Taxonomy_UniqueValues!H:H,0))),"#N/C")</f>
        <v>#N/C</v>
      </c>
      <c r="AF513" s="87" t="str">
        <f>+IFERROR(IF(AG513="#N/C","#N/C",INDEX(Taxonomy_UniqueValues!H:H,MATCH(AG513,Taxonomy_UniqueValues!I:I,0))),"#N/C")</f>
        <v>#N/C</v>
      </c>
      <c r="AG513" s="90" t="str">
        <f>+IFERROR(IF(#REF!="#N/C","#N/C",INDEX(Taxonomy_UniqueValues!I:I,MATCH(#REF!,Taxonomy_UniqueValues!K:K,0))),"#N/C")</f>
        <v>#N/C</v>
      </c>
      <c r="AH513" s="39" t="str" cm="1">
        <f t="array" ref="AH513">IF(LEN(V513)&gt;1,V513,_xlfn.LET(_xlpm.cls,Y513, _xlpm.ord,IFERROR(Z513,"#N/C"), _xlpm.subord,IFERROR(AA513,"#N/C"), _xlpm.infr,IFERROR(AB513,"#N/C"), _xlpm.sf,IFERROR(AC513,"#N/C"), _xlpm.fam,IFERROR(AD513,"#N/C"), _xlpm.subfam,IF(TRIM(AE513)="-","#N/C",IFERROR(AE513,"#N/C")),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_xlpm.fallback,IF(IFERROR(Z513,"#N/C")="#N/C",Y513,IF(IFERROR(AA513,"#N/C")="#N/C",Z513,IF(IFERROR(AB513,"#N/C")="#N/C",AA513,IF(IFERROR(AC513,"#N/C")="#N/C",AB513,IF(IFERROR(AD513,"#N/C")="#N/C",AC513,IF(IFERROR(AE513,"#N/C")="#N/C",AD513,"#N/C")))))), _xlpm.finalResult,IF(OR(_xlpm.computedResult="",_xlpm.computedResult="#N/C"),_xlpm.fallback,_xlpm.computedResult), INDEX(_xlpm.finalResult,1)))</f>
        <v>Brachycera</v>
      </c>
      <c r="AI513" s="106" t="s">
        <v>35</v>
      </c>
      <c r="AJ513" s="55" t="str">
        <f t="shared" si="73"/>
        <v>Insecta.Diptera.Brachycera.#N/C.#N/C.#N/C.#N/C.#N/C.#N/C</v>
      </c>
    </row>
    <row r="514" spans="1:36" x14ac:dyDescent="0.25">
      <c r="A514" s="3">
        <v>225</v>
      </c>
      <c r="B514" s="50" t="str">
        <f t="shared" si="69"/>
        <v>FAIR-D2_225</v>
      </c>
      <c r="C514" s="51" t="s">
        <v>335</v>
      </c>
      <c r="D514" s="4">
        <f t="shared" si="71"/>
        <v>45170</v>
      </c>
      <c r="E514" s="1" t="s">
        <v>509</v>
      </c>
      <c r="F514" s="81" t="str">
        <f>HYPERLINK(VLOOKUP(E514,Video_List!G:K,5),"video")</f>
        <v>video</v>
      </c>
      <c r="G514" s="5" t="str">
        <f>IF(ISBLANK(E514),"",IFERROR(IF(MATCH(E514,Video_List!$G:$G,)&gt;0,"ok",""),"errr"))</f>
        <v>ok</v>
      </c>
      <c r="H514" s="1" t="s">
        <v>510</v>
      </c>
      <c r="I514" s="81" t="str">
        <f>HYPERLINK(VLOOKUP(H514,Video_List!G:K,5),"video")</f>
        <v>video</v>
      </c>
      <c r="J514" s="5" t="str">
        <f>IF(ISBLANK(H514),"",IFERROR(IF(MATCH(H514,Video_List!$G:$G,)&gt;0,"ok",""),"error"))</f>
        <v>ok</v>
      </c>
      <c r="K514" s="2">
        <v>45170.724143518499</v>
      </c>
      <c r="L514" s="2">
        <v>45170.731145833299</v>
      </c>
      <c r="M514" s="52">
        <f t="shared" si="70"/>
        <v>7.0023148000473157E-3</v>
      </c>
      <c r="N514" s="53" t="s">
        <v>46</v>
      </c>
      <c r="O514" s="6" t="s">
        <v>35</v>
      </c>
      <c r="P514" s="6" t="s">
        <v>33</v>
      </c>
      <c r="Q514" s="6">
        <v>225</v>
      </c>
      <c r="R514" s="5" t="str">
        <f t="shared" ref="R514:R577" si="74">IF(ISBLANK(C514),"",+CONCATENATE(C514,"/",Q514))</f>
        <v>FAIR-D2/225</v>
      </c>
      <c r="S514" s="4" t="str">
        <f>IF(ISBLANK(E514),"",IF(E514=H514, "1 video",CONCATENATE((+COUNTIFS(Video_List!$A:$A,Monitoring!C514,Video_List!$D:$D,"&lt;=" &amp;Monitoring!L514)-COUNTIFS(Video_List!$A:$A,Monitoring!C514,Video_List!$D:$D,"&lt;=" &amp;Monitoring!K514))+1," videos")))</f>
        <v>4 videos</v>
      </c>
      <c r="T514" s="6" t="s">
        <v>34</v>
      </c>
      <c r="U514" s="75"/>
      <c r="V514" s="7" t="str">
        <f t="shared" si="72"/>
        <v/>
      </c>
      <c r="W514" s="85" t="s">
        <v>35</v>
      </c>
      <c r="X514" s="86" t="s">
        <v>35</v>
      </c>
      <c r="Y514" s="87" t="str">
        <f>+IFERROR(IF(Z514="#N/C","#N/C",INDEX(Taxonomy_UniqueValues!A:A,MATCH(Z514,Taxonomy_UniqueValues!B:B,0))),"#N/C")</f>
        <v>Insecta</v>
      </c>
      <c r="Z514" s="87" t="str">
        <f>+IFERROR(IF(AA514="#N/C","#N/C",INDEX(Taxonomy_UniqueValues!B:B,MATCH(AA514,Taxonomy_UniqueValues!C:C,0))),"#N/C")</f>
        <v>Diptera</v>
      </c>
      <c r="AA514" s="87" t="s">
        <v>49</v>
      </c>
      <c r="AB514" s="87" t="str">
        <f>+IFERROR(IF(AC514="#N/C","#N/C",INDEX(Taxonomy_UniqueValues!D:D,MATCH(AC514,Taxonomy_UniqueValues!E:E,0))),"#N/C")</f>
        <v>#N/C</v>
      </c>
      <c r="AC514" s="87" t="str">
        <f>+IFERROR(IF(AD514="#N/C","#N/C",INDEX(Taxonomy_UniqueValues!E:E,MATCH(AD514,Taxonomy_UniqueValues!F:F,0))),"#N/C")</f>
        <v>#N/C</v>
      </c>
      <c r="AD514" s="87" t="str">
        <f>+IFERROR(IF(AE514="#N/C","#N/C",INDEX(Taxonomy_UniqueValues!F:F,MATCH(AE514,Taxonomy_UniqueValues!G:G,0))),"#N/C")</f>
        <v>#N/C</v>
      </c>
      <c r="AE514" s="87" t="str">
        <f>+IFERROR(IF(AF514="#N/C","#N/C",INDEX(Taxonomy_UniqueValues!G:G,MATCH(AF514,Taxonomy_UniqueValues!H:H,0))),"#N/C")</f>
        <v>#N/C</v>
      </c>
      <c r="AF514" s="87" t="str">
        <f>+IFERROR(IF(AG514="#N/C","#N/C",INDEX(Taxonomy_UniqueValues!H:H,MATCH(AG514,Taxonomy_UniqueValues!I:I,0))),"#N/C")</f>
        <v>#N/C</v>
      </c>
      <c r="AG514" s="90" t="str">
        <f>+IFERROR(IF(#REF!="#N/C","#N/C",INDEX(Taxonomy_UniqueValues!I:I,MATCH(#REF!,Taxonomy_UniqueValues!K:K,0))),"#N/C")</f>
        <v>#N/C</v>
      </c>
      <c r="AH514" s="39" t="str" cm="1">
        <f t="array" ref="AH514">IF(LEN(V514)&gt;1,V514,_xlfn.LET(_xlpm.cls,Y514, _xlpm.ord,IFERROR(Z514,"#N/C"), _xlpm.subord,IFERROR(AA514,"#N/C"), _xlpm.infr,IFERROR(AB514,"#N/C"), _xlpm.sf,IFERROR(AC514,"#N/C"), _xlpm.fam,IFERROR(AD514,"#N/C"), _xlpm.subfam,IF(TRIM(AE514)="-","#N/C",IFERROR(AE514,"#N/C")),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_xlpm.fallback,IF(IFERROR(Z514,"#N/C")="#N/C",Y514,IF(IFERROR(AA514,"#N/C")="#N/C",Z514,IF(IFERROR(AB514,"#N/C")="#N/C",AA514,IF(IFERROR(AC514,"#N/C")="#N/C",AB514,IF(IFERROR(AD514,"#N/C")="#N/C",AC514,IF(IFERROR(AE514,"#N/C")="#N/C",AD514,"#N/C")))))), _xlpm.finalResult,IF(OR(_xlpm.computedResult="",_xlpm.computedResult="#N/C"),_xlpm.fallback,_xlpm.computedResult), INDEX(_xlpm.finalResult,1)))</f>
        <v>Brachycera</v>
      </c>
      <c r="AI514" s="106" t="s">
        <v>35</v>
      </c>
      <c r="AJ514" s="55" t="str">
        <f t="shared" si="73"/>
        <v>Insecta.Diptera.Brachycera.#N/C.#N/C.#N/C.#N/C.#N/C.#N/C</v>
      </c>
    </row>
    <row r="515" spans="1:36" x14ac:dyDescent="0.25">
      <c r="A515" s="3">
        <v>226</v>
      </c>
      <c r="B515" s="50" t="str">
        <f t="shared" si="69"/>
        <v>FAIR-D2_226</v>
      </c>
      <c r="C515" s="51" t="s">
        <v>335</v>
      </c>
      <c r="D515" s="4">
        <f t="shared" si="71"/>
        <v>45171</v>
      </c>
      <c r="E515" s="1" t="s">
        <v>511</v>
      </c>
      <c r="F515" s="81" t="str">
        <f>HYPERLINK(VLOOKUP(E515,Video_List!G:K,5),"video")</f>
        <v>video</v>
      </c>
      <c r="G515" s="5" t="str">
        <f>IF(ISBLANK(E515),"",IFERROR(IF(MATCH(E515,Video_List!$G:$G,)&gt;0,"ok",""),"errr"))</f>
        <v>ok</v>
      </c>
      <c r="H515" s="1" t="s">
        <v>511</v>
      </c>
      <c r="I515" s="81" t="str">
        <f>HYPERLINK(VLOOKUP(H515,Video_List!G:K,5),"video")</f>
        <v>video</v>
      </c>
      <c r="J515" s="5" t="str">
        <f>IF(ISBLANK(H515),"",IFERROR(IF(MATCH(H515,Video_List!$G:$G,)&gt;0,"ok",""),"error"))</f>
        <v>ok</v>
      </c>
      <c r="K515" s="2">
        <v>45171.423472222203</v>
      </c>
      <c r="L515" s="2">
        <v>45171.424016203702</v>
      </c>
      <c r="M515" s="52">
        <f t="shared" si="70"/>
        <v>5.4398149950429797E-4</v>
      </c>
      <c r="N515" s="53" t="s">
        <v>46</v>
      </c>
      <c r="O515" s="6" t="s">
        <v>35</v>
      </c>
      <c r="P515" s="6" t="s">
        <v>33</v>
      </c>
      <c r="Q515" s="6">
        <v>226</v>
      </c>
      <c r="R515" s="5" t="str">
        <f t="shared" si="74"/>
        <v>FAIR-D2/226</v>
      </c>
      <c r="S515" s="4" t="str">
        <f>IF(ISBLANK(E515),"",IF(E515=H515, "1 video",CONCATENATE((+COUNTIFS(Video_List!$A:$A,Monitoring!C515,Video_List!$D:$D,"&lt;=" &amp;Monitoring!L515)-COUNTIFS(Video_List!$A:$A,Monitoring!C515,Video_List!$D:$D,"&lt;=" &amp;Monitoring!K515))+1," videos")))</f>
        <v>1 video</v>
      </c>
      <c r="T515" s="6" t="s">
        <v>34</v>
      </c>
      <c r="U515" s="75"/>
      <c r="V515" s="7" t="str">
        <f t="shared" si="72"/>
        <v/>
      </c>
      <c r="W515" s="85" t="s">
        <v>35</v>
      </c>
      <c r="X515" s="86" t="s">
        <v>35</v>
      </c>
      <c r="Y515" s="87" t="str">
        <f>+IFERROR(IF(Z515="#N/C","#N/C",INDEX(Taxonomy_UniqueValues!A:A,MATCH(Z515,Taxonomy_UniqueValues!B:B,0))),"#N/C")</f>
        <v>Insecta</v>
      </c>
      <c r="Z515" s="87" t="str">
        <f>+IFERROR(IF(AA515="#N/C","#N/C",INDEX(Taxonomy_UniqueValues!B:B,MATCH(AA515,Taxonomy_UniqueValues!C:C,0))),"#N/C")</f>
        <v>Diptera</v>
      </c>
      <c r="AA515" s="87" t="s">
        <v>49</v>
      </c>
      <c r="AB515" s="87" t="str">
        <f>+IFERROR(IF(AC515="#N/C","#N/C",INDEX(Taxonomy_UniqueValues!D:D,MATCH(AC515,Taxonomy_UniqueValues!E:E,0))),"#N/C")</f>
        <v>#N/C</v>
      </c>
      <c r="AC515" s="87" t="str">
        <f>+IFERROR(IF(AD515="#N/C","#N/C",INDEX(Taxonomy_UniqueValues!E:E,MATCH(AD515,Taxonomy_UniqueValues!F:F,0))),"#N/C")</f>
        <v>#N/C</v>
      </c>
      <c r="AD515" s="87" t="str">
        <f>+IFERROR(IF(AE515="#N/C","#N/C",INDEX(Taxonomy_UniqueValues!F:F,MATCH(AE515,Taxonomy_UniqueValues!G:G,0))),"#N/C")</f>
        <v>#N/C</v>
      </c>
      <c r="AE515" s="87" t="str">
        <f>+IFERROR(IF(AF515="#N/C","#N/C",INDEX(Taxonomy_UniqueValues!G:G,MATCH(AF515,Taxonomy_UniqueValues!H:H,0))),"#N/C")</f>
        <v>#N/C</v>
      </c>
      <c r="AF515" s="87" t="str">
        <f>+IFERROR(IF(AG515="#N/C","#N/C",INDEX(Taxonomy_UniqueValues!H:H,MATCH(AG515,Taxonomy_UniqueValues!I:I,0))),"#N/C")</f>
        <v>#N/C</v>
      </c>
      <c r="AG515" s="90" t="str">
        <f>+IFERROR(IF(#REF!="#N/C","#N/C",INDEX(Taxonomy_UniqueValues!I:I,MATCH(#REF!,Taxonomy_UniqueValues!K:K,0))),"#N/C")</f>
        <v>#N/C</v>
      </c>
      <c r="AH515" s="39" t="str" cm="1">
        <f t="array" ref="AH515">IF(LEN(V515)&gt;1,V515,_xlfn.LET(_xlpm.cls,Y515, _xlpm.ord,IFERROR(Z515,"#N/C"), _xlpm.subord,IFERROR(AA515,"#N/C"), _xlpm.infr,IFERROR(AB515,"#N/C"), _xlpm.sf,IFERROR(AC515,"#N/C"), _xlpm.fam,IFERROR(AD515,"#N/C"), _xlpm.subfam,IF(TRIM(AE515)="-","#N/C",IFERROR(AE515,"#N/C")),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_xlpm.fallback,IF(IFERROR(Z515,"#N/C")="#N/C",Y515,IF(IFERROR(AA515,"#N/C")="#N/C",Z515,IF(IFERROR(AB515,"#N/C")="#N/C",AA515,IF(IFERROR(AC515,"#N/C")="#N/C",AB515,IF(IFERROR(AD515,"#N/C")="#N/C",AC515,IF(IFERROR(AE515,"#N/C")="#N/C",AD515,"#N/C")))))), _xlpm.finalResult,IF(OR(_xlpm.computedResult="",_xlpm.computedResult="#N/C"),_xlpm.fallback,_xlpm.computedResult), INDEX(_xlpm.finalResult,1)))</f>
        <v>Brachycera</v>
      </c>
      <c r="AI515" s="106" t="s">
        <v>35</v>
      </c>
      <c r="AJ515" s="55" t="str">
        <f t="shared" si="73"/>
        <v>Insecta.Diptera.Brachycera.#N/C.#N/C.#N/C.#N/C.#N/C.#N/C</v>
      </c>
    </row>
    <row r="516" spans="1:36" x14ac:dyDescent="0.25">
      <c r="A516" s="3">
        <v>227</v>
      </c>
      <c r="B516" s="50" t="str">
        <f t="shared" si="69"/>
        <v>FAIR-D2_227</v>
      </c>
      <c r="C516" s="51" t="s">
        <v>335</v>
      </c>
      <c r="D516" s="4">
        <f t="shared" si="71"/>
        <v>45171</v>
      </c>
      <c r="E516" s="1" t="s">
        <v>512</v>
      </c>
      <c r="F516" s="81" t="str">
        <f>HYPERLINK(VLOOKUP(E516,Video_List!G:K,5),"video")</f>
        <v>video</v>
      </c>
      <c r="G516" s="5" t="str">
        <f>IF(ISBLANK(E516),"",IFERROR(IF(MATCH(E516,Video_List!$G:$G,)&gt;0,"ok",""),"errr"))</f>
        <v>ok</v>
      </c>
      <c r="H516" s="1" t="s">
        <v>512</v>
      </c>
      <c r="I516" s="81" t="str">
        <f>HYPERLINK(VLOOKUP(H516,Video_List!G:K,5),"video")</f>
        <v>video</v>
      </c>
      <c r="J516" s="5" t="str">
        <f>IF(ISBLANK(H516),"",IFERROR(IF(MATCH(H516,Video_List!$G:$G,)&gt;0,"ok",""),"error"))</f>
        <v>ok</v>
      </c>
      <c r="K516" s="2">
        <v>45171.429583333302</v>
      </c>
      <c r="L516" s="2">
        <v>45171.429652777799</v>
      </c>
      <c r="M516" s="52">
        <f t="shared" si="70"/>
        <v>6.9444497057702392E-5</v>
      </c>
      <c r="N516" s="53" t="s">
        <v>46</v>
      </c>
      <c r="O516" s="6" t="s">
        <v>32</v>
      </c>
      <c r="P516" s="6" t="s">
        <v>33</v>
      </c>
      <c r="Q516" s="6">
        <v>227</v>
      </c>
      <c r="R516" s="5" t="str">
        <f t="shared" si="74"/>
        <v>FAIR-D2/227</v>
      </c>
      <c r="S516" s="4" t="str">
        <f>IF(ISBLANK(E516),"",IF(E516=H516, "1 video",CONCATENATE((+COUNTIFS(Video_List!$A:$A,Monitoring!C516,Video_List!$D:$D,"&lt;=" &amp;Monitoring!L516)-COUNTIFS(Video_List!$A:$A,Monitoring!C516,Video_List!$D:$D,"&lt;=" &amp;Monitoring!K516))+1," videos")))</f>
        <v>1 video</v>
      </c>
      <c r="T516" s="6" t="s">
        <v>34</v>
      </c>
      <c r="U516" s="75"/>
      <c r="V516" s="7" t="str">
        <f t="shared" si="72"/>
        <v/>
      </c>
      <c r="W516" s="85" t="s">
        <v>35</v>
      </c>
      <c r="X516" s="86" t="s">
        <v>35</v>
      </c>
      <c r="Y516" s="87" t="str">
        <f>+IFERROR(IF(Z516="#N/C","#N/C",INDEX(Taxonomy_UniqueValues!A:A,MATCH(Z516,Taxonomy_UniqueValues!B:B,0))),"#N/C")</f>
        <v>Insecta</v>
      </c>
      <c r="Z516" s="87" t="str">
        <f>+IFERROR(IF(AA516="#N/C","#N/C",INDEX(Taxonomy_UniqueValues!B:B,MATCH(AA516,Taxonomy_UniqueValues!C:C,0))),"#N/C")</f>
        <v>Diptera</v>
      </c>
      <c r="AA516" s="87" t="s">
        <v>49</v>
      </c>
      <c r="AB516" s="87" t="str">
        <f>+IFERROR(IF(AC516="#N/C","#N/C",INDEX(Taxonomy_UniqueValues!D:D,MATCH(AC516,Taxonomy_UniqueValues!E:E,0))),"#N/C")</f>
        <v>#N/C</v>
      </c>
      <c r="AC516" s="87" t="str">
        <f>+IFERROR(IF(AD516="#N/C","#N/C",INDEX(Taxonomy_UniqueValues!E:E,MATCH(AD516,Taxonomy_UniqueValues!F:F,0))),"#N/C")</f>
        <v>#N/C</v>
      </c>
      <c r="AD516" s="87" t="str">
        <f>+IFERROR(IF(AE516="#N/C","#N/C",INDEX(Taxonomy_UniqueValues!F:F,MATCH(AE516,Taxonomy_UniqueValues!G:G,0))),"#N/C")</f>
        <v>#N/C</v>
      </c>
      <c r="AE516" s="87" t="str">
        <f>+IFERROR(IF(AF516="#N/C","#N/C",INDEX(Taxonomy_UniqueValues!G:G,MATCH(AF516,Taxonomy_UniqueValues!H:H,0))),"#N/C")</f>
        <v>#N/C</v>
      </c>
      <c r="AF516" s="87" t="str">
        <f>+IFERROR(IF(AG516="#N/C","#N/C",INDEX(Taxonomy_UniqueValues!H:H,MATCH(AG516,Taxonomy_UniqueValues!I:I,0))),"#N/C")</f>
        <v>#N/C</v>
      </c>
      <c r="AG516" s="90" t="str">
        <f>+IFERROR(IF(#REF!="#N/C","#N/C",INDEX(Taxonomy_UniqueValues!I:I,MATCH(#REF!,Taxonomy_UniqueValues!K:K,0))),"#N/C")</f>
        <v>#N/C</v>
      </c>
      <c r="AH516" s="39" t="str" cm="1">
        <f t="array" ref="AH516">IF(LEN(V516)&gt;1,V516,_xlfn.LET(_xlpm.cls,Y516, _xlpm.ord,IFERROR(Z516,"#N/C"), _xlpm.subord,IFERROR(AA516,"#N/C"), _xlpm.infr,IFERROR(AB516,"#N/C"), _xlpm.sf,IFERROR(AC516,"#N/C"), _xlpm.fam,IFERROR(AD516,"#N/C"), _xlpm.subfam,IF(TRIM(AE516)="-","#N/C",IFERROR(AE516,"#N/C")),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_xlpm.fallback,IF(IFERROR(Z516,"#N/C")="#N/C",Y516,IF(IFERROR(AA516,"#N/C")="#N/C",Z516,IF(IFERROR(AB516,"#N/C")="#N/C",AA516,IF(IFERROR(AC516,"#N/C")="#N/C",AB516,IF(IFERROR(AD516,"#N/C")="#N/C",AC516,IF(IFERROR(AE516,"#N/C")="#N/C",AD516,"#N/C")))))), _xlpm.finalResult,IF(OR(_xlpm.computedResult="",_xlpm.computedResult="#N/C"),_xlpm.fallback,_xlpm.computedResult), INDEX(_xlpm.finalResult,1)))</f>
        <v>Brachycera</v>
      </c>
      <c r="AI516" s="106" t="s">
        <v>35</v>
      </c>
      <c r="AJ516" s="55" t="str">
        <f t="shared" si="73"/>
        <v>Insecta.Diptera.Brachycera.#N/C.#N/C.#N/C.#N/C.#N/C.#N/C</v>
      </c>
    </row>
    <row r="517" spans="1:36" x14ac:dyDescent="0.25">
      <c r="A517" s="3">
        <v>228</v>
      </c>
      <c r="B517" s="50" t="str">
        <f t="shared" si="69"/>
        <v>FAIR-D2_228</v>
      </c>
      <c r="C517" s="51" t="s">
        <v>335</v>
      </c>
      <c r="D517" s="4">
        <f t="shared" si="71"/>
        <v>45171</v>
      </c>
      <c r="E517" s="1" t="s">
        <v>513</v>
      </c>
      <c r="F517" s="81" t="str">
        <f>HYPERLINK(VLOOKUP(E517,Video_List!G:K,5),"video")</f>
        <v>video</v>
      </c>
      <c r="G517" s="5" t="str">
        <f>IF(ISBLANK(E517),"",IFERROR(IF(MATCH(E517,Video_List!$G:$G,)&gt;0,"ok",""),"errr"))</f>
        <v>ok</v>
      </c>
      <c r="H517" s="1" t="s">
        <v>514</v>
      </c>
      <c r="I517" s="81" t="str">
        <f>HYPERLINK(VLOOKUP(H517,Video_List!G:K,5),"video")</f>
        <v>video</v>
      </c>
      <c r="J517" s="5" t="str">
        <f>IF(ISBLANK(H517),"",IFERROR(IF(MATCH(H517,Video_List!$G:$G,)&gt;0,"ok",""),"error"))</f>
        <v>ok</v>
      </c>
      <c r="K517" s="2">
        <v>45171.432777777802</v>
      </c>
      <c r="L517" s="2">
        <v>45171.454143518502</v>
      </c>
      <c r="M517" s="52">
        <f t="shared" si="70"/>
        <v>2.1365740700275637E-2</v>
      </c>
      <c r="N517" s="53" t="s">
        <v>46</v>
      </c>
      <c r="O517" s="6" t="s">
        <v>32</v>
      </c>
      <c r="P517" s="6" t="s">
        <v>33</v>
      </c>
      <c r="Q517" s="6">
        <v>228</v>
      </c>
      <c r="R517" s="5" t="str">
        <f t="shared" si="74"/>
        <v>FAIR-D2/228</v>
      </c>
      <c r="S517" s="4" t="str">
        <f>IF(ISBLANK(E517),"",IF(E517=H517, "1 video",CONCATENATE((+COUNTIFS(Video_List!$A:$A,Monitoring!C517,Video_List!$D:$D,"&lt;=" &amp;Monitoring!L517)-COUNTIFS(Video_List!$A:$A,Monitoring!C517,Video_List!$D:$D,"&lt;=" &amp;Monitoring!K517))+1," videos")))</f>
        <v>5 videos</v>
      </c>
      <c r="T517" s="6" t="s">
        <v>34</v>
      </c>
      <c r="U517" s="75"/>
      <c r="V517" s="7" t="str">
        <f t="shared" si="72"/>
        <v/>
      </c>
      <c r="W517" s="85" t="s">
        <v>35</v>
      </c>
      <c r="X517" s="86" t="s">
        <v>35</v>
      </c>
      <c r="Y517" s="87" t="str">
        <f>+IFERROR(IF(Z517="#N/C","#N/C",INDEX(Taxonomy_UniqueValues!A:A,MATCH(Z517,Taxonomy_UniqueValues!B:B,0))),"#N/C")</f>
        <v>Insecta</v>
      </c>
      <c r="Z517" s="87" t="str">
        <f>+IFERROR(IF(AA517="#N/C","#N/C",INDEX(Taxonomy_UniqueValues!B:B,MATCH(AA517,Taxonomy_UniqueValues!C:C,0))),"#N/C")</f>
        <v>Diptera</v>
      </c>
      <c r="AA517" s="87" t="s">
        <v>49</v>
      </c>
      <c r="AB517" s="87" t="str">
        <f>+IFERROR(IF(AC517="#N/C","#N/C",INDEX(Taxonomy_UniqueValues!D:D,MATCH(AC517,Taxonomy_UniqueValues!E:E,0))),"#N/C")</f>
        <v>#N/C</v>
      </c>
      <c r="AC517" s="87" t="str">
        <f>+IFERROR(IF(AD517="#N/C","#N/C",INDEX(Taxonomy_UniqueValues!E:E,MATCH(AD517,Taxonomy_UniqueValues!F:F,0))),"#N/C")</f>
        <v>#N/C</v>
      </c>
      <c r="AD517" s="87" t="str">
        <f>+IFERROR(IF(AE517="#N/C","#N/C",INDEX(Taxonomy_UniqueValues!F:F,MATCH(AE517,Taxonomy_UniqueValues!G:G,0))),"#N/C")</f>
        <v>#N/C</v>
      </c>
      <c r="AE517" s="87" t="str">
        <f>+IFERROR(IF(AF517="#N/C","#N/C",INDEX(Taxonomy_UniqueValues!G:G,MATCH(AF517,Taxonomy_UniqueValues!H:H,0))),"#N/C")</f>
        <v>#N/C</v>
      </c>
      <c r="AF517" s="87" t="str">
        <f>+IFERROR(IF(AG517="#N/C","#N/C",INDEX(Taxonomy_UniqueValues!H:H,MATCH(AG517,Taxonomy_UniqueValues!I:I,0))),"#N/C")</f>
        <v>#N/C</v>
      </c>
      <c r="AG517" s="90" t="str">
        <f>+IFERROR(IF(#REF!="#N/C","#N/C",INDEX(Taxonomy_UniqueValues!I:I,MATCH(#REF!,Taxonomy_UniqueValues!K:K,0))),"#N/C")</f>
        <v>#N/C</v>
      </c>
      <c r="AH517" s="39" t="str" cm="1">
        <f t="array" ref="AH517">IF(LEN(V517)&gt;1,V517,_xlfn.LET(_xlpm.cls,Y517, _xlpm.ord,IFERROR(Z517,"#N/C"), _xlpm.subord,IFERROR(AA517,"#N/C"), _xlpm.infr,IFERROR(AB517,"#N/C"), _xlpm.sf,IFERROR(AC517,"#N/C"), _xlpm.fam,IFERROR(AD517,"#N/C"), _xlpm.subfam,IF(TRIM(AE517)="-","#N/C",IFERROR(AE517,"#N/C")),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_xlpm.fallback,IF(IFERROR(Z517,"#N/C")="#N/C",Y517,IF(IFERROR(AA517,"#N/C")="#N/C",Z517,IF(IFERROR(AB517,"#N/C")="#N/C",AA517,IF(IFERROR(AC517,"#N/C")="#N/C",AB517,IF(IFERROR(AD517,"#N/C")="#N/C",AC517,IF(IFERROR(AE517,"#N/C")="#N/C",AD517,"#N/C")))))), _xlpm.finalResult,IF(OR(_xlpm.computedResult="",_xlpm.computedResult="#N/C"),_xlpm.fallback,_xlpm.computedResult), INDEX(_xlpm.finalResult,1)))</f>
        <v>Brachycera</v>
      </c>
      <c r="AI517" s="106" t="s">
        <v>35</v>
      </c>
      <c r="AJ517" s="55" t="str">
        <f t="shared" si="73"/>
        <v>Insecta.Diptera.Brachycera.#N/C.#N/C.#N/C.#N/C.#N/C.#N/C</v>
      </c>
    </row>
    <row r="518" spans="1:36" x14ac:dyDescent="0.25">
      <c r="A518" s="3">
        <v>229</v>
      </c>
      <c r="B518" s="50" t="str">
        <f t="shared" si="69"/>
        <v>FAIR-D2_229</v>
      </c>
      <c r="C518" s="51" t="s">
        <v>335</v>
      </c>
      <c r="D518" s="4">
        <f t="shared" si="71"/>
        <v>45171</v>
      </c>
      <c r="E518" s="1" t="s">
        <v>515</v>
      </c>
      <c r="F518" s="81" t="str">
        <f>HYPERLINK(VLOOKUP(E518,Video_List!G:K,5),"video")</f>
        <v>video</v>
      </c>
      <c r="G518" s="5" t="str">
        <f>IF(ISBLANK(E518),"",IFERROR(IF(MATCH(E518,Video_List!$G:$G,)&gt;0,"ok",""),"errr"))</f>
        <v>ok</v>
      </c>
      <c r="H518" s="1" t="s">
        <v>515</v>
      </c>
      <c r="I518" s="81" t="str">
        <f>HYPERLINK(VLOOKUP(H518,Video_List!G:K,5),"video")</f>
        <v>video</v>
      </c>
      <c r="J518" s="5" t="str">
        <f>IF(ISBLANK(H518),"",IFERROR(IF(MATCH(H518,Video_List!$G:$G,)&gt;0,"ok",""),"error"))</f>
        <v>ok</v>
      </c>
      <c r="K518" s="2">
        <v>45171.501782407402</v>
      </c>
      <c r="L518" s="2">
        <v>45171.502002314803</v>
      </c>
      <c r="M518" s="52">
        <f t="shared" si="70"/>
        <v>2.1990740060573444E-4</v>
      </c>
      <c r="N518" s="53" t="s">
        <v>31</v>
      </c>
      <c r="O518" s="6" t="s">
        <v>35</v>
      </c>
      <c r="P518" s="6" t="s">
        <v>46</v>
      </c>
      <c r="Q518" s="6">
        <v>229</v>
      </c>
      <c r="R518" s="5" t="str">
        <f t="shared" si="74"/>
        <v>FAIR-D2/229</v>
      </c>
      <c r="S518" s="4" t="str">
        <f>IF(ISBLANK(E518),"",IF(E518=H518, "1 video",CONCATENATE((+COUNTIFS(Video_List!$A:$A,Monitoring!C518,Video_List!$D:$D,"&lt;=" &amp;Monitoring!L518)-COUNTIFS(Video_List!$A:$A,Monitoring!C518,Video_List!$D:$D,"&lt;=" &amp;Monitoring!K518))+1," videos")))</f>
        <v>1 video</v>
      </c>
      <c r="T518" s="6" t="s">
        <v>34</v>
      </c>
      <c r="U518" s="75"/>
      <c r="V518" s="7" t="str">
        <f t="shared" si="72"/>
        <v/>
      </c>
      <c r="W518" s="85" t="s">
        <v>35</v>
      </c>
      <c r="X518" s="86" t="s">
        <v>35</v>
      </c>
      <c r="Y518" s="87" t="str">
        <f>+IFERROR(IF(Z518="#N/C","#N/C",INDEX(Taxonomy_UniqueValues!A:A,MATCH(Z518,Taxonomy_UniqueValues!B:B,0))),"#N/C")</f>
        <v>Insecta</v>
      </c>
      <c r="Z518" s="87" t="str">
        <f>+IFERROR(IF(AA518="#N/C","#N/C",INDEX(Taxonomy_UniqueValues!B:B,MATCH(AA518,Taxonomy_UniqueValues!C:C,0))),"#N/C")</f>
        <v>Diptera</v>
      </c>
      <c r="AA518" s="87" t="s">
        <v>49</v>
      </c>
      <c r="AB518" s="87" t="str">
        <f>+IFERROR(IF(AC518="#N/C","#N/C",INDEX(Taxonomy_UniqueValues!D:D,MATCH(AC518,Taxonomy_UniqueValues!E:E,0))),"#N/C")</f>
        <v>#N/C</v>
      </c>
      <c r="AC518" s="87" t="str">
        <f>+IFERROR(IF(AD518="#N/C","#N/C",INDEX(Taxonomy_UniqueValues!E:E,MATCH(AD518,Taxonomy_UniqueValues!F:F,0))),"#N/C")</f>
        <v>#N/C</v>
      </c>
      <c r="AD518" s="87" t="str">
        <f>+IFERROR(IF(AE518="#N/C","#N/C",INDEX(Taxonomy_UniqueValues!F:F,MATCH(AE518,Taxonomy_UniqueValues!G:G,0))),"#N/C")</f>
        <v>#N/C</v>
      </c>
      <c r="AE518" s="87" t="str">
        <f>+IFERROR(IF(AF518="#N/C","#N/C",INDEX(Taxonomy_UniqueValues!G:G,MATCH(AF518,Taxonomy_UniqueValues!H:H,0))),"#N/C")</f>
        <v>#N/C</v>
      </c>
      <c r="AF518" s="87" t="str">
        <f>+IFERROR(IF(AG518="#N/C","#N/C",INDEX(Taxonomy_UniqueValues!H:H,MATCH(AG518,Taxonomy_UniqueValues!I:I,0))),"#N/C")</f>
        <v>#N/C</v>
      </c>
      <c r="AG518" s="90" t="str">
        <f>+IFERROR(IF(#REF!="#N/C","#N/C",INDEX(Taxonomy_UniqueValues!I:I,MATCH(#REF!,Taxonomy_UniqueValues!K:K,0))),"#N/C")</f>
        <v>#N/C</v>
      </c>
      <c r="AH518" s="39" t="str" cm="1">
        <f t="array" ref="AH518">IF(LEN(V518)&gt;1,V518,_xlfn.LET(_xlpm.cls,Y518, _xlpm.ord,IFERROR(Z518,"#N/C"), _xlpm.subord,IFERROR(AA518,"#N/C"), _xlpm.infr,IFERROR(AB518,"#N/C"), _xlpm.sf,IFERROR(AC518,"#N/C"), _xlpm.fam,IFERROR(AD518,"#N/C"), _xlpm.subfam,IF(TRIM(AE518)="-","#N/C",IFERROR(AE518,"#N/C")),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_xlpm.fallback,IF(IFERROR(Z518,"#N/C")="#N/C",Y518,IF(IFERROR(AA518,"#N/C")="#N/C",Z518,IF(IFERROR(AB518,"#N/C")="#N/C",AA518,IF(IFERROR(AC518,"#N/C")="#N/C",AB518,IF(IFERROR(AD518,"#N/C")="#N/C",AC518,IF(IFERROR(AE518,"#N/C")="#N/C",AD518,"#N/C")))))), _xlpm.finalResult,IF(OR(_xlpm.computedResult="",_xlpm.computedResult="#N/C"),_xlpm.fallback,_xlpm.computedResult), INDEX(_xlpm.finalResult,1)))</f>
        <v>Brachycera</v>
      </c>
      <c r="AI518" s="106" t="s">
        <v>35</v>
      </c>
      <c r="AJ518" s="55" t="str">
        <f t="shared" si="73"/>
        <v>Insecta.Diptera.Brachycera.#N/C.#N/C.#N/C.#N/C.#N/C.#N/C</v>
      </c>
    </row>
    <row r="519" spans="1:36" x14ac:dyDescent="0.25">
      <c r="A519" s="3">
        <v>230</v>
      </c>
      <c r="B519" s="50" t="str">
        <f t="shared" si="69"/>
        <v>FAIR-D2_230</v>
      </c>
      <c r="C519" s="51" t="s">
        <v>335</v>
      </c>
      <c r="D519" s="4">
        <f t="shared" si="71"/>
        <v>45171</v>
      </c>
      <c r="E519" s="1" t="s">
        <v>516</v>
      </c>
      <c r="F519" s="81" t="str">
        <f>HYPERLINK(VLOOKUP(E519,Video_List!G:K,5),"video")</f>
        <v>video</v>
      </c>
      <c r="G519" s="5" t="str">
        <f>IF(ISBLANK(E519),"",IFERROR(IF(MATCH(E519,Video_List!$G:$G,)&gt;0,"ok",""),"errr"))</f>
        <v>ok</v>
      </c>
      <c r="H519" s="1" t="s">
        <v>517</v>
      </c>
      <c r="I519" s="81" t="str">
        <f>HYPERLINK(VLOOKUP(H519,Video_List!G:K,5),"video")</f>
        <v>video</v>
      </c>
      <c r="J519" s="5" t="str">
        <f>IF(ISBLANK(H519),"",IFERROR(IF(MATCH(H519,Video_List!$G:$G,)&gt;0,"ok",""),"error"))</f>
        <v>ok</v>
      </c>
      <c r="K519" s="2">
        <v>45171.522615740701</v>
      </c>
      <c r="L519" s="2">
        <v>45171.530949074098</v>
      </c>
      <c r="M519" s="52">
        <f t="shared" si="70"/>
        <v>8.3333333968766965E-3</v>
      </c>
      <c r="N519" s="53" t="s">
        <v>31</v>
      </c>
      <c r="O519" s="6" t="s">
        <v>35</v>
      </c>
      <c r="P519" s="6" t="s">
        <v>33</v>
      </c>
      <c r="Q519" s="6">
        <v>230</v>
      </c>
      <c r="R519" s="5" t="str">
        <f t="shared" si="74"/>
        <v>FAIR-D2/230</v>
      </c>
      <c r="S519" s="4" t="str">
        <f>IF(ISBLANK(E519),"",IF(E519=H519, "1 video",CONCATENATE((+COUNTIFS(Video_List!$A:$A,Monitoring!C519,Video_List!$D:$D,"&lt;=" &amp;Monitoring!L519)-COUNTIFS(Video_List!$A:$A,Monitoring!C519,Video_List!$D:$D,"&lt;=" &amp;Monitoring!K519))+1," videos")))</f>
        <v>2 videos</v>
      </c>
      <c r="T519" s="6" t="s">
        <v>185</v>
      </c>
      <c r="U519" s="75"/>
      <c r="V519" s="7" t="str">
        <f t="shared" si="72"/>
        <v/>
      </c>
      <c r="W519" s="85" t="s">
        <v>32</v>
      </c>
      <c r="X519" s="86" t="s">
        <v>32</v>
      </c>
      <c r="Y519" s="87" t="str">
        <f>+IFERROR(IF(Z519="#N/C","#N/C",INDEX(Taxonomy_UniqueValues!A:A,MATCH(Z519,Taxonomy_UniqueValues!B:B,0))),"#N/C")</f>
        <v>Insecta</v>
      </c>
      <c r="Z519" s="87" t="str">
        <f>+IFERROR(IF(AA519="#N/C","#N/C",INDEX(Taxonomy_UniqueValues!B:B,MATCH(AA519,Taxonomy_UniqueValues!C:C,0))),"#N/C")</f>
        <v>Coleoptera</v>
      </c>
      <c r="AA519" s="87" t="str">
        <f>+IFERROR(IF(AC519="#N/C","#N/C",INDEX(Taxonomy_UniqueValues!C:C,MATCH(AC519,Taxonomy_UniqueValues!E:E,0))),"#N/C")</f>
        <v>Polyphaga</v>
      </c>
      <c r="AB519" s="87" t="str">
        <f>+IFERROR(IF(AC519="#N/C","#N/C",INDEX(Taxonomy_UniqueValues!D:D,MATCH(AC519,Taxonomy_UniqueValues!E:E,0))),"#N/C")</f>
        <v>Cucujiformia</v>
      </c>
      <c r="AC519" s="87" t="str">
        <f>+IFERROR(IF(AD519="#N/C","#N/C",INDEX(Taxonomy_UniqueValues!E:E,MATCH(AD519,Taxonomy_UniqueValues!F:F,0))),"#N/C")</f>
        <v>Coccinelloidea</v>
      </c>
      <c r="AD519" s="87" t="str">
        <f>+IFERROR(IF(AE519="#N/C","#N/C",INDEX(Taxonomy_UniqueValues!F:F,MATCH(AE519,Taxonomy_UniqueValues!G:G,0))),"#N/C")</f>
        <v>Coccinellidae</v>
      </c>
      <c r="AE519" s="87" t="str">
        <f>+IFERROR(IF(AF519="#N/C","#N/C",INDEX(Taxonomy_UniqueValues!G:G,MATCH(AF519,Taxonomy_UniqueValues!H:H,0))),"#N/C")</f>
        <v>Coccinellinae</v>
      </c>
      <c r="AF519" s="87" t="s">
        <v>331</v>
      </c>
      <c r="AG519" s="90" t="str">
        <f>+IFERROR(IF(#REF!="#N/C","#N/C",INDEX(Taxonomy_UniqueValues!I:I,MATCH(#REF!,Taxonomy_UniqueValues!K:K,0))),"#N/C")</f>
        <v>#N/C</v>
      </c>
      <c r="AH519" s="39" t="str" cm="1">
        <f t="array" ref="AH519">IF(LEN(V519)&gt;1,V519,_xlfn.LET(_xlpm.cls,Y519, _xlpm.ord,IFERROR(Z519,"#N/C"), _xlpm.subord,IFERROR(AA519,"#N/C"), _xlpm.infr,IFERROR(AB519,"#N/C"), _xlpm.sf,IFERROR(AC519,"#N/C"), _xlpm.fam,IFERROR(AD519,"#N/C"), _xlpm.subfam,IF(TRIM(AE519)="-","#N/C",IFERROR(AE519,"#N/C")),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_xlpm.fallback,IF(IFERROR(Z519,"#N/C")="#N/C",Y519,IF(IFERROR(AA519,"#N/C")="#N/C",Z519,IF(IFERROR(AB519,"#N/C")="#N/C",AA519,IF(IFERROR(AC519,"#N/C")="#N/C",AB519,IF(IFERROR(AD519,"#N/C")="#N/C",AC519,IF(IFERROR(AE519,"#N/C")="#N/C",AD519,"#N/C")))))), _xlpm.finalResult,IF(OR(_xlpm.computedResult="",_xlpm.computedResult="#N/C"),_xlpm.fallback,_xlpm.computedResult), INDEX(_xlpm.finalResult,1)))</f>
        <v>ladybug</v>
      </c>
      <c r="AI519" s="106" t="s">
        <v>35</v>
      </c>
      <c r="AJ519" s="55" t="str">
        <f t="shared" si="73"/>
        <v>Insecta.Coleoptera.Polyphaga.Cucujiformia.Coccinelloidea.Coccinellidae.Coccinellinae.Harmonia.#N/C</v>
      </c>
    </row>
    <row r="520" spans="1:36" x14ac:dyDescent="0.25">
      <c r="A520" s="3">
        <v>231</v>
      </c>
      <c r="B520" s="50" t="str">
        <f t="shared" si="69"/>
        <v>FAIR-D2_231</v>
      </c>
      <c r="C520" s="51" t="s">
        <v>335</v>
      </c>
      <c r="D520" s="4">
        <f t="shared" si="71"/>
        <v>45171</v>
      </c>
      <c r="E520" s="1" t="s">
        <v>517</v>
      </c>
      <c r="F520" s="81" t="str">
        <f>HYPERLINK(VLOOKUP(E520,Video_List!G:K,5),"video")</f>
        <v>video</v>
      </c>
      <c r="G520" s="5" t="str">
        <f>IF(ISBLANK(E520),"",IFERROR(IF(MATCH(E520,Video_List!$G:$G,)&gt;0,"ok",""),"errr"))</f>
        <v>ok</v>
      </c>
      <c r="H520" s="1" t="s">
        <v>517</v>
      </c>
      <c r="I520" s="81" t="str">
        <f>HYPERLINK(VLOOKUP(H520,Video_List!G:K,5),"video")</f>
        <v>video</v>
      </c>
      <c r="J520" s="5" t="str">
        <f>IF(ISBLANK(H520),"",IFERROR(IF(MATCH(H520,Video_List!$G:$G,)&gt;0,"ok",""),"error"))</f>
        <v>ok</v>
      </c>
      <c r="K520" s="2">
        <v>45171.5297685185</v>
      </c>
      <c r="L520" s="2">
        <v>45171.530138888898</v>
      </c>
      <c r="M520" s="52">
        <f t="shared" si="70"/>
        <v>3.7037039874121547E-4</v>
      </c>
      <c r="N520" s="53" t="s">
        <v>31</v>
      </c>
      <c r="O520" s="6" t="s">
        <v>35</v>
      </c>
      <c r="P520" s="6" t="s">
        <v>33</v>
      </c>
      <c r="Q520" s="6">
        <v>231</v>
      </c>
      <c r="R520" s="5" t="str">
        <f t="shared" si="74"/>
        <v>FAIR-D2/231</v>
      </c>
      <c r="S520" s="4" t="str">
        <f>IF(ISBLANK(E520),"",IF(E520=H520, "1 video",CONCATENATE((+COUNTIFS(Video_List!$A:$A,Monitoring!C520,Video_List!$D:$D,"&lt;=" &amp;Monitoring!L520)-COUNTIFS(Video_List!$A:$A,Monitoring!C520,Video_List!$D:$D,"&lt;=" &amp;Monitoring!K520))+1," videos")))</f>
        <v>1 video</v>
      </c>
      <c r="T520" s="6" t="s">
        <v>34</v>
      </c>
      <c r="U520" s="75"/>
      <c r="V520" s="7" t="str">
        <f t="shared" si="72"/>
        <v/>
      </c>
      <c r="W520" s="85" t="s">
        <v>32</v>
      </c>
      <c r="X520" s="86" t="s">
        <v>32</v>
      </c>
      <c r="Y520" s="87" t="str">
        <f>+IFERROR(IF(Z520="#N/C","#N/C",INDEX(Taxonomy_UniqueValues!A:A,MATCH(Z520,Taxonomy_UniqueValues!B:B,0))),"#N/C")</f>
        <v>Insecta</v>
      </c>
      <c r="Z520" s="87" t="str">
        <f>+IFERROR(IF(AA520="#N/C","#N/C",INDEX(Taxonomy_UniqueValues!B:B,MATCH(AA520,Taxonomy_UniqueValues!C:C,0))),"#N/C")</f>
        <v>Diptera</v>
      </c>
      <c r="AA520" s="87" t="str">
        <f>+IFERROR(IF(AC520="#N/C","#N/C",INDEX(Taxonomy_UniqueValues!C:C,MATCH(AC520,Taxonomy_UniqueValues!E:E,0))),"#N/C")</f>
        <v>Brachycera</v>
      </c>
      <c r="AB520" s="87" t="str">
        <f>+IFERROR(IF(AC520="#N/C","#N/C",INDEX(Taxonomy_UniqueValues!D:D,MATCH(AC520,Taxonomy_UniqueValues!E:E,0))),"#N/C")</f>
        <v>Muscomorpha</v>
      </c>
      <c r="AC520" s="87" t="s">
        <v>36</v>
      </c>
      <c r="AD520" s="87" t="str">
        <f>+IFERROR(IF(AE520="#N/C","#N/C",INDEX(Taxonomy_UniqueValues!F:F,MATCH(AE520,Taxonomy_UniqueValues!G:G,0))),"#N/C")</f>
        <v>#N/C</v>
      </c>
      <c r="AE520" s="87" t="str">
        <f>+IFERROR(IF(AF520="#N/C","#N/C",INDEX(Taxonomy_UniqueValues!G:G,MATCH(AF520,Taxonomy_UniqueValues!H:H,0))),"#N/C")</f>
        <v>#N/C</v>
      </c>
      <c r="AF520" s="87" t="str">
        <f>+IFERROR(IF(AG520="#N/C","#N/C",INDEX(Taxonomy_UniqueValues!H:H,MATCH(AG520,Taxonomy_UniqueValues!I:I,0))),"#N/C")</f>
        <v>#N/C</v>
      </c>
      <c r="AG520" s="90" t="str">
        <f>+IFERROR(IF(#REF!="#N/C","#N/C",INDEX(Taxonomy_UniqueValues!I:I,MATCH(#REF!,Taxonomy_UniqueValues!K:K,0))),"#N/C")</f>
        <v>#N/C</v>
      </c>
      <c r="AH520" s="39" t="str" cm="1">
        <f t="array" ref="AH520">IF(LEN(V520)&gt;1,V520,_xlfn.LET(_xlpm.cls,Y520, _xlpm.ord,IFERROR(Z520,"#N/C"), _xlpm.subord,IFERROR(AA520,"#N/C"), _xlpm.infr,IFERROR(AB520,"#N/C"), _xlpm.sf,IFERROR(AC520,"#N/C"), _xlpm.fam,IFERROR(AD520,"#N/C"), _xlpm.subfam,IF(TRIM(AE520)="-","#N/C",IFERROR(AE520,"#N/C")),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_xlpm.fallback,IF(IFERROR(Z520,"#N/C")="#N/C",Y520,IF(IFERROR(AA520,"#N/C")="#N/C",Z520,IF(IFERROR(AB520,"#N/C")="#N/C",AA520,IF(IFERROR(AC520,"#N/C")="#N/C",AB520,IF(IFERROR(AD520,"#N/C")="#N/C",AC520,IF(IFERROR(AE520,"#N/C")="#N/C",AD520,"#N/C")))))), _xlpm.finalResult,IF(OR(_xlpm.computedResult="",_xlpm.computedResult="#N/C"),_xlpm.fallback,_xlpm.computedResult), INDEX(_xlpm.finalResult,1)))</f>
        <v>Muscoidea</v>
      </c>
      <c r="AI520" s="106" t="s">
        <v>35</v>
      </c>
      <c r="AJ520" s="55" t="str">
        <f t="shared" si="73"/>
        <v>Insecta.Diptera.Brachycera.Muscomorpha.Muscoidea.#N/C.#N/C.#N/C.#N/C</v>
      </c>
    </row>
    <row r="521" spans="1:36" x14ac:dyDescent="0.25">
      <c r="A521" s="3">
        <v>232</v>
      </c>
      <c r="B521" s="50" t="str">
        <f t="shared" si="69"/>
        <v>FAIR-D2_232</v>
      </c>
      <c r="C521" s="51" t="s">
        <v>335</v>
      </c>
      <c r="D521" s="4">
        <f t="shared" si="71"/>
        <v>45171</v>
      </c>
      <c r="E521" s="1" t="s">
        <v>518</v>
      </c>
      <c r="F521" s="81" t="str">
        <f>HYPERLINK(VLOOKUP(E521,Video_List!G:K,5),"video")</f>
        <v>video</v>
      </c>
      <c r="G521" s="5" t="str">
        <f>IF(ISBLANK(E521),"",IFERROR(IF(MATCH(E521,Video_List!$G:$G,)&gt;0,"ok",""),"errr"))</f>
        <v>ok</v>
      </c>
      <c r="H521" s="1" t="s">
        <v>518</v>
      </c>
      <c r="I521" s="81" t="str">
        <f>HYPERLINK(VLOOKUP(H521,Video_List!G:K,5),"video")</f>
        <v>video</v>
      </c>
      <c r="J521" s="5" t="str">
        <f>IF(ISBLANK(H521),"",IFERROR(IF(MATCH(H521,Video_List!$G:$G,)&gt;0,"ok",""),"error"))</f>
        <v>ok</v>
      </c>
      <c r="K521" s="2">
        <v>45171.616678240702</v>
      </c>
      <c r="L521" s="2">
        <v>45171.616898148197</v>
      </c>
      <c r="M521" s="52">
        <f t="shared" si="70"/>
        <v>2.1990749519318342E-4</v>
      </c>
      <c r="N521" s="53" t="s">
        <v>31</v>
      </c>
      <c r="O521" s="6" t="s">
        <v>32</v>
      </c>
      <c r="P521" s="6" t="s">
        <v>33</v>
      </c>
      <c r="Q521" s="6">
        <v>232</v>
      </c>
      <c r="R521" s="5" t="str">
        <f t="shared" si="74"/>
        <v>FAIR-D2/232</v>
      </c>
      <c r="S521" s="4" t="str">
        <f>IF(ISBLANK(E521),"",IF(E521=H521, "1 video",CONCATENATE((+COUNTIFS(Video_List!$A:$A,Monitoring!C521,Video_List!$D:$D,"&lt;=" &amp;Monitoring!L521)-COUNTIFS(Video_List!$A:$A,Monitoring!C521,Video_List!$D:$D,"&lt;=" &amp;Monitoring!K521))+1," videos")))</f>
        <v>1 video</v>
      </c>
      <c r="T521" s="6" t="s">
        <v>34</v>
      </c>
      <c r="U521" s="75"/>
      <c r="V521" s="7" t="str">
        <f t="shared" si="72"/>
        <v/>
      </c>
      <c r="W521" s="85" t="s">
        <v>35</v>
      </c>
      <c r="X521" s="86" t="s">
        <v>35</v>
      </c>
      <c r="Y521" s="87" t="str">
        <f>+IFERROR(IF(Z521="#N/C","#N/C",INDEX(Taxonomy_UniqueValues!A:A,MATCH(Z521,Taxonomy_UniqueValues!B:B,0))),"#N/C")</f>
        <v>Insecta</v>
      </c>
      <c r="Z521" s="87" t="str">
        <f>+IFERROR(IF(AA521="#N/C","#N/C",INDEX(Taxonomy_UniqueValues!B:B,MATCH(AA521,Taxonomy_UniqueValues!C:C,0))),"#N/C")</f>
        <v>Diptera</v>
      </c>
      <c r="AA521" s="87" t="s">
        <v>49</v>
      </c>
      <c r="AB521" s="87" t="str">
        <f>+IFERROR(IF(AC521="#N/C","#N/C",INDEX(Taxonomy_UniqueValues!D:D,MATCH(AC521,Taxonomy_UniqueValues!E:E,0))),"#N/C")</f>
        <v>#N/C</v>
      </c>
      <c r="AC521" s="87" t="str">
        <f>+IFERROR(IF(AD521="#N/C","#N/C",INDEX(Taxonomy_UniqueValues!E:E,MATCH(AD521,Taxonomy_UniqueValues!F:F,0))),"#N/C")</f>
        <v>#N/C</v>
      </c>
      <c r="AD521" s="87" t="str">
        <f>+IFERROR(IF(AE521="#N/C","#N/C",INDEX(Taxonomy_UniqueValues!F:F,MATCH(AE521,Taxonomy_UniqueValues!G:G,0))),"#N/C")</f>
        <v>#N/C</v>
      </c>
      <c r="AE521" s="87" t="str">
        <f>+IFERROR(IF(AF521="#N/C","#N/C",INDEX(Taxonomy_UniqueValues!G:G,MATCH(AF521,Taxonomy_UniqueValues!H:H,0))),"#N/C")</f>
        <v>#N/C</v>
      </c>
      <c r="AF521" s="87" t="str">
        <f>+IFERROR(IF(AG521="#N/C","#N/C",INDEX(Taxonomy_UniqueValues!H:H,MATCH(AG521,Taxonomy_UniqueValues!I:I,0))),"#N/C")</f>
        <v>#N/C</v>
      </c>
      <c r="AG521" s="90" t="str">
        <f>+IFERROR(IF(#REF!="#N/C","#N/C",INDEX(Taxonomy_UniqueValues!I:I,MATCH(#REF!,Taxonomy_UniqueValues!K:K,0))),"#N/C")</f>
        <v>#N/C</v>
      </c>
      <c r="AH521" s="39" t="str" cm="1">
        <f t="array" ref="AH521">IF(LEN(V521)&gt;1,V521,_xlfn.LET(_xlpm.cls,Y521, _xlpm.ord,IFERROR(Z521,"#N/C"), _xlpm.subord,IFERROR(AA521,"#N/C"), _xlpm.infr,IFERROR(AB521,"#N/C"), _xlpm.sf,IFERROR(AC521,"#N/C"), _xlpm.fam,IFERROR(AD521,"#N/C"), _xlpm.subfam,IF(TRIM(AE521)="-","#N/C",IFERROR(AE521,"#N/C")),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_xlpm.fallback,IF(IFERROR(Z521,"#N/C")="#N/C",Y521,IF(IFERROR(AA521,"#N/C")="#N/C",Z521,IF(IFERROR(AB521,"#N/C")="#N/C",AA521,IF(IFERROR(AC521,"#N/C")="#N/C",AB521,IF(IFERROR(AD521,"#N/C")="#N/C",AC521,IF(IFERROR(AE521,"#N/C")="#N/C",AD521,"#N/C")))))), _xlpm.finalResult,IF(OR(_xlpm.computedResult="",_xlpm.computedResult="#N/C"),_xlpm.fallback,_xlpm.computedResult), INDEX(_xlpm.finalResult,1)))</f>
        <v>Brachycera</v>
      </c>
      <c r="AI521" s="106" t="s">
        <v>35</v>
      </c>
      <c r="AJ521" s="55" t="str">
        <f t="shared" si="73"/>
        <v>Insecta.Diptera.Brachycera.#N/C.#N/C.#N/C.#N/C.#N/C.#N/C</v>
      </c>
    </row>
    <row r="522" spans="1:36" x14ac:dyDescent="0.25">
      <c r="A522" s="3">
        <v>233</v>
      </c>
      <c r="B522" s="50" t="str">
        <f t="shared" si="69"/>
        <v>FAIR-D2_233</v>
      </c>
      <c r="C522" s="51" t="s">
        <v>335</v>
      </c>
      <c r="D522" s="4">
        <f t="shared" si="71"/>
        <v>45171</v>
      </c>
      <c r="E522" s="1" t="s">
        <v>519</v>
      </c>
      <c r="F522" s="81" t="str">
        <f>HYPERLINK(VLOOKUP(E522,Video_List!G:K,5),"video")</f>
        <v>video</v>
      </c>
      <c r="G522" s="5" t="str">
        <f>IF(ISBLANK(E522),"",IFERROR(IF(MATCH(E522,Video_List!$G:$G,)&gt;0,"ok",""),"errr"))</f>
        <v>ok</v>
      </c>
      <c r="H522" s="1" t="s">
        <v>519</v>
      </c>
      <c r="I522" s="81" t="str">
        <f>HYPERLINK(VLOOKUP(H522,Video_List!G:K,5),"video")</f>
        <v>video</v>
      </c>
      <c r="J522" s="5" t="str">
        <f>IF(ISBLANK(H522),"",IFERROR(IF(MATCH(H522,Video_List!$G:$G,)&gt;0,"ok",""),"error"))</f>
        <v>ok</v>
      </c>
      <c r="K522" s="2">
        <v>45171.652499999997</v>
      </c>
      <c r="L522" s="2">
        <v>45171.652638888903</v>
      </c>
      <c r="M522" s="52">
        <f t="shared" si="70"/>
        <v>1.3888890680391341E-4</v>
      </c>
      <c r="N522" s="53" t="s">
        <v>46</v>
      </c>
      <c r="O522" s="6" t="s">
        <v>32</v>
      </c>
      <c r="P522" s="6" t="s">
        <v>33</v>
      </c>
      <c r="Q522" s="6">
        <v>233</v>
      </c>
      <c r="R522" s="5" t="str">
        <f t="shared" si="74"/>
        <v>FAIR-D2/233</v>
      </c>
      <c r="S522" s="4" t="str">
        <f>IF(ISBLANK(E522),"",IF(E522=H522, "1 video",CONCATENATE((+COUNTIFS(Video_List!$A:$A,Monitoring!C522,Video_List!$D:$D,"&lt;=" &amp;Monitoring!L522)-COUNTIFS(Video_List!$A:$A,Monitoring!C522,Video_List!$D:$D,"&lt;=" &amp;Monitoring!K522))+1," videos")))</f>
        <v>1 video</v>
      </c>
      <c r="T522" s="6" t="s">
        <v>34</v>
      </c>
      <c r="U522" s="75"/>
      <c r="V522" s="7" t="str">
        <f t="shared" si="72"/>
        <v/>
      </c>
      <c r="W522" s="85" t="s">
        <v>32</v>
      </c>
      <c r="X522" s="86" t="s">
        <v>35</v>
      </c>
      <c r="Y522" s="87" t="str">
        <f>+IFERROR(IF(Z522="#N/C","#N/C",IF(Z522=0,INDEX(Taxonomy_UniqueValues!A:A,MATCH(AA522,Taxonomy_UniqueValues!C:C,0)),INDEX(Taxonomy_UniqueValues!A:A,MATCH(Z522,Taxonomy_UniqueValues!B:B,0)))),"#N/C")</f>
        <v>Insecta</v>
      </c>
      <c r="Z522" s="87" t="str">
        <f>+IFERROR(IF(AA522="#N/C","#N/C",IF(AA522=0,INDEX(Taxonomy_UniqueValues!B:B,MATCH(AB522,Taxonomy_UniqueValues!D:D,0)),INDEX(Taxonomy_UniqueValues!B:B,MATCH(AA522,Taxonomy_UniqueValues!C:C,0)))),"#N/C")</f>
        <v>Diptera</v>
      </c>
      <c r="AA522" s="87" t="str">
        <f>+IFERROR(IF(AB522="#N/C","#N/C",IF(AB522=0,INDEX(Taxonomy_UniqueValues!C:C,MATCH(AC522,Taxonomy_UniqueValues!E:E,0)),INDEX(Taxonomy_UniqueValues!C:C,MATCH(AB522,Taxonomy_UniqueValues!D:D,0)))),"#N/C")</f>
        <v>Brachycera</v>
      </c>
      <c r="AB522" s="87" t="str">
        <f>+IFERROR(IF(AC522="#N/C","#N/C",IF(AC522=0,INDEX(Taxonomy_UniqueValues!D:D,MATCH(AD522,Taxonomy_UniqueValues!F:F,0)),INDEX(Taxonomy_UniqueValues!D:D,MATCH(AC522,Taxonomy_UniqueValues!E:E,0)))),"#N/C")</f>
        <v>Muscomorpha</v>
      </c>
      <c r="AC522" s="87" t="str">
        <f>+IFERROR(IF(AD522="#N/C","#N/C",IF(AD522=0,INDEX(Taxonomy_UniqueValues!E:E,MATCH(AE522,Taxonomy_UniqueValues!G:G,0)),INDEX(Taxonomy_UniqueValues!E:E,MATCH(AD522,Taxonomy_UniqueValues!F:F,0)))),"#N/C")</f>
        <v>Muscoidea</v>
      </c>
      <c r="AD522" s="87" t="str">
        <f>+IFERROR(IF(AE522="#N/C","#N/C",IF(AE522=0,INDEX(Taxonomy_UniqueValues!F:F,MATCH(AF522,Taxonomy_UniqueValues!H:H,0)),INDEX(Taxonomy_UniqueValues!F:F,MATCH(AE522,Taxonomy_UniqueValues!G:G,0)))),"#N/C")</f>
        <v>Fanniidae</v>
      </c>
      <c r="AE522" s="87">
        <f>+IFERROR(IF(AF522="#N/C","#N/C",INDEX(Taxonomy_UniqueValues!G:G,MATCH(AF522,Taxonomy_UniqueValues!H:H,0))),"#N/C")</f>
        <v>0</v>
      </c>
      <c r="AF522" s="87" t="s">
        <v>39</v>
      </c>
      <c r="AG522" s="90" t="str">
        <f>+IFERROR(IF(#REF!="#N/C","#N/C",INDEX(Taxonomy_UniqueValues!I:I,MATCH(#REF!,Taxonomy_UniqueValues!K:K,0))),"#N/C")</f>
        <v>#N/C</v>
      </c>
      <c r="AH522" s="39" t="str" cm="1">
        <f t="array" ref="AH522">IF(LEN(V522)&gt;1,V522,_xlfn.LET(_xlpm.cls,Y522, _xlpm.ord,IFERROR(Z522,"#N/C"), _xlpm.subord,IFERROR(AA522,"#N/C"), _xlpm.infr,IFERROR(AB522,"#N/C"), _xlpm.sf,IFERROR(AC522,"#N/C"), _xlpm.fam,IFERROR(AD522,"#N/C"), _xlpm.subfam,IF(TRIM(AE522)="-","#N/C",IFERROR(AE522,"#N/C")),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_xlpm.fallback,IF(IFERROR(Z522,"#N/C")="#N/C",Y522,IF(IFERROR(AA522,"#N/C")="#N/C",Z522,IF(IFERROR(AB522,"#N/C")="#N/C",AA522,IF(IFERROR(AC522,"#N/C")="#N/C",AB522,IF(IFERROR(AD522,"#N/C")="#N/C",AC522,IF(IFERROR(AE522,"#N/C")="#N/C",AD522,"#N/C")))))), _xlpm.finalResult,IF(OR(_xlpm.computedResult="",_xlpm.computedResult="#N/C"),_xlpm.fallback,_xlpm.computedResult), INDEX(_xlpm.finalResult,1)))</f>
        <v>fly</v>
      </c>
      <c r="AI522" s="106" t="s">
        <v>35</v>
      </c>
      <c r="AJ522" s="55" t="str">
        <f t="shared" si="73"/>
        <v>Insecta.Diptera.Brachycera.Muscomorpha.Muscoidea.Fanniidae.0.Fannia.#N/C</v>
      </c>
    </row>
    <row r="523" spans="1:36" x14ac:dyDescent="0.25">
      <c r="A523" s="3">
        <v>234</v>
      </c>
      <c r="B523" s="50" t="str">
        <f t="shared" si="69"/>
        <v>FAIR-D2_234</v>
      </c>
      <c r="C523" s="51" t="s">
        <v>335</v>
      </c>
      <c r="D523" s="4">
        <f t="shared" si="71"/>
        <v>45171</v>
      </c>
      <c r="E523" s="1" t="s">
        <v>520</v>
      </c>
      <c r="F523" s="81" t="str">
        <f>HYPERLINK(VLOOKUP(E523,Video_List!G:K,5),"video")</f>
        <v>video</v>
      </c>
      <c r="G523" s="5" t="str">
        <f>IF(ISBLANK(E523),"",IFERROR(IF(MATCH(E523,Video_List!$G:$G,)&gt;0,"ok",""),"errr"))</f>
        <v>ok</v>
      </c>
      <c r="H523" s="1" t="s">
        <v>520</v>
      </c>
      <c r="I523" s="81" t="str">
        <f>HYPERLINK(VLOOKUP(H523,Video_List!G:K,5),"video")</f>
        <v>video</v>
      </c>
      <c r="J523" s="5" t="str">
        <f>IF(ISBLANK(H523),"",IFERROR(IF(MATCH(H523,Video_List!$G:$G,)&gt;0,"ok",""),"error"))</f>
        <v>ok</v>
      </c>
      <c r="K523" s="2">
        <v>45171.654224537</v>
      </c>
      <c r="L523" s="2">
        <v>45171.655196759297</v>
      </c>
      <c r="M523" s="52">
        <f t="shared" si="70"/>
        <v>9.722222966956906E-4</v>
      </c>
      <c r="N523" s="53" t="s">
        <v>31</v>
      </c>
      <c r="O523" s="6" t="s">
        <v>35</v>
      </c>
      <c r="P523" s="6" t="s">
        <v>33</v>
      </c>
      <c r="Q523" s="6">
        <v>234</v>
      </c>
      <c r="R523" s="5" t="str">
        <f t="shared" si="74"/>
        <v>FAIR-D2/234</v>
      </c>
      <c r="S523" s="4" t="str">
        <f>IF(ISBLANK(E523),"",IF(E523=H523, "1 video",CONCATENATE((+COUNTIFS(Video_List!$A:$A,Monitoring!C523,Video_List!$D:$D,"&lt;=" &amp;Monitoring!L523)-COUNTIFS(Video_List!$A:$A,Monitoring!C523,Video_List!$D:$D,"&lt;=" &amp;Monitoring!K523))+1," videos")))</f>
        <v>1 video</v>
      </c>
      <c r="T523" s="6" t="s">
        <v>34</v>
      </c>
      <c r="U523" s="75"/>
      <c r="V523" s="7" t="str">
        <f t="shared" si="72"/>
        <v/>
      </c>
      <c r="W523" s="85" t="s">
        <v>32</v>
      </c>
      <c r="X523" s="86" t="s">
        <v>35</v>
      </c>
      <c r="Y523" s="87" t="str">
        <f>+IFERROR(IF(Z523="#N/C","#N/C",IF(Z523=0,INDEX(Taxonomy_UniqueValues!A:A,MATCH(AA523,Taxonomy_UniqueValues!C:C,0)),INDEX(Taxonomy_UniqueValues!A:A,MATCH(Z523,Taxonomy_UniqueValues!B:B,0)))),"#N/C")</f>
        <v>Insecta</v>
      </c>
      <c r="Z523" s="87" t="str">
        <f>+IFERROR(IF(AA523="#N/C","#N/C",IF(AA523=0,INDEX(Taxonomy_UniqueValues!B:B,MATCH(AB523,Taxonomy_UniqueValues!D:D,0)),INDEX(Taxonomy_UniqueValues!B:B,MATCH(AA523,Taxonomy_UniqueValues!C:C,0)))),"#N/C")</f>
        <v>Diptera</v>
      </c>
      <c r="AA523" s="87" t="str">
        <f>+IFERROR(IF(AB523="#N/C","#N/C",IF(AB523=0,INDEX(Taxonomy_UniqueValues!C:C,MATCH(AC523,Taxonomy_UniqueValues!E:E,0)),INDEX(Taxonomy_UniqueValues!C:C,MATCH(AB523,Taxonomy_UniqueValues!D:D,0)))),"#N/C")</f>
        <v>Brachycera</v>
      </c>
      <c r="AB523" s="87" t="str">
        <f>+IFERROR(IF(AC523="#N/C","#N/C",IF(AC523=0,INDEX(Taxonomy_UniqueValues!D:D,MATCH(AD523,Taxonomy_UniqueValues!F:F,0)),INDEX(Taxonomy_UniqueValues!D:D,MATCH(AC523,Taxonomy_UniqueValues!E:E,0)))),"#N/C")</f>
        <v>Muscomorpha</v>
      </c>
      <c r="AC523" s="87" t="str">
        <f>+IFERROR(IF(AD523="#N/C","#N/C",IF(AD523=0,INDEX(Taxonomy_UniqueValues!E:E,MATCH(AE523,Taxonomy_UniqueValues!G:G,0)),INDEX(Taxonomy_UniqueValues!E:E,MATCH(AD523,Taxonomy_UniqueValues!F:F,0)))),"#N/C")</f>
        <v>Muscoidea</v>
      </c>
      <c r="AD523" s="87" t="str">
        <f>+IFERROR(IF(AE523="#N/C","#N/C",IF(AE523=0,INDEX(Taxonomy_UniqueValues!F:F,MATCH(AF523,Taxonomy_UniqueValues!H:H,0)),INDEX(Taxonomy_UniqueValues!F:F,MATCH(AE523,Taxonomy_UniqueValues!G:G,0)))),"#N/C")</f>
        <v>Fanniidae</v>
      </c>
      <c r="AE523" s="87">
        <f>+IFERROR(IF(AF523="#N/C","#N/C",INDEX(Taxonomy_UniqueValues!G:G,MATCH(AF523,Taxonomy_UniqueValues!H:H,0))),"#N/C")</f>
        <v>0</v>
      </c>
      <c r="AF523" s="87" t="s">
        <v>39</v>
      </c>
      <c r="AG523" s="90" t="str">
        <f>+IFERROR(IF(#REF!="#N/C","#N/C",INDEX(Taxonomy_UniqueValues!I:I,MATCH(#REF!,Taxonomy_UniqueValues!K:K,0))),"#N/C")</f>
        <v>#N/C</v>
      </c>
      <c r="AH523" s="39" t="str" cm="1">
        <f t="array" ref="AH523">IF(LEN(V523)&gt;1,V523,_xlfn.LET(_xlpm.cls,Y523, _xlpm.ord,IFERROR(Z523,"#N/C"), _xlpm.subord,IFERROR(AA523,"#N/C"), _xlpm.infr,IFERROR(AB523,"#N/C"), _xlpm.sf,IFERROR(AC523,"#N/C"), _xlpm.fam,IFERROR(AD523,"#N/C"), _xlpm.subfam,IF(TRIM(AE523)="-","#N/C",IFERROR(AE523,"#N/C")),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_xlpm.fallback,IF(IFERROR(Z523,"#N/C")="#N/C",Y523,IF(IFERROR(AA523,"#N/C")="#N/C",Z523,IF(IFERROR(AB523,"#N/C")="#N/C",AA523,IF(IFERROR(AC523,"#N/C")="#N/C",AB523,IF(IFERROR(AD523,"#N/C")="#N/C",AC523,IF(IFERROR(AE523,"#N/C")="#N/C",AD523,"#N/C")))))), _xlpm.finalResult,IF(OR(_xlpm.computedResult="",_xlpm.computedResult="#N/C"),_xlpm.fallback,_xlpm.computedResult), INDEX(_xlpm.finalResult,1)))</f>
        <v>fly</v>
      </c>
      <c r="AI523" s="106" t="s">
        <v>35</v>
      </c>
      <c r="AJ523" s="55" t="str">
        <f t="shared" si="73"/>
        <v>Insecta.Diptera.Brachycera.Muscomorpha.Muscoidea.Fanniidae.0.Fannia.#N/C</v>
      </c>
    </row>
    <row r="524" spans="1:36" x14ac:dyDescent="0.25">
      <c r="A524" s="3">
        <v>235</v>
      </c>
      <c r="B524" s="50" t="str">
        <f t="shared" si="69"/>
        <v>FAIR-D2_235</v>
      </c>
      <c r="C524" s="51" t="s">
        <v>335</v>
      </c>
      <c r="D524" s="4">
        <f t="shared" si="71"/>
        <v>45172</v>
      </c>
      <c r="E524" s="1" t="s">
        <v>521</v>
      </c>
      <c r="F524" s="81" t="str">
        <f>HYPERLINK(VLOOKUP(E524,Video_List!G:K,5),"video")</f>
        <v>video</v>
      </c>
      <c r="G524" s="5" t="str">
        <f>IF(ISBLANK(E524),"",IFERROR(IF(MATCH(E524,Video_List!$G:$G,)&gt;0,"ok",""),"errr"))</f>
        <v>ok</v>
      </c>
      <c r="H524" s="1" t="s">
        <v>521</v>
      </c>
      <c r="I524" s="81" t="str">
        <f>HYPERLINK(VLOOKUP(H524,Video_List!G:K,5),"video")</f>
        <v>video</v>
      </c>
      <c r="J524" s="5" t="str">
        <f>IF(ISBLANK(H524),"",IFERROR(IF(MATCH(H524,Video_List!$G:$G,)&gt;0,"ok",""),"error"))</f>
        <v>ok</v>
      </c>
      <c r="K524" s="2">
        <v>45172.298460648199</v>
      </c>
      <c r="L524" s="2">
        <v>45172.298587963</v>
      </c>
      <c r="M524" s="52">
        <f t="shared" si="70"/>
        <v>1.2731480092043057E-4</v>
      </c>
      <c r="N524" s="53" t="s">
        <v>46</v>
      </c>
      <c r="O524" s="6" t="s">
        <v>32</v>
      </c>
      <c r="P524" s="6" t="s">
        <v>33</v>
      </c>
      <c r="Q524" s="6">
        <v>235</v>
      </c>
      <c r="R524" s="5" t="str">
        <f t="shared" si="74"/>
        <v>FAIR-D2/235</v>
      </c>
      <c r="S524" s="4" t="str">
        <f>IF(ISBLANK(E524),"",IF(E524=H524, "1 video",CONCATENATE((+COUNTIFS(Video_List!$A:$A,Monitoring!C524,Video_List!$D:$D,"&lt;=" &amp;Monitoring!L524)-COUNTIFS(Video_List!$A:$A,Monitoring!C524,Video_List!$D:$D,"&lt;=" &amp;Monitoring!K524))+1," videos")))</f>
        <v>1 video</v>
      </c>
      <c r="T524" s="6" t="s">
        <v>34</v>
      </c>
      <c r="U524" s="75" t="s">
        <v>364</v>
      </c>
      <c r="V524" s="7" t="str">
        <f t="shared" si="72"/>
        <v/>
      </c>
      <c r="W524" s="85" t="s">
        <v>35</v>
      </c>
      <c r="X524" s="86" t="s">
        <v>35</v>
      </c>
      <c r="Y524" s="87" t="str">
        <f>+IFERROR(IF(Z524="#N/C","#N/C",INDEX(Taxonomy_UniqueValues!A:A,MATCH(Z524,Taxonomy_UniqueValues!B:B,0))),"#N/C")</f>
        <v>Insecta</v>
      </c>
      <c r="Z524" s="87" t="str">
        <f>+IFERROR(IF(AA524="#N/C","#N/C",INDEX(Taxonomy_UniqueValues!B:B,MATCH(AA524,Taxonomy_UniqueValues!C:C,0))),"#N/C")</f>
        <v>Diptera</v>
      </c>
      <c r="AA524" s="87" t="s">
        <v>49</v>
      </c>
      <c r="AB524" s="87" t="str">
        <f>+IFERROR(IF(AC524="#N/C","#N/C",INDEX(Taxonomy_UniqueValues!D:D,MATCH(AC524,Taxonomy_UniqueValues!E:E,0))),"#N/C")</f>
        <v>#N/C</v>
      </c>
      <c r="AC524" s="87" t="str">
        <f>+IFERROR(IF(AD524="#N/C","#N/C",INDEX(Taxonomy_UniqueValues!E:E,MATCH(AD524,Taxonomy_UniqueValues!F:F,0))),"#N/C")</f>
        <v>#N/C</v>
      </c>
      <c r="AD524" s="87" t="str">
        <f>+IFERROR(IF(AE524="#N/C","#N/C",INDEX(Taxonomy_UniqueValues!F:F,MATCH(AE524,Taxonomy_UniqueValues!G:G,0))),"#N/C")</f>
        <v>#N/C</v>
      </c>
      <c r="AE524" s="87" t="str">
        <f>+IFERROR(IF(AF524="#N/C","#N/C",INDEX(Taxonomy_UniqueValues!G:G,MATCH(AF524,Taxonomy_UniqueValues!H:H,0))),"#N/C")</f>
        <v>#N/C</v>
      </c>
      <c r="AF524" s="87" t="str">
        <f>+IFERROR(IF(AG524="#N/C","#N/C",INDEX(Taxonomy_UniqueValues!H:H,MATCH(AG524,Taxonomy_UniqueValues!I:I,0))),"#N/C")</f>
        <v>#N/C</v>
      </c>
      <c r="AG524" s="90" t="str">
        <f>+IFERROR(IF(#REF!="#N/C","#N/C",INDEX(Taxonomy_UniqueValues!I:I,MATCH(#REF!,Taxonomy_UniqueValues!K:K,0))),"#N/C")</f>
        <v>#N/C</v>
      </c>
      <c r="AH524" s="39" t="str" cm="1">
        <f t="array" ref="AH524">IF(LEN(V524)&gt;1,V524,_xlfn.LET(_xlpm.cls,Y524, _xlpm.ord,IFERROR(Z524,"#N/C"), _xlpm.subord,IFERROR(AA524,"#N/C"), _xlpm.infr,IFERROR(AB524,"#N/C"), _xlpm.sf,IFERROR(AC524,"#N/C"), _xlpm.fam,IFERROR(AD524,"#N/C"), _xlpm.subfam,IF(TRIM(AE524)="-","#N/C",IFERROR(AE524,"#N/C")),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_xlpm.fallback,IF(IFERROR(Z524,"#N/C")="#N/C",Y524,IF(IFERROR(AA524,"#N/C")="#N/C",Z524,IF(IFERROR(AB524,"#N/C")="#N/C",AA524,IF(IFERROR(AC524,"#N/C")="#N/C",AB524,IF(IFERROR(AD524,"#N/C")="#N/C",AC524,IF(IFERROR(AE524,"#N/C")="#N/C",AD524,"#N/C")))))), _xlpm.finalResult,IF(OR(_xlpm.computedResult="",_xlpm.computedResult="#N/C"),_xlpm.fallback,_xlpm.computedResult), INDEX(_xlpm.finalResult,1)))</f>
        <v>Brachycera</v>
      </c>
      <c r="AI524" s="106" t="s">
        <v>35</v>
      </c>
      <c r="AJ524" s="55" t="str">
        <f t="shared" si="73"/>
        <v>Insecta.Diptera.Brachycera.#N/C.#N/C.#N/C.#N/C.#N/C.#N/C</v>
      </c>
    </row>
    <row r="525" spans="1:36" x14ac:dyDescent="0.25">
      <c r="A525" s="3">
        <v>236</v>
      </c>
      <c r="B525" s="50" t="str">
        <f t="shared" si="69"/>
        <v>FAIR-D2_236</v>
      </c>
      <c r="C525" s="51" t="s">
        <v>335</v>
      </c>
      <c r="D525" s="4">
        <f t="shared" si="71"/>
        <v>45172</v>
      </c>
      <c r="E525" s="1" t="s">
        <v>522</v>
      </c>
      <c r="F525" s="81" t="str">
        <f>HYPERLINK(VLOOKUP(E525,Video_List!G:K,5),"video")</f>
        <v>video</v>
      </c>
      <c r="G525" s="5" t="str">
        <f>IF(ISBLANK(E525),"",IFERROR(IF(MATCH(E525,Video_List!$G:$G,)&gt;0,"ok",""),"errr"))</f>
        <v>ok</v>
      </c>
      <c r="H525" s="1" t="s">
        <v>522</v>
      </c>
      <c r="I525" s="81" t="str">
        <f>HYPERLINK(VLOOKUP(H525,Video_List!G:K,5),"video")</f>
        <v>video</v>
      </c>
      <c r="J525" s="5" t="str">
        <f>IF(ISBLANK(H525),"",IFERROR(IF(MATCH(H525,Video_List!$G:$G,)&gt;0,"ok",""),"error"))</f>
        <v>ok</v>
      </c>
      <c r="K525" s="2">
        <v>45172.608287037001</v>
      </c>
      <c r="L525" s="2">
        <v>45172.608368055597</v>
      </c>
      <c r="M525" s="52">
        <f t="shared" si="70"/>
        <v>8.1018595665227622E-5</v>
      </c>
      <c r="N525" s="53" t="s">
        <v>31</v>
      </c>
      <c r="O525" s="6" t="s">
        <v>32</v>
      </c>
      <c r="P525" s="6" t="s">
        <v>33</v>
      </c>
      <c r="Q525" s="6">
        <v>236</v>
      </c>
      <c r="R525" s="5" t="str">
        <f t="shared" si="74"/>
        <v>FAIR-D2/236</v>
      </c>
      <c r="S525" s="4" t="str">
        <f>IF(ISBLANK(E525),"",IF(E525=H525, "1 video",CONCATENATE((+COUNTIFS(Video_List!$A:$A,Monitoring!C525,Video_List!$D:$D,"&lt;=" &amp;Monitoring!L525)-COUNTIFS(Video_List!$A:$A,Monitoring!C525,Video_List!$D:$D,"&lt;=" &amp;Monitoring!K525))+1," videos")))</f>
        <v>1 video</v>
      </c>
      <c r="T525" s="6" t="s">
        <v>34</v>
      </c>
      <c r="U525" s="75"/>
      <c r="V525" s="7" t="str">
        <f t="shared" si="72"/>
        <v/>
      </c>
      <c r="W525" s="85" t="s">
        <v>32</v>
      </c>
      <c r="X525" s="86" t="s">
        <v>35</v>
      </c>
      <c r="Y525" s="87" t="str">
        <f>+IFERROR(IF(Z525="#N/C","#N/C",IF(Z525=0,INDEX(Taxonomy_UniqueValues!A:A,MATCH(AA525,Taxonomy_UniqueValues!C:C,0)),INDEX(Taxonomy_UniqueValues!A:A,MATCH(Z525,Taxonomy_UniqueValues!B:B,0)))),"#N/C")</f>
        <v>Insecta</v>
      </c>
      <c r="Z525" s="87" t="str">
        <f>+IFERROR(IF(AA525="#N/C","#N/C",IF(AA525=0,INDEX(Taxonomy_UniqueValues!B:B,MATCH(AB525,Taxonomy_UniqueValues!D:D,0)),INDEX(Taxonomy_UniqueValues!B:B,MATCH(AA525,Taxonomy_UniqueValues!C:C,0)))),"#N/C")</f>
        <v>Diptera</v>
      </c>
      <c r="AA525" s="87" t="str">
        <f>+IFERROR(IF(AB525="#N/C","#N/C",IF(AB525=0,INDEX(Taxonomy_UniqueValues!C:C,MATCH(AC525,Taxonomy_UniqueValues!E:E,0)),INDEX(Taxonomy_UniqueValues!C:C,MATCH(AB525,Taxonomy_UniqueValues!D:D,0)))),"#N/C")</f>
        <v>Brachycera</v>
      </c>
      <c r="AB525" s="87" t="str">
        <f>+IFERROR(IF(AC525="#N/C","#N/C",IF(AC525=0,INDEX(Taxonomy_UniqueValues!D:D,MATCH(AD525,Taxonomy_UniqueValues!F:F,0)),INDEX(Taxonomy_UniqueValues!D:D,MATCH(AC525,Taxonomy_UniqueValues!E:E,0)))),"#N/C")</f>
        <v>Muscomorpha</v>
      </c>
      <c r="AC525" s="87" t="str">
        <f>+IFERROR(IF(AD525="#N/C","#N/C",IF(AD525=0,INDEX(Taxonomy_UniqueValues!E:E,MATCH(AE525,Taxonomy_UniqueValues!G:G,0)),INDEX(Taxonomy_UniqueValues!E:E,MATCH(AD525,Taxonomy_UniqueValues!F:F,0)))),"#N/C")</f>
        <v>Muscoidea</v>
      </c>
      <c r="AD525" s="87" t="str">
        <f>+IFERROR(IF(AE525="#N/C","#N/C",IF(AE525=0,INDEX(Taxonomy_UniqueValues!F:F,MATCH(AF525,Taxonomy_UniqueValues!H:H,0)),INDEX(Taxonomy_UniqueValues!F:F,MATCH(AE525,Taxonomy_UniqueValues!G:G,0)))),"#N/C")</f>
        <v>Fanniidae</v>
      </c>
      <c r="AE525" s="87">
        <f>+IFERROR(IF(AF525="#N/C","#N/C",INDEX(Taxonomy_UniqueValues!G:G,MATCH(AF525,Taxonomy_UniqueValues!H:H,0))),"#N/C")</f>
        <v>0</v>
      </c>
      <c r="AF525" s="87" t="s">
        <v>39</v>
      </c>
      <c r="AG525" s="90" t="str">
        <f>+IFERROR(IF(#REF!="#N/C","#N/C",INDEX(Taxonomy_UniqueValues!I:I,MATCH(#REF!,Taxonomy_UniqueValues!K:K,0))),"#N/C")</f>
        <v>#N/C</v>
      </c>
      <c r="AH525" s="39" t="str" cm="1">
        <f t="array" ref="AH525">IF(LEN(V525)&gt;1,V525,_xlfn.LET(_xlpm.cls,Y525, _xlpm.ord,IFERROR(Z525,"#N/C"), _xlpm.subord,IFERROR(AA525,"#N/C"), _xlpm.infr,IFERROR(AB525,"#N/C"), _xlpm.sf,IFERROR(AC525,"#N/C"), _xlpm.fam,IFERROR(AD525,"#N/C"), _xlpm.subfam,IF(TRIM(AE525)="-","#N/C",IFERROR(AE525,"#N/C")),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_xlpm.fallback,IF(IFERROR(Z525,"#N/C")="#N/C",Y525,IF(IFERROR(AA525,"#N/C")="#N/C",Z525,IF(IFERROR(AB525,"#N/C")="#N/C",AA525,IF(IFERROR(AC525,"#N/C")="#N/C",AB525,IF(IFERROR(AD525,"#N/C")="#N/C",AC525,IF(IFERROR(AE525,"#N/C")="#N/C",AD525,"#N/C")))))), _xlpm.finalResult,IF(OR(_xlpm.computedResult="",_xlpm.computedResult="#N/C"),_xlpm.fallback,_xlpm.computedResult), INDEX(_xlpm.finalResult,1)))</f>
        <v>fly</v>
      </c>
      <c r="AI525" s="106" t="s">
        <v>35</v>
      </c>
      <c r="AJ525" s="55" t="str">
        <f t="shared" si="73"/>
        <v>Insecta.Diptera.Brachycera.Muscomorpha.Muscoidea.Fanniidae.0.Fannia.#N/C</v>
      </c>
    </row>
    <row r="526" spans="1:36" x14ac:dyDescent="0.25">
      <c r="A526" s="3">
        <v>237</v>
      </c>
      <c r="B526" s="50" t="str">
        <f t="shared" si="69"/>
        <v>FAIR-D2_237</v>
      </c>
      <c r="C526" s="51" t="s">
        <v>335</v>
      </c>
      <c r="D526" s="4">
        <f t="shared" si="71"/>
        <v>45172</v>
      </c>
      <c r="E526" s="1" t="s">
        <v>523</v>
      </c>
      <c r="F526" s="81" t="str">
        <f>HYPERLINK(VLOOKUP(E526,Video_List!G:K,5),"video")</f>
        <v>video</v>
      </c>
      <c r="G526" s="5" t="str">
        <f>IF(ISBLANK(E526),"",IFERROR(IF(MATCH(E526,Video_List!$G:$G,)&gt;0,"ok",""),"errr"))</f>
        <v>ok</v>
      </c>
      <c r="H526" s="1" t="s">
        <v>523</v>
      </c>
      <c r="I526" s="81" t="str">
        <f>HYPERLINK(VLOOKUP(H526,Video_List!G:K,5),"video")</f>
        <v>video</v>
      </c>
      <c r="J526" s="5" t="str">
        <f>IF(ISBLANK(H526),"",IFERROR(IF(MATCH(H526,Video_List!$G:$G,)&gt;0,"ok",""),"error"))</f>
        <v>ok</v>
      </c>
      <c r="K526" s="2">
        <v>45172.646261574097</v>
      </c>
      <c r="L526" s="2">
        <v>45172.646296296298</v>
      </c>
      <c r="M526" s="52">
        <f t="shared" si="70"/>
        <v>3.4722201235126704E-5</v>
      </c>
      <c r="N526" s="53" t="s">
        <v>46</v>
      </c>
      <c r="O526" s="6" t="s">
        <v>32</v>
      </c>
      <c r="P526" s="6" t="s">
        <v>33</v>
      </c>
      <c r="Q526" s="6">
        <v>237</v>
      </c>
      <c r="R526" s="5" t="str">
        <f t="shared" si="74"/>
        <v>FAIR-D2/237</v>
      </c>
      <c r="S526" s="4" t="str">
        <f>IF(ISBLANK(E526),"",IF(E526=H526, "1 video",CONCATENATE((+COUNTIFS(Video_List!$A:$A,Monitoring!C526,Video_List!$D:$D,"&lt;=" &amp;Monitoring!L526)-COUNTIFS(Video_List!$A:$A,Monitoring!C526,Video_List!$D:$D,"&lt;=" &amp;Monitoring!K526))+1," videos")))</f>
        <v>1 video</v>
      </c>
      <c r="T526" s="6" t="s">
        <v>34</v>
      </c>
      <c r="U526" s="75"/>
      <c r="V526" s="7" t="str">
        <f t="shared" si="72"/>
        <v/>
      </c>
      <c r="W526" s="85" t="s">
        <v>35</v>
      </c>
      <c r="X526" s="86" t="s">
        <v>35</v>
      </c>
      <c r="Y526" s="87" t="str">
        <f>+IFERROR(IF(Z526="#N/C","#N/C",INDEX(Taxonomy_UniqueValues!A:A,MATCH(Z526,Taxonomy_UniqueValues!B:B,0))),"#N/C")</f>
        <v>Insecta</v>
      </c>
      <c r="Z526" s="87" t="str">
        <f>+IFERROR(IF(AA526="#N/C","#N/C",INDEX(Taxonomy_UniqueValues!B:B,MATCH(AA526,Taxonomy_UniqueValues!C:C,0))),"#N/C")</f>
        <v>Diptera</v>
      </c>
      <c r="AA526" s="87" t="s">
        <v>49</v>
      </c>
      <c r="AB526" s="87" t="str">
        <f>+IFERROR(IF(AC526="#N/C","#N/C",INDEX(Taxonomy_UniqueValues!D:D,MATCH(AC526,Taxonomy_UniqueValues!E:E,0))),"#N/C")</f>
        <v>#N/C</v>
      </c>
      <c r="AC526" s="87" t="str">
        <f>+IFERROR(IF(AD526="#N/C","#N/C",INDEX(Taxonomy_UniqueValues!E:E,MATCH(AD526,Taxonomy_UniqueValues!F:F,0))),"#N/C")</f>
        <v>#N/C</v>
      </c>
      <c r="AD526" s="87" t="str">
        <f>+IFERROR(IF(AE526="#N/C","#N/C",INDEX(Taxonomy_UniqueValues!F:F,MATCH(AE526,Taxonomy_UniqueValues!G:G,0))),"#N/C")</f>
        <v>#N/C</v>
      </c>
      <c r="AE526" s="87" t="str">
        <f>+IFERROR(IF(AF526="#N/C","#N/C",INDEX(Taxonomy_UniqueValues!G:G,MATCH(AF526,Taxonomy_UniqueValues!H:H,0))),"#N/C")</f>
        <v>#N/C</v>
      </c>
      <c r="AF526" s="87" t="str">
        <f>+IFERROR(IF(AG526="#N/C","#N/C",INDEX(Taxonomy_UniqueValues!H:H,MATCH(AG526,Taxonomy_UniqueValues!I:I,0))),"#N/C")</f>
        <v>#N/C</v>
      </c>
      <c r="AG526" s="90" t="str">
        <f>+IFERROR(IF(#REF!="#N/C","#N/C",INDEX(Taxonomy_UniqueValues!I:I,MATCH(#REF!,Taxonomy_UniqueValues!K:K,0))),"#N/C")</f>
        <v>#N/C</v>
      </c>
      <c r="AH526" s="39" t="str" cm="1">
        <f t="array" ref="AH526">IF(LEN(V526)&gt;1,V526,_xlfn.LET(_xlpm.cls,Y526, _xlpm.ord,IFERROR(Z526,"#N/C"), _xlpm.subord,IFERROR(AA526,"#N/C"), _xlpm.infr,IFERROR(AB526,"#N/C"), _xlpm.sf,IFERROR(AC526,"#N/C"), _xlpm.fam,IFERROR(AD526,"#N/C"), _xlpm.subfam,IF(TRIM(AE526)="-","#N/C",IFERROR(AE526,"#N/C")),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_xlpm.fallback,IF(IFERROR(Z526,"#N/C")="#N/C",Y526,IF(IFERROR(AA526,"#N/C")="#N/C",Z526,IF(IFERROR(AB526,"#N/C")="#N/C",AA526,IF(IFERROR(AC526,"#N/C")="#N/C",AB526,IF(IFERROR(AD526,"#N/C")="#N/C",AC526,IF(IFERROR(AE526,"#N/C")="#N/C",AD526,"#N/C")))))), _xlpm.finalResult,IF(OR(_xlpm.computedResult="",_xlpm.computedResult="#N/C"),_xlpm.fallback,_xlpm.computedResult), INDEX(_xlpm.finalResult,1)))</f>
        <v>Brachycera</v>
      </c>
      <c r="AI526" s="106" t="s">
        <v>35</v>
      </c>
      <c r="AJ526" s="55" t="str">
        <f t="shared" si="73"/>
        <v>Insecta.Diptera.Brachycera.#N/C.#N/C.#N/C.#N/C.#N/C.#N/C</v>
      </c>
    </row>
    <row r="527" spans="1:36" x14ac:dyDescent="0.25">
      <c r="A527" s="3">
        <v>238</v>
      </c>
      <c r="B527" s="50" t="str">
        <f t="shared" si="69"/>
        <v>FAIR-D2_238</v>
      </c>
      <c r="C527" s="51" t="s">
        <v>335</v>
      </c>
      <c r="D527" s="4">
        <f t="shared" si="71"/>
        <v>45172</v>
      </c>
      <c r="E527" s="1" t="s">
        <v>524</v>
      </c>
      <c r="F527" s="81" t="str">
        <f>HYPERLINK(VLOOKUP(E527,Video_List!G:K,5),"video")</f>
        <v>video</v>
      </c>
      <c r="G527" s="5" t="str">
        <f>IF(ISBLANK(E527),"",IFERROR(IF(MATCH(E527,Video_List!$G:$G,)&gt;0,"ok",""),"errr"))</f>
        <v>ok</v>
      </c>
      <c r="H527" s="1" t="s">
        <v>524</v>
      </c>
      <c r="I527" s="81" t="str">
        <f>HYPERLINK(VLOOKUP(H527,Video_List!G:K,5),"video")</f>
        <v>video</v>
      </c>
      <c r="J527" s="5" t="str">
        <f>IF(ISBLANK(H527),"",IFERROR(IF(MATCH(H527,Video_List!$G:$G,)&gt;0,"ok",""),"error"))</f>
        <v>ok</v>
      </c>
      <c r="K527" s="2">
        <v>45172.737291666701</v>
      </c>
      <c r="L527" s="2">
        <v>45172.737615740698</v>
      </c>
      <c r="M527" s="52">
        <f t="shared" si="70"/>
        <v>3.2407399703515694E-4</v>
      </c>
      <c r="N527" s="53" t="s">
        <v>31</v>
      </c>
      <c r="O527" s="6" t="s">
        <v>32</v>
      </c>
      <c r="P527" s="6" t="s">
        <v>33</v>
      </c>
      <c r="Q527" s="6">
        <v>238</v>
      </c>
      <c r="R527" s="5" t="str">
        <f t="shared" si="74"/>
        <v>FAIR-D2/238</v>
      </c>
      <c r="S527" s="4" t="str">
        <f>IF(ISBLANK(E527),"",IF(E527=H527, "1 video",CONCATENATE((+COUNTIFS(Video_List!$A:$A,Monitoring!C527,Video_List!$D:$D,"&lt;=" &amp;Monitoring!L527)-COUNTIFS(Video_List!$A:$A,Monitoring!C527,Video_List!$D:$D,"&lt;=" &amp;Monitoring!K527))+1," videos")))</f>
        <v>1 video</v>
      </c>
      <c r="T527" s="6" t="s">
        <v>34</v>
      </c>
      <c r="U527" s="75"/>
      <c r="V527" s="7" t="str">
        <f t="shared" si="72"/>
        <v/>
      </c>
      <c r="W527" s="85" t="s">
        <v>35</v>
      </c>
      <c r="X527" s="86" t="s">
        <v>35</v>
      </c>
      <c r="Y527" s="87" t="str">
        <f>+IFERROR(IF(Z527="#N/C","#N/C",INDEX(Taxonomy_UniqueValues!A:A,MATCH(Z527,Taxonomy_UniqueValues!B:B,0))),"#N/C")</f>
        <v>Insecta</v>
      </c>
      <c r="Z527" s="87" t="str">
        <f>+IFERROR(IF(AA527="#N/C","#N/C",INDEX(Taxonomy_UniqueValues!B:B,MATCH(AA527,Taxonomy_UniqueValues!C:C,0))),"#N/C")</f>
        <v>Diptera</v>
      </c>
      <c r="AA527" s="87" t="s">
        <v>49</v>
      </c>
      <c r="AB527" s="87" t="str">
        <f>+IFERROR(IF(AC527="#N/C","#N/C",INDEX(Taxonomy_UniqueValues!D:D,MATCH(AC527,Taxonomy_UniqueValues!E:E,0))),"#N/C")</f>
        <v>#N/C</v>
      </c>
      <c r="AC527" s="87" t="str">
        <f>+IFERROR(IF(AD527="#N/C","#N/C",INDEX(Taxonomy_UniqueValues!E:E,MATCH(AD527,Taxonomy_UniqueValues!F:F,0))),"#N/C")</f>
        <v>#N/C</v>
      </c>
      <c r="AD527" s="87" t="str">
        <f>+IFERROR(IF(AE527="#N/C","#N/C",INDEX(Taxonomy_UniqueValues!F:F,MATCH(AE527,Taxonomy_UniqueValues!G:G,0))),"#N/C")</f>
        <v>#N/C</v>
      </c>
      <c r="AE527" s="87" t="str">
        <f>+IFERROR(IF(AF527="#N/C","#N/C",INDEX(Taxonomy_UniqueValues!G:G,MATCH(AF527,Taxonomy_UniqueValues!H:H,0))),"#N/C")</f>
        <v>#N/C</v>
      </c>
      <c r="AF527" s="87" t="str">
        <f>+IFERROR(IF(AG527="#N/C","#N/C",INDEX(Taxonomy_UniqueValues!H:H,MATCH(AG527,Taxonomy_UniqueValues!I:I,0))),"#N/C")</f>
        <v>#N/C</v>
      </c>
      <c r="AG527" s="90" t="str">
        <f>+IFERROR(IF(#REF!="#N/C","#N/C",INDEX(Taxonomy_UniqueValues!I:I,MATCH(#REF!,Taxonomy_UniqueValues!K:K,0))),"#N/C")</f>
        <v>#N/C</v>
      </c>
      <c r="AH527" s="39" t="str" cm="1">
        <f t="array" ref="AH527">IF(LEN(V527)&gt;1,V527,_xlfn.LET(_xlpm.cls,Y527, _xlpm.ord,IFERROR(Z527,"#N/C"), _xlpm.subord,IFERROR(AA527,"#N/C"), _xlpm.infr,IFERROR(AB527,"#N/C"), _xlpm.sf,IFERROR(AC527,"#N/C"), _xlpm.fam,IFERROR(AD527,"#N/C"), _xlpm.subfam,IF(TRIM(AE527)="-","#N/C",IFERROR(AE527,"#N/C")),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_xlpm.fallback,IF(IFERROR(Z527,"#N/C")="#N/C",Y527,IF(IFERROR(AA527,"#N/C")="#N/C",Z527,IF(IFERROR(AB527,"#N/C")="#N/C",AA527,IF(IFERROR(AC527,"#N/C")="#N/C",AB527,IF(IFERROR(AD527,"#N/C")="#N/C",AC527,IF(IFERROR(AE527,"#N/C")="#N/C",AD527,"#N/C")))))), _xlpm.finalResult,IF(OR(_xlpm.computedResult="",_xlpm.computedResult="#N/C"),_xlpm.fallback,_xlpm.computedResult), INDEX(_xlpm.finalResult,1)))</f>
        <v>Brachycera</v>
      </c>
      <c r="AI527" s="106" t="s">
        <v>35</v>
      </c>
      <c r="AJ527" s="55" t="str">
        <f t="shared" si="73"/>
        <v>Insecta.Diptera.Brachycera.#N/C.#N/C.#N/C.#N/C.#N/C.#N/C</v>
      </c>
    </row>
    <row r="528" spans="1:36" x14ac:dyDescent="0.25">
      <c r="A528" s="3">
        <v>239</v>
      </c>
      <c r="B528" s="50" t="str">
        <f t="shared" si="69"/>
        <v>FAIR-D2_239</v>
      </c>
      <c r="C528" s="51" t="s">
        <v>335</v>
      </c>
      <c r="D528" s="4">
        <f t="shared" si="71"/>
        <v>45173</v>
      </c>
      <c r="E528" s="1" t="s">
        <v>525</v>
      </c>
      <c r="F528" s="81" t="str">
        <f>HYPERLINK(VLOOKUP(E528,Video_List!G:K,5),"video")</f>
        <v>video</v>
      </c>
      <c r="G528" s="5" t="str">
        <f>IF(ISBLANK(E528),"",IFERROR(IF(MATCH(E528,Video_List!$G:$G,)&gt;0,"ok",""),"errr"))</f>
        <v>ok</v>
      </c>
      <c r="H528" s="1" t="s">
        <v>526</v>
      </c>
      <c r="I528" s="81" t="str">
        <f>HYPERLINK(VLOOKUP(H528,Video_List!G:K,5),"video")</f>
        <v>video</v>
      </c>
      <c r="J528" s="5" t="str">
        <f>IF(ISBLANK(H528),"",IFERROR(IF(MATCH(H528,Video_List!$G:$G,)&gt;0,"ok",""),"error"))</f>
        <v>ok</v>
      </c>
      <c r="K528" s="2">
        <v>45173.720925925903</v>
      </c>
      <c r="L528" s="2">
        <v>45173.723321759302</v>
      </c>
      <c r="M528" s="52">
        <f t="shared" si="70"/>
        <v>2.3958333986229263E-3</v>
      </c>
      <c r="N528" s="53" t="s">
        <v>31</v>
      </c>
      <c r="O528" s="6" t="s">
        <v>35</v>
      </c>
      <c r="P528" s="6" t="s">
        <v>33</v>
      </c>
      <c r="Q528" s="6">
        <v>239</v>
      </c>
      <c r="R528" s="5" t="str">
        <f t="shared" si="74"/>
        <v>FAIR-D2/239</v>
      </c>
      <c r="S528" s="4" t="str">
        <f>IF(ISBLANK(E528),"",IF(E528=H528, "1 video",CONCATENATE((+COUNTIFS(Video_List!$A:$A,Monitoring!C528,Video_List!$D:$D,"&lt;=" &amp;Monitoring!L528)-COUNTIFS(Video_List!$A:$A,Monitoring!C528,Video_List!$D:$D,"&lt;=" &amp;Monitoring!K528))+1," videos")))</f>
        <v>2 videos</v>
      </c>
      <c r="T528" s="6" t="s">
        <v>185</v>
      </c>
      <c r="U528" s="75"/>
      <c r="V528" s="7" t="str">
        <f t="shared" si="72"/>
        <v/>
      </c>
      <c r="W528" s="85" t="s">
        <v>32</v>
      </c>
      <c r="X528" s="86" t="s">
        <v>32</v>
      </c>
      <c r="Y528" s="87" t="str">
        <f>+IFERROR(IF(Z528="#N/C","#N/C",INDEX(Taxonomy_UniqueValues!A:A,MATCH(Z528,Taxonomy_UniqueValues!B:B,0))),"#N/C")</f>
        <v>Insecta</v>
      </c>
      <c r="Z528" s="87" t="str">
        <f>+IFERROR(IF(AA528="#N/C","#N/C",INDEX(Taxonomy_UniqueValues!B:B,MATCH(AA528,Taxonomy_UniqueValues!C:C,0))),"#N/C")</f>
        <v>Coleoptera</v>
      </c>
      <c r="AA528" s="87" t="str">
        <f>+IFERROR(IF(AC528="#N/C","#N/C",INDEX(Taxonomy_UniqueValues!C:C,MATCH(AC528,Taxonomy_UniqueValues!E:E,0))),"#N/C")</f>
        <v>Polyphaga</v>
      </c>
      <c r="AB528" s="87" t="str">
        <f>+IFERROR(IF(AC528="#N/C","#N/C",INDEX(Taxonomy_UniqueValues!D:D,MATCH(AC528,Taxonomy_UniqueValues!E:E,0))),"#N/C")</f>
        <v>Cucujiformia</v>
      </c>
      <c r="AC528" s="87" t="str">
        <f>+IFERROR(IF(AD528="#N/C","#N/C",INDEX(Taxonomy_UniqueValues!E:E,MATCH(AD528,Taxonomy_UniqueValues!F:F,0))),"#N/C")</f>
        <v>Coccinelloidea</v>
      </c>
      <c r="AD528" s="87" t="str">
        <f>+IFERROR(IF(AE528="#N/C","#N/C",INDEX(Taxonomy_UniqueValues!F:F,MATCH(AE528,Taxonomy_UniqueValues!G:G,0))),"#N/C")</f>
        <v>Coccinellidae</v>
      </c>
      <c r="AE528" s="87" t="str">
        <f>+IFERROR(IF(AF528="#N/C","#N/C",INDEX(Taxonomy_UniqueValues!G:G,MATCH(AF528,Taxonomy_UniqueValues!H:H,0))),"#N/C")</f>
        <v>Coccinellinae</v>
      </c>
      <c r="AF528" s="87" t="s">
        <v>331</v>
      </c>
      <c r="AG528" s="90" t="str">
        <f>+IFERROR(IF(#REF!="#N/C","#N/C",INDEX(Taxonomy_UniqueValues!I:I,MATCH(#REF!,Taxonomy_UniqueValues!K:K,0))),"#N/C")</f>
        <v>#N/C</v>
      </c>
      <c r="AH528" s="39" t="str" cm="1">
        <f t="array" ref="AH528">IF(LEN(V528)&gt;1,V528,_xlfn.LET(_xlpm.cls,Y528, _xlpm.ord,IFERROR(Z528,"#N/C"), _xlpm.subord,IFERROR(AA528,"#N/C"), _xlpm.infr,IFERROR(AB528,"#N/C"), _xlpm.sf,IFERROR(AC528,"#N/C"), _xlpm.fam,IFERROR(AD528,"#N/C"), _xlpm.subfam,IF(TRIM(AE528)="-","#N/C",IFERROR(AE528,"#N/C")),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_xlpm.fallback,IF(IFERROR(Z528,"#N/C")="#N/C",Y528,IF(IFERROR(AA528,"#N/C")="#N/C",Z528,IF(IFERROR(AB528,"#N/C")="#N/C",AA528,IF(IFERROR(AC528,"#N/C")="#N/C",AB528,IF(IFERROR(AD528,"#N/C")="#N/C",AC528,IF(IFERROR(AE528,"#N/C")="#N/C",AD528,"#N/C")))))), _xlpm.finalResult,IF(OR(_xlpm.computedResult="",_xlpm.computedResult="#N/C"),_xlpm.fallback,_xlpm.computedResult), INDEX(_xlpm.finalResult,1)))</f>
        <v>ladybug</v>
      </c>
      <c r="AI528" s="106" t="s">
        <v>35</v>
      </c>
      <c r="AJ528" s="55" t="str">
        <f t="shared" si="73"/>
        <v>Insecta.Coleoptera.Polyphaga.Cucujiformia.Coccinelloidea.Coccinellidae.Coccinellinae.Harmonia.#N/C</v>
      </c>
    </row>
    <row r="529" spans="1:36" x14ac:dyDescent="0.25">
      <c r="A529" s="3">
        <v>240</v>
      </c>
      <c r="B529" s="50" t="str">
        <f t="shared" si="69"/>
        <v>FAIR-D2_240</v>
      </c>
      <c r="C529" s="51" t="s">
        <v>335</v>
      </c>
      <c r="D529" s="4">
        <f t="shared" si="71"/>
        <v>45181</v>
      </c>
      <c r="E529" s="1" t="s">
        <v>527</v>
      </c>
      <c r="F529" s="81" t="str">
        <f>HYPERLINK(VLOOKUP(E529,Video_List!G:K,5),"video")</f>
        <v>video</v>
      </c>
      <c r="G529" s="5" t="str">
        <f>IF(ISBLANK(E529),"",IFERROR(IF(MATCH(E529,Video_List!$G:$G,)&gt;0,"ok",""),"errr"))</f>
        <v>ok</v>
      </c>
      <c r="H529" s="1" t="s">
        <v>528</v>
      </c>
      <c r="I529" s="81" t="str">
        <f>HYPERLINK(VLOOKUP(H529,Video_List!G:K,5),"video")</f>
        <v>video</v>
      </c>
      <c r="J529" s="5" t="str">
        <f>IF(ISBLANK(H529),"",IFERROR(IF(MATCH(H529,Video_List!$G:$G,)&gt;0,"ok",""),"error"))</f>
        <v>ok</v>
      </c>
      <c r="K529" s="2">
        <v>45181.321469907401</v>
      </c>
      <c r="L529" s="2">
        <v>45181.330613425896</v>
      </c>
      <c r="M529" s="52">
        <f t="shared" si="70"/>
        <v>9.1435184949659742E-3</v>
      </c>
      <c r="N529" s="53" t="s">
        <v>46</v>
      </c>
      <c r="O529" s="6" t="s">
        <v>35</v>
      </c>
      <c r="P529" s="6" t="s">
        <v>46</v>
      </c>
      <c r="Q529" s="6">
        <v>240</v>
      </c>
      <c r="R529" s="5" t="str">
        <f t="shared" si="74"/>
        <v>FAIR-D2/240</v>
      </c>
      <c r="S529" s="4" t="str">
        <f>IF(ISBLANK(E529),"",IF(E529=H529, "1 video",CONCATENATE((+COUNTIFS(Video_List!$A:$A,Monitoring!C529,Video_List!$D:$D,"&lt;=" &amp;Monitoring!L529)-COUNTIFS(Video_List!$A:$A,Monitoring!C529,Video_List!$D:$D,"&lt;=" &amp;Monitoring!K529))+1," videos")))</f>
        <v>3 videos</v>
      </c>
      <c r="T529" s="6" t="s">
        <v>34</v>
      </c>
      <c r="U529" s="75"/>
      <c r="V529" s="7" t="str">
        <f t="shared" si="72"/>
        <v/>
      </c>
      <c r="W529" s="85" t="s">
        <v>35</v>
      </c>
      <c r="X529" s="86" t="s">
        <v>35</v>
      </c>
      <c r="Y529" s="87" t="str">
        <f>+IFERROR(IF(Z529="#N/C","#N/C",INDEX(Taxonomy_UniqueValues!A:A,MATCH(Z529,Taxonomy_UniqueValues!B:B,0))),"#N/C")</f>
        <v>Insecta</v>
      </c>
      <c r="Z529" s="87" t="str">
        <f>+IFERROR(IF(AA529="#N/C","#N/C",INDEX(Taxonomy_UniqueValues!B:B,MATCH(AA529,Taxonomy_UniqueValues!C:C,0))),"#N/C")</f>
        <v>Diptera</v>
      </c>
      <c r="AA529" s="87" t="s">
        <v>49</v>
      </c>
      <c r="AB529" s="87" t="str">
        <f>+IFERROR(IF(AC529="#N/C","#N/C",INDEX(Taxonomy_UniqueValues!D:D,MATCH(AC529,Taxonomy_UniqueValues!E:E,0))),"#N/C")</f>
        <v>#N/C</v>
      </c>
      <c r="AC529" s="87" t="str">
        <f>+IFERROR(IF(AD529="#N/C","#N/C",INDEX(Taxonomy_UniqueValues!E:E,MATCH(AD529,Taxonomy_UniqueValues!F:F,0))),"#N/C")</f>
        <v>#N/C</v>
      </c>
      <c r="AD529" s="87" t="str">
        <f>+IFERROR(IF(AE529="#N/C","#N/C",INDEX(Taxonomy_UniqueValues!F:F,MATCH(AE529,Taxonomy_UniqueValues!G:G,0))),"#N/C")</f>
        <v>#N/C</v>
      </c>
      <c r="AE529" s="87" t="str">
        <f>+IFERROR(IF(AF529="#N/C","#N/C",INDEX(Taxonomy_UniqueValues!G:G,MATCH(AF529,Taxonomy_UniqueValues!H:H,0))),"#N/C")</f>
        <v>#N/C</v>
      </c>
      <c r="AF529" s="87" t="str">
        <f>+IFERROR(IF(AG529="#N/C","#N/C",INDEX(Taxonomy_UniqueValues!H:H,MATCH(AG529,Taxonomy_UniqueValues!I:I,0))),"#N/C")</f>
        <v>#N/C</v>
      </c>
      <c r="AG529" s="90" t="str">
        <f>+IFERROR(IF(#REF!="#N/C","#N/C",INDEX(Taxonomy_UniqueValues!I:I,MATCH(#REF!,Taxonomy_UniqueValues!K:K,0))),"#N/C")</f>
        <v>#N/C</v>
      </c>
      <c r="AH529" s="39" t="str" cm="1">
        <f t="array" ref="AH529">IF(LEN(V529)&gt;1,V529,_xlfn.LET(_xlpm.cls,Y529, _xlpm.ord,IFERROR(Z529,"#N/C"), _xlpm.subord,IFERROR(AA529,"#N/C"), _xlpm.infr,IFERROR(AB529,"#N/C"), _xlpm.sf,IFERROR(AC529,"#N/C"), _xlpm.fam,IFERROR(AD529,"#N/C"), _xlpm.subfam,IF(TRIM(AE529)="-","#N/C",IFERROR(AE529,"#N/C")),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_xlpm.fallback,IF(IFERROR(Z529,"#N/C")="#N/C",Y529,IF(IFERROR(AA529,"#N/C")="#N/C",Z529,IF(IFERROR(AB529,"#N/C")="#N/C",AA529,IF(IFERROR(AC529,"#N/C")="#N/C",AB529,IF(IFERROR(AD529,"#N/C")="#N/C",AC529,IF(IFERROR(AE529,"#N/C")="#N/C",AD529,"#N/C")))))), _xlpm.finalResult,IF(OR(_xlpm.computedResult="",_xlpm.computedResult="#N/C"),_xlpm.fallback,_xlpm.computedResult), INDEX(_xlpm.finalResult,1)))</f>
        <v>Brachycera</v>
      </c>
      <c r="AI529" s="106" t="s">
        <v>35</v>
      </c>
      <c r="AJ529" s="55" t="str">
        <f t="shared" si="73"/>
        <v>Insecta.Diptera.Brachycera.#N/C.#N/C.#N/C.#N/C.#N/C.#N/C</v>
      </c>
    </row>
    <row r="530" spans="1:36" x14ac:dyDescent="0.25">
      <c r="A530" s="3">
        <v>241</v>
      </c>
      <c r="B530" s="50" t="str">
        <f t="shared" si="69"/>
        <v>FAIR-D2_241</v>
      </c>
      <c r="C530" s="51" t="s">
        <v>335</v>
      </c>
      <c r="D530" s="4">
        <f t="shared" si="71"/>
        <v>45181</v>
      </c>
      <c r="E530" s="1" t="s">
        <v>529</v>
      </c>
      <c r="F530" s="81" t="str">
        <f>HYPERLINK(VLOOKUP(E530,Video_List!G:K,5),"video")</f>
        <v>video</v>
      </c>
      <c r="G530" s="5" t="str">
        <f>IF(ISBLANK(E530),"",IFERROR(IF(MATCH(E530,Video_List!$G:$G,)&gt;0,"ok",""),"errr"))</f>
        <v>ok</v>
      </c>
      <c r="H530" s="1" t="s">
        <v>529</v>
      </c>
      <c r="I530" s="81" t="str">
        <f>HYPERLINK(VLOOKUP(H530,Video_List!G:K,5),"video")</f>
        <v>video</v>
      </c>
      <c r="J530" s="5" t="str">
        <f>IF(ISBLANK(H530),"",IFERROR(IF(MATCH(H530,Video_List!$G:$G,)&gt;0,"ok",""),"error"))</f>
        <v>ok</v>
      </c>
      <c r="K530" s="2">
        <v>45181.364143518498</v>
      </c>
      <c r="L530" s="2">
        <v>45181.364270833299</v>
      </c>
      <c r="M530" s="52">
        <f t="shared" si="70"/>
        <v>1.2731480092043057E-4</v>
      </c>
      <c r="N530" s="53" t="s">
        <v>46</v>
      </c>
      <c r="O530" s="6" t="s">
        <v>35</v>
      </c>
      <c r="P530" s="6" t="s">
        <v>31</v>
      </c>
      <c r="Q530" s="6">
        <v>241</v>
      </c>
      <c r="R530" s="5" t="str">
        <f t="shared" si="74"/>
        <v>FAIR-D2/241</v>
      </c>
      <c r="S530" s="4" t="str">
        <f>IF(ISBLANK(E530),"",IF(E530=H530, "1 video",CONCATENATE((+COUNTIFS(Video_List!$A:$A,Monitoring!C530,Video_List!$D:$D,"&lt;=" &amp;Monitoring!L530)-COUNTIFS(Video_List!$A:$A,Monitoring!C530,Video_List!$D:$D,"&lt;=" &amp;Monitoring!K530))+1," videos")))</f>
        <v>1 video</v>
      </c>
      <c r="T530" s="6" t="s">
        <v>34</v>
      </c>
      <c r="U530" s="75"/>
      <c r="V530" s="7" t="str">
        <f t="shared" si="72"/>
        <v/>
      </c>
      <c r="W530" s="85" t="s">
        <v>35</v>
      </c>
      <c r="X530" s="86" t="s">
        <v>35</v>
      </c>
      <c r="Y530" s="87" t="str">
        <f>+IFERROR(IF(Z530="#N/C","#N/C",INDEX(Taxonomy_UniqueValues!A:A,MATCH(Z530,Taxonomy_UniqueValues!B:B,0))),"#N/C")</f>
        <v>Insecta</v>
      </c>
      <c r="Z530" s="87" t="str">
        <f>+IFERROR(IF(AA530="#N/C","#N/C",INDEX(Taxonomy_UniqueValues!B:B,MATCH(AA530,Taxonomy_UniqueValues!C:C,0))),"#N/C")</f>
        <v>Diptera</v>
      </c>
      <c r="AA530" s="87" t="s">
        <v>49</v>
      </c>
      <c r="AB530" s="87" t="str">
        <f>+IFERROR(IF(AC530="#N/C","#N/C",INDEX(Taxonomy_UniqueValues!D:D,MATCH(AC530,Taxonomy_UniqueValues!E:E,0))),"#N/C")</f>
        <v>#N/C</v>
      </c>
      <c r="AC530" s="87" t="str">
        <f>+IFERROR(IF(AD530="#N/C","#N/C",INDEX(Taxonomy_UniqueValues!E:E,MATCH(AD530,Taxonomy_UniqueValues!F:F,0))),"#N/C")</f>
        <v>#N/C</v>
      </c>
      <c r="AD530" s="87" t="str">
        <f>+IFERROR(IF(AE530="#N/C","#N/C",INDEX(Taxonomy_UniqueValues!F:F,MATCH(AE530,Taxonomy_UniqueValues!G:G,0))),"#N/C")</f>
        <v>#N/C</v>
      </c>
      <c r="AE530" s="87" t="str">
        <f>+IFERROR(IF(AF530="#N/C","#N/C",INDEX(Taxonomy_UniqueValues!G:G,MATCH(AF530,Taxonomy_UniqueValues!H:H,0))),"#N/C")</f>
        <v>#N/C</v>
      </c>
      <c r="AF530" s="87" t="str">
        <f>+IFERROR(IF(AG530="#N/C","#N/C",INDEX(Taxonomy_UniqueValues!H:H,MATCH(AG530,Taxonomy_UniqueValues!I:I,0))),"#N/C")</f>
        <v>#N/C</v>
      </c>
      <c r="AG530" s="90" t="str">
        <f>+IFERROR(IF(#REF!="#N/C","#N/C",INDEX(Taxonomy_UniqueValues!I:I,MATCH(#REF!,Taxonomy_UniqueValues!K:K,0))),"#N/C")</f>
        <v>#N/C</v>
      </c>
      <c r="AH530" s="39" t="str" cm="1">
        <f t="array" ref="AH530">IF(LEN(V530)&gt;1,V530,_xlfn.LET(_xlpm.cls,Y530, _xlpm.ord,IFERROR(Z530,"#N/C"), _xlpm.subord,IFERROR(AA530,"#N/C"), _xlpm.infr,IFERROR(AB530,"#N/C"), _xlpm.sf,IFERROR(AC530,"#N/C"), _xlpm.fam,IFERROR(AD530,"#N/C"), _xlpm.subfam,IF(TRIM(AE530)="-","#N/C",IFERROR(AE530,"#N/C")),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_xlpm.fallback,IF(IFERROR(Z530,"#N/C")="#N/C",Y530,IF(IFERROR(AA530,"#N/C")="#N/C",Z530,IF(IFERROR(AB530,"#N/C")="#N/C",AA530,IF(IFERROR(AC530,"#N/C")="#N/C",AB530,IF(IFERROR(AD530,"#N/C")="#N/C",AC530,IF(IFERROR(AE530,"#N/C")="#N/C",AD530,"#N/C")))))), _xlpm.finalResult,IF(OR(_xlpm.computedResult="",_xlpm.computedResult="#N/C"),_xlpm.fallback,_xlpm.computedResult), INDEX(_xlpm.finalResult,1)))</f>
        <v>Brachycera</v>
      </c>
      <c r="AI530" s="106" t="s">
        <v>35</v>
      </c>
      <c r="AJ530" s="55" t="str">
        <f t="shared" si="73"/>
        <v>Insecta.Diptera.Brachycera.#N/C.#N/C.#N/C.#N/C.#N/C.#N/C</v>
      </c>
    </row>
    <row r="531" spans="1:36" x14ac:dyDescent="0.25">
      <c r="A531" s="3">
        <v>1</v>
      </c>
      <c r="B531" s="50" t="str">
        <f t="shared" si="69"/>
        <v>FAIR-D3_1</v>
      </c>
      <c r="C531" s="51" t="s">
        <v>530</v>
      </c>
      <c r="D531" s="4">
        <f t="shared" ref="D531:D594" si="75">IF(ISBLANK(E531),"",+VALUE(MID(E531, FIND("_", E531)+1,10)))</f>
        <v>45161</v>
      </c>
      <c r="E531" s="1" t="s">
        <v>531</v>
      </c>
      <c r="F531" s="81" t="str">
        <f>HYPERLINK(VLOOKUP(E531,Video_List!G:K,5),"video")</f>
        <v>video</v>
      </c>
      <c r="G531" s="5" t="str">
        <f>IF(ISBLANK(E531),"",IFERROR(IF(MATCH(E531,Video_List!$G:$G,)&gt;0,"ok",""),"errr"))</f>
        <v>ok</v>
      </c>
      <c r="H531" s="1" t="s">
        <v>531</v>
      </c>
      <c r="I531" s="81" t="str">
        <f>HYPERLINK(VLOOKUP(H531,Video_List!G:K,5),"video")</f>
        <v>video</v>
      </c>
      <c r="J531" s="5" t="str">
        <f>IF(ISBLANK(H531),"",IFERROR(IF(MATCH(H531,Video_List!$G:$G,)&gt;0,"ok",""),"error"))</f>
        <v>ok</v>
      </c>
      <c r="K531" s="2">
        <v>45161.361087963</v>
      </c>
      <c r="L531" s="2">
        <v>45161.361145833303</v>
      </c>
      <c r="M531" s="52">
        <f t="shared" ref="M531:M594" si="76">IF(K531=0,"",L531-K531)</f>
        <v>5.7870303862728179E-5</v>
      </c>
      <c r="N531" s="53" t="s">
        <v>31</v>
      </c>
      <c r="O531" s="54" t="s">
        <v>32</v>
      </c>
      <c r="P531" s="54" t="s">
        <v>33</v>
      </c>
      <c r="Q531" s="6">
        <v>1</v>
      </c>
      <c r="R531" s="5" t="str">
        <f t="shared" si="74"/>
        <v>FAIR-D3/1</v>
      </c>
      <c r="S531" s="4" t="str">
        <f>IF(ISBLANK(E531),"",IF(E531=H531, "1 video",CONCATENATE((+COUNTIFS(Video_List!$A:$A,Monitoring!C531,Video_List!$D:$D,"&lt;=" &amp;Monitoring!L531)-COUNTIFS(Video_List!$A:$A,Monitoring!C531,Video_List!$D:$D,"&lt;=" &amp;Monitoring!K531))+1," videos")))</f>
        <v>1 video</v>
      </c>
      <c r="T531" s="54" t="s">
        <v>34</v>
      </c>
      <c r="U531" s="75"/>
      <c r="V531" s="7" t="str">
        <f t="shared" si="72"/>
        <v/>
      </c>
      <c r="W531" s="85" t="str">
        <f t="shared" ref="W531:W544" si="77">+IF(Y531="#N/C","-",IF(AC531="#N/C","no","yes"))</f>
        <v>yes</v>
      </c>
      <c r="X531" s="86" t="s">
        <v>32</v>
      </c>
      <c r="Y531" s="87" t="str">
        <f>+IFERROR(IF(Z531="#N/C","#N/C",INDEX(Taxonomy_UniqueValues!A:A,MATCH(Z531,Taxonomy_UniqueValues!B:B,0))),"#N/C")</f>
        <v>Insecta</v>
      </c>
      <c r="Z531" s="87" t="str">
        <f>+IFERROR(IF(AA531="#N/C","#N/C",INDEX(Taxonomy_UniqueValues!B:B,MATCH(AA531,Taxonomy_UniqueValues!C:C,0))),"#N/C")</f>
        <v>Diptera</v>
      </c>
      <c r="AA531" s="87" t="str">
        <f>+IFERROR(IF(AC531="#N/C","#N/C",INDEX(Taxonomy_UniqueValues!C:C,MATCH(AC531,Taxonomy_UniqueValues!E:E,0))),"#N/C")</f>
        <v>Brachycera</v>
      </c>
      <c r="AB531" s="87" t="str">
        <f>+IFERROR(IF(AC531="#N/C","#N/C",INDEX(Taxonomy_UniqueValues!D:D,MATCH(AC531,Taxonomy_UniqueValues!E:E,0))),"#N/C")</f>
        <v>Muscomorpha</v>
      </c>
      <c r="AC531" s="87" t="s">
        <v>36</v>
      </c>
      <c r="AD531" s="87" t="str">
        <f>+IFERROR(IF(AE531="#N/C","#N/C",IF(AE531="-",INDEX(Taxonomy_UniqueValues!F:F,MATCH(AF531,Taxonomy_UniqueValues!H:H,0)),INDEX(Taxonomy_UniqueValues!F:F,MATCH(AE531,Taxonomy_UniqueValues!G:G,0)))),"#N/C")</f>
        <v>#N/C</v>
      </c>
      <c r="AE531" s="87" t="str">
        <f>+IFERROR(IF(AF531="#N/C","#N/C",INDEX(Taxonomy_UniqueValues!G:G,MATCH(AF531,Taxonomy_UniqueValues!H:H,0))),"#N/C")</f>
        <v>#N/C</v>
      </c>
      <c r="AF531" s="89" t="str">
        <f>+IFERROR(IF(AG531="#N/C","#N/C",INDEX(Taxonomy_UniqueValues!H:H,MATCH(AG531,Taxonomy_UniqueValues!I:I,0))),"#N/C")</f>
        <v>#N/C</v>
      </c>
      <c r="AG531" s="88" t="s">
        <v>37</v>
      </c>
      <c r="AH531" s="39" t="str" cm="1">
        <f t="array" ref="AH531">IF(LEN(V531)&gt;1,V531,_xlfn.LET(_xlpm.cls,Y531, _xlpm.ord,IFERROR(Z531,"#N/C"), _xlpm.subord,IFERROR(AA531,"#N/C"), _xlpm.infr,IFERROR(AB531,"#N/C"), _xlpm.sf,IFERROR(AC531,"#N/C"), _xlpm.fam,IFERROR(AD531,"#N/C"), _xlpm.subfam,IF(TRIM(AE531)="-","#N/C",IFERROR(AE531,"#N/C")),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_xlpm.fallback,IF(IFERROR(Z531,"#N/C")="#N/C",Y531,IF(IFERROR(AA531,"#N/C")="#N/C",Z531,IF(IFERROR(AB531,"#N/C")="#N/C",AA531,IF(IFERROR(AC531,"#N/C")="#N/C",AB531,IF(IFERROR(AD531,"#N/C")="#N/C",AC531,IF(IFERROR(AE531,"#N/C")="#N/C",AD531,"#N/C")))))), _xlpm.finalResult,IF(OR(_xlpm.computedResult="",_xlpm.computedResult="#N/C"),_xlpm.fallback,_xlpm.computedResult), INDEX(_xlpm.finalResult,1)))</f>
        <v>Muscoidea</v>
      </c>
      <c r="AI531" s="106" t="s">
        <v>35</v>
      </c>
      <c r="AJ531" s="55" t="str">
        <f t="shared" si="73"/>
        <v>Insecta.Diptera.Brachycera.Muscomorpha.Muscoidea.#N/C.#N/C.#N/C.#N/C</v>
      </c>
    </row>
    <row r="532" spans="1:36" x14ac:dyDescent="0.25">
      <c r="A532" s="3">
        <v>2</v>
      </c>
      <c r="B532" s="50" t="str">
        <f t="shared" si="69"/>
        <v>FAIR-D3_2</v>
      </c>
      <c r="C532" s="51" t="s">
        <v>530</v>
      </c>
      <c r="D532" s="4">
        <f t="shared" si="75"/>
        <v>45161</v>
      </c>
      <c r="E532" s="1" t="s">
        <v>532</v>
      </c>
      <c r="F532" s="81" t="str">
        <f>HYPERLINK(VLOOKUP(E532,Video_List!G:K,5),"video")</f>
        <v>video</v>
      </c>
      <c r="G532" s="5" t="str">
        <f>IF(ISBLANK(E532),"",IFERROR(IF(MATCH(E532,Video_List!$G:$G,)&gt;0,"ok",""),"errr"))</f>
        <v>ok</v>
      </c>
      <c r="H532" s="1" t="s">
        <v>532</v>
      </c>
      <c r="I532" s="81" t="str">
        <f>HYPERLINK(VLOOKUP(H532,Video_List!G:K,5),"video")</f>
        <v>video</v>
      </c>
      <c r="J532" s="5" t="str">
        <f>IF(ISBLANK(H532),"",IFERROR(IF(MATCH(H532,Video_List!$G:$G,)&gt;0,"ok",""),"error"))</f>
        <v>ok</v>
      </c>
      <c r="K532" s="2">
        <v>45161.363460648201</v>
      </c>
      <c r="L532" s="2">
        <v>45161.363506944399</v>
      </c>
      <c r="M532" s="52">
        <f t="shared" si="76"/>
        <v>4.6296197979245335E-5</v>
      </c>
      <c r="N532" s="53" t="s">
        <v>31</v>
      </c>
      <c r="O532" s="54" t="s">
        <v>32</v>
      </c>
      <c r="P532" s="54" t="s">
        <v>33</v>
      </c>
      <c r="Q532" s="6">
        <v>2</v>
      </c>
      <c r="R532" s="5" t="str">
        <f t="shared" si="74"/>
        <v>FAIR-D3/2</v>
      </c>
      <c r="S532" s="4" t="str">
        <f>IF(ISBLANK(E532),"",IF(E532=H532, "1 video",CONCATENATE((+COUNTIFS(Video_List!$A:$A,Monitoring!C532,Video_List!$D:$D,"&lt;=" &amp;Monitoring!L532)-COUNTIFS(Video_List!$A:$A,Monitoring!C532,Video_List!$D:$D,"&lt;=" &amp;Monitoring!K532))+1," videos")))</f>
        <v>1 video</v>
      </c>
      <c r="T532" s="54" t="s">
        <v>34</v>
      </c>
      <c r="U532" s="75"/>
      <c r="V532" s="7" t="str">
        <f t="shared" si="72"/>
        <v/>
      </c>
      <c r="W532" s="85" t="str">
        <f t="shared" si="77"/>
        <v>yes</v>
      </c>
      <c r="X532" s="86" t="s">
        <v>35</v>
      </c>
      <c r="Y532" s="87" t="str">
        <f>+IFERROR(IF(Z532="#N/C","#N/C",INDEX(Taxonomy_UniqueValues!A:A,MATCH(Z532,Taxonomy_UniqueValues!B:B,0))),"#N/C")</f>
        <v>Insecta</v>
      </c>
      <c r="Z532" s="87" t="str">
        <f>+IFERROR(IF(AA532="#N/C","#N/C",INDEX(Taxonomy_UniqueValues!B:B,MATCH(AA532,Taxonomy_UniqueValues!C:C,0))),"#N/C")</f>
        <v>Diptera</v>
      </c>
      <c r="AA532" s="87" t="str">
        <f>+IFERROR(IF(AC532="#N/C","#N/C",INDEX(Taxonomy_UniqueValues!C:C,MATCH(AC532,Taxonomy_UniqueValues!E:E,0))),"#N/C")</f>
        <v>Brachycera</v>
      </c>
      <c r="AB532" s="87" t="str">
        <f>+IFERROR(IF(AC532="#N/C","#N/C",INDEX(Taxonomy_UniqueValues!D:D,MATCH(AC532,Taxonomy_UniqueValues!E:E,0))),"#N/C")</f>
        <v>Muscomorpha</v>
      </c>
      <c r="AC532" s="87" t="s">
        <v>36</v>
      </c>
      <c r="AD532" s="87" t="str">
        <f>+IFERROR(IF(AE532="#N/C","#N/C",IF(AE532="-",INDEX(Taxonomy_UniqueValues!F:F,MATCH(AF532,Taxonomy_UniqueValues!H:H,0)),INDEX(Taxonomy_UniqueValues!F:F,MATCH(AE532,Taxonomy_UniqueValues!G:G,0)))),"#N/C")</f>
        <v>#N/C</v>
      </c>
      <c r="AE532" s="87" t="str">
        <f>+IFERROR(IF(AF532="#N/C","#N/C",INDEX(Taxonomy_UniqueValues!G:G,MATCH(AF532,Taxonomy_UniqueValues!H:H,0))),"#N/C")</f>
        <v>#N/C</v>
      </c>
      <c r="AF532" s="89" t="str">
        <f>+IFERROR(IF(AG532="#N/C","#N/C",INDEX(Taxonomy_UniqueValues!H:H,MATCH(AG532,Taxonomy_UniqueValues!I:I,0))),"#N/C")</f>
        <v>#N/C</v>
      </c>
      <c r="AG532" s="88" t="s">
        <v>37</v>
      </c>
      <c r="AH532" s="39" t="str" cm="1">
        <f t="array" ref="AH532">IF(LEN(V532)&gt;1,V532,_xlfn.LET(_xlpm.cls,Y532, _xlpm.ord,IFERROR(Z532,"#N/C"), _xlpm.subord,IFERROR(AA532,"#N/C"), _xlpm.infr,IFERROR(AB532,"#N/C"), _xlpm.sf,IFERROR(AC532,"#N/C"), _xlpm.fam,IFERROR(AD532,"#N/C"), _xlpm.subfam,IF(TRIM(AE532)="-","#N/C",IFERROR(AE532,"#N/C")),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_xlpm.fallback,IF(IFERROR(Z532,"#N/C")="#N/C",Y532,IF(IFERROR(AA532,"#N/C")="#N/C",Z532,IF(IFERROR(AB532,"#N/C")="#N/C",AA532,IF(IFERROR(AC532,"#N/C")="#N/C",AB532,IF(IFERROR(AD532,"#N/C")="#N/C",AC532,IF(IFERROR(AE532,"#N/C")="#N/C",AD532,"#N/C")))))), _xlpm.finalResult,IF(OR(_xlpm.computedResult="",_xlpm.computedResult="#N/C"),_xlpm.fallback,_xlpm.computedResult), INDEX(_xlpm.finalResult,1)))</f>
        <v>Muscoidea</v>
      </c>
      <c r="AI532" s="106" t="s">
        <v>35</v>
      </c>
      <c r="AJ532" s="55" t="str">
        <f t="shared" si="73"/>
        <v>Insecta.Diptera.Brachycera.Muscomorpha.Muscoidea.#N/C.#N/C.#N/C.#N/C</v>
      </c>
    </row>
    <row r="533" spans="1:36" x14ac:dyDescent="0.25">
      <c r="A533" s="3">
        <v>3</v>
      </c>
      <c r="B533" s="50" t="str">
        <f t="shared" si="69"/>
        <v>FAIR-D3_3</v>
      </c>
      <c r="C533" s="51" t="s">
        <v>530</v>
      </c>
      <c r="D533" s="4">
        <f t="shared" si="75"/>
        <v>45161</v>
      </c>
      <c r="E533" s="1" t="s">
        <v>533</v>
      </c>
      <c r="F533" s="81" t="str">
        <f>HYPERLINK(VLOOKUP(E533,Video_List!G:K,5),"video")</f>
        <v>video</v>
      </c>
      <c r="G533" s="5" t="str">
        <f>IF(ISBLANK(E533),"",IFERROR(IF(MATCH(E533,Video_List!$G:$G,)&gt;0,"ok",""),"errr"))</f>
        <v>ok</v>
      </c>
      <c r="H533" s="1" t="s">
        <v>533</v>
      </c>
      <c r="I533" s="81" t="str">
        <f>HYPERLINK(VLOOKUP(H533,Video_List!G:K,5),"video")</f>
        <v>video</v>
      </c>
      <c r="J533" s="5" t="str">
        <f>IF(ISBLANK(H533),"",IFERROR(IF(MATCH(H533,Video_List!$G:$G,)&gt;0,"ok",""),"error"))</f>
        <v>ok</v>
      </c>
      <c r="K533" s="2">
        <v>45161.370902777802</v>
      </c>
      <c r="L533" s="2">
        <v>45161.370972222197</v>
      </c>
      <c r="M533" s="52">
        <f t="shared" si="76"/>
        <v>6.9444395194295794E-5</v>
      </c>
      <c r="N533" s="53" t="s">
        <v>31</v>
      </c>
      <c r="O533" s="54" t="s">
        <v>32</v>
      </c>
      <c r="P533" s="54" t="s">
        <v>33</v>
      </c>
      <c r="Q533" s="6">
        <v>3</v>
      </c>
      <c r="R533" s="5" t="str">
        <f t="shared" si="74"/>
        <v>FAIR-D3/3</v>
      </c>
      <c r="S533" s="4" t="str">
        <f>IF(ISBLANK(E533),"",IF(E533=H533, "1 video",CONCATENATE((+COUNTIFS(Video_List!$A:$A,Monitoring!C533,Video_List!$D:$D,"&lt;=" &amp;Monitoring!L533)-COUNTIFS(Video_List!$A:$A,Monitoring!C533,Video_List!$D:$D,"&lt;=" &amp;Monitoring!K533))+1," videos")))</f>
        <v>1 video</v>
      </c>
      <c r="T533" s="6" t="s">
        <v>537</v>
      </c>
      <c r="U533" s="75"/>
      <c r="V533" s="7" t="str">
        <f t="shared" si="72"/>
        <v/>
      </c>
      <c r="W533" s="85" t="str">
        <f t="shared" si="77"/>
        <v>yes</v>
      </c>
      <c r="X533" s="86" t="s">
        <v>32</v>
      </c>
      <c r="Y533" s="87" t="str">
        <f>+IFERROR(IF(Z533="#N/C","#N/C",INDEX(Taxonomy_UniqueValues!A:A,MATCH(Z533,Taxonomy_UniqueValues!B:B,0))),"#N/C")</f>
        <v>Insecta</v>
      </c>
      <c r="Z533" s="87" t="str">
        <f>+IFERROR(IF(AA533="#N/C","#N/C",INDEX(Taxonomy_UniqueValues!B:B,MATCH(AA533,Taxonomy_UniqueValues!C:C,0))),"#N/C")</f>
        <v>Diptera</v>
      </c>
      <c r="AA533" s="87" t="str">
        <f>+IFERROR(IF(AC533="#N/C","#N/C",INDEX(Taxonomy_UniqueValues!C:C,MATCH(AC533,Taxonomy_UniqueValues!E:E,0))),"#N/C")</f>
        <v>Brachycera</v>
      </c>
      <c r="AB533" s="87" t="str">
        <f>+IFERROR(IF(AC533="#N/C","#N/C",INDEX(Taxonomy_UniqueValues!D:D,MATCH(AC533,Taxonomy_UniqueValues!E:E,0))),"#N/C")</f>
        <v>Muscomorpha</v>
      </c>
      <c r="AC533" s="87" t="s">
        <v>112</v>
      </c>
      <c r="AD533" s="87" t="str">
        <f>+IFERROR(IF(AE533="#N/C","#N/C",IF(AE533="-",INDEX(Taxonomy_UniqueValues!F:F,MATCH(AF533,Taxonomy_UniqueValues!H:H,0)),INDEX(Taxonomy_UniqueValues!F:F,MATCH(AE533,Taxonomy_UniqueValues!G:G,0)))),"#N/C")</f>
        <v>#N/C</v>
      </c>
      <c r="AE533" s="87" t="str">
        <f>+IFERROR(IF(AF533="#N/C","#N/C",INDEX(Taxonomy_UniqueValues!G:G,MATCH(AF533,Taxonomy_UniqueValues!H:H,0))),"#N/C")</f>
        <v>#N/C</v>
      </c>
      <c r="AF533" s="89" t="str">
        <f>+IFERROR(IF(AG533="#N/C","#N/C",INDEX(Taxonomy_UniqueValues!H:H,MATCH(AG533,Taxonomy_UniqueValues!I:I,0))),"#N/C")</f>
        <v>#N/C</v>
      </c>
      <c r="AG533" s="88" t="s">
        <v>37</v>
      </c>
      <c r="AH533" s="39" t="str" cm="1">
        <f t="array" ref="AH533">IF(LEN(V533)&gt;1,V533,_xlfn.LET(_xlpm.cls,Y533, _xlpm.ord,IFERROR(Z533,"#N/C"), _xlpm.subord,IFERROR(AA533,"#N/C"), _xlpm.infr,IFERROR(AB533,"#N/C"), _xlpm.sf,IFERROR(AC533,"#N/C"), _xlpm.fam,IFERROR(AD533,"#N/C"), _xlpm.subfam,IF(TRIM(AE533)="-","#N/C",IFERROR(AE533,"#N/C")),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_xlpm.fallback,IF(IFERROR(Z533,"#N/C")="#N/C",Y533,IF(IFERROR(AA533,"#N/C")="#N/C",Z533,IF(IFERROR(AB533,"#N/C")="#N/C",AA533,IF(IFERROR(AC533,"#N/C")="#N/C",AB533,IF(IFERROR(AD533,"#N/C")="#N/C",AC533,IF(IFERROR(AE533,"#N/C")="#N/C",AD533,"#N/C")))))), _xlpm.finalResult,IF(OR(_xlpm.computedResult="",_xlpm.computedResult="#N/C"),_xlpm.fallback,_xlpm.computedResult), INDEX(_xlpm.finalResult,1)))</f>
        <v>Oestroidea</v>
      </c>
      <c r="AI533" s="106" t="s">
        <v>35</v>
      </c>
      <c r="AJ533" s="55" t="str">
        <f t="shared" si="73"/>
        <v>Insecta.Diptera.Brachycera.Muscomorpha.Oestroidea.#N/C.#N/C.#N/C.#N/C</v>
      </c>
    </row>
    <row r="534" spans="1:36" x14ac:dyDescent="0.25">
      <c r="A534" s="3">
        <v>4</v>
      </c>
      <c r="B534" s="50" t="str">
        <f t="shared" si="69"/>
        <v>FAIR-D3_4</v>
      </c>
      <c r="C534" s="51" t="s">
        <v>530</v>
      </c>
      <c r="D534" s="4">
        <f t="shared" si="75"/>
        <v>45161</v>
      </c>
      <c r="E534" s="1" t="s">
        <v>534</v>
      </c>
      <c r="F534" s="81" t="str">
        <f>HYPERLINK(VLOOKUP(E534,Video_List!G:K,5),"video")</f>
        <v>video</v>
      </c>
      <c r="G534" s="5" t="str">
        <f>IF(ISBLANK(E534),"",IFERROR(IF(MATCH(E534,Video_List!$G:$G,)&gt;0,"ok",""),"errr"))</f>
        <v>ok</v>
      </c>
      <c r="H534" s="1" t="s">
        <v>534</v>
      </c>
      <c r="I534" s="81" t="str">
        <f>HYPERLINK(VLOOKUP(H534,Video_List!G:K,5),"video")</f>
        <v>video</v>
      </c>
      <c r="J534" s="5" t="str">
        <f>IF(ISBLANK(H534),"",IFERROR(IF(MATCH(H534,Video_List!$G:$G,)&gt;0,"ok",""),"error"))</f>
        <v>ok</v>
      </c>
      <c r="K534" s="2">
        <v>45161.373043981497</v>
      </c>
      <c r="L534" s="2">
        <v>45161.373229166697</v>
      </c>
      <c r="M534" s="52">
        <f t="shared" si="76"/>
        <v>1.8518519937060773E-4</v>
      </c>
      <c r="N534" s="53" t="s">
        <v>46</v>
      </c>
      <c r="O534" s="54" t="s">
        <v>35</v>
      </c>
      <c r="P534" s="54" t="s">
        <v>31</v>
      </c>
      <c r="Q534" s="6">
        <v>4</v>
      </c>
      <c r="R534" s="5" t="str">
        <f t="shared" si="74"/>
        <v>FAIR-D3/4</v>
      </c>
      <c r="S534" s="4" t="str">
        <f>IF(ISBLANK(E534),"",IF(E534=H534, "1 video",CONCATENATE((+COUNTIFS(Video_List!$A:$A,Monitoring!C534,Video_List!$D:$D,"&lt;=" &amp;Monitoring!L534)-COUNTIFS(Video_List!$A:$A,Monitoring!C534,Video_List!$D:$D,"&lt;=" &amp;Monitoring!K534))+1," videos")))</f>
        <v>1 video</v>
      </c>
      <c r="T534" s="54" t="s">
        <v>34</v>
      </c>
      <c r="U534" s="75"/>
      <c r="V534" s="7" t="str">
        <f t="shared" si="72"/>
        <v/>
      </c>
      <c r="W534" s="85" t="str">
        <f t="shared" si="77"/>
        <v>yes</v>
      </c>
      <c r="X534" s="86" t="s">
        <v>35</v>
      </c>
      <c r="Y534" s="87" t="str">
        <f>+IFERROR(IF(Z534="#N/C","#N/C",INDEX(Taxonomy_UniqueValues!A:A,MATCH(Z534,Taxonomy_UniqueValues!B:B,0))),"#N/C")</f>
        <v>Insecta</v>
      </c>
      <c r="Z534" s="87" t="str">
        <f>+IFERROR(IF(AA534="#N/C","#N/C",INDEX(Taxonomy_UniqueValues!B:B,MATCH(AA534,Taxonomy_UniqueValues!C:C,0))),"#N/C")</f>
        <v>Diptera</v>
      </c>
      <c r="AA534" s="87" t="str">
        <f>+IFERROR(IF(AC534="#N/C","#N/C",INDEX(Taxonomy_UniqueValues!C:C,MATCH(AC534,Taxonomy_UniqueValues!E:E,0))),"#N/C")</f>
        <v>Brachycera</v>
      </c>
      <c r="AB534" s="87" t="str">
        <f>+IFERROR(IF(AC534="#N/C","#N/C",INDEX(Taxonomy_UniqueValues!D:D,MATCH(AC534,Taxonomy_UniqueValues!E:E,0))),"#N/C")</f>
        <v>Muscomorpha</v>
      </c>
      <c r="AC534" s="87" t="s">
        <v>36</v>
      </c>
      <c r="AD534" s="87" t="str">
        <f>+IFERROR(IF(AE534="#N/C","#N/C",IF(AE534="-",INDEX(Taxonomy_UniqueValues!F:F,MATCH(AF534,Taxonomy_UniqueValues!H:H,0)),INDEX(Taxonomy_UniqueValues!F:F,MATCH(AE534,Taxonomy_UniqueValues!G:G,0)))),"#N/C")</f>
        <v>#N/C</v>
      </c>
      <c r="AE534" s="87" t="str">
        <f>+IFERROR(IF(AF534="#N/C","#N/C",INDEX(Taxonomy_UniqueValues!G:G,MATCH(AF534,Taxonomy_UniqueValues!H:H,0))),"#N/C")</f>
        <v>#N/C</v>
      </c>
      <c r="AF534" s="89" t="str">
        <f>+IFERROR(IF(AG534="#N/C","#N/C",INDEX(Taxonomy_UniqueValues!H:H,MATCH(AG534,Taxonomy_UniqueValues!I:I,0))),"#N/C")</f>
        <v>#N/C</v>
      </c>
      <c r="AG534" s="88" t="s">
        <v>37</v>
      </c>
      <c r="AH534" s="39" t="str" cm="1">
        <f t="array" ref="AH534">IF(LEN(V534)&gt;1,V534,_xlfn.LET(_xlpm.cls,Y534, _xlpm.ord,IFERROR(Z534,"#N/C"), _xlpm.subord,IFERROR(AA534,"#N/C"), _xlpm.infr,IFERROR(AB534,"#N/C"), _xlpm.sf,IFERROR(AC534,"#N/C"), _xlpm.fam,IFERROR(AD534,"#N/C"), _xlpm.subfam,IF(TRIM(AE534)="-","#N/C",IFERROR(AE534,"#N/C")),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_xlpm.fallback,IF(IFERROR(Z534,"#N/C")="#N/C",Y534,IF(IFERROR(AA534,"#N/C")="#N/C",Z534,IF(IFERROR(AB534,"#N/C")="#N/C",AA534,IF(IFERROR(AC534,"#N/C")="#N/C",AB534,IF(IFERROR(AD534,"#N/C")="#N/C",AC534,IF(IFERROR(AE534,"#N/C")="#N/C",AD534,"#N/C")))))), _xlpm.finalResult,IF(OR(_xlpm.computedResult="",_xlpm.computedResult="#N/C"),_xlpm.fallback,_xlpm.computedResult), INDEX(_xlpm.finalResult,1)))</f>
        <v>Muscoidea</v>
      </c>
      <c r="AI534" s="106" t="s">
        <v>35</v>
      </c>
      <c r="AJ534" s="55" t="str">
        <f t="shared" si="73"/>
        <v>Insecta.Diptera.Brachycera.Muscomorpha.Muscoidea.#N/C.#N/C.#N/C.#N/C</v>
      </c>
    </row>
    <row r="535" spans="1:36" x14ac:dyDescent="0.25">
      <c r="A535" s="3">
        <v>5</v>
      </c>
      <c r="B535" s="50" t="str">
        <f t="shared" si="69"/>
        <v>FAIR-D3_5</v>
      </c>
      <c r="C535" s="51" t="s">
        <v>530</v>
      </c>
      <c r="D535" s="4">
        <f t="shared" si="75"/>
        <v>45161</v>
      </c>
      <c r="E535" s="1" t="s">
        <v>534</v>
      </c>
      <c r="F535" s="81" t="str">
        <f>HYPERLINK(VLOOKUP(E535,Video_List!G:K,5),"video")</f>
        <v>video</v>
      </c>
      <c r="G535" s="5" t="str">
        <f>IF(ISBLANK(E535),"",IFERROR(IF(MATCH(E535,Video_List!$G:$G,)&gt;0,"ok",""),"errr"))</f>
        <v>ok</v>
      </c>
      <c r="H535" s="1" t="s">
        <v>534</v>
      </c>
      <c r="I535" s="81" t="str">
        <f>HYPERLINK(VLOOKUP(H535,Video_List!G:K,5),"video")</f>
        <v>video</v>
      </c>
      <c r="J535" s="5" t="str">
        <f>IF(ISBLANK(H535),"",IFERROR(IF(MATCH(H535,Video_List!$G:$G,)&gt;0,"ok",""),"error"))</f>
        <v>ok</v>
      </c>
      <c r="K535" s="2">
        <v>45161.373217592598</v>
      </c>
      <c r="L535" s="2">
        <v>45161.373391203699</v>
      </c>
      <c r="M535" s="52">
        <f t="shared" si="76"/>
        <v>1.736111007630825E-4</v>
      </c>
      <c r="N535" s="53" t="s">
        <v>31</v>
      </c>
      <c r="O535" s="54" t="s">
        <v>32</v>
      </c>
      <c r="P535" s="54" t="s">
        <v>33</v>
      </c>
      <c r="Q535" s="6">
        <v>5</v>
      </c>
      <c r="R535" s="5" t="str">
        <f t="shared" si="74"/>
        <v>FAIR-D3/5</v>
      </c>
      <c r="S535" s="4" t="str">
        <f>IF(ISBLANK(E535),"",IF(E535=H535, "1 video",CONCATENATE((+COUNTIFS(Video_List!$A:$A,Monitoring!C535,Video_List!$D:$D,"&lt;=" &amp;Monitoring!L535)-COUNTIFS(Video_List!$A:$A,Monitoring!C535,Video_List!$D:$D,"&lt;=" &amp;Monitoring!K535))+1," videos")))</f>
        <v>1 video</v>
      </c>
      <c r="T535" s="54" t="s">
        <v>34</v>
      </c>
      <c r="U535" s="75"/>
      <c r="V535" s="7" t="str">
        <f t="shared" si="72"/>
        <v/>
      </c>
      <c r="W535" s="85" t="str">
        <f t="shared" si="77"/>
        <v>yes</v>
      </c>
      <c r="X535" s="86" t="s">
        <v>32</v>
      </c>
      <c r="Y535" s="87" t="str">
        <f>+IFERROR(IF(Z535="#N/C","#N/C",IF(Z535=0,INDEX(Taxonomy_UniqueValues!A:A,MATCH(AA535,Taxonomy_UniqueValues!C:C,0)),INDEX(Taxonomy_UniqueValues!A:A,MATCH(Z535,Taxonomy_UniqueValues!B:B,0)))),"#N/C")</f>
        <v>Insecta</v>
      </c>
      <c r="Z535" s="87" t="str">
        <f>+IFERROR(IF(AA535="#N/C","#N/C",IF(AA535=0,INDEX(Taxonomy_UniqueValues!B:B,MATCH(AB535,Taxonomy_UniqueValues!D:D,0)),INDEX(Taxonomy_UniqueValues!B:B,MATCH(AA535,Taxonomy_UniqueValues!C:C,0)))),"#N/C")</f>
        <v>Diptera</v>
      </c>
      <c r="AA535" s="87" t="str">
        <f>+IFERROR(IF(AB535="#N/C","#N/C",IF(AB535=0,INDEX(Taxonomy_UniqueValues!C:C,MATCH(AC535,Taxonomy_UniqueValues!E:E,0)),INDEX(Taxonomy_UniqueValues!C:C,MATCH(AB535,Taxonomy_UniqueValues!D:D,0)))),"#N/C")</f>
        <v>Brachycera</v>
      </c>
      <c r="AB535" s="87" t="str">
        <f>+IFERROR(IF(AC535="#N/C","#N/C",IF(AC535=0,INDEX(Taxonomy_UniqueValues!D:D,MATCH(AD535,Taxonomy_UniqueValues!F:F,0)),INDEX(Taxonomy_UniqueValues!D:D,MATCH(AC535,Taxonomy_UniqueValues!E:E,0)))),"#N/C")</f>
        <v>Muscomorpha</v>
      </c>
      <c r="AC535" s="87" t="str">
        <f>+IFERROR(IF(AD535="#N/C","#N/C",IF(AD535=0,INDEX(Taxonomy_UniqueValues!E:E,MATCH(AE535,Taxonomy_UniqueValues!G:G,0)),INDEX(Taxonomy_UniqueValues!E:E,MATCH(AD535,Taxonomy_UniqueValues!F:F,0)))),"#N/C")</f>
        <v>Muscoidea</v>
      </c>
      <c r="AD535" s="87" t="str">
        <f>+IFERROR(IF(AE535="#N/C","#N/C",IF(AE535=0,INDEX(Taxonomy_UniqueValues!F:F,MATCH(AF535,Taxonomy_UniqueValues!H:H,0)),INDEX(Taxonomy_UniqueValues!F:F,MATCH(AE535,Taxonomy_UniqueValues!G:G,0)))),"#N/C")</f>
        <v>Fanniidae</v>
      </c>
      <c r="AE535" s="87">
        <f>+IFERROR(IF(AF535="#N/C","#N/C",INDEX(Taxonomy_UniqueValues!G:G,MATCH(AF535,Taxonomy_UniqueValues!H:H,0))),"#N/C")</f>
        <v>0</v>
      </c>
      <c r="AF535" s="89" t="s">
        <v>39</v>
      </c>
      <c r="AG535" s="88" t="s">
        <v>37</v>
      </c>
      <c r="AH535" s="39" t="str" cm="1">
        <f t="array" ref="AH535">IF(LEN(V535)&gt;1,V535,_xlfn.LET(_xlpm.cls,Y535, _xlpm.ord,IFERROR(Z535,"#N/C"), _xlpm.subord,IFERROR(AA535,"#N/C"), _xlpm.infr,IFERROR(AB535,"#N/C"), _xlpm.sf,IFERROR(AC535,"#N/C"), _xlpm.fam,IFERROR(AD535,"#N/C"), _xlpm.subfam,IF(TRIM(AE535)="-","#N/C",IFERROR(AE535,"#N/C")),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_xlpm.fallback,IF(IFERROR(Z535,"#N/C")="#N/C",Y535,IF(IFERROR(AA535,"#N/C")="#N/C",Z535,IF(IFERROR(AB535,"#N/C")="#N/C",AA535,IF(IFERROR(AC535,"#N/C")="#N/C",AB535,IF(IFERROR(AD535,"#N/C")="#N/C",AC535,IF(IFERROR(AE535,"#N/C")="#N/C",AD535,"#N/C")))))), _xlpm.finalResult,IF(OR(_xlpm.computedResult="",_xlpm.computedResult="#N/C"),_xlpm.fallback,_xlpm.computedResult), INDEX(_xlpm.finalResult,1)))</f>
        <v>fly</v>
      </c>
      <c r="AI535" s="106" t="s">
        <v>35</v>
      </c>
      <c r="AJ535" s="55" t="str">
        <f t="shared" si="73"/>
        <v>Insecta.Diptera.Brachycera.Muscomorpha.Muscoidea.Fanniidae.0.Fannia.#N/C</v>
      </c>
    </row>
    <row r="536" spans="1:36" x14ac:dyDescent="0.25">
      <c r="A536" s="3">
        <v>6</v>
      </c>
      <c r="B536" s="50" t="str">
        <f t="shared" si="69"/>
        <v>FAIR-D3_6</v>
      </c>
      <c r="C536" s="51" t="s">
        <v>530</v>
      </c>
      <c r="D536" s="4">
        <f t="shared" si="75"/>
        <v>45161</v>
      </c>
      <c r="E536" s="1" t="s">
        <v>535</v>
      </c>
      <c r="F536" s="81" t="str">
        <f>HYPERLINK(VLOOKUP(E536,Video_List!G:K,5),"video")</f>
        <v>video</v>
      </c>
      <c r="G536" s="5" t="str">
        <f>IF(ISBLANK(E536),"",IFERROR(IF(MATCH(E536,Video_List!$G:$G,)&gt;0,"ok",""),"errr"))</f>
        <v>ok</v>
      </c>
      <c r="H536" s="1" t="s">
        <v>535</v>
      </c>
      <c r="I536" s="81" t="str">
        <f>HYPERLINK(VLOOKUP(H536,Video_List!G:K,5),"video")</f>
        <v>video</v>
      </c>
      <c r="J536" s="5" t="str">
        <f>IF(ISBLANK(H536),"",IFERROR(IF(MATCH(H536,Video_List!$G:$G,)&gt;0,"ok",""),"error"))</f>
        <v>ok</v>
      </c>
      <c r="K536" s="2">
        <v>45161.374166666697</v>
      </c>
      <c r="L536" s="2">
        <v>45161.374467592599</v>
      </c>
      <c r="M536" s="52">
        <f t="shared" si="76"/>
        <v>3.0092590168351308E-4</v>
      </c>
      <c r="N536" s="53" t="s">
        <v>31</v>
      </c>
      <c r="O536" s="54" t="s">
        <v>35</v>
      </c>
      <c r="P536" s="54" t="s">
        <v>33</v>
      </c>
      <c r="Q536" s="6">
        <v>6</v>
      </c>
      <c r="R536" s="5" t="str">
        <f t="shared" si="74"/>
        <v>FAIR-D3/6</v>
      </c>
      <c r="S536" s="4" t="str">
        <f>IF(ISBLANK(E536),"",IF(E536=H536, "1 video",CONCATENATE((+COUNTIFS(Video_List!$A:$A,Monitoring!C536,Video_List!$D:$D,"&lt;=" &amp;Monitoring!L536)-COUNTIFS(Video_List!$A:$A,Monitoring!C536,Video_List!$D:$D,"&lt;=" &amp;Monitoring!K536))+1," videos")))</f>
        <v>1 video</v>
      </c>
      <c r="T536" s="54" t="s">
        <v>34</v>
      </c>
      <c r="U536" s="75"/>
      <c r="V536" s="7" t="str">
        <f t="shared" si="72"/>
        <v/>
      </c>
      <c r="W536" s="85" t="str">
        <f t="shared" si="77"/>
        <v>yes</v>
      </c>
      <c r="X536" s="86" t="s">
        <v>32</v>
      </c>
      <c r="Y536" s="87" t="str">
        <f>+IFERROR(IF(Z536="#N/C","#N/C",INDEX(Taxonomy_UniqueValues!A:A,MATCH(Z536,Taxonomy_UniqueValues!B:B,0))),"#N/C")</f>
        <v>Insecta</v>
      </c>
      <c r="Z536" s="87" t="str">
        <f>+IFERROR(IF(AA536="#N/C","#N/C",INDEX(Taxonomy_UniqueValues!B:B,MATCH(AA536,Taxonomy_UniqueValues!C:C,0))),"#N/C")</f>
        <v>Diptera</v>
      </c>
      <c r="AA536" s="87" t="str">
        <f>+IFERROR(IF(AC536="#N/C","#N/C",INDEX(Taxonomy_UniqueValues!C:C,MATCH(AC536,Taxonomy_UniqueValues!E:E,0))),"#N/C")</f>
        <v>Brachycera</v>
      </c>
      <c r="AB536" s="87" t="str">
        <f>+IFERROR(IF(AC536="#N/C","#N/C",INDEX(Taxonomy_UniqueValues!D:D,MATCH(AC536,Taxonomy_UniqueValues!E:E,0))),"#N/C")</f>
        <v>Muscomorpha</v>
      </c>
      <c r="AC536" s="87" t="s">
        <v>36</v>
      </c>
      <c r="AD536" s="87" t="str">
        <f>+IFERROR(IF(AE536="#N/C","#N/C",IF(AE536="-",INDEX(Taxonomy_UniqueValues!F:F,MATCH(AF536,Taxonomy_UniqueValues!H:H,0)),INDEX(Taxonomy_UniqueValues!F:F,MATCH(AE536,Taxonomy_UniqueValues!G:G,0)))),"#N/C")</f>
        <v>#N/C</v>
      </c>
      <c r="AE536" s="87" t="str">
        <f>+IFERROR(IF(AF536="#N/C","#N/C",INDEX(Taxonomy_UniqueValues!G:G,MATCH(AF536,Taxonomy_UniqueValues!H:H,0))),"#N/C")</f>
        <v>#N/C</v>
      </c>
      <c r="AF536" s="89" t="str">
        <f>+IFERROR(IF(AG536="#N/C","#N/C",INDEX(Taxonomy_UniqueValues!H:H,MATCH(AG536,Taxonomy_UniqueValues!I:I,0))),"#N/C")</f>
        <v>#N/C</v>
      </c>
      <c r="AG536" s="88" t="s">
        <v>37</v>
      </c>
      <c r="AH536" s="39" t="str" cm="1">
        <f t="array" ref="AH536">IF(LEN(V536)&gt;1,V536,_xlfn.LET(_xlpm.cls,Y536, _xlpm.ord,IFERROR(Z536,"#N/C"), _xlpm.subord,IFERROR(AA536,"#N/C"), _xlpm.infr,IFERROR(AB536,"#N/C"), _xlpm.sf,IFERROR(AC536,"#N/C"), _xlpm.fam,IFERROR(AD536,"#N/C"), _xlpm.subfam,IF(TRIM(AE536)="-","#N/C",IFERROR(AE536,"#N/C")),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_xlpm.fallback,IF(IFERROR(Z536,"#N/C")="#N/C",Y536,IF(IFERROR(AA536,"#N/C")="#N/C",Z536,IF(IFERROR(AB536,"#N/C")="#N/C",AA536,IF(IFERROR(AC536,"#N/C")="#N/C",AB536,IF(IFERROR(AD536,"#N/C")="#N/C",AC536,IF(IFERROR(AE536,"#N/C")="#N/C",AD536,"#N/C")))))), _xlpm.finalResult,IF(OR(_xlpm.computedResult="",_xlpm.computedResult="#N/C"),_xlpm.fallback,_xlpm.computedResult), INDEX(_xlpm.finalResult,1)))</f>
        <v>Muscoidea</v>
      </c>
      <c r="AI536" s="106" t="s">
        <v>35</v>
      </c>
      <c r="AJ536" s="55" t="str">
        <f t="shared" si="73"/>
        <v>Insecta.Diptera.Brachycera.Muscomorpha.Muscoidea.#N/C.#N/C.#N/C.#N/C</v>
      </c>
    </row>
    <row r="537" spans="1:36" x14ac:dyDescent="0.25">
      <c r="A537" s="3">
        <v>7</v>
      </c>
      <c r="B537" s="50" t="str">
        <f t="shared" si="69"/>
        <v>FAIR-D3_7</v>
      </c>
      <c r="C537" s="51" t="s">
        <v>530</v>
      </c>
      <c r="D537" s="4">
        <f t="shared" si="75"/>
        <v>45161</v>
      </c>
      <c r="E537" s="1" t="s">
        <v>536</v>
      </c>
      <c r="F537" s="81" t="str">
        <f>HYPERLINK(VLOOKUP(E537,Video_List!G:K,5),"video")</f>
        <v>video</v>
      </c>
      <c r="G537" s="5" t="str">
        <f>IF(ISBLANK(E537),"",IFERROR(IF(MATCH(E537,Video_List!$G:$G,)&gt;0,"ok",""),"errr"))</f>
        <v>ok</v>
      </c>
      <c r="H537" s="1" t="s">
        <v>536</v>
      </c>
      <c r="I537" s="81" t="str">
        <f>HYPERLINK(VLOOKUP(H537,Video_List!G:K,5),"video")</f>
        <v>video</v>
      </c>
      <c r="J537" s="5" t="str">
        <f>IF(ISBLANK(H537),"",IFERROR(IF(MATCH(H537,Video_List!$G:$G,)&gt;0,"ok",""),"error"))</f>
        <v>ok</v>
      </c>
      <c r="K537" s="2">
        <v>45161.378483796303</v>
      </c>
      <c r="L537" s="2">
        <v>45161.378564814797</v>
      </c>
      <c r="M537" s="52">
        <f t="shared" si="76"/>
        <v>8.1018493801821023E-5</v>
      </c>
      <c r="N537" s="53" t="s">
        <v>31</v>
      </c>
      <c r="O537" s="6" t="s">
        <v>35</v>
      </c>
      <c r="P537" s="6" t="s">
        <v>33</v>
      </c>
      <c r="Q537" s="6">
        <v>7</v>
      </c>
      <c r="R537" s="5" t="str">
        <f t="shared" si="74"/>
        <v>FAIR-D3/7</v>
      </c>
      <c r="S537" s="4" t="str">
        <f>IF(ISBLANK(E537),"",IF(E537=H537, "1 video",CONCATENATE((+COUNTIFS(Video_List!$A:$A,Monitoring!C537,Video_List!$D:$D,"&lt;=" &amp;Monitoring!L537)-COUNTIFS(Video_List!$A:$A,Monitoring!C537,Video_List!$D:$D,"&lt;=" &amp;Monitoring!K537))+1," videos")))</f>
        <v>1 video</v>
      </c>
      <c r="T537" s="6" t="s">
        <v>537</v>
      </c>
      <c r="U537" s="75"/>
      <c r="V537" s="7" t="str">
        <f t="shared" si="72"/>
        <v/>
      </c>
      <c r="W537" s="85" t="str">
        <f t="shared" si="77"/>
        <v>yes</v>
      </c>
      <c r="X537" s="86" t="s">
        <v>32</v>
      </c>
      <c r="Y537" s="87" t="str">
        <f>+IFERROR(IF(Z537="#N/C","#N/C",INDEX(Taxonomy_UniqueValues!A:A,MATCH(Z537,Taxonomy_UniqueValues!B:B,0))),"#N/C")</f>
        <v>Insecta</v>
      </c>
      <c r="Z537" s="87" t="str">
        <f>+IFERROR(IF(AA537="#N/C","#N/C",INDEX(Taxonomy_UniqueValues!B:B,MATCH(AA537,Taxonomy_UniqueValues!C:C,0))),"#N/C")</f>
        <v>Diptera</v>
      </c>
      <c r="AA537" s="87" t="str">
        <f>+IFERROR(IF(AC537="#N/C","#N/C",INDEX(Taxonomy_UniqueValues!C:C,MATCH(AC537,Taxonomy_UniqueValues!E:E,0))),"#N/C")</f>
        <v>Brachycera</v>
      </c>
      <c r="AB537" s="87" t="str">
        <f>+IFERROR(IF(AC537="#N/C","#N/C",INDEX(Taxonomy_UniqueValues!D:D,MATCH(AC537,Taxonomy_UniqueValues!E:E,0))),"#N/C")</f>
        <v>Muscomorpha</v>
      </c>
      <c r="AC537" s="87" t="str">
        <f>+IFERROR(IF(AD537="#N/C","#N/C",INDEX(Taxonomy_UniqueValues!E:E,MATCH(AD537,Taxonomy_UniqueValues!F:F,0))),"#N/C")</f>
        <v>Oestroidea</v>
      </c>
      <c r="AD537" s="87" t="str">
        <f>+IFERROR(IF(AE537="#N/C","#N/C",IF(AE537="-",INDEX(Taxonomy_UniqueValues!F:F,MATCH(AF537,Taxonomy_UniqueValues!H:H,0)),INDEX(Taxonomy_UniqueValues!F:F,MATCH(AE537,Taxonomy_UniqueValues!G:G,0)))),"#N/C")</f>
        <v>Sarcophagidae</v>
      </c>
      <c r="AE537" s="87" t="str">
        <f>+IFERROR(IF(AF537="#N/C","#N/C",INDEX(Taxonomy_UniqueValues!G:G,MATCH(AF537,Taxonomy_UniqueValues!H:H,0))),"#N/C")</f>
        <v>Sarcophaginae</v>
      </c>
      <c r="AF537" s="89" t="s">
        <v>322</v>
      </c>
      <c r="AG537" s="88" t="s">
        <v>37</v>
      </c>
      <c r="AH537" s="39" t="str" cm="1">
        <f t="array" ref="AH537">IF(LEN(V537)&gt;1,V537,_xlfn.LET(_xlpm.cls,Y537, _xlpm.ord,IFERROR(Z537,"#N/C"), _xlpm.subord,IFERROR(AA537,"#N/C"), _xlpm.infr,IFERROR(AB537,"#N/C"), _xlpm.sf,IFERROR(AC537,"#N/C"), _xlpm.fam,IFERROR(AD537,"#N/C"), _xlpm.subfam,IF(TRIM(AE537)="-","#N/C",IFERROR(AE537,"#N/C")),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_xlpm.fallback,IF(IFERROR(Z537,"#N/C")="#N/C",Y537,IF(IFERROR(AA537,"#N/C")="#N/C",Z537,IF(IFERROR(AB537,"#N/C")="#N/C",AA537,IF(IFERROR(AC537,"#N/C")="#N/C",AB537,IF(IFERROR(AD537,"#N/C")="#N/C",AC537,IF(IFERROR(AE537,"#N/C")="#N/C",AD537,"#N/C")))))), _xlpm.finalResult,IF(OR(_xlpm.computedResult="",_xlpm.computedResult="#N/C"),_xlpm.fallback,_xlpm.computedResult), INDEX(_xlpm.finalResult,1)))</f>
        <v>flesh_fly</v>
      </c>
      <c r="AI537" s="106" t="s">
        <v>35</v>
      </c>
      <c r="AJ537" s="55" t="str">
        <f t="shared" si="73"/>
        <v>Insecta.Diptera.Brachycera.Muscomorpha.Oestroidea.Sarcophagidae.Sarcophaginae.Sarcophaga.#N/C</v>
      </c>
    </row>
    <row r="538" spans="1:36" x14ac:dyDescent="0.25">
      <c r="A538" s="3">
        <v>8</v>
      </c>
      <c r="B538" s="50" t="str">
        <f t="shared" si="69"/>
        <v>FAIR-D3_8</v>
      </c>
      <c r="C538" s="51" t="s">
        <v>530</v>
      </c>
      <c r="D538" s="4">
        <f t="shared" si="75"/>
        <v>45161</v>
      </c>
      <c r="E538" s="1" t="s">
        <v>538</v>
      </c>
      <c r="F538" s="81" t="str">
        <f>HYPERLINK(VLOOKUP(E538,Video_List!G:K,5),"video")</f>
        <v>video</v>
      </c>
      <c r="G538" s="5" t="str">
        <f>IF(ISBLANK(E538),"",IFERROR(IF(MATCH(E538,Video_List!$G:$G,)&gt;0,"ok",""),"errr"))</f>
        <v>ok</v>
      </c>
      <c r="H538" s="1" t="s">
        <v>539</v>
      </c>
      <c r="I538" s="81" t="str">
        <f>HYPERLINK(VLOOKUP(H538,Video_List!G:K,5),"video")</f>
        <v>video</v>
      </c>
      <c r="J538" s="5" t="str">
        <f>IF(ISBLANK(H538),"",IFERROR(IF(MATCH(H538,Video_List!$G:$G,)&gt;0,"ok",""),"error"))</f>
        <v>ok</v>
      </c>
      <c r="K538" s="2">
        <v>45161.404351851903</v>
      </c>
      <c r="L538" s="2">
        <v>45161.404999999999</v>
      </c>
      <c r="M538" s="52">
        <f t="shared" si="76"/>
        <v>6.4814809593372047E-4</v>
      </c>
      <c r="N538" s="53" t="s">
        <v>31</v>
      </c>
      <c r="O538" s="6" t="s">
        <v>32</v>
      </c>
      <c r="P538" s="6" t="s">
        <v>33</v>
      </c>
      <c r="Q538" s="6">
        <v>8</v>
      </c>
      <c r="R538" s="5" t="str">
        <f t="shared" si="74"/>
        <v>FAIR-D3/8</v>
      </c>
      <c r="S538" s="4" t="str">
        <f>IF(ISBLANK(E538),"",IF(E538=H538, "1 video",CONCATENATE((+COUNTIFS(Video_List!$A:$A,Monitoring!C538,Video_List!$D:$D,"&lt;=" &amp;Monitoring!L538)-COUNTIFS(Video_List!$A:$A,Monitoring!C538,Video_List!$D:$D,"&lt;=" &amp;Monitoring!K538))+1," videos")))</f>
        <v>2 videos</v>
      </c>
      <c r="T538" s="6" t="s">
        <v>34</v>
      </c>
      <c r="U538" s="75"/>
      <c r="V538" s="7" t="str">
        <f t="shared" si="72"/>
        <v/>
      </c>
      <c r="W538" s="85" t="str">
        <f t="shared" si="77"/>
        <v>yes</v>
      </c>
      <c r="X538" s="86" t="s">
        <v>35</v>
      </c>
      <c r="Y538" s="87" t="str">
        <f>+IFERROR(IF(Z538="#N/C","#N/C",INDEX(Taxonomy_UniqueValues!A:A,MATCH(Z538,Taxonomy_UniqueValues!B:B,0))),"#N/C")</f>
        <v>Insecta</v>
      </c>
      <c r="Z538" s="87" t="str">
        <f>+IFERROR(IF(AA538="#N/C","#N/C",INDEX(Taxonomy_UniqueValues!B:B,MATCH(AA538,Taxonomy_UniqueValues!C:C,0))),"#N/C")</f>
        <v>Diptera</v>
      </c>
      <c r="AA538" s="87" t="str">
        <f>+IFERROR(IF(AC538="#N/C","#N/C",INDEX(Taxonomy_UniqueValues!C:C,MATCH(AC538,Taxonomy_UniqueValues!E:E,0))),"#N/C")</f>
        <v>Brachycera</v>
      </c>
      <c r="AB538" s="87" t="str">
        <f>+IFERROR(IF(AC538="#N/C","#N/C",INDEX(Taxonomy_UniqueValues!D:D,MATCH(AC538,Taxonomy_UniqueValues!E:E,0))),"#N/C")</f>
        <v>Muscomorpha</v>
      </c>
      <c r="AC538" s="87" t="s">
        <v>36</v>
      </c>
      <c r="AD538" s="87" t="str">
        <f>+IFERROR(IF(AE538="#N/C","#N/C",IF(AE538="-",INDEX(Taxonomy_UniqueValues!F:F,MATCH(AF538,Taxonomy_UniqueValues!H:H,0)),INDEX(Taxonomy_UniqueValues!F:F,MATCH(AE538,Taxonomy_UniqueValues!G:G,0)))),"#N/C")</f>
        <v>#N/C</v>
      </c>
      <c r="AE538" s="87" t="str">
        <f>+IFERROR(IF(AF538="#N/C","#N/C",INDEX(Taxonomy_UniqueValues!G:G,MATCH(AF538,Taxonomy_UniqueValues!H:H,0))),"#N/C")</f>
        <v>#N/C</v>
      </c>
      <c r="AF538" s="89" t="str">
        <f>+IFERROR(IF(AG538="#N/C","#N/C",INDEX(Taxonomy_UniqueValues!H:H,MATCH(AG538,Taxonomy_UniqueValues!I:I,0))),"#N/C")</f>
        <v>#N/C</v>
      </c>
      <c r="AG538" s="88" t="s">
        <v>37</v>
      </c>
      <c r="AH538" s="39" t="str" cm="1">
        <f t="array" ref="AH538">IF(LEN(V538)&gt;1,V538,_xlfn.LET(_xlpm.cls,Y538, _xlpm.ord,IFERROR(Z538,"#N/C"), _xlpm.subord,IFERROR(AA538,"#N/C"), _xlpm.infr,IFERROR(AB538,"#N/C"), _xlpm.sf,IFERROR(AC538,"#N/C"), _xlpm.fam,IFERROR(AD538,"#N/C"), _xlpm.subfam,IF(TRIM(AE538)="-","#N/C",IFERROR(AE538,"#N/C")),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_xlpm.fallback,IF(IFERROR(Z538,"#N/C")="#N/C",Y538,IF(IFERROR(AA538,"#N/C")="#N/C",Z538,IF(IFERROR(AB538,"#N/C")="#N/C",AA538,IF(IFERROR(AC538,"#N/C")="#N/C",AB538,IF(IFERROR(AD538,"#N/C")="#N/C",AC538,IF(IFERROR(AE538,"#N/C")="#N/C",AD538,"#N/C")))))), _xlpm.finalResult,IF(OR(_xlpm.computedResult="",_xlpm.computedResult="#N/C"),_xlpm.fallback,_xlpm.computedResult), INDEX(_xlpm.finalResult,1)))</f>
        <v>Muscoidea</v>
      </c>
      <c r="AI538" s="106" t="s">
        <v>35</v>
      </c>
      <c r="AJ538" s="55" t="str">
        <f t="shared" si="73"/>
        <v>Insecta.Diptera.Brachycera.Muscomorpha.Muscoidea.#N/C.#N/C.#N/C.#N/C</v>
      </c>
    </row>
    <row r="539" spans="1:36" x14ac:dyDescent="0.25">
      <c r="A539" s="3">
        <v>9</v>
      </c>
      <c r="B539" s="50" t="str">
        <f t="shared" si="69"/>
        <v>FAIR-D3_9</v>
      </c>
      <c r="C539" s="51" t="s">
        <v>530</v>
      </c>
      <c r="D539" s="4">
        <f t="shared" si="75"/>
        <v>45161</v>
      </c>
      <c r="E539" s="1" t="s">
        <v>539</v>
      </c>
      <c r="F539" s="81" t="str">
        <f>HYPERLINK(VLOOKUP(E539,Video_List!G:K,5),"video")</f>
        <v>video</v>
      </c>
      <c r="G539" s="5" t="str">
        <f>IF(ISBLANK(E539),"",IFERROR(IF(MATCH(E539,Video_List!$G:$G,)&gt;0,"ok",""),"errr"))</f>
        <v>ok</v>
      </c>
      <c r="H539" s="1" t="s">
        <v>539</v>
      </c>
      <c r="I539" s="81" t="str">
        <f>HYPERLINK(VLOOKUP(H539,Video_List!G:K,5),"video")</f>
        <v>video</v>
      </c>
      <c r="J539" s="5" t="str">
        <f>IF(ISBLANK(H539),"",IFERROR(IF(MATCH(H539,Video_List!$G:$G,)&gt;0,"ok",""),"error"))</f>
        <v>ok</v>
      </c>
      <c r="K539" s="2">
        <v>45161.404953703699</v>
      </c>
      <c r="L539" s="2">
        <v>45161.4051736111</v>
      </c>
      <c r="M539" s="52">
        <f t="shared" si="76"/>
        <v>2.1990740060573444E-4</v>
      </c>
      <c r="N539" s="53" t="s">
        <v>31</v>
      </c>
      <c r="O539" s="6" t="s">
        <v>32</v>
      </c>
      <c r="P539" s="6" t="s">
        <v>33</v>
      </c>
      <c r="Q539" s="6">
        <v>9</v>
      </c>
      <c r="R539" s="5" t="str">
        <f t="shared" si="74"/>
        <v>FAIR-D3/9</v>
      </c>
      <c r="S539" s="4" t="str">
        <f>IF(ISBLANK(E539),"",IF(E539=H539, "1 video",CONCATENATE((+COUNTIFS(Video_List!$A:$A,Monitoring!C539,Video_List!$D:$D,"&lt;=" &amp;Monitoring!L539)-COUNTIFS(Video_List!$A:$A,Monitoring!C539,Video_List!$D:$D,"&lt;=" &amp;Monitoring!K539))+1," videos")))</f>
        <v>1 video</v>
      </c>
      <c r="T539" s="54" t="s">
        <v>34</v>
      </c>
      <c r="U539" s="75"/>
      <c r="V539" s="7" t="str">
        <f t="shared" si="72"/>
        <v/>
      </c>
      <c r="W539" s="85" t="str">
        <f t="shared" si="77"/>
        <v>yes</v>
      </c>
      <c r="X539" s="86" t="s">
        <v>35</v>
      </c>
      <c r="Y539" s="87" t="str">
        <f>+IFERROR(IF(Z539="#N/C","#N/C",IF(Z539=0,INDEX(Taxonomy_UniqueValues!A:A,MATCH(AA539,Taxonomy_UniqueValues!C:C,0)),INDEX(Taxonomy_UniqueValues!A:A,MATCH(Z539,Taxonomy_UniqueValues!B:B,0)))),"#N/C")</f>
        <v>Insecta</v>
      </c>
      <c r="Z539" s="87" t="str">
        <f>+IFERROR(IF(AA539="#N/C","#N/C",IF(AA539=0,INDEX(Taxonomy_UniqueValues!B:B,MATCH(AB539,Taxonomy_UniqueValues!D:D,0)),INDEX(Taxonomy_UniqueValues!B:B,MATCH(AA539,Taxonomy_UniqueValues!C:C,0)))),"#N/C")</f>
        <v>Diptera</v>
      </c>
      <c r="AA539" s="87" t="str">
        <f>+IFERROR(IF(AB539="#N/C","#N/C",IF(AB539=0,INDEX(Taxonomy_UniqueValues!C:C,MATCH(AC539,Taxonomy_UniqueValues!E:E,0)),INDEX(Taxonomy_UniqueValues!C:C,MATCH(AB539,Taxonomy_UniqueValues!D:D,0)))),"#N/C")</f>
        <v>Brachycera</v>
      </c>
      <c r="AB539" s="87" t="str">
        <f>+IFERROR(IF(AC539="#N/C","#N/C",IF(AC539=0,INDEX(Taxonomy_UniqueValues!D:D,MATCH(AD539,Taxonomy_UniqueValues!F:F,0)),INDEX(Taxonomy_UniqueValues!D:D,MATCH(AC539,Taxonomy_UniqueValues!E:E,0)))),"#N/C")</f>
        <v>Muscomorpha</v>
      </c>
      <c r="AC539" s="87" t="str">
        <f>+IFERROR(IF(AD539="#N/C","#N/C",IF(AD539=0,INDEX(Taxonomy_UniqueValues!E:E,MATCH(AE539,Taxonomy_UniqueValues!G:G,0)),INDEX(Taxonomy_UniqueValues!E:E,MATCH(AD539,Taxonomy_UniqueValues!F:F,0)))),"#N/C")</f>
        <v>Muscoidea</v>
      </c>
      <c r="AD539" s="87" t="str">
        <f>+IFERROR(IF(AE539="#N/C","#N/C",IF(AE539=0,INDEX(Taxonomy_UniqueValues!F:F,MATCH(AF539,Taxonomy_UniqueValues!H:H,0)),INDEX(Taxonomy_UniqueValues!F:F,MATCH(AE539,Taxonomy_UniqueValues!G:G,0)))),"#N/C")</f>
        <v>Fanniidae</v>
      </c>
      <c r="AE539" s="87">
        <f>+IFERROR(IF(AF539="#N/C","#N/C",INDEX(Taxonomy_UniqueValues!G:G,MATCH(AF539,Taxonomy_UniqueValues!H:H,0))),"#N/C")</f>
        <v>0</v>
      </c>
      <c r="AF539" s="89" t="s">
        <v>39</v>
      </c>
      <c r="AG539" s="88" t="s">
        <v>37</v>
      </c>
      <c r="AH539" s="39" t="str" cm="1">
        <f t="array" ref="AH539">IF(LEN(V539)&gt;1,V539,_xlfn.LET(_xlpm.cls,Y539, _xlpm.ord,IFERROR(Z539,"#N/C"), _xlpm.subord,IFERROR(AA539,"#N/C"), _xlpm.infr,IFERROR(AB539,"#N/C"), _xlpm.sf,IFERROR(AC539,"#N/C"), _xlpm.fam,IFERROR(AD539,"#N/C"), _xlpm.subfam,IF(TRIM(AE539)="-","#N/C",IFERROR(AE539,"#N/C")),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_xlpm.fallback,IF(IFERROR(Z539,"#N/C")="#N/C",Y539,IF(IFERROR(AA539,"#N/C")="#N/C",Z539,IF(IFERROR(AB539,"#N/C")="#N/C",AA539,IF(IFERROR(AC539,"#N/C")="#N/C",AB539,IF(IFERROR(AD539,"#N/C")="#N/C",AC539,IF(IFERROR(AE539,"#N/C")="#N/C",AD539,"#N/C")))))), _xlpm.finalResult,IF(OR(_xlpm.computedResult="",_xlpm.computedResult="#N/C"),_xlpm.fallback,_xlpm.computedResult), INDEX(_xlpm.finalResult,1)))</f>
        <v>fly</v>
      </c>
      <c r="AI539" s="106" t="s">
        <v>35</v>
      </c>
      <c r="AJ539" s="55" t="str">
        <f t="shared" si="73"/>
        <v>Insecta.Diptera.Brachycera.Muscomorpha.Muscoidea.Fanniidae.0.Fannia.#N/C</v>
      </c>
    </row>
    <row r="540" spans="1:36" x14ac:dyDescent="0.25">
      <c r="A540" s="3">
        <v>10</v>
      </c>
      <c r="B540" s="50" t="str">
        <f t="shared" si="69"/>
        <v>FAIR-D3_10</v>
      </c>
      <c r="C540" s="51" t="s">
        <v>530</v>
      </c>
      <c r="D540" s="4">
        <f t="shared" si="75"/>
        <v>45161</v>
      </c>
      <c r="E540" s="1" t="s">
        <v>540</v>
      </c>
      <c r="F540" s="81" t="str">
        <f>HYPERLINK(VLOOKUP(E540,Video_List!G:K,5),"video")</f>
        <v>video</v>
      </c>
      <c r="G540" s="5" t="str">
        <f>IF(ISBLANK(E540),"",IFERROR(IF(MATCH(E540,Video_List!$G:$G,)&gt;0,"ok",""),"errr"))</f>
        <v>ok</v>
      </c>
      <c r="H540" s="1" t="s">
        <v>540</v>
      </c>
      <c r="I540" s="81" t="str">
        <f>HYPERLINK(VLOOKUP(H540,Video_List!G:K,5),"video")</f>
        <v>video</v>
      </c>
      <c r="J540" s="5" t="str">
        <f>IF(ISBLANK(H540),"",IFERROR(IF(MATCH(H540,Video_List!$G:$G,)&gt;0,"ok",""),"error"))</f>
        <v>ok</v>
      </c>
      <c r="K540" s="2">
        <v>45161.439305555599</v>
      </c>
      <c r="L540" s="2">
        <v>45161.439363425903</v>
      </c>
      <c r="M540" s="52">
        <f t="shared" si="76"/>
        <v>5.7870303862728179E-5</v>
      </c>
      <c r="N540" s="53" t="s">
        <v>31</v>
      </c>
      <c r="O540" s="6" t="s">
        <v>32</v>
      </c>
      <c r="P540" s="6" t="s">
        <v>33</v>
      </c>
      <c r="Q540" s="6">
        <v>10</v>
      </c>
      <c r="R540" s="5" t="str">
        <f t="shared" si="74"/>
        <v>FAIR-D3/10</v>
      </c>
      <c r="S540" s="4" t="str">
        <f>IF(ISBLANK(E540),"",IF(E540=H540, "1 video",CONCATENATE((+COUNTIFS(Video_List!$A:$A,Monitoring!C540,Video_List!$D:$D,"&lt;=" &amp;Monitoring!L540)-COUNTIFS(Video_List!$A:$A,Monitoring!C540,Video_List!$D:$D,"&lt;=" &amp;Monitoring!K540))+1," videos")))</f>
        <v>1 video</v>
      </c>
      <c r="T540" s="54" t="s">
        <v>34</v>
      </c>
      <c r="U540" s="75"/>
      <c r="V540" s="7" t="str">
        <f t="shared" si="72"/>
        <v/>
      </c>
      <c r="W540" s="85" t="str">
        <f t="shared" si="77"/>
        <v>yes</v>
      </c>
      <c r="X540" s="86" t="s">
        <v>35</v>
      </c>
      <c r="Y540" s="87" t="str">
        <f>+IFERROR(IF(Z540="#N/C","#N/C",INDEX(Taxonomy_UniqueValues!A:A,MATCH(Z540,Taxonomy_UniqueValues!B:B,0))),"#N/C")</f>
        <v>Insecta</v>
      </c>
      <c r="Z540" s="87" t="str">
        <f>+IFERROR(IF(AA540="#N/C","#N/C",INDEX(Taxonomy_UniqueValues!B:B,MATCH(AA540,Taxonomy_UniqueValues!C:C,0))),"#N/C")</f>
        <v>Diptera</v>
      </c>
      <c r="AA540" s="87" t="str">
        <f>+IFERROR(IF(AC540="#N/C","#N/C",INDEX(Taxonomy_UniqueValues!C:C,MATCH(AC540,Taxonomy_UniqueValues!E:E,0))),"#N/C")</f>
        <v>Brachycera</v>
      </c>
      <c r="AB540" s="87" t="str">
        <f>+IFERROR(IF(AC540="#N/C","#N/C",INDEX(Taxonomy_UniqueValues!D:D,MATCH(AC540,Taxonomy_UniqueValues!E:E,0))),"#N/C")</f>
        <v>Muscomorpha</v>
      </c>
      <c r="AC540" s="87" t="s">
        <v>36</v>
      </c>
      <c r="AD540" s="87" t="str">
        <f>+IFERROR(IF(AE540="#N/C","#N/C",IF(AE540="-",INDEX(Taxonomy_UniqueValues!F:F,MATCH(AF540,Taxonomy_UniqueValues!H:H,0)),INDEX(Taxonomy_UniqueValues!F:F,MATCH(AE540,Taxonomy_UniqueValues!G:G,0)))),"#N/C")</f>
        <v>#N/C</v>
      </c>
      <c r="AE540" s="87" t="str">
        <f>+IFERROR(IF(AF540="#N/C","#N/C",INDEX(Taxonomy_UniqueValues!G:G,MATCH(AF540,Taxonomy_UniqueValues!H:H,0))),"#N/C")</f>
        <v>#N/C</v>
      </c>
      <c r="AF540" s="89" t="str">
        <f>+IFERROR(IF(AG540="#N/C","#N/C",INDEX(Taxonomy_UniqueValues!H:H,MATCH(AG540,Taxonomy_UniqueValues!I:I,0))),"#N/C")</f>
        <v>#N/C</v>
      </c>
      <c r="AG540" s="88" t="s">
        <v>37</v>
      </c>
      <c r="AH540" s="39" t="str" cm="1">
        <f t="array" ref="AH540">IF(LEN(V540)&gt;1,V540,_xlfn.LET(_xlpm.cls,Y540, _xlpm.ord,IFERROR(Z540,"#N/C"), _xlpm.subord,IFERROR(AA540,"#N/C"), _xlpm.infr,IFERROR(AB540,"#N/C"), _xlpm.sf,IFERROR(AC540,"#N/C"), _xlpm.fam,IFERROR(AD540,"#N/C"), _xlpm.subfam,IF(TRIM(AE540)="-","#N/C",IFERROR(AE540,"#N/C")),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_xlpm.fallback,IF(IFERROR(Z540,"#N/C")="#N/C",Y540,IF(IFERROR(AA540,"#N/C")="#N/C",Z540,IF(IFERROR(AB540,"#N/C")="#N/C",AA540,IF(IFERROR(AC540,"#N/C")="#N/C",AB540,IF(IFERROR(AD540,"#N/C")="#N/C",AC540,IF(IFERROR(AE540,"#N/C")="#N/C",AD540,"#N/C")))))), _xlpm.finalResult,IF(OR(_xlpm.computedResult="",_xlpm.computedResult="#N/C"),_xlpm.fallback,_xlpm.computedResult), INDEX(_xlpm.finalResult,1)))</f>
        <v>Muscoidea</v>
      </c>
      <c r="AI540" s="106" t="s">
        <v>35</v>
      </c>
      <c r="AJ540" s="55" t="str">
        <f t="shared" si="73"/>
        <v>Insecta.Diptera.Brachycera.Muscomorpha.Muscoidea.#N/C.#N/C.#N/C.#N/C</v>
      </c>
    </row>
    <row r="541" spans="1:36" x14ac:dyDescent="0.25">
      <c r="A541" s="3">
        <v>11</v>
      </c>
      <c r="B541" s="50" t="str">
        <f t="shared" si="69"/>
        <v>FAIR-D3_11</v>
      </c>
      <c r="C541" s="51" t="s">
        <v>530</v>
      </c>
      <c r="D541" s="4">
        <f t="shared" si="75"/>
        <v>45161</v>
      </c>
      <c r="E541" s="1" t="s">
        <v>541</v>
      </c>
      <c r="F541" s="81" t="str">
        <f>HYPERLINK(VLOOKUP(E541,Video_List!G:K,5),"video")</f>
        <v>video</v>
      </c>
      <c r="G541" s="5" t="str">
        <f>IF(ISBLANK(E541),"",IFERROR(IF(MATCH(E541,Video_List!$G:$G,)&gt;0,"ok",""),"errr"))</f>
        <v>ok</v>
      </c>
      <c r="H541" s="1" t="s">
        <v>541</v>
      </c>
      <c r="I541" s="81" t="str">
        <f>HYPERLINK(VLOOKUP(H541,Video_List!G:K,5),"video")</f>
        <v>video</v>
      </c>
      <c r="J541" s="5" t="str">
        <f>IF(ISBLANK(H541),"",IFERROR(IF(MATCH(H541,Video_List!$G:$G,)&gt;0,"ok",""),"error"))</f>
        <v>ok</v>
      </c>
      <c r="K541" s="2">
        <v>45161.469930555599</v>
      </c>
      <c r="L541" s="2">
        <v>45161.470104166699</v>
      </c>
      <c r="M541" s="52">
        <f t="shared" si="76"/>
        <v>1.736111007630825E-4</v>
      </c>
      <c r="N541" s="53" t="s">
        <v>31</v>
      </c>
      <c r="O541" s="6" t="s">
        <v>32</v>
      </c>
      <c r="P541" s="6" t="s">
        <v>33</v>
      </c>
      <c r="Q541" s="6">
        <v>11</v>
      </c>
      <c r="R541" s="5" t="str">
        <f t="shared" si="74"/>
        <v>FAIR-D3/11</v>
      </c>
      <c r="S541" s="4" t="str">
        <f>IF(ISBLANK(E541),"",IF(E541=H541, "1 video",CONCATENATE((+COUNTIFS(Video_List!$A:$A,Monitoring!C541,Video_List!$D:$D,"&lt;=" &amp;Monitoring!L541)-COUNTIFS(Video_List!$A:$A,Monitoring!C541,Video_List!$D:$D,"&lt;=" &amp;Monitoring!K541))+1," videos")))</f>
        <v>1 video</v>
      </c>
      <c r="T541" s="6" t="s">
        <v>34</v>
      </c>
      <c r="U541" s="75"/>
      <c r="V541" s="7" t="str">
        <f t="shared" si="72"/>
        <v/>
      </c>
      <c r="W541" s="85" t="str">
        <f t="shared" si="77"/>
        <v>yes</v>
      </c>
      <c r="X541" s="86" t="s">
        <v>35</v>
      </c>
      <c r="Y541" s="87" t="str">
        <f>+IFERROR(IF(Z541="#N/C","#N/C",INDEX(Taxonomy_UniqueValues!A:A,MATCH(Z541,Taxonomy_UniqueValues!B:B,0))),"#N/C")</f>
        <v>Insecta</v>
      </c>
      <c r="Z541" s="87" t="str">
        <f>+IFERROR(IF(AA541="#N/C","#N/C",INDEX(Taxonomy_UniqueValues!B:B,MATCH(AA541,Taxonomy_UniqueValues!C:C,0))),"#N/C")</f>
        <v>Diptera</v>
      </c>
      <c r="AA541" s="87" t="str">
        <f>+IFERROR(IF(AC541="#N/C","#N/C",INDEX(Taxonomy_UniqueValues!C:C,MATCH(AC541,Taxonomy_UniqueValues!E:E,0))),"#N/C")</f>
        <v>Brachycera</v>
      </c>
      <c r="AB541" s="87" t="str">
        <f>+IFERROR(IF(AC541="#N/C","#N/C",INDEX(Taxonomy_UniqueValues!D:D,MATCH(AC541,Taxonomy_UniqueValues!E:E,0))),"#N/C")</f>
        <v>Muscomorpha</v>
      </c>
      <c r="AC541" s="87" t="s">
        <v>36</v>
      </c>
      <c r="AD541" s="87" t="str">
        <f>+IFERROR(IF(AE541="#N/C","#N/C",IF(AE541="-",INDEX(Taxonomy_UniqueValues!F:F,MATCH(AF541,Taxonomy_UniqueValues!H:H,0)),INDEX(Taxonomy_UniqueValues!F:F,MATCH(AE541,Taxonomy_UniqueValues!G:G,0)))),"#N/C")</f>
        <v>#N/C</v>
      </c>
      <c r="AE541" s="87" t="str">
        <f>+IFERROR(IF(AF541="#N/C","#N/C",INDEX(Taxonomy_UniqueValues!G:G,MATCH(AF541,Taxonomy_UniqueValues!H:H,0))),"#N/C")</f>
        <v>#N/C</v>
      </c>
      <c r="AF541" s="89" t="str">
        <f>+IFERROR(IF(AG541="#N/C","#N/C",INDEX(Taxonomy_UniqueValues!H:H,MATCH(AG541,Taxonomy_UniqueValues!I:I,0))),"#N/C")</f>
        <v>#N/C</v>
      </c>
      <c r="AG541" s="88" t="s">
        <v>37</v>
      </c>
      <c r="AH541" s="39" t="str" cm="1">
        <f t="array" ref="AH541">IF(LEN(V541)&gt;1,V541,_xlfn.LET(_xlpm.cls,Y541, _xlpm.ord,IFERROR(Z541,"#N/C"), _xlpm.subord,IFERROR(AA541,"#N/C"), _xlpm.infr,IFERROR(AB541,"#N/C"), _xlpm.sf,IFERROR(AC541,"#N/C"), _xlpm.fam,IFERROR(AD541,"#N/C"), _xlpm.subfam,IF(TRIM(AE541)="-","#N/C",IFERROR(AE541,"#N/C")),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_xlpm.fallback,IF(IFERROR(Z541,"#N/C")="#N/C",Y541,IF(IFERROR(AA541,"#N/C")="#N/C",Z541,IF(IFERROR(AB541,"#N/C")="#N/C",AA541,IF(IFERROR(AC541,"#N/C")="#N/C",AB541,IF(IFERROR(AD541,"#N/C")="#N/C",AC541,IF(IFERROR(AE541,"#N/C")="#N/C",AD541,"#N/C")))))), _xlpm.finalResult,IF(OR(_xlpm.computedResult="",_xlpm.computedResult="#N/C"),_xlpm.fallback,_xlpm.computedResult), INDEX(_xlpm.finalResult,1)))</f>
        <v>Muscoidea</v>
      </c>
      <c r="AI541" s="106" t="s">
        <v>35</v>
      </c>
      <c r="AJ541" s="55" t="str">
        <f t="shared" si="73"/>
        <v>Insecta.Diptera.Brachycera.Muscomorpha.Muscoidea.#N/C.#N/C.#N/C.#N/C</v>
      </c>
    </row>
    <row r="542" spans="1:36" x14ac:dyDescent="0.25">
      <c r="A542" s="3">
        <v>12</v>
      </c>
      <c r="B542" s="50" t="str">
        <f t="shared" si="69"/>
        <v>FAIR-D3_12</v>
      </c>
      <c r="C542" s="51" t="s">
        <v>530</v>
      </c>
      <c r="D542" s="4">
        <f t="shared" si="75"/>
        <v>45161</v>
      </c>
      <c r="E542" s="1" t="s">
        <v>542</v>
      </c>
      <c r="F542" s="81" t="str">
        <f>HYPERLINK(VLOOKUP(E542,Video_List!G:K,5),"video")</f>
        <v>video</v>
      </c>
      <c r="G542" s="5" t="str">
        <f>IF(ISBLANK(E542),"",IFERROR(IF(MATCH(E542,Video_List!$G:$G,)&gt;0,"ok",""),"errr"))</f>
        <v>ok</v>
      </c>
      <c r="H542" s="1" t="s">
        <v>542</v>
      </c>
      <c r="I542" s="81" t="str">
        <f>HYPERLINK(VLOOKUP(H542,Video_List!G:K,5),"video")</f>
        <v>video</v>
      </c>
      <c r="J542" s="5" t="str">
        <f>IF(ISBLANK(H542),"",IFERROR(IF(MATCH(H542,Video_List!$G:$G,)&gt;0,"ok",""),"error"))</f>
        <v>ok</v>
      </c>
      <c r="K542" s="2">
        <v>45161.471956018497</v>
      </c>
      <c r="L542" s="2">
        <v>45161.472106481502</v>
      </c>
      <c r="M542" s="52">
        <f t="shared" si="76"/>
        <v>1.5046300541143864E-4</v>
      </c>
      <c r="N542" s="53" t="s">
        <v>31</v>
      </c>
      <c r="O542" s="6" t="s">
        <v>32</v>
      </c>
      <c r="P542" s="6" t="s">
        <v>33</v>
      </c>
      <c r="Q542" s="6">
        <v>12</v>
      </c>
      <c r="R542" s="5" t="str">
        <f t="shared" si="74"/>
        <v>FAIR-D3/12</v>
      </c>
      <c r="S542" s="4" t="str">
        <f>IF(ISBLANK(E542),"",IF(E542=H542, "1 video",CONCATENATE((+COUNTIFS(Video_List!$A:$A,Monitoring!C542,Video_List!$D:$D,"&lt;=" &amp;Monitoring!L542)-COUNTIFS(Video_List!$A:$A,Monitoring!C542,Video_List!$D:$D,"&lt;=" &amp;Monitoring!K542))+1," videos")))</f>
        <v>1 video</v>
      </c>
      <c r="T542" s="6" t="s">
        <v>34</v>
      </c>
      <c r="U542" s="75"/>
      <c r="V542" s="7" t="str">
        <f t="shared" si="72"/>
        <v/>
      </c>
      <c r="W542" s="85" t="str">
        <f t="shared" si="77"/>
        <v>yes</v>
      </c>
      <c r="X542" s="86" t="s">
        <v>35</v>
      </c>
      <c r="Y542" s="87" t="str">
        <f>+IFERROR(IF(Z542="#N/C","#N/C",IF(Z542=0,INDEX(Taxonomy_UniqueValues!A:A,MATCH(AA542,Taxonomy_UniqueValues!C:C,0)),INDEX(Taxonomy_UniqueValues!A:A,MATCH(Z542,Taxonomy_UniqueValues!B:B,0)))),"#N/C")</f>
        <v>Insecta</v>
      </c>
      <c r="Z542" s="87" t="str">
        <f>+IFERROR(IF(AA542="#N/C","#N/C",IF(AA542=0,INDEX(Taxonomy_UniqueValues!B:B,MATCH(AB542,Taxonomy_UniqueValues!D:D,0)),INDEX(Taxonomy_UniqueValues!B:B,MATCH(AA542,Taxonomy_UniqueValues!C:C,0)))),"#N/C")</f>
        <v>Diptera</v>
      </c>
      <c r="AA542" s="87" t="str">
        <f>+IFERROR(IF(AB542="#N/C","#N/C",IF(AB542=0,INDEX(Taxonomy_UniqueValues!C:C,MATCH(AC542,Taxonomy_UniqueValues!E:E,0)),INDEX(Taxonomy_UniqueValues!C:C,MATCH(AB542,Taxonomy_UniqueValues!D:D,0)))),"#N/C")</f>
        <v>Brachycera</v>
      </c>
      <c r="AB542" s="87" t="str">
        <f>+IFERROR(IF(AC542="#N/C","#N/C",IF(AC542=0,INDEX(Taxonomy_UniqueValues!D:D,MATCH(AD542,Taxonomy_UniqueValues!F:F,0)),INDEX(Taxonomy_UniqueValues!D:D,MATCH(AC542,Taxonomy_UniqueValues!E:E,0)))),"#N/C")</f>
        <v>Muscomorpha</v>
      </c>
      <c r="AC542" s="87" t="str">
        <f>+IFERROR(IF(AD542="#N/C","#N/C",IF(AD542=0,INDEX(Taxonomy_UniqueValues!E:E,MATCH(AE542,Taxonomy_UniqueValues!G:G,0)),INDEX(Taxonomy_UniqueValues!E:E,MATCH(AD542,Taxonomy_UniqueValues!F:F,0)))),"#N/C")</f>
        <v>Muscoidea</v>
      </c>
      <c r="AD542" s="87" t="str">
        <f>+IFERROR(IF(AE542="#N/C","#N/C",IF(AE542=0,INDEX(Taxonomy_UniqueValues!F:F,MATCH(AF542,Taxonomy_UniqueValues!H:H,0)),INDEX(Taxonomy_UniqueValues!F:F,MATCH(AE542,Taxonomy_UniqueValues!G:G,0)))),"#N/C")</f>
        <v>Fanniidae</v>
      </c>
      <c r="AE542" s="87">
        <f>+IFERROR(IF(AF542="#N/C","#N/C",INDEX(Taxonomy_UniqueValues!G:G,MATCH(AF542,Taxonomy_UniqueValues!H:H,0))),"#N/C")</f>
        <v>0</v>
      </c>
      <c r="AF542" s="89" t="s">
        <v>39</v>
      </c>
      <c r="AG542" s="88" t="s">
        <v>37</v>
      </c>
      <c r="AH542" s="39" t="str" cm="1">
        <f t="array" ref="AH542">IF(LEN(V542)&gt;1,V542,_xlfn.LET(_xlpm.cls,Y542, _xlpm.ord,IFERROR(Z542,"#N/C"), _xlpm.subord,IFERROR(AA542,"#N/C"), _xlpm.infr,IFERROR(AB542,"#N/C"), _xlpm.sf,IFERROR(AC542,"#N/C"), _xlpm.fam,IFERROR(AD542,"#N/C"), _xlpm.subfam,IF(TRIM(AE542)="-","#N/C",IFERROR(AE542,"#N/C")),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_xlpm.fallback,IF(IFERROR(Z542,"#N/C")="#N/C",Y542,IF(IFERROR(AA542,"#N/C")="#N/C",Z542,IF(IFERROR(AB542,"#N/C")="#N/C",AA542,IF(IFERROR(AC542,"#N/C")="#N/C",AB542,IF(IFERROR(AD542,"#N/C")="#N/C",AC542,IF(IFERROR(AE542,"#N/C")="#N/C",AD542,"#N/C")))))), _xlpm.finalResult,IF(OR(_xlpm.computedResult="",_xlpm.computedResult="#N/C"),_xlpm.fallback,_xlpm.computedResult), INDEX(_xlpm.finalResult,1)))</f>
        <v>fly</v>
      </c>
      <c r="AI542" s="106" t="s">
        <v>35</v>
      </c>
      <c r="AJ542" s="55" t="str">
        <f t="shared" si="73"/>
        <v>Insecta.Diptera.Brachycera.Muscomorpha.Muscoidea.Fanniidae.0.Fannia.#N/C</v>
      </c>
    </row>
    <row r="543" spans="1:36" x14ac:dyDescent="0.25">
      <c r="A543" s="3">
        <v>13</v>
      </c>
      <c r="B543" s="50" t="str">
        <f t="shared" si="69"/>
        <v>FAIR-D3_13</v>
      </c>
      <c r="C543" s="51" t="s">
        <v>530</v>
      </c>
      <c r="D543" s="4">
        <f t="shared" si="75"/>
        <v>45161</v>
      </c>
      <c r="E543" s="1" t="s">
        <v>543</v>
      </c>
      <c r="F543" s="81" t="str">
        <f>HYPERLINK(VLOOKUP(E543,Video_List!G:K,5),"video")</f>
        <v>video</v>
      </c>
      <c r="G543" s="5" t="str">
        <f>IF(ISBLANK(E543),"",IFERROR(IF(MATCH(E543,Video_List!$G:$G,)&gt;0,"ok",""),"errr"))</f>
        <v>ok</v>
      </c>
      <c r="H543" s="1" t="s">
        <v>544</v>
      </c>
      <c r="I543" s="81" t="str">
        <f>HYPERLINK(VLOOKUP(H543,Video_List!G:K,5),"video")</f>
        <v>video</v>
      </c>
      <c r="J543" s="5" t="str">
        <f>IF(ISBLANK(H543),"",IFERROR(IF(MATCH(H543,Video_List!$G:$G,)&gt;0,"ok",""),"error"))</f>
        <v>ok</v>
      </c>
      <c r="K543" s="2">
        <v>45161.495312500003</v>
      </c>
      <c r="L543" s="2">
        <v>45161.500335648103</v>
      </c>
      <c r="M543" s="52">
        <f t="shared" si="76"/>
        <v>5.0231481000082567E-3</v>
      </c>
      <c r="N543" s="53" t="s">
        <v>31</v>
      </c>
      <c r="O543" s="54" t="s">
        <v>35</v>
      </c>
      <c r="P543" s="54" t="s">
        <v>33</v>
      </c>
      <c r="Q543" s="6">
        <v>13</v>
      </c>
      <c r="R543" s="5" t="str">
        <f t="shared" si="74"/>
        <v>FAIR-D3/13</v>
      </c>
      <c r="S543" s="4" t="str">
        <f>IF(ISBLANK(E543),"",IF(E543=H543, "1 video",CONCATENATE((+COUNTIFS(Video_List!$A:$A,Monitoring!C543,Video_List!$D:$D,"&lt;=" &amp;Monitoring!L543)-COUNTIFS(Video_List!$A:$A,Monitoring!C543,Video_List!$D:$D,"&lt;=" &amp;Monitoring!K543))+1," videos")))</f>
        <v>3 videos</v>
      </c>
      <c r="T543" s="54" t="s">
        <v>34</v>
      </c>
      <c r="U543" s="75"/>
      <c r="V543" s="7" t="str">
        <f t="shared" si="72"/>
        <v/>
      </c>
      <c r="W543" s="85" t="str">
        <f t="shared" si="77"/>
        <v>yes</v>
      </c>
      <c r="X543" s="86" t="s">
        <v>35</v>
      </c>
      <c r="Y543" s="87" t="str">
        <f>+IFERROR(IF(Z543="#N/C","#N/C",INDEX(Taxonomy_UniqueValues!A:A,MATCH(Z543,Taxonomy_UniqueValues!B:B,0))),"#N/C")</f>
        <v>Insecta</v>
      </c>
      <c r="Z543" s="87" t="str">
        <f>+IFERROR(IF(AA543="#N/C","#N/C",INDEX(Taxonomy_UniqueValues!B:B,MATCH(AA543,Taxonomy_UniqueValues!C:C,0))),"#N/C")</f>
        <v>Diptera</v>
      </c>
      <c r="AA543" s="87" t="str">
        <f>+IFERROR(IF(AC543="#N/C","#N/C",INDEX(Taxonomy_UniqueValues!C:C,MATCH(AC543,Taxonomy_UniqueValues!E:E,0))),"#N/C")</f>
        <v>Brachycera</v>
      </c>
      <c r="AB543" s="87" t="str">
        <f>+IFERROR(IF(AC543="#N/C","#N/C",INDEX(Taxonomy_UniqueValues!D:D,MATCH(AC543,Taxonomy_UniqueValues!E:E,0))),"#N/C")</f>
        <v>Muscomorpha</v>
      </c>
      <c r="AC543" s="87" t="s">
        <v>36</v>
      </c>
      <c r="AD543" s="87" t="str">
        <f>+IFERROR(IF(AE543="#N/C","#N/C",IF(AE543="-",INDEX(Taxonomy_UniqueValues!F:F,MATCH(AF543,Taxonomy_UniqueValues!H:H,0)),INDEX(Taxonomy_UniqueValues!F:F,MATCH(AE543,Taxonomy_UniqueValues!G:G,0)))),"#N/C")</f>
        <v>#N/C</v>
      </c>
      <c r="AE543" s="87" t="str">
        <f>+IFERROR(IF(AF543="#N/C","#N/C",INDEX(Taxonomy_UniqueValues!G:G,MATCH(AF543,Taxonomy_UniqueValues!H:H,0))),"#N/C")</f>
        <v>#N/C</v>
      </c>
      <c r="AF543" s="89" t="str">
        <f>+IFERROR(IF(AG543="#N/C","#N/C",INDEX(Taxonomy_UniqueValues!H:H,MATCH(AG543,Taxonomy_UniqueValues!I:I,0))),"#N/C")</f>
        <v>#N/C</v>
      </c>
      <c r="AG543" s="88" t="s">
        <v>37</v>
      </c>
      <c r="AH543" s="39" t="str" cm="1">
        <f t="array" ref="AH543">IF(LEN(V543)&gt;1,V543,_xlfn.LET(_xlpm.cls,Y543, _xlpm.ord,IFERROR(Z543,"#N/C"), _xlpm.subord,IFERROR(AA543,"#N/C"), _xlpm.infr,IFERROR(AB543,"#N/C"), _xlpm.sf,IFERROR(AC543,"#N/C"), _xlpm.fam,IFERROR(AD543,"#N/C"), _xlpm.subfam,IF(TRIM(AE543)="-","#N/C",IFERROR(AE543,"#N/C")),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_xlpm.fallback,IF(IFERROR(Z543,"#N/C")="#N/C",Y543,IF(IFERROR(AA543,"#N/C")="#N/C",Z543,IF(IFERROR(AB543,"#N/C")="#N/C",AA543,IF(IFERROR(AC543,"#N/C")="#N/C",AB543,IF(IFERROR(AD543,"#N/C")="#N/C",AC543,IF(IFERROR(AE543,"#N/C")="#N/C",AD543,"#N/C")))))), _xlpm.finalResult,IF(OR(_xlpm.computedResult="",_xlpm.computedResult="#N/C"),_xlpm.fallback,_xlpm.computedResult), INDEX(_xlpm.finalResult,1)))</f>
        <v>Muscoidea</v>
      </c>
      <c r="AI543" s="106" t="s">
        <v>35</v>
      </c>
      <c r="AJ543" s="55" t="str">
        <f t="shared" si="73"/>
        <v>Insecta.Diptera.Brachycera.Muscomorpha.Muscoidea.#N/C.#N/C.#N/C.#N/C</v>
      </c>
    </row>
    <row r="544" spans="1:36" x14ac:dyDescent="0.25">
      <c r="A544" s="3">
        <v>14</v>
      </c>
      <c r="B544" s="50" t="str">
        <f t="shared" si="69"/>
        <v>FAIR-D3_14</v>
      </c>
      <c r="C544" s="51" t="s">
        <v>530</v>
      </c>
      <c r="D544" s="4">
        <f t="shared" si="75"/>
        <v>45161</v>
      </c>
      <c r="E544" s="1" t="s">
        <v>544</v>
      </c>
      <c r="F544" s="81" t="str">
        <f>HYPERLINK(VLOOKUP(E544,Video_List!G:K,5),"video")</f>
        <v>video</v>
      </c>
      <c r="G544" s="5" t="str">
        <f>IF(ISBLANK(E544),"",IFERROR(IF(MATCH(E544,Video_List!$G:$G,)&gt;0,"ok",""),"errr"))</f>
        <v>ok</v>
      </c>
      <c r="H544" s="1" t="s">
        <v>544</v>
      </c>
      <c r="I544" s="81" t="str">
        <f>HYPERLINK(VLOOKUP(H544,Video_List!G:K,5),"video")</f>
        <v>video</v>
      </c>
      <c r="J544" s="5" t="str">
        <f>IF(ISBLANK(H544),"",IFERROR(IF(MATCH(H544,Video_List!$G:$G,)&gt;0,"ok",""),"error"))</f>
        <v>ok</v>
      </c>
      <c r="K544" s="2">
        <v>45161.500289351898</v>
      </c>
      <c r="L544" s="2">
        <v>45161.500428240703</v>
      </c>
      <c r="M544" s="52">
        <f t="shared" si="76"/>
        <v>1.3888880494050682E-4</v>
      </c>
      <c r="N544" s="53" t="s">
        <v>31</v>
      </c>
      <c r="O544" s="54" t="s">
        <v>35</v>
      </c>
      <c r="P544" s="54" t="s">
        <v>33</v>
      </c>
      <c r="Q544" s="6">
        <v>14</v>
      </c>
      <c r="R544" s="5" t="str">
        <f t="shared" si="74"/>
        <v>FAIR-D3/14</v>
      </c>
      <c r="S544" s="4" t="str">
        <f>IF(ISBLANK(E544),"",IF(E544=H544, "1 video",CONCATENATE((+COUNTIFS(Video_List!$A:$A,Monitoring!C544,Video_List!$D:$D,"&lt;=" &amp;Monitoring!L544)-COUNTIFS(Video_List!$A:$A,Monitoring!C544,Video_List!$D:$D,"&lt;=" &amp;Monitoring!K544))+1," videos")))</f>
        <v>1 video</v>
      </c>
      <c r="T544" s="54" t="s">
        <v>247</v>
      </c>
      <c r="U544" s="75"/>
      <c r="V544" s="7" t="str">
        <f t="shared" si="72"/>
        <v/>
      </c>
      <c r="W544" s="85" t="str">
        <f t="shared" si="77"/>
        <v>yes</v>
      </c>
      <c r="X544" s="86" t="s">
        <v>32</v>
      </c>
      <c r="Y544" s="87" t="str">
        <f>+IFERROR(IF(Z544="#N/C","#N/C",INDEX(Taxonomy_UniqueValues!A:A,MATCH(Z544,Taxonomy_UniqueValues!B:B,0))),"#N/C")</f>
        <v>Insecta</v>
      </c>
      <c r="Z544" s="87" t="str">
        <f>+IFERROR(IF(AA544="#N/C","#N/C",INDEX(Taxonomy_UniqueValues!B:B,MATCH(AA544,Taxonomy_UniqueValues!C:C,0))),"#N/C")</f>
        <v>Hymenoptera</v>
      </c>
      <c r="AA544" s="87" t="str">
        <f>+IFERROR(IF(AC544="#N/C","#N/C",INDEX(Taxonomy_UniqueValues!C:C,MATCH(AC544,Taxonomy_UniqueValues!E:E,0))),"#N/C")</f>
        <v>Apocrita</v>
      </c>
      <c r="AB544" s="87" t="str">
        <f>+IFERROR(IF(AC544="#N/C","#N/C",INDEX(Taxonomy_UniqueValues!D:D,MATCH(AC544,Taxonomy_UniqueValues!E:E,0))),"#N/C")</f>
        <v>Parasitica</v>
      </c>
      <c r="AC544" s="87" t="str">
        <f>+IFERROR(IF(AD544="#N/C","#N/C",INDEX(Taxonomy_UniqueValues!E:E,MATCH(AD544,Taxonomy_UniqueValues!F:F,0))),"#N/C")</f>
        <v>Ichneumonoidea</v>
      </c>
      <c r="AD544" s="87" t="s">
        <v>545</v>
      </c>
      <c r="AE544" s="87" t="str">
        <f>+IFERROR(IF(AF544="#N/C","#N/C",INDEX(Taxonomy_UniqueValues!G:G,MATCH(AF544,Taxonomy_UniqueValues!H:H,0))),"#N/C")</f>
        <v>#N/C</v>
      </c>
      <c r="AF544" s="89" t="str">
        <f>+IFERROR(IF(AG544="#N/C","#N/C",INDEX(Taxonomy_UniqueValues!H:H,MATCH(AG544,Taxonomy_UniqueValues!I:I,0))),"#N/C")</f>
        <v>#N/C</v>
      </c>
      <c r="AG544" s="88" t="s">
        <v>37</v>
      </c>
      <c r="AH544" s="39" t="str" cm="1">
        <f t="array" ref="AH544">IF(LEN(V544)&gt;1,V544,_xlfn.LET(_xlpm.cls,Y544, _xlpm.ord,IFERROR(Z544,"#N/C"), _xlpm.subord,IFERROR(AA544,"#N/C"), _xlpm.infr,IFERROR(AB544,"#N/C"), _xlpm.sf,IFERROR(AC544,"#N/C"), _xlpm.fam,IFERROR(AD544,"#N/C"), _xlpm.subfam,IF(TRIM(AE544)="-","#N/C",IFERROR(AE544,"#N/C")),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_xlpm.fallback,IF(IFERROR(Z544,"#N/C")="#N/C",Y544,IF(IFERROR(AA544,"#N/C")="#N/C",Z544,IF(IFERROR(AB544,"#N/C")="#N/C",AA544,IF(IFERROR(AC544,"#N/C")="#N/C",AB544,IF(IFERROR(AD544,"#N/C")="#N/C",AC544,IF(IFERROR(AE544,"#N/C")="#N/C",AD544,"#N/C")))))), _xlpm.finalResult,IF(OR(_xlpm.computedResult="",_xlpm.computedResult="#N/C"),_xlpm.fallback,_xlpm.computedResult), INDEX(_xlpm.finalResult,1)))</f>
        <v>Ichneumonidae</v>
      </c>
      <c r="AI544" s="106" t="s">
        <v>35</v>
      </c>
      <c r="AJ544" s="55" t="str">
        <f t="shared" si="73"/>
        <v>Insecta.Hymenoptera.Apocrita.Parasitica.Ichneumonoidea.Ichneumonidae.#N/C.#N/C.#N/C</v>
      </c>
    </row>
    <row r="545" spans="1:36" x14ac:dyDescent="0.25">
      <c r="A545" s="3">
        <v>15</v>
      </c>
      <c r="B545" s="50" t="str">
        <f t="shared" si="69"/>
        <v>FAIR-D3_15</v>
      </c>
      <c r="C545" s="51" t="s">
        <v>530</v>
      </c>
      <c r="D545" s="4">
        <f t="shared" si="75"/>
        <v>45161</v>
      </c>
      <c r="E545" s="1" t="s">
        <v>546</v>
      </c>
      <c r="F545" s="81" t="str">
        <f>HYPERLINK(VLOOKUP(E545,Video_List!G:K,5),"video")</f>
        <v>video</v>
      </c>
      <c r="G545" s="5" t="str">
        <f>IF(ISBLANK(E545),"",IFERROR(IF(MATCH(E545,Video_List!$G:$G,)&gt;0,"ok",""),"errr"))</f>
        <v>ok</v>
      </c>
      <c r="H545" s="1" t="s">
        <v>546</v>
      </c>
      <c r="I545" s="81" t="str">
        <f>HYPERLINK(VLOOKUP(H545,Video_List!G:K,5),"video")</f>
        <v>video</v>
      </c>
      <c r="J545" s="5" t="str">
        <f>IF(ISBLANK(H545),"",IFERROR(IF(MATCH(H545,Video_List!$G:$G,)&gt;0,"ok",""),"error"))</f>
        <v>ok</v>
      </c>
      <c r="K545" s="2">
        <v>45161.520891203698</v>
      </c>
      <c r="L545" s="2">
        <v>45161.522071759297</v>
      </c>
      <c r="M545" s="52">
        <f t="shared" si="76"/>
        <v>1.1805555986938998E-3</v>
      </c>
      <c r="N545" s="53" t="s">
        <v>31</v>
      </c>
      <c r="O545" s="54" t="s">
        <v>35</v>
      </c>
      <c r="P545" s="54" t="s">
        <v>33</v>
      </c>
      <c r="Q545" s="6">
        <v>15</v>
      </c>
      <c r="R545" s="5" t="str">
        <f t="shared" si="74"/>
        <v>FAIR-D3/15</v>
      </c>
      <c r="S545" s="4" t="str">
        <f>IF(ISBLANK(E545),"",IF(E545=H545, "1 video",CONCATENATE((+COUNTIFS(Video_List!$A:$A,Monitoring!C545,Video_List!$D:$D,"&lt;=" &amp;Monitoring!L545)-COUNTIFS(Video_List!$A:$A,Monitoring!C545,Video_List!$D:$D,"&lt;=" &amp;Monitoring!K545))+1," videos")))</f>
        <v>1 video</v>
      </c>
      <c r="T545" s="54" t="s">
        <v>185</v>
      </c>
      <c r="U545" s="75"/>
      <c r="V545" s="7" t="str">
        <f t="shared" si="72"/>
        <v/>
      </c>
      <c r="W545" s="85" t="s">
        <v>32</v>
      </c>
      <c r="X545" s="86" t="s">
        <v>32</v>
      </c>
      <c r="Y545" s="87" t="str">
        <f>+IFERROR(IF(Z545="#N/C","#N/C",INDEX(Taxonomy_UniqueValues!A:A,MATCH(Z545,Taxonomy_UniqueValues!B:B,0))),"#N/C")</f>
        <v>Insecta</v>
      </c>
      <c r="Z545" s="87" t="str">
        <f>+IFERROR(IF(AA545="#N/C","#N/C",INDEX(Taxonomy_UniqueValues!B:B,MATCH(AA545,Taxonomy_UniqueValues!C:C,0))),"#N/C")</f>
        <v>Coleoptera</v>
      </c>
      <c r="AA545" s="87" t="str">
        <f>+IFERROR(IF(AC545="#N/C","#N/C",INDEX(Taxonomy_UniqueValues!C:C,MATCH(AC545,Taxonomy_UniqueValues!E:E,0))),"#N/C")</f>
        <v>Polyphaga</v>
      </c>
      <c r="AB545" s="87" t="str">
        <f>+IFERROR(IF(AC545="#N/C","#N/C",INDEX(Taxonomy_UniqueValues!D:D,MATCH(AC545,Taxonomy_UniqueValues!E:E,0))),"#N/C")</f>
        <v>Cucujiformia</v>
      </c>
      <c r="AC545" s="87" t="str">
        <f>+IFERROR(IF(AD545="#N/C","#N/C",INDEX(Taxonomy_UniqueValues!E:E,MATCH(AD545,Taxonomy_UniqueValues!F:F,0))),"#N/C")</f>
        <v>Coccinelloidea</v>
      </c>
      <c r="AD545" s="87" t="str">
        <f>+IFERROR(IF(AE545="#N/C","#N/C",IF(AE545="-",INDEX(Taxonomy_UniqueValues!F:F,MATCH(AF545,Taxonomy_UniqueValues!H:H,0)),INDEX(Taxonomy_UniqueValues!F:F,MATCH(AE545,Taxonomy_UniqueValues!G:G,0)))),"#N/C")</f>
        <v>Coccinellidae</v>
      </c>
      <c r="AE545" s="87" t="str">
        <f>+IFERROR(IF(AF545="#N/C","#N/C",INDEX(Taxonomy_UniqueValues!G:G,MATCH(AF545,Taxonomy_UniqueValues!H:H,0))),"#N/C")</f>
        <v>Coccinellinae</v>
      </c>
      <c r="AF545" s="89" t="s">
        <v>331</v>
      </c>
      <c r="AG545" s="88" t="s">
        <v>37</v>
      </c>
      <c r="AH545" s="39" t="str" cm="1">
        <f t="array" ref="AH545">IF(LEN(V545)&gt;1,V545,_xlfn.LET(_xlpm.cls,Y545, _xlpm.ord,IFERROR(Z545,"#N/C"), _xlpm.subord,IFERROR(AA545,"#N/C"), _xlpm.infr,IFERROR(AB545,"#N/C"), _xlpm.sf,IFERROR(AC545,"#N/C"), _xlpm.fam,IFERROR(AD545,"#N/C"), _xlpm.subfam,IF(TRIM(AE545)="-","#N/C",IFERROR(AE545,"#N/C")),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_xlpm.fallback,IF(IFERROR(Z545,"#N/C")="#N/C",Y545,IF(IFERROR(AA545,"#N/C")="#N/C",Z545,IF(IFERROR(AB545,"#N/C")="#N/C",AA545,IF(IFERROR(AC545,"#N/C")="#N/C",AB545,IF(IFERROR(AD545,"#N/C")="#N/C",AC545,IF(IFERROR(AE545,"#N/C")="#N/C",AD545,"#N/C")))))), _xlpm.finalResult,IF(OR(_xlpm.computedResult="",_xlpm.computedResult="#N/C"),_xlpm.fallback,_xlpm.computedResult), INDEX(_xlpm.finalResult,1)))</f>
        <v>ladybug</v>
      </c>
      <c r="AI545" s="106" t="s">
        <v>35</v>
      </c>
      <c r="AJ545" s="55" t="str">
        <f t="shared" si="73"/>
        <v>Insecta.Coleoptera.Polyphaga.Cucujiformia.Coccinelloidea.Coccinellidae.Coccinellinae.Harmonia.#N/C</v>
      </c>
    </row>
    <row r="546" spans="1:36" x14ac:dyDescent="0.25">
      <c r="A546" s="3">
        <v>16</v>
      </c>
      <c r="B546" s="50" t="str">
        <f t="shared" si="69"/>
        <v>FAIR-D3_16</v>
      </c>
      <c r="C546" s="51" t="s">
        <v>530</v>
      </c>
      <c r="D546" s="4">
        <f t="shared" si="75"/>
        <v>45161</v>
      </c>
      <c r="E546" s="1" t="s">
        <v>547</v>
      </c>
      <c r="F546" s="81" t="str">
        <f>HYPERLINK(VLOOKUP(E546,Video_List!G:K,5),"video")</f>
        <v>video</v>
      </c>
      <c r="G546" s="5" t="str">
        <f>IF(ISBLANK(E546),"",IFERROR(IF(MATCH(E546,Video_List!$G:$G,)&gt;0,"ok",""),"errr"))</f>
        <v>ok</v>
      </c>
      <c r="H546" s="1" t="s">
        <v>547</v>
      </c>
      <c r="I546" s="81" t="str">
        <f>HYPERLINK(VLOOKUP(H546,Video_List!G:K,5),"video")</f>
        <v>video</v>
      </c>
      <c r="J546" s="5" t="str">
        <f>IF(ISBLANK(H546),"",IFERROR(IF(MATCH(H546,Video_List!$G:$G,)&gt;0,"ok",""),"error"))</f>
        <v>ok</v>
      </c>
      <c r="K546" s="2">
        <v>45161.563958333303</v>
      </c>
      <c r="L546" s="2">
        <v>45161.565567129597</v>
      </c>
      <c r="M546" s="52">
        <f t="shared" si="76"/>
        <v>1.6087962940218858E-3</v>
      </c>
      <c r="N546" s="53" t="s">
        <v>31</v>
      </c>
      <c r="O546" s="6" t="s">
        <v>35</v>
      </c>
      <c r="P546" s="6" t="s">
        <v>33</v>
      </c>
      <c r="Q546" s="6">
        <v>16</v>
      </c>
      <c r="R546" s="5" t="str">
        <f t="shared" si="74"/>
        <v>FAIR-D3/16</v>
      </c>
      <c r="S546" s="4" t="str">
        <f>IF(ISBLANK(E546),"",IF(E546=H546, "1 video",CONCATENATE((+COUNTIFS(Video_List!$A:$A,Monitoring!C546,Video_List!$D:$D,"&lt;=" &amp;Monitoring!L546)-COUNTIFS(Video_List!$A:$A,Monitoring!C546,Video_List!$D:$D,"&lt;=" &amp;Monitoring!K546))+1," videos")))</f>
        <v>1 video</v>
      </c>
      <c r="T546" s="6" t="s">
        <v>185</v>
      </c>
      <c r="U546" s="75"/>
      <c r="V546" s="7" t="str">
        <f t="shared" si="72"/>
        <v/>
      </c>
      <c r="W546" s="85" t="s">
        <v>32</v>
      </c>
      <c r="X546" s="86" t="s">
        <v>32</v>
      </c>
      <c r="Y546" s="87" t="str">
        <f>+IFERROR(IF(Z546="#N/C","#N/C",INDEX(Taxonomy_UniqueValues!A:A,MATCH(Z546,Taxonomy_UniqueValues!B:B,0))),"#N/C")</f>
        <v>Insecta</v>
      </c>
      <c r="Z546" s="87" t="str">
        <f>+IFERROR(IF(AA546="#N/C","#N/C",INDEX(Taxonomy_UniqueValues!B:B,MATCH(AA546,Taxonomy_UniqueValues!C:C,0))),"#N/C")</f>
        <v>Coleoptera</v>
      </c>
      <c r="AA546" s="87" t="str">
        <f>+IFERROR(IF(AC546="#N/C","#N/C",INDEX(Taxonomy_UniqueValues!C:C,MATCH(AC546,Taxonomy_UniqueValues!E:E,0))),"#N/C")</f>
        <v>Polyphaga</v>
      </c>
      <c r="AB546" s="87" t="str">
        <f>+IFERROR(IF(AC546="#N/C","#N/C",INDEX(Taxonomy_UniqueValues!D:D,MATCH(AC546,Taxonomy_UniqueValues!E:E,0))),"#N/C")</f>
        <v>Cucujiformia</v>
      </c>
      <c r="AC546" s="87" t="str">
        <f>+IFERROR(IF(AD546="#N/C","#N/C",INDEX(Taxonomy_UniqueValues!E:E,MATCH(AD546,Taxonomy_UniqueValues!F:F,0))),"#N/C")</f>
        <v>Coccinelloidea</v>
      </c>
      <c r="AD546" s="87" t="str">
        <f>+IFERROR(IF(AE546="#N/C","#N/C",IF(AE546="-",INDEX(Taxonomy_UniqueValues!F:F,MATCH(AF546,Taxonomy_UniqueValues!H:H,0)),INDEX(Taxonomy_UniqueValues!F:F,MATCH(AE546,Taxonomy_UniqueValues!G:G,0)))),"#N/C")</f>
        <v>Coccinellidae</v>
      </c>
      <c r="AE546" s="87" t="str">
        <f>+IFERROR(IF(AF546="#N/C","#N/C",INDEX(Taxonomy_UniqueValues!G:G,MATCH(AF546,Taxonomy_UniqueValues!H:H,0))),"#N/C")</f>
        <v>Coccinellinae</v>
      </c>
      <c r="AF546" s="89" t="s">
        <v>331</v>
      </c>
      <c r="AG546" s="88" t="s">
        <v>37</v>
      </c>
      <c r="AH546" s="39" t="str" cm="1">
        <f t="array" ref="AH546">IF(LEN(V546)&gt;1,V546,_xlfn.LET(_xlpm.cls,Y546, _xlpm.ord,IFERROR(Z546,"#N/C"), _xlpm.subord,IFERROR(AA546,"#N/C"), _xlpm.infr,IFERROR(AB546,"#N/C"), _xlpm.sf,IFERROR(AC546,"#N/C"), _xlpm.fam,IFERROR(AD546,"#N/C"), _xlpm.subfam,IF(TRIM(AE546)="-","#N/C",IFERROR(AE546,"#N/C")),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_xlpm.fallback,IF(IFERROR(Z546,"#N/C")="#N/C",Y546,IF(IFERROR(AA546,"#N/C")="#N/C",Z546,IF(IFERROR(AB546,"#N/C")="#N/C",AA546,IF(IFERROR(AC546,"#N/C")="#N/C",AB546,IF(IFERROR(AD546,"#N/C")="#N/C",AC546,IF(IFERROR(AE546,"#N/C")="#N/C",AD546,"#N/C")))))), _xlpm.finalResult,IF(OR(_xlpm.computedResult="",_xlpm.computedResult="#N/C"),_xlpm.fallback,_xlpm.computedResult), INDEX(_xlpm.finalResult,1)))</f>
        <v>ladybug</v>
      </c>
      <c r="AI546" s="106" t="s">
        <v>35</v>
      </c>
      <c r="AJ546" s="55" t="str">
        <f t="shared" si="73"/>
        <v>Insecta.Coleoptera.Polyphaga.Cucujiformia.Coccinelloidea.Coccinellidae.Coccinellinae.Harmonia.#N/C</v>
      </c>
    </row>
    <row r="547" spans="1:36" x14ac:dyDescent="0.25">
      <c r="A547" s="3">
        <v>17</v>
      </c>
      <c r="B547" s="50" t="str">
        <f t="shared" si="69"/>
        <v>FAIR-D3_17</v>
      </c>
      <c r="C547" s="51" t="s">
        <v>530</v>
      </c>
      <c r="D547" s="4">
        <f t="shared" si="75"/>
        <v>45161</v>
      </c>
      <c r="E547" s="1" t="s">
        <v>548</v>
      </c>
      <c r="F547" s="81" t="str">
        <f>HYPERLINK(VLOOKUP(E547,Video_List!G:K,5),"video")</f>
        <v>video</v>
      </c>
      <c r="G547" s="5" t="str">
        <f>IF(ISBLANK(E547),"",IFERROR(IF(MATCH(E547,Video_List!$G:$G,)&gt;0,"ok",""),"errr"))</f>
        <v>ok</v>
      </c>
      <c r="H547" s="1" t="s">
        <v>549</v>
      </c>
      <c r="I547" s="81" t="str">
        <f>HYPERLINK(VLOOKUP(H547,Video_List!G:K,5),"video")</f>
        <v>video</v>
      </c>
      <c r="J547" s="5" t="str">
        <f>IF(ISBLANK(H547),"",IFERROR(IF(MATCH(H547,Video_List!$G:$G,)&gt;0,"ok",""),"error"))</f>
        <v>ok</v>
      </c>
      <c r="K547" s="2">
        <v>45161.582303240699</v>
      </c>
      <c r="L547" s="2">
        <v>45161.584525462997</v>
      </c>
      <c r="M547" s="52">
        <f t="shared" si="76"/>
        <v>2.2222222978598438E-3</v>
      </c>
      <c r="N547" s="53" t="s">
        <v>46</v>
      </c>
      <c r="O547" s="6" t="s">
        <v>32</v>
      </c>
      <c r="P547" s="6" t="s">
        <v>33</v>
      </c>
      <c r="Q547" s="6">
        <v>17</v>
      </c>
      <c r="R547" s="5" t="str">
        <f t="shared" si="74"/>
        <v>FAIR-D3/17</v>
      </c>
      <c r="S547" s="4" t="str">
        <f>IF(ISBLANK(E547),"",IF(E547=H547, "1 video",CONCATENATE((+COUNTIFS(Video_List!$A:$A,Monitoring!C547,Video_List!$D:$D,"&lt;=" &amp;Monitoring!L547)-COUNTIFS(Video_List!$A:$A,Monitoring!C547,Video_List!$D:$D,"&lt;=" &amp;Monitoring!K547))+1," videos")))</f>
        <v>2 videos</v>
      </c>
      <c r="T547" s="54" t="s">
        <v>34</v>
      </c>
      <c r="U547" s="75"/>
      <c r="V547" s="7" t="str">
        <f t="shared" si="72"/>
        <v/>
      </c>
      <c r="W547" s="85" t="str">
        <f>+IF(Y547="#N/C","-",IF(AC547="#N/C","no","yes"))</f>
        <v>yes</v>
      </c>
      <c r="X547" s="86" t="s">
        <v>35</v>
      </c>
      <c r="Y547" s="87" t="str">
        <f>+IFERROR(IF(Z547="#N/C","#N/C",INDEX(Taxonomy_UniqueValues!A:A,MATCH(Z547,Taxonomy_UniqueValues!B:B,0))),"#N/C")</f>
        <v>Insecta</v>
      </c>
      <c r="Z547" s="87" t="str">
        <f>+IFERROR(IF(AA547="#N/C","#N/C",INDEX(Taxonomy_UniqueValues!B:B,MATCH(AA547,Taxonomy_UniqueValues!C:C,0))),"#N/C")</f>
        <v>Diptera</v>
      </c>
      <c r="AA547" s="87" t="str">
        <f>+IFERROR(IF(AC547="#N/C","#N/C",INDEX(Taxonomy_UniqueValues!C:C,MATCH(AC547,Taxonomy_UniqueValues!E:E,0))),"#N/C")</f>
        <v>Brachycera</v>
      </c>
      <c r="AB547" s="87" t="str">
        <f>+IFERROR(IF(AC547="#N/C","#N/C",INDEX(Taxonomy_UniqueValues!D:D,MATCH(AC547,Taxonomy_UniqueValues!E:E,0))),"#N/C")</f>
        <v>Muscomorpha</v>
      </c>
      <c r="AC547" s="87" t="s">
        <v>36</v>
      </c>
      <c r="AD547" s="87" t="str">
        <f>+IFERROR(IF(AE547="#N/C","#N/C",IF(AE547="-",INDEX(Taxonomy_UniqueValues!F:F,MATCH(AF547,Taxonomy_UniqueValues!H:H,0)),INDEX(Taxonomy_UniqueValues!F:F,MATCH(AE547,Taxonomy_UniqueValues!G:G,0)))),"#N/C")</f>
        <v>#N/C</v>
      </c>
      <c r="AE547" s="87" t="str">
        <f>+IFERROR(IF(AF547="#N/C","#N/C",INDEX(Taxonomy_UniqueValues!G:G,MATCH(AF547,Taxonomy_UniqueValues!H:H,0))),"#N/C")</f>
        <v>#N/C</v>
      </c>
      <c r="AF547" s="89" t="str">
        <f>+IFERROR(IF(AG547="#N/C","#N/C",INDEX(Taxonomy_UniqueValues!H:H,MATCH(AG547,Taxonomy_UniqueValues!I:I,0))),"#N/C")</f>
        <v>#N/C</v>
      </c>
      <c r="AG547" s="88" t="s">
        <v>37</v>
      </c>
      <c r="AH547" s="39" t="str" cm="1">
        <f t="array" ref="AH547">IF(LEN(V547)&gt;1,V547,_xlfn.LET(_xlpm.cls,Y547, _xlpm.ord,IFERROR(Z547,"#N/C"), _xlpm.subord,IFERROR(AA547,"#N/C"), _xlpm.infr,IFERROR(AB547,"#N/C"), _xlpm.sf,IFERROR(AC547,"#N/C"), _xlpm.fam,IFERROR(AD547,"#N/C"), _xlpm.subfam,IF(TRIM(AE547)="-","#N/C",IFERROR(AE547,"#N/C")),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_xlpm.fallback,IF(IFERROR(Z547,"#N/C")="#N/C",Y547,IF(IFERROR(AA547,"#N/C")="#N/C",Z547,IF(IFERROR(AB547,"#N/C")="#N/C",AA547,IF(IFERROR(AC547,"#N/C")="#N/C",AB547,IF(IFERROR(AD547,"#N/C")="#N/C",AC547,IF(IFERROR(AE547,"#N/C")="#N/C",AD547,"#N/C")))))), _xlpm.finalResult,IF(OR(_xlpm.computedResult="",_xlpm.computedResult="#N/C"),_xlpm.fallback,_xlpm.computedResult), INDEX(_xlpm.finalResult,1)))</f>
        <v>Muscoidea</v>
      </c>
      <c r="AI547" s="106" t="s">
        <v>35</v>
      </c>
      <c r="AJ547" s="55" t="str">
        <f t="shared" si="73"/>
        <v>Insecta.Diptera.Brachycera.Muscomorpha.Muscoidea.#N/C.#N/C.#N/C.#N/C</v>
      </c>
    </row>
    <row r="548" spans="1:36" x14ac:dyDescent="0.25">
      <c r="A548" s="3">
        <v>18</v>
      </c>
      <c r="B548" s="50" t="str">
        <f t="shared" si="69"/>
        <v>FAIR-D3_18</v>
      </c>
      <c r="C548" s="51" t="s">
        <v>530</v>
      </c>
      <c r="D548" s="4">
        <f t="shared" si="75"/>
        <v>45161</v>
      </c>
      <c r="E548" s="1" t="s">
        <v>549</v>
      </c>
      <c r="F548" s="81" t="str">
        <f>HYPERLINK(VLOOKUP(E548,Video_List!G:K,5),"video")</f>
        <v>video</v>
      </c>
      <c r="G548" s="5" t="str">
        <f>IF(ISBLANK(E548),"",IFERROR(IF(MATCH(E548,Video_List!$G:$G,)&gt;0,"ok",""),"errr"))</f>
        <v>ok</v>
      </c>
      <c r="H548" s="1" t="s">
        <v>549</v>
      </c>
      <c r="I548" s="81" t="str">
        <f>HYPERLINK(VLOOKUP(H548,Video_List!G:K,5),"video")</f>
        <v>video</v>
      </c>
      <c r="J548" s="5" t="str">
        <f>IF(ISBLANK(H548),"",IFERROR(IF(MATCH(H548,Video_List!$G:$G,)&gt;0,"ok",""),"error"))</f>
        <v>ok</v>
      </c>
      <c r="K548" s="2">
        <v>45161.583530092597</v>
      </c>
      <c r="L548" s="2">
        <v>45161.583981481497</v>
      </c>
      <c r="M548" s="52">
        <f t="shared" si="76"/>
        <v>4.513888998189941E-4</v>
      </c>
      <c r="N548" s="53" t="s">
        <v>46</v>
      </c>
      <c r="O548" s="6" t="s">
        <v>35</v>
      </c>
      <c r="P548" s="6" t="s">
        <v>31</v>
      </c>
      <c r="Q548" s="6">
        <v>18</v>
      </c>
      <c r="R548" s="5" t="str">
        <f t="shared" si="74"/>
        <v>FAIR-D3/18</v>
      </c>
      <c r="S548" s="4" t="str">
        <f>IF(ISBLANK(E548),"",IF(E548=H548, "1 video",CONCATENATE((+COUNTIFS(Video_List!$A:$A,Monitoring!C548,Video_List!$D:$D,"&lt;=" &amp;Monitoring!L548)-COUNTIFS(Video_List!$A:$A,Monitoring!C548,Video_List!$D:$D,"&lt;=" &amp;Monitoring!K548))+1," videos")))</f>
        <v>1 video</v>
      </c>
      <c r="T548" s="6" t="s">
        <v>34</v>
      </c>
      <c r="U548" s="75"/>
      <c r="V548" s="7" t="str">
        <f t="shared" si="72"/>
        <v/>
      </c>
      <c r="W548" s="85" t="str">
        <f>+IF(Y548="#N/C","-",IF(AC548="#N/C","no","yes"))</f>
        <v>yes</v>
      </c>
      <c r="X548" s="86" t="s">
        <v>35</v>
      </c>
      <c r="Y548" s="87" t="str">
        <f>+IFERROR(IF(Z548="#N/C","#N/C",IF(Z548=0,INDEX(Taxonomy_UniqueValues!A:A,MATCH(AA548,Taxonomy_UniqueValues!C:C,0)),INDEX(Taxonomy_UniqueValues!A:A,MATCH(Z548,Taxonomy_UniqueValues!B:B,0)))),"#N/C")</f>
        <v>Insecta</v>
      </c>
      <c r="Z548" s="87" t="str">
        <f>+IFERROR(IF(AA548="#N/C","#N/C",IF(AA548=0,INDEX(Taxonomy_UniqueValues!B:B,MATCH(AB548,Taxonomy_UniqueValues!D:D,0)),INDEX(Taxonomy_UniqueValues!B:B,MATCH(AA548,Taxonomy_UniqueValues!C:C,0)))),"#N/C")</f>
        <v>Diptera</v>
      </c>
      <c r="AA548" s="87" t="str">
        <f>+IFERROR(IF(AB548="#N/C","#N/C",IF(AB548=0,INDEX(Taxonomy_UniqueValues!C:C,MATCH(AC548,Taxonomy_UniqueValues!E:E,0)),INDEX(Taxonomy_UniqueValues!C:C,MATCH(AB548,Taxonomy_UniqueValues!D:D,0)))),"#N/C")</f>
        <v>Brachycera</v>
      </c>
      <c r="AB548" s="87" t="str">
        <f>+IFERROR(IF(AC548="#N/C","#N/C",IF(AC548=0,INDEX(Taxonomy_UniqueValues!D:D,MATCH(AD548,Taxonomy_UniqueValues!F:F,0)),INDEX(Taxonomy_UniqueValues!D:D,MATCH(AC548,Taxonomy_UniqueValues!E:E,0)))),"#N/C")</f>
        <v>Muscomorpha</v>
      </c>
      <c r="AC548" s="87" t="str">
        <f>+IFERROR(IF(AD548="#N/C","#N/C",IF(AD548=0,INDEX(Taxonomy_UniqueValues!E:E,MATCH(AE548,Taxonomy_UniqueValues!G:G,0)),INDEX(Taxonomy_UniqueValues!E:E,MATCH(AD548,Taxonomy_UniqueValues!F:F,0)))),"#N/C")</f>
        <v>Muscoidea</v>
      </c>
      <c r="AD548" s="87" t="str">
        <f>+IFERROR(IF(AE548="#N/C","#N/C",IF(AE548=0,INDEX(Taxonomy_UniqueValues!F:F,MATCH(AF548,Taxonomy_UniqueValues!H:H,0)),INDEX(Taxonomy_UniqueValues!F:F,MATCH(AE548,Taxonomy_UniqueValues!G:G,0)))),"#N/C")</f>
        <v>Fanniidae</v>
      </c>
      <c r="AE548" s="87">
        <f>+IFERROR(IF(AF548="#N/C","#N/C",INDEX(Taxonomy_UniqueValues!G:G,MATCH(AF548,Taxonomy_UniqueValues!H:H,0))),"#N/C")</f>
        <v>0</v>
      </c>
      <c r="AF548" s="89" t="s">
        <v>39</v>
      </c>
      <c r="AG548" s="88" t="s">
        <v>37</v>
      </c>
      <c r="AH548" s="39" t="str" cm="1">
        <f t="array" ref="AH548">IF(LEN(V548)&gt;1,V548,_xlfn.LET(_xlpm.cls,Y548, _xlpm.ord,IFERROR(Z548,"#N/C"), _xlpm.subord,IFERROR(AA548,"#N/C"), _xlpm.infr,IFERROR(AB548,"#N/C"), _xlpm.sf,IFERROR(AC548,"#N/C"), _xlpm.fam,IFERROR(AD548,"#N/C"), _xlpm.subfam,IF(TRIM(AE548)="-","#N/C",IFERROR(AE548,"#N/C")),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_xlpm.fallback,IF(IFERROR(Z548,"#N/C")="#N/C",Y548,IF(IFERROR(AA548,"#N/C")="#N/C",Z548,IF(IFERROR(AB548,"#N/C")="#N/C",AA548,IF(IFERROR(AC548,"#N/C")="#N/C",AB548,IF(IFERROR(AD548,"#N/C")="#N/C",AC548,IF(IFERROR(AE548,"#N/C")="#N/C",AD548,"#N/C")))))), _xlpm.finalResult,IF(OR(_xlpm.computedResult="",_xlpm.computedResult="#N/C"),_xlpm.fallback,_xlpm.computedResult), INDEX(_xlpm.finalResult,1)))</f>
        <v>fly</v>
      </c>
      <c r="AI548" s="106" t="s">
        <v>35</v>
      </c>
      <c r="AJ548" s="55" t="str">
        <f t="shared" si="73"/>
        <v>Insecta.Diptera.Brachycera.Muscomorpha.Muscoidea.Fanniidae.0.Fannia.#N/C</v>
      </c>
    </row>
    <row r="549" spans="1:36" x14ac:dyDescent="0.25">
      <c r="A549" s="3">
        <v>19</v>
      </c>
      <c r="B549" s="50" t="str">
        <f t="shared" ref="B549:B612" si="78">+_xlfn.CONCAT(C549,"_",A549)</f>
        <v>FAIR-D3_19</v>
      </c>
      <c r="C549" s="51" t="s">
        <v>530</v>
      </c>
      <c r="D549" s="4">
        <f t="shared" si="75"/>
        <v>45161</v>
      </c>
      <c r="E549" s="1" t="s">
        <v>550</v>
      </c>
      <c r="F549" s="81" t="str">
        <f>HYPERLINK(VLOOKUP(E549,Video_List!G:K,5),"video")</f>
        <v>video</v>
      </c>
      <c r="G549" s="5" t="str">
        <f>IF(ISBLANK(E549),"",IFERROR(IF(MATCH(E549,Video_List!$G:$G,)&gt;0,"ok",""),"errr"))</f>
        <v>ok</v>
      </c>
      <c r="H549" s="1" t="s">
        <v>550</v>
      </c>
      <c r="I549" s="81" t="str">
        <f>HYPERLINK(VLOOKUP(H549,Video_List!G:K,5),"video")</f>
        <v>video</v>
      </c>
      <c r="J549" s="5" t="str">
        <f>IF(ISBLANK(H549),"",IFERROR(IF(MATCH(H549,Video_List!$G:$G,)&gt;0,"ok",""),"error"))</f>
        <v>ok</v>
      </c>
      <c r="K549" s="2">
        <v>45161.592314814799</v>
      </c>
      <c r="L549" s="2">
        <v>45161.592361111099</v>
      </c>
      <c r="M549" s="52">
        <f t="shared" si="76"/>
        <v>4.6296299842651933E-5</v>
      </c>
      <c r="N549" s="53" t="s">
        <v>31</v>
      </c>
      <c r="O549" s="6" t="s">
        <v>32</v>
      </c>
      <c r="P549" s="6" t="s">
        <v>33</v>
      </c>
      <c r="Q549" s="6">
        <v>19</v>
      </c>
      <c r="R549" s="5" t="str">
        <f t="shared" si="74"/>
        <v>FAIR-D3/19</v>
      </c>
      <c r="S549" s="4" t="str">
        <f>IF(ISBLANK(E549),"",IF(E549=H549, "1 video",CONCATENATE((+COUNTIFS(Video_List!$A:$A,Monitoring!C549,Video_List!$D:$D,"&lt;=" &amp;Monitoring!L549)-COUNTIFS(Video_List!$A:$A,Monitoring!C549,Video_List!$D:$D,"&lt;=" &amp;Monitoring!K549))+1," videos")))</f>
        <v>1 video</v>
      </c>
      <c r="T549" s="54" t="s">
        <v>34</v>
      </c>
      <c r="U549" s="75"/>
      <c r="V549" s="7" t="str">
        <f t="shared" si="72"/>
        <v/>
      </c>
      <c r="W549" s="85" t="str">
        <f>+IF(Y549="#N/C","-",IF(AC549="#N/C","no","yes"))</f>
        <v>yes</v>
      </c>
      <c r="X549" s="86" t="s">
        <v>35</v>
      </c>
      <c r="Y549" s="87" t="str">
        <f>+IFERROR(IF(Z549="#N/C","#N/C",INDEX(Taxonomy_UniqueValues!A:A,MATCH(Z549,Taxonomy_UniqueValues!B:B,0))),"#N/C")</f>
        <v>Insecta</v>
      </c>
      <c r="Z549" s="87" t="str">
        <f>+IFERROR(IF(AA549="#N/C","#N/C",INDEX(Taxonomy_UniqueValues!B:B,MATCH(AA549,Taxonomy_UniqueValues!C:C,0))),"#N/C")</f>
        <v>Diptera</v>
      </c>
      <c r="AA549" s="87" t="str">
        <f>+IFERROR(IF(AC549="#N/C","#N/C",INDEX(Taxonomy_UniqueValues!C:C,MATCH(AC549,Taxonomy_UniqueValues!E:E,0))),"#N/C")</f>
        <v>Brachycera</v>
      </c>
      <c r="AB549" s="87" t="str">
        <f>+IFERROR(IF(AC549="#N/C","#N/C",INDEX(Taxonomy_UniqueValues!D:D,MATCH(AC549,Taxonomy_UniqueValues!E:E,0))),"#N/C")</f>
        <v>Muscomorpha</v>
      </c>
      <c r="AC549" s="87" t="s">
        <v>36</v>
      </c>
      <c r="AD549" s="87" t="str">
        <f>+IFERROR(IF(AE549="#N/C","#N/C",IF(AE549="-",INDEX(Taxonomy_UniqueValues!F:F,MATCH(AF549,Taxonomy_UniqueValues!H:H,0)),INDEX(Taxonomy_UniqueValues!F:F,MATCH(AE549,Taxonomy_UniqueValues!G:G,0)))),"#N/C")</f>
        <v>#N/C</v>
      </c>
      <c r="AE549" s="87" t="str">
        <f>+IFERROR(IF(AF549="#N/C","#N/C",INDEX(Taxonomy_UniqueValues!G:G,MATCH(AF549,Taxonomy_UniqueValues!H:H,0))),"#N/C")</f>
        <v>#N/C</v>
      </c>
      <c r="AF549" s="89" t="str">
        <f>+IFERROR(IF(AG549="#N/C","#N/C",INDEX(Taxonomy_UniqueValues!H:H,MATCH(AG549,Taxonomy_UniqueValues!I:I,0))),"#N/C")</f>
        <v>#N/C</v>
      </c>
      <c r="AG549" s="88" t="s">
        <v>37</v>
      </c>
      <c r="AH549" s="39" t="str" cm="1">
        <f t="array" ref="AH549">IF(LEN(V549)&gt;1,V549,_xlfn.LET(_xlpm.cls,Y549, _xlpm.ord,IFERROR(Z549,"#N/C"), _xlpm.subord,IFERROR(AA549,"#N/C"), _xlpm.infr,IFERROR(AB549,"#N/C"), _xlpm.sf,IFERROR(AC549,"#N/C"), _xlpm.fam,IFERROR(AD549,"#N/C"), _xlpm.subfam,IF(TRIM(AE549)="-","#N/C",IFERROR(AE549,"#N/C")),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_xlpm.fallback,IF(IFERROR(Z549,"#N/C")="#N/C",Y549,IF(IFERROR(AA549,"#N/C")="#N/C",Z549,IF(IFERROR(AB549,"#N/C")="#N/C",AA549,IF(IFERROR(AC549,"#N/C")="#N/C",AB549,IF(IFERROR(AD549,"#N/C")="#N/C",AC549,IF(IFERROR(AE549,"#N/C")="#N/C",AD549,"#N/C")))))), _xlpm.finalResult,IF(OR(_xlpm.computedResult="",_xlpm.computedResult="#N/C"),_xlpm.fallback,_xlpm.computedResult), INDEX(_xlpm.finalResult,1)))</f>
        <v>Muscoidea</v>
      </c>
      <c r="AI549" s="106" t="s">
        <v>35</v>
      </c>
      <c r="AJ549" s="55" t="str">
        <f t="shared" si="73"/>
        <v>Insecta.Diptera.Brachycera.Muscomorpha.Muscoidea.#N/C.#N/C.#N/C.#N/C</v>
      </c>
    </row>
    <row r="550" spans="1:36" x14ac:dyDescent="0.25">
      <c r="A550" s="3">
        <v>20</v>
      </c>
      <c r="B550" s="50" t="str">
        <f t="shared" si="78"/>
        <v>FAIR-D3_20</v>
      </c>
      <c r="C550" s="51" t="s">
        <v>530</v>
      </c>
      <c r="D550" s="4">
        <f t="shared" si="75"/>
        <v>45161</v>
      </c>
      <c r="E550" s="1" t="s">
        <v>551</v>
      </c>
      <c r="F550" s="81" t="str">
        <f>HYPERLINK(VLOOKUP(E550,Video_List!G:K,5),"video")</f>
        <v>video</v>
      </c>
      <c r="G550" s="5" t="str">
        <f>IF(ISBLANK(E550),"",IFERROR(IF(MATCH(E550,Video_List!$G:$G,)&gt;0,"ok",""),"errr"))</f>
        <v>ok</v>
      </c>
      <c r="H550" s="1" t="s">
        <v>551</v>
      </c>
      <c r="I550" s="81" t="str">
        <f>HYPERLINK(VLOOKUP(H550,Video_List!G:K,5),"video")</f>
        <v>video</v>
      </c>
      <c r="J550" s="5" t="str">
        <f>IF(ISBLANK(H550),"",IFERROR(IF(MATCH(H550,Video_List!$G:$G,)&gt;0,"ok",""),"error"))</f>
        <v>ok</v>
      </c>
      <c r="K550" s="2">
        <v>45161.695914351898</v>
      </c>
      <c r="L550" s="2">
        <v>45161.696446759299</v>
      </c>
      <c r="M550" s="52">
        <f t="shared" si="76"/>
        <v>5.3240740089677274E-4</v>
      </c>
      <c r="N550" s="53" t="s">
        <v>31</v>
      </c>
      <c r="O550" s="54" t="s">
        <v>35</v>
      </c>
      <c r="P550" s="6" t="s">
        <v>33</v>
      </c>
      <c r="Q550" s="6">
        <v>20</v>
      </c>
      <c r="R550" s="5" t="str">
        <f t="shared" si="74"/>
        <v>FAIR-D3/20</v>
      </c>
      <c r="S550" s="4" t="str">
        <f>IF(ISBLANK(E550),"",IF(E550=H550, "1 video",CONCATENATE((+COUNTIFS(Video_List!$A:$A,Monitoring!C550,Video_List!$D:$D,"&lt;=" &amp;Monitoring!L550)-COUNTIFS(Video_List!$A:$A,Monitoring!C550,Video_List!$D:$D,"&lt;=" &amp;Monitoring!K550))+1," videos")))</f>
        <v>1 video</v>
      </c>
      <c r="T550" s="6" t="s">
        <v>185</v>
      </c>
      <c r="U550" s="75"/>
      <c r="V550" s="7" t="str">
        <f t="shared" si="72"/>
        <v/>
      </c>
      <c r="W550" s="85" t="s">
        <v>32</v>
      </c>
      <c r="X550" s="86" t="s">
        <v>32</v>
      </c>
      <c r="Y550" s="87" t="str">
        <f>+IFERROR(IF(Z550="#N/C","#N/C",INDEX(Taxonomy_UniqueValues!A:A,MATCH(Z550,Taxonomy_UniqueValues!B:B,0))),"#N/C")</f>
        <v>Insecta</v>
      </c>
      <c r="Z550" s="87" t="str">
        <f>+IFERROR(IF(AA550="#N/C","#N/C",INDEX(Taxonomy_UniqueValues!B:B,MATCH(AA550,Taxonomy_UniqueValues!C:C,0))),"#N/C")</f>
        <v>Coleoptera</v>
      </c>
      <c r="AA550" s="87" t="str">
        <f>+IFERROR(IF(AC550="#N/C","#N/C",INDEX(Taxonomy_UniqueValues!C:C,MATCH(AC550,Taxonomy_UniqueValues!E:E,0))),"#N/C")</f>
        <v>Polyphaga</v>
      </c>
      <c r="AB550" s="87" t="str">
        <f>+IFERROR(IF(AC550="#N/C","#N/C",INDEX(Taxonomy_UniqueValues!D:D,MATCH(AC550,Taxonomy_UniqueValues!E:E,0))),"#N/C")</f>
        <v>Cucujiformia</v>
      </c>
      <c r="AC550" s="87" t="str">
        <f>+IFERROR(IF(AD550="#N/C","#N/C",INDEX(Taxonomy_UniqueValues!E:E,MATCH(AD550,Taxonomy_UniqueValues!F:F,0))),"#N/C")</f>
        <v>Coccinelloidea</v>
      </c>
      <c r="AD550" s="87" t="str">
        <f>+IFERROR(IF(AE550="#N/C","#N/C",IF(AE550="-",INDEX(Taxonomy_UniqueValues!F:F,MATCH(AF550,Taxonomy_UniqueValues!H:H,0)),INDEX(Taxonomy_UniqueValues!F:F,MATCH(AE550,Taxonomy_UniqueValues!G:G,0)))),"#N/C")</f>
        <v>Coccinellidae</v>
      </c>
      <c r="AE550" s="87" t="str">
        <f>+IFERROR(IF(AF550="#N/C","#N/C",INDEX(Taxonomy_UniqueValues!G:G,MATCH(AF550,Taxonomy_UniqueValues!H:H,0))),"#N/C")</f>
        <v>Coccinellinae</v>
      </c>
      <c r="AF550" s="89" t="s">
        <v>331</v>
      </c>
      <c r="AG550" s="88" t="s">
        <v>37</v>
      </c>
      <c r="AH550" s="39" t="str" cm="1">
        <f t="array" ref="AH550">IF(LEN(V550)&gt;1,V550,_xlfn.LET(_xlpm.cls,Y550, _xlpm.ord,IFERROR(Z550,"#N/C"), _xlpm.subord,IFERROR(AA550,"#N/C"), _xlpm.infr,IFERROR(AB550,"#N/C"), _xlpm.sf,IFERROR(AC550,"#N/C"), _xlpm.fam,IFERROR(AD550,"#N/C"), _xlpm.subfam,IF(TRIM(AE550)="-","#N/C",IFERROR(AE550,"#N/C")),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_xlpm.fallback,IF(IFERROR(Z550,"#N/C")="#N/C",Y550,IF(IFERROR(AA550,"#N/C")="#N/C",Z550,IF(IFERROR(AB550,"#N/C")="#N/C",AA550,IF(IFERROR(AC550,"#N/C")="#N/C",AB550,IF(IFERROR(AD550,"#N/C")="#N/C",AC550,IF(IFERROR(AE550,"#N/C")="#N/C",AD550,"#N/C")))))), _xlpm.finalResult,IF(OR(_xlpm.computedResult="",_xlpm.computedResult="#N/C"),_xlpm.fallback,_xlpm.computedResult), INDEX(_xlpm.finalResult,1)))</f>
        <v>ladybug</v>
      </c>
      <c r="AI550" s="106" t="s">
        <v>35</v>
      </c>
      <c r="AJ550" s="55" t="str">
        <f t="shared" si="73"/>
        <v>Insecta.Coleoptera.Polyphaga.Cucujiformia.Coccinelloidea.Coccinellidae.Coccinellinae.Harmonia.#N/C</v>
      </c>
    </row>
    <row r="551" spans="1:36" x14ac:dyDescent="0.25">
      <c r="A551" s="3">
        <v>21</v>
      </c>
      <c r="B551" s="50" t="str">
        <f t="shared" si="78"/>
        <v>FAIR-D3_21</v>
      </c>
      <c r="C551" s="51" t="s">
        <v>530</v>
      </c>
      <c r="D551" s="4">
        <f t="shared" si="75"/>
        <v>45161</v>
      </c>
      <c r="E551" s="1" t="s">
        <v>552</v>
      </c>
      <c r="F551" s="81" t="str">
        <f>HYPERLINK(VLOOKUP(E551,Video_List!G:K,5),"video")</f>
        <v>video</v>
      </c>
      <c r="G551" s="5" t="str">
        <f>IF(ISBLANK(E551),"",IFERROR(IF(MATCH(E551,Video_List!$G:$G,)&gt;0,"ok",""),"errr"))</f>
        <v>ok</v>
      </c>
      <c r="H551" s="1" t="s">
        <v>552</v>
      </c>
      <c r="I551" s="81" t="str">
        <f>HYPERLINK(VLOOKUP(H551,Video_List!G:K,5),"video")</f>
        <v>video</v>
      </c>
      <c r="J551" s="5" t="str">
        <f>IF(ISBLANK(H551),"",IFERROR(IF(MATCH(H551,Video_List!$G:$G,)&gt;0,"ok",""),"error"))</f>
        <v>ok</v>
      </c>
      <c r="K551" s="2">
        <v>45161.721319444398</v>
      </c>
      <c r="L551" s="2">
        <v>45161.721550925897</v>
      </c>
      <c r="M551" s="52">
        <f t="shared" si="76"/>
        <v>2.3148149921325967E-4</v>
      </c>
      <c r="N551" s="53" t="s">
        <v>31</v>
      </c>
      <c r="O551" s="54" t="s">
        <v>35</v>
      </c>
      <c r="P551" s="6" t="s">
        <v>33</v>
      </c>
      <c r="Q551" s="6">
        <v>21</v>
      </c>
      <c r="R551" s="5" t="str">
        <f t="shared" si="74"/>
        <v>FAIR-D3/21</v>
      </c>
      <c r="S551" s="4" t="str">
        <f>IF(ISBLANK(E551),"",IF(E551=H551, "1 video",CONCATENATE((+COUNTIFS(Video_List!$A:$A,Monitoring!C551,Video_List!$D:$D,"&lt;=" &amp;Monitoring!L551)-COUNTIFS(Video_List!$A:$A,Monitoring!C551,Video_List!$D:$D,"&lt;=" &amp;Monitoring!K551))+1," videos")))</f>
        <v>1 video</v>
      </c>
      <c r="T551" s="54" t="s">
        <v>34</v>
      </c>
      <c r="U551" s="75"/>
      <c r="V551" s="7" t="str">
        <f t="shared" si="72"/>
        <v/>
      </c>
      <c r="W551" s="85" t="str">
        <f>+IF(Y551="#N/C","-",IF(AC551="#N/C","no","yes"))</f>
        <v>yes</v>
      </c>
      <c r="X551" s="86" t="s">
        <v>35</v>
      </c>
      <c r="Y551" s="87" t="str">
        <f>+IFERROR(IF(Z551="#N/C","#N/C",INDEX(Taxonomy_UniqueValues!A:A,MATCH(Z551,Taxonomy_UniqueValues!B:B,0))),"#N/C")</f>
        <v>Insecta</v>
      </c>
      <c r="Z551" s="87" t="str">
        <f>+IFERROR(IF(AA551="#N/C","#N/C",INDEX(Taxonomy_UniqueValues!B:B,MATCH(AA551,Taxonomy_UniqueValues!C:C,0))),"#N/C")</f>
        <v>Diptera</v>
      </c>
      <c r="AA551" s="87" t="str">
        <f>+IFERROR(IF(AC551="#N/C","#N/C",INDEX(Taxonomy_UniqueValues!C:C,MATCH(AC551,Taxonomy_UniqueValues!E:E,0))),"#N/C")</f>
        <v>Brachycera</v>
      </c>
      <c r="AB551" s="87" t="str">
        <f>+IFERROR(IF(AC551="#N/C","#N/C",INDEX(Taxonomy_UniqueValues!D:D,MATCH(AC551,Taxonomy_UniqueValues!E:E,0))),"#N/C")</f>
        <v>Muscomorpha</v>
      </c>
      <c r="AC551" s="87" t="s">
        <v>36</v>
      </c>
      <c r="AD551" s="87" t="str">
        <f>+IFERROR(IF(AE551="#N/C","#N/C",IF(AE551="-",INDEX(Taxonomy_UniqueValues!F:F,MATCH(AF551,Taxonomy_UniqueValues!H:H,0)),INDEX(Taxonomy_UniqueValues!F:F,MATCH(AE551,Taxonomy_UniqueValues!G:G,0)))),"#N/C")</f>
        <v>#N/C</v>
      </c>
      <c r="AE551" s="87" t="str">
        <f>+IFERROR(IF(AF551="#N/C","#N/C",INDEX(Taxonomy_UniqueValues!G:G,MATCH(AF551,Taxonomy_UniqueValues!H:H,0))),"#N/C")</f>
        <v>#N/C</v>
      </c>
      <c r="AF551" s="89" t="str">
        <f>+IFERROR(IF(AG551="#N/C","#N/C",INDEX(Taxonomy_UniqueValues!H:H,MATCH(AG551,Taxonomy_UniqueValues!I:I,0))),"#N/C")</f>
        <v>#N/C</v>
      </c>
      <c r="AG551" s="88" t="s">
        <v>37</v>
      </c>
      <c r="AH551" s="39" t="str" cm="1">
        <f t="array" ref="AH551">IF(LEN(V551)&gt;1,V551,_xlfn.LET(_xlpm.cls,Y551, _xlpm.ord,IFERROR(Z551,"#N/C"), _xlpm.subord,IFERROR(AA551,"#N/C"), _xlpm.infr,IFERROR(AB551,"#N/C"), _xlpm.sf,IFERROR(AC551,"#N/C"), _xlpm.fam,IFERROR(AD551,"#N/C"), _xlpm.subfam,IF(TRIM(AE551)="-","#N/C",IFERROR(AE551,"#N/C")),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_xlpm.fallback,IF(IFERROR(Z551,"#N/C")="#N/C",Y551,IF(IFERROR(AA551,"#N/C")="#N/C",Z551,IF(IFERROR(AB551,"#N/C")="#N/C",AA551,IF(IFERROR(AC551,"#N/C")="#N/C",AB551,IF(IFERROR(AD551,"#N/C")="#N/C",AC551,IF(IFERROR(AE551,"#N/C")="#N/C",AD551,"#N/C")))))), _xlpm.finalResult,IF(OR(_xlpm.computedResult="",_xlpm.computedResult="#N/C"),_xlpm.fallback,_xlpm.computedResult), INDEX(_xlpm.finalResult,1)))</f>
        <v>Muscoidea</v>
      </c>
      <c r="AI551" s="106" t="s">
        <v>35</v>
      </c>
      <c r="AJ551" s="55" t="str">
        <f t="shared" si="73"/>
        <v>Insecta.Diptera.Brachycera.Muscomorpha.Muscoidea.#N/C.#N/C.#N/C.#N/C</v>
      </c>
    </row>
    <row r="552" spans="1:36" x14ac:dyDescent="0.25">
      <c r="A552" s="3">
        <v>22</v>
      </c>
      <c r="B552" s="50" t="str">
        <f t="shared" si="78"/>
        <v>FAIR-D3_22</v>
      </c>
      <c r="C552" s="51" t="s">
        <v>530</v>
      </c>
      <c r="D552" s="4">
        <f t="shared" si="75"/>
        <v>45161</v>
      </c>
      <c r="E552" s="1" t="s">
        <v>553</v>
      </c>
      <c r="F552" s="81" t="str">
        <f>HYPERLINK(VLOOKUP(E552,Video_List!G:K,5),"video")</f>
        <v>video</v>
      </c>
      <c r="G552" s="5" t="str">
        <f>IF(ISBLANK(E552),"",IFERROR(IF(MATCH(E552,Video_List!$G:$G,)&gt;0,"ok",""),"errr"))</f>
        <v>ok</v>
      </c>
      <c r="H552" s="1" t="s">
        <v>554</v>
      </c>
      <c r="I552" s="81" t="str">
        <f>HYPERLINK(VLOOKUP(H552,Video_List!G:K,5),"video")</f>
        <v>video</v>
      </c>
      <c r="J552" s="5" t="str">
        <f>IF(ISBLANK(H552),"",IFERROR(IF(MATCH(H552,Video_List!$G:$G,)&gt;0,"ok",""),"error"))</f>
        <v>ok</v>
      </c>
      <c r="K552" s="2">
        <v>45161.737997685203</v>
      </c>
      <c r="L552" s="2">
        <v>45161.740057870396</v>
      </c>
      <c r="M552" s="52">
        <f t="shared" si="76"/>
        <v>2.0601851938408799E-3</v>
      </c>
      <c r="N552" s="53" t="s">
        <v>31</v>
      </c>
      <c r="O552" s="54" t="s">
        <v>32</v>
      </c>
      <c r="P552" s="6" t="s">
        <v>33</v>
      </c>
      <c r="Q552" s="6">
        <v>22</v>
      </c>
      <c r="R552" s="5" t="str">
        <f t="shared" si="74"/>
        <v>FAIR-D3/22</v>
      </c>
      <c r="S552" s="4" t="str">
        <f>IF(ISBLANK(E552),"",IF(E552=H552, "1 video",CONCATENATE((+COUNTIFS(Video_List!$A:$A,Monitoring!C552,Video_List!$D:$D,"&lt;=" &amp;Monitoring!L552)-COUNTIFS(Video_List!$A:$A,Monitoring!C552,Video_List!$D:$D,"&lt;=" &amp;Monitoring!K552))+1," videos")))</f>
        <v>2 videos</v>
      </c>
      <c r="T552" s="6" t="s">
        <v>555</v>
      </c>
      <c r="U552" s="75"/>
      <c r="V552" s="7" t="str">
        <f t="shared" si="72"/>
        <v/>
      </c>
      <c r="W552" s="85" t="s">
        <v>32</v>
      </c>
      <c r="X552" s="86" t="s">
        <v>32</v>
      </c>
      <c r="Y552" s="87" t="str">
        <f>+IFERROR(IF(Z552="#N/C","#N/C",INDEX(Taxonomy_UniqueValues!A:A,MATCH(Z552,Taxonomy_UniqueValues!B:B,0))),"#N/C")</f>
        <v>Insecta</v>
      </c>
      <c r="Z552" s="87" t="str">
        <f>+IFERROR(IF(AA552="#N/C","#N/C",INDEX(Taxonomy_UniqueValues!B:B,MATCH(AA552,Taxonomy_UniqueValues!C:C,0))),"#N/C")</f>
        <v>Diptera</v>
      </c>
      <c r="AA552" s="87" t="str">
        <f>+IFERROR(IF(AC552="#N/C","#N/C",INDEX(Taxonomy_UniqueValues!C:C,MATCH(AC552,Taxonomy_UniqueValues!E:E,0))),"#N/C")</f>
        <v>Brachycera</v>
      </c>
      <c r="AB552" s="87" t="str">
        <f>+IFERROR(IF(AC552="#N/C","#N/C",INDEX(Taxonomy_UniqueValues!D:D,MATCH(AC552,Taxonomy_UniqueValues!E:E,0))),"#N/C")</f>
        <v>Asilomorpha</v>
      </c>
      <c r="AC552" s="87" t="str">
        <f>+IFERROR(IF(AD552="#N/C","#N/C",INDEX(Taxonomy_UniqueValues!E:E,MATCH(AD552,Taxonomy_UniqueValues!F:F,0))),"#N/C")</f>
        <v>Asiloidea</v>
      </c>
      <c r="AD552" s="87" t="str">
        <f>+IFERROR(IF(AE552="#N/C","#N/C",IF(AE552="-",INDEX(Taxonomy_UniqueValues!F:F,MATCH(AF552,Taxonomy_UniqueValues!H:H,0)),INDEX(Taxonomy_UniqueValues!F:F,MATCH(AE552,Taxonomy_UniqueValues!G:G,0)))),"#N/C")</f>
        <v>Asilidae</v>
      </c>
      <c r="AE552" s="87" t="str">
        <f>+IFERROR(IF(AF552="#N/C","#N/C",INDEX(Taxonomy_UniqueValues!G:G,MATCH(AF552,Taxonomy_UniqueValues!H:H,0))),"#N/C")</f>
        <v>Asilinae</v>
      </c>
      <c r="AF552" s="89" t="s">
        <v>556</v>
      </c>
      <c r="AG552" s="88" t="s">
        <v>37</v>
      </c>
      <c r="AH552" s="39" t="str" cm="1">
        <f t="array" ref="AH552">IF(LEN(V552)&gt;1,V552,_xlfn.LET(_xlpm.cls,Y552, _xlpm.ord,IFERROR(Z552,"#N/C"), _xlpm.subord,IFERROR(AA552,"#N/C"), _xlpm.infr,IFERROR(AB552,"#N/C"), _xlpm.sf,IFERROR(AC552,"#N/C"), _xlpm.fam,IFERROR(AD552,"#N/C"), _xlpm.subfam,IF(TRIM(AE552)="-","#N/C",IFERROR(AE552,"#N/C")),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_xlpm.fallback,IF(IFERROR(Z552,"#N/C")="#N/C",Y552,IF(IFERROR(AA552,"#N/C")="#N/C",Z552,IF(IFERROR(AB552,"#N/C")="#N/C",AA552,IF(IFERROR(AC552,"#N/C")="#N/C",AB552,IF(IFERROR(AD552,"#N/C")="#N/C",AC552,IF(IFERROR(AE552,"#N/C")="#N/C",AD552,"#N/C")))))), _xlpm.finalResult,IF(OR(_xlpm.computedResult="",_xlpm.computedResult="#N/C"),_xlpm.fallback,_xlpm.computedResult), INDEX(_xlpm.finalResult,1)))</f>
        <v>robber_fly</v>
      </c>
      <c r="AI552" s="106" t="s">
        <v>35</v>
      </c>
      <c r="AJ552" s="55" t="str">
        <f t="shared" si="73"/>
        <v>Insecta.Diptera.Brachycera.Asilomorpha.Asiloidea.Asilidae.Asilinae.Tolmerus.#N/C</v>
      </c>
    </row>
    <row r="553" spans="1:36" x14ac:dyDescent="0.25">
      <c r="A553" s="3">
        <v>23</v>
      </c>
      <c r="B553" s="50" t="str">
        <f t="shared" si="78"/>
        <v>FAIR-D3_23</v>
      </c>
      <c r="C553" s="51" t="s">
        <v>530</v>
      </c>
      <c r="D553" s="4">
        <f t="shared" si="75"/>
        <v>45161</v>
      </c>
      <c r="E553" s="1" t="s">
        <v>557</v>
      </c>
      <c r="F553" s="81" t="str">
        <f>HYPERLINK(VLOOKUP(E553,Video_List!G:K,5),"video")</f>
        <v>video</v>
      </c>
      <c r="G553" s="5" t="str">
        <f>IF(ISBLANK(E553),"",IFERROR(IF(MATCH(E553,Video_List!$G:$G,)&gt;0,"ok",""),"errr"))</f>
        <v>ok</v>
      </c>
      <c r="H553" s="1" t="s">
        <v>558</v>
      </c>
      <c r="I553" s="81" t="str">
        <f>HYPERLINK(VLOOKUP(H553,Video_List!G:K,5),"video")</f>
        <v>video</v>
      </c>
      <c r="J553" s="5" t="str">
        <f>IF(ISBLANK(H553),"",IFERROR(IF(MATCH(H553,Video_List!$G:$G,)&gt;0,"ok",""),"error"))</f>
        <v>ok</v>
      </c>
      <c r="K553" s="2">
        <v>45161.755474537</v>
      </c>
      <c r="L553" s="2">
        <v>45161.762638888897</v>
      </c>
      <c r="M553" s="52">
        <f t="shared" si="76"/>
        <v>7.1643518967903219E-3</v>
      </c>
      <c r="N553" s="53" t="s">
        <v>31</v>
      </c>
      <c r="O553" s="54" t="s">
        <v>35</v>
      </c>
      <c r="P553" s="54" t="s">
        <v>46</v>
      </c>
      <c r="Q553" s="6">
        <v>23</v>
      </c>
      <c r="R553" s="5" t="str">
        <f t="shared" si="74"/>
        <v>FAIR-D3/23</v>
      </c>
      <c r="S553" s="4" t="str">
        <f>IF(ISBLANK(E553),"",IF(E553=H553, "1 video",CONCATENATE((+COUNTIFS(Video_List!$A:$A,Monitoring!C553,Video_List!$D:$D,"&lt;=" &amp;Monitoring!L553)-COUNTIFS(Video_List!$A:$A,Monitoring!C553,Video_List!$D:$D,"&lt;=" &amp;Monitoring!K553))+1," videos")))</f>
        <v>3 videos</v>
      </c>
      <c r="T553" s="54" t="s">
        <v>185</v>
      </c>
      <c r="U553" s="75"/>
      <c r="V553" s="7" t="str">
        <f t="shared" si="72"/>
        <v/>
      </c>
      <c r="W553" s="85" t="s">
        <v>32</v>
      </c>
      <c r="X553" s="86" t="s">
        <v>32</v>
      </c>
      <c r="Y553" s="87" t="str">
        <f>+IFERROR(IF(Z553="#N/C","#N/C",INDEX(Taxonomy_UniqueValues!A:A,MATCH(Z553,Taxonomy_UniqueValues!B:B,0))),"#N/C")</f>
        <v>Insecta</v>
      </c>
      <c r="Z553" s="87" t="str">
        <f>+IFERROR(IF(AA553="#N/C","#N/C",INDEX(Taxonomy_UniqueValues!B:B,MATCH(AA553,Taxonomy_UniqueValues!C:C,0))),"#N/C")</f>
        <v>Coleoptera</v>
      </c>
      <c r="AA553" s="87" t="str">
        <f>+IFERROR(IF(AC553="#N/C","#N/C",INDEX(Taxonomy_UniqueValues!C:C,MATCH(AC553,Taxonomy_UniqueValues!E:E,0))),"#N/C")</f>
        <v>Polyphaga</v>
      </c>
      <c r="AB553" s="87" t="str">
        <f>+IFERROR(IF(AC553="#N/C","#N/C",INDEX(Taxonomy_UniqueValues!D:D,MATCH(AC553,Taxonomy_UniqueValues!E:E,0))),"#N/C")</f>
        <v>Cucujiformia</v>
      </c>
      <c r="AC553" s="87" t="str">
        <f>+IFERROR(IF(AD553="#N/C","#N/C",INDEX(Taxonomy_UniqueValues!E:E,MATCH(AD553,Taxonomy_UniqueValues!F:F,0))),"#N/C")</f>
        <v>Coccinelloidea</v>
      </c>
      <c r="AD553" s="87" t="str">
        <f>+IFERROR(IF(AE553="#N/C","#N/C",IF(AE553="-",INDEX(Taxonomy_UniqueValues!F:F,MATCH(AF553,Taxonomy_UniqueValues!H:H,0)),INDEX(Taxonomy_UniqueValues!F:F,MATCH(AE553,Taxonomy_UniqueValues!G:G,0)))),"#N/C")</f>
        <v>Coccinellidae</v>
      </c>
      <c r="AE553" s="87" t="str">
        <f>+IFERROR(IF(AF553="#N/C","#N/C",INDEX(Taxonomy_UniqueValues!G:G,MATCH(AF553,Taxonomy_UniqueValues!H:H,0))),"#N/C")</f>
        <v>Coccinellinae</v>
      </c>
      <c r="AF553" s="89" t="s">
        <v>331</v>
      </c>
      <c r="AG553" s="88" t="s">
        <v>37</v>
      </c>
      <c r="AH553" s="39" t="str" cm="1">
        <f t="array" ref="AH553">IF(LEN(V553)&gt;1,V553,_xlfn.LET(_xlpm.cls,Y553, _xlpm.ord,IFERROR(Z553,"#N/C"), _xlpm.subord,IFERROR(AA553,"#N/C"), _xlpm.infr,IFERROR(AB553,"#N/C"), _xlpm.sf,IFERROR(AC553,"#N/C"), _xlpm.fam,IFERROR(AD553,"#N/C"), _xlpm.subfam,IF(TRIM(AE553)="-","#N/C",IFERROR(AE553,"#N/C")),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_xlpm.fallback,IF(IFERROR(Z553,"#N/C")="#N/C",Y553,IF(IFERROR(AA553,"#N/C")="#N/C",Z553,IF(IFERROR(AB553,"#N/C")="#N/C",AA553,IF(IFERROR(AC553,"#N/C")="#N/C",AB553,IF(IFERROR(AD553,"#N/C")="#N/C",AC553,IF(IFERROR(AE553,"#N/C")="#N/C",AD553,"#N/C")))))), _xlpm.finalResult,IF(OR(_xlpm.computedResult="",_xlpm.computedResult="#N/C"),_xlpm.fallback,_xlpm.computedResult), INDEX(_xlpm.finalResult,1)))</f>
        <v>ladybug</v>
      </c>
      <c r="AI553" s="106" t="s">
        <v>35</v>
      </c>
      <c r="AJ553" s="55" t="str">
        <f t="shared" si="73"/>
        <v>Insecta.Coleoptera.Polyphaga.Cucujiformia.Coccinelloidea.Coccinellidae.Coccinellinae.Harmonia.#N/C</v>
      </c>
    </row>
    <row r="554" spans="1:36" x14ac:dyDescent="0.25">
      <c r="A554" s="3">
        <v>24</v>
      </c>
      <c r="B554" s="50" t="str">
        <f t="shared" si="78"/>
        <v>FAIR-D3_24</v>
      </c>
      <c r="C554" s="51" t="s">
        <v>530</v>
      </c>
      <c r="D554" s="4">
        <f t="shared" si="75"/>
        <v>45162</v>
      </c>
      <c r="E554" s="1" t="s">
        <v>559</v>
      </c>
      <c r="F554" s="81" t="str">
        <f>HYPERLINK(VLOOKUP(E554,Video_List!G:K,5),"video")</f>
        <v>video</v>
      </c>
      <c r="G554" s="5" t="str">
        <f>IF(ISBLANK(E554),"",IFERROR(IF(MATCH(E554,Video_List!$G:$G,)&gt;0,"ok",""),"errr"))</f>
        <v>ok</v>
      </c>
      <c r="H554" s="1" t="s">
        <v>559</v>
      </c>
      <c r="I554" s="81" t="str">
        <f>HYPERLINK(VLOOKUP(H554,Video_List!G:K,5),"video")</f>
        <v>video</v>
      </c>
      <c r="J554" s="5" t="str">
        <f>IF(ISBLANK(H554),"",IFERROR(IF(MATCH(H554,Video_List!$G:$G,)&gt;0,"ok",""),"error"))</f>
        <v>ok</v>
      </c>
      <c r="K554" s="2">
        <v>45162.389131944401</v>
      </c>
      <c r="L554" s="2">
        <v>45162.389259259297</v>
      </c>
      <c r="M554" s="52">
        <f t="shared" si="76"/>
        <v>1.2731489550787956E-4</v>
      </c>
      <c r="N554" s="53" t="s">
        <v>31</v>
      </c>
      <c r="O554" s="54" t="s">
        <v>35</v>
      </c>
      <c r="P554" s="54" t="s">
        <v>46</v>
      </c>
      <c r="Q554" s="6">
        <v>24</v>
      </c>
      <c r="R554" s="5" t="str">
        <f t="shared" si="74"/>
        <v>FAIR-D3/24</v>
      </c>
      <c r="S554" s="4" t="str">
        <f>IF(ISBLANK(E554),"",IF(E554=H554, "1 video",CONCATENATE((+COUNTIFS(Video_List!$A:$A,Monitoring!C554,Video_List!$D:$D,"&lt;=" &amp;Monitoring!L554)-COUNTIFS(Video_List!$A:$A,Monitoring!C554,Video_List!$D:$D,"&lt;=" &amp;Monitoring!K554))+1," videos")))</f>
        <v>1 video</v>
      </c>
      <c r="T554" s="54" t="s">
        <v>34</v>
      </c>
      <c r="U554" s="75"/>
      <c r="V554" s="7" t="str">
        <f t="shared" si="72"/>
        <v/>
      </c>
      <c r="W554" s="85" t="str">
        <f>+IF(Y554="#N/C","-",IF(AC554="#N/C","no","yes"))</f>
        <v>no</v>
      </c>
      <c r="X554" s="86" t="s">
        <v>35</v>
      </c>
      <c r="Y554" s="87" t="str">
        <f>+IFERROR(IF(Z554="#N/C","#N/C",INDEX(Taxonomy_UniqueValues!A:A,MATCH(Z554,Taxonomy_UniqueValues!B:B,0))),"#N/C")</f>
        <v>Insecta</v>
      </c>
      <c r="Z554" s="87" t="str">
        <f>+IFERROR(IF(AA554="#N/C","#N/C",INDEX(Taxonomy_UniqueValues!B:B,MATCH(AA554,Taxonomy_UniqueValues!C:C,0))),"#N/C")</f>
        <v>Diptera</v>
      </c>
      <c r="AA554" s="87" t="s">
        <v>49</v>
      </c>
      <c r="AB554" s="87" t="str">
        <f>+IFERROR(IF(AC554="#N/C","#N/C",INDEX(Taxonomy_UniqueValues!D:D,MATCH(AC554,Taxonomy_UniqueValues!E:E,0))),"#N/C")</f>
        <v>#N/C</v>
      </c>
      <c r="AC554" s="87" t="str">
        <f>+IFERROR(IF(AD554="#N/C","#N/C",INDEX(Taxonomy_UniqueValues!E:E,MATCH(AD554,Taxonomy_UniqueValues!F:F,0))),"#N/C")</f>
        <v>#N/C</v>
      </c>
      <c r="AD554" s="87" t="str">
        <f>+IFERROR(IF(AE554="#N/C","#N/C",IF(AE554="-",INDEX(Taxonomy_UniqueValues!F:F,MATCH(AF554,Taxonomy_UniqueValues!H:H,0)),INDEX(Taxonomy_UniqueValues!F:F,MATCH(AE554,Taxonomy_UniqueValues!G:G,0)))),"#N/C")</f>
        <v>#N/C</v>
      </c>
      <c r="AE554" s="87" t="str">
        <f>+IFERROR(IF(AF554="#N/C","#N/C",INDEX(Taxonomy_UniqueValues!G:G,MATCH(AF554,Taxonomy_UniqueValues!H:H,0))),"#N/C")</f>
        <v>#N/C</v>
      </c>
      <c r="AF554" s="89" t="str">
        <f>+IFERROR(IF(AG554="#N/C","#N/C",INDEX(Taxonomy_UniqueValues!H:H,MATCH(AG554,Taxonomy_UniqueValues!I:I,0))),"#N/C")</f>
        <v>#N/C</v>
      </c>
      <c r="AG554" s="88" t="s">
        <v>37</v>
      </c>
      <c r="AH554" s="39" t="str" cm="1">
        <f t="array" ref="AH554">IF(LEN(V554)&gt;1,V554,_xlfn.LET(_xlpm.cls,Y554, _xlpm.ord,IFERROR(Z554,"#N/C"), _xlpm.subord,IFERROR(AA554,"#N/C"), _xlpm.infr,IFERROR(AB554,"#N/C"), _xlpm.sf,IFERROR(AC554,"#N/C"), _xlpm.fam,IFERROR(AD554,"#N/C"), _xlpm.subfam,IF(TRIM(AE554)="-","#N/C",IFERROR(AE554,"#N/C")),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_xlpm.fallback,IF(IFERROR(Z554,"#N/C")="#N/C",Y554,IF(IFERROR(AA554,"#N/C")="#N/C",Z554,IF(IFERROR(AB554,"#N/C")="#N/C",AA554,IF(IFERROR(AC554,"#N/C")="#N/C",AB554,IF(IFERROR(AD554,"#N/C")="#N/C",AC554,IF(IFERROR(AE554,"#N/C")="#N/C",AD554,"#N/C")))))), _xlpm.finalResult,IF(OR(_xlpm.computedResult="",_xlpm.computedResult="#N/C"),_xlpm.fallback,_xlpm.computedResult), INDEX(_xlpm.finalResult,1)))</f>
        <v>Brachycera</v>
      </c>
      <c r="AI554" s="106" t="s">
        <v>35</v>
      </c>
      <c r="AJ554" s="55" t="str">
        <f t="shared" si="73"/>
        <v>Insecta.Diptera.Brachycera.#N/C.#N/C.#N/C.#N/C.#N/C.#N/C</v>
      </c>
    </row>
    <row r="555" spans="1:36" x14ac:dyDescent="0.25">
      <c r="A555" s="3">
        <v>25</v>
      </c>
      <c r="B555" s="50" t="str">
        <f t="shared" si="78"/>
        <v>FAIR-D3_25</v>
      </c>
      <c r="C555" s="51" t="s">
        <v>530</v>
      </c>
      <c r="D555" s="4">
        <f t="shared" si="75"/>
        <v>45162</v>
      </c>
      <c r="E555" s="1" t="s">
        <v>560</v>
      </c>
      <c r="F555" s="81" t="str">
        <f>HYPERLINK(VLOOKUP(E555,Video_List!G:K,5),"video")</f>
        <v>video</v>
      </c>
      <c r="G555" s="5" t="str">
        <f>IF(ISBLANK(E555),"",IFERROR(IF(MATCH(E555,Video_List!$G:$G,)&gt;0,"ok",""),"errr"))</f>
        <v>ok</v>
      </c>
      <c r="H555" s="1" t="s">
        <v>561</v>
      </c>
      <c r="I555" s="81" t="str">
        <f>HYPERLINK(VLOOKUP(H555,Video_List!G:K,5),"video")</f>
        <v>video</v>
      </c>
      <c r="J555" s="5" t="str">
        <f>IF(ISBLANK(H555),"",IFERROR(IF(MATCH(H555,Video_List!$G:$G,)&gt;0,"ok",""),"error"))</f>
        <v>ok</v>
      </c>
      <c r="K555" s="2">
        <v>45162.415023148104</v>
      </c>
      <c r="L555" s="2">
        <v>45162.419108796297</v>
      </c>
      <c r="M555" s="52">
        <f t="shared" si="76"/>
        <v>4.0856481937225908E-3</v>
      </c>
      <c r="N555" s="53" t="s">
        <v>46</v>
      </c>
      <c r="O555" s="8" t="s">
        <v>35</v>
      </c>
      <c r="P555" s="54" t="s">
        <v>46</v>
      </c>
      <c r="Q555" s="6">
        <v>25</v>
      </c>
      <c r="R555" s="5" t="str">
        <f t="shared" si="74"/>
        <v>FAIR-D3/25</v>
      </c>
      <c r="S555" s="4" t="str">
        <f>IF(ISBLANK(E555),"",IF(E555=H555, "1 video",CONCATENATE((+COUNTIFS(Video_List!$A:$A,Monitoring!C555,Video_List!$D:$D,"&lt;=" &amp;Monitoring!L555)-COUNTIFS(Video_List!$A:$A,Monitoring!C555,Video_List!$D:$D,"&lt;=" &amp;Monitoring!K555))+1," videos")))</f>
        <v>3 videos</v>
      </c>
      <c r="T555" s="54" t="s">
        <v>34</v>
      </c>
      <c r="U555" s="75"/>
      <c r="V555" s="7" t="str">
        <f t="shared" si="72"/>
        <v/>
      </c>
      <c r="W555" s="85" t="str">
        <f>+IF(Y555="#N/C","-",IF(AC555="#N/C","no","yes"))</f>
        <v>yes</v>
      </c>
      <c r="X555" s="86" t="s">
        <v>35</v>
      </c>
      <c r="Y555" s="87" t="str">
        <f>+IFERROR(IF(Z555="#N/C","#N/C",INDEX(Taxonomy_UniqueValues!A:A,MATCH(Z555,Taxonomy_UniqueValues!B:B,0))),"#N/C")</f>
        <v>Insecta</v>
      </c>
      <c r="Z555" s="87" t="str">
        <f>+IFERROR(IF(AA555="#N/C","#N/C",INDEX(Taxonomy_UniqueValues!B:B,MATCH(AA555,Taxonomy_UniqueValues!C:C,0))),"#N/C")</f>
        <v>Diptera</v>
      </c>
      <c r="AA555" s="87" t="str">
        <f>+IFERROR(IF(AC555="#N/C","#N/C",INDEX(Taxonomy_UniqueValues!C:C,MATCH(AC555,Taxonomy_UniqueValues!E:E,0))),"#N/C")</f>
        <v>Brachycera</v>
      </c>
      <c r="AB555" s="87" t="str">
        <f>+IFERROR(IF(AC555="#N/C","#N/C",INDEX(Taxonomy_UniqueValues!D:D,MATCH(AC555,Taxonomy_UniqueValues!E:E,0))),"#N/C")</f>
        <v>Muscomorpha</v>
      </c>
      <c r="AC555" s="87" t="s">
        <v>36</v>
      </c>
      <c r="AD555" s="87" t="str">
        <f>+IFERROR(IF(AE555="#N/C","#N/C",IF(AE555="-",INDEX(Taxonomy_UniqueValues!F:F,MATCH(AF555,Taxonomy_UniqueValues!H:H,0)),INDEX(Taxonomy_UniqueValues!F:F,MATCH(AE555,Taxonomy_UniqueValues!G:G,0)))),"#N/C")</f>
        <v>#N/C</v>
      </c>
      <c r="AE555" s="87" t="str">
        <f>+IFERROR(IF(AF555="#N/C","#N/C",INDEX(Taxonomy_UniqueValues!G:G,MATCH(AF555,Taxonomy_UniqueValues!H:H,0))),"#N/C")</f>
        <v>#N/C</v>
      </c>
      <c r="AF555" s="89" t="str">
        <f>+IFERROR(IF(AG555="#N/C","#N/C",INDEX(Taxonomy_UniqueValues!H:H,MATCH(AG555,Taxonomy_UniqueValues!I:I,0))),"#N/C")</f>
        <v>#N/C</v>
      </c>
      <c r="AG555" s="88" t="s">
        <v>37</v>
      </c>
      <c r="AH555" s="39" t="str" cm="1">
        <f t="array" ref="AH555">IF(LEN(V555)&gt;1,V555,_xlfn.LET(_xlpm.cls,Y555, _xlpm.ord,IFERROR(Z555,"#N/C"), _xlpm.subord,IFERROR(AA555,"#N/C"), _xlpm.infr,IFERROR(AB555,"#N/C"), _xlpm.sf,IFERROR(AC555,"#N/C"), _xlpm.fam,IFERROR(AD555,"#N/C"), _xlpm.subfam,IF(TRIM(AE555)="-","#N/C",IFERROR(AE555,"#N/C")),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_xlpm.fallback,IF(IFERROR(Z555,"#N/C")="#N/C",Y555,IF(IFERROR(AA555,"#N/C")="#N/C",Z555,IF(IFERROR(AB555,"#N/C")="#N/C",AA555,IF(IFERROR(AC555,"#N/C")="#N/C",AB555,IF(IFERROR(AD555,"#N/C")="#N/C",AC555,IF(IFERROR(AE555,"#N/C")="#N/C",AD555,"#N/C")))))), _xlpm.finalResult,IF(OR(_xlpm.computedResult="",_xlpm.computedResult="#N/C"),_xlpm.fallback,_xlpm.computedResult), INDEX(_xlpm.finalResult,1)))</f>
        <v>Muscoidea</v>
      </c>
      <c r="AI555" s="106" t="s">
        <v>35</v>
      </c>
      <c r="AJ555" s="55" t="str">
        <f t="shared" si="73"/>
        <v>Insecta.Diptera.Brachycera.Muscomorpha.Muscoidea.#N/C.#N/C.#N/C.#N/C</v>
      </c>
    </row>
    <row r="556" spans="1:36" x14ac:dyDescent="0.25">
      <c r="A556" s="3">
        <v>26</v>
      </c>
      <c r="B556" s="50" t="str">
        <f t="shared" si="78"/>
        <v>FAIR-D3_26</v>
      </c>
      <c r="C556" s="51" t="s">
        <v>530</v>
      </c>
      <c r="D556" s="4">
        <f t="shared" si="75"/>
        <v>45162</v>
      </c>
      <c r="E556" s="1" t="s">
        <v>562</v>
      </c>
      <c r="F556" s="81" t="str">
        <f>HYPERLINK(VLOOKUP(E556,Video_List!G:K,5),"video")</f>
        <v>video</v>
      </c>
      <c r="G556" s="5" t="str">
        <f>IF(ISBLANK(E556),"",IFERROR(IF(MATCH(E556,Video_List!$G:$G,)&gt;0,"ok",""),"errr"))</f>
        <v>ok</v>
      </c>
      <c r="H556" s="1" t="s">
        <v>562</v>
      </c>
      <c r="I556" s="81" t="str">
        <f>HYPERLINK(VLOOKUP(H556,Video_List!G:K,5),"video")</f>
        <v>video</v>
      </c>
      <c r="J556" s="5" t="str">
        <f>IF(ISBLANK(H556),"",IFERROR(IF(MATCH(H556,Video_List!$G:$G,)&gt;0,"ok",""),"error"))</f>
        <v>ok</v>
      </c>
      <c r="K556" s="2">
        <v>45162.425358796303</v>
      </c>
      <c r="L556" s="2">
        <v>45162.425405092603</v>
      </c>
      <c r="M556" s="52">
        <f t="shared" si="76"/>
        <v>4.6296299842651933E-5</v>
      </c>
      <c r="N556" s="53" t="s">
        <v>31</v>
      </c>
      <c r="O556" s="6" t="s">
        <v>32</v>
      </c>
      <c r="P556" s="54" t="s">
        <v>33</v>
      </c>
      <c r="Q556" s="6">
        <v>26</v>
      </c>
      <c r="R556" s="5" t="str">
        <f t="shared" si="74"/>
        <v>FAIR-D3/26</v>
      </c>
      <c r="S556" s="4" t="str">
        <f>IF(ISBLANK(E556),"",IF(E556=H556, "1 video",CONCATENATE((+COUNTIFS(Video_List!$A:$A,Monitoring!C556,Video_List!$D:$D,"&lt;=" &amp;Monitoring!L556)-COUNTIFS(Video_List!$A:$A,Monitoring!C556,Video_List!$D:$D,"&lt;=" &amp;Monitoring!K556))+1," videos")))</f>
        <v>1 video</v>
      </c>
      <c r="T556" s="54" t="s">
        <v>34</v>
      </c>
      <c r="U556" s="75"/>
      <c r="V556" s="7" t="str">
        <f t="shared" si="72"/>
        <v/>
      </c>
      <c r="W556" s="85" t="str">
        <f>+IF(Y556="#N/C","-",IF(AC556="#N/C","no","yes"))</f>
        <v>yes</v>
      </c>
      <c r="X556" s="86" t="s">
        <v>32</v>
      </c>
      <c r="Y556" s="87" t="str">
        <f>+IFERROR(IF(Z556="#N/C","#N/C",INDEX(Taxonomy_UniqueValues!A:A,MATCH(Z556,Taxonomy_UniqueValues!B:B,0))),"#N/C")</f>
        <v>Insecta</v>
      </c>
      <c r="Z556" s="87" t="str">
        <f>+IFERROR(IF(AA556="#N/C","#N/C",INDEX(Taxonomy_UniqueValues!B:B,MATCH(AA556,Taxonomy_UniqueValues!C:C,0))),"#N/C")</f>
        <v>Diptera</v>
      </c>
      <c r="AA556" s="87" t="str">
        <f>+IFERROR(IF(AC556="#N/C","#N/C",INDEX(Taxonomy_UniqueValues!C:C,MATCH(AC556,Taxonomy_UniqueValues!E:E,0))),"#N/C")</f>
        <v>Brachycera</v>
      </c>
      <c r="AB556" s="87" t="str">
        <f>+IFERROR(IF(AC556="#N/C","#N/C",INDEX(Taxonomy_UniqueValues!D:D,MATCH(AC556,Taxonomy_UniqueValues!E:E,0))),"#N/C")</f>
        <v>Muscomorpha</v>
      </c>
      <c r="AC556" s="87" t="s">
        <v>36</v>
      </c>
      <c r="AD556" s="87" t="str">
        <f>+IFERROR(IF(AE556="#N/C","#N/C",IF(AE556="-",INDEX(Taxonomy_UniqueValues!F:F,MATCH(AF556,Taxonomy_UniqueValues!H:H,0)),INDEX(Taxonomy_UniqueValues!F:F,MATCH(AE556,Taxonomy_UniqueValues!G:G,0)))),"#N/C")</f>
        <v>#N/C</v>
      </c>
      <c r="AE556" s="87" t="str">
        <f>+IFERROR(IF(AF556="#N/C","#N/C",INDEX(Taxonomy_UniqueValues!G:G,MATCH(AF556,Taxonomy_UniqueValues!H:H,0))),"#N/C")</f>
        <v>#N/C</v>
      </c>
      <c r="AF556" s="89" t="str">
        <f>+IFERROR(IF(AG556="#N/C","#N/C",INDEX(Taxonomy_UniqueValues!H:H,MATCH(AG556,Taxonomy_UniqueValues!I:I,0))),"#N/C")</f>
        <v>#N/C</v>
      </c>
      <c r="AG556" s="88" t="s">
        <v>37</v>
      </c>
      <c r="AH556" s="39" t="str" cm="1">
        <f t="array" ref="AH556">IF(LEN(V556)&gt;1,V556,_xlfn.LET(_xlpm.cls,Y556, _xlpm.ord,IFERROR(Z556,"#N/C"), _xlpm.subord,IFERROR(AA556,"#N/C"), _xlpm.infr,IFERROR(AB556,"#N/C"), _xlpm.sf,IFERROR(AC556,"#N/C"), _xlpm.fam,IFERROR(AD556,"#N/C"), _xlpm.subfam,IF(TRIM(AE556)="-","#N/C",IFERROR(AE556,"#N/C")),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_xlpm.fallback,IF(IFERROR(Z556,"#N/C")="#N/C",Y556,IF(IFERROR(AA556,"#N/C")="#N/C",Z556,IF(IFERROR(AB556,"#N/C")="#N/C",AA556,IF(IFERROR(AC556,"#N/C")="#N/C",AB556,IF(IFERROR(AD556,"#N/C")="#N/C",AC556,IF(IFERROR(AE556,"#N/C")="#N/C",AD556,"#N/C")))))), _xlpm.finalResult,IF(OR(_xlpm.computedResult="",_xlpm.computedResult="#N/C"),_xlpm.fallback,_xlpm.computedResult), INDEX(_xlpm.finalResult,1)))</f>
        <v>Muscoidea</v>
      </c>
      <c r="AI556" s="106" t="s">
        <v>35</v>
      </c>
      <c r="AJ556" s="55" t="str">
        <f t="shared" si="73"/>
        <v>Insecta.Diptera.Brachycera.Muscomorpha.Muscoidea.#N/C.#N/C.#N/C.#N/C</v>
      </c>
    </row>
    <row r="557" spans="1:36" x14ac:dyDescent="0.25">
      <c r="A557" s="3">
        <v>27</v>
      </c>
      <c r="B557" s="50" t="str">
        <f t="shared" si="78"/>
        <v>FAIR-D3_27</v>
      </c>
      <c r="C557" s="51" t="s">
        <v>530</v>
      </c>
      <c r="D557" s="4">
        <f t="shared" si="75"/>
        <v>45162</v>
      </c>
      <c r="E557" s="1" t="s">
        <v>563</v>
      </c>
      <c r="F557" s="81" t="str">
        <f>HYPERLINK(VLOOKUP(E557,Video_List!G:K,5),"video")</f>
        <v>video</v>
      </c>
      <c r="G557" s="5" t="str">
        <f>IF(ISBLANK(E557),"",IFERROR(IF(MATCH(E557,Video_List!$G:$G,)&gt;0,"ok",""),"errr"))</f>
        <v>ok</v>
      </c>
      <c r="H557" s="1" t="s">
        <v>564</v>
      </c>
      <c r="I557" s="81" t="str">
        <f>HYPERLINK(VLOOKUP(H557,Video_List!G:K,5),"video")</f>
        <v>video</v>
      </c>
      <c r="J557" s="5" t="str">
        <f>IF(ISBLANK(H557),"",IFERROR(IF(MATCH(H557,Video_List!$G:$G,)&gt;0,"ok",""),"error"))</f>
        <v>ok</v>
      </c>
      <c r="K557" s="2">
        <v>45162.428229166697</v>
      </c>
      <c r="L557" s="2">
        <v>45162.443252314799</v>
      </c>
      <c r="M557" s="52">
        <f t="shared" si="76"/>
        <v>1.5023148102045525E-2</v>
      </c>
      <c r="N557" s="53" t="s">
        <v>33</v>
      </c>
      <c r="O557" s="54" t="s">
        <v>35</v>
      </c>
      <c r="P557" s="8" t="s">
        <v>46</v>
      </c>
      <c r="Q557" s="6">
        <v>27</v>
      </c>
      <c r="R557" s="5" t="str">
        <f t="shared" si="74"/>
        <v>FAIR-D3/27</v>
      </c>
      <c r="S557" s="4" t="str">
        <f>IF(ISBLANK(E557),"",IF(E557=H557, "1 video",CONCATENATE((+COUNTIFS(Video_List!$A:$A,Monitoring!C557,Video_List!$D:$D,"&lt;=" &amp;Monitoring!L557)-COUNTIFS(Video_List!$A:$A,Monitoring!C557,Video_List!$D:$D,"&lt;=" &amp;Monitoring!K557))+1," videos")))</f>
        <v>8 videos</v>
      </c>
      <c r="T557" s="54" t="s">
        <v>185</v>
      </c>
      <c r="U557" s="75"/>
      <c r="V557" s="7" t="str">
        <f t="shared" si="72"/>
        <v/>
      </c>
      <c r="W557" s="85" t="s">
        <v>32</v>
      </c>
      <c r="X557" s="86" t="s">
        <v>32</v>
      </c>
      <c r="Y557" s="87" t="str">
        <f>+IFERROR(IF(Z557="#N/C","#N/C",INDEX(Taxonomy_UniqueValues!A:A,MATCH(Z557,Taxonomy_UniqueValues!B:B,0))),"#N/C")</f>
        <v>Insecta</v>
      </c>
      <c r="Z557" s="87" t="str">
        <f>+IFERROR(IF(AA557="#N/C","#N/C",INDEX(Taxonomy_UniqueValues!B:B,MATCH(AA557,Taxonomy_UniqueValues!C:C,0))),"#N/C")</f>
        <v>Coleoptera</v>
      </c>
      <c r="AA557" s="87" t="str">
        <f>+IFERROR(IF(AC557="#N/C","#N/C",INDEX(Taxonomy_UniqueValues!C:C,MATCH(AC557,Taxonomy_UniqueValues!E:E,0))),"#N/C")</f>
        <v>Polyphaga</v>
      </c>
      <c r="AB557" s="87" t="str">
        <f>+IFERROR(IF(AC557="#N/C","#N/C",INDEX(Taxonomy_UniqueValues!D:D,MATCH(AC557,Taxonomy_UniqueValues!E:E,0))),"#N/C")</f>
        <v>Cucujiformia</v>
      </c>
      <c r="AC557" s="87" t="str">
        <f>+IFERROR(IF(AD557="#N/C","#N/C",INDEX(Taxonomy_UniqueValues!E:E,MATCH(AD557,Taxonomy_UniqueValues!F:F,0))),"#N/C")</f>
        <v>Coccinelloidea</v>
      </c>
      <c r="AD557" s="87" t="str">
        <f>+IFERROR(IF(AE557="#N/C","#N/C",IF(AE557="-",INDEX(Taxonomy_UniqueValues!F:F,MATCH(AF557,Taxonomy_UniqueValues!H:H,0)),INDEX(Taxonomy_UniqueValues!F:F,MATCH(AE557,Taxonomy_UniqueValues!G:G,0)))),"#N/C")</f>
        <v>Coccinellidae</v>
      </c>
      <c r="AE557" s="87" t="str">
        <f>+IFERROR(IF(AF557="#N/C","#N/C",INDEX(Taxonomy_UniqueValues!G:G,MATCH(AF557,Taxonomy_UniqueValues!H:H,0))),"#N/C")</f>
        <v>Coccinellinae</v>
      </c>
      <c r="AF557" s="89" t="s">
        <v>331</v>
      </c>
      <c r="AG557" s="88" t="s">
        <v>37</v>
      </c>
      <c r="AH557" s="39" t="str" cm="1">
        <f t="array" ref="AH557">IF(LEN(V557)&gt;1,V557,_xlfn.LET(_xlpm.cls,Y557, _xlpm.ord,IFERROR(Z557,"#N/C"), _xlpm.subord,IFERROR(AA557,"#N/C"), _xlpm.infr,IFERROR(AB557,"#N/C"), _xlpm.sf,IFERROR(AC557,"#N/C"), _xlpm.fam,IFERROR(AD557,"#N/C"), _xlpm.subfam,IF(TRIM(AE557)="-","#N/C",IFERROR(AE557,"#N/C")),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_xlpm.fallback,IF(IFERROR(Z557,"#N/C")="#N/C",Y557,IF(IFERROR(AA557,"#N/C")="#N/C",Z557,IF(IFERROR(AB557,"#N/C")="#N/C",AA557,IF(IFERROR(AC557,"#N/C")="#N/C",AB557,IF(IFERROR(AD557,"#N/C")="#N/C",AC557,IF(IFERROR(AE557,"#N/C")="#N/C",AD557,"#N/C")))))), _xlpm.finalResult,IF(OR(_xlpm.computedResult="",_xlpm.computedResult="#N/C"),_xlpm.fallback,_xlpm.computedResult), INDEX(_xlpm.finalResult,1)))</f>
        <v>ladybug</v>
      </c>
      <c r="AI557" s="106" t="s">
        <v>35</v>
      </c>
      <c r="AJ557" s="55" t="str">
        <f t="shared" si="73"/>
        <v>Insecta.Coleoptera.Polyphaga.Cucujiformia.Coccinelloidea.Coccinellidae.Coccinellinae.Harmonia.#N/C</v>
      </c>
    </row>
    <row r="558" spans="1:36" x14ac:dyDescent="0.25">
      <c r="A558" s="3">
        <v>28</v>
      </c>
      <c r="B558" s="50" t="str">
        <f t="shared" si="78"/>
        <v>FAIR-D3_28</v>
      </c>
      <c r="C558" s="51" t="s">
        <v>530</v>
      </c>
      <c r="D558" s="4">
        <f t="shared" si="75"/>
        <v>45162</v>
      </c>
      <c r="E558" s="1" t="s">
        <v>565</v>
      </c>
      <c r="F558" s="81" t="str">
        <f>HYPERLINK(VLOOKUP(E558,Video_List!G:K,5),"video")</f>
        <v>video</v>
      </c>
      <c r="G558" s="5" t="str">
        <f>IF(ISBLANK(E558),"",IFERROR(IF(MATCH(E558,Video_List!$G:$G,)&gt;0,"ok",""),"errr"))</f>
        <v>ok</v>
      </c>
      <c r="H558" s="1" t="s">
        <v>566</v>
      </c>
      <c r="I558" s="81" t="str">
        <f>HYPERLINK(VLOOKUP(H558,Video_List!G:K,5),"video")</f>
        <v>video</v>
      </c>
      <c r="J558" s="5" t="str">
        <f>IF(ISBLANK(H558),"",IFERROR(IF(MATCH(H558,Video_List!$G:$G,)&gt;0,"ok",""),"error"))</f>
        <v>ok</v>
      </c>
      <c r="K558" s="2">
        <v>45162.435046296298</v>
      </c>
      <c r="L558" s="2">
        <v>45162.449201388903</v>
      </c>
      <c r="M558" s="52">
        <f t="shared" si="76"/>
        <v>1.415509260550607E-2</v>
      </c>
      <c r="N558" s="53" t="s">
        <v>31</v>
      </c>
      <c r="O558" s="54" t="s">
        <v>35</v>
      </c>
      <c r="P558" s="54" t="s">
        <v>46</v>
      </c>
      <c r="Q558" s="6">
        <v>28</v>
      </c>
      <c r="R558" s="5" t="str">
        <f t="shared" si="74"/>
        <v>FAIR-D3/28</v>
      </c>
      <c r="S558" s="4" t="str">
        <f>IF(ISBLANK(E558),"",IF(E558=H558, "1 video",CONCATENATE((+COUNTIFS(Video_List!$A:$A,Monitoring!C558,Video_List!$D:$D,"&lt;=" &amp;Monitoring!L558)-COUNTIFS(Video_List!$A:$A,Monitoring!C558,Video_List!$D:$D,"&lt;=" &amp;Monitoring!K558))+1," videos")))</f>
        <v>7 videos</v>
      </c>
      <c r="T558" s="54" t="s">
        <v>34</v>
      </c>
      <c r="U558" s="75"/>
      <c r="V558" s="7" t="str">
        <f t="shared" si="72"/>
        <v/>
      </c>
      <c r="W558" s="85" t="s">
        <v>35</v>
      </c>
      <c r="X558" s="86" t="s">
        <v>35</v>
      </c>
      <c r="Y558" s="87" t="str">
        <f>+IFERROR(IF(Z558="#N/C","#N/C",INDEX(Taxonomy_UniqueValues!A:A,MATCH(Z558,Taxonomy_UniqueValues!B:B,0))),"#N/C")</f>
        <v>Insecta</v>
      </c>
      <c r="Z558" s="87" t="str">
        <f>+IFERROR(IF(AA558="#N/C","#N/C",INDEX(Taxonomy_UniqueValues!B:B,MATCH(AA558,Taxonomy_UniqueValues!C:C,0))),"#N/C")</f>
        <v>Diptera</v>
      </c>
      <c r="AA558" s="87" t="s">
        <v>49</v>
      </c>
      <c r="AB558" s="87" t="str">
        <f>+IFERROR(IF(AC558="#N/C","#N/C",INDEX(Taxonomy_UniqueValues!D:D,MATCH(AC558,Taxonomy_UniqueValues!E:E,0))),"#N/C")</f>
        <v>#N/C</v>
      </c>
      <c r="AC558" s="87" t="str">
        <f>+IFERROR(IF(AD558="#N/C","#N/C",INDEX(Taxonomy_UniqueValues!E:E,MATCH(AD558,Taxonomy_UniqueValues!F:F,0))),"#N/C")</f>
        <v>#N/C</v>
      </c>
      <c r="AD558" s="87" t="str">
        <f>+IFERROR(IF(AE558="#N/C","#N/C",IF(AE558="-",INDEX(Taxonomy_UniqueValues!F:F,MATCH(AF558,Taxonomy_UniqueValues!H:H,0)),INDEX(Taxonomy_UniqueValues!F:F,MATCH(AE558,Taxonomy_UniqueValues!G:G,0)))),"#N/C")</f>
        <v>#N/C</v>
      </c>
      <c r="AE558" s="87" t="str">
        <f>+IFERROR(IF(AF558="#N/C","#N/C",INDEX(Taxonomy_UniqueValues!G:G,MATCH(AF558,Taxonomy_UniqueValues!H:H,0))),"#N/C")</f>
        <v>#N/C</v>
      </c>
      <c r="AF558" s="89" t="str">
        <f>+IFERROR(IF(AG558="#N/C","#N/C",INDEX(Taxonomy_UniqueValues!H:H,MATCH(AG558,Taxonomy_UniqueValues!I:I,0))),"#N/C")</f>
        <v>#N/C</v>
      </c>
      <c r="AG558" s="88" t="s">
        <v>37</v>
      </c>
      <c r="AH558" s="39" t="str" cm="1">
        <f t="array" ref="AH558">IF(LEN(V558)&gt;1,V558,_xlfn.LET(_xlpm.cls,Y558, _xlpm.ord,IFERROR(Z558,"#N/C"), _xlpm.subord,IFERROR(AA558,"#N/C"), _xlpm.infr,IFERROR(AB558,"#N/C"), _xlpm.sf,IFERROR(AC558,"#N/C"), _xlpm.fam,IFERROR(AD558,"#N/C"), _xlpm.subfam,IF(TRIM(AE558)="-","#N/C",IFERROR(AE558,"#N/C")),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_xlpm.fallback,IF(IFERROR(Z558,"#N/C")="#N/C",Y558,IF(IFERROR(AA558,"#N/C")="#N/C",Z558,IF(IFERROR(AB558,"#N/C")="#N/C",AA558,IF(IFERROR(AC558,"#N/C")="#N/C",AB558,IF(IFERROR(AD558,"#N/C")="#N/C",AC558,IF(IFERROR(AE558,"#N/C")="#N/C",AD558,"#N/C")))))), _xlpm.finalResult,IF(OR(_xlpm.computedResult="",_xlpm.computedResult="#N/C"),_xlpm.fallback,_xlpm.computedResult), INDEX(_xlpm.finalResult,1)))</f>
        <v>Brachycera</v>
      </c>
      <c r="AI558" s="106" t="s">
        <v>35</v>
      </c>
      <c r="AJ558" s="55" t="str">
        <f t="shared" si="73"/>
        <v>Insecta.Diptera.Brachycera.#N/C.#N/C.#N/C.#N/C.#N/C.#N/C</v>
      </c>
    </row>
    <row r="559" spans="1:36" x14ac:dyDescent="0.25">
      <c r="A559" s="3">
        <v>29</v>
      </c>
      <c r="B559" s="50" t="str">
        <f t="shared" si="78"/>
        <v>FAIR-D3_29</v>
      </c>
      <c r="C559" s="51" t="s">
        <v>530</v>
      </c>
      <c r="D559" s="4">
        <f t="shared" si="75"/>
        <v>45162</v>
      </c>
      <c r="E559" s="1" t="s">
        <v>567</v>
      </c>
      <c r="F559" s="81" t="str">
        <f>HYPERLINK(VLOOKUP(E559,Video_List!G:K,5),"video")</f>
        <v>video</v>
      </c>
      <c r="G559" s="5" t="str">
        <f>IF(ISBLANK(E559),"",IFERROR(IF(MATCH(E559,Video_List!$G:$G,)&gt;0,"ok",""),"errr"))</f>
        <v>ok</v>
      </c>
      <c r="H559" s="1" t="s">
        <v>567</v>
      </c>
      <c r="I559" s="81" t="str">
        <f>HYPERLINK(VLOOKUP(H559,Video_List!G:K,5),"video")</f>
        <v>video</v>
      </c>
      <c r="J559" s="5" t="str">
        <f>IF(ISBLANK(H559),"",IFERROR(IF(MATCH(H559,Video_List!$G:$G,)&gt;0,"ok",""),"error"))</f>
        <v>ok</v>
      </c>
      <c r="K559" s="2">
        <v>45162.457499999997</v>
      </c>
      <c r="L559" s="2">
        <v>45162.458599537</v>
      </c>
      <c r="M559" s="52">
        <f t="shared" si="76"/>
        <v>1.0995370030286722E-3</v>
      </c>
      <c r="N559" s="53" t="s">
        <v>31</v>
      </c>
      <c r="O559" s="54" t="s">
        <v>35</v>
      </c>
      <c r="P559" s="54" t="s">
        <v>46</v>
      </c>
      <c r="Q559" s="6">
        <v>29</v>
      </c>
      <c r="R559" s="5" t="str">
        <f t="shared" si="74"/>
        <v>FAIR-D3/29</v>
      </c>
      <c r="S559" s="4" t="str">
        <f>IF(ISBLANK(E559),"",IF(E559=H559, "1 video",CONCATENATE((+COUNTIFS(Video_List!$A:$A,Monitoring!C559,Video_List!$D:$D,"&lt;=" &amp;Monitoring!L559)-COUNTIFS(Video_List!$A:$A,Monitoring!C559,Video_List!$D:$D,"&lt;=" &amp;Monitoring!K559))+1," videos")))</f>
        <v>1 video</v>
      </c>
      <c r="T559" s="54" t="s">
        <v>568</v>
      </c>
      <c r="U559" s="75"/>
      <c r="V559" s="7" t="str">
        <f t="shared" si="72"/>
        <v/>
      </c>
      <c r="W559" s="85" t="s">
        <v>32</v>
      </c>
      <c r="X559" s="86" t="s">
        <v>32</v>
      </c>
      <c r="Y559" s="87" t="str">
        <f>+IFERROR(IF(Z559="#N/C","#N/C",INDEX(Taxonomy_UniqueValues!A:A,MATCH(Z559,Taxonomy_UniqueValues!B:B,0))),"#N/C")</f>
        <v>Insecta</v>
      </c>
      <c r="Z559" s="87" t="str">
        <f>+IFERROR(IF(AA559="#N/C","#N/C",INDEX(Taxonomy_UniqueValues!B:B,MATCH(AA559,Taxonomy_UniqueValues!C:C,0))),"#N/C")</f>
        <v>Diptera</v>
      </c>
      <c r="AA559" s="87" t="str">
        <f>+IFERROR(IF(AC559="#N/C","#N/C",INDEX(Taxonomy_UniqueValues!C:C,MATCH(AC559,Taxonomy_UniqueValues!E:E,0))),"#N/C")</f>
        <v>Nematocera</v>
      </c>
      <c r="AB559" s="87" t="str">
        <f>+IFERROR(IF(AC559="#N/C","#N/C",INDEX(Taxonomy_UniqueValues!D:D,MATCH(AC559,Taxonomy_UniqueValues!E:E,0))),"#N/C")</f>
        <v>Bibionomorpha</v>
      </c>
      <c r="AC559" s="87" t="str">
        <f>+IFERROR(IF(AD559="#N/C","#N/C",INDEX(Taxonomy_UniqueValues!E:E,MATCH(AD559,Taxonomy_UniqueValues!F:F,0))),"#N/C")</f>
        <v>Bibionoidea</v>
      </c>
      <c r="AD559" s="87" t="str">
        <f>+IFERROR(IF(AE559="#N/C","#N/C",IF(AE559="-",INDEX(Taxonomy_UniqueValues!F:F,MATCH(AF559,Taxonomy_UniqueValues!H:H,0)),INDEX(Taxonomy_UniqueValues!F:F,MATCH(AE559,Taxonomy_UniqueValues!G:G,0)))),"#N/C")</f>
        <v>Bibionoidea</v>
      </c>
      <c r="AE559" s="87" t="str">
        <f>+IFERROR(IF(AF559="#N/C","#N/C",INDEX(Taxonomy_UniqueValues!G:G,MATCH(AF559,Taxonomy_UniqueValues!H:H,0))),"#N/C")</f>
        <v>Bibioninae</v>
      </c>
      <c r="AF559" s="89" t="s">
        <v>569</v>
      </c>
      <c r="AG559" s="88" t="s">
        <v>37</v>
      </c>
      <c r="AH559" s="39" t="str" cm="1">
        <f t="array" ref="AH559">IF(LEN(V559)&gt;1,V559,_xlfn.LET(_xlpm.cls,Y559, _xlpm.ord,IFERROR(Z559,"#N/C"), _xlpm.subord,IFERROR(AA559,"#N/C"), _xlpm.infr,IFERROR(AB559,"#N/C"), _xlpm.sf,IFERROR(AC559,"#N/C"), _xlpm.fam,IFERROR(AD559,"#N/C"), _xlpm.subfam,IF(TRIM(AE559)="-","#N/C",IFERROR(AE559,"#N/C")),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_xlpm.fallback,IF(IFERROR(Z559,"#N/C")="#N/C",Y559,IF(IFERROR(AA559,"#N/C")="#N/C",Z559,IF(IFERROR(AB559,"#N/C")="#N/C",AA559,IF(IFERROR(AC559,"#N/C")="#N/C",AB559,IF(IFERROR(AD559,"#N/C")="#N/C",AC559,IF(IFERROR(AE559,"#N/C")="#N/C",AD559,"#N/C")))))), _xlpm.finalResult,IF(OR(_xlpm.computedResult="",_xlpm.computedResult="#N/C"),_xlpm.fallback,_xlpm.computedResult), INDEX(_xlpm.finalResult,1)))</f>
        <v>fever_fly</v>
      </c>
      <c r="AI559" s="106" t="s">
        <v>35</v>
      </c>
      <c r="AJ559" s="55" t="str">
        <f t="shared" si="73"/>
        <v>Insecta.Diptera.Nematocera.Bibionomorpha.Bibionoidea.Bibionoidea.Bibioninae.Dilophus.#N/C</v>
      </c>
    </row>
    <row r="560" spans="1:36" x14ac:dyDescent="0.25">
      <c r="A560" s="3">
        <v>30</v>
      </c>
      <c r="B560" s="50" t="str">
        <f t="shared" si="78"/>
        <v>FAIR-D3_30</v>
      </c>
      <c r="C560" s="51" t="s">
        <v>530</v>
      </c>
      <c r="D560" s="4">
        <f t="shared" si="75"/>
        <v>45162</v>
      </c>
      <c r="E560" s="1" t="s">
        <v>570</v>
      </c>
      <c r="F560" s="81" t="str">
        <f>HYPERLINK(VLOOKUP(E560,Video_List!G:K,5),"video")</f>
        <v>video</v>
      </c>
      <c r="G560" s="5" t="str">
        <f>IF(ISBLANK(E560),"",IFERROR(IF(MATCH(E560,Video_List!$G:$G,)&gt;0,"ok",""),"errr"))</f>
        <v>ok</v>
      </c>
      <c r="H560" s="1" t="s">
        <v>570</v>
      </c>
      <c r="I560" s="81" t="str">
        <f>HYPERLINK(VLOOKUP(H560,Video_List!G:K,5),"video")</f>
        <v>video</v>
      </c>
      <c r="J560" s="5" t="str">
        <f>IF(ISBLANK(H560),"",IFERROR(IF(MATCH(H560,Video_List!$G:$G,)&gt;0,"ok",""),"error"))</f>
        <v>ok</v>
      </c>
      <c r="K560" s="2">
        <v>45162.480150463001</v>
      </c>
      <c r="L560" s="2">
        <v>45162.480416666702</v>
      </c>
      <c r="M560" s="52">
        <f t="shared" si="76"/>
        <v>2.6620370044838637E-4</v>
      </c>
      <c r="N560" s="53" t="s">
        <v>46</v>
      </c>
      <c r="O560" s="54" t="s">
        <v>35</v>
      </c>
      <c r="P560" s="54" t="s">
        <v>33</v>
      </c>
      <c r="Q560" s="6">
        <v>30</v>
      </c>
      <c r="R560" s="5" t="str">
        <f t="shared" si="74"/>
        <v>FAIR-D3/30</v>
      </c>
      <c r="S560" s="4" t="str">
        <f>IF(ISBLANK(E560),"",IF(E560=H560, "1 video",CONCATENATE((+COUNTIFS(Video_List!$A:$A,Monitoring!C560,Video_List!$D:$D,"&lt;=" &amp;Monitoring!L560)-COUNTIFS(Video_List!$A:$A,Monitoring!C560,Video_List!$D:$D,"&lt;=" &amp;Monitoring!K560))+1," videos")))</f>
        <v>1 video</v>
      </c>
      <c r="T560" s="54" t="s">
        <v>34</v>
      </c>
      <c r="U560" s="75"/>
      <c r="V560" s="7" t="str">
        <f t="shared" si="72"/>
        <v/>
      </c>
      <c r="W560" s="85" t="str">
        <f t="shared" ref="W560:W591" si="79">+IF(Y560="#N/C","-",IF(AC560="#N/C","no","yes"))</f>
        <v>yes</v>
      </c>
      <c r="X560" s="86" t="s">
        <v>35</v>
      </c>
      <c r="Y560" s="87" t="str">
        <f>+IFERROR(IF(Z560="#N/C","#N/C",INDEX(Taxonomy_UniqueValues!A:A,MATCH(Z560,Taxonomy_UniqueValues!B:B,0))),"#N/C")</f>
        <v>Insecta</v>
      </c>
      <c r="Z560" s="87" t="str">
        <f>+IFERROR(IF(AA560="#N/C","#N/C",INDEX(Taxonomy_UniqueValues!B:B,MATCH(AA560,Taxonomy_UniqueValues!C:C,0))),"#N/C")</f>
        <v>Diptera</v>
      </c>
      <c r="AA560" s="87" t="str">
        <f>+IFERROR(IF(AC560="#N/C","#N/C",INDEX(Taxonomy_UniqueValues!C:C,MATCH(AC560,Taxonomy_UniqueValues!E:E,0))),"#N/C")</f>
        <v>Brachycera</v>
      </c>
      <c r="AB560" s="87" t="str">
        <f>+IFERROR(IF(AC560="#N/C","#N/C",INDEX(Taxonomy_UniqueValues!D:D,MATCH(AC560,Taxonomy_UniqueValues!E:E,0))),"#N/C")</f>
        <v>Muscomorpha</v>
      </c>
      <c r="AC560" s="87" t="s">
        <v>36</v>
      </c>
      <c r="AD560" s="87" t="str">
        <f>+IFERROR(IF(AE560="#N/C","#N/C",IF(AE560="-",INDEX(Taxonomy_UniqueValues!F:F,MATCH(AF560,Taxonomy_UniqueValues!H:H,0)),INDEX(Taxonomy_UniqueValues!F:F,MATCH(AE560,Taxonomy_UniqueValues!G:G,0)))),"#N/C")</f>
        <v>#N/C</v>
      </c>
      <c r="AE560" s="87" t="str">
        <f>+IFERROR(IF(AF560="#N/C","#N/C",INDEX(Taxonomy_UniqueValues!G:G,MATCH(AF560,Taxonomy_UniqueValues!H:H,0))),"#N/C")</f>
        <v>#N/C</v>
      </c>
      <c r="AF560" s="89" t="str">
        <f>+IFERROR(IF(AG560="#N/C","#N/C",INDEX(Taxonomy_UniqueValues!H:H,MATCH(AG560,Taxonomy_UniqueValues!I:I,0))),"#N/C")</f>
        <v>#N/C</v>
      </c>
      <c r="AG560" s="88" t="s">
        <v>37</v>
      </c>
      <c r="AH560" s="39" t="str" cm="1">
        <f t="array" ref="AH560">IF(LEN(V560)&gt;1,V560,_xlfn.LET(_xlpm.cls,Y560, _xlpm.ord,IFERROR(Z560,"#N/C"), _xlpm.subord,IFERROR(AA560,"#N/C"), _xlpm.infr,IFERROR(AB560,"#N/C"), _xlpm.sf,IFERROR(AC560,"#N/C"), _xlpm.fam,IFERROR(AD560,"#N/C"), _xlpm.subfam,IF(TRIM(AE560)="-","#N/C",IFERROR(AE560,"#N/C")),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_xlpm.fallback,IF(IFERROR(Z560,"#N/C")="#N/C",Y560,IF(IFERROR(AA560,"#N/C")="#N/C",Z560,IF(IFERROR(AB560,"#N/C")="#N/C",AA560,IF(IFERROR(AC560,"#N/C")="#N/C",AB560,IF(IFERROR(AD560,"#N/C")="#N/C",AC560,IF(IFERROR(AE560,"#N/C")="#N/C",AD560,"#N/C")))))), _xlpm.finalResult,IF(OR(_xlpm.computedResult="",_xlpm.computedResult="#N/C"),_xlpm.fallback,_xlpm.computedResult), INDEX(_xlpm.finalResult,1)))</f>
        <v>Muscoidea</v>
      </c>
      <c r="AI560" s="106" t="s">
        <v>35</v>
      </c>
      <c r="AJ560" s="55" t="str">
        <f t="shared" si="73"/>
        <v>Insecta.Diptera.Brachycera.Muscomorpha.Muscoidea.#N/C.#N/C.#N/C.#N/C</v>
      </c>
    </row>
    <row r="561" spans="1:36" x14ac:dyDescent="0.25">
      <c r="A561" s="3">
        <v>31</v>
      </c>
      <c r="B561" s="50" t="str">
        <f t="shared" si="78"/>
        <v>FAIR-D3_31</v>
      </c>
      <c r="C561" s="51" t="s">
        <v>530</v>
      </c>
      <c r="D561" s="4">
        <f t="shared" si="75"/>
        <v>45162</v>
      </c>
      <c r="E561" s="1" t="s">
        <v>571</v>
      </c>
      <c r="F561" s="81" t="str">
        <f>HYPERLINK(VLOOKUP(E561,Video_List!G:K,5),"video")</f>
        <v>video</v>
      </c>
      <c r="G561" s="5" t="str">
        <f>IF(ISBLANK(E561),"",IFERROR(IF(MATCH(E561,Video_List!$G:$G,)&gt;0,"ok",""),"errr"))</f>
        <v>ok</v>
      </c>
      <c r="H561" s="1" t="s">
        <v>571</v>
      </c>
      <c r="I561" s="81" t="str">
        <f>HYPERLINK(VLOOKUP(H561,Video_List!G:K,5),"video")</f>
        <v>video</v>
      </c>
      <c r="J561" s="5" t="str">
        <f>IF(ISBLANK(H561),"",IFERROR(IF(MATCH(H561,Video_List!$G:$G,)&gt;0,"ok",""),"error"))</f>
        <v>ok</v>
      </c>
      <c r="K561" s="2">
        <v>45162.491435185198</v>
      </c>
      <c r="L561" s="2">
        <v>45162.4915162037</v>
      </c>
      <c r="M561" s="52">
        <f t="shared" si="76"/>
        <v>8.1018501077778637E-5</v>
      </c>
      <c r="N561" s="53" t="s">
        <v>31</v>
      </c>
      <c r="O561" s="54" t="s">
        <v>35</v>
      </c>
      <c r="P561" s="54" t="s">
        <v>33</v>
      </c>
      <c r="Q561" s="6">
        <v>31</v>
      </c>
      <c r="R561" s="5" t="str">
        <f t="shared" si="74"/>
        <v>FAIR-D3/31</v>
      </c>
      <c r="S561" s="4" t="str">
        <f>IF(ISBLANK(E561),"",IF(E561=H561, "1 video",CONCATENATE((+COUNTIFS(Video_List!$A:$A,Monitoring!C561,Video_List!$D:$D,"&lt;=" &amp;Monitoring!L561)-COUNTIFS(Video_List!$A:$A,Monitoring!C561,Video_List!$D:$D,"&lt;=" &amp;Monitoring!K561))+1," videos")))</f>
        <v>1 video</v>
      </c>
      <c r="T561" s="54" t="s">
        <v>34</v>
      </c>
      <c r="U561" s="75"/>
      <c r="V561" s="7" t="str">
        <f t="shared" si="72"/>
        <v/>
      </c>
      <c r="W561" s="85" t="str">
        <f t="shared" si="79"/>
        <v>no</v>
      </c>
      <c r="X561" s="86" t="s">
        <v>35</v>
      </c>
      <c r="Y561" s="87" t="str">
        <f>+IFERROR(IF(Z561="#N/C","#N/C",INDEX(Taxonomy_UniqueValues!A:A,MATCH(Z561,Taxonomy_UniqueValues!B:B,0))),"#N/C")</f>
        <v>Insecta</v>
      </c>
      <c r="Z561" s="87" t="str">
        <f>+IFERROR(IF(AA561="#N/C","#N/C",INDEX(Taxonomy_UniqueValues!B:B,MATCH(AA561,Taxonomy_UniqueValues!C:C,0))),"#N/C")</f>
        <v>Diptera</v>
      </c>
      <c r="AA561" s="87" t="s">
        <v>49</v>
      </c>
      <c r="AB561" s="87" t="str">
        <f>+IFERROR(IF(AC561="#N/C","#N/C",INDEX(Taxonomy_UniqueValues!D:D,MATCH(AC561,Taxonomy_UniqueValues!E:E,0))),"#N/C")</f>
        <v>#N/C</v>
      </c>
      <c r="AC561" s="87" t="str">
        <f>+IFERROR(IF(AD561="#N/C","#N/C",INDEX(Taxonomy_UniqueValues!E:E,MATCH(AD561,Taxonomy_UniqueValues!F:F,0))),"#N/C")</f>
        <v>#N/C</v>
      </c>
      <c r="AD561" s="87" t="str">
        <f>+IFERROR(IF(AE561="#N/C","#N/C",IF(AE561="-",INDEX(Taxonomy_UniqueValues!F:F,MATCH(AF561,Taxonomy_UniqueValues!H:H,0)),INDEX(Taxonomy_UniqueValues!F:F,MATCH(AE561,Taxonomy_UniqueValues!G:G,0)))),"#N/C")</f>
        <v>#N/C</v>
      </c>
      <c r="AE561" s="87" t="str">
        <f>+IFERROR(IF(AF561="#N/C","#N/C",INDEX(Taxonomy_UniqueValues!G:G,MATCH(AF561,Taxonomy_UniqueValues!H:H,0))),"#N/C")</f>
        <v>#N/C</v>
      </c>
      <c r="AF561" s="89" t="str">
        <f>+IFERROR(IF(AG561="#N/C","#N/C",INDEX(Taxonomy_UniqueValues!H:H,MATCH(AG561,Taxonomy_UniqueValues!I:I,0))),"#N/C")</f>
        <v>#N/C</v>
      </c>
      <c r="AG561" s="88" t="s">
        <v>37</v>
      </c>
      <c r="AH561" s="39" t="str" cm="1">
        <f t="array" ref="AH561">IF(LEN(V561)&gt;1,V561,_xlfn.LET(_xlpm.cls,Y561, _xlpm.ord,IFERROR(Z561,"#N/C"), _xlpm.subord,IFERROR(AA561,"#N/C"), _xlpm.infr,IFERROR(AB561,"#N/C"), _xlpm.sf,IFERROR(AC561,"#N/C"), _xlpm.fam,IFERROR(AD561,"#N/C"), _xlpm.subfam,IF(TRIM(AE561)="-","#N/C",IFERROR(AE561,"#N/C")),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_xlpm.fallback,IF(IFERROR(Z561,"#N/C")="#N/C",Y561,IF(IFERROR(AA561,"#N/C")="#N/C",Z561,IF(IFERROR(AB561,"#N/C")="#N/C",AA561,IF(IFERROR(AC561,"#N/C")="#N/C",AB561,IF(IFERROR(AD561,"#N/C")="#N/C",AC561,IF(IFERROR(AE561,"#N/C")="#N/C",AD561,"#N/C")))))), _xlpm.finalResult,IF(OR(_xlpm.computedResult="",_xlpm.computedResult="#N/C"),_xlpm.fallback,_xlpm.computedResult), INDEX(_xlpm.finalResult,1)))</f>
        <v>Brachycera</v>
      </c>
      <c r="AI561" s="106" t="s">
        <v>35</v>
      </c>
      <c r="AJ561" s="55" t="str">
        <f t="shared" si="73"/>
        <v>Insecta.Diptera.Brachycera.#N/C.#N/C.#N/C.#N/C.#N/C.#N/C</v>
      </c>
    </row>
    <row r="562" spans="1:36" x14ac:dyDescent="0.25">
      <c r="A562" s="3">
        <v>32</v>
      </c>
      <c r="B562" s="50" t="str">
        <f t="shared" si="78"/>
        <v>FAIR-D3_32</v>
      </c>
      <c r="C562" s="51" t="s">
        <v>530</v>
      </c>
      <c r="D562" s="4">
        <f t="shared" si="75"/>
        <v>45162</v>
      </c>
      <c r="E562" s="1" t="s">
        <v>572</v>
      </c>
      <c r="F562" s="81" t="str">
        <f>HYPERLINK(VLOOKUP(E562,Video_List!G:K,5),"video")</f>
        <v>video</v>
      </c>
      <c r="G562" s="5" t="str">
        <f>IF(ISBLANK(E562),"",IFERROR(IF(MATCH(E562,Video_List!$G:$G,)&gt;0,"ok",""),"errr"))</f>
        <v>ok</v>
      </c>
      <c r="H562" s="1" t="s">
        <v>572</v>
      </c>
      <c r="I562" s="81" t="str">
        <f>HYPERLINK(VLOOKUP(H562,Video_List!G:K,5),"video")</f>
        <v>video</v>
      </c>
      <c r="J562" s="5" t="str">
        <f>IF(ISBLANK(H562),"",IFERROR(IF(MATCH(H562,Video_List!$G:$G,)&gt;0,"ok",""),"error"))</f>
        <v>ok</v>
      </c>
      <c r="K562" s="2">
        <v>45162.508993055599</v>
      </c>
      <c r="L562" s="2">
        <v>45162.509548611102</v>
      </c>
      <c r="M562" s="52">
        <f t="shared" si="76"/>
        <v>5.5555550352437422E-4</v>
      </c>
      <c r="N562" s="53" t="s">
        <v>31</v>
      </c>
      <c r="O562" s="54" t="s">
        <v>35</v>
      </c>
      <c r="P562" s="54" t="s">
        <v>33</v>
      </c>
      <c r="Q562" s="6">
        <v>32</v>
      </c>
      <c r="R562" s="5" t="str">
        <f t="shared" si="74"/>
        <v>FAIR-D3/32</v>
      </c>
      <c r="S562" s="4" t="str">
        <f>IF(ISBLANK(E562),"",IF(E562=H562, "1 video",CONCATENATE((+COUNTIFS(Video_List!$A:$A,Monitoring!C562,Video_List!$D:$D,"&lt;=" &amp;Monitoring!L562)-COUNTIFS(Video_List!$A:$A,Monitoring!C562,Video_List!$D:$D,"&lt;=" &amp;Monitoring!K562))+1," videos")))</f>
        <v>1 video</v>
      </c>
      <c r="T562" s="54" t="s">
        <v>34</v>
      </c>
      <c r="U562" s="75"/>
      <c r="V562" s="7" t="str">
        <f t="shared" si="72"/>
        <v/>
      </c>
      <c r="W562" s="85" t="str">
        <f t="shared" si="79"/>
        <v>yes</v>
      </c>
      <c r="X562" s="86" t="s">
        <v>35</v>
      </c>
      <c r="Y562" s="87" t="str">
        <f>+IFERROR(IF(Z562="#N/C","#N/C",INDEX(Taxonomy_UniqueValues!A:A,MATCH(Z562,Taxonomy_UniqueValues!B:B,0))),"#N/C")</f>
        <v>Insecta</v>
      </c>
      <c r="Z562" s="87" t="str">
        <f>+IFERROR(IF(AA562="#N/C","#N/C",INDEX(Taxonomy_UniqueValues!B:B,MATCH(AA562,Taxonomy_UniqueValues!C:C,0))),"#N/C")</f>
        <v>Diptera</v>
      </c>
      <c r="AA562" s="87" t="str">
        <f>+IFERROR(IF(AC562="#N/C","#N/C",INDEX(Taxonomy_UniqueValues!C:C,MATCH(AC562,Taxonomy_UniqueValues!E:E,0))),"#N/C")</f>
        <v>Brachycera</v>
      </c>
      <c r="AB562" s="87" t="str">
        <f>+IFERROR(IF(AC562="#N/C","#N/C",INDEX(Taxonomy_UniqueValues!D:D,MATCH(AC562,Taxonomy_UniqueValues!E:E,0))),"#N/C")</f>
        <v>Muscomorpha</v>
      </c>
      <c r="AC562" s="87" t="s">
        <v>36</v>
      </c>
      <c r="AD562" s="87" t="str">
        <f>+IFERROR(IF(AE562="#N/C","#N/C",IF(AE562="-",INDEX(Taxonomy_UniqueValues!F:F,MATCH(AF562,Taxonomy_UniqueValues!H:H,0)),INDEX(Taxonomy_UniqueValues!F:F,MATCH(AE562,Taxonomy_UniqueValues!G:G,0)))),"#N/C")</f>
        <v>#N/C</v>
      </c>
      <c r="AE562" s="87" t="str">
        <f>+IFERROR(IF(AF562="#N/C","#N/C",INDEX(Taxonomy_UniqueValues!G:G,MATCH(AF562,Taxonomy_UniqueValues!H:H,0))),"#N/C")</f>
        <v>#N/C</v>
      </c>
      <c r="AF562" s="89" t="str">
        <f>+IFERROR(IF(AG562="#N/C","#N/C",INDEX(Taxonomy_UniqueValues!H:H,MATCH(AG562,Taxonomy_UniqueValues!I:I,0))),"#N/C")</f>
        <v>#N/C</v>
      </c>
      <c r="AG562" s="88" t="s">
        <v>37</v>
      </c>
      <c r="AH562" s="39" t="str" cm="1">
        <f t="array" ref="AH562">IF(LEN(V562)&gt;1,V562,_xlfn.LET(_xlpm.cls,Y562, _xlpm.ord,IFERROR(Z562,"#N/C"), _xlpm.subord,IFERROR(AA562,"#N/C"), _xlpm.infr,IFERROR(AB562,"#N/C"), _xlpm.sf,IFERROR(AC562,"#N/C"), _xlpm.fam,IFERROR(AD562,"#N/C"), _xlpm.subfam,IF(TRIM(AE562)="-","#N/C",IFERROR(AE562,"#N/C")),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_xlpm.fallback,IF(IFERROR(Z562,"#N/C")="#N/C",Y562,IF(IFERROR(AA562,"#N/C")="#N/C",Z562,IF(IFERROR(AB562,"#N/C")="#N/C",AA562,IF(IFERROR(AC562,"#N/C")="#N/C",AB562,IF(IFERROR(AD562,"#N/C")="#N/C",AC562,IF(IFERROR(AE562,"#N/C")="#N/C",AD562,"#N/C")))))), _xlpm.finalResult,IF(OR(_xlpm.computedResult="",_xlpm.computedResult="#N/C"),_xlpm.fallback,_xlpm.computedResult), INDEX(_xlpm.finalResult,1)))</f>
        <v>Muscoidea</v>
      </c>
      <c r="AI562" s="106" t="s">
        <v>35</v>
      </c>
      <c r="AJ562" s="55" t="str">
        <f t="shared" si="73"/>
        <v>Insecta.Diptera.Brachycera.Muscomorpha.Muscoidea.#N/C.#N/C.#N/C.#N/C</v>
      </c>
    </row>
    <row r="563" spans="1:36" x14ac:dyDescent="0.25">
      <c r="A563" s="3">
        <v>33</v>
      </c>
      <c r="B563" s="50" t="str">
        <f t="shared" si="78"/>
        <v>FAIR-D3_33</v>
      </c>
      <c r="C563" s="51" t="s">
        <v>530</v>
      </c>
      <c r="D563" s="4">
        <f t="shared" si="75"/>
        <v>45162</v>
      </c>
      <c r="E563" s="1" t="s">
        <v>573</v>
      </c>
      <c r="F563" s="81" t="str">
        <f>HYPERLINK(VLOOKUP(E563,Video_List!G:K,5),"video")</f>
        <v>video</v>
      </c>
      <c r="G563" s="5" t="str">
        <f>IF(ISBLANK(E563),"",IFERROR(IF(MATCH(E563,Video_List!$G:$G,)&gt;0,"ok",""),"errr"))</f>
        <v>ok</v>
      </c>
      <c r="H563" s="1" t="s">
        <v>573</v>
      </c>
      <c r="I563" s="81" t="str">
        <f>HYPERLINK(VLOOKUP(H563,Video_List!G:K,5),"video")</f>
        <v>video</v>
      </c>
      <c r="J563" s="5" t="str">
        <f>IF(ISBLANK(H563),"",IFERROR(IF(MATCH(H563,Video_List!$G:$G,)&gt;0,"ok",""),"error"))</f>
        <v>ok</v>
      </c>
      <c r="K563" s="2">
        <v>45162.595150462999</v>
      </c>
      <c r="L563" s="2">
        <v>45162.595254629603</v>
      </c>
      <c r="M563" s="52">
        <f t="shared" si="76"/>
        <v>1.0416660370538011E-4</v>
      </c>
      <c r="N563" s="53" t="s">
        <v>31</v>
      </c>
      <c r="O563" s="54" t="s">
        <v>35</v>
      </c>
      <c r="P563" s="54" t="s">
        <v>33</v>
      </c>
      <c r="Q563" s="6">
        <v>33</v>
      </c>
      <c r="R563" s="5" t="str">
        <f t="shared" si="74"/>
        <v>FAIR-D3/33</v>
      </c>
      <c r="S563" s="4" t="str">
        <f>IF(ISBLANK(E563),"",IF(E563=H563, "1 video",CONCATENATE((+COUNTIFS(Video_List!$A:$A,Monitoring!C563,Video_List!$D:$D,"&lt;=" &amp;Monitoring!L563)-COUNTIFS(Video_List!$A:$A,Monitoring!C563,Video_List!$D:$D,"&lt;=" &amp;Monitoring!K563))+1," videos")))</f>
        <v>1 video</v>
      </c>
      <c r="T563" s="54" t="s">
        <v>34</v>
      </c>
      <c r="U563" s="75"/>
      <c r="V563" s="7" t="str">
        <f t="shared" si="72"/>
        <v/>
      </c>
      <c r="W563" s="85" t="str">
        <f t="shared" si="79"/>
        <v>yes</v>
      </c>
      <c r="X563" s="86" t="s">
        <v>32</v>
      </c>
      <c r="Y563" s="87" t="str">
        <f>+IFERROR(IF(Z563="#N/C","#N/C",IF(Z563=0,INDEX(Taxonomy_UniqueValues!A:A,MATCH(AA563,Taxonomy_UniqueValues!C:C,0)),INDEX(Taxonomy_UniqueValues!A:A,MATCH(Z563,Taxonomy_UniqueValues!B:B,0)))),"#N/C")</f>
        <v>Insecta</v>
      </c>
      <c r="Z563" s="87" t="str">
        <f>+IFERROR(IF(AA563="#N/C","#N/C",IF(AA563=0,INDEX(Taxonomy_UniqueValues!B:B,MATCH(AB563,Taxonomy_UniqueValues!D:D,0)),INDEX(Taxonomy_UniqueValues!B:B,MATCH(AA563,Taxonomy_UniqueValues!C:C,0)))),"#N/C")</f>
        <v>Diptera</v>
      </c>
      <c r="AA563" s="87" t="str">
        <f>+IFERROR(IF(AB563="#N/C","#N/C",IF(AB563=0,INDEX(Taxonomy_UniqueValues!C:C,MATCH(AC563,Taxonomy_UniqueValues!E:E,0)),INDEX(Taxonomy_UniqueValues!C:C,MATCH(AB563,Taxonomy_UniqueValues!D:D,0)))),"#N/C")</f>
        <v>Brachycera</v>
      </c>
      <c r="AB563" s="87" t="str">
        <f>+IFERROR(IF(AC563="#N/C","#N/C",IF(AC563=0,INDEX(Taxonomy_UniqueValues!D:D,MATCH(AD563,Taxonomy_UniqueValues!F:F,0)),INDEX(Taxonomy_UniqueValues!D:D,MATCH(AC563,Taxonomy_UniqueValues!E:E,0)))),"#N/C")</f>
        <v>Muscomorpha</v>
      </c>
      <c r="AC563" s="87" t="str">
        <f>+IFERROR(IF(AD563="#N/C","#N/C",IF(AD563=0,INDEX(Taxonomy_UniqueValues!E:E,MATCH(AE563,Taxonomy_UniqueValues!G:G,0)),INDEX(Taxonomy_UniqueValues!E:E,MATCH(AD563,Taxonomy_UniqueValues!F:F,0)))),"#N/C")</f>
        <v>Muscoidea</v>
      </c>
      <c r="AD563" s="87" t="str">
        <f>+IFERROR(IF(AE563="#N/C","#N/C",IF(AE563=0,INDEX(Taxonomy_UniqueValues!F:F,MATCH(AF563,Taxonomy_UniqueValues!H:H,0)),INDEX(Taxonomy_UniqueValues!F:F,MATCH(AE563,Taxonomy_UniqueValues!G:G,0)))),"#N/C")</f>
        <v>Fanniidae</v>
      </c>
      <c r="AE563" s="87">
        <f>+IFERROR(IF(AF563="#N/C","#N/C",INDEX(Taxonomy_UniqueValues!G:G,MATCH(AF563,Taxonomy_UniqueValues!H:H,0))),"#N/C")</f>
        <v>0</v>
      </c>
      <c r="AF563" s="89" t="s">
        <v>39</v>
      </c>
      <c r="AG563" s="88" t="s">
        <v>37</v>
      </c>
      <c r="AH563" s="39" t="str" cm="1">
        <f t="array" ref="AH563">IF(LEN(V563)&gt;1,V563,_xlfn.LET(_xlpm.cls,Y563, _xlpm.ord,IFERROR(Z563,"#N/C"), _xlpm.subord,IFERROR(AA563,"#N/C"), _xlpm.infr,IFERROR(AB563,"#N/C"), _xlpm.sf,IFERROR(AC563,"#N/C"), _xlpm.fam,IFERROR(AD563,"#N/C"), _xlpm.subfam,IF(TRIM(AE563)="-","#N/C",IFERROR(AE563,"#N/C")),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_xlpm.fallback,IF(IFERROR(Z563,"#N/C")="#N/C",Y563,IF(IFERROR(AA563,"#N/C")="#N/C",Z563,IF(IFERROR(AB563,"#N/C")="#N/C",AA563,IF(IFERROR(AC563,"#N/C")="#N/C",AB563,IF(IFERROR(AD563,"#N/C")="#N/C",AC563,IF(IFERROR(AE563,"#N/C")="#N/C",AD563,"#N/C")))))), _xlpm.finalResult,IF(OR(_xlpm.computedResult="",_xlpm.computedResult="#N/C"),_xlpm.fallback,_xlpm.computedResult), INDEX(_xlpm.finalResult,1)))</f>
        <v>fly</v>
      </c>
      <c r="AI563" s="106" t="s">
        <v>35</v>
      </c>
      <c r="AJ563" s="55" t="str">
        <f t="shared" si="73"/>
        <v>Insecta.Diptera.Brachycera.Muscomorpha.Muscoidea.Fanniidae.0.Fannia.#N/C</v>
      </c>
    </row>
    <row r="564" spans="1:36" x14ac:dyDescent="0.25">
      <c r="A564" s="3">
        <v>34</v>
      </c>
      <c r="B564" s="50" t="str">
        <f t="shared" si="78"/>
        <v>FAIR-D3_34</v>
      </c>
      <c r="C564" s="51" t="s">
        <v>530</v>
      </c>
      <c r="D564" s="4">
        <f t="shared" si="75"/>
        <v>45162</v>
      </c>
      <c r="E564" s="1" t="s">
        <v>574</v>
      </c>
      <c r="F564" s="81" t="str">
        <f>HYPERLINK(VLOOKUP(E564,Video_List!G:K,5),"video")</f>
        <v>video</v>
      </c>
      <c r="G564" s="5" t="str">
        <f>IF(ISBLANK(E564),"",IFERROR(IF(MATCH(E564,Video_List!$G:$G,)&gt;0,"ok",""),"errr"))</f>
        <v>ok</v>
      </c>
      <c r="H564" s="1" t="s">
        <v>574</v>
      </c>
      <c r="I564" s="81" t="str">
        <f>HYPERLINK(VLOOKUP(H564,Video_List!G:K,5),"video")</f>
        <v>video</v>
      </c>
      <c r="J564" s="5" t="str">
        <f>IF(ISBLANK(H564),"",IFERROR(IF(MATCH(H564,Video_List!$G:$G,)&gt;0,"ok",""),"error"))</f>
        <v>ok</v>
      </c>
      <c r="K564" s="2">
        <v>45162.604409722197</v>
      </c>
      <c r="L564" s="2">
        <v>45162.604456018496</v>
      </c>
      <c r="M564" s="52">
        <f t="shared" si="76"/>
        <v>4.6296299842651933E-5</v>
      </c>
      <c r="N564" s="53" t="s">
        <v>31</v>
      </c>
      <c r="O564" s="54" t="s">
        <v>32</v>
      </c>
      <c r="P564" s="54" t="s">
        <v>33</v>
      </c>
      <c r="Q564" s="6">
        <v>34</v>
      </c>
      <c r="R564" s="5" t="str">
        <f t="shared" si="74"/>
        <v>FAIR-D3/34</v>
      </c>
      <c r="S564" s="4" t="str">
        <f>IF(ISBLANK(E564),"",IF(E564=H564, "1 video",CONCATENATE((+COUNTIFS(Video_List!$A:$A,Monitoring!C564,Video_List!$D:$D,"&lt;=" &amp;Monitoring!L564)-COUNTIFS(Video_List!$A:$A,Monitoring!C564,Video_List!$D:$D,"&lt;=" &amp;Monitoring!K564))+1," videos")))</f>
        <v>1 video</v>
      </c>
      <c r="T564" s="54" t="s">
        <v>34</v>
      </c>
      <c r="U564" s="75"/>
      <c r="V564" s="7" t="str">
        <f t="shared" si="72"/>
        <v/>
      </c>
      <c r="W564" s="85" t="str">
        <f t="shared" si="79"/>
        <v>no</v>
      </c>
      <c r="X564" s="86" t="s">
        <v>35</v>
      </c>
      <c r="Y564" s="87" t="str">
        <f>+IFERROR(IF(Z564="#N/C","#N/C",INDEX(Taxonomy_UniqueValues!A:A,MATCH(Z564,Taxonomy_UniqueValues!B:B,0))),"#N/C")</f>
        <v>Insecta</v>
      </c>
      <c r="Z564" s="87" t="str">
        <f>+IFERROR(IF(AA564="#N/C","#N/C",INDEX(Taxonomy_UniqueValues!B:B,MATCH(AA564,Taxonomy_UniqueValues!C:C,0))),"#N/C")</f>
        <v>Diptera</v>
      </c>
      <c r="AA564" s="87" t="s">
        <v>49</v>
      </c>
      <c r="AB564" s="87" t="str">
        <f>+IFERROR(IF(AC564="#N/C","#N/C",INDEX(Taxonomy_UniqueValues!D:D,MATCH(AC564,Taxonomy_UniqueValues!E:E,0))),"#N/C")</f>
        <v>#N/C</v>
      </c>
      <c r="AC564" s="87" t="str">
        <f>+IFERROR(IF(AD564="#N/C","#N/C",INDEX(Taxonomy_UniqueValues!E:E,MATCH(AD564,Taxonomy_UniqueValues!F:F,0))),"#N/C")</f>
        <v>#N/C</v>
      </c>
      <c r="AD564" s="87" t="str">
        <f>+IFERROR(IF(AE564="#N/C","#N/C",IF(AE564="-",INDEX(Taxonomy_UniqueValues!F:F,MATCH(AF564,Taxonomy_UniqueValues!H:H,0)),INDEX(Taxonomy_UniqueValues!F:F,MATCH(AE564,Taxonomy_UniqueValues!G:G,0)))),"#N/C")</f>
        <v>#N/C</v>
      </c>
      <c r="AE564" s="87" t="str">
        <f>+IFERROR(IF(AF564="#N/C","#N/C",INDEX(Taxonomy_UniqueValues!G:G,MATCH(AF564,Taxonomy_UniqueValues!H:H,0))),"#N/C")</f>
        <v>#N/C</v>
      </c>
      <c r="AF564" s="89" t="str">
        <f>+IFERROR(IF(AG564="#N/C","#N/C",INDEX(Taxonomy_UniqueValues!H:H,MATCH(AG564,Taxonomy_UniqueValues!I:I,0))),"#N/C")</f>
        <v>#N/C</v>
      </c>
      <c r="AG564" s="88" t="s">
        <v>37</v>
      </c>
      <c r="AH564" s="39" t="str" cm="1">
        <f t="array" ref="AH564">IF(LEN(V564)&gt;1,V564,_xlfn.LET(_xlpm.cls,Y564, _xlpm.ord,IFERROR(Z564,"#N/C"), _xlpm.subord,IFERROR(AA564,"#N/C"), _xlpm.infr,IFERROR(AB564,"#N/C"), _xlpm.sf,IFERROR(AC564,"#N/C"), _xlpm.fam,IFERROR(AD564,"#N/C"), _xlpm.subfam,IF(TRIM(AE564)="-","#N/C",IFERROR(AE564,"#N/C")),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_xlpm.fallback,IF(IFERROR(Z564,"#N/C")="#N/C",Y564,IF(IFERROR(AA564,"#N/C")="#N/C",Z564,IF(IFERROR(AB564,"#N/C")="#N/C",AA564,IF(IFERROR(AC564,"#N/C")="#N/C",AB564,IF(IFERROR(AD564,"#N/C")="#N/C",AC564,IF(IFERROR(AE564,"#N/C")="#N/C",AD564,"#N/C")))))), _xlpm.finalResult,IF(OR(_xlpm.computedResult="",_xlpm.computedResult="#N/C"),_xlpm.fallback,_xlpm.computedResult), INDEX(_xlpm.finalResult,1)))</f>
        <v>Brachycera</v>
      </c>
      <c r="AI564" s="106" t="s">
        <v>35</v>
      </c>
      <c r="AJ564" s="55" t="str">
        <f t="shared" si="73"/>
        <v>Insecta.Diptera.Brachycera.#N/C.#N/C.#N/C.#N/C.#N/C.#N/C</v>
      </c>
    </row>
    <row r="565" spans="1:36" x14ac:dyDescent="0.25">
      <c r="A565" s="3">
        <v>35</v>
      </c>
      <c r="B565" s="50" t="str">
        <f t="shared" si="78"/>
        <v>FAIR-D3_35</v>
      </c>
      <c r="C565" s="51" t="s">
        <v>530</v>
      </c>
      <c r="D565" s="4">
        <f t="shared" si="75"/>
        <v>45162</v>
      </c>
      <c r="E565" s="1" t="s">
        <v>575</v>
      </c>
      <c r="F565" s="81" t="str">
        <f>HYPERLINK(VLOOKUP(E565,Video_List!G:K,5),"video")</f>
        <v>video</v>
      </c>
      <c r="G565" s="5" t="str">
        <f>IF(ISBLANK(E565),"",IFERROR(IF(MATCH(E565,Video_List!$G:$G,)&gt;0,"ok",""),"errr"))</f>
        <v>ok</v>
      </c>
      <c r="H565" s="1" t="s">
        <v>575</v>
      </c>
      <c r="I565" s="81" t="str">
        <f>HYPERLINK(VLOOKUP(H565,Video_List!G:K,5),"video")</f>
        <v>video</v>
      </c>
      <c r="J565" s="5" t="str">
        <f>IF(ISBLANK(H565),"",IFERROR(IF(MATCH(H565,Video_List!$G:$G,)&gt;0,"ok",""),"error"))</f>
        <v>ok</v>
      </c>
      <c r="K565" s="2">
        <v>45162.644594907397</v>
      </c>
      <c r="L565" s="2">
        <v>45162.644930555602</v>
      </c>
      <c r="M565" s="52">
        <f t="shared" si="76"/>
        <v>3.3564820478204638E-4</v>
      </c>
      <c r="N565" s="53" t="s">
        <v>31</v>
      </c>
      <c r="O565" s="54" t="s">
        <v>32</v>
      </c>
      <c r="P565" s="54" t="s">
        <v>33</v>
      </c>
      <c r="Q565" s="6">
        <v>35</v>
      </c>
      <c r="R565" s="5" t="str">
        <f t="shared" si="74"/>
        <v>FAIR-D3/35</v>
      </c>
      <c r="S565" s="4" t="str">
        <f>IF(ISBLANK(E565),"",IF(E565=H565, "1 video",CONCATENATE((+COUNTIFS(Video_List!$A:$A,Monitoring!C565,Video_List!$D:$D,"&lt;=" &amp;Monitoring!L565)-COUNTIFS(Video_List!$A:$A,Monitoring!C565,Video_List!$D:$D,"&lt;=" &amp;Monitoring!K565))+1," videos")))</f>
        <v>1 video</v>
      </c>
      <c r="T565" s="54" t="s">
        <v>537</v>
      </c>
      <c r="U565" s="75"/>
      <c r="V565" s="7" t="str">
        <f t="shared" si="72"/>
        <v/>
      </c>
      <c r="W565" s="85" t="str">
        <f t="shared" si="79"/>
        <v>yes</v>
      </c>
      <c r="X565" s="86" t="s">
        <v>35</v>
      </c>
      <c r="Y565" s="87" t="str">
        <f>+IFERROR(IF(Z565="#N/C","#N/C",INDEX(Taxonomy_UniqueValues!A:A,MATCH(Z565,Taxonomy_UniqueValues!B:B,0))),"#N/C")</f>
        <v>Insecta</v>
      </c>
      <c r="Z565" s="87" t="str">
        <f>+IFERROR(IF(AA565="#N/C","#N/C",INDEX(Taxonomy_UniqueValues!B:B,MATCH(AA565,Taxonomy_UniqueValues!C:C,0))),"#N/C")</f>
        <v>Diptera</v>
      </c>
      <c r="AA565" s="87" t="str">
        <f>+IFERROR(IF(AC565="#N/C","#N/C",INDEX(Taxonomy_UniqueValues!C:C,MATCH(AC565,Taxonomy_UniqueValues!E:E,0))),"#N/C")</f>
        <v>Brachycera</v>
      </c>
      <c r="AB565" s="87" t="str">
        <f>+IFERROR(IF(AC565="#N/C","#N/C",INDEX(Taxonomy_UniqueValues!D:D,MATCH(AC565,Taxonomy_UniqueValues!E:E,0))),"#N/C")</f>
        <v>Muscomorpha</v>
      </c>
      <c r="AC565" s="87" t="s">
        <v>112</v>
      </c>
      <c r="AD565" s="87" t="str">
        <f>+IFERROR(IF(AE565="#N/C","#N/C",IF(AE565="-",INDEX(Taxonomy_UniqueValues!F:F,MATCH(AF565,Taxonomy_UniqueValues!H:H,0)),INDEX(Taxonomy_UniqueValues!F:F,MATCH(AE565,Taxonomy_UniqueValues!G:G,0)))),"#N/C")</f>
        <v>#N/C</v>
      </c>
      <c r="AE565" s="87" t="str">
        <f>+IFERROR(IF(AF565="#N/C","#N/C",INDEX(Taxonomy_UniqueValues!G:G,MATCH(AF565,Taxonomy_UniqueValues!H:H,0))),"#N/C")</f>
        <v>#N/C</v>
      </c>
      <c r="AF565" s="89" t="str">
        <f>+IFERROR(IF(AG565="#N/C","#N/C",INDEX(Taxonomy_UniqueValues!H:H,MATCH(AG565,Taxonomy_UniqueValues!I:I,0))),"#N/C")</f>
        <v>#N/C</v>
      </c>
      <c r="AG565" s="88" t="s">
        <v>37</v>
      </c>
      <c r="AH565" s="39" t="str" cm="1">
        <f t="array" ref="AH565">IF(LEN(V565)&gt;1,V565,_xlfn.LET(_xlpm.cls,Y565, _xlpm.ord,IFERROR(Z565,"#N/C"), _xlpm.subord,IFERROR(AA565,"#N/C"), _xlpm.infr,IFERROR(AB565,"#N/C"), _xlpm.sf,IFERROR(AC565,"#N/C"), _xlpm.fam,IFERROR(AD565,"#N/C"), _xlpm.subfam,IF(TRIM(AE565)="-","#N/C",IFERROR(AE565,"#N/C")),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_xlpm.fallback,IF(IFERROR(Z565,"#N/C")="#N/C",Y565,IF(IFERROR(AA565,"#N/C")="#N/C",Z565,IF(IFERROR(AB565,"#N/C")="#N/C",AA565,IF(IFERROR(AC565,"#N/C")="#N/C",AB565,IF(IFERROR(AD565,"#N/C")="#N/C",AC565,IF(IFERROR(AE565,"#N/C")="#N/C",AD565,"#N/C")))))), _xlpm.finalResult,IF(OR(_xlpm.computedResult="",_xlpm.computedResult="#N/C"),_xlpm.fallback,_xlpm.computedResult), INDEX(_xlpm.finalResult,1)))</f>
        <v>Oestroidea</v>
      </c>
      <c r="AI565" s="106" t="s">
        <v>35</v>
      </c>
      <c r="AJ565" s="55" t="str">
        <f t="shared" si="73"/>
        <v>Insecta.Diptera.Brachycera.Muscomorpha.Oestroidea.#N/C.#N/C.#N/C.#N/C</v>
      </c>
    </row>
    <row r="566" spans="1:36" x14ac:dyDescent="0.25">
      <c r="A566" s="3">
        <v>36</v>
      </c>
      <c r="B566" s="50" t="str">
        <f t="shared" si="78"/>
        <v>FAIR-D3_36</v>
      </c>
      <c r="C566" s="51" t="s">
        <v>530</v>
      </c>
      <c r="D566" s="4">
        <f t="shared" si="75"/>
        <v>45162</v>
      </c>
      <c r="E566" s="1" t="s">
        <v>576</v>
      </c>
      <c r="F566" s="81" t="str">
        <f>HYPERLINK(VLOOKUP(E566,Video_List!G:K,5),"video")</f>
        <v>video</v>
      </c>
      <c r="G566" s="5" t="str">
        <f>IF(ISBLANK(E566),"",IFERROR(IF(MATCH(E566,Video_List!$G:$G,)&gt;0,"ok",""),"errr"))</f>
        <v>ok</v>
      </c>
      <c r="H566" s="1" t="s">
        <v>576</v>
      </c>
      <c r="I566" s="81" t="str">
        <f>HYPERLINK(VLOOKUP(H566,Video_List!G:K,5),"video")</f>
        <v>video</v>
      </c>
      <c r="J566" s="5" t="str">
        <f>IF(ISBLANK(H566),"",IFERROR(IF(MATCH(H566,Video_List!$G:$G,)&gt;0,"ok",""),"error"))</f>
        <v>ok</v>
      </c>
      <c r="K566" s="2">
        <v>45162.668530092596</v>
      </c>
      <c r="L566" s="2">
        <v>45162.668692129599</v>
      </c>
      <c r="M566" s="52">
        <f t="shared" si="76"/>
        <v>1.6203700215555727E-4</v>
      </c>
      <c r="N566" s="53" t="s">
        <v>31</v>
      </c>
      <c r="O566" s="54" t="s">
        <v>35</v>
      </c>
      <c r="P566" s="54" t="s">
        <v>33</v>
      </c>
      <c r="Q566" s="6">
        <v>36</v>
      </c>
      <c r="R566" s="5" t="str">
        <f t="shared" si="74"/>
        <v>FAIR-D3/36</v>
      </c>
      <c r="S566" s="4" t="str">
        <f>IF(ISBLANK(E566),"",IF(E566=H566, "1 video",CONCATENATE((+COUNTIFS(Video_List!$A:$A,Monitoring!C566,Video_List!$D:$D,"&lt;=" &amp;Monitoring!L566)-COUNTIFS(Video_List!$A:$A,Monitoring!C566,Video_List!$D:$D,"&lt;=" &amp;Monitoring!K566))+1," videos")))</f>
        <v>1 video</v>
      </c>
      <c r="T566" s="54" t="s">
        <v>537</v>
      </c>
      <c r="U566" s="75"/>
      <c r="V566" s="7" t="str">
        <f t="shared" si="72"/>
        <v/>
      </c>
      <c r="W566" s="85" t="str">
        <f t="shared" si="79"/>
        <v>yes</v>
      </c>
      <c r="X566" s="86" t="s">
        <v>32</v>
      </c>
      <c r="Y566" s="87" t="str">
        <f>+IFERROR(IF(Z566="#N/C","#N/C",INDEX(Taxonomy_UniqueValues!A:A,MATCH(Z566,Taxonomy_UniqueValues!B:B,0))),"#N/C")</f>
        <v>Insecta</v>
      </c>
      <c r="Z566" s="87" t="str">
        <f>+IFERROR(IF(AA566="#N/C","#N/C",INDEX(Taxonomy_UniqueValues!B:B,MATCH(AA566,Taxonomy_UniqueValues!C:C,0))),"#N/C")</f>
        <v>Diptera</v>
      </c>
      <c r="AA566" s="87" t="str">
        <f>+IFERROR(IF(AC566="#N/C","#N/C",INDEX(Taxonomy_UniqueValues!C:C,MATCH(AC566,Taxonomy_UniqueValues!E:E,0))),"#N/C")</f>
        <v>Brachycera</v>
      </c>
      <c r="AB566" s="87" t="str">
        <f>+IFERROR(IF(AC566="#N/C","#N/C",INDEX(Taxonomy_UniqueValues!D:D,MATCH(AC566,Taxonomy_UniqueValues!E:E,0))),"#N/C")</f>
        <v>Muscomorpha</v>
      </c>
      <c r="AC566" s="87" t="str">
        <f>+IFERROR(IF(AD566="#N/C","#N/C",INDEX(Taxonomy_UniqueValues!E:E,MATCH(AD566,Taxonomy_UniqueValues!F:F,0))),"#N/C")</f>
        <v>Oestroidea</v>
      </c>
      <c r="AD566" s="87" t="s">
        <v>577</v>
      </c>
      <c r="AE566" s="87" t="str">
        <f>+IFERROR(IF(AF566="#N/C","#N/C",INDEX(Taxonomy_UniqueValues!G:G,MATCH(AF566,Taxonomy_UniqueValues!H:H,0))),"#N/C")</f>
        <v>#N/C</v>
      </c>
      <c r="AF566" s="89" t="str">
        <f>+IFERROR(IF(AG566="#N/C","#N/C",INDEX(Taxonomy_UniqueValues!H:H,MATCH(AG566,Taxonomy_UniqueValues!I:I,0))),"#N/C")</f>
        <v>#N/C</v>
      </c>
      <c r="AG566" s="88" t="s">
        <v>37</v>
      </c>
      <c r="AH566" s="39" t="str" cm="1">
        <f t="array" ref="AH566">IF(LEN(V566)&gt;1,V566,_xlfn.LET(_xlpm.cls,Y566, _xlpm.ord,IFERROR(Z566,"#N/C"), _xlpm.subord,IFERROR(AA566,"#N/C"), _xlpm.infr,IFERROR(AB566,"#N/C"), _xlpm.sf,IFERROR(AC566,"#N/C"), _xlpm.fam,IFERROR(AD566,"#N/C"), _xlpm.subfam,IF(TRIM(AE566)="-","#N/C",IFERROR(AE566,"#N/C")),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_xlpm.fallback,IF(IFERROR(Z566,"#N/C")="#N/C",Y566,IF(IFERROR(AA566,"#N/C")="#N/C",Z566,IF(IFERROR(AB566,"#N/C")="#N/C",AA566,IF(IFERROR(AC566,"#N/C")="#N/C",AB566,IF(IFERROR(AD566,"#N/C")="#N/C",AC566,IF(IFERROR(AE566,"#N/C")="#N/C",AD566,"#N/C")))))), _xlpm.finalResult,IF(OR(_xlpm.computedResult="",_xlpm.computedResult="#N/C"),_xlpm.fallback,_xlpm.computedResult), INDEX(_xlpm.finalResult,1)))</f>
        <v>flesh_fly</v>
      </c>
      <c r="AI566" s="106" t="s">
        <v>35</v>
      </c>
      <c r="AJ566" s="55" t="str">
        <f t="shared" si="73"/>
        <v>Insecta.Diptera.Brachycera.Muscomorpha.Oestroidea.Sarcophagidae.#N/C.#N/C.#N/C</v>
      </c>
    </row>
    <row r="567" spans="1:36" x14ac:dyDescent="0.25">
      <c r="A567" s="3">
        <v>37</v>
      </c>
      <c r="B567" s="50" t="str">
        <f t="shared" si="78"/>
        <v>FAIR-D3_37</v>
      </c>
      <c r="C567" s="51" t="s">
        <v>530</v>
      </c>
      <c r="D567" s="4">
        <f t="shared" si="75"/>
        <v>45162</v>
      </c>
      <c r="E567" s="1" t="s">
        <v>578</v>
      </c>
      <c r="F567" s="81" t="str">
        <f>HYPERLINK(VLOOKUP(E567,Video_List!G:K,5),"video")</f>
        <v>video</v>
      </c>
      <c r="G567" s="5" t="str">
        <f>IF(ISBLANK(E567),"",IFERROR(IF(MATCH(E567,Video_List!$G:$G,)&gt;0,"ok",""),"errr"))</f>
        <v>ok</v>
      </c>
      <c r="H567" s="1" t="s">
        <v>578</v>
      </c>
      <c r="I567" s="81" t="str">
        <f>HYPERLINK(VLOOKUP(H567,Video_List!G:K,5),"video")</f>
        <v>video</v>
      </c>
      <c r="J567" s="5" t="str">
        <f>IF(ISBLANK(H567),"",IFERROR(IF(MATCH(H567,Video_List!$G:$G,)&gt;0,"ok",""),"error"))</f>
        <v>ok</v>
      </c>
      <c r="K567" s="2">
        <v>45162.682719907403</v>
      </c>
      <c r="L567" s="2">
        <v>45162.682881944398</v>
      </c>
      <c r="M567" s="52">
        <f t="shared" si="76"/>
        <v>1.6203699487959966E-4</v>
      </c>
      <c r="N567" s="53" t="s">
        <v>46</v>
      </c>
      <c r="O567" s="54" t="s">
        <v>35</v>
      </c>
      <c r="P567" s="54" t="s">
        <v>46</v>
      </c>
      <c r="Q567" s="6">
        <v>37</v>
      </c>
      <c r="R567" s="5" t="str">
        <f t="shared" si="74"/>
        <v>FAIR-D3/37</v>
      </c>
      <c r="S567" s="4" t="str">
        <f>IF(ISBLANK(E567),"",IF(E567=H567, "1 video",CONCATENATE((+COUNTIFS(Video_List!$A:$A,Monitoring!C567,Video_List!$D:$D,"&lt;=" &amp;Monitoring!L567)-COUNTIFS(Video_List!$A:$A,Monitoring!C567,Video_List!$D:$D,"&lt;=" &amp;Monitoring!K567))+1," videos")))</f>
        <v>1 video</v>
      </c>
      <c r="T567" s="54" t="s">
        <v>579</v>
      </c>
      <c r="U567" s="75"/>
      <c r="V567" s="7" t="str">
        <f t="shared" si="72"/>
        <v/>
      </c>
      <c r="W567" s="85" t="str">
        <f t="shared" si="79"/>
        <v>yes</v>
      </c>
      <c r="X567" s="86" t="s">
        <v>32</v>
      </c>
      <c r="Y567" s="87" t="str">
        <f>+IFERROR(IF(Z567="#N/C","#N/C",INDEX(Taxonomy_UniqueValues!A:A,MATCH(Z567,Taxonomy_UniqueValues!B:B,0))),"#N/C")</f>
        <v>Insecta</v>
      </c>
      <c r="Z567" s="87" t="str">
        <f>+IFERROR(IF(AA567="#N/C","#N/C",INDEX(Taxonomy_UniqueValues!B:B,MATCH(AA567,Taxonomy_UniqueValues!C:C,0))),"#N/C")</f>
        <v>Hemiptera</v>
      </c>
      <c r="AA567" s="87" t="str">
        <f>+IFERROR(IF(AC567="#N/C","#N/C",INDEX(Taxonomy_UniqueValues!C:C,MATCH(AC567,Taxonomy_UniqueValues!E:E,0))),"#N/C")</f>
        <v>Auchenorrhyncha</v>
      </c>
      <c r="AB567" s="87" t="str">
        <f>+IFERROR(IF(AC567="#N/C","#N/C",INDEX(Taxonomy_UniqueValues!D:D,MATCH(AC567,Taxonomy_UniqueValues!E:E,0))),"#N/C")</f>
        <v>Cicadomorpha</v>
      </c>
      <c r="AC567" s="87" t="str">
        <f>+IFERROR(IF(AD567="#N/C","#N/C",INDEX(Taxonomy_UniqueValues!E:E,MATCH(AD567,Taxonomy_UniqueValues!F:F,0))),"#N/C")</f>
        <v>Membracoidea</v>
      </c>
      <c r="AD567" s="87" t="str">
        <f>+IFERROR(IF(AE567="#N/C","#N/C",IF(AE567="-",INDEX(Taxonomy_UniqueValues!F:F,MATCH(AF567,Taxonomy_UniqueValues!H:H,0)),INDEX(Taxonomy_UniqueValues!F:F,MATCH(AE567,Taxonomy_UniqueValues!G:G,0)))),"#N/C")</f>
        <v>Cicadellidae</v>
      </c>
      <c r="AE567" s="87" t="str">
        <f>+IFERROR(IF(AF567="#N/C","#N/C",INDEX(Taxonomy_UniqueValues!G:G,MATCH(AF567,Taxonomy_UniqueValues!H:H,0))),"#N/C")</f>
        <v>Deltocephalinae</v>
      </c>
      <c r="AF567" s="89" t="s">
        <v>580</v>
      </c>
      <c r="AG567" s="88" t="s">
        <v>37</v>
      </c>
      <c r="AH567" s="39" t="str" cm="1">
        <f t="array" ref="AH567">IF(LEN(V567)&gt;1,V567,_xlfn.LET(_xlpm.cls,Y567, _xlpm.ord,IFERROR(Z567,"#N/C"), _xlpm.subord,IFERROR(AA567,"#N/C"), _xlpm.infr,IFERROR(AB567,"#N/C"), _xlpm.sf,IFERROR(AC567,"#N/C"), _xlpm.fam,IFERROR(AD567,"#N/C"), _xlpm.subfam,IF(TRIM(AE567)="-","#N/C",IFERROR(AE567,"#N/C")),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_xlpm.fallback,IF(IFERROR(Z567,"#N/C")="#N/C",Y567,IF(IFERROR(AA567,"#N/C")="#N/C",Z567,IF(IFERROR(AB567,"#N/C")="#N/C",AA567,IF(IFERROR(AC567,"#N/C")="#N/C",AB567,IF(IFERROR(AD567,"#N/C")="#N/C",AC567,IF(IFERROR(AE567,"#N/C")="#N/C",AD567,"#N/C")))))), _xlpm.finalResult,IF(OR(_xlpm.computedResult="",_xlpm.computedResult="#N/C"),_xlpm.fallback,_xlpm.computedResult), INDEX(_xlpm.finalResult,1)))</f>
        <v>leafhopper</v>
      </c>
      <c r="AI567" s="106" t="s">
        <v>35</v>
      </c>
      <c r="AJ567" s="55" t="str">
        <f t="shared" si="73"/>
        <v>Insecta.Hemiptera.Auchenorrhyncha.Cicadomorpha.Membracoidea.Cicadellidae.Deltocephalinae.Orientus.#N/C</v>
      </c>
    </row>
    <row r="568" spans="1:36" x14ac:dyDescent="0.25">
      <c r="A568" s="3">
        <v>38</v>
      </c>
      <c r="B568" s="50" t="str">
        <f t="shared" si="78"/>
        <v>FAIR-D3_38</v>
      </c>
      <c r="C568" s="51" t="s">
        <v>530</v>
      </c>
      <c r="D568" s="4">
        <f t="shared" si="75"/>
        <v>45162</v>
      </c>
      <c r="E568" s="1" t="s">
        <v>581</v>
      </c>
      <c r="F568" s="81" t="str">
        <f>HYPERLINK(VLOOKUP(E568,Video_List!G:K,5),"video")</f>
        <v>video</v>
      </c>
      <c r="G568" s="5" t="str">
        <f>IF(ISBLANK(E568),"",IFERROR(IF(MATCH(E568,Video_List!$G:$G,)&gt;0,"ok",""),"errr"))</f>
        <v>ok</v>
      </c>
      <c r="H568" s="1" t="s">
        <v>582</v>
      </c>
      <c r="I568" s="81" t="str">
        <f>HYPERLINK(VLOOKUP(H568,Video_List!G:K,5),"video")</f>
        <v>video</v>
      </c>
      <c r="J568" s="5" t="str">
        <f>IF(ISBLANK(H568),"",IFERROR(IF(MATCH(H568,Video_List!$G:$G,)&gt;0,"ok",""),"error"))</f>
        <v>ok</v>
      </c>
      <c r="K568" s="2">
        <v>45162.745358796303</v>
      </c>
      <c r="L568" s="2">
        <v>45162.7575462963</v>
      </c>
      <c r="M568" s="52">
        <f t="shared" si="76"/>
        <v>1.2187499996798579E-2</v>
      </c>
      <c r="N568" s="53" t="s">
        <v>583</v>
      </c>
      <c r="O568" s="54" t="s">
        <v>32</v>
      </c>
      <c r="P568" s="54" t="s">
        <v>33</v>
      </c>
      <c r="Q568" s="6">
        <v>38</v>
      </c>
      <c r="R568" s="5" t="str">
        <f t="shared" si="74"/>
        <v>FAIR-D3/38</v>
      </c>
      <c r="S568" s="4" t="str">
        <f>IF(ISBLANK(E568),"",IF(E568=H568, "1 video",CONCATENATE((+COUNTIFS(Video_List!$A:$A,Monitoring!C568,Video_List!$D:$D,"&lt;=" &amp;Monitoring!L568)-COUNTIFS(Video_List!$A:$A,Monitoring!C568,Video_List!$D:$D,"&lt;=" &amp;Monitoring!K568))+1," videos")))</f>
        <v>2 videos</v>
      </c>
      <c r="T568" s="54" t="s">
        <v>34</v>
      </c>
      <c r="U568" s="75"/>
      <c r="V568" s="7" t="str">
        <f t="shared" si="72"/>
        <v/>
      </c>
      <c r="W568" s="85" t="str">
        <f t="shared" si="79"/>
        <v>yes</v>
      </c>
      <c r="X568" s="86" t="s">
        <v>35</v>
      </c>
      <c r="Y568" s="87" t="str">
        <f>+IFERROR(IF(Z568="#N/C","#N/C",IF(Z568=0,INDEX(Taxonomy_UniqueValues!A:A,MATCH(AA568,Taxonomy_UniqueValues!C:C,0)),INDEX(Taxonomy_UniqueValues!A:A,MATCH(Z568,Taxonomy_UniqueValues!B:B,0)))),"#N/C")</f>
        <v>Insecta</v>
      </c>
      <c r="Z568" s="87" t="str">
        <f>+IFERROR(IF(AA568="#N/C","#N/C",IF(AA568=0,INDEX(Taxonomy_UniqueValues!B:B,MATCH(AB568,Taxonomy_UniqueValues!D:D,0)),INDEX(Taxonomy_UniqueValues!B:B,MATCH(AA568,Taxonomy_UniqueValues!C:C,0)))),"#N/C")</f>
        <v>Diptera</v>
      </c>
      <c r="AA568" s="87" t="str">
        <f>+IFERROR(IF(AB568="#N/C","#N/C",IF(AB568=0,INDEX(Taxonomy_UniqueValues!C:C,MATCH(AC568,Taxonomy_UniqueValues!E:E,0)),INDEX(Taxonomy_UniqueValues!C:C,MATCH(AB568,Taxonomy_UniqueValues!D:D,0)))),"#N/C")</f>
        <v>Brachycera</v>
      </c>
      <c r="AB568" s="87" t="str">
        <f>+IFERROR(IF(AC568="#N/C","#N/C",IF(AC568=0,INDEX(Taxonomy_UniqueValues!D:D,MATCH(AD568,Taxonomy_UniqueValues!F:F,0)),INDEX(Taxonomy_UniqueValues!D:D,MATCH(AC568,Taxonomy_UniqueValues!E:E,0)))),"#N/C")</f>
        <v>Muscomorpha</v>
      </c>
      <c r="AC568" s="87" t="str">
        <f>+IFERROR(IF(AD568="#N/C","#N/C",IF(AD568=0,INDEX(Taxonomy_UniqueValues!E:E,MATCH(AE568,Taxonomy_UniqueValues!G:G,0)),INDEX(Taxonomy_UniqueValues!E:E,MATCH(AD568,Taxonomy_UniqueValues!F:F,0)))),"#N/C")</f>
        <v>Muscoidea</v>
      </c>
      <c r="AD568" s="87" t="str">
        <f>+IFERROR(IF(AE568="#N/C","#N/C",IF(AE568=0,INDEX(Taxonomy_UniqueValues!F:F,MATCH(AF568,Taxonomy_UniqueValues!H:H,0)),INDEX(Taxonomy_UniqueValues!F:F,MATCH(AE568,Taxonomy_UniqueValues!G:G,0)))),"#N/C")</f>
        <v>Fanniidae</v>
      </c>
      <c r="AE568" s="87">
        <f>+IFERROR(IF(AF568="#N/C","#N/C",INDEX(Taxonomy_UniqueValues!G:G,MATCH(AF568,Taxonomy_UniqueValues!H:H,0))),"#N/C")</f>
        <v>0</v>
      </c>
      <c r="AF568" s="89" t="s">
        <v>39</v>
      </c>
      <c r="AG568" s="88" t="s">
        <v>37</v>
      </c>
      <c r="AH568" s="39" t="str" cm="1">
        <f t="array" ref="AH568">IF(LEN(V568)&gt;1,V568,_xlfn.LET(_xlpm.cls,Y568, _xlpm.ord,IFERROR(Z568,"#N/C"), _xlpm.subord,IFERROR(AA568,"#N/C"), _xlpm.infr,IFERROR(AB568,"#N/C"), _xlpm.sf,IFERROR(AC568,"#N/C"), _xlpm.fam,IFERROR(AD568,"#N/C"), _xlpm.subfam,IF(TRIM(AE568)="-","#N/C",IFERROR(AE568,"#N/C")),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_xlpm.fallback,IF(IFERROR(Z568,"#N/C")="#N/C",Y568,IF(IFERROR(AA568,"#N/C")="#N/C",Z568,IF(IFERROR(AB568,"#N/C")="#N/C",AA568,IF(IFERROR(AC568,"#N/C")="#N/C",AB568,IF(IFERROR(AD568,"#N/C")="#N/C",AC568,IF(IFERROR(AE568,"#N/C")="#N/C",AD568,"#N/C")))))), _xlpm.finalResult,IF(OR(_xlpm.computedResult="",_xlpm.computedResult="#N/C"),_xlpm.fallback,_xlpm.computedResult), INDEX(_xlpm.finalResult,1)))</f>
        <v>fly</v>
      </c>
      <c r="AI568" s="106" t="s">
        <v>35</v>
      </c>
      <c r="AJ568" s="55" t="str">
        <f t="shared" si="73"/>
        <v>Insecta.Diptera.Brachycera.Muscomorpha.Muscoidea.Fanniidae.0.Fannia.#N/C</v>
      </c>
    </row>
    <row r="569" spans="1:36" x14ac:dyDescent="0.25">
      <c r="A569" s="3">
        <v>39</v>
      </c>
      <c r="B569" s="50" t="str">
        <f t="shared" si="78"/>
        <v>FAIR-D3_39</v>
      </c>
      <c r="C569" s="51" t="s">
        <v>530</v>
      </c>
      <c r="D569" s="4">
        <f t="shared" si="75"/>
        <v>45162</v>
      </c>
      <c r="E569" s="1" t="s">
        <v>584</v>
      </c>
      <c r="F569" s="81" t="str">
        <f>HYPERLINK(VLOOKUP(E569,Video_List!G:K,5),"video")</f>
        <v>video</v>
      </c>
      <c r="G569" s="5" t="str">
        <f>IF(ISBLANK(E569),"",IFERROR(IF(MATCH(E569,Video_List!$G:$G,)&gt;0,"ok",""),"errr"))</f>
        <v>ok</v>
      </c>
      <c r="H569" s="1" t="s">
        <v>584</v>
      </c>
      <c r="I569" s="81" t="str">
        <f>HYPERLINK(VLOOKUP(H569,Video_List!G:K,5),"video")</f>
        <v>video</v>
      </c>
      <c r="J569" s="5" t="str">
        <f>IF(ISBLANK(H569),"",IFERROR(IF(MATCH(H569,Video_List!$G:$G,)&gt;0,"ok",""),"error"))</f>
        <v>ok</v>
      </c>
      <c r="K569" s="2">
        <v>45162.758807870399</v>
      </c>
      <c r="L569" s="2">
        <v>45162.7591203704</v>
      </c>
      <c r="M569" s="52">
        <f t="shared" si="76"/>
        <v>3.125000002910383E-4</v>
      </c>
      <c r="N569" s="53" t="s">
        <v>46</v>
      </c>
      <c r="O569" s="54" t="s">
        <v>32</v>
      </c>
      <c r="P569" s="54" t="s">
        <v>33</v>
      </c>
      <c r="Q569" s="6">
        <v>39</v>
      </c>
      <c r="R569" s="5" t="str">
        <f t="shared" si="74"/>
        <v>FAIR-D3/39</v>
      </c>
      <c r="S569" s="4" t="str">
        <f>IF(ISBLANK(E569),"",IF(E569=H569, "1 video",CONCATENATE((+COUNTIFS(Video_List!$A:$A,Monitoring!C569,Video_List!$D:$D,"&lt;=" &amp;Monitoring!L569)-COUNTIFS(Video_List!$A:$A,Monitoring!C569,Video_List!$D:$D,"&lt;=" &amp;Monitoring!K569))+1," videos")))</f>
        <v>1 video</v>
      </c>
      <c r="T569" s="54" t="s">
        <v>34</v>
      </c>
      <c r="U569" s="75"/>
      <c r="V569" s="7" t="str">
        <f t="shared" si="72"/>
        <v/>
      </c>
      <c r="W569" s="85" t="str">
        <f t="shared" si="79"/>
        <v>yes</v>
      </c>
      <c r="X569" s="86" t="s">
        <v>35</v>
      </c>
      <c r="Y569" s="87" t="str">
        <f>+IFERROR(IF(Z569="#N/C","#N/C",INDEX(Taxonomy_UniqueValues!A:A,MATCH(Z569,Taxonomy_UniqueValues!B:B,0))),"#N/C")</f>
        <v>Insecta</v>
      </c>
      <c r="Z569" s="87" t="str">
        <f>+IFERROR(IF(AA569="#N/C","#N/C",INDEX(Taxonomy_UniqueValues!B:B,MATCH(AA569,Taxonomy_UniqueValues!C:C,0))),"#N/C")</f>
        <v>Diptera</v>
      </c>
      <c r="AA569" s="87" t="str">
        <f>+IFERROR(IF(AC569="#N/C","#N/C",INDEX(Taxonomy_UniqueValues!C:C,MATCH(AC569,Taxonomy_UniqueValues!E:E,0))),"#N/C")</f>
        <v>Brachycera</v>
      </c>
      <c r="AB569" s="87" t="str">
        <f>+IFERROR(IF(AC569="#N/C","#N/C",INDEX(Taxonomy_UniqueValues!D:D,MATCH(AC569,Taxonomy_UniqueValues!E:E,0))),"#N/C")</f>
        <v>Muscomorpha</v>
      </c>
      <c r="AC569" s="87" t="s">
        <v>36</v>
      </c>
      <c r="AD569" s="87" t="str">
        <f>+IFERROR(IF(AE569="#N/C","#N/C",IF(AE569="-",INDEX(Taxonomy_UniqueValues!F:F,MATCH(AF569,Taxonomy_UniqueValues!H:H,0)),INDEX(Taxonomy_UniqueValues!F:F,MATCH(AE569,Taxonomy_UniqueValues!G:G,0)))),"#N/C")</f>
        <v>#N/C</v>
      </c>
      <c r="AE569" s="87" t="str">
        <f>+IFERROR(IF(AF569="#N/C","#N/C",INDEX(Taxonomy_UniqueValues!G:G,MATCH(AF569,Taxonomy_UniqueValues!H:H,0))),"#N/C")</f>
        <v>#N/C</v>
      </c>
      <c r="AF569" s="89" t="str">
        <f>+IFERROR(IF(AG569="#N/C","#N/C",INDEX(Taxonomy_UniqueValues!H:H,MATCH(AG569,Taxonomy_UniqueValues!I:I,0))),"#N/C")</f>
        <v>#N/C</v>
      </c>
      <c r="AG569" s="88" t="s">
        <v>37</v>
      </c>
      <c r="AH569" s="39" t="str" cm="1">
        <f t="array" ref="AH569">IF(LEN(V569)&gt;1,V569,_xlfn.LET(_xlpm.cls,Y569, _xlpm.ord,IFERROR(Z569,"#N/C"), _xlpm.subord,IFERROR(AA569,"#N/C"), _xlpm.infr,IFERROR(AB569,"#N/C"), _xlpm.sf,IFERROR(AC569,"#N/C"), _xlpm.fam,IFERROR(AD569,"#N/C"), _xlpm.subfam,IF(TRIM(AE569)="-","#N/C",IFERROR(AE569,"#N/C")),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_xlpm.fallback,IF(IFERROR(Z569,"#N/C")="#N/C",Y569,IF(IFERROR(AA569,"#N/C")="#N/C",Z569,IF(IFERROR(AB569,"#N/C")="#N/C",AA569,IF(IFERROR(AC569,"#N/C")="#N/C",AB569,IF(IFERROR(AD569,"#N/C")="#N/C",AC569,IF(IFERROR(AE569,"#N/C")="#N/C",AD569,"#N/C")))))), _xlpm.finalResult,IF(OR(_xlpm.computedResult="",_xlpm.computedResult="#N/C"),_xlpm.fallback,_xlpm.computedResult), INDEX(_xlpm.finalResult,1)))</f>
        <v>Muscoidea</v>
      </c>
      <c r="AI569" s="106" t="s">
        <v>35</v>
      </c>
      <c r="AJ569" s="55" t="str">
        <f t="shared" si="73"/>
        <v>Insecta.Diptera.Brachycera.Muscomorpha.Muscoidea.#N/C.#N/C.#N/C.#N/C</v>
      </c>
    </row>
    <row r="570" spans="1:36" x14ac:dyDescent="0.25">
      <c r="A570" s="3">
        <v>40</v>
      </c>
      <c r="B570" s="50" t="str">
        <f t="shared" si="78"/>
        <v>FAIR-D3_40</v>
      </c>
      <c r="C570" s="51" t="s">
        <v>530</v>
      </c>
      <c r="D570" s="4">
        <f t="shared" si="75"/>
        <v>45162</v>
      </c>
      <c r="E570" s="1" t="s">
        <v>584</v>
      </c>
      <c r="F570" s="81" t="str">
        <f>HYPERLINK(VLOOKUP(E570,Video_List!G:K,5),"video")</f>
        <v>video</v>
      </c>
      <c r="G570" s="5" t="str">
        <f>IF(ISBLANK(E570),"",IFERROR(IF(MATCH(E570,Video_List!$G:$G,)&gt;0,"ok",""),"errr"))</f>
        <v>ok</v>
      </c>
      <c r="H570" s="1" t="s">
        <v>584</v>
      </c>
      <c r="I570" s="81" t="str">
        <f>HYPERLINK(VLOOKUP(H570,Video_List!G:K,5),"video")</f>
        <v>video</v>
      </c>
      <c r="J570" s="5" t="str">
        <f>IF(ISBLANK(H570),"",IFERROR(IF(MATCH(H570,Video_List!$G:$G,)&gt;0,"ok",""),"error"))</f>
        <v>ok</v>
      </c>
      <c r="K570" s="2">
        <v>45162.7591203704</v>
      </c>
      <c r="L570" s="2">
        <v>45162.759236111102</v>
      </c>
      <c r="M570" s="52">
        <f t="shared" si="76"/>
        <v>1.1574070231290534E-4</v>
      </c>
      <c r="N570" s="53" t="s">
        <v>31</v>
      </c>
      <c r="O570" s="54" t="s">
        <v>32</v>
      </c>
      <c r="P570" s="54" t="s">
        <v>33</v>
      </c>
      <c r="Q570" s="6">
        <v>40</v>
      </c>
      <c r="R570" s="5" t="str">
        <f t="shared" si="74"/>
        <v>FAIR-D3/40</v>
      </c>
      <c r="S570" s="4" t="str">
        <f>IF(ISBLANK(E570),"",IF(E570=H570, "1 video",CONCATENATE((+COUNTIFS(Video_List!$A:$A,Monitoring!C570,Video_List!$D:$D,"&lt;=" &amp;Monitoring!L570)-COUNTIFS(Video_List!$A:$A,Monitoring!C570,Video_List!$D:$D,"&lt;=" &amp;Monitoring!K570))+1," videos")))</f>
        <v>1 video</v>
      </c>
      <c r="T570" s="54" t="s">
        <v>34</v>
      </c>
      <c r="U570" s="75"/>
      <c r="V570" s="7" t="str">
        <f t="shared" si="72"/>
        <v/>
      </c>
      <c r="W570" s="85" t="str">
        <f t="shared" si="79"/>
        <v>yes</v>
      </c>
      <c r="X570" s="86" t="s">
        <v>35</v>
      </c>
      <c r="Y570" s="87" t="str">
        <f>+IFERROR(IF(Z570="#N/C","#N/C",IF(Z570=0,INDEX(Taxonomy_UniqueValues!A:A,MATCH(AA570,Taxonomy_UniqueValues!C:C,0)),INDEX(Taxonomy_UniqueValues!A:A,MATCH(Z570,Taxonomy_UniqueValues!B:B,0)))),"#N/C")</f>
        <v>Insecta</v>
      </c>
      <c r="Z570" s="87" t="str">
        <f>+IFERROR(IF(AA570="#N/C","#N/C",IF(AA570=0,INDEX(Taxonomy_UniqueValues!B:B,MATCH(AB570,Taxonomy_UniqueValues!D:D,0)),INDEX(Taxonomy_UniqueValues!B:B,MATCH(AA570,Taxonomy_UniqueValues!C:C,0)))),"#N/C")</f>
        <v>Diptera</v>
      </c>
      <c r="AA570" s="87" t="str">
        <f>+IFERROR(IF(AB570="#N/C","#N/C",IF(AB570=0,INDEX(Taxonomy_UniqueValues!C:C,MATCH(AC570,Taxonomy_UniqueValues!E:E,0)),INDEX(Taxonomy_UniqueValues!C:C,MATCH(AB570,Taxonomy_UniqueValues!D:D,0)))),"#N/C")</f>
        <v>Brachycera</v>
      </c>
      <c r="AB570" s="87" t="str">
        <f>+IFERROR(IF(AC570="#N/C","#N/C",IF(AC570=0,INDEX(Taxonomy_UniqueValues!D:D,MATCH(AD570,Taxonomy_UniqueValues!F:F,0)),INDEX(Taxonomy_UniqueValues!D:D,MATCH(AC570,Taxonomy_UniqueValues!E:E,0)))),"#N/C")</f>
        <v>Muscomorpha</v>
      </c>
      <c r="AC570" s="87" t="str">
        <f>+IFERROR(IF(AD570="#N/C","#N/C",IF(AD570=0,INDEX(Taxonomy_UniqueValues!E:E,MATCH(AE570,Taxonomy_UniqueValues!G:G,0)),INDEX(Taxonomy_UniqueValues!E:E,MATCH(AD570,Taxonomy_UniqueValues!F:F,0)))),"#N/C")</f>
        <v>Muscoidea</v>
      </c>
      <c r="AD570" s="87" t="str">
        <f>+IFERROR(IF(AE570="#N/C","#N/C",IF(AE570=0,INDEX(Taxonomy_UniqueValues!F:F,MATCH(AF570,Taxonomy_UniqueValues!H:H,0)),INDEX(Taxonomy_UniqueValues!F:F,MATCH(AE570,Taxonomy_UniqueValues!G:G,0)))),"#N/C")</f>
        <v>Fanniidae</v>
      </c>
      <c r="AE570" s="87">
        <f>+IFERROR(IF(AF570="#N/C","#N/C",INDEX(Taxonomy_UniqueValues!G:G,MATCH(AF570,Taxonomy_UniqueValues!H:H,0))),"#N/C")</f>
        <v>0</v>
      </c>
      <c r="AF570" s="89" t="s">
        <v>39</v>
      </c>
      <c r="AG570" s="88" t="s">
        <v>37</v>
      </c>
      <c r="AH570" s="39" t="str" cm="1">
        <f t="array" ref="AH570">IF(LEN(V570)&gt;1,V570,_xlfn.LET(_xlpm.cls,Y570, _xlpm.ord,IFERROR(Z570,"#N/C"), _xlpm.subord,IFERROR(AA570,"#N/C"), _xlpm.infr,IFERROR(AB570,"#N/C"), _xlpm.sf,IFERROR(AC570,"#N/C"), _xlpm.fam,IFERROR(AD570,"#N/C"), _xlpm.subfam,IF(TRIM(AE570)="-","#N/C",IFERROR(AE570,"#N/C")),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_xlpm.fallback,IF(IFERROR(Z570,"#N/C")="#N/C",Y570,IF(IFERROR(AA570,"#N/C")="#N/C",Z570,IF(IFERROR(AB570,"#N/C")="#N/C",AA570,IF(IFERROR(AC570,"#N/C")="#N/C",AB570,IF(IFERROR(AD570,"#N/C")="#N/C",AC570,IF(IFERROR(AE570,"#N/C")="#N/C",AD570,"#N/C")))))), _xlpm.finalResult,IF(OR(_xlpm.computedResult="",_xlpm.computedResult="#N/C"),_xlpm.fallback,_xlpm.computedResult), INDEX(_xlpm.finalResult,1)))</f>
        <v>fly</v>
      </c>
      <c r="AI570" s="106" t="s">
        <v>35</v>
      </c>
      <c r="AJ570" s="55" t="str">
        <f t="shared" si="73"/>
        <v>Insecta.Diptera.Brachycera.Muscomorpha.Muscoidea.Fanniidae.0.Fannia.#N/C</v>
      </c>
    </row>
    <row r="571" spans="1:36" x14ac:dyDescent="0.25">
      <c r="A571" s="3">
        <v>41</v>
      </c>
      <c r="B571" s="50" t="str">
        <f t="shared" si="78"/>
        <v>FAIR-D3_41</v>
      </c>
      <c r="C571" s="51" t="s">
        <v>530</v>
      </c>
      <c r="D571" s="4">
        <f t="shared" si="75"/>
        <v>45162</v>
      </c>
      <c r="E571" s="1" t="s">
        <v>585</v>
      </c>
      <c r="F571" s="81" t="str">
        <f>HYPERLINK(VLOOKUP(E571,Video_List!G:K,5),"video")</f>
        <v>video</v>
      </c>
      <c r="G571" s="5" t="str">
        <f>IF(ISBLANK(E571),"",IFERROR(IF(MATCH(E571,Video_List!$G:$G,)&gt;0,"ok",""),"errr"))</f>
        <v>ok</v>
      </c>
      <c r="H571" s="1" t="s">
        <v>585</v>
      </c>
      <c r="I571" s="81" t="str">
        <f>HYPERLINK(VLOOKUP(H571,Video_List!G:K,5),"video")</f>
        <v>video</v>
      </c>
      <c r="J571" s="5" t="str">
        <f>IF(ISBLANK(H571),"",IFERROR(IF(MATCH(H571,Video_List!$G:$G,)&gt;0,"ok",""),"error"))</f>
        <v>ok</v>
      </c>
      <c r="K571" s="2">
        <v>45162.768553240698</v>
      </c>
      <c r="L571" s="2">
        <v>45162.768692129597</v>
      </c>
      <c r="M571" s="52">
        <f t="shared" si="76"/>
        <v>1.388888995279558E-4</v>
      </c>
      <c r="N571" s="53" t="s">
        <v>31</v>
      </c>
      <c r="O571" s="54" t="s">
        <v>32</v>
      </c>
      <c r="P571" s="54" t="s">
        <v>33</v>
      </c>
      <c r="Q571" s="6">
        <v>41</v>
      </c>
      <c r="R571" s="5" t="str">
        <f t="shared" si="74"/>
        <v>FAIR-D3/41</v>
      </c>
      <c r="S571" s="4" t="str">
        <f>IF(ISBLANK(E571),"",IF(E571=H571, "1 video",CONCATENATE((+COUNTIFS(Video_List!$A:$A,Monitoring!C571,Video_List!$D:$D,"&lt;=" &amp;Monitoring!L571)-COUNTIFS(Video_List!$A:$A,Monitoring!C571,Video_List!$D:$D,"&lt;=" &amp;Monitoring!K571))+1," videos")))</f>
        <v>1 video</v>
      </c>
      <c r="T571" s="54" t="s">
        <v>34</v>
      </c>
      <c r="U571" s="75"/>
      <c r="V571" s="7" t="str">
        <f t="shared" si="72"/>
        <v/>
      </c>
      <c r="W571" s="85" t="str">
        <f t="shared" si="79"/>
        <v>no</v>
      </c>
      <c r="X571" s="86" t="s">
        <v>35</v>
      </c>
      <c r="Y571" s="87" t="str">
        <f>+IFERROR(IF(Z571="#N/C","#N/C",INDEX(Taxonomy_UniqueValues!A:A,MATCH(Z571,Taxonomy_UniqueValues!B:B,0))),"#N/C")</f>
        <v>Insecta</v>
      </c>
      <c r="Z571" s="87" t="str">
        <f>+IFERROR(IF(AA571="#N/C","#N/C",INDEX(Taxonomy_UniqueValues!B:B,MATCH(AA571,Taxonomy_UniqueValues!C:C,0))),"#N/C")</f>
        <v>Diptera</v>
      </c>
      <c r="AA571" s="87" t="s">
        <v>49</v>
      </c>
      <c r="AB571" s="87" t="str">
        <f>+IFERROR(IF(AC571="#N/C","#N/C",INDEX(Taxonomy_UniqueValues!D:D,MATCH(AC571,Taxonomy_UniqueValues!E:E,0))),"#N/C")</f>
        <v>#N/C</v>
      </c>
      <c r="AC571" s="87" t="str">
        <f>+IFERROR(IF(AD571="#N/C","#N/C",INDEX(Taxonomy_UniqueValues!E:E,MATCH(AD571,Taxonomy_UniqueValues!F:F,0))),"#N/C")</f>
        <v>#N/C</v>
      </c>
      <c r="AD571" s="87" t="str">
        <f>+IFERROR(IF(AE571="#N/C","#N/C",IF(AE571="-",INDEX(Taxonomy_UniqueValues!F:F,MATCH(AF571,Taxonomy_UniqueValues!H:H,0)),INDEX(Taxonomy_UniqueValues!F:F,MATCH(AE571,Taxonomy_UniqueValues!G:G,0)))),"#N/C")</f>
        <v>#N/C</v>
      </c>
      <c r="AE571" s="87" t="str">
        <f>+IFERROR(IF(AF571="#N/C","#N/C",INDEX(Taxonomy_UniqueValues!G:G,MATCH(AF571,Taxonomy_UniqueValues!H:H,0))),"#N/C")</f>
        <v>#N/C</v>
      </c>
      <c r="AF571" s="89" t="str">
        <f>+IFERROR(IF(AG571="#N/C","#N/C",INDEX(Taxonomy_UniqueValues!H:H,MATCH(AG571,Taxonomy_UniqueValues!I:I,0))),"#N/C")</f>
        <v>#N/C</v>
      </c>
      <c r="AG571" s="88" t="s">
        <v>37</v>
      </c>
      <c r="AH571" s="39" t="str" cm="1">
        <f t="array" ref="AH571">IF(LEN(V571)&gt;1,V571,_xlfn.LET(_xlpm.cls,Y571, _xlpm.ord,IFERROR(Z571,"#N/C"), _xlpm.subord,IFERROR(AA571,"#N/C"), _xlpm.infr,IFERROR(AB571,"#N/C"), _xlpm.sf,IFERROR(AC571,"#N/C"), _xlpm.fam,IFERROR(AD571,"#N/C"), _xlpm.subfam,IF(TRIM(AE571)="-","#N/C",IFERROR(AE571,"#N/C")),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_xlpm.fallback,IF(IFERROR(Z571,"#N/C")="#N/C",Y571,IF(IFERROR(AA571,"#N/C")="#N/C",Z571,IF(IFERROR(AB571,"#N/C")="#N/C",AA571,IF(IFERROR(AC571,"#N/C")="#N/C",AB571,IF(IFERROR(AD571,"#N/C")="#N/C",AC571,IF(IFERROR(AE571,"#N/C")="#N/C",AD571,"#N/C")))))), _xlpm.finalResult,IF(OR(_xlpm.computedResult="",_xlpm.computedResult="#N/C"),_xlpm.fallback,_xlpm.computedResult), INDEX(_xlpm.finalResult,1)))</f>
        <v>Brachycera</v>
      </c>
      <c r="AI571" s="106" t="s">
        <v>35</v>
      </c>
      <c r="AJ571" s="55" t="str">
        <f t="shared" si="73"/>
        <v>Insecta.Diptera.Brachycera.#N/C.#N/C.#N/C.#N/C.#N/C.#N/C</v>
      </c>
    </row>
    <row r="572" spans="1:36" x14ac:dyDescent="0.25">
      <c r="A572" s="3">
        <v>42</v>
      </c>
      <c r="B572" s="50" t="str">
        <f t="shared" si="78"/>
        <v>FAIR-D3_42</v>
      </c>
      <c r="C572" s="51" t="s">
        <v>530</v>
      </c>
      <c r="D572" s="4">
        <f t="shared" si="75"/>
        <v>45163</v>
      </c>
      <c r="E572" s="1" t="s">
        <v>586</v>
      </c>
      <c r="F572" s="81" t="str">
        <f>HYPERLINK(VLOOKUP(E572,Video_List!G:K,5),"video")</f>
        <v>video</v>
      </c>
      <c r="G572" s="5" t="str">
        <f>IF(ISBLANK(E572),"",IFERROR(IF(MATCH(E572,Video_List!$G:$G,)&gt;0,"ok",""),"errr"))</f>
        <v>ok</v>
      </c>
      <c r="H572" s="1" t="s">
        <v>587</v>
      </c>
      <c r="I572" s="81" t="str">
        <f>HYPERLINK(VLOOKUP(H572,Video_List!G:K,5),"video")</f>
        <v>video</v>
      </c>
      <c r="J572" s="5" t="str">
        <f>IF(ISBLANK(H572),"",IFERROR(IF(MATCH(H572,Video_List!$G:$G,)&gt;0,"ok",""),"error"))</f>
        <v>ok</v>
      </c>
      <c r="K572" s="2">
        <v>45163.306423611102</v>
      </c>
      <c r="L572" s="2">
        <v>45163.308090277802</v>
      </c>
      <c r="M572" s="52">
        <f t="shared" si="76"/>
        <v>1.6666666997480206E-3</v>
      </c>
      <c r="N572" s="53" t="s">
        <v>46</v>
      </c>
      <c r="O572" s="54" t="s">
        <v>32</v>
      </c>
      <c r="P572" s="54" t="s">
        <v>33</v>
      </c>
      <c r="Q572" s="6">
        <v>42</v>
      </c>
      <c r="R572" s="5" t="str">
        <f t="shared" si="74"/>
        <v>FAIR-D3/42</v>
      </c>
      <c r="S572" s="4" t="str">
        <f>IF(ISBLANK(E572),"",IF(E572=H572, "1 video",CONCATENATE((+COUNTIFS(Video_List!$A:$A,Monitoring!C572,Video_List!$D:$D,"&lt;=" &amp;Monitoring!L572)-COUNTIFS(Video_List!$A:$A,Monitoring!C572,Video_List!$D:$D,"&lt;=" &amp;Monitoring!K572))+1," videos")))</f>
        <v>2 videos</v>
      </c>
      <c r="T572" s="54" t="s">
        <v>34</v>
      </c>
      <c r="U572" s="75" t="s">
        <v>364</v>
      </c>
      <c r="V572" s="7" t="str">
        <f t="shared" si="72"/>
        <v/>
      </c>
      <c r="W572" s="85" t="str">
        <f t="shared" si="79"/>
        <v>no</v>
      </c>
      <c r="X572" s="86" t="s">
        <v>35</v>
      </c>
      <c r="Y572" s="87" t="str">
        <f>+IFERROR(IF(Z572="#N/C","#N/C",INDEX(Taxonomy_UniqueValues!A:A,MATCH(Z572,Taxonomy_UniqueValues!B:B,0))),"#N/C")</f>
        <v>Insecta</v>
      </c>
      <c r="Z572" s="87" t="str">
        <f>+IFERROR(IF(AA572="#N/C","#N/C",INDEX(Taxonomy_UniqueValues!B:B,MATCH(AA572,Taxonomy_UniqueValues!C:C,0))),"#N/C")</f>
        <v>Diptera</v>
      </c>
      <c r="AA572" s="87" t="s">
        <v>49</v>
      </c>
      <c r="AB572" s="87" t="str">
        <f>+IFERROR(IF(AC572="#N/C","#N/C",INDEX(Taxonomy_UniqueValues!D:D,MATCH(AC572,Taxonomy_UniqueValues!E:E,0))),"#N/C")</f>
        <v>#N/C</v>
      </c>
      <c r="AC572" s="87" t="str">
        <f>+IFERROR(IF(AD572="#N/C","#N/C",INDEX(Taxonomy_UniqueValues!E:E,MATCH(AD572,Taxonomy_UniqueValues!F:F,0))),"#N/C")</f>
        <v>#N/C</v>
      </c>
      <c r="AD572" s="87" t="str">
        <f>+IFERROR(IF(AE572="#N/C","#N/C",IF(AE572="-",INDEX(Taxonomy_UniqueValues!F:F,MATCH(AF572,Taxonomy_UniqueValues!H:H,0)),INDEX(Taxonomy_UniqueValues!F:F,MATCH(AE572,Taxonomy_UniqueValues!G:G,0)))),"#N/C")</f>
        <v>#N/C</v>
      </c>
      <c r="AE572" s="87" t="str">
        <f>+IFERROR(IF(AF572="#N/C","#N/C",INDEX(Taxonomy_UniqueValues!G:G,MATCH(AF572,Taxonomy_UniqueValues!H:H,0))),"#N/C")</f>
        <v>#N/C</v>
      </c>
      <c r="AF572" s="89" t="str">
        <f>+IFERROR(IF(AG572="#N/C","#N/C",INDEX(Taxonomy_UniqueValues!H:H,MATCH(AG572,Taxonomy_UniqueValues!I:I,0))),"#N/C")</f>
        <v>#N/C</v>
      </c>
      <c r="AG572" s="88" t="s">
        <v>37</v>
      </c>
      <c r="AH572" s="39" t="str" cm="1">
        <f t="array" ref="AH572">IF(LEN(V572)&gt;1,V572,_xlfn.LET(_xlpm.cls,Y572, _xlpm.ord,IFERROR(Z572,"#N/C"), _xlpm.subord,IFERROR(AA572,"#N/C"), _xlpm.infr,IFERROR(AB572,"#N/C"), _xlpm.sf,IFERROR(AC572,"#N/C"), _xlpm.fam,IFERROR(AD572,"#N/C"), _xlpm.subfam,IF(TRIM(AE572)="-","#N/C",IFERROR(AE572,"#N/C")),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_xlpm.fallback,IF(IFERROR(Z572,"#N/C")="#N/C",Y572,IF(IFERROR(AA572,"#N/C")="#N/C",Z572,IF(IFERROR(AB572,"#N/C")="#N/C",AA572,IF(IFERROR(AC572,"#N/C")="#N/C",AB572,IF(IFERROR(AD572,"#N/C")="#N/C",AC572,IF(IFERROR(AE572,"#N/C")="#N/C",AD572,"#N/C")))))), _xlpm.finalResult,IF(OR(_xlpm.computedResult="",_xlpm.computedResult="#N/C"),_xlpm.fallback,_xlpm.computedResult), INDEX(_xlpm.finalResult,1)))</f>
        <v>Brachycera</v>
      </c>
      <c r="AI572" s="106" t="s">
        <v>35</v>
      </c>
      <c r="AJ572" s="55" t="str">
        <f t="shared" si="73"/>
        <v>Insecta.Diptera.Brachycera.#N/C.#N/C.#N/C.#N/C.#N/C.#N/C</v>
      </c>
    </row>
    <row r="573" spans="1:36" x14ac:dyDescent="0.25">
      <c r="A573" s="3">
        <v>43</v>
      </c>
      <c r="B573" s="50" t="str">
        <f t="shared" si="78"/>
        <v>FAIR-D3_43</v>
      </c>
      <c r="C573" s="51" t="s">
        <v>530</v>
      </c>
      <c r="D573" s="4">
        <f t="shared" si="75"/>
        <v>45163</v>
      </c>
      <c r="E573" s="1" t="s">
        <v>588</v>
      </c>
      <c r="F573" s="81" t="str">
        <f>HYPERLINK(VLOOKUP(E573,Video_List!G:K,5),"video")</f>
        <v>video</v>
      </c>
      <c r="G573" s="5" t="str">
        <f>IF(ISBLANK(E573),"",IFERROR(IF(MATCH(E573,Video_List!$G:$G,)&gt;0,"ok",""),"errr"))</f>
        <v>ok</v>
      </c>
      <c r="H573" s="1" t="s">
        <v>588</v>
      </c>
      <c r="I573" s="81" t="str">
        <f>HYPERLINK(VLOOKUP(H573,Video_List!G:K,5),"video")</f>
        <v>video</v>
      </c>
      <c r="J573" s="5" t="str">
        <f>IF(ISBLANK(H573),"",IFERROR(IF(MATCH(H573,Video_List!$G:$G,)&gt;0,"ok",""),"error"))</f>
        <v>ok</v>
      </c>
      <c r="K573" s="2">
        <v>45163.339861111097</v>
      </c>
      <c r="L573" s="2">
        <v>45163.339930555601</v>
      </c>
      <c r="M573" s="52">
        <f t="shared" si="76"/>
        <v>6.9444504333660007E-5</v>
      </c>
      <c r="N573" s="53" t="s">
        <v>33</v>
      </c>
      <c r="O573" s="54" t="s">
        <v>32</v>
      </c>
      <c r="P573" s="54" t="s">
        <v>33</v>
      </c>
      <c r="Q573" s="6">
        <v>43</v>
      </c>
      <c r="R573" s="5" t="str">
        <f t="shared" si="74"/>
        <v>FAIR-D3/43</v>
      </c>
      <c r="S573" s="4" t="str">
        <f>IF(ISBLANK(E573),"",IF(E573=H573, "1 video",CONCATENATE((+COUNTIFS(Video_List!$A:$A,Monitoring!C573,Video_List!$D:$D,"&lt;=" &amp;Monitoring!L573)-COUNTIFS(Video_List!$A:$A,Monitoring!C573,Video_List!$D:$D,"&lt;=" &amp;Monitoring!K573))+1," videos")))</f>
        <v>1 video</v>
      </c>
      <c r="T573" s="54" t="s">
        <v>42</v>
      </c>
      <c r="U573" s="75" t="s">
        <v>364</v>
      </c>
      <c r="V573" s="7" t="str">
        <f t="shared" si="72"/>
        <v/>
      </c>
      <c r="W573" s="85" t="str">
        <f t="shared" si="79"/>
        <v>yes</v>
      </c>
      <c r="X573" s="86" t="s">
        <v>32</v>
      </c>
      <c r="Y573" s="87" t="str">
        <f>+IFERROR(IF(Z573="#N/C","#N/C",INDEX(Taxonomy_UniqueValues!A:A,MATCH(Z573,Taxonomy_UniqueValues!B:B,0))),"#N/C")</f>
        <v>Insecta</v>
      </c>
      <c r="Z573" s="87" t="str">
        <f>+IFERROR(IF(AA573="#N/C","#N/C",INDEX(Taxonomy_UniqueValues!B:B,MATCH(AA573,Taxonomy_UniqueValues!C:C,0))),"#N/C")</f>
        <v>Diptera</v>
      </c>
      <c r="AA573" s="87" t="str">
        <f>+IFERROR(IF(AC573="#N/C","#N/C",INDEX(Taxonomy_UniqueValues!C:C,MATCH(AC573,Taxonomy_UniqueValues!E:E,0))),"#N/C")</f>
        <v>Brachycera</v>
      </c>
      <c r="AB573" s="87" t="str">
        <f>+IFERROR(IF(AC573="#N/C","#N/C",INDEX(Taxonomy_UniqueValues!D:D,MATCH(AC573,Taxonomy_UniqueValues!E:E,0))),"#N/C")</f>
        <v>Muscomorpha</v>
      </c>
      <c r="AC573" s="87" t="str">
        <f>+IFERROR(IF(AD573="#N/C","#N/C",INDEX(Taxonomy_UniqueValues!E:E,MATCH(AD573,Taxonomy_UniqueValues!F:F,0))),"#N/C")</f>
        <v>Syrphoidea</v>
      </c>
      <c r="AD573" s="87" t="str">
        <f>+IFERROR(IF(AE573="#N/C","#N/C",IF(AE573="-",INDEX(Taxonomy_UniqueValues!F:F,MATCH(AF573,Taxonomy_UniqueValues!H:H,0)),INDEX(Taxonomy_UniqueValues!F:F,MATCH(AE573,Taxonomy_UniqueValues!G:G,0)))),"#N/C")</f>
        <v>Syrphidae</v>
      </c>
      <c r="AE573" s="87" t="str">
        <f>+IFERROR(IF(AF573="#N/C","#N/C",INDEX(Taxonomy_UniqueValues!G:G,MATCH(AF573,Taxonomy_UniqueValues!H:H,0))),"#N/C")</f>
        <v>Syrphinae</v>
      </c>
      <c r="AF573" s="89" t="s">
        <v>220</v>
      </c>
      <c r="AG573" s="88" t="s">
        <v>37</v>
      </c>
      <c r="AH573" s="39" t="str" cm="1">
        <f t="array" ref="AH573">IF(LEN(V573)&gt;1,V573,_xlfn.LET(_xlpm.cls,Y573, _xlpm.ord,IFERROR(Z573,"#N/C"), _xlpm.subord,IFERROR(AA573,"#N/C"), _xlpm.infr,IFERROR(AB573,"#N/C"), _xlpm.sf,IFERROR(AC573,"#N/C"), _xlpm.fam,IFERROR(AD573,"#N/C"), _xlpm.subfam,IF(TRIM(AE573)="-","#N/C",IFERROR(AE573,"#N/C")),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_xlpm.fallback,IF(IFERROR(Z573,"#N/C")="#N/C",Y573,IF(IFERROR(AA573,"#N/C")="#N/C",Z573,IF(IFERROR(AB573,"#N/C")="#N/C",AA573,IF(IFERROR(AC573,"#N/C")="#N/C",AB573,IF(IFERROR(AD573,"#N/C")="#N/C",AC573,IF(IFERROR(AE573,"#N/C")="#N/C",AD573,"#N/C")))))), _xlpm.finalResult,IF(OR(_xlpm.computedResult="",_xlpm.computedResult="#N/C"),_xlpm.fallback,_xlpm.computedResult), INDEX(_xlpm.finalResult,1)))</f>
        <v>hoverfly</v>
      </c>
      <c r="AI573" s="106" t="s">
        <v>35</v>
      </c>
      <c r="AJ573" s="55" t="str">
        <f t="shared" si="73"/>
        <v>Insecta.Diptera.Brachycera.Muscomorpha.Syrphoidea.Syrphidae.Syrphinae.Episyrphus.#N/C</v>
      </c>
    </row>
    <row r="574" spans="1:36" x14ac:dyDescent="0.25">
      <c r="A574" s="3">
        <v>44</v>
      </c>
      <c r="B574" s="50" t="str">
        <f t="shared" si="78"/>
        <v>FAIR-D3_44</v>
      </c>
      <c r="C574" s="51" t="s">
        <v>530</v>
      </c>
      <c r="D574" s="4">
        <f t="shared" si="75"/>
        <v>45163</v>
      </c>
      <c r="E574" s="1" t="s">
        <v>589</v>
      </c>
      <c r="F574" s="81" t="str">
        <f>HYPERLINK(VLOOKUP(E574,Video_List!G:K,5),"video")</f>
        <v>video</v>
      </c>
      <c r="G574" s="5" t="str">
        <f>IF(ISBLANK(E574),"",IFERROR(IF(MATCH(E574,Video_List!$G:$G,)&gt;0,"ok",""),"errr"))</f>
        <v>ok</v>
      </c>
      <c r="H574" s="1" t="s">
        <v>589</v>
      </c>
      <c r="I574" s="81" t="str">
        <f>HYPERLINK(VLOOKUP(H574,Video_List!G:K,5),"video")</f>
        <v>video</v>
      </c>
      <c r="J574" s="5" t="str">
        <f>IF(ISBLANK(H574),"",IFERROR(IF(MATCH(H574,Video_List!$G:$G,)&gt;0,"ok",""),"error"))</f>
        <v>ok</v>
      </c>
      <c r="K574" s="2">
        <v>45163.3609027778</v>
      </c>
      <c r="L574" s="2">
        <v>45163.361145833303</v>
      </c>
      <c r="M574" s="52">
        <f t="shared" si="76"/>
        <v>2.4305550323333591E-4</v>
      </c>
      <c r="N574" s="53" t="s">
        <v>31</v>
      </c>
      <c r="O574" s="54" t="s">
        <v>32</v>
      </c>
      <c r="P574" s="54" t="s">
        <v>33</v>
      </c>
      <c r="Q574" s="6">
        <v>44</v>
      </c>
      <c r="R574" s="5" t="str">
        <f t="shared" si="74"/>
        <v>FAIR-D3/44</v>
      </c>
      <c r="S574" s="4" t="str">
        <f>IF(ISBLANK(E574),"",IF(E574=H574, "1 video",CONCATENATE((+COUNTIFS(Video_List!$A:$A,Monitoring!C574,Video_List!$D:$D,"&lt;=" &amp;Monitoring!L574)-COUNTIFS(Video_List!$A:$A,Monitoring!C574,Video_List!$D:$D,"&lt;=" &amp;Monitoring!K574))+1," videos")))</f>
        <v>1 video</v>
      </c>
      <c r="T574" s="54" t="s">
        <v>34</v>
      </c>
      <c r="U574" s="75" t="s">
        <v>364</v>
      </c>
      <c r="V574" s="7" t="str">
        <f t="shared" si="72"/>
        <v/>
      </c>
      <c r="W574" s="85" t="str">
        <f t="shared" si="79"/>
        <v>yes</v>
      </c>
      <c r="X574" s="86" t="s">
        <v>35</v>
      </c>
      <c r="Y574" s="87" t="str">
        <f>+IFERROR(IF(Z574="#N/C","#N/C",INDEX(Taxonomy_UniqueValues!A:A,MATCH(Z574,Taxonomy_UniqueValues!B:B,0))),"#N/C")</f>
        <v>Insecta</v>
      </c>
      <c r="Z574" s="87" t="str">
        <f>+IFERROR(IF(AA574="#N/C","#N/C",INDEX(Taxonomy_UniqueValues!B:B,MATCH(AA574,Taxonomy_UniqueValues!C:C,0))),"#N/C")</f>
        <v>Diptera</v>
      </c>
      <c r="AA574" s="87" t="str">
        <f>+IFERROR(IF(AC574="#N/C","#N/C",INDEX(Taxonomy_UniqueValues!C:C,MATCH(AC574,Taxonomy_UniqueValues!E:E,0))),"#N/C")</f>
        <v>Brachycera</v>
      </c>
      <c r="AB574" s="87" t="str">
        <f>+IFERROR(IF(AC574="#N/C","#N/C",INDEX(Taxonomy_UniqueValues!D:D,MATCH(AC574,Taxonomy_UniqueValues!E:E,0))),"#N/C")</f>
        <v>Muscomorpha</v>
      </c>
      <c r="AC574" s="87" t="s">
        <v>36</v>
      </c>
      <c r="AD574" s="87" t="str">
        <f>+IFERROR(IF(AE574="#N/C","#N/C",IF(AE574="-",INDEX(Taxonomy_UniqueValues!F:F,MATCH(AF574,Taxonomy_UniqueValues!H:H,0)),INDEX(Taxonomy_UniqueValues!F:F,MATCH(AE574,Taxonomy_UniqueValues!G:G,0)))),"#N/C")</f>
        <v>#N/C</v>
      </c>
      <c r="AE574" s="87" t="str">
        <f>+IFERROR(IF(AF574="#N/C","#N/C",INDEX(Taxonomy_UniqueValues!G:G,MATCH(AF574,Taxonomy_UniqueValues!H:H,0))),"#N/C")</f>
        <v>#N/C</v>
      </c>
      <c r="AF574" s="89" t="str">
        <f>+IFERROR(IF(AG574="#N/C","#N/C",INDEX(Taxonomy_UniqueValues!H:H,MATCH(AG574,Taxonomy_UniqueValues!I:I,0))),"#N/C")</f>
        <v>#N/C</v>
      </c>
      <c r="AG574" s="88" t="s">
        <v>37</v>
      </c>
      <c r="AH574" s="39" t="str" cm="1">
        <f t="array" ref="AH574">IF(LEN(V574)&gt;1,V574,_xlfn.LET(_xlpm.cls,Y574, _xlpm.ord,IFERROR(Z574,"#N/C"), _xlpm.subord,IFERROR(AA574,"#N/C"), _xlpm.infr,IFERROR(AB574,"#N/C"), _xlpm.sf,IFERROR(AC574,"#N/C"), _xlpm.fam,IFERROR(AD574,"#N/C"), _xlpm.subfam,IF(TRIM(AE574)="-","#N/C",IFERROR(AE574,"#N/C")),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_xlpm.fallback,IF(IFERROR(Z574,"#N/C")="#N/C",Y574,IF(IFERROR(AA574,"#N/C")="#N/C",Z574,IF(IFERROR(AB574,"#N/C")="#N/C",AA574,IF(IFERROR(AC574,"#N/C")="#N/C",AB574,IF(IFERROR(AD574,"#N/C")="#N/C",AC574,IF(IFERROR(AE574,"#N/C")="#N/C",AD574,"#N/C")))))), _xlpm.finalResult,IF(OR(_xlpm.computedResult="",_xlpm.computedResult="#N/C"),_xlpm.fallback,_xlpm.computedResult), INDEX(_xlpm.finalResult,1)))</f>
        <v>Muscoidea</v>
      </c>
      <c r="AI574" s="106" t="s">
        <v>35</v>
      </c>
      <c r="AJ574" s="55" t="str">
        <f t="shared" si="73"/>
        <v>Insecta.Diptera.Brachycera.Muscomorpha.Muscoidea.#N/C.#N/C.#N/C.#N/C</v>
      </c>
    </row>
    <row r="575" spans="1:36" x14ac:dyDescent="0.25">
      <c r="A575" s="3">
        <v>45</v>
      </c>
      <c r="B575" s="50" t="str">
        <f t="shared" si="78"/>
        <v>FAIR-D3_45</v>
      </c>
      <c r="C575" s="51" t="s">
        <v>530</v>
      </c>
      <c r="D575" s="4">
        <f t="shared" si="75"/>
        <v>45163</v>
      </c>
      <c r="E575" s="1" t="s">
        <v>590</v>
      </c>
      <c r="F575" s="81" t="str">
        <f>HYPERLINK(VLOOKUP(E575,Video_List!G:K,5),"video")</f>
        <v>video</v>
      </c>
      <c r="G575" s="5" t="str">
        <f>IF(ISBLANK(E575),"",IFERROR(IF(MATCH(E575,Video_List!$G:$G,)&gt;0,"ok",""),"errr"))</f>
        <v>ok</v>
      </c>
      <c r="H575" s="1" t="s">
        <v>590</v>
      </c>
      <c r="I575" s="81" t="str">
        <f>HYPERLINK(VLOOKUP(H575,Video_List!G:K,5),"video")</f>
        <v>video</v>
      </c>
      <c r="J575" s="5" t="str">
        <f>IF(ISBLANK(H575),"",IFERROR(IF(MATCH(H575,Video_List!$G:$G,)&gt;0,"ok",""),"error"))</f>
        <v>ok</v>
      </c>
      <c r="K575" s="2">
        <v>45163.361539351798</v>
      </c>
      <c r="L575" s="2">
        <v>45163.362141203703</v>
      </c>
      <c r="M575" s="52">
        <f t="shared" si="76"/>
        <v>6.0185190523043275E-4</v>
      </c>
      <c r="N575" s="53" t="s">
        <v>31</v>
      </c>
      <c r="O575" s="54" t="s">
        <v>35</v>
      </c>
      <c r="P575" s="54" t="s">
        <v>33</v>
      </c>
      <c r="Q575" s="6">
        <v>45</v>
      </c>
      <c r="R575" s="5" t="str">
        <f t="shared" si="74"/>
        <v>FAIR-D3/45</v>
      </c>
      <c r="S575" s="4" t="str">
        <f>IF(ISBLANK(E575),"",IF(E575=H575, "1 video",CONCATENATE((+COUNTIFS(Video_List!$A:$A,Monitoring!C575,Video_List!$D:$D,"&lt;=" &amp;Monitoring!L575)-COUNTIFS(Video_List!$A:$A,Monitoring!C575,Video_List!$D:$D,"&lt;=" &amp;Monitoring!K575))+1," videos")))</f>
        <v>1 video</v>
      </c>
      <c r="T575" s="54" t="s">
        <v>34</v>
      </c>
      <c r="U575" s="75" t="s">
        <v>364</v>
      </c>
      <c r="V575" s="7" t="str">
        <f t="shared" si="72"/>
        <v/>
      </c>
      <c r="W575" s="85" t="str">
        <f t="shared" si="79"/>
        <v>no</v>
      </c>
      <c r="X575" s="86" t="s">
        <v>32</v>
      </c>
      <c r="Y575" s="87" t="str">
        <f>+IFERROR(IF(Z575="#N/C","#N/C",INDEX(Taxonomy_UniqueValues!A:A,MATCH(Z575,Taxonomy_UniqueValues!B:B,0))),"#N/C")</f>
        <v>Insecta</v>
      </c>
      <c r="Z575" s="87" t="str">
        <f>+IFERROR(IF(AA575="#N/C","#N/C",INDEX(Taxonomy_UniqueValues!B:B,MATCH(AA575,Taxonomy_UniqueValues!C:C,0))),"#N/C")</f>
        <v>Diptera</v>
      </c>
      <c r="AA575" s="87" t="s">
        <v>49</v>
      </c>
      <c r="AB575" s="87" t="str">
        <f>+IFERROR(IF(AC575="#N/C","#N/C",INDEX(Taxonomy_UniqueValues!D:D,MATCH(AC575,Taxonomy_UniqueValues!E:E,0))),"#N/C")</f>
        <v>#N/C</v>
      </c>
      <c r="AC575" s="87" t="str">
        <f>+IFERROR(IF(AD575="#N/C","#N/C",INDEX(Taxonomy_UniqueValues!E:E,MATCH(AD575,Taxonomy_UniqueValues!F:F,0))),"#N/C")</f>
        <v>#N/C</v>
      </c>
      <c r="AD575" s="87" t="str">
        <f>+IFERROR(IF(AE575="#N/C","#N/C",IF(AE575="-",INDEX(Taxonomy_UniqueValues!F:F,MATCH(AF575,Taxonomy_UniqueValues!H:H,0)),INDEX(Taxonomy_UniqueValues!F:F,MATCH(AE575,Taxonomy_UniqueValues!G:G,0)))),"#N/C")</f>
        <v>#N/C</v>
      </c>
      <c r="AE575" s="87" t="str">
        <f>+IFERROR(IF(AF575="#N/C","#N/C",INDEX(Taxonomy_UniqueValues!G:G,MATCH(AF575,Taxonomy_UniqueValues!H:H,0))),"#N/C")</f>
        <v>#N/C</v>
      </c>
      <c r="AF575" s="89" t="str">
        <f>+IFERROR(IF(AG575="#N/C","#N/C",INDEX(Taxonomy_UniqueValues!H:H,MATCH(AG575,Taxonomy_UniqueValues!I:I,0))),"#N/C")</f>
        <v>#N/C</v>
      </c>
      <c r="AG575" s="88" t="s">
        <v>37</v>
      </c>
      <c r="AH575" s="39" t="str" cm="1">
        <f t="array" ref="AH575">IF(LEN(V575)&gt;1,V575,_xlfn.LET(_xlpm.cls,Y575, _xlpm.ord,IFERROR(Z575,"#N/C"), _xlpm.subord,IFERROR(AA575,"#N/C"), _xlpm.infr,IFERROR(AB575,"#N/C"), _xlpm.sf,IFERROR(AC575,"#N/C"), _xlpm.fam,IFERROR(AD575,"#N/C"), _xlpm.subfam,IF(TRIM(AE575)="-","#N/C",IFERROR(AE575,"#N/C")),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_xlpm.fallback,IF(IFERROR(Z575,"#N/C")="#N/C",Y575,IF(IFERROR(AA575,"#N/C")="#N/C",Z575,IF(IFERROR(AB575,"#N/C")="#N/C",AA575,IF(IFERROR(AC575,"#N/C")="#N/C",AB575,IF(IFERROR(AD575,"#N/C")="#N/C",AC575,IF(IFERROR(AE575,"#N/C")="#N/C",AD575,"#N/C")))))), _xlpm.finalResult,IF(OR(_xlpm.computedResult="",_xlpm.computedResult="#N/C"),_xlpm.fallback,_xlpm.computedResult), INDEX(_xlpm.finalResult,1)))</f>
        <v>Brachycera</v>
      </c>
      <c r="AI575" s="106" t="s">
        <v>35</v>
      </c>
      <c r="AJ575" s="55" t="str">
        <f t="shared" si="73"/>
        <v>Insecta.Diptera.Brachycera.#N/C.#N/C.#N/C.#N/C.#N/C.#N/C</v>
      </c>
    </row>
    <row r="576" spans="1:36" x14ac:dyDescent="0.25">
      <c r="A576" s="3">
        <v>46</v>
      </c>
      <c r="B576" s="50" t="str">
        <f t="shared" si="78"/>
        <v>FAIR-D3_46</v>
      </c>
      <c r="C576" s="51" t="s">
        <v>530</v>
      </c>
      <c r="D576" s="4">
        <f t="shared" si="75"/>
        <v>45163</v>
      </c>
      <c r="E576" s="1" t="s">
        <v>591</v>
      </c>
      <c r="F576" s="81" t="str">
        <f>HYPERLINK(VLOOKUP(E576,Video_List!G:K,5),"video")</f>
        <v>video</v>
      </c>
      <c r="G576" s="5" t="str">
        <f>IF(ISBLANK(E576),"",IFERROR(IF(MATCH(E576,Video_List!$G:$G,)&gt;0,"ok",""),"errr"))</f>
        <v>ok</v>
      </c>
      <c r="H576" s="1" t="s">
        <v>592</v>
      </c>
      <c r="I576" s="81" t="str">
        <f>HYPERLINK(VLOOKUP(H576,Video_List!G:K,5),"video")</f>
        <v>video</v>
      </c>
      <c r="J576" s="5" t="str">
        <f>IF(ISBLANK(H576),"",IFERROR(IF(MATCH(H576,Video_List!$G:$G,)&gt;0,"ok",""),"error"))</f>
        <v>ok</v>
      </c>
      <c r="K576" s="2">
        <v>45163.389016203699</v>
      </c>
      <c r="L576" s="2">
        <v>45163.391273148198</v>
      </c>
      <c r="M576" s="52">
        <f t="shared" si="76"/>
        <v>2.2569444990949705E-3</v>
      </c>
      <c r="N576" s="53" t="s">
        <v>33</v>
      </c>
      <c r="O576" s="54" t="s">
        <v>35</v>
      </c>
      <c r="P576" s="54" t="s">
        <v>33</v>
      </c>
      <c r="Q576" s="6">
        <v>46</v>
      </c>
      <c r="R576" s="5" t="str">
        <f t="shared" si="74"/>
        <v>FAIR-D3/46</v>
      </c>
      <c r="S576" s="4" t="str">
        <f>IF(ISBLANK(E576),"",IF(E576=H576, "1 video",CONCATENATE((+COUNTIFS(Video_List!$A:$A,Monitoring!C576,Video_List!$D:$D,"&lt;=" &amp;Monitoring!L576)-COUNTIFS(Video_List!$A:$A,Monitoring!C576,Video_List!$D:$D,"&lt;=" &amp;Monitoring!K576))+1," videos")))</f>
        <v>2 videos</v>
      </c>
      <c r="T576" s="6" t="s">
        <v>537</v>
      </c>
      <c r="U576" s="75" t="s">
        <v>364</v>
      </c>
      <c r="V576" s="7" t="str">
        <f t="shared" ref="V576:V639" si="80">IF(IFERROR(FIND("fly_small",U576),0)&gt;0,"fly_small",IF(IFERROR(FIND("fly at the border",U576),0)&gt;0,"fly",IF(IFERROR(FIND("insect_small",U576),0)&gt;0,"insect_small","")))</f>
        <v/>
      </c>
      <c r="W576" s="85" t="str">
        <f t="shared" si="79"/>
        <v>yes</v>
      </c>
      <c r="X576" s="86" t="s">
        <v>32</v>
      </c>
      <c r="Y576" s="87" t="str">
        <f>+IFERROR(IF(Z576="#N/C","#N/C",INDEX(Taxonomy_UniqueValues!A:A,MATCH(Z576,Taxonomy_UniqueValues!B:B,0))),"#N/C")</f>
        <v>Insecta</v>
      </c>
      <c r="Z576" s="87" t="str">
        <f>+IFERROR(IF(AA576="#N/C","#N/C",INDEX(Taxonomy_UniqueValues!B:B,MATCH(AA576,Taxonomy_UniqueValues!C:C,0))),"#N/C")</f>
        <v>Diptera</v>
      </c>
      <c r="AA576" s="87" t="str">
        <f>+IFERROR(IF(AC576="#N/C","#N/C",INDEX(Taxonomy_UniqueValues!C:C,MATCH(AC576,Taxonomy_UniqueValues!E:E,0))),"#N/C")</f>
        <v>Brachycera</v>
      </c>
      <c r="AB576" s="87" t="str">
        <f>+IFERROR(IF(AC576="#N/C","#N/C",INDEX(Taxonomy_UniqueValues!D:D,MATCH(AC576,Taxonomy_UniqueValues!E:E,0))),"#N/C")</f>
        <v>Muscomorpha</v>
      </c>
      <c r="AC576" s="87" t="str">
        <f>+IFERROR(IF(AD576="#N/C","#N/C",INDEX(Taxonomy_UniqueValues!E:E,MATCH(AD576,Taxonomy_UniqueValues!F:F,0))),"#N/C")</f>
        <v>Oestroidea</v>
      </c>
      <c r="AD576" s="87" t="s">
        <v>65</v>
      </c>
      <c r="AE576" s="87" t="str">
        <f>+IFERROR(IF(AF576="#N/C","#N/C",INDEX(Taxonomy_UniqueValues!G:G,MATCH(AF576,Taxonomy_UniqueValues!H:H,0))),"#N/C")</f>
        <v>#N/C</v>
      </c>
      <c r="AF576" s="89" t="str">
        <f>+IFERROR(IF(AG576="#N/C","#N/C",INDEX(Taxonomy_UniqueValues!H:H,MATCH(AG576,Taxonomy_UniqueValues!I:I,0))),"#N/C")</f>
        <v>#N/C</v>
      </c>
      <c r="AG576" s="88" t="s">
        <v>37</v>
      </c>
      <c r="AH576" s="39" t="str" cm="1">
        <f t="array" ref="AH576">IF(LEN(V576)&gt;1,V576,_xlfn.LET(_xlpm.cls,Y576, _xlpm.ord,IFERROR(Z576,"#N/C"), _xlpm.subord,IFERROR(AA576,"#N/C"), _xlpm.infr,IFERROR(AB576,"#N/C"), _xlpm.sf,IFERROR(AC576,"#N/C"), _xlpm.fam,IFERROR(AD576,"#N/C"), _xlpm.subfam,IF(TRIM(AE576)="-","#N/C",IFERROR(AE576,"#N/C")),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_xlpm.fallback,IF(IFERROR(Z576,"#N/C")="#N/C",Y576,IF(IFERROR(AA576,"#N/C")="#N/C",Z576,IF(IFERROR(AB576,"#N/C")="#N/C",AA576,IF(IFERROR(AC576,"#N/C")="#N/C",AB576,IF(IFERROR(AD576,"#N/C")="#N/C",AC576,IF(IFERROR(AE576,"#N/C")="#N/C",AD576,"#N/C")))))), _xlpm.finalResult,IF(OR(_xlpm.computedResult="",_xlpm.computedResult="#N/C"),_xlpm.fallback,_xlpm.computedResult), INDEX(_xlpm.finalResult,1)))</f>
        <v>flesh_fly</v>
      </c>
      <c r="AI576" s="106" t="s">
        <v>35</v>
      </c>
      <c r="AJ576" s="55" t="str">
        <f t="shared" ref="AJ576:AJ639" si="81">+CONCATENATE(Y576,".",Z576,".",AA576,".",AB576,".",AC576,".",AD576,".",AE576,".",AF576,".",AG576)</f>
        <v>Insecta.Diptera.Brachycera.Muscomorpha.Oestroidea.Tachinidae.#N/C.#N/C.#N/C</v>
      </c>
    </row>
    <row r="577" spans="1:36" x14ac:dyDescent="0.25">
      <c r="A577" s="3">
        <v>47</v>
      </c>
      <c r="B577" s="50" t="str">
        <f t="shared" si="78"/>
        <v>FAIR-D3_47</v>
      </c>
      <c r="C577" s="51" t="s">
        <v>530</v>
      </c>
      <c r="D577" s="4">
        <f t="shared" si="75"/>
        <v>45163</v>
      </c>
      <c r="E577" s="1" t="s">
        <v>593</v>
      </c>
      <c r="F577" s="81" t="str">
        <f>HYPERLINK(VLOOKUP(E577,Video_List!G:K,5),"video")</f>
        <v>video</v>
      </c>
      <c r="G577" s="5" t="str">
        <f>IF(ISBLANK(E577),"",IFERROR(IF(MATCH(E577,Video_List!$G:$G,)&gt;0,"ok",""),"errr"))</f>
        <v>ok</v>
      </c>
      <c r="H577" s="1" t="s">
        <v>593</v>
      </c>
      <c r="I577" s="81" t="str">
        <f>HYPERLINK(VLOOKUP(H577,Video_List!G:K,5),"video")</f>
        <v>video</v>
      </c>
      <c r="J577" s="5" t="str">
        <f>IF(ISBLANK(H577),"",IFERROR(IF(MATCH(H577,Video_List!$G:$G,)&gt;0,"ok",""),"error"))</f>
        <v>ok</v>
      </c>
      <c r="K577" s="2">
        <v>45163.3979861111</v>
      </c>
      <c r="L577" s="2">
        <v>45163.398125</v>
      </c>
      <c r="M577" s="52">
        <f t="shared" si="76"/>
        <v>1.388888995279558E-4</v>
      </c>
      <c r="N577" s="53" t="s">
        <v>31</v>
      </c>
      <c r="O577" s="54" t="s">
        <v>32</v>
      </c>
      <c r="P577" s="54" t="s">
        <v>33</v>
      </c>
      <c r="Q577" s="6">
        <v>47</v>
      </c>
      <c r="R577" s="5" t="str">
        <f t="shared" si="74"/>
        <v>FAIR-D3/47</v>
      </c>
      <c r="S577" s="4" t="str">
        <f>IF(ISBLANK(E577),"",IF(E577=H577, "1 video",CONCATENATE((+COUNTIFS(Video_List!$A:$A,Monitoring!C577,Video_List!$D:$D,"&lt;=" &amp;Monitoring!L577)-COUNTIFS(Video_List!$A:$A,Monitoring!C577,Video_List!$D:$D,"&lt;=" &amp;Monitoring!K577))+1," videos")))</f>
        <v>1 video</v>
      </c>
      <c r="T577" s="6" t="s">
        <v>537</v>
      </c>
      <c r="U577" s="75" t="s">
        <v>364</v>
      </c>
      <c r="V577" s="7" t="str">
        <f t="shared" si="80"/>
        <v/>
      </c>
      <c r="W577" s="85" t="str">
        <f t="shared" si="79"/>
        <v>yes</v>
      </c>
      <c r="X577" s="86" t="s">
        <v>32</v>
      </c>
      <c r="Y577" s="87" t="str">
        <f>+IFERROR(IF(Z577="#N/C","#N/C",INDEX(Taxonomy_UniqueValues!A:A,MATCH(Z577,Taxonomy_UniqueValues!B:B,0))),"#N/C")</f>
        <v>Insecta</v>
      </c>
      <c r="Z577" s="87" t="str">
        <f>+IFERROR(IF(AA577="#N/C","#N/C",INDEX(Taxonomy_UniqueValues!B:B,MATCH(AA577,Taxonomy_UniqueValues!C:C,0))),"#N/C")</f>
        <v>Diptera</v>
      </c>
      <c r="AA577" s="87" t="str">
        <f>+IFERROR(IF(AC577="#N/C","#N/C",INDEX(Taxonomy_UniqueValues!C:C,MATCH(AC577,Taxonomy_UniqueValues!E:E,0))),"#N/C")</f>
        <v>Brachycera</v>
      </c>
      <c r="AB577" s="87" t="str">
        <f>+IFERROR(IF(AC577="#N/C","#N/C",INDEX(Taxonomy_UniqueValues!D:D,MATCH(AC577,Taxonomy_UniqueValues!E:E,0))),"#N/C")</f>
        <v>Muscomorpha</v>
      </c>
      <c r="AC577" s="87" t="str">
        <f>+IFERROR(IF(AD577="#N/C","#N/C",INDEX(Taxonomy_UniqueValues!E:E,MATCH(AD577,Taxonomy_UniqueValues!F:F,0))),"#N/C")</f>
        <v>Oestroidea</v>
      </c>
      <c r="AD577" s="87" t="str">
        <f>+IFERROR(IF(AE577="#N/C","#N/C",IF(AE577="-",INDEX(Taxonomy_UniqueValues!F:F,MATCH(AF577,Taxonomy_UniqueValues!H:H,0)),INDEX(Taxonomy_UniqueValues!F:F,MATCH(AE577,Taxonomy_UniqueValues!G:G,0)))),"#N/C")</f>
        <v>Sarcophagidae</v>
      </c>
      <c r="AE577" s="87" t="str">
        <f>+IFERROR(IF(AF577="#N/C","#N/C",INDEX(Taxonomy_UniqueValues!G:G,MATCH(AF577,Taxonomy_UniqueValues!H:H,0))),"#N/C")</f>
        <v>Sarcophaginae</v>
      </c>
      <c r="AF577" s="89" t="s">
        <v>322</v>
      </c>
      <c r="AG577" s="88" t="s">
        <v>37</v>
      </c>
      <c r="AH577" s="39" t="str" cm="1">
        <f t="array" ref="AH577">IF(LEN(V577)&gt;1,V577,_xlfn.LET(_xlpm.cls,Y577, _xlpm.ord,IFERROR(Z577,"#N/C"), _xlpm.subord,IFERROR(AA577,"#N/C"), _xlpm.infr,IFERROR(AB577,"#N/C"), _xlpm.sf,IFERROR(AC577,"#N/C"), _xlpm.fam,IFERROR(AD577,"#N/C"), _xlpm.subfam,IF(TRIM(AE577)="-","#N/C",IFERROR(AE577,"#N/C")),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_xlpm.fallback,IF(IFERROR(Z577,"#N/C")="#N/C",Y577,IF(IFERROR(AA577,"#N/C")="#N/C",Z577,IF(IFERROR(AB577,"#N/C")="#N/C",AA577,IF(IFERROR(AC577,"#N/C")="#N/C",AB577,IF(IFERROR(AD577,"#N/C")="#N/C",AC577,IF(IFERROR(AE577,"#N/C")="#N/C",AD577,"#N/C")))))), _xlpm.finalResult,IF(OR(_xlpm.computedResult="",_xlpm.computedResult="#N/C"),_xlpm.fallback,_xlpm.computedResult), INDEX(_xlpm.finalResult,1)))</f>
        <v>flesh_fly</v>
      </c>
      <c r="AI577" s="106" t="s">
        <v>35</v>
      </c>
      <c r="AJ577" s="55" t="str">
        <f t="shared" si="81"/>
        <v>Insecta.Diptera.Brachycera.Muscomorpha.Oestroidea.Sarcophagidae.Sarcophaginae.Sarcophaga.#N/C</v>
      </c>
    </row>
    <row r="578" spans="1:36" x14ac:dyDescent="0.25">
      <c r="A578" s="3">
        <v>48</v>
      </c>
      <c r="B578" s="50" t="str">
        <f t="shared" si="78"/>
        <v>FAIR-D3_48</v>
      </c>
      <c r="C578" s="51" t="s">
        <v>530</v>
      </c>
      <c r="D578" s="4">
        <f t="shared" si="75"/>
        <v>45163</v>
      </c>
      <c r="E578" s="1" t="s">
        <v>594</v>
      </c>
      <c r="F578" s="81" t="str">
        <f>HYPERLINK(VLOOKUP(E578,Video_List!G:K,5),"video")</f>
        <v>video</v>
      </c>
      <c r="G578" s="5" t="str">
        <f>IF(ISBLANK(E578),"",IFERROR(IF(MATCH(E578,Video_List!$G:$G,)&gt;0,"ok",""),"errr"))</f>
        <v>ok</v>
      </c>
      <c r="H578" s="1" t="s">
        <v>594</v>
      </c>
      <c r="I578" s="81" t="str">
        <f>HYPERLINK(VLOOKUP(H578,Video_List!G:K,5),"video")</f>
        <v>video</v>
      </c>
      <c r="J578" s="5" t="str">
        <f>IF(ISBLANK(H578),"",IFERROR(IF(MATCH(H578,Video_List!$G:$G,)&gt;0,"ok",""),"error"))</f>
        <v>ok</v>
      </c>
      <c r="K578" s="2">
        <v>45163.475324074097</v>
      </c>
      <c r="L578" s="2">
        <v>45163.475821759297</v>
      </c>
      <c r="M578" s="52">
        <f t="shared" si="76"/>
        <v>4.9768519966164604E-4</v>
      </c>
      <c r="N578" s="53" t="s">
        <v>46</v>
      </c>
      <c r="O578" s="54" t="s">
        <v>35</v>
      </c>
      <c r="P578" s="54" t="s">
        <v>46</v>
      </c>
      <c r="Q578" s="6">
        <v>48</v>
      </c>
      <c r="R578" s="5" t="str">
        <f t="shared" ref="R578:R641" si="82">IF(ISBLANK(C578),"",+CONCATENATE(C578,"/",Q578))</f>
        <v>FAIR-D3/48</v>
      </c>
      <c r="S578" s="4" t="str">
        <f>IF(ISBLANK(E578),"",IF(E578=H578, "1 video",CONCATENATE((+COUNTIFS(Video_List!$A:$A,Monitoring!C578,Video_List!$D:$D,"&lt;=" &amp;Monitoring!L578)-COUNTIFS(Video_List!$A:$A,Monitoring!C578,Video_List!$D:$D,"&lt;=" &amp;Monitoring!K578))+1," videos")))</f>
        <v>1 video</v>
      </c>
      <c r="T578" s="54" t="s">
        <v>34</v>
      </c>
      <c r="U578" s="75"/>
      <c r="V578" s="7" t="str">
        <f t="shared" si="80"/>
        <v/>
      </c>
      <c r="W578" s="85" t="str">
        <f t="shared" si="79"/>
        <v>yes</v>
      </c>
      <c r="X578" s="86" t="s">
        <v>32</v>
      </c>
      <c r="Y578" s="87" t="str">
        <f>+IFERROR(IF(Z578="#N/C","#N/C",IF(Z578=0,INDEX(Taxonomy_UniqueValues!A:A,MATCH(AA578,Taxonomy_UniqueValues!C:C,0)),INDEX(Taxonomy_UniqueValues!A:A,MATCH(Z578,Taxonomy_UniqueValues!B:B,0)))),"#N/C")</f>
        <v>Insecta</v>
      </c>
      <c r="Z578" s="87" t="str">
        <f>+IFERROR(IF(AA578="#N/C","#N/C",IF(AA578=0,INDEX(Taxonomy_UniqueValues!B:B,MATCH(AB578,Taxonomy_UniqueValues!D:D,0)),INDEX(Taxonomy_UniqueValues!B:B,MATCH(AA578,Taxonomy_UniqueValues!C:C,0)))),"#N/C")</f>
        <v>Diptera</v>
      </c>
      <c r="AA578" s="87" t="str">
        <f>+IFERROR(IF(AB578="#N/C","#N/C",IF(AB578=0,INDEX(Taxonomy_UniqueValues!C:C,MATCH(AC578,Taxonomy_UniqueValues!E:E,0)),INDEX(Taxonomy_UniqueValues!C:C,MATCH(AB578,Taxonomy_UniqueValues!D:D,0)))),"#N/C")</f>
        <v>Brachycera</v>
      </c>
      <c r="AB578" s="87" t="str">
        <f>+IFERROR(IF(AC578="#N/C","#N/C",IF(AC578=0,INDEX(Taxonomy_UniqueValues!D:D,MATCH(AD578,Taxonomy_UniqueValues!F:F,0)),INDEX(Taxonomy_UniqueValues!D:D,MATCH(AC578,Taxonomy_UniqueValues!E:E,0)))),"#N/C")</f>
        <v>Muscomorpha</v>
      </c>
      <c r="AC578" s="87" t="str">
        <f>+IFERROR(IF(AD578="#N/C","#N/C",IF(AD578=0,INDEX(Taxonomy_UniqueValues!E:E,MATCH(AE578,Taxonomy_UniqueValues!G:G,0)),INDEX(Taxonomy_UniqueValues!E:E,MATCH(AD578,Taxonomy_UniqueValues!F:F,0)))),"#N/C")</f>
        <v>Phoroidea</v>
      </c>
      <c r="AD578" s="87" t="str">
        <f>+IFERROR(IF(AE578="#N/C","#N/C",IF(AE578=0,INDEX(Taxonomy_UniqueValues!F:F,MATCH(AF578,Taxonomy_UniqueValues!H:H,0)),INDEX(Taxonomy_UniqueValues!F:F,MATCH(AE578,Taxonomy_UniqueValues!G:G,0)))),"#N/C")</f>
        <v>Lonchopteridae</v>
      </c>
      <c r="AE578" s="87">
        <f>+IFERROR(IF(AF578="#N/C","#N/C",INDEX(Taxonomy_UniqueValues!G:G,MATCH(AF578,Taxonomy_UniqueValues!H:H,0))),"#N/C")</f>
        <v>0</v>
      </c>
      <c r="AF578" s="89" t="s">
        <v>595</v>
      </c>
      <c r="AG578" s="88" t="s">
        <v>37</v>
      </c>
      <c r="AH578" s="39" t="str" cm="1">
        <f t="array" ref="AH578">IF(LEN(V578)&gt;1,V578,_xlfn.LET(_xlpm.cls,Y578, _xlpm.ord,IFERROR(Z578,"#N/C"), _xlpm.subord,IFERROR(AA578,"#N/C"), _xlpm.infr,IFERROR(AB578,"#N/C"), _xlpm.sf,IFERROR(AC578,"#N/C"), _xlpm.fam,IFERROR(AD578,"#N/C"), _xlpm.subfam,IF(TRIM(AE578)="-","#N/C",IFERROR(AE578,"#N/C")),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_xlpm.fallback,IF(IFERROR(Z578,"#N/C")="#N/C",Y578,IF(IFERROR(AA578,"#N/C")="#N/C",Z578,IF(IFERROR(AB578,"#N/C")="#N/C",AA578,IF(IFERROR(AC578,"#N/C")="#N/C",AB578,IF(IFERROR(AD578,"#N/C")="#N/C",AC578,IF(IFERROR(AE578,"#N/C")="#N/C",AD578,"#N/C")))))), _xlpm.finalResult,IF(OR(_xlpm.computedResult="",_xlpm.computedResult="#N/C"),_xlpm.fallback,_xlpm.computedResult), INDEX(_xlpm.finalResult,1)))</f>
        <v>fly</v>
      </c>
      <c r="AI578" s="106" t="s">
        <v>35</v>
      </c>
      <c r="AJ578" s="55" t="str">
        <f t="shared" si="81"/>
        <v>Insecta.Diptera.Brachycera.Muscomorpha.Phoroidea.Lonchopteridae.0.Lonchoptera.#N/C</v>
      </c>
    </row>
    <row r="579" spans="1:36" x14ac:dyDescent="0.25">
      <c r="A579" s="3">
        <v>49</v>
      </c>
      <c r="B579" s="50" t="str">
        <f t="shared" si="78"/>
        <v>FAIR-D3_49</v>
      </c>
      <c r="C579" s="51" t="s">
        <v>530</v>
      </c>
      <c r="D579" s="4">
        <f t="shared" si="75"/>
        <v>45163</v>
      </c>
      <c r="E579" s="1" t="s">
        <v>596</v>
      </c>
      <c r="F579" s="81" t="str">
        <f>HYPERLINK(VLOOKUP(E579,Video_List!G:K,5),"video")</f>
        <v>video</v>
      </c>
      <c r="G579" s="5" t="str">
        <f>IF(ISBLANK(E579),"",IFERROR(IF(MATCH(E579,Video_List!$G:$G,)&gt;0,"ok",""),"errr"))</f>
        <v>ok</v>
      </c>
      <c r="H579" s="1" t="s">
        <v>597</v>
      </c>
      <c r="I579" s="81" t="str">
        <f>HYPERLINK(VLOOKUP(H579,Video_List!G:K,5),"video")</f>
        <v>video</v>
      </c>
      <c r="J579" s="5" t="str">
        <f>IF(ISBLANK(H579),"",IFERROR(IF(MATCH(H579,Video_List!$G:$G,)&gt;0,"ok",""),"error"))</f>
        <v>ok</v>
      </c>
      <c r="K579" s="2">
        <v>45163.478900463</v>
      </c>
      <c r="L579" s="2">
        <v>45163.480972222198</v>
      </c>
      <c r="M579" s="52">
        <f t="shared" si="76"/>
        <v>2.0717591978609562E-3</v>
      </c>
      <c r="N579" s="53" t="s">
        <v>46</v>
      </c>
      <c r="O579" s="54" t="s">
        <v>32</v>
      </c>
      <c r="P579" s="54" t="s">
        <v>33</v>
      </c>
      <c r="Q579" s="6">
        <v>49</v>
      </c>
      <c r="R579" s="5" t="str">
        <f t="shared" si="82"/>
        <v>FAIR-D3/49</v>
      </c>
      <c r="S579" s="4" t="str">
        <f>IF(ISBLANK(E579),"",IF(E579=H579, "1 video",CONCATENATE((+COUNTIFS(Video_List!$A:$A,Monitoring!C579,Video_List!$D:$D,"&lt;=" &amp;Monitoring!L579)-COUNTIFS(Video_List!$A:$A,Monitoring!C579,Video_List!$D:$D,"&lt;=" &amp;Monitoring!K579))+1," videos")))</f>
        <v>2 videos</v>
      </c>
      <c r="T579" s="54" t="s">
        <v>598</v>
      </c>
      <c r="U579" s="75"/>
      <c r="V579" s="7" t="str">
        <f t="shared" si="80"/>
        <v/>
      </c>
      <c r="W579" s="85" t="str">
        <f t="shared" si="79"/>
        <v>no</v>
      </c>
      <c r="X579" s="86" t="s">
        <v>35</v>
      </c>
      <c r="Y579" s="87" t="str">
        <f>+IFERROR(IF(Z579="#N/C","#N/C",INDEX(Taxonomy_UniqueValues!A:A,MATCH(Z579,Taxonomy_UniqueValues!B:B,0))),"#N/C")</f>
        <v>Insecta</v>
      </c>
      <c r="Z579" s="87" t="s">
        <v>289</v>
      </c>
      <c r="AA579" s="87" t="str">
        <f>+IFERROR(IF(AC579="#N/C","#N/C",INDEX(Taxonomy_UniqueValues!C:C,MATCH(AC579,Taxonomy_UniqueValues!E:E,0))),"#N/C")</f>
        <v>#N/C</v>
      </c>
      <c r="AB579" s="87" t="str">
        <f>+IFERROR(IF(AC579="#N/C","#N/C",INDEX(Taxonomy_UniqueValues!D:D,MATCH(AC579,Taxonomy_UniqueValues!E:E,0))),"#N/C")</f>
        <v>#N/C</v>
      </c>
      <c r="AC579" s="87" t="str">
        <f>+IFERROR(IF(AD579="#N/C","#N/C",INDEX(Taxonomy_UniqueValues!E:E,MATCH(AD579,Taxonomy_UniqueValues!F:F,0))),"#N/C")</f>
        <v>#N/C</v>
      </c>
      <c r="AD579" s="87" t="str">
        <f>+IFERROR(IF(AE579="#N/C","#N/C",IF(AE579="-",INDEX(Taxonomy_UniqueValues!F:F,MATCH(AF579,Taxonomy_UniqueValues!H:H,0)),INDEX(Taxonomy_UniqueValues!F:F,MATCH(AE579,Taxonomy_UniqueValues!G:G,0)))),"#N/C")</f>
        <v>#N/C</v>
      </c>
      <c r="AE579" s="87" t="str">
        <f>+IFERROR(IF(AF579="#N/C","#N/C",INDEX(Taxonomy_UniqueValues!G:G,MATCH(AF579,Taxonomy_UniqueValues!H:H,0))),"#N/C")</f>
        <v>#N/C</v>
      </c>
      <c r="AF579" s="89" t="str">
        <f>+IFERROR(IF(AG579="#N/C","#N/C",INDEX(Taxonomy_UniqueValues!H:H,MATCH(AG579,Taxonomy_UniqueValues!I:I,0))),"#N/C")</f>
        <v>#N/C</v>
      </c>
      <c r="AG579" s="88" t="s">
        <v>37</v>
      </c>
      <c r="AH579" s="39" t="str" cm="1">
        <f t="array" ref="AH579">IF(LEN(V579)&gt;1,V579,_xlfn.LET(_xlpm.cls,Y579, _xlpm.ord,IFERROR(Z579,"#N/C"), _xlpm.subord,IFERROR(AA579,"#N/C"), _xlpm.infr,IFERROR(AB579,"#N/C"), _xlpm.sf,IFERROR(AC579,"#N/C"), _xlpm.fam,IFERROR(AD579,"#N/C"), _xlpm.subfam,IF(TRIM(AE579)="-","#N/C",IFERROR(AE579,"#N/C")),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_xlpm.fallback,IF(IFERROR(Z579,"#N/C")="#N/C",Y579,IF(IFERROR(AA579,"#N/C")="#N/C",Z579,IF(IFERROR(AB579,"#N/C")="#N/C",AA579,IF(IFERROR(AC579,"#N/C")="#N/C",AB579,IF(IFERROR(AD579,"#N/C")="#N/C",AC579,IF(IFERROR(AE579,"#N/C")="#N/C",AD579,"#N/C")))))), _xlpm.finalResult,IF(OR(_xlpm.computedResult="",_xlpm.computedResult="#N/C"),_xlpm.fallback,_xlpm.computedResult), INDEX(_xlpm.finalResult,1)))</f>
        <v>Diptera</v>
      </c>
      <c r="AI579" s="106" t="s">
        <v>35</v>
      </c>
      <c r="AJ579" s="55" t="str">
        <f t="shared" si="81"/>
        <v>Insecta.Diptera.#N/C.#N/C.#N/C.#N/C.#N/C.#N/C.#N/C</v>
      </c>
    </row>
    <row r="580" spans="1:36" x14ac:dyDescent="0.25">
      <c r="A580" s="3">
        <v>50</v>
      </c>
      <c r="B580" s="50" t="str">
        <f t="shared" si="78"/>
        <v>FAIR-D3_50</v>
      </c>
      <c r="C580" s="51" t="s">
        <v>530</v>
      </c>
      <c r="D580" s="4">
        <f t="shared" si="75"/>
        <v>45163</v>
      </c>
      <c r="E580" s="1" t="s">
        <v>596</v>
      </c>
      <c r="F580" s="81" t="str">
        <f>HYPERLINK(VLOOKUP(E580,Video_List!G:K,5),"video")</f>
        <v>video</v>
      </c>
      <c r="G580" s="5" t="str">
        <f>IF(ISBLANK(E580),"",IFERROR(IF(MATCH(E580,Video_List!$G:$G,)&gt;0,"ok",""),"errr"))</f>
        <v>ok</v>
      </c>
      <c r="H580" s="1" t="s">
        <v>599</v>
      </c>
      <c r="I580" s="81" t="str">
        <f>HYPERLINK(VLOOKUP(H580,Video_List!G:K,5),"video")</f>
        <v>video</v>
      </c>
      <c r="J580" s="5" t="str">
        <f>IF(ISBLANK(H580),"",IFERROR(IF(MATCH(H580,Video_List!$G:$G,)&gt;0,"ok",""),"error"))</f>
        <v>ok</v>
      </c>
      <c r="K580" s="2">
        <v>45163.478900463</v>
      </c>
      <c r="L580" s="2">
        <v>45163.502905092602</v>
      </c>
      <c r="M580" s="52">
        <f t="shared" si="76"/>
        <v>2.4004629602131899E-2</v>
      </c>
      <c r="N580" s="53" t="s">
        <v>46</v>
      </c>
      <c r="O580" s="54" t="s">
        <v>35</v>
      </c>
      <c r="P580" s="54" t="s">
        <v>46</v>
      </c>
      <c r="Q580" s="6">
        <v>50</v>
      </c>
      <c r="R580" s="5" t="str">
        <f t="shared" si="82"/>
        <v>FAIR-D3/50</v>
      </c>
      <c r="S580" s="4" t="str">
        <f>IF(ISBLANK(E580),"",IF(E580=H580, "1 video",CONCATENATE((+COUNTIFS(Video_List!$A:$A,Monitoring!C580,Video_List!$D:$D,"&lt;=" &amp;Monitoring!L580)-COUNTIFS(Video_List!$A:$A,Monitoring!C580,Video_List!$D:$D,"&lt;=" &amp;Monitoring!K580))+1," videos")))</f>
        <v>5 videos</v>
      </c>
      <c r="T580" s="54" t="s">
        <v>185</v>
      </c>
      <c r="U580" s="75"/>
      <c r="V580" s="7" t="str">
        <f t="shared" si="80"/>
        <v/>
      </c>
      <c r="W580" s="85" t="str">
        <f t="shared" si="79"/>
        <v>yes</v>
      </c>
      <c r="X580" s="86" t="s">
        <v>32</v>
      </c>
      <c r="Y580" s="87" t="str">
        <f>+IFERROR(IF(Z580="#N/C","#N/C",INDEX(Taxonomy_UniqueValues!A:A,MATCH(Z580,Taxonomy_UniqueValues!B:B,0))),"#N/C")</f>
        <v>Insecta</v>
      </c>
      <c r="Z580" s="87" t="str">
        <f>+IFERROR(IF(AA580="#N/C","#N/C",INDEX(Taxonomy_UniqueValues!B:B,MATCH(AA580,Taxonomy_UniqueValues!C:C,0))),"#N/C")</f>
        <v>Coleoptera</v>
      </c>
      <c r="AA580" s="87" t="str">
        <f>+IFERROR(IF(AC580="#N/C","#N/C",INDEX(Taxonomy_UniqueValues!C:C,MATCH(AC580,Taxonomy_UniqueValues!E:E,0))),"#N/C")</f>
        <v>Polyphaga</v>
      </c>
      <c r="AB580" s="87" t="str">
        <f>+IFERROR(IF(AC580="#N/C","#N/C",INDEX(Taxonomy_UniqueValues!D:D,MATCH(AC580,Taxonomy_UniqueValues!E:E,0))),"#N/C")</f>
        <v>Cucujiformia</v>
      </c>
      <c r="AC580" s="87" t="str">
        <f>+IFERROR(IF(AD580="#N/C","#N/C",INDEX(Taxonomy_UniqueValues!E:E,MATCH(AD580,Taxonomy_UniqueValues!F:F,0))),"#N/C")</f>
        <v>Coccinelloidea</v>
      </c>
      <c r="AD580" s="87" t="str">
        <f>+IFERROR(IF(AE580="#N/C","#N/C",IF(AE580="-",INDEX(Taxonomy_UniqueValues!F:F,MATCH(AF580,Taxonomy_UniqueValues!H:H,0)),INDEX(Taxonomy_UniqueValues!F:F,MATCH(AE580,Taxonomy_UniqueValues!G:G,0)))),"#N/C")</f>
        <v>Coccinellidae</v>
      </c>
      <c r="AE580" s="87" t="str">
        <f>+IFERROR(IF(AF580="#N/C","#N/C",INDEX(Taxonomy_UniqueValues!G:G,MATCH(AF580,Taxonomy_UniqueValues!H:H,0))),"#N/C")</f>
        <v>Coccinellinae</v>
      </c>
      <c r="AF580" s="89" t="s">
        <v>331</v>
      </c>
      <c r="AG580" s="88" t="s">
        <v>37</v>
      </c>
      <c r="AH580" s="39" t="str" cm="1">
        <f t="array" ref="AH580">IF(LEN(V580)&gt;1,V580,_xlfn.LET(_xlpm.cls,Y580, _xlpm.ord,IFERROR(Z580,"#N/C"), _xlpm.subord,IFERROR(AA580,"#N/C"), _xlpm.infr,IFERROR(AB580,"#N/C"), _xlpm.sf,IFERROR(AC580,"#N/C"), _xlpm.fam,IFERROR(AD580,"#N/C"), _xlpm.subfam,IF(TRIM(AE580)="-","#N/C",IFERROR(AE580,"#N/C")),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_xlpm.fallback,IF(IFERROR(Z580,"#N/C")="#N/C",Y580,IF(IFERROR(AA580,"#N/C")="#N/C",Z580,IF(IFERROR(AB580,"#N/C")="#N/C",AA580,IF(IFERROR(AC580,"#N/C")="#N/C",AB580,IF(IFERROR(AD580,"#N/C")="#N/C",AC580,IF(IFERROR(AE580,"#N/C")="#N/C",AD580,"#N/C")))))), _xlpm.finalResult,IF(OR(_xlpm.computedResult="",_xlpm.computedResult="#N/C"),_xlpm.fallback,_xlpm.computedResult), INDEX(_xlpm.finalResult,1)))</f>
        <v>ladybug</v>
      </c>
      <c r="AI580" s="106" t="s">
        <v>35</v>
      </c>
      <c r="AJ580" s="55" t="str">
        <f t="shared" si="81"/>
        <v>Insecta.Coleoptera.Polyphaga.Cucujiformia.Coccinelloidea.Coccinellidae.Coccinellinae.Harmonia.#N/C</v>
      </c>
    </row>
    <row r="581" spans="1:36" x14ac:dyDescent="0.25">
      <c r="A581" s="3">
        <v>51</v>
      </c>
      <c r="B581" s="50" t="str">
        <f t="shared" si="78"/>
        <v>FAIR-D3_51</v>
      </c>
      <c r="C581" s="51" t="s">
        <v>530</v>
      </c>
      <c r="D581" s="4">
        <f t="shared" si="75"/>
        <v>45163</v>
      </c>
      <c r="E581" s="1" t="s">
        <v>600</v>
      </c>
      <c r="F581" s="81" t="str">
        <f>HYPERLINK(VLOOKUP(E581,Video_List!G:K,5),"video")</f>
        <v>video</v>
      </c>
      <c r="G581" s="5" t="str">
        <f>IF(ISBLANK(E581),"",IFERROR(IF(MATCH(E581,Video_List!$G:$G,)&gt;0,"ok",""),"errr"))</f>
        <v>ok</v>
      </c>
      <c r="H581" s="1" t="s">
        <v>600</v>
      </c>
      <c r="I581" s="81" t="str">
        <f>HYPERLINK(VLOOKUP(H581,Video_List!G:K,5),"video")</f>
        <v>video</v>
      </c>
      <c r="J581" s="5" t="str">
        <f>IF(ISBLANK(H581),"",IFERROR(IF(MATCH(H581,Video_List!$G:$G,)&gt;0,"ok",""),"error"))</f>
        <v>ok</v>
      </c>
      <c r="K581" s="2">
        <v>45163.493541666699</v>
      </c>
      <c r="L581" s="2">
        <v>45163.494212963</v>
      </c>
      <c r="M581" s="52">
        <f t="shared" si="76"/>
        <v>6.7129630042472854E-4</v>
      </c>
      <c r="N581" s="53" t="s">
        <v>31</v>
      </c>
      <c r="O581" s="54" t="s">
        <v>35</v>
      </c>
      <c r="P581" s="54" t="s">
        <v>33</v>
      </c>
      <c r="Q581" s="6">
        <v>51</v>
      </c>
      <c r="R581" s="5" t="str">
        <f t="shared" si="82"/>
        <v>FAIR-D3/51</v>
      </c>
      <c r="S581" s="4" t="str">
        <f>IF(ISBLANK(E581),"",IF(E581=H581, "1 video",CONCATENATE((+COUNTIFS(Video_List!$A:$A,Monitoring!C581,Video_List!$D:$D,"&lt;=" &amp;Monitoring!L581)-COUNTIFS(Video_List!$A:$A,Monitoring!C581,Video_List!$D:$D,"&lt;=" &amp;Monitoring!K581))+1," videos")))</f>
        <v>1 video</v>
      </c>
      <c r="T581" s="54" t="s">
        <v>34</v>
      </c>
      <c r="U581" s="75"/>
      <c r="V581" s="7" t="str">
        <f t="shared" si="80"/>
        <v/>
      </c>
      <c r="W581" s="85" t="str">
        <f t="shared" si="79"/>
        <v>yes</v>
      </c>
      <c r="X581" s="86" t="s">
        <v>35</v>
      </c>
      <c r="Y581" s="87" t="str">
        <f>+IFERROR(IF(Z581="#N/C","#N/C",INDEX(Taxonomy_UniqueValues!A:A,MATCH(Z581,Taxonomy_UniqueValues!B:B,0))),"#N/C")</f>
        <v>Insecta</v>
      </c>
      <c r="Z581" s="87" t="str">
        <f>+IFERROR(IF(AA581="#N/C","#N/C",INDEX(Taxonomy_UniqueValues!B:B,MATCH(AA581,Taxonomy_UniqueValues!C:C,0))),"#N/C")</f>
        <v>Diptera</v>
      </c>
      <c r="AA581" s="87" t="str">
        <f>+IFERROR(IF(AC581="#N/C","#N/C",INDEX(Taxonomy_UniqueValues!C:C,MATCH(AC581,Taxonomy_UniqueValues!E:E,0))),"#N/C")</f>
        <v>Brachycera</v>
      </c>
      <c r="AB581" s="87" t="str">
        <f>+IFERROR(IF(AC581="#N/C","#N/C",INDEX(Taxonomy_UniqueValues!D:D,MATCH(AC581,Taxonomy_UniqueValues!E:E,0))),"#N/C")</f>
        <v>Muscomorpha</v>
      </c>
      <c r="AC581" s="87" t="s">
        <v>36</v>
      </c>
      <c r="AD581" s="87" t="str">
        <f>+IFERROR(IF(AE581="#N/C","#N/C",IF(AE581="-",INDEX(Taxonomy_UniqueValues!F:F,MATCH(AF581,Taxonomy_UniqueValues!H:H,0)),INDEX(Taxonomy_UniqueValues!F:F,MATCH(AE581,Taxonomy_UniqueValues!G:G,0)))),"#N/C")</f>
        <v>#N/C</v>
      </c>
      <c r="AE581" s="87" t="str">
        <f>+IFERROR(IF(AF581="#N/C","#N/C",INDEX(Taxonomy_UniqueValues!G:G,MATCH(AF581,Taxonomy_UniqueValues!H:H,0))),"#N/C")</f>
        <v>#N/C</v>
      </c>
      <c r="AF581" s="89" t="str">
        <f>+IFERROR(IF(AG581="#N/C","#N/C",INDEX(Taxonomy_UniqueValues!H:H,MATCH(AG581,Taxonomy_UniqueValues!I:I,0))),"#N/C")</f>
        <v>#N/C</v>
      </c>
      <c r="AG581" s="88" t="s">
        <v>37</v>
      </c>
      <c r="AH581" s="39" t="str" cm="1">
        <f t="array" ref="AH581">IF(LEN(V581)&gt;1,V581,_xlfn.LET(_xlpm.cls,Y581, _xlpm.ord,IFERROR(Z581,"#N/C"), _xlpm.subord,IFERROR(AA581,"#N/C"), _xlpm.infr,IFERROR(AB581,"#N/C"), _xlpm.sf,IFERROR(AC581,"#N/C"), _xlpm.fam,IFERROR(AD581,"#N/C"), _xlpm.subfam,IF(TRIM(AE581)="-","#N/C",IFERROR(AE581,"#N/C")),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_xlpm.fallback,IF(IFERROR(Z581,"#N/C")="#N/C",Y581,IF(IFERROR(AA581,"#N/C")="#N/C",Z581,IF(IFERROR(AB581,"#N/C")="#N/C",AA581,IF(IFERROR(AC581,"#N/C")="#N/C",AB581,IF(IFERROR(AD581,"#N/C")="#N/C",AC581,IF(IFERROR(AE581,"#N/C")="#N/C",AD581,"#N/C")))))), _xlpm.finalResult,IF(OR(_xlpm.computedResult="",_xlpm.computedResult="#N/C"),_xlpm.fallback,_xlpm.computedResult), INDEX(_xlpm.finalResult,1)))</f>
        <v>Muscoidea</v>
      </c>
      <c r="AI581" s="106" t="s">
        <v>35</v>
      </c>
      <c r="AJ581" s="55" t="str">
        <f t="shared" si="81"/>
        <v>Insecta.Diptera.Brachycera.Muscomorpha.Muscoidea.#N/C.#N/C.#N/C.#N/C</v>
      </c>
    </row>
    <row r="582" spans="1:36" x14ac:dyDescent="0.25">
      <c r="A582" s="3">
        <v>52</v>
      </c>
      <c r="B582" s="50" t="str">
        <f t="shared" si="78"/>
        <v>FAIR-D3_52</v>
      </c>
      <c r="C582" s="51" t="s">
        <v>530</v>
      </c>
      <c r="D582" s="4">
        <f t="shared" si="75"/>
        <v>45163</v>
      </c>
      <c r="E582" s="1" t="s">
        <v>600</v>
      </c>
      <c r="F582" s="81" t="str">
        <f>HYPERLINK(VLOOKUP(E582,Video_List!G:K,5),"video")</f>
        <v>video</v>
      </c>
      <c r="G582" s="5" t="str">
        <f>IF(ISBLANK(E582),"",IFERROR(IF(MATCH(E582,Video_List!$G:$G,)&gt;0,"ok",""),"errr"))</f>
        <v>ok</v>
      </c>
      <c r="H582" s="1" t="s">
        <v>601</v>
      </c>
      <c r="I582" s="81" t="str">
        <f>HYPERLINK(VLOOKUP(H582,Video_List!G:K,5),"video")</f>
        <v>video</v>
      </c>
      <c r="J582" s="5" t="str">
        <f>IF(ISBLANK(H582),"",IFERROR(IF(MATCH(H582,Video_List!$G:$G,)&gt;0,"ok",""),"error"))</f>
        <v>ok</v>
      </c>
      <c r="K582" s="2">
        <v>45163.4941666667</v>
      </c>
      <c r="L582" s="2">
        <v>45163.495555555601</v>
      </c>
      <c r="M582" s="52">
        <f t="shared" si="76"/>
        <v>1.388888900692109E-3</v>
      </c>
      <c r="N582" s="53" t="s">
        <v>31</v>
      </c>
      <c r="O582" s="54" t="s">
        <v>32</v>
      </c>
      <c r="P582" s="54" t="s">
        <v>33</v>
      </c>
      <c r="Q582" s="6">
        <v>52</v>
      </c>
      <c r="R582" s="5" t="str">
        <f t="shared" si="82"/>
        <v>FAIR-D3/52</v>
      </c>
      <c r="S582" s="4" t="str">
        <f>IF(ISBLANK(E582),"",IF(E582=H582, "1 video",CONCATENATE((+COUNTIFS(Video_List!$A:$A,Monitoring!C582,Video_List!$D:$D,"&lt;=" &amp;Monitoring!L582)-COUNTIFS(Video_List!$A:$A,Monitoring!C582,Video_List!$D:$D,"&lt;=" &amp;Monitoring!K582))+1," videos")))</f>
        <v>2 videos</v>
      </c>
      <c r="T582" s="54" t="s">
        <v>34</v>
      </c>
      <c r="U582" s="75"/>
      <c r="V582" s="7" t="str">
        <f t="shared" si="80"/>
        <v/>
      </c>
      <c r="W582" s="85" t="str">
        <f t="shared" si="79"/>
        <v>yes</v>
      </c>
      <c r="X582" s="86" t="s">
        <v>35</v>
      </c>
      <c r="Y582" s="87" t="str">
        <f>+IFERROR(IF(Z582="#N/C","#N/C",IF(Z582=0,INDEX(Taxonomy_UniqueValues!A:A,MATCH(AA582,Taxonomy_UniqueValues!C:C,0)),INDEX(Taxonomy_UniqueValues!A:A,MATCH(Z582,Taxonomy_UniqueValues!B:B,0)))),"#N/C")</f>
        <v>Insecta</v>
      </c>
      <c r="Z582" s="87" t="str">
        <f>+IFERROR(IF(AA582="#N/C","#N/C",IF(AA582=0,INDEX(Taxonomy_UniqueValues!B:B,MATCH(AB582,Taxonomy_UniqueValues!D:D,0)),INDEX(Taxonomy_UniqueValues!B:B,MATCH(AA582,Taxonomy_UniqueValues!C:C,0)))),"#N/C")</f>
        <v>Diptera</v>
      </c>
      <c r="AA582" s="87" t="str">
        <f>+IFERROR(IF(AB582="#N/C","#N/C",IF(AB582=0,INDEX(Taxonomy_UniqueValues!C:C,MATCH(AC582,Taxonomy_UniqueValues!E:E,0)),INDEX(Taxonomy_UniqueValues!C:C,MATCH(AB582,Taxonomy_UniqueValues!D:D,0)))),"#N/C")</f>
        <v>Brachycera</v>
      </c>
      <c r="AB582" s="87" t="str">
        <f>+IFERROR(IF(AC582="#N/C","#N/C",IF(AC582=0,INDEX(Taxonomy_UniqueValues!D:D,MATCH(AD582,Taxonomy_UniqueValues!F:F,0)),INDEX(Taxonomy_UniqueValues!D:D,MATCH(AC582,Taxonomy_UniqueValues!E:E,0)))),"#N/C")</f>
        <v>Muscomorpha</v>
      </c>
      <c r="AC582" s="87" t="str">
        <f>+IFERROR(IF(AD582="#N/C","#N/C",IF(AD582=0,INDEX(Taxonomy_UniqueValues!E:E,MATCH(AE582,Taxonomy_UniqueValues!G:G,0)),INDEX(Taxonomy_UniqueValues!E:E,MATCH(AD582,Taxonomy_UniqueValues!F:F,0)))),"#N/C")</f>
        <v>Muscoidea</v>
      </c>
      <c r="AD582" s="87" t="str">
        <f>+IFERROR(IF(AE582="#N/C","#N/C",IF(AE582=0,INDEX(Taxonomy_UniqueValues!F:F,MATCH(AF582,Taxonomy_UniqueValues!H:H,0)),INDEX(Taxonomy_UniqueValues!F:F,MATCH(AE582,Taxonomy_UniqueValues!G:G,0)))),"#N/C")</f>
        <v>Fanniidae</v>
      </c>
      <c r="AE582" s="87">
        <f>+IFERROR(IF(AF582="#N/C","#N/C",INDEX(Taxonomy_UniqueValues!G:G,MATCH(AF582,Taxonomy_UniqueValues!H:H,0))),"#N/C")</f>
        <v>0</v>
      </c>
      <c r="AF582" s="89" t="s">
        <v>39</v>
      </c>
      <c r="AG582" s="88" t="s">
        <v>37</v>
      </c>
      <c r="AH582" s="39" t="str" cm="1">
        <f t="array" ref="AH582">IF(LEN(V582)&gt;1,V582,_xlfn.LET(_xlpm.cls,Y582, _xlpm.ord,IFERROR(Z582,"#N/C"), _xlpm.subord,IFERROR(AA582,"#N/C"), _xlpm.infr,IFERROR(AB582,"#N/C"), _xlpm.sf,IFERROR(AC582,"#N/C"), _xlpm.fam,IFERROR(AD582,"#N/C"), _xlpm.subfam,IF(TRIM(AE582)="-","#N/C",IFERROR(AE582,"#N/C")),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_xlpm.fallback,IF(IFERROR(Z582,"#N/C")="#N/C",Y582,IF(IFERROR(AA582,"#N/C")="#N/C",Z582,IF(IFERROR(AB582,"#N/C")="#N/C",AA582,IF(IFERROR(AC582,"#N/C")="#N/C",AB582,IF(IFERROR(AD582,"#N/C")="#N/C",AC582,IF(IFERROR(AE582,"#N/C")="#N/C",AD582,"#N/C")))))), _xlpm.finalResult,IF(OR(_xlpm.computedResult="",_xlpm.computedResult="#N/C"),_xlpm.fallback,_xlpm.computedResult), INDEX(_xlpm.finalResult,1)))</f>
        <v>fly</v>
      </c>
      <c r="AI582" s="106" t="s">
        <v>35</v>
      </c>
      <c r="AJ582" s="55" t="str">
        <f t="shared" si="81"/>
        <v>Insecta.Diptera.Brachycera.Muscomorpha.Muscoidea.Fanniidae.0.Fannia.#N/C</v>
      </c>
    </row>
    <row r="583" spans="1:36" x14ac:dyDescent="0.25">
      <c r="A583" s="3">
        <v>53</v>
      </c>
      <c r="B583" s="50" t="str">
        <f t="shared" si="78"/>
        <v>FAIR-D3_53</v>
      </c>
      <c r="C583" s="51" t="s">
        <v>530</v>
      </c>
      <c r="D583" s="4">
        <f t="shared" si="75"/>
        <v>45163</v>
      </c>
      <c r="E583" s="1" t="s">
        <v>602</v>
      </c>
      <c r="F583" s="81" t="str">
        <f>HYPERLINK(VLOOKUP(E583,Video_List!G:K,5),"video")</f>
        <v>video</v>
      </c>
      <c r="G583" s="5" t="str">
        <f>IF(ISBLANK(E583),"",IFERROR(IF(MATCH(E583,Video_List!$G:$G,)&gt;0,"ok",""),"errr"))</f>
        <v>ok</v>
      </c>
      <c r="H583" s="1" t="s">
        <v>602</v>
      </c>
      <c r="I583" s="81" t="str">
        <f>HYPERLINK(VLOOKUP(H583,Video_List!G:K,5),"video")</f>
        <v>video</v>
      </c>
      <c r="J583" s="5" t="str">
        <f>IF(ISBLANK(H583),"",IFERROR(IF(MATCH(H583,Video_List!$G:$G,)&gt;0,"ok",""),"error"))</f>
        <v>ok</v>
      </c>
      <c r="K583" s="2">
        <v>45163.531724537002</v>
      </c>
      <c r="L583" s="2">
        <v>45163.5327777778</v>
      </c>
      <c r="M583" s="52">
        <f t="shared" si="76"/>
        <v>1.0532407977734692E-3</v>
      </c>
      <c r="N583" s="53" t="s">
        <v>31</v>
      </c>
      <c r="O583" s="54" t="s">
        <v>32</v>
      </c>
      <c r="P583" s="54" t="s">
        <v>33</v>
      </c>
      <c r="Q583" s="6">
        <v>53</v>
      </c>
      <c r="R583" s="5" t="str">
        <f t="shared" si="82"/>
        <v>FAIR-D3/53</v>
      </c>
      <c r="S583" s="4" t="str">
        <f>IF(ISBLANK(E583),"",IF(E583=H583, "1 video",CONCATENATE((+COUNTIFS(Video_List!$A:$A,Monitoring!C583,Video_List!$D:$D,"&lt;=" &amp;Monitoring!L583)-COUNTIFS(Video_List!$A:$A,Monitoring!C583,Video_List!$D:$D,"&lt;=" &amp;Monitoring!K583))+1," videos")))</f>
        <v>1 video</v>
      </c>
      <c r="T583" s="54" t="s">
        <v>34</v>
      </c>
      <c r="U583" s="75"/>
      <c r="V583" s="7" t="str">
        <f t="shared" si="80"/>
        <v/>
      </c>
      <c r="W583" s="85" t="str">
        <f t="shared" si="79"/>
        <v>yes</v>
      </c>
      <c r="X583" s="86" t="s">
        <v>32</v>
      </c>
      <c r="Y583" s="87" t="str">
        <f>+IFERROR(IF(Z583="#N/C","#N/C",INDEX(Taxonomy_UniqueValues!A:A,MATCH(Z583,Taxonomy_UniqueValues!B:B,0))),"#N/C")</f>
        <v>Insecta</v>
      </c>
      <c r="Z583" s="87" t="str">
        <f>+IFERROR(IF(AA583="#N/C","#N/C",INDEX(Taxonomy_UniqueValues!B:B,MATCH(AA583,Taxonomy_UniqueValues!C:C,0))),"#N/C")</f>
        <v>Diptera</v>
      </c>
      <c r="AA583" s="87" t="str">
        <f>+IFERROR(IF(AC583="#N/C","#N/C",INDEX(Taxonomy_UniqueValues!C:C,MATCH(AC583,Taxonomy_UniqueValues!E:E,0))),"#N/C")</f>
        <v>Brachycera</v>
      </c>
      <c r="AB583" s="87" t="str">
        <f>+IFERROR(IF(AC583="#N/C","#N/C",INDEX(Taxonomy_UniqueValues!D:D,MATCH(AC583,Taxonomy_UniqueValues!E:E,0))),"#N/C")</f>
        <v>Muscomorpha</v>
      </c>
      <c r="AC583" s="87" t="str">
        <f>+IFERROR(IF(AD583="#N/C","#N/C",INDEX(Taxonomy_UniqueValues!E:E,MATCH(AD583,Taxonomy_UniqueValues!F:F,0))),"#N/C")</f>
        <v>Muscoidea</v>
      </c>
      <c r="AD583" s="87" t="str">
        <f>+IFERROR(IF(AE583="#N/C","#N/C",IF(AE583="-",INDEX(Taxonomy_UniqueValues!F:F,MATCH(AF583,Taxonomy_UniqueValues!H:H,0)),INDEX(Taxonomy_UniqueValues!F:F,MATCH(AE583,Taxonomy_UniqueValues!G:G,0)))),"#N/C")</f>
        <v>Anthomyiidae</v>
      </c>
      <c r="AE583" s="87" t="str">
        <f>+IFERROR(IF(AF583="#N/C","#N/C",INDEX(Taxonomy_UniqueValues!G:G,MATCH(AF583,Taxonomy_UniqueValues!H:H,0))),"#N/C")</f>
        <v>Anthomyiinae</v>
      </c>
      <c r="AF583" s="89" t="s">
        <v>603</v>
      </c>
      <c r="AG583" s="88" t="s">
        <v>37</v>
      </c>
      <c r="AH583" s="39" t="str" cm="1">
        <f t="array" ref="AH583">IF(LEN(V583)&gt;1,V583,_xlfn.LET(_xlpm.cls,Y583, _xlpm.ord,IFERROR(Z583,"#N/C"), _xlpm.subord,IFERROR(AA583,"#N/C"), _xlpm.infr,IFERROR(AB583,"#N/C"), _xlpm.sf,IFERROR(AC583,"#N/C"), _xlpm.fam,IFERROR(AD583,"#N/C"), _xlpm.subfam,IF(TRIM(AE583)="-","#N/C",IFERROR(AE583,"#N/C")),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_xlpm.fallback,IF(IFERROR(Z583,"#N/C")="#N/C",Y583,IF(IFERROR(AA583,"#N/C")="#N/C",Z583,IF(IFERROR(AB583,"#N/C")="#N/C",AA583,IF(IFERROR(AC583,"#N/C")="#N/C",AB583,IF(IFERROR(AD583,"#N/C")="#N/C",AC583,IF(IFERROR(AE583,"#N/C")="#N/C",AD583,"#N/C")))))), _xlpm.finalResult,IF(OR(_xlpm.computedResult="",_xlpm.computedResult="#N/C"),_xlpm.fallback,_xlpm.computedResult), INDEX(_xlpm.finalResult,1)))</f>
        <v>fly</v>
      </c>
      <c r="AI583" s="106" t="s">
        <v>35</v>
      </c>
      <c r="AJ583" s="55" t="str">
        <f t="shared" si="81"/>
        <v>Insecta.Diptera.Brachycera.Muscomorpha.Muscoidea.Anthomyiidae.Anthomyiinae.Anthomyia.#N/C</v>
      </c>
    </row>
    <row r="584" spans="1:36" x14ac:dyDescent="0.25">
      <c r="A584" s="3">
        <v>54</v>
      </c>
      <c r="B584" s="50" t="str">
        <f t="shared" si="78"/>
        <v>FAIR-D3_54</v>
      </c>
      <c r="C584" s="51" t="s">
        <v>530</v>
      </c>
      <c r="D584" s="4">
        <f t="shared" si="75"/>
        <v>45163</v>
      </c>
      <c r="E584" s="1" t="s">
        <v>604</v>
      </c>
      <c r="F584" s="81" t="str">
        <f>HYPERLINK(VLOOKUP(E584,Video_List!G:K,5),"video")</f>
        <v>video</v>
      </c>
      <c r="G584" s="5" t="str">
        <f>IF(ISBLANK(E584),"",IFERROR(IF(MATCH(E584,Video_List!$G:$G,)&gt;0,"ok",""),"errr"))</f>
        <v>ok</v>
      </c>
      <c r="H584" s="1" t="s">
        <v>605</v>
      </c>
      <c r="I584" s="81" t="str">
        <f>HYPERLINK(VLOOKUP(H584,Video_List!G:K,5),"video")</f>
        <v>video</v>
      </c>
      <c r="J584" s="5" t="str">
        <f>IF(ISBLANK(H584),"",IFERROR(IF(MATCH(H584,Video_List!$G:$G,)&gt;0,"ok",""),"error"))</f>
        <v>ok</v>
      </c>
      <c r="K584" s="2">
        <v>45163.568726851903</v>
      </c>
      <c r="L584" s="2">
        <v>45163.635162036997</v>
      </c>
      <c r="M584" s="52">
        <f t="shared" si="76"/>
        <v>6.6435185093723703E-2</v>
      </c>
      <c r="N584" s="53" t="s">
        <v>46</v>
      </c>
      <c r="O584" s="54" t="s">
        <v>35</v>
      </c>
      <c r="P584" s="54" t="s">
        <v>33</v>
      </c>
      <c r="Q584" s="6">
        <v>54</v>
      </c>
      <c r="R584" s="5" t="str">
        <f t="shared" si="82"/>
        <v>FAIR-D3/54</v>
      </c>
      <c r="S584" s="4" t="str">
        <f>IF(ISBLANK(E584),"",IF(E584=H584, "1 video",CONCATENATE((+COUNTIFS(Video_List!$A:$A,Monitoring!C584,Video_List!$D:$D,"&lt;=" &amp;Monitoring!L584)-COUNTIFS(Video_List!$A:$A,Monitoring!C584,Video_List!$D:$D,"&lt;=" &amp;Monitoring!K584))+1," videos")))</f>
        <v>20 videos</v>
      </c>
      <c r="T584" s="54" t="s">
        <v>185</v>
      </c>
      <c r="U584" s="75"/>
      <c r="V584" s="7" t="str">
        <f t="shared" si="80"/>
        <v/>
      </c>
      <c r="W584" s="85" t="str">
        <f t="shared" si="79"/>
        <v>yes</v>
      </c>
      <c r="X584" s="86" t="s">
        <v>32</v>
      </c>
      <c r="Y584" s="87" t="str">
        <f>+IFERROR(IF(Z584="#N/C","#N/C",INDEX(Taxonomy_UniqueValues!A:A,MATCH(Z584,Taxonomy_UniqueValues!B:B,0))),"#N/C")</f>
        <v>Insecta</v>
      </c>
      <c r="Z584" s="87" t="str">
        <f>+IFERROR(IF(AA584="#N/C","#N/C",INDEX(Taxonomy_UniqueValues!B:B,MATCH(AA584,Taxonomy_UniqueValues!C:C,0))),"#N/C")</f>
        <v>Coleoptera</v>
      </c>
      <c r="AA584" s="87" t="str">
        <f>+IFERROR(IF(AC584="#N/C","#N/C",INDEX(Taxonomy_UniqueValues!C:C,MATCH(AC584,Taxonomy_UniqueValues!E:E,0))),"#N/C")</f>
        <v>Polyphaga</v>
      </c>
      <c r="AB584" s="87" t="str">
        <f>+IFERROR(IF(AC584="#N/C","#N/C",INDEX(Taxonomy_UniqueValues!D:D,MATCH(AC584,Taxonomy_UniqueValues!E:E,0))),"#N/C")</f>
        <v>Cucujiformia</v>
      </c>
      <c r="AC584" s="87" t="str">
        <f>+IFERROR(IF(AD584="#N/C","#N/C",INDEX(Taxonomy_UniqueValues!E:E,MATCH(AD584,Taxonomy_UniqueValues!F:F,0))),"#N/C")</f>
        <v>Coccinelloidea</v>
      </c>
      <c r="AD584" s="87" t="str">
        <f>+IFERROR(IF(AE584="#N/C","#N/C",IF(AE584="-",INDEX(Taxonomy_UniqueValues!F:F,MATCH(AF584,Taxonomy_UniqueValues!H:H,0)),INDEX(Taxonomy_UniqueValues!F:F,MATCH(AE584,Taxonomy_UniqueValues!G:G,0)))),"#N/C")</f>
        <v>Coccinellidae</v>
      </c>
      <c r="AE584" s="87" t="str">
        <f>+IFERROR(IF(AF584="#N/C","#N/C",INDEX(Taxonomy_UniqueValues!G:G,MATCH(AF584,Taxonomy_UniqueValues!H:H,0))),"#N/C")</f>
        <v>Coccinellinae</v>
      </c>
      <c r="AF584" s="89" t="s">
        <v>331</v>
      </c>
      <c r="AG584" s="88" t="s">
        <v>37</v>
      </c>
      <c r="AH584" s="39" t="str" cm="1">
        <f t="array" ref="AH584">IF(LEN(V584)&gt;1,V584,_xlfn.LET(_xlpm.cls,Y584, _xlpm.ord,IFERROR(Z584,"#N/C"), _xlpm.subord,IFERROR(AA584,"#N/C"), _xlpm.infr,IFERROR(AB584,"#N/C"), _xlpm.sf,IFERROR(AC584,"#N/C"), _xlpm.fam,IFERROR(AD584,"#N/C"), _xlpm.subfam,IF(TRIM(AE584)="-","#N/C",IFERROR(AE584,"#N/C")),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_xlpm.fallback,IF(IFERROR(Z584,"#N/C")="#N/C",Y584,IF(IFERROR(AA584,"#N/C")="#N/C",Z584,IF(IFERROR(AB584,"#N/C")="#N/C",AA584,IF(IFERROR(AC584,"#N/C")="#N/C",AB584,IF(IFERROR(AD584,"#N/C")="#N/C",AC584,IF(IFERROR(AE584,"#N/C")="#N/C",AD584,"#N/C")))))), _xlpm.finalResult,IF(OR(_xlpm.computedResult="",_xlpm.computedResult="#N/C"),_xlpm.fallback,_xlpm.computedResult), INDEX(_xlpm.finalResult,1)))</f>
        <v>ladybug</v>
      </c>
      <c r="AI584" s="106" t="s">
        <v>35</v>
      </c>
      <c r="AJ584" s="55" t="str">
        <f t="shared" si="81"/>
        <v>Insecta.Coleoptera.Polyphaga.Cucujiformia.Coccinelloidea.Coccinellidae.Coccinellinae.Harmonia.#N/C</v>
      </c>
    </row>
    <row r="585" spans="1:36" x14ac:dyDescent="0.25">
      <c r="A585" s="3">
        <v>55</v>
      </c>
      <c r="B585" s="50" t="str">
        <f t="shared" si="78"/>
        <v>FAIR-D3_55</v>
      </c>
      <c r="C585" s="51" t="s">
        <v>530</v>
      </c>
      <c r="D585" s="8">
        <f t="shared" si="75"/>
        <v>45163</v>
      </c>
      <c r="E585" s="1" t="s">
        <v>606</v>
      </c>
      <c r="F585" s="81" t="str">
        <f>HYPERLINK(VLOOKUP(E585,Video_List!G:K,5),"video")</f>
        <v>video</v>
      </c>
      <c r="G585" s="5" t="str">
        <f>IF(ISBLANK(E585),"",IFERROR(IF(MATCH(E585,Video_List!$G:$G,)&gt;0,"ok",""),"errr"))</f>
        <v>ok</v>
      </c>
      <c r="H585" s="1" t="s">
        <v>607</v>
      </c>
      <c r="I585" s="81" t="str">
        <f>HYPERLINK(VLOOKUP(H585,Video_List!G:K,5),"video")</f>
        <v>video</v>
      </c>
      <c r="J585" s="5" t="str">
        <f>IF(ISBLANK(H585),"",IFERROR(IF(MATCH(H585,Video_List!$G:$G,)&gt;0,"ok",""),"error"))</f>
        <v>ok</v>
      </c>
      <c r="K585" s="2">
        <v>45163.6028240741</v>
      </c>
      <c r="L585" s="2">
        <v>45163.607581018499</v>
      </c>
      <c r="M585" s="52">
        <f t="shared" si="76"/>
        <v>4.7569443995598704E-3</v>
      </c>
      <c r="N585" s="53" t="s">
        <v>46</v>
      </c>
      <c r="O585" s="54" t="s">
        <v>35</v>
      </c>
      <c r="P585" s="54" t="s">
        <v>33</v>
      </c>
      <c r="Q585" s="6">
        <v>55</v>
      </c>
      <c r="R585" s="5" t="str">
        <f t="shared" si="82"/>
        <v>FAIR-D3/55</v>
      </c>
      <c r="S585" s="4" t="str">
        <f>IF(ISBLANK(E585),"",IF(E585=H585, "1 video",CONCATENATE((+COUNTIFS(Video_List!$A:$A,Monitoring!C585,Video_List!$D:$D,"&lt;=" &amp;Monitoring!L585)-COUNTIFS(Video_List!$A:$A,Monitoring!C585,Video_List!$D:$D,"&lt;=" &amp;Monitoring!K585))+1," videos")))</f>
        <v>2 videos</v>
      </c>
      <c r="T585" s="54" t="s">
        <v>34</v>
      </c>
      <c r="U585" s="75"/>
      <c r="V585" s="7" t="str">
        <f t="shared" si="80"/>
        <v/>
      </c>
      <c r="W585" s="85" t="str">
        <f t="shared" si="79"/>
        <v>no</v>
      </c>
      <c r="X585" s="86" t="s">
        <v>35</v>
      </c>
      <c r="Y585" s="87" t="str">
        <f>+IFERROR(IF(Z585="#N/C","#N/C",INDEX(Taxonomy_UniqueValues!A:A,MATCH(Z585,Taxonomy_UniqueValues!B:B,0))),"#N/C")</f>
        <v>Insecta</v>
      </c>
      <c r="Z585" s="87" t="str">
        <f>+IFERROR(IF(AA585="#N/C","#N/C",INDEX(Taxonomy_UniqueValues!B:B,MATCH(AA585,Taxonomy_UniqueValues!C:C,0))),"#N/C")</f>
        <v>Diptera</v>
      </c>
      <c r="AA585" s="87" t="s">
        <v>49</v>
      </c>
      <c r="AB585" s="87" t="str">
        <f>+IFERROR(IF(AC585="#N/C","#N/C",INDEX(Taxonomy_UniqueValues!D:D,MATCH(AC585,Taxonomy_UniqueValues!E:E,0))),"#N/C")</f>
        <v>#N/C</v>
      </c>
      <c r="AC585" s="6" t="str">
        <f>+IFERROR(IF(AD585="#N/C","#N/C",INDEX(Taxonomy_UniqueValues!E:E,MATCH(AD585,Taxonomy_UniqueValues!F:F,0))),"#N/C")</f>
        <v>#N/C</v>
      </c>
      <c r="AD585" s="87" t="str">
        <f>+IFERROR(IF(AE585="#N/C","#N/C",IF(AE585="-",INDEX(Taxonomy_UniqueValues!F:F,MATCH(AF585,Taxonomy_UniqueValues!H:H,0)),INDEX(Taxonomy_UniqueValues!F:F,MATCH(AE585,Taxonomy_UniqueValues!G:G,0)))),"#N/C")</f>
        <v>#N/C</v>
      </c>
      <c r="AE585" s="6" t="str">
        <f>+IFERROR(IF(AF585="#N/C","#N/C",INDEX(Taxonomy_UniqueValues!G:G,MATCH(AF585,Taxonomy_UniqueValues!H:H,0))),"#N/C")</f>
        <v>#N/C</v>
      </c>
      <c r="AF585" s="38" t="str">
        <f>+IFERROR(IF(AG585="#N/C","#N/C",INDEX(Taxonomy_UniqueValues!H:H,MATCH(AG585,Taxonomy_UniqueValues!I:I,0))),"#N/C")</f>
        <v>#N/C</v>
      </c>
      <c r="AG585" s="91" t="s">
        <v>37</v>
      </c>
      <c r="AH585" s="39" t="str" cm="1">
        <f t="array" ref="AH585">IF(LEN(V585)&gt;1,V585,_xlfn.LET(_xlpm.cls,Y585, _xlpm.ord,IFERROR(Z585,"#N/C"), _xlpm.subord,IFERROR(AA585,"#N/C"), _xlpm.infr,IFERROR(AB585,"#N/C"), _xlpm.sf,IFERROR(AC585,"#N/C"), _xlpm.fam,IFERROR(AD585,"#N/C"), _xlpm.subfam,IF(TRIM(AE585)="-","#N/C",IFERROR(AE585,"#N/C")),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_xlpm.fallback,IF(IFERROR(Z585,"#N/C")="#N/C",Y585,IF(IFERROR(AA585,"#N/C")="#N/C",Z585,IF(IFERROR(AB585,"#N/C")="#N/C",AA585,IF(IFERROR(AC585,"#N/C")="#N/C",AB585,IF(IFERROR(AD585,"#N/C")="#N/C",AC585,IF(IFERROR(AE585,"#N/C")="#N/C",AD585,"#N/C")))))), _xlpm.finalResult,IF(OR(_xlpm.computedResult="",_xlpm.computedResult="#N/C"),_xlpm.fallback,_xlpm.computedResult), INDEX(_xlpm.finalResult,1)))</f>
        <v>Brachycera</v>
      </c>
      <c r="AI585" s="106" t="s">
        <v>35</v>
      </c>
      <c r="AJ585" s="55" t="str">
        <f t="shared" si="81"/>
        <v>Insecta.Diptera.Brachycera.#N/C.#N/C.#N/C.#N/C.#N/C.#N/C</v>
      </c>
    </row>
    <row r="586" spans="1:36" x14ac:dyDescent="0.25">
      <c r="A586" s="3">
        <v>56</v>
      </c>
      <c r="B586" s="50" t="str">
        <f t="shared" si="78"/>
        <v>FAIR-D3_56</v>
      </c>
      <c r="C586" s="51" t="s">
        <v>530</v>
      </c>
      <c r="D586" s="8">
        <f t="shared" si="75"/>
        <v>45163</v>
      </c>
      <c r="E586" s="1" t="s">
        <v>608</v>
      </c>
      <c r="F586" s="81" t="str">
        <f>HYPERLINK(VLOOKUP(E586,Video_List!G:K,5),"video")</f>
        <v>video</v>
      </c>
      <c r="G586" s="5" t="str">
        <f>IF(ISBLANK(E586),"",IFERROR(IF(MATCH(E586,Video_List!$G:$G,)&gt;0,"ok",""),"errr"))</f>
        <v>ok</v>
      </c>
      <c r="H586" s="1" t="s">
        <v>608</v>
      </c>
      <c r="I586" s="81" t="str">
        <f>HYPERLINK(VLOOKUP(H586,Video_List!G:K,5),"video")</f>
        <v>video</v>
      </c>
      <c r="J586" s="5" t="str">
        <f>IF(ISBLANK(H586),"",IFERROR(IF(MATCH(H586,Video_List!$G:$G,)&gt;0,"ok",""),"error"))</f>
        <v>ok</v>
      </c>
      <c r="K586" s="2">
        <v>45163.628425925897</v>
      </c>
      <c r="L586" s="2">
        <v>45163.628564814797</v>
      </c>
      <c r="M586" s="52">
        <f t="shared" si="76"/>
        <v>1.388888995279558E-4</v>
      </c>
      <c r="N586" s="53" t="s">
        <v>31</v>
      </c>
      <c r="O586" s="54" t="s">
        <v>32</v>
      </c>
      <c r="P586" s="54" t="s">
        <v>33</v>
      </c>
      <c r="Q586" s="6">
        <v>56</v>
      </c>
      <c r="R586" s="5" t="str">
        <f t="shared" si="82"/>
        <v>FAIR-D3/56</v>
      </c>
      <c r="S586" s="4" t="str">
        <f>IF(ISBLANK(E586),"",IF(E586=H586, "1 video",CONCATENATE((+COUNTIFS(Video_List!$A:$A,Monitoring!C586,Video_List!$D:$D,"&lt;=" &amp;Monitoring!L586)-COUNTIFS(Video_List!$A:$A,Monitoring!C586,Video_List!$D:$D,"&lt;=" &amp;Monitoring!K586))+1," videos")))</f>
        <v>1 video</v>
      </c>
      <c r="T586" s="54" t="s">
        <v>34</v>
      </c>
      <c r="U586" s="75"/>
      <c r="V586" s="7" t="str">
        <f t="shared" si="80"/>
        <v/>
      </c>
      <c r="W586" s="85" t="str">
        <f t="shared" si="79"/>
        <v>yes</v>
      </c>
      <c r="X586" s="86" t="s">
        <v>35</v>
      </c>
      <c r="Y586" s="87" t="str">
        <f>+IFERROR(IF(Z586="#N/C","#N/C",INDEX(Taxonomy_UniqueValues!A:A,MATCH(Z586,Taxonomy_UniqueValues!B:B,0))),"#N/C")</f>
        <v>Insecta</v>
      </c>
      <c r="Z586" s="87" t="str">
        <f>+IFERROR(IF(AA586="#N/C","#N/C",INDEX(Taxonomy_UniqueValues!B:B,MATCH(AA586,Taxonomy_UniqueValues!C:C,0))),"#N/C")</f>
        <v>Diptera</v>
      </c>
      <c r="AA586" s="87" t="s">
        <v>49</v>
      </c>
      <c r="AB586" s="87" t="str">
        <f>+IFERROR(IF(AC586="#N/C","#N/C",INDEX(Taxonomy_UniqueValues!D:D,MATCH(AC586,Taxonomy_UniqueValues!E:E,0))),"#N/C")</f>
        <v>Muscomorpha</v>
      </c>
      <c r="AC586" s="87" t="s">
        <v>36</v>
      </c>
      <c r="AD586" s="87" t="str">
        <f>+IFERROR(IF(AE586="#N/C","#N/C",IF(AE586="-",INDEX(Taxonomy_UniqueValues!F:F,MATCH(AF586,Taxonomy_UniqueValues!H:H,0)),INDEX(Taxonomy_UniqueValues!F:F,MATCH(AE586,Taxonomy_UniqueValues!G:G,0)))),"#N/C")</f>
        <v>#N/C</v>
      </c>
      <c r="AE586" s="6" t="str">
        <f>+IFERROR(IF(AF586="#N/C","#N/C",INDEX(Taxonomy_UniqueValues!G:G,MATCH(AF586,Taxonomy_UniqueValues!H:H,0))),"#N/C")</f>
        <v>#N/C</v>
      </c>
      <c r="AF586" s="38" t="str">
        <f>+IFERROR(IF(AG586="#N/C","#N/C",INDEX(Taxonomy_UniqueValues!H:H,MATCH(AG586,Taxonomy_UniqueValues!I:I,0))),"#N/C")</f>
        <v>#N/C</v>
      </c>
      <c r="AG586" s="91" t="s">
        <v>37</v>
      </c>
      <c r="AH586" s="39" t="str" cm="1">
        <f t="array" ref="AH586">IF(LEN(V586)&gt;1,V586,_xlfn.LET(_xlpm.cls,Y586, _xlpm.ord,IFERROR(Z586,"#N/C"), _xlpm.subord,IFERROR(AA586,"#N/C"), _xlpm.infr,IFERROR(AB586,"#N/C"), _xlpm.sf,IFERROR(AC586,"#N/C"), _xlpm.fam,IFERROR(AD586,"#N/C"), _xlpm.subfam,IF(TRIM(AE586)="-","#N/C",IFERROR(AE586,"#N/C")),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_xlpm.fallback,IF(IFERROR(Z586,"#N/C")="#N/C",Y586,IF(IFERROR(AA586,"#N/C")="#N/C",Z586,IF(IFERROR(AB586,"#N/C")="#N/C",AA586,IF(IFERROR(AC586,"#N/C")="#N/C",AB586,IF(IFERROR(AD586,"#N/C")="#N/C",AC586,IF(IFERROR(AE586,"#N/C")="#N/C",AD586,"#N/C")))))), _xlpm.finalResult,IF(OR(_xlpm.computedResult="",_xlpm.computedResult="#N/C"),_xlpm.fallback,_xlpm.computedResult), INDEX(_xlpm.finalResult,1)))</f>
        <v>Muscoidea</v>
      </c>
      <c r="AI586" s="106" t="s">
        <v>35</v>
      </c>
      <c r="AJ586" s="55" t="str">
        <f t="shared" si="81"/>
        <v>Insecta.Diptera.Brachycera.Muscomorpha.Muscoidea.#N/C.#N/C.#N/C.#N/C</v>
      </c>
    </row>
    <row r="587" spans="1:36" x14ac:dyDescent="0.25">
      <c r="A587" s="3">
        <v>57</v>
      </c>
      <c r="B587" s="50" t="str">
        <f t="shared" si="78"/>
        <v>FAIR-D3_57</v>
      </c>
      <c r="C587" s="51" t="s">
        <v>530</v>
      </c>
      <c r="D587" s="8">
        <f t="shared" si="75"/>
        <v>45163</v>
      </c>
      <c r="E587" s="1" t="s">
        <v>609</v>
      </c>
      <c r="F587" s="81" t="str">
        <f>HYPERLINK(VLOOKUP(E587,Video_List!G:K,5),"video")</f>
        <v>video</v>
      </c>
      <c r="G587" s="5" t="str">
        <f>IF(ISBLANK(E587),"",IFERROR(IF(MATCH(E587,Video_List!$G:$G,)&gt;0,"ok",""),"errr"))</f>
        <v>ok</v>
      </c>
      <c r="H587" s="1" t="s">
        <v>609</v>
      </c>
      <c r="I587" s="81" t="str">
        <f>HYPERLINK(VLOOKUP(H587,Video_List!G:K,5),"video")</f>
        <v>video</v>
      </c>
      <c r="J587" s="5" t="str">
        <f>IF(ISBLANK(H587),"",IFERROR(IF(MATCH(H587,Video_List!$G:$G,)&gt;0,"ok",""),"error"))</f>
        <v>ok</v>
      </c>
      <c r="K587" s="2">
        <v>45163.660509259302</v>
      </c>
      <c r="L587" s="2">
        <v>45163.660763888904</v>
      </c>
      <c r="M587" s="52">
        <f t="shared" si="76"/>
        <v>2.5462960184086114E-4</v>
      </c>
      <c r="N587" s="53" t="s">
        <v>46</v>
      </c>
      <c r="O587" s="54" t="s">
        <v>35</v>
      </c>
      <c r="P587" s="54" t="s">
        <v>46</v>
      </c>
      <c r="Q587" s="6">
        <v>57</v>
      </c>
      <c r="R587" s="5" t="str">
        <f t="shared" si="82"/>
        <v>FAIR-D3/57</v>
      </c>
      <c r="S587" s="4" t="str">
        <f>IF(ISBLANK(E587),"",IF(E587=H587, "1 video",CONCATENATE((+COUNTIFS(Video_List!$A:$A,Monitoring!C587,Video_List!$D:$D,"&lt;=" &amp;Monitoring!L587)-COUNTIFS(Video_List!$A:$A,Monitoring!C587,Video_List!$D:$D,"&lt;=" &amp;Monitoring!K587))+1," videos")))</f>
        <v>1 video</v>
      </c>
      <c r="T587" s="54" t="s">
        <v>34</v>
      </c>
      <c r="U587" s="75"/>
      <c r="V587" s="7" t="str">
        <f t="shared" si="80"/>
        <v/>
      </c>
      <c r="W587" s="85" t="str">
        <f t="shared" si="79"/>
        <v>no</v>
      </c>
      <c r="X587" s="86" t="s">
        <v>35</v>
      </c>
      <c r="Y587" s="87" t="str">
        <f>+IFERROR(IF(Z587="#N/C","#N/C",INDEX(Taxonomy_UniqueValues!A:A,MATCH(Z587,Taxonomy_UniqueValues!B:B,0))),"#N/C")</f>
        <v>Insecta</v>
      </c>
      <c r="Z587" s="87" t="str">
        <f>+IFERROR(IF(AA587="#N/C","#N/C",INDEX(Taxonomy_UniqueValues!B:B,MATCH(AA587,Taxonomy_UniqueValues!C:C,0))),"#N/C")</f>
        <v>Diptera</v>
      </c>
      <c r="AA587" s="87" t="s">
        <v>49</v>
      </c>
      <c r="AB587" s="87" t="str">
        <f>+IFERROR(IF(AC587="#N/C","#N/C",INDEX(Taxonomy_UniqueValues!D:D,MATCH(AC587,Taxonomy_UniqueValues!E:E,0))),"#N/C")</f>
        <v>#N/C</v>
      </c>
      <c r="AC587" s="6" t="str">
        <f>+IFERROR(IF(AD587="#N/C","#N/C",INDEX(Taxonomy_UniqueValues!E:E,MATCH(AD587,Taxonomy_UniqueValues!F:F,0))),"#N/C")</f>
        <v>#N/C</v>
      </c>
      <c r="AD587" s="87" t="str">
        <f>+IFERROR(IF(AE587="#N/C","#N/C",IF(AE587="-",INDEX(Taxonomy_UniqueValues!F:F,MATCH(AF587,Taxonomy_UniqueValues!H:H,0)),INDEX(Taxonomy_UniqueValues!F:F,MATCH(AE587,Taxonomy_UniqueValues!G:G,0)))),"#N/C")</f>
        <v>#N/C</v>
      </c>
      <c r="AE587" s="6" t="str">
        <f>+IFERROR(IF(AF587="#N/C","#N/C",INDEX(Taxonomy_UniqueValues!G:G,MATCH(AF587,Taxonomy_UniqueValues!H:H,0))),"#N/C")</f>
        <v>#N/C</v>
      </c>
      <c r="AF587" s="38" t="str">
        <f>+IFERROR(IF(AG587="#N/C","#N/C",INDEX(Taxonomy_UniqueValues!H:H,MATCH(AG587,Taxonomy_UniqueValues!I:I,0))),"#N/C")</f>
        <v>#N/C</v>
      </c>
      <c r="AG587" s="91" t="s">
        <v>37</v>
      </c>
      <c r="AH587" s="39" t="str" cm="1">
        <f t="array" ref="AH587">IF(LEN(V587)&gt;1,V587,_xlfn.LET(_xlpm.cls,Y587, _xlpm.ord,IFERROR(Z587,"#N/C"), _xlpm.subord,IFERROR(AA587,"#N/C"), _xlpm.infr,IFERROR(AB587,"#N/C"), _xlpm.sf,IFERROR(AC587,"#N/C"), _xlpm.fam,IFERROR(AD587,"#N/C"), _xlpm.subfam,IF(TRIM(AE587)="-","#N/C",IFERROR(AE587,"#N/C")),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_xlpm.fallback,IF(IFERROR(Z587,"#N/C")="#N/C",Y587,IF(IFERROR(AA587,"#N/C")="#N/C",Z587,IF(IFERROR(AB587,"#N/C")="#N/C",AA587,IF(IFERROR(AC587,"#N/C")="#N/C",AB587,IF(IFERROR(AD587,"#N/C")="#N/C",AC587,IF(IFERROR(AE587,"#N/C")="#N/C",AD587,"#N/C")))))), _xlpm.finalResult,IF(OR(_xlpm.computedResult="",_xlpm.computedResult="#N/C"),_xlpm.fallback,_xlpm.computedResult), INDEX(_xlpm.finalResult,1)))</f>
        <v>Brachycera</v>
      </c>
      <c r="AI587" s="106" t="s">
        <v>35</v>
      </c>
      <c r="AJ587" s="55" t="str">
        <f t="shared" si="81"/>
        <v>Insecta.Diptera.Brachycera.#N/C.#N/C.#N/C.#N/C.#N/C.#N/C</v>
      </c>
    </row>
    <row r="588" spans="1:36" x14ac:dyDescent="0.25">
      <c r="A588" s="3">
        <v>58</v>
      </c>
      <c r="B588" s="50" t="str">
        <f t="shared" si="78"/>
        <v>FAIR-D3_58</v>
      </c>
      <c r="C588" s="51" t="s">
        <v>530</v>
      </c>
      <c r="D588" s="8">
        <f t="shared" si="75"/>
        <v>45163</v>
      </c>
      <c r="E588" s="1" t="s">
        <v>610</v>
      </c>
      <c r="F588" s="81" t="str">
        <f>HYPERLINK(VLOOKUP(E588,Video_List!G:K,5),"video")</f>
        <v>video</v>
      </c>
      <c r="G588" s="5" t="str">
        <f>IF(ISBLANK(E588),"",IFERROR(IF(MATCH(E588,Video_List!$G:$G,)&gt;0,"ok",""),"errr"))</f>
        <v>ok</v>
      </c>
      <c r="H588" s="1" t="s">
        <v>610</v>
      </c>
      <c r="I588" s="81" t="str">
        <f>HYPERLINK(VLOOKUP(H588,Video_List!G:K,5),"video")</f>
        <v>video</v>
      </c>
      <c r="J588" s="5" t="str">
        <f>IF(ISBLANK(H588),"",IFERROR(IF(MATCH(H588,Video_List!$G:$G,)&gt;0,"ok",""),"error"))</f>
        <v>ok</v>
      </c>
      <c r="K588" s="2">
        <v>45163.6718287037</v>
      </c>
      <c r="L588" s="2">
        <v>45163.673275462999</v>
      </c>
      <c r="M588" s="52">
        <f t="shared" si="76"/>
        <v>1.4467592991422862E-3</v>
      </c>
      <c r="N588" s="53" t="s">
        <v>31</v>
      </c>
      <c r="O588" s="54" t="s">
        <v>35</v>
      </c>
      <c r="P588" s="54" t="s">
        <v>33</v>
      </c>
      <c r="Q588" s="6">
        <v>58</v>
      </c>
      <c r="R588" s="5" t="str">
        <f t="shared" si="82"/>
        <v>FAIR-D3/58</v>
      </c>
      <c r="S588" s="4" t="str">
        <f>IF(ISBLANK(E588),"",IF(E588=H588, "1 video",CONCATENATE((+COUNTIFS(Video_List!$A:$A,Monitoring!C588,Video_List!$D:$D,"&lt;=" &amp;Monitoring!L588)-COUNTIFS(Video_List!$A:$A,Monitoring!C588,Video_List!$D:$D,"&lt;=" &amp;Monitoring!K588))+1," videos")))</f>
        <v>1 video</v>
      </c>
      <c r="T588" s="6" t="s">
        <v>537</v>
      </c>
      <c r="U588" s="75"/>
      <c r="V588" s="7" t="str">
        <f t="shared" si="80"/>
        <v/>
      </c>
      <c r="W588" s="85" t="str">
        <f t="shared" si="79"/>
        <v>yes</v>
      </c>
      <c r="X588" s="86" t="s">
        <v>35</v>
      </c>
      <c r="Y588" s="87" t="str">
        <f>+IFERROR(IF(Z588="#N/C","#N/C",INDEX(Taxonomy_UniqueValues!A:A,MATCH(Z588,Taxonomy_UniqueValues!B:B,0))),"#N/C")</f>
        <v>Insecta</v>
      </c>
      <c r="Z588" s="87" t="str">
        <f>+IFERROR(IF(AA588="#N/C","#N/C",INDEX(Taxonomy_UniqueValues!B:B,MATCH(AA588,Taxonomy_UniqueValues!C:C,0))),"#N/C")</f>
        <v>Diptera</v>
      </c>
      <c r="AA588" s="87" t="str">
        <f>+IFERROR(IF(AC588="#N/C","#N/C",INDEX(Taxonomy_UniqueValues!C:C,MATCH(AC588,Taxonomy_UniqueValues!E:E,0))),"#N/C")</f>
        <v>Brachycera</v>
      </c>
      <c r="AB588" s="87" t="str">
        <f>+IFERROR(IF(AC588="#N/C","#N/C",INDEX(Taxonomy_UniqueValues!D:D,MATCH(AC588,Taxonomy_UniqueValues!E:E,0))),"#N/C")</f>
        <v>Muscomorpha</v>
      </c>
      <c r="AC588" s="87" t="str">
        <f>+IFERROR(IF(AD588="#N/C","#N/C",INDEX(Taxonomy_UniqueValues!E:E,MATCH(AD588,Taxonomy_UniqueValues!F:F,0))),"#N/C")</f>
        <v>Oestroidea</v>
      </c>
      <c r="AD588" s="87" t="s">
        <v>577</v>
      </c>
      <c r="AE588" s="6" t="str">
        <f>+IFERROR(IF(AF588="#N/C","#N/C",INDEX(Taxonomy_UniqueValues!G:G,MATCH(AF588,Taxonomy_UniqueValues!H:H,0))),"#N/C")</f>
        <v>#N/C</v>
      </c>
      <c r="AF588" s="38" t="str">
        <f>+IFERROR(IF(AG588="#N/C","#N/C",INDEX(Taxonomy_UniqueValues!H:H,MATCH(AG588,Taxonomy_UniqueValues!I:I,0))),"#N/C")</f>
        <v>#N/C</v>
      </c>
      <c r="AG588" s="91" t="s">
        <v>37</v>
      </c>
      <c r="AH588" s="39" t="str" cm="1">
        <f t="array" ref="AH588">IF(LEN(V588)&gt;1,V588,_xlfn.LET(_xlpm.cls,Y588, _xlpm.ord,IFERROR(Z588,"#N/C"), _xlpm.subord,IFERROR(AA588,"#N/C"), _xlpm.infr,IFERROR(AB588,"#N/C"), _xlpm.sf,IFERROR(AC588,"#N/C"), _xlpm.fam,IFERROR(AD588,"#N/C"), _xlpm.subfam,IF(TRIM(AE588)="-","#N/C",IFERROR(AE588,"#N/C")),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_xlpm.fallback,IF(IFERROR(Z588,"#N/C")="#N/C",Y588,IF(IFERROR(AA588,"#N/C")="#N/C",Z588,IF(IFERROR(AB588,"#N/C")="#N/C",AA588,IF(IFERROR(AC588,"#N/C")="#N/C",AB588,IF(IFERROR(AD588,"#N/C")="#N/C",AC588,IF(IFERROR(AE588,"#N/C")="#N/C",AD588,"#N/C")))))), _xlpm.finalResult,IF(OR(_xlpm.computedResult="",_xlpm.computedResult="#N/C"),_xlpm.fallback,_xlpm.computedResult), INDEX(_xlpm.finalResult,1)))</f>
        <v>flesh_fly</v>
      </c>
      <c r="AI588" s="106" t="s">
        <v>35</v>
      </c>
      <c r="AJ588" s="55" t="str">
        <f t="shared" si="81"/>
        <v>Insecta.Diptera.Brachycera.Muscomorpha.Oestroidea.Sarcophagidae.#N/C.#N/C.#N/C</v>
      </c>
    </row>
    <row r="589" spans="1:36" x14ac:dyDescent="0.25">
      <c r="A589" s="3">
        <v>59</v>
      </c>
      <c r="B589" s="50" t="str">
        <f t="shared" si="78"/>
        <v>FAIR-D3_59</v>
      </c>
      <c r="C589" s="51" t="s">
        <v>530</v>
      </c>
      <c r="D589" s="8">
        <f t="shared" si="75"/>
        <v>45163</v>
      </c>
      <c r="E589" s="1" t="s">
        <v>611</v>
      </c>
      <c r="F589" s="81" t="str">
        <f>HYPERLINK(VLOOKUP(E589,Video_List!G:K,5),"video")</f>
        <v>video</v>
      </c>
      <c r="G589" s="5" t="str">
        <f>IF(ISBLANK(E589),"",IFERROR(IF(MATCH(E589,Video_List!$G:$G,)&gt;0,"ok",""),"errr"))</f>
        <v>ok</v>
      </c>
      <c r="H589" s="1" t="s">
        <v>611</v>
      </c>
      <c r="I589" s="81" t="str">
        <f>HYPERLINK(VLOOKUP(H589,Video_List!G:K,5),"video")</f>
        <v>video</v>
      </c>
      <c r="J589" s="5" t="str">
        <f>IF(ISBLANK(H589),"",IFERROR(IF(MATCH(H589,Video_List!$G:$G,)&gt;0,"ok",""),"error"))</f>
        <v>ok</v>
      </c>
      <c r="K589" s="2">
        <v>45163.697928240697</v>
      </c>
      <c r="L589" s="2">
        <v>45163.6983680556</v>
      </c>
      <c r="M589" s="52">
        <f t="shared" si="76"/>
        <v>4.3981490307487547E-4</v>
      </c>
      <c r="N589" s="53" t="s">
        <v>31</v>
      </c>
      <c r="O589" s="54" t="s">
        <v>32</v>
      </c>
      <c r="P589" s="54" t="s">
        <v>33</v>
      </c>
      <c r="Q589" s="6">
        <v>59</v>
      </c>
      <c r="R589" s="5" t="str">
        <f t="shared" si="82"/>
        <v>FAIR-D3/59</v>
      </c>
      <c r="S589" s="4" t="str">
        <f>IF(ISBLANK(E589),"",IF(E589=H589, "1 video",CONCATENATE((+COUNTIFS(Video_List!$A:$A,Monitoring!C589,Video_List!$D:$D,"&lt;=" &amp;Monitoring!L589)-COUNTIFS(Video_List!$A:$A,Monitoring!C589,Video_List!$D:$D,"&lt;=" &amp;Monitoring!K589))+1," videos")))</f>
        <v>1 video</v>
      </c>
      <c r="T589" s="54" t="s">
        <v>34</v>
      </c>
      <c r="U589" s="75"/>
      <c r="V589" s="7" t="str">
        <f t="shared" si="80"/>
        <v/>
      </c>
      <c r="W589" s="85" t="str">
        <f t="shared" si="79"/>
        <v>yes</v>
      </c>
      <c r="X589" s="86" t="s">
        <v>35</v>
      </c>
      <c r="Y589" s="87" t="str">
        <f>+IFERROR(IF(Z589="#N/C","#N/C",INDEX(Taxonomy_UniqueValues!A:A,MATCH(Z589,Taxonomy_UniqueValues!B:B,0))),"#N/C")</f>
        <v>Insecta</v>
      </c>
      <c r="Z589" s="87" t="str">
        <f>+IFERROR(IF(AA589="#N/C","#N/C",INDEX(Taxonomy_UniqueValues!B:B,MATCH(AA589,Taxonomy_UniqueValues!C:C,0))),"#N/C")</f>
        <v>Diptera</v>
      </c>
      <c r="AA589" s="87" t="str">
        <f>+IFERROR(IF(AC589="#N/C","#N/C",INDEX(Taxonomy_UniqueValues!C:C,MATCH(AC589,Taxonomy_UniqueValues!E:E,0))),"#N/C")</f>
        <v>Brachycera</v>
      </c>
      <c r="AB589" s="87" t="str">
        <f>+IFERROR(IF(AC589="#N/C","#N/C",INDEX(Taxonomy_UniqueValues!D:D,MATCH(AC589,Taxonomy_UniqueValues!E:E,0))),"#N/C")</f>
        <v>Muscomorpha</v>
      </c>
      <c r="AC589" s="87" t="s">
        <v>36</v>
      </c>
      <c r="AD589" s="87" t="str">
        <f>+IFERROR(IF(AE589="#N/C","#N/C",IF(AE589="-",INDEX(Taxonomy_UniqueValues!F:F,MATCH(AF589,Taxonomy_UniqueValues!H:H,0)),INDEX(Taxonomy_UniqueValues!F:F,MATCH(AE589,Taxonomy_UniqueValues!G:G,0)))),"#N/C")</f>
        <v>#N/C</v>
      </c>
      <c r="AE589" s="6" t="str">
        <f>+IFERROR(IF(AF589="#N/C","#N/C",INDEX(Taxonomy_UniqueValues!G:G,MATCH(AF589,Taxonomy_UniqueValues!H:H,0))),"#N/C")</f>
        <v>#N/C</v>
      </c>
      <c r="AF589" s="38" t="str">
        <f>+IFERROR(IF(AG589="#N/C","#N/C",INDEX(Taxonomy_UniqueValues!H:H,MATCH(AG589,Taxonomy_UniqueValues!I:I,0))),"#N/C")</f>
        <v>#N/C</v>
      </c>
      <c r="AG589" s="91" t="s">
        <v>37</v>
      </c>
      <c r="AH589" s="39" t="str" cm="1">
        <f t="array" ref="AH589">IF(LEN(V589)&gt;1,V589,_xlfn.LET(_xlpm.cls,Y589, _xlpm.ord,IFERROR(Z589,"#N/C"), _xlpm.subord,IFERROR(AA589,"#N/C"), _xlpm.infr,IFERROR(AB589,"#N/C"), _xlpm.sf,IFERROR(AC589,"#N/C"), _xlpm.fam,IFERROR(AD589,"#N/C"), _xlpm.subfam,IF(TRIM(AE589)="-","#N/C",IFERROR(AE589,"#N/C")),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_xlpm.fallback,IF(IFERROR(Z589,"#N/C")="#N/C",Y589,IF(IFERROR(AA589,"#N/C")="#N/C",Z589,IF(IFERROR(AB589,"#N/C")="#N/C",AA589,IF(IFERROR(AC589,"#N/C")="#N/C",AB589,IF(IFERROR(AD589,"#N/C")="#N/C",AC589,IF(IFERROR(AE589,"#N/C")="#N/C",AD589,"#N/C")))))), _xlpm.finalResult,IF(OR(_xlpm.computedResult="",_xlpm.computedResult="#N/C"),_xlpm.fallback,_xlpm.computedResult), INDEX(_xlpm.finalResult,1)))</f>
        <v>Muscoidea</v>
      </c>
      <c r="AI589" s="106" t="s">
        <v>35</v>
      </c>
      <c r="AJ589" s="55" t="str">
        <f t="shared" si="81"/>
        <v>Insecta.Diptera.Brachycera.Muscomorpha.Muscoidea.#N/C.#N/C.#N/C.#N/C</v>
      </c>
    </row>
    <row r="590" spans="1:36" x14ac:dyDescent="0.25">
      <c r="A590" s="3">
        <v>60</v>
      </c>
      <c r="B590" s="50" t="str">
        <f t="shared" si="78"/>
        <v>FAIR-D3_60</v>
      </c>
      <c r="C590" s="51" t="s">
        <v>530</v>
      </c>
      <c r="D590" s="4">
        <f t="shared" si="75"/>
        <v>45163</v>
      </c>
      <c r="E590" s="1" t="s">
        <v>612</v>
      </c>
      <c r="F590" s="81" t="str">
        <f>HYPERLINK(VLOOKUP(E590,Video_List!G:K,5),"video")</f>
        <v>video</v>
      </c>
      <c r="G590" s="5" t="str">
        <f>IF(ISBLANK(E590),"",IFERROR(IF(MATCH(E590,Video_List!$G:$G,)&gt;0,"ok",""),"errr"))</f>
        <v>ok</v>
      </c>
      <c r="H590" s="1" t="s">
        <v>612</v>
      </c>
      <c r="I590" s="81" t="str">
        <f>HYPERLINK(VLOOKUP(H590,Video_List!G:K,5),"video")</f>
        <v>video</v>
      </c>
      <c r="J590" s="5" t="str">
        <f>IF(ISBLANK(H590),"",IFERROR(IF(MATCH(H590,Video_List!$G:$G,)&gt;0,"ok",""),"error"))</f>
        <v>ok</v>
      </c>
      <c r="K590" s="2">
        <v>45163.707071759301</v>
      </c>
      <c r="L590" s="2">
        <v>45163.707291666702</v>
      </c>
      <c r="M590" s="52">
        <f t="shared" si="76"/>
        <v>2.1990740060573444E-4</v>
      </c>
      <c r="N590" s="53" t="s">
        <v>31</v>
      </c>
      <c r="O590" s="54" t="s">
        <v>35</v>
      </c>
      <c r="P590" s="54" t="s">
        <v>33</v>
      </c>
      <c r="Q590" s="6">
        <v>60</v>
      </c>
      <c r="R590" s="5" t="str">
        <f t="shared" si="82"/>
        <v>FAIR-D3/60</v>
      </c>
      <c r="S590" s="4" t="str">
        <f>IF(ISBLANK(E590),"",IF(E590=H590, "1 video",CONCATENATE((+COUNTIFS(Video_List!$A:$A,Monitoring!C590,Video_List!$D:$D,"&lt;=" &amp;Monitoring!L590)-COUNTIFS(Video_List!$A:$A,Monitoring!C590,Video_List!$D:$D,"&lt;=" &amp;Monitoring!K590))+1," videos")))</f>
        <v>1 video</v>
      </c>
      <c r="T590" s="6" t="s">
        <v>537</v>
      </c>
      <c r="U590" s="75"/>
      <c r="V590" s="7" t="str">
        <f t="shared" si="80"/>
        <v/>
      </c>
      <c r="W590" s="85" t="str">
        <f t="shared" si="79"/>
        <v>yes</v>
      </c>
      <c r="X590" s="86" t="s">
        <v>32</v>
      </c>
      <c r="Y590" s="87" t="str">
        <f>+IFERROR(IF(Z590="#N/C","#N/C",INDEX(Taxonomy_UniqueValues!A:A,MATCH(Z590,Taxonomy_UniqueValues!B:B,0))),"#N/C")</f>
        <v>Insecta</v>
      </c>
      <c r="Z590" s="87" t="str">
        <f>+IFERROR(IF(AA590="#N/C","#N/C",INDEX(Taxonomy_UniqueValues!B:B,MATCH(AA590,Taxonomy_UniqueValues!C:C,0))),"#N/C")</f>
        <v>Diptera</v>
      </c>
      <c r="AA590" s="87" t="str">
        <f>+IFERROR(IF(AC590="#N/C","#N/C",INDEX(Taxonomy_UniqueValues!C:C,MATCH(AC590,Taxonomy_UniqueValues!E:E,0))),"#N/C")</f>
        <v>Brachycera</v>
      </c>
      <c r="AB590" s="87" t="str">
        <f>+IFERROR(IF(AC590="#N/C","#N/C",INDEX(Taxonomy_UniqueValues!D:D,MATCH(AC590,Taxonomy_UniqueValues!E:E,0))),"#N/C")</f>
        <v>Muscomorpha</v>
      </c>
      <c r="AC590" s="87" t="s">
        <v>112</v>
      </c>
      <c r="AD590" s="87" t="str">
        <f>+IFERROR(IF(AE590="#N/C","#N/C",IF(AE590="-",INDEX(Taxonomy_UniqueValues!F:F,MATCH(AF590,Taxonomy_UniqueValues!H:H,0)),INDEX(Taxonomy_UniqueValues!F:F,MATCH(AE590,Taxonomy_UniqueValues!G:G,0)))),"#N/C")</f>
        <v>#N/C</v>
      </c>
      <c r="AE590" s="87" t="str">
        <f>+IFERROR(IF(AF590="#N/C","#N/C",INDEX(Taxonomy_UniqueValues!G:G,MATCH(AF590,Taxonomy_UniqueValues!H:H,0))),"#N/C")</f>
        <v>#N/C</v>
      </c>
      <c r="AF590" s="89" t="str">
        <f>+IFERROR(IF(AG590="#N/C","#N/C",INDEX(Taxonomy_UniqueValues!H:H,MATCH(AG590,Taxonomy_UniqueValues!I:I,0))),"#N/C")</f>
        <v>#N/C</v>
      </c>
      <c r="AG590" s="88" t="s">
        <v>37</v>
      </c>
      <c r="AH590" s="39" t="str" cm="1">
        <f t="array" ref="AH590">IF(LEN(V590)&gt;1,V590,_xlfn.LET(_xlpm.cls,Y590, _xlpm.ord,IFERROR(Z590,"#N/C"), _xlpm.subord,IFERROR(AA590,"#N/C"), _xlpm.infr,IFERROR(AB590,"#N/C"), _xlpm.sf,IFERROR(AC590,"#N/C"), _xlpm.fam,IFERROR(AD590,"#N/C"), _xlpm.subfam,IF(TRIM(AE590)="-","#N/C",IFERROR(AE590,"#N/C")),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_xlpm.fallback,IF(IFERROR(Z590,"#N/C")="#N/C",Y590,IF(IFERROR(AA590,"#N/C")="#N/C",Z590,IF(IFERROR(AB590,"#N/C")="#N/C",AA590,IF(IFERROR(AC590,"#N/C")="#N/C",AB590,IF(IFERROR(AD590,"#N/C")="#N/C",AC590,IF(IFERROR(AE590,"#N/C")="#N/C",AD590,"#N/C")))))), _xlpm.finalResult,IF(OR(_xlpm.computedResult="",_xlpm.computedResult="#N/C"),_xlpm.fallback,_xlpm.computedResult), INDEX(_xlpm.finalResult,1)))</f>
        <v>Oestroidea</v>
      </c>
      <c r="AI590" s="106" t="s">
        <v>35</v>
      </c>
      <c r="AJ590" s="55" t="str">
        <f t="shared" si="81"/>
        <v>Insecta.Diptera.Brachycera.Muscomorpha.Oestroidea.#N/C.#N/C.#N/C.#N/C</v>
      </c>
    </row>
    <row r="591" spans="1:36" x14ac:dyDescent="0.25">
      <c r="A591" s="3">
        <v>61</v>
      </c>
      <c r="B591" s="50" t="str">
        <f t="shared" si="78"/>
        <v>FAIR-D3_61</v>
      </c>
      <c r="C591" s="51" t="s">
        <v>530</v>
      </c>
      <c r="D591" s="4">
        <f t="shared" si="75"/>
        <v>45163</v>
      </c>
      <c r="E591" s="1" t="s">
        <v>613</v>
      </c>
      <c r="F591" s="81" t="str">
        <f>HYPERLINK(VLOOKUP(E591,Video_List!G:K,5),"video")</f>
        <v>video</v>
      </c>
      <c r="G591" s="5" t="str">
        <f>IF(ISBLANK(E591),"",IFERROR(IF(MATCH(E591,Video_List!$G:$G,)&gt;0,"ok",""),"errr"))</f>
        <v>ok</v>
      </c>
      <c r="H591" s="1" t="s">
        <v>613</v>
      </c>
      <c r="I591" s="81" t="str">
        <f>HYPERLINK(VLOOKUP(H591,Video_List!G:K,5),"video")</f>
        <v>video</v>
      </c>
      <c r="J591" s="5" t="str">
        <f>IF(ISBLANK(H591),"",IFERROR(IF(MATCH(H591,Video_List!$G:$G,)&gt;0,"ok",""),"error"))</f>
        <v>ok</v>
      </c>
      <c r="K591" s="2">
        <v>45163.712939814803</v>
      </c>
      <c r="L591" s="2">
        <v>45163.714652777802</v>
      </c>
      <c r="M591" s="52">
        <f t="shared" si="76"/>
        <v>1.7129629995906726E-3</v>
      </c>
      <c r="N591" s="53" t="s">
        <v>31</v>
      </c>
      <c r="O591" s="54" t="s">
        <v>35</v>
      </c>
      <c r="P591" s="54" t="s">
        <v>33</v>
      </c>
      <c r="Q591" s="6">
        <v>61</v>
      </c>
      <c r="R591" s="5" t="str">
        <f t="shared" si="82"/>
        <v>FAIR-D3/61</v>
      </c>
      <c r="S591" s="4" t="str">
        <f>IF(ISBLANK(E591),"",IF(E591=H591, "1 video",CONCATENATE((+COUNTIFS(Video_List!$A:$A,Monitoring!C591,Video_List!$D:$D,"&lt;=" &amp;Monitoring!L591)-COUNTIFS(Video_List!$A:$A,Monitoring!C591,Video_List!$D:$D,"&lt;=" &amp;Monitoring!K591))+1," videos")))</f>
        <v>1 video</v>
      </c>
      <c r="T591" s="54" t="s">
        <v>34</v>
      </c>
      <c r="U591" s="75"/>
      <c r="V591" s="7" t="str">
        <f t="shared" si="80"/>
        <v/>
      </c>
      <c r="W591" s="85" t="str">
        <f t="shared" si="79"/>
        <v>yes</v>
      </c>
      <c r="X591" s="86" t="s">
        <v>35</v>
      </c>
      <c r="Y591" s="87" t="str">
        <f>+IFERROR(IF(Z591="#N/C","#N/C",INDEX(Taxonomy_UniqueValues!A:A,MATCH(Z591,Taxonomy_UniqueValues!B:B,0))),"#N/C")</f>
        <v>Insecta</v>
      </c>
      <c r="Z591" s="87" t="str">
        <f>+IFERROR(IF(AA591="#N/C","#N/C",INDEX(Taxonomy_UniqueValues!B:B,MATCH(AA591,Taxonomy_UniqueValues!C:C,0))),"#N/C")</f>
        <v>Diptera</v>
      </c>
      <c r="AA591" s="87" t="str">
        <f>+IFERROR(IF(AC591="#N/C","#N/C",INDEX(Taxonomy_UniqueValues!C:C,MATCH(AC591,Taxonomy_UniqueValues!E:E,0))),"#N/C")</f>
        <v>Brachycera</v>
      </c>
      <c r="AB591" s="87" t="str">
        <f>+IFERROR(IF(AC591="#N/C","#N/C",INDEX(Taxonomy_UniqueValues!D:D,MATCH(AC591,Taxonomy_UniqueValues!E:E,0))),"#N/C")</f>
        <v>Muscomorpha</v>
      </c>
      <c r="AC591" s="87" t="s">
        <v>36</v>
      </c>
      <c r="AD591" s="87" t="str">
        <f>+IFERROR(IF(AE591="#N/C","#N/C",IF(AE591="-",INDEX(Taxonomy_UniqueValues!F:F,MATCH(AF591,Taxonomy_UniqueValues!H:H,0)),INDEX(Taxonomy_UniqueValues!F:F,MATCH(AE591,Taxonomy_UniqueValues!G:G,0)))),"#N/C")</f>
        <v>#N/C</v>
      </c>
      <c r="AE591" s="87" t="str">
        <f>+IFERROR(IF(AF591="#N/C","#N/C",INDEX(Taxonomy_UniqueValues!G:G,MATCH(AF591,Taxonomy_UniqueValues!H:H,0))),"#N/C")</f>
        <v>#N/C</v>
      </c>
      <c r="AF591" s="89" t="str">
        <f>+IFERROR(IF(AG591="#N/C","#N/C",INDEX(Taxonomy_UniqueValues!H:H,MATCH(AG591,Taxonomy_UniqueValues!I:I,0))),"#N/C")</f>
        <v>#N/C</v>
      </c>
      <c r="AG591" s="88" t="s">
        <v>37</v>
      </c>
      <c r="AH591" s="39" t="str" cm="1">
        <f t="array" ref="AH591">IF(LEN(V591)&gt;1,V591,_xlfn.LET(_xlpm.cls,Y591, _xlpm.ord,IFERROR(Z591,"#N/C"), _xlpm.subord,IFERROR(AA591,"#N/C"), _xlpm.infr,IFERROR(AB591,"#N/C"), _xlpm.sf,IFERROR(AC591,"#N/C"), _xlpm.fam,IFERROR(AD591,"#N/C"), _xlpm.subfam,IF(TRIM(AE591)="-","#N/C",IFERROR(AE591,"#N/C")),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_xlpm.fallback,IF(IFERROR(Z591,"#N/C")="#N/C",Y591,IF(IFERROR(AA591,"#N/C")="#N/C",Z591,IF(IFERROR(AB591,"#N/C")="#N/C",AA591,IF(IFERROR(AC591,"#N/C")="#N/C",AB591,IF(IFERROR(AD591,"#N/C")="#N/C",AC591,IF(IFERROR(AE591,"#N/C")="#N/C",AD591,"#N/C")))))), _xlpm.finalResult,IF(OR(_xlpm.computedResult="",_xlpm.computedResult="#N/C"),_xlpm.fallback,_xlpm.computedResult), INDEX(_xlpm.finalResult,1)))</f>
        <v>Muscoidea</v>
      </c>
      <c r="AI591" s="106" t="s">
        <v>35</v>
      </c>
      <c r="AJ591" s="55" t="str">
        <f t="shared" si="81"/>
        <v>Insecta.Diptera.Brachycera.Muscomorpha.Muscoidea.#N/C.#N/C.#N/C.#N/C</v>
      </c>
    </row>
    <row r="592" spans="1:36" x14ac:dyDescent="0.25">
      <c r="A592" s="3">
        <v>62</v>
      </c>
      <c r="B592" s="50" t="str">
        <f t="shared" si="78"/>
        <v>FAIR-D3_62</v>
      </c>
      <c r="C592" s="51" t="s">
        <v>530</v>
      </c>
      <c r="D592" s="4">
        <f t="shared" si="75"/>
        <v>45163</v>
      </c>
      <c r="E592" s="1" t="s">
        <v>614</v>
      </c>
      <c r="F592" s="81" t="str">
        <f>HYPERLINK(VLOOKUP(E592,Video_List!G:K,5),"video")</f>
        <v>video</v>
      </c>
      <c r="G592" s="5" t="str">
        <f>IF(ISBLANK(E592),"",IFERROR(IF(MATCH(E592,Video_List!$G:$G,)&gt;0,"ok",""),"errr"))</f>
        <v>ok</v>
      </c>
      <c r="H592" s="1" t="s">
        <v>614</v>
      </c>
      <c r="I592" s="81" t="str">
        <f>HYPERLINK(VLOOKUP(H592,Video_List!G:K,5),"video")</f>
        <v>video</v>
      </c>
      <c r="J592" s="5" t="str">
        <f>IF(ISBLANK(H592),"",IFERROR(IF(MATCH(H592,Video_List!$G:$G,)&gt;0,"ok",""),"error"))</f>
        <v>ok</v>
      </c>
      <c r="K592" s="2">
        <v>45163.739027777803</v>
      </c>
      <c r="L592" s="2">
        <v>45163.739317129599</v>
      </c>
      <c r="M592" s="52">
        <f t="shared" si="76"/>
        <v>2.8935179580003023E-4</v>
      </c>
      <c r="N592" s="53" t="s">
        <v>31</v>
      </c>
      <c r="O592" s="54" t="s">
        <v>35</v>
      </c>
      <c r="P592" s="54" t="s">
        <v>33</v>
      </c>
      <c r="Q592" s="6">
        <v>62</v>
      </c>
      <c r="R592" s="5" t="str">
        <f t="shared" si="82"/>
        <v>FAIR-D3/62</v>
      </c>
      <c r="S592" s="4" t="str">
        <f>IF(ISBLANK(E592),"",IF(E592=H592, "1 video",CONCATENATE((+COUNTIFS(Video_List!$A:$A,Monitoring!C592,Video_List!$D:$D,"&lt;=" &amp;Monitoring!L592)-COUNTIFS(Video_List!$A:$A,Monitoring!C592,Video_List!$D:$D,"&lt;=" &amp;Monitoring!K592))+1," videos")))</f>
        <v>1 video</v>
      </c>
      <c r="T592" s="6" t="s">
        <v>537</v>
      </c>
      <c r="U592" s="75"/>
      <c r="V592" s="7" t="str">
        <f t="shared" si="80"/>
        <v/>
      </c>
      <c r="W592" s="85" t="str">
        <f t="shared" ref="W592:W620" si="83">+IF(Y592="#N/C","-",IF(AC592="#N/C","no","yes"))</f>
        <v>yes</v>
      </c>
      <c r="X592" s="86" t="s">
        <v>35</v>
      </c>
      <c r="Y592" s="87" t="str">
        <f>+IFERROR(IF(Z592="#N/C","#N/C",INDEX(Taxonomy_UniqueValues!A:A,MATCH(Z592,Taxonomy_UniqueValues!B:B,0))),"#N/C")</f>
        <v>Insecta</v>
      </c>
      <c r="Z592" s="87" t="str">
        <f>+IFERROR(IF(AA592="#N/C","#N/C",INDEX(Taxonomy_UniqueValues!B:B,MATCH(AA592,Taxonomy_UniqueValues!C:C,0))),"#N/C")</f>
        <v>Diptera</v>
      </c>
      <c r="AA592" s="87" t="str">
        <f>+IFERROR(IF(AC592="#N/C","#N/C",INDEX(Taxonomy_UniqueValues!C:C,MATCH(AC592,Taxonomy_UniqueValues!E:E,0))),"#N/C")</f>
        <v>Brachycera</v>
      </c>
      <c r="AB592" s="87" t="str">
        <f>+IFERROR(IF(AC592="#N/C","#N/C",INDEX(Taxonomy_UniqueValues!D:D,MATCH(AC592,Taxonomy_UniqueValues!E:E,0))),"#N/C")</f>
        <v>Muscomorpha</v>
      </c>
      <c r="AC592" s="87" t="s">
        <v>112</v>
      </c>
      <c r="AD592" s="87" t="str">
        <f>+IFERROR(IF(AE592="#N/C","#N/C",IF(AE592="-",INDEX(Taxonomy_UniqueValues!F:F,MATCH(AF592,Taxonomy_UniqueValues!H:H,0)),INDEX(Taxonomy_UniqueValues!F:F,MATCH(AE592,Taxonomy_UniqueValues!G:G,0)))),"#N/C")</f>
        <v>#N/C</v>
      </c>
      <c r="AE592" s="87" t="str">
        <f>+IFERROR(IF(AF592="#N/C","#N/C",INDEX(Taxonomy_UniqueValues!G:G,MATCH(AF592,Taxonomy_UniqueValues!H:H,0))),"#N/C")</f>
        <v>#N/C</v>
      </c>
      <c r="AF592" s="89" t="str">
        <f>+IFERROR(IF(AG592="#N/C","#N/C",INDEX(Taxonomy_UniqueValues!H:H,MATCH(AG592,Taxonomy_UniqueValues!I:I,0))),"#N/C")</f>
        <v>#N/C</v>
      </c>
      <c r="AG592" s="88" t="s">
        <v>37</v>
      </c>
      <c r="AH592" s="39" t="str" cm="1">
        <f t="array" ref="AH592">IF(LEN(V592)&gt;1,V592,_xlfn.LET(_xlpm.cls,Y592, _xlpm.ord,IFERROR(Z592,"#N/C"), _xlpm.subord,IFERROR(AA592,"#N/C"), _xlpm.infr,IFERROR(AB592,"#N/C"), _xlpm.sf,IFERROR(AC592,"#N/C"), _xlpm.fam,IFERROR(AD592,"#N/C"), _xlpm.subfam,IF(TRIM(AE592)="-","#N/C",IFERROR(AE592,"#N/C")),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_xlpm.fallback,IF(IFERROR(Z592,"#N/C")="#N/C",Y592,IF(IFERROR(AA592,"#N/C")="#N/C",Z592,IF(IFERROR(AB592,"#N/C")="#N/C",AA592,IF(IFERROR(AC592,"#N/C")="#N/C",AB592,IF(IFERROR(AD592,"#N/C")="#N/C",AC592,IF(IFERROR(AE592,"#N/C")="#N/C",AD592,"#N/C")))))), _xlpm.finalResult,IF(OR(_xlpm.computedResult="",_xlpm.computedResult="#N/C"),_xlpm.fallback,_xlpm.computedResult), INDEX(_xlpm.finalResult,1)))</f>
        <v>Oestroidea</v>
      </c>
      <c r="AI592" s="106" t="s">
        <v>35</v>
      </c>
      <c r="AJ592" s="55" t="str">
        <f t="shared" si="81"/>
        <v>Insecta.Diptera.Brachycera.Muscomorpha.Oestroidea.#N/C.#N/C.#N/C.#N/C</v>
      </c>
    </row>
    <row r="593" spans="1:36" x14ac:dyDescent="0.25">
      <c r="A593" s="3">
        <v>63</v>
      </c>
      <c r="B593" s="50" t="str">
        <f t="shared" si="78"/>
        <v>FAIR-D3_63</v>
      </c>
      <c r="C593" s="51" t="s">
        <v>530</v>
      </c>
      <c r="D593" s="4">
        <f t="shared" si="75"/>
        <v>45163</v>
      </c>
      <c r="E593" s="1" t="s">
        <v>615</v>
      </c>
      <c r="F593" s="81" t="str">
        <f>HYPERLINK(VLOOKUP(E593,Video_List!G:K,5),"video")</f>
        <v>video</v>
      </c>
      <c r="G593" s="5" t="str">
        <f>IF(ISBLANK(E593),"",IFERROR(IF(MATCH(E593,Video_List!$G:$G,)&gt;0,"ok",""),"errr"))</f>
        <v>ok</v>
      </c>
      <c r="H593" s="1" t="s">
        <v>615</v>
      </c>
      <c r="I593" s="81" t="str">
        <f>HYPERLINK(VLOOKUP(H593,Video_List!G:K,5),"video")</f>
        <v>video</v>
      </c>
      <c r="J593" s="5" t="str">
        <f>IF(ISBLANK(H593),"",IFERROR(IF(MATCH(H593,Video_List!$G:$G,)&gt;0,"ok",""),"error"))</f>
        <v>ok</v>
      </c>
      <c r="K593" s="2">
        <v>45163.746099536998</v>
      </c>
      <c r="L593" s="2">
        <v>45163.746192129598</v>
      </c>
      <c r="M593" s="52">
        <f t="shared" si="76"/>
        <v>9.2592599685303867E-5</v>
      </c>
      <c r="N593" s="53" t="s">
        <v>31</v>
      </c>
      <c r="O593" s="54" t="s">
        <v>35</v>
      </c>
      <c r="P593" s="54" t="s">
        <v>33</v>
      </c>
      <c r="Q593" s="6">
        <v>63</v>
      </c>
      <c r="R593" s="5" t="str">
        <f t="shared" si="82"/>
        <v>FAIR-D3/63</v>
      </c>
      <c r="S593" s="4" t="str">
        <f>IF(ISBLANK(E593),"",IF(E593=H593, "1 video",CONCATENATE((+COUNTIFS(Video_List!$A:$A,Monitoring!C593,Video_List!$D:$D,"&lt;=" &amp;Monitoring!L593)-COUNTIFS(Video_List!$A:$A,Monitoring!C593,Video_List!$D:$D,"&lt;=" &amp;Monitoring!K593))+1," videos")))</f>
        <v>1 video</v>
      </c>
      <c r="T593" s="54" t="s">
        <v>57</v>
      </c>
      <c r="U593" s="75"/>
      <c r="V593" s="7" t="str">
        <f t="shared" si="80"/>
        <v/>
      </c>
      <c r="W593" s="85" t="str">
        <f t="shared" si="83"/>
        <v>yes</v>
      </c>
      <c r="X593" s="86" t="s">
        <v>32</v>
      </c>
      <c r="Y593" s="87" t="str">
        <f>+IFERROR(IF(Z593="#N/C","#N/C",INDEX(Taxonomy_UniqueValues!A:A,MATCH(Z593,Taxonomy_UniqueValues!B:B,0))),"#N/C")</f>
        <v>Insecta</v>
      </c>
      <c r="Z593" s="87" t="str">
        <f>+IFERROR(IF(AA593="#N/C","#N/C",INDEX(Taxonomy_UniqueValues!B:B,MATCH(AA593,Taxonomy_UniqueValues!C:C,0))),"#N/C")</f>
        <v>Hymenoptera</v>
      </c>
      <c r="AA593" s="87" t="str">
        <f>+IFERROR(IF(AC593="#N/C","#N/C",INDEX(Taxonomy_UniqueValues!C:C,MATCH(AC593,Taxonomy_UniqueValues!E:E,0))),"#N/C")</f>
        <v>Apocrita</v>
      </c>
      <c r="AB593" s="87" t="str">
        <f>+IFERROR(IF(AC593="#N/C","#N/C",INDEX(Taxonomy_UniqueValues!D:D,MATCH(AC593,Taxonomy_UniqueValues!E:E,0))),"#N/C")</f>
        <v>Aculeata</v>
      </c>
      <c r="AC593" s="87" t="str">
        <f>+IFERROR(IF(AD593="#N/C","#N/C",INDEX(Taxonomy_UniqueValues!E:E,MATCH(AD593,Taxonomy_UniqueValues!F:F,0))),"#N/C")</f>
        <v>Vespoidea</v>
      </c>
      <c r="AD593" s="87" t="str">
        <f>+IFERROR(IF(AE593="#N/C","#N/C",IF(AE593="-",INDEX(Taxonomy_UniqueValues!F:F,MATCH(AF593,Taxonomy_UniqueValues!H:H,0)),INDEX(Taxonomy_UniqueValues!F:F,MATCH(AE593,Taxonomy_UniqueValues!G:G,0)))),"#N/C")</f>
        <v>Vespidae</v>
      </c>
      <c r="AE593" s="87" t="s">
        <v>616</v>
      </c>
      <c r="AF593" s="89" t="str">
        <f>+IFERROR(IF(AG593="#N/C","#N/C",INDEX(Taxonomy_UniqueValues!H:H,MATCH(AG593,Taxonomy_UniqueValues!I:I,0))),"#N/C")</f>
        <v>#N/C</v>
      </c>
      <c r="AG593" s="88" t="s">
        <v>37</v>
      </c>
      <c r="AH593" s="39" t="str" cm="1">
        <f t="array" ref="AH593">IF(LEN(V593)&gt;1,V593,_xlfn.LET(_xlpm.cls,Y593, _xlpm.ord,IFERROR(Z593,"#N/C"), _xlpm.subord,IFERROR(AA593,"#N/C"), _xlpm.infr,IFERROR(AB593,"#N/C"), _xlpm.sf,IFERROR(AC593,"#N/C"), _xlpm.fam,IFERROR(AD593,"#N/C"), _xlpm.subfam,IF(TRIM(AE593)="-","#N/C",IFERROR(AE593,"#N/C")),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_xlpm.fallback,IF(IFERROR(Z593,"#N/C")="#N/C",Y593,IF(IFERROR(AA593,"#N/C")="#N/C",Z593,IF(IFERROR(AB593,"#N/C")="#N/C",AA593,IF(IFERROR(AC593,"#N/C")="#N/C",AB593,IF(IFERROR(AD593,"#N/C")="#N/C",AC593,IF(IFERROR(AE593,"#N/C")="#N/C",AD593,"#N/C")))))), _xlpm.finalResult,IF(OR(_xlpm.computedResult="",_xlpm.computedResult="#N/C"),_xlpm.fallback,_xlpm.computedResult), INDEX(_xlpm.finalResult,1)))</f>
        <v>wasp</v>
      </c>
      <c r="AI593" s="106" t="s">
        <v>35</v>
      </c>
      <c r="AJ593" s="55" t="str">
        <f t="shared" si="81"/>
        <v>Insecta.Hymenoptera.Apocrita.Aculeata.Vespoidea.Vespidae.Vespinae.#N/C.#N/C</v>
      </c>
    </row>
    <row r="594" spans="1:36" x14ac:dyDescent="0.25">
      <c r="A594" s="3">
        <v>64</v>
      </c>
      <c r="B594" s="50" t="str">
        <f t="shared" si="78"/>
        <v>FAIR-D3_64</v>
      </c>
      <c r="C594" s="51" t="s">
        <v>530</v>
      </c>
      <c r="D594" s="4">
        <f t="shared" si="75"/>
        <v>45163</v>
      </c>
      <c r="E594" s="1" t="s">
        <v>617</v>
      </c>
      <c r="F594" s="81" t="str">
        <f>HYPERLINK(VLOOKUP(E594,Video_List!G:K,5),"video")</f>
        <v>video</v>
      </c>
      <c r="G594" s="5" t="str">
        <f>IF(ISBLANK(E594),"",IFERROR(IF(MATCH(E594,Video_List!$G:$G,)&gt;0,"ok",""),"errr"))</f>
        <v>ok</v>
      </c>
      <c r="H594" s="1" t="s">
        <v>617</v>
      </c>
      <c r="I594" s="81" t="str">
        <f>HYPERLINK(VLOOKUP(H594,Video_List!G:K,5),"video")</f>
        <v>video</v>
      </c>
      <c r="J594" s="5" t="str">
        <f>IF(ISBLANK(H594),"",IFERROR(IF(MATCH(H594,Video_List!$G:$G,)&gt;0,"ok",""),"error"))</f>
        <v>ok</v>
      </c>
      <c r="K594" s="2">
        <v>45163.757210648197</v>
      </c>
      <c r="L594" s="2">
        <v>45163.757569444497</v>
      </c>
      <c r="M594" s="52">
        <f t="shared" si="76"/>
        <v>3.5879630013369024E-4</v>
      </c>
      <c r="N594" s="53" t="s">
        <v>33</v>
      </c>
      <c r="O594" s="54" t="s">
        <v>32</v>
      </c>
      <c r="P594" s="54" t="s">
        <v>33</v>
      </c>
      <c r="Q594" s="6">
        <v>64</v>
      </c>
      <c r="R594" s="5" t="str">
        <f t="shared" si="82"/>
        <v>FAIR-D3/64</v>
      </c>
      <c r="S594" s="4" t="str">
        <f>IF(ISBLANK(E594),"",IF(E594=H594, "1 video",CONCATENATE((+COUNTIFS(Video_List!$A:$A,Monitoring!C594,Video_List!$D:$D,"&lt;=" &amp;Monitoring!L594)-COUNTIFS(Video_List!$A:$A,Monitoring!C594,Video_List!$D:$D,"&lt;=" &amp;Monitoring!K594))+1," videos")))</f>
        <v>1 video</v>
      </c>
      <c r="T594" s="54" t="s">
        <v>57</v>
      </c>
      <c r="U594" s="75"/>
      <c r="V594" s="7" t="str">
        <f t="shared" si="80"/>
        <v/>
      </c>
      <c r="W594" s="85" t="str">
        <f t="shared" si="83"/>
        <v>yes</v>
      </c>
      <c r="X594" s="86" t="s">
        <v>32</v>
      </c>
      <c r="Y594" s="87" t="str">
        <f>+IFERROR(IF(Z594="#N/C","#N/C",INDEX(Taxonomy_UniqueValues!A:A,MATCH(Z594,Taxonomy_UniqueValues!B:B,0))),"#N/C")</f>
        <v>Insecta</v>
      </c>
      <c r="Z594" s="87" t="str">
        <f>+IFERROR(IF(AA594="#N/C","#N/C",INDEX(Taxonomy_UniqueValues!B:B,MATCH(AA594,Taxonomy_UniqueValues!C:C,0))),"#N/C")</f>
        <v>Hymenoptera</v>
      </c>
      <c r="AA594" s="87" t="str">
        <f>+IFERROR(IF(AC594="#N/C","#N/C",INDEX(Taxonomy_UniqueValues!C:C,MATCH(AC594,Taxonomy_UniqueValues!E:E,0))),"#N/C")</f>
        <v>Apocrita</v>
      </c>
      <c r="AB594" s="87" t="str">
        <f>+IFERROR(IF(AC594="#N/C","#N/C",INDEX(Taxonomy_UniqueValues!D:D,MATCH(AC594,Taxonomy_UniqueValues!E:E,0))),"#N/C")</f>
        <v>Aculeata</v>
      </c>
      <c r="AC594" s="87" t="str">
        <f>+IFERROR(IF(AD594="#N/C","#N/C",INDEX(Taxonomy_UniqueValues!E:E,MATCH(AD594,Taxonomy_UniqueValues!F:F,0))),"#N/C")</f>
        <v>Vespoidea</v>
      </c>
      <c r="AD594" s="87" t="str">
        <f>+IFERROR(IF(AE594="#N/C","#N/C",IF(AE594="-",INDEX(Taxonomy_UniqueValues!F:F,MATCH(AF594,Taxonomy_UniqueValues!H:H,0)),INDEX(Taxonomy_UniqueValues!F:F,MATCH(AE594,Taxonomy_UniqueValues!G:G,0)))),"#N/C")</f>
        <v>Vespidae</v>
      </c>
      <c r="AE594" s="87" t="str">
        <f>+IFERROR(IF(AF594="#N/C","#N/C",INDEX(Taxonomy_UniqueValues!G:G,MATCH(AF594,Taxonomy_UniqueValues!H:H,0))),"#N/C")</f>
        <v>Vespinae</v>
      </c>
      <c r="AF594" s="89" t="s">
        <v>58</v>
      </c>
      <c r="AG594" s="88" t="s">
        <v>37</v>
      </c>
      <c r="AH594" s="39" t="str" cm="1">
        <f t="array" ref="AH594">IF(LEN(V594)&gt;1,V594,_xlfn.LET(_xlpm.cls,Y594, _xlpm.ord,IFERROR(Z594,"#N/C"), _xlpm.subord,IFERROR(AA594,"#N/C"), _xlpm.infr,IFERROR(AB594,"#N/C"), _xlpm.sf,IFERROR(AC594,"#N/C"), _xlpm.fam,IFERROR(AD594,"#N/C"), _xlpm.subfam,IF(TRIM(AE594)="-","#N/C",IFERROR(AE594,"#N/C")),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_xlpm.fallback,IF(IFERROR(Z594,"#N/C")="#N/C",Y594,IF(IFERROR(AA594,"#N/C")="#N/C",Z594,IF(IFERROR(AB594,"#N/C")="#N/C",AA594,IF(IFERROR(AC594,"#N/C")="#N/C",AB594,IF(IFERROR(AD594,"#N/C")="#N/C",AC594,IF(IFERROR(AE594,"#N/C")="#N/C",AD594,"#N/C")))))), _xlpm.finalResult,IF(OR(_xlpm.computedResult="",_xlpm.computedResult="#N/C"),_xlpm.fallback,_xlpm.computedResult), INDEX(_xlpm.finalResult,1)))</f>
        <v>wasp</v>
      </c>
      <c r="AI594" s="106" t="s">
        <v>35</v>
      </c>
      <c r="AJ594" s="55" t="str">
        <f t="shared" si="81"/>
        <v>Insecta.Hymenoptera.Apocrita.Aculeata.Vespoidea.Vespidae.Vespinae.Vespula.#N/C</v>
      </c>
    </row>
    <row r="595" spans="1:36" x14ac:dyDescent="0.25">
      <c r="A595" s="3">
        <v>65</v>
      </c>
      <c r="B595" s="50" t="str">
        <f t="shared" si="78"/>
        <v>FAIR-D3_65</v>
      </c>
      <c r="C595" s="51" t="s">
        <v>530</v>
      </c>
      <c r="D595" s="4">
        <f t="shared" ref="D595:D658" si="84">IF(ISBLANK(E595),"",+VALUE(MID(E595, FIND("_", E595)+1,10)))</f>
        <v>45163</v>
      </c>
      <c r="E595" s="1" t="s">
        <v>618</v>
      </c>
      <c r="F595" s="81" t="str">
        <f>HYPERLINK(VLOOKUP(E595,Video_List!G:K,5),"video")</f>
        <v>video</v>
      </c>
      <c r="G595" s="5" t="str">
        <f>IF(ISBLANK(E595),"",IFERROR(IF(MATCH(E595,Video_List!$G:$G,)&gt;0,"ok",""),"errr"))</f>
        <v>ok</v>
      </c>
      <c r="H595" s="1" t="s">
        <v>618</v>
      </c>
      <c r="I595" s="81" t="str">
        <f>HYPERLINK(VLOOKUP(H595,Video_List!G:K,5),"video")</f>
        <v>video</v>
      </c>
      <c r="J595" s="5" t="str">
        <f>IF(ISBLANK(H595),"",IFERROR(IF(MATCH(H595,Video_List!$G:$G,)&gt;0,"ok",""),"error"))</f>
        <v>ok</v>
      </c>
      <c r="K595" s="2">
        <v>45163.7672453704</v>
      </c>
      <c r="L595" s="2">
        <v>45163.767303240696</v>
      </c>
      <c r="M595" s="52">
        <f t="shared" ref="M595:M658" si="85">IF(K595=0,"",L595-K595)</f>
        <v>5.7870296586770564E-5</v>
      </c>
      <c r="N595" s="53" t="s">
        <v>31</v>
      </c>
      <c r="O595" s="54" t="s">
        <v>32</v>
      </c>
      <c r="P595" s="54" t="s">
        <v>33</v>
      </c>
      <c r="Q595" s="6">
        <v>65</v>
      </c>
      <c r="R595" s="5" t="str">
        <f t="shared" si="82"/>
        <v>FAIR-D3/65</v>
      </c>
      <c r="S595" s="4" t="str">
        <f>IF(ISBLANK(E595),"",IF(E595=H595, "1 video",CONCATENATE((+COUNTIFS(Video_List!$A:$A,Monitoring!C595,Video_List!$D:$D,"&lt;=" &amp;Monitoring!L595)-COUNTIFS(Video_List!$A:$A,Monitoring!C595,Video_List!$D:$D,"&lt;=" &amp;Monitoring!K595))+1," videos")))</f>
        <v>1 video</v>
      </c>
      <c r="T595" s="54" t="s">
        <v>57</v>
      </c>
      <c r="U595" s="75"/>
      <c r="V595" s="7" t="str">
        <f t="shared" si="80"/>
        <v/>
      </c>
      <c r="W595" s="85" t="str">
        <f t="shared" si="83"/>
        <v>yes</v>
      </c>
      <c r="X595" s="86" t="s">
        <v>32</v>
      </c>
      <c r="Y595" s="87" t="str">
        <f>+IFERROR(IF(Z595="#N/C","#N/C",INDEX(Taxonomy_UniqueValues!A:A,MATCH(Z595,Taxonomy_UniqueValues!B:B,0))),"#N/C")</f>
        <v>Insecta</v>
      </c>
      <c r="Z595" s="87" t="str">
        <f>+IFERROR(IF(AA595="#N/C","#N/C",INDEX(Taxonomy_UniqueValues!B:B,MATCH(AA595,Taxonomy_UniqueValues!C:C,0))),"#N/C")</f>
        <v>Hymenoptera</v>
      </c>
      <c r="AA595" s="87" t="str">
        <f>+IFERROR(IF(AC595="#N/C","#N/C",INDEX(Taxonomy_UniqueValues!C:C,MATCH(AC595,Taxonomy_UniqueValues!E:E,0))),"#N/C")</f>
        <v>Apocrita</v>
      </c>
      <c r="AB595" s="87" t="str">
        <f>+IFERROR(IF(AC595="#N/C","#N/C",INDEX(Taxonomy_UniqueValues!D:D,MATCH(AC595,Taxonomy_UniqueValues!E:E,0))),"#N/C")</f>
        <v>Aculeata</v>
      </c>
      <c r="AC595" s="87" t="str">
        <f>+IFERROR(IF(AD595="#N/C","#N/C",INDEX(Taxonomy_UniqueValues!E:E,MATCH(AD595,Taxonomy_UniqueValues!F:F,0))),"#N/C")</f>
        <v>Vespoidea</v>
      </c>
      <c r="AD595" s="87" t="str">
        <f>+IFERROR(IF(AE595="#N/C","#N/C",IF(AE595="-",INDEX(Taxonomy_UniqueValues!F:F,MATCH(AF595,Taxonomy_UniqueValues!H:H,0)),INDEX(Taxonomy_UniqueValues!F:F,MATCH(AE595,Taxonomy_UniqueValues!G:G,0)))),"#N/C")</f>
        <v>Vespidae</v>
      </c>
      <c r="AE595" s="87" t="str">
        <f>+IFERROR(IF(AF595="#N/C","#N/C",INDEX(Taxonomy_UniqueValues!G:G,MATCH(AF595,Taxonomy_UniqueValues!H:H,0))),"#N/C")</f>
        <v>Vespinae</v>
      </c>
      <c r="AF595" s="89" t="s">
        <v>58</v>
      </c>
      <c r="AG595" s="88" t="s">
        <v>37</v>
      </c>
      <c r="AH595" s="39" t="str" cm="1">
        <f t="array" ref="AH595">IF(LEN(V595)&gt;1,V595,_xlfn.LET(_xlpm.cls,Y595, _xlpm.ord,IFERROR(Z595,"#N/C"), _xlpm.subord,IFERROR(AA595,"#N/C"), _xlpm.infr,IFERROR(AB595,"#N/C"), _xlpm.sf,IFERROR(AC595,"#N/C"), _xlpm.fam,IFERROR(AD595,"#N/C"), _xlpm.subfam,IF(TRIM(AE595)="-","#N/C",IFERROR(AE595,"#N/C")),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_xlpm.fallback,IF(IFERROR(Z595,"#N/C")="#N/C",Y595,IF(IFERROR(AA595,"#N/C")="#N/C",Z595,IF(IFERROR(AB595,"#N/C")="#N/C",AA595,IF(IFERROR(AC595,"#N/C")="#N/C",AB595,IF(IFERROR(AD595,"#N/C")="#N/C",AC595,IF(IFERROR(AE595,"#N/C")="#N/C",AD595,"#N/C")))))), _xlpm.finalResult,IF(OR(_xlpm.computedResult="",_xlpm.computedResult="#N/C"),_xlpm.fallback,_xlpm.computedResult), INDEX(_xlpm.finalResult,1)))</f>
        <v>wasp</v>
      </c>
      <c r="AI595" s="106" t="s">
        <v>35</v>
      </c>
      <c r="AJ595" s="55" t="str">
        <f t="shared" si="81"/>
        <v>Insecta.Hymenoptera.Apocrita.Aculeata.Vespoidea.Vespidae.Vespinae.Vespula.#N/C</v>
      </c>
    </row>
    <row r="596" spans="1:36" x14ac:dyDescent="0.25">
      <c r="A596" s="3">
        <v>66</v>
      </c>
      <c r="B596" s="50" t="str">
        <f t="shared" si="78"/>
        <v>FAIR-D3_66</v>
      </c>
      <c r="C596" s="51" t="s">
        <v>530</v>
      </c>
      <c r="D596" s="4">
        <f t="shared" si="84"/>
        <v>45164</v>
      </c>
      <c r="E596" s="1" t="s">
        <v>619</v>
      </c>
      <c r="F596" s="81" t="str">
        <f>HYPERLINK(VLOOKUP(E596,Video_List!G:K,5),"video")</f>
        <v>video</v>
      </c>
      <c r="G596" s="5" t="str">
        <f>IF(ISBLANK(E596),"",IFERROR(IF(MATCH(E596,Video_List!$G:$G,)&gt;0,"ok",""),"errr"))</f>
        <v>ok</v>
      </c>
      <c r="H596" s="1" t="s">
        <v>620</v>
      </c>
      <c r="I596" s="81" t="str">
        <f>HYPERLINK(VLOOKUP(H596,Video_List!G:K,5),"video")</f>
        <v>video</v>
      </c>
      <c r="J596" s="5" t="str">
        <f>IF(ISBLANK(H596),"",IFERROR(IF(MATCH(H596,Video_List!$G:$G,)&gt;0,"ok",""),"error"))</f>
        <v>ok</v>
      </c>
      <c r="K596" s="2">
        <v>45164.292673611097</v>
      </c>
      <c r="L596" s="2">
        <v>45164.324201388903</v>
      </c>
      <c r="M596" s="52">
        <f t="shared" si="85"/>
        <v>3.1527777806331869E-2</v>
      </c>
      <c r="N596" s="53" t="s">
        <v>46</v>
      </c>
      <c r="O596" s="54" t="s">
        <v>35</v>
      </c>
      <c r="P596" s="54" t="s">
        <v>31</v>
      </c>
      <c r="Q596" s="56">
        <v>66</v>
      </c>
      <c r="R596" s="5" t="str">
        <f t="shared" si="82"/>
        <v>FAIR-D3/66</v>
      </c>
      <c r="S596" s="4" t="str">
        <f>IF(ISBLANK(E596),"",IF(E596=H596, "1 video",CONCATENATE((+COUNTIFS(Video_List!$A:$A,Monitoring!C596,Video_List!$D:$D,"&lt;=" &amp;Monitoring!L596)-COUNTIFS(Video_List!$A:$A,Monitoring!C596,Video_List!$D:$D,"&lt;=" &amp;Monitoring!K596))+1," videos")))</f>
        <v>16 videos</v>
      </c>
      <c r="T596" s="6" t="s">
        <v>537</v>
      </c>
      <c r="U596" s="75"/>
      <c r="V596" s="7" t="str">
        <f t="shared" si="80"/>
        <v/>
      </c>
      <c r="W596" s="85" t="str">
        <f t="shared" si="83"/>
        <v>yes</v>
      </c>
      <c r="X596" s="86" t="s">
        <v>32</v>
      </c>
      <c r="Y596" s="87" t="str">
        <f>+IFERROR(IF(Z596="#N/C","#N/C",INDEX(Taxonomy_UniqueValues!A:A,MATCH(Z596,Taxonomy_UniqueValues!B:B,0))),"#N/C")</f>
        <v>Insecta</v>
      </c>
      <c r="Z596" s="87" t="str">
        <f>+IFERROR(IF(AA596="#N/C","#N/C",INDEX(Taxonomy_UniqueValues!B:B,MATCH(AA596,Taxonomy_UniqueValues!C:C,0))),"#N/C")</f>
        <v>Diptera</v>
      </c>
      <c r="AA596" s="87" t="str">
        <f>+IFERROR(IF(AC596="#N/C","#N/C",INDEX(Taxonomy_UniqueValues!C:C,MATCH(AC596,Taxonomy_UniqueValues!E:E,0))),"#N/C")</f>
        <v>Brachycera</v>
      </c>
      <c r="AB596" s="87" t="str">
        <f>+IFERROR(IF(AC596="#N/C","#N/C",INDEX(Taxonomy_UniqueValues!D:D,MATCH(AC596,Taxonomy_UniqueValues!E:E,0))),"#N/C")</f>
        <v>Muscomorpha</v>
      </c>
      <c r="AC596" s="87" t="str">
        <f>+IFERROR(IF(AD596="#N/C","#N/C",INDEX(Taxonomy_UniqueValues!E:E,MATCH(AD596,Taxonomy_UniqueValues!F:F,0))),"#N/C")</f>
        <v>Oestroidea</v>
      </c>
      <c r="AD596" s="87" t="str">
        <f>+IFERROR(IF(AE596="#N/C","#N/C",IF(AE596="-",INDEX(Taxonomy_UniqueValues!F:F,MATCH(AF596,Taxonomy_UniqueValues!H:H,0)),INDEX(Taxonomy_UniqueValues!F:F,MATCH(AE596,Taxonomy_UniqueValues!G:G,0)))),"#N/C")</f>
        <v>Sarcophagidae</v>
      </c>
      <c r="AE596" s="87" t="s">
        <v>312</v>
      </c>
      <c r="AF596" s="89" t="str">
        <f>+IFERROR(IF(AG596="#N/C","#N/C",INDEX(Taxonomy_UniqueValues!H:H,MATCH(AG596,Taxonomy_UniqueValues!I:I,0))),"#N/C")</f>
        <v>#N/C</v>
      </c>
      <c r="AG596" s="88" t="s">
        <v>37</v>
      </c>
      <c r="AH596" s="39" t="str" cm="1">
        <f t="array" ref="AH596">IF(LEN(V596)&gt;1,V596,_xlfn.LET(_xlpm.cls,Y596, _xlpm.ord,IFERROR(Z596,"#N/C"), _xlpm.subord,IFERROR(AA596,"#N/C"), _xlpm.infr,IFERROR(AB596,"#N/C"), _xlpm.sf,IFERROR(AC596,"#N/C"), _xlpm.fam,IFERROR(AD596,"#N/C"), _xlpm.subfam,IF(TRIM(AE596)="-","#N/C",IFERROR(AE596,"#N/C")),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_xlpm.fallback,IF(IFERROR(Z596,"#N/C")="#N/C",Y596,IF(IFERROR(AA596,"#N/C")="#N/C",Z596,IF(IFERROR(AB596,"#N/C")="#N/C",AA596,IF(IFERROR(AC596,"#N/C")="#N/C",AB596,IF(IFERROR(AD596,"#N/C")="#N/C",AC596,IF(IFERROR(AE596,"#N/C")="#N/C",AD596,"#N/C")))))), _xlpm.finalResult,IF(OR(_xlpm.computedResult="",_xlpm.computedResult="#N/C"),_xlpm.fallback,_xlpm.computedResult), INDEX(_xlpm.finalResult,1)))</f>
        <v>flesh_fly</v>
      </c>
      <c r="AI596" s="106" t="s">
        <v>35</v>
      </c>
      <c r="AJ596" s="55" t="str">
        <f t="shared" si="81"/>
        <v>Insecta.Diptera.Brachycera.Muscomorpha.Oestroidea.Sarcophagidae.Sarcophaginae.#N/C.#N/C</v>
      </c>
    </row>
    <row r="597" spans="1:36" x14ac:dyDescent="0.25">
      <c r="A597" s="3">
        <v>67</v>
      </c>
      <c r="B597" s="50" t="str">
        <f t="shared" si="78"/>
        <v>FAIR-D3_67</v>
      </c>
      <c r="C597" s="51" t="s">
        <v>530</v>
      </c>
      <c r="D597" s="4">
        <f t="shared" si="84"/>
        <v>45164</v>
      </c>
      <c r="E597" s="1" t="s">
        <v>619</v>
      </c>
      <c r="F597" s="81" t="str">
        <f>HYPERLINK(VLOOKUP(E597,Video_List!G:K,5),"video")</f>
        <v>video</v>
      </c>
      <c r="G597" s="5" t="str">
        <f>IF(ISBLANK(E597),"",IFERROR(IF(MATCH(E597,Video_List!$G:$G,)&gt;0,"ok",""),"errr"))</f>
        <v>ok</v>
      </c>
      <c r="H597" s="1" t="s">
        <v>620</v>
      </c>
      <c r="I597" s="81" t="str">
        <f>HYPERLINK(VLOOKUP(H597,Video_List!G:K,5),"video")</f>
        <v>video</v>
      </c>
      <c r="J597" s="5" t="str">
        <f>IF(ISBLANK(H597),"",IFERROR(IF(MATCH(H597,Video_List!$G:$G,)&gt;0,"ok",""),"error"))</f>
        <v>ok</v>
      </c>
      <c r="K597" s="2">
        <v>45164.292673611097</v>
      </c>
      <c r="L597" s="2">
        <v>45164.303981481498</v>
      </c>
      <c r="M597" s="52">
        <f t="shared" si="85"/>
        <v>1.1307870401651599E-2</v>
      </c>
      <c r="N597" s="53" t="s">
        <v>46</v>
      </c>
      <c r="O597" s="54" t="s">
        <v>32</v>
      </c>
      <c r="P597" s="54" t="s">
        <v>33</v>
      </c>
      <c r="Q597" s="56">
        <v>67</v>
      </c>
      <c r="R597" s="5" t="str">
        <f t="shared" si="82"/>
        <v>FAIR-D3/67</v>
      </c>
      <c r="S597" s="4" t="str">
        <f>IF(ISBLANK(E597),"",IF(E597=H597, "1 video",CONCATENATE((+COUNTIFS(Video_List!$A:$A,Monitoring!C597,Video_List!$D:$D,"&lt;=" &amp;Monitoring!L597)-COUNTIFS(Video_List!$A:$A,Monitoring!C597,Video_List!$D:$D,"&lt;=" &amp;Monitoring!K597))+1," videos")))</f>
        <v>6 videos</v>
      </c>
      <c r="T597" s="54" t="s">
        <v>34</v>
      </c>
      <c r="U597" s="75" t="s">
        <v>364</v>
      </c>
      <c r="V597" s="7" t="str">
        <f t="shared" si="80"/>
        <v/>
      </c>
      <c r="W597" s="85" t="str">
        <f t="shared" si="83"/>
        <v>no</v>
      </c>
      <c r="X597" s="86" t="s">
        <v>35</v>
      </c>
      <c r="Y597" s="87" t="str">
        <f>+IFERROR(IF(Z597="#N/C","#N/C",INDEX(Taxonomy_UniqueValues!A:A,MATCH(Z597,Taxonomy_UniqueValues!B:B,0))),"#N/C")</f>
        <v>Insecta</v>
      </c>
      <c r="Z597" s="87" t="str">
        <f>+IFERROR(IF(AA597="#N/C","#N/C",INDEX(Taxonomy_UniqueValues!B:B,MATCH(AA597,Taxonomy_UniqueValues!C:C,0))),"#N/C")</f>
        <v>Diptera</v>
      </c>
      <c r="AA597" s="87" t="s">
        <v>49</v>
      </c>
      <c r="AB597" s="87" t="str">
        <f>+IFERROR(IF(AC597="#N/C","#N/C",INDEX(Taxonomy_UniqueValues!D:D,MATCH(AC597,Taxonomy_UniqueValues!E:E,0))),"#N/C")</f>
        <v>#N/C</v>
      </c>
      <c r="AC597" s="87" t="str">
        <f>+IFERROR(IF(AD597="#N/C","#N/C",INDEX(Taxonomy_UniqueValues!E:E,MATCH(AD597,Taxonomy_UniqueValues!F:F,0))),"#N/C")</f>
        <v>#N/C</v>
      </c>
      <c r="AD597" s="87" t="str">
        <f>+IFERROR(IF(AE597="#N/C","#N/C",IF(AE597="-",INDEX(Taxonomy_UniqueValues!F:F,MATCH(AF597,Taxonomy_UniqueValues!H:H,0)),INDEX(Taxonomy_UniqueValues!F:F,MATCH(AE597,Taxonomy_UniqueValues!G:G,0)))),"#N/C")</f>
        <v>#N/C</v>
      </c>
      <c r="AE597" s="87" t="str">
        <f>+IFERROR(IF(AF597="#N/C","#N/C",INDEX(Taxonomy_UniqueValues!G:G,MATCH(AF597,Taxonomy_UniqueValues!H:H,0))),"#N/C")</f>
        <v>#N/C</v>
      </c>
      <c r="AF597" s="89" t="str">
        <f>+IFERROR(IF(AG597="#N/C","#N/C",INDEX(Taxonomy_UniqueValues!H:H,MATCH(AG597,Taxonomy_UniqueValues!I:I,0))),"#N/C")</f>
        <v>#N/C</v>
      </c>
      <c r="AG597" s="88" t="s">
        <v>37</v>
      </c>
      <c r="AH597" s="39" t="str" cm="1">
        <f t="array" ref="AH597">IF(LEN(V597)&gt;1,V597,_xlfn.LET(_xlpm.cls,Y597, _xlpm.ord,IFERROR(Z597,"#N/C"), _xlpm.subord,IFERROR(AA597,"#N/C"), _xlpm.infr,IFERROR(AB597,"#N/C"), _xlpm.sf,IFERROR(AC597,"#N/C"), _xlpm.fam,IFERROR(AD597,"#N/C"), _xlpm.subfam,IF(TRIM(AE597)="-","#N/C",IFERROR(AE597,"#N/C")),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_xlpm.fallback,IF(IFERROR(Z597,"#N/C")="#N/C",Y597,IF(IFERROR(AA597,"#N/C")="#N/C",Z597,IF(IFERROR(AB597,"#N/C")="#N/C",AA597,IF(IFERROR(AC597,"#N/C")="#N/C",AB597,IF(IFERROR(AD597,"#N/C")="#N/C",AC597,IF(IFERROR(AE597,"#N/C")="#N/C",AD597,"#N/C")))))), _xlpm.finalResult,IF(OR(_xlpm.computedResult="",_xlpm.computedResult="#N/C"),_xlpm.fallback,_xlpm.computedResult), INDEX(_xlpm.finalResult,1)))</f>
        <v>Brachycera</v>
      </c>
      <c r="AI597" s="106" t="s">
        <v>35</v>
      </c>
      <c r="AJ597" s="55" t="str">
        <f t="shared" si="81"/>
        <v>Insecta.Diptera.Brachycera.#N/C.#N/C.#N/C.#N/C.#N/C.#N/C</v>
      </c>
    </row>
    <row r="598" spans="1:36" x14ac:dyDescent="0.25">
      <c r="A598" s="3">
        <v>68</v>
      </c>
      <c r="B598" s="50" t="str">
        <f t="shared" si="78"/>
        <v>FAIR-D3_68</v>
      </c>
      <c r="C598" s="51" t="s">
        <v>530</v>
      </c>
      <c r="D598" s="4">
        <f t="shared" si="84"/>
        <v>45164</v>
      </c>
      <c r="E598" s="1" t="s">
        <v>621</v>
      </c>
      <c r="F598" s="81" t="str">
        <f>HYPERLINK(VLOOKUP(E598,Video_List!G:K,5),"video")</f>
        <v>video</v>
      </c>
      <c r="G598" s="5" t="str">
        <f>IF(ISBLANK(E598),"",IFERROR(IF(MATCH(E598,Video_List!$G:$G,)&gt;0,"ok",""),"errr"))</f>
        <v>ok</v>
      </c>
      <c r="H598" s="1" t="s">
        <v>620</v>
      </c>
      <c r="I598" s="81" t="str">
        <f>HYPERLINK(VLOOKUP(H598,Video_List!G:K,5),"video")</f>
        <v>video</v>
      </c>
      <c r="J598" s="5" t="str">
        <f>IF(ISBLANK(H598),"",IFERROR(IF(MATCH(H598,Video_List!$G:$G,)&gt;0,"ok",""),"error"))</f>
        <v>ok</v>
      </c>
      <c r="K598" s="2">
        <v>45164.303217592598</v>
      </c>
      <c r="L598" s="2">
        <v>45164.324895833299</v>
      </c>
      <c r="M598" s="52">
        <f t="shared" si="85"/>
        <v>2.1678240700566676E-2</v>
      </c>
      <c r="N598" s="53" t="s">
        <v>46</v>
      </c>
      <c r="O598" s="54" t="s">
        <v>32</v>
      </c>
      <c r="P598" s="54" t="s">
        <v>33</v>
      </c>
      <c r="Q598" s="56">
        <v>68</v>
      </c>
      <c r="R598" s="5" t="str">
        <f t="shared" si="82"/>
        <v>FAIR-D3/68</v>
      </c>
      <c r="S598" s="4" t="str">
        <f>IF(ISBLANK(E598),"",IF(E598=H598, "1 video",CONCATENATE((+COUNTIFS(Video_List!$A:$A,Monitoring!C598,Video_List!$D:$D,"&lt;=" &amp;Monitoring!L598)-COUNTIFS(Video_List!$A:$A,Monitoring!C598,Video_List!$D:$D,"&lt;=" &amp;Monitoring!K598))+1," videos")))</f>
        <v>11 videos</v>
      </c>
      <c r="T598" s="54" t="s">
        <v>34</v>
      </c>
      <c r="U598" s="75" t="s">
        <v>364</v>
      </c>
      <c r="V598" s="7" t="str">
        <f t="shared" si="80"/>
        <v/>
      </c>
      <c r="W598" s="85" t="str">
        <f t="shared" si="83"/>
        <v>no</v>
      </c>
      <c r="X598" s="86" t="s">
        <v>35</v>
      </c>
      <c r="Y598" s="87" t="str">
        <f>+IFERROR(IF(Z598="#N/C","#N/C",INDEX(Taxonomy_UniqueValues!A:A,MATCH(Z598,Taxonomy_UniqueValues!B:B,0))),"#N/C")</f>
        <v>Insecta</v>
      </c>
      <c r="Z598" s="87" t="str">
        <f>+IFERROR(IF(AA598="#N/C","#N/C",INDEX(Taxonomy_UniqueValues!B:B,MATCH(AA598,Taxonomy_UniqueValues!C:C,0))),"#N/C")</f>
        <v>Diptera</v>
      </c>
      <c r="AA598" s="87" t="s">
        <v>49</v>
      </c>
      <c r="AB598" s="87" t="str">
        <f>+IFERROR(IF(AC598="#N/C","#N/C",INDEX(Taxonomy_UniqueValues!D:D,MATCH(AC598,Taxonomy_UniqueValues!E:E,0))),"#N/C")</f>
        <v>#N/C</v>
      </c>
      <c r="AC598" s="87" t="str">
        <f>+IFERROR(IF(AD598="#N/C","#N/C",INDEX(Taxonomy_UniqueValues!E:E,MATCH(AD598,Taxonomy_UniqueValues!F:F,0))),"#N/C")</f>
        <v>#N/C</v>
      </c>
      <c r="AD598" s="87" t="str">
        <f>+IFERROR(IF(AE598="#N/C","#N/C",IF(AE598="-",INDEX(Taxonomy_UniqueValues!F:F,MATCH(AF598,Taxonomy_UniqueValues!H:H,0)),INDEX(Taxonomy_UniqueValues!F:F,MATCH(AE598,Taxonomy_UniqueValues!G:G,0)))),"#N/C")</f>
        <v>#N/C</v>
      </c>
      <c r="AE598" s="87" t="str">
        <f>+IFERROR(IF(AF598="#N/C","#N/C",INDEX(Taxonomy_UniqueValues!G:G,MATCH(AF598,Taxonomy_UniqueValues!H:H,0))),"#N/C")</f>
        <v>#N/C</v>
      </c>
      <c r="AF598" s="89" t="str">
        <f>+IFERROR(IF(AG598="#N/C","#N/C",INDEX(Taxonomy_UniqueValues!H:H,MATCH(AG598,Taxonomy_UniqueValues!I:I,0))),"#N/C")</f>
        <v>#N/C</v>
      </c>
      <c r="AG598" s="88" t="s">
        <v>37</v>
      </c>
      <c r="AH598" s="39" t="str" cm="1">
        <f t="array" ref="AH598">IF(LEN(V598)&gt;1,V598,_xlfn.LET(_xlpm.cls,Y598, _xlpm.ord,IFERROR(Z598,"#N/C"), _xlpm.subord,IFERROR(AA598,"#N/C"), _xlpm.infr,IFERROR(AB598,"#N/C"), _xlpm.sf,IFERROR(AC598,"#N/C"), _xlpm.fam,IFERROR(AD598,"#N/C"), _xlpm.subfam,IF(TRIM(AE598)="-","#N/C",IFERROR(AE598,"#N/C")),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_xlpm.fallback,IF(IFERROR(Z598,"#N/C")="#N/C",Y598,IF(IFERROR(AA598,"#N/C")="#N/C",Z598,IF(IFERROR(AB598,"#N/C")="#N/C",AA598,IF(IFERROR(AC598,"#N/C")="#N/C",AB598,IF(IFERROR(AD598,"#N/C")="#N/C",AC598,IF(IFERROR(AE598,"#N/C")="#N/C",AD598,"#N/C")))))), _xlpm.finalResult,IF(OR(_xlpm.computedResult="",_xlpm.computedResult="#N/C"),_xlpm.fallback,_xlpm.computedResult), INDEX(_xlpm.finalResult,1)))</f>
        <v>Brachycera</v>
      </c>
      <c r="AI598" s="106" t="s">
        <v>35</v>
      </c>
      <c r="AJ598" s="55" t="str">
        <f t="shared" si="81"/>
        <v>Insecta.Diptera.Brachycera.#N/C.#N/C.#N/C.#N/C.#N/C.#N/C</v>
      </c>
    </row>
    <row r="599" spans="1:36" x14ac:dyDescent="0.25">
      <c r="A599" s="3">
        <v>69</v>
      </c>
      <c r="B599" s="50" t="str">
        <f t="shared" si="78"/>
        <v>FAIR-D3_69</v>
      </c>
      <c r="C599" s="51" t="s">
        <v>530</v>
      </c>
      <c r="D599" s="8">
        <f t="shared" si="84"/>
        <v>45164</v>
      </c>
      <c r="E599" s="1" t="s">
        <v>622</v>
      </c>
      <c r="F599" s="81" t="str">
        <f>HYPERLINK(VLOOKUP(E599,Video_List!G:K,5),"video")</f>
        <v>video</v>
      </c>
      <c r="G599" s="5" t="str">
        <f>IF(ISBLANK(E599),"",IFERROR(IF(MATCH(E599,Video_List!$G:$G,)&gt;0,"ok",""),"errr"))</f>
        <v>ok</v>
      </c>
      <c r="H599" s="1" t="s">
        <v>623</v>
      </c>
      <c r="I599" s="81" t="str">
        <f>HYPERLINK(VLOOKUP(H599,Video_List!G:K,5),"video")</f>
        <v>video</v>
      </c>
      <c r="J599" s="5" t="str">
        <f>IF(ISBLANK(H599),"",IFERROR(IF(MATCH(H599,Video_List!$G:$G,)&gt;0,"ok",""),"error"))</f>
        <v>ok</v>
      </c>
      <c r="K599" s="2">
        <v>45164.364247685196</v>
      </c>
      <c r="L599" s="2">
        <v>45164.366875</v>
      </c>
      <c r="M599" s="57">
        <f t="shared" si="85"/>
        <v>2.627314803248737E-3</v>
      </c>
      <c r="N599" s="53" t="s">
        <v>46</v>
      </c>
      <c r="O599" s="54" t="s">
        <v>32</v>
      </c>
      <c r="P599" s="54" t="s">
        <v>33</v>
      </c>
      <c r="Q599" s="6">
        <v>69</v>
      </c>
      <c r="R599" s="5" t="str">
        <f t="shared" si="82"/>
        <v>FAIR-D3/69</v>
      </c>
      <c r="S599" s="4" t="str">
        <f>IF(ISBLANK(E599),"",IF(E599=H599, "1 video",CONCATENATE((+COUNTIFS(Video_List!$A:$A,Monitoring!C599,Video_List!$D:$D,"&lt;=" &amp;Monitoring!L599)-COUNTIFS(Video_List!$A:$A,Monitoring!C599,Video_List!$D:$D,"&lt;=" &amp;Monitoring!K599))+1," videos")))</f>
        <v>2 videos</v>
      </c>
      <c r="T599" s="54" t="s">
        <v>34</v>
      </c>
      <c r="U599" s="75"/>
      <c r="V599" s="7" t="str">
        <f t="shared" si="80"/>
        <v/>
      </c>
      <c r="W599" s="85" t="str">
        <f t="shared" si="83"/>
        <v>no</v>
      </c>
      <c r="X599" s="86" t="s">
        <v>35</v>
      </c>
      <c r="Y599" s="87" t="str">
        <f>+IFERROR(IF(Z599="#N/C","#N/C",INDEX(Taxonomy_UniqueValues!A:A,MATCH(Z599,Taxonomy_UniqueValues!B:B,0))),"#N/C")</f>
        <v>Insecta</v>
      </c>
      <c r="Z599" s="87" t="str">
        <f>+IFERROR(IF(AA599="#N/C","#N/C",INDEX(Taxonomy_UniqueValues!B:B,MATCH(AA599,Taxonomy_UniqueValues!C:C,0))),"#N/C")</f>
        <v>Diptera</v>
      </c>
      <c r="AA599" s="87" t="s">
        <v>49</v>
      </c>
      <c r="AB599" s="87" t="str">
        <f>+IFERROR(IF(AC599="#N/C","#N/C",INDEX(Taxonomy_UniqueValues!D:D,MATCH(AC599,Taxonomy_UniqueValues!E:E,0))),"#N/C")</f>
        <v>#N/C</v>
      </c>
      <c r="AC599" s="6" t="str">
        <f>+IFERROR(IF(AD599="#N/C","#N/C",INDEX(Taxonomy_UniqueValues!E:E,MATCH(AD599,Taxonomy_UniqueValues!F:F,0))),"#N/C")</f>
        <v>#N/C</v>
      </c>
      <c r="AD599" s="87" t="str">
        <f>+IFERROR(IF(AE599="#N/C","#N/C",IF(AE599="-",INDEX(Taxonomy_UniqueValues!F:F,MATCH(AF599,Taxonomy_UniqueValues!H:H,0)),INDEX(Taxonomy_UniqueValues!F:F,MATCH(AE599,Taxonomy_UniqueValues!G:G,0)))),"#N/C")</f>
        <v>#N/C</v>
      </c>
      <c r="AE599" s="6" t="str">
        <f>+IFERROR(IF(AF599="#N/C","#N/C",INDEX(Taxonomy_UniqueValues!G:G,MATCH(AF599,Taxonomy_UniqueValues!H:H,0))),"#N/C")</f>
        <v>#N/C</v>
      </c>
      <c r="AF599" s="38" t="str">
        <f>+IFERROR(IF(AG599="#N/C","#N/C",INDEX(Taxonomy_UniqueValues!H:H,MATCH(AG599,Taxonomy_UniqueValues!I:I,0))),"#N/C")</f>
        <v>#N/C</v>
      </c>
      <c r="AG599" s="91" t="s">
        <v>37</v>
      </c>
      <c r="AH599" s="39" t="str" cm="1">
        <f t="array" ref="AH599">IF(LEN(V599)&gt;1,V599,_xlfn.LET(_xlpm.cls,Y599, _xlpm.ord,IFERROR(Z599,"#N/C"), _xlpm.subord,IFERROR(AA599,"#N/C"), _xlpm.infr,IFERROR(AB599,"#N/C"), _xlpm.sf,IFERROR(AC599,"#N/C"), _xlpm.fam,IFERROR(AD599,"#N/C"), _xlpm.subfam,IF(TRIM(AE599)="-","#N/C",IFERROR(AE599,"#N/C")),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_xlpm.fallback,IF(IFERROR(Z599,"#N/C")="#N/C",Y599,IF(IFERROR(AA599,"#N/C")="#N/C",Z599,IF(IFERROR(AB599,"#N/C")="#N/C",AA599,IF(IFERROR(AC599,"#N/C")="#N/C",AB599,IF(IFERROR(AD599,"#N/C")="#N/C",AC599,IF(IFERROR(AE599,"#N/C")="#N/C",AD599,"#N/C")))))), _xlpm.finalResult,IF(OR(_xlpm.computedResult="",_xlpm.computedResult="#N/C"),_xlpm.fallback,_xlpm.computedResult), INDEX(_xlpm.finalResult,1)))</f>
        <v>Brachycera</v>
      </c>
      <c r="AI599" s="106" t="s">
        <v>35</v>
      </c>
      <c r="AJ599" s="55" t="str">
        <f t="shared" si="81"/>
        <v>Insecta.Diptera.Brachycera.#N/C.#N/C.#N/C.#N/C.#N/C.#N/C</v>
      </c>
    </row>
    <row r="600" spans="1:36" x14ac:dyDescent="0.25">
      <c r="A600" s="3">
        <v>70</v>
      </c>
      <c r="B600" s="50" t="str">
        <f t="shared" si="78"/>
        <v>FAIR-D3_70</v>
      </c>
      <c r="C600" s="51" t="s">
        <v>530</v>
      </c>
      <c r="D600" s="4">
        <f t="shared" si="84"/>
        <v>45164</v>
      </c>
      <c r="E600" s="1" t="s">
        <v>624</v>
      </c>
      <c r="F600" s="81" t="str">
        <f>HYPERLINK(VLOOKUP(E600,Video_List!G:K,5),"video")</f>
        <v>video</v>
      </c>
      <c r="G600" s="5" t="str">
        <f>IF(ISBLANK(E600),"",IFERROR(IF(MATCH(E600,Video_List!$G:$G,)&gt;0,"ok",""),"errr"))</f>
        <v>ok</v>
      </c>
      <c r="H600" s="1" t="s">
        <v>624</v>
      </c>
      <c r="I600" s="81" t="str">
        <f>HYPERLINK(VLOOKUP(H600,Video_List!G:K,5),"video")</f>
        <v>video</v>
      </c>
      <c r="J600" s="5" t="str">
        <f>IF(ISBLANK(H600),"",IFERROR(IF(MATCH(H600,Video_List!$G:$G,)&gt;0,"ok",""),"error"))</f>
        <v>ok</v>
      </c>
      <c r="K600" s="2">
        <v>45164.368171296301</v>
      </c>
      <c r="L600" s="2">
        <v>45164.368680555599</v>
      </c>
      <c r="M600" s="52">
        <f t="shared" si="85"/>
        <v>5.0925929826917127E-4</v>
      </c>
      <c r="N600" s="53" t="s">
        <v>46</v>
      </c>
      <c r="O600" s="54" t="s">
        <v>35</v>
      </c>
      <c r="P600" s="54" t="s">
        <v>33</v>
      </c>
      <c r="Q600" s="6">
        <v>70</v>
      </c>
      <c r="R600" s="5" t="str">
        <f t="shared" si="82"/>
        <v>FAIR-D3/70</v>
      </c>
      <c r="S600" s="4" t="str">
        <f>IF(ISBLANK(E600),"",IF(E600=H600, "1 video",CONCATENATE((+COUNTIFS(Video_List!$A:$A,Monitoring!C600,Video_List!$D:$D,"&lt;=" &amp;Monitoring!L600)-COUNTIFS(Video_List!$A:$A,Monitoring!C600,Video_List!$D:$D,"&lt;=" &amp;Monitoring!K600))+1," videos")))</f>
        <v>1 video</v>
      </c>
      <c r="T600" s="54" t="s">
        <v>34</v>
      </c>
      <c r="U600" s="75"/>
      <c r="V600" s="7" t="str">
        <f t="shared" si="80"/>
        <v/>
      </c>
      <c r="W600" s="85" t="str">
        <f t="shared" si="83"/>
        <v>yes</v>
      </c>
      <c r="X600" s="86" t="s">
        <v>35</v>
      </c>
      <c r="Y600" s="87" t="str">
        <f>+IFERROR(IF(Z600="#N/C","#N/C",INDEX(Taxonomy_UniqueValues!A:A,MATCH(Z600,Taxonomy_UniqueValues!B:B,0))),"#N/C")</f>
        <v>Insecta</v>
      </c>
      <c r="Z600" s="87" t="str">
        <f>+IFERROR(IF(AA600="#N/C","#N/C",INDEX(Taxonomy_UniqueValues!B:B,MATCH(AA600,Taxonomy_UniqueValues!C:C,0))),"#N/C")</f>
        <v>Diptera</v>
      </c>
      <c r="AA600" s="87" t="str">
        <f>+IFERROR(IF(AC600="#N/C","#N/C",INDEX(Taxonomy_UniqueValues!C:C,MATCH(AC600,Taxonomy_UniqueValues!E:E,0))),"#N/C")</f>
        <v>Brachycera</v>
      </c>
      <c r="AB600" s="87" t="str">
        <f>+IFERROR(IF(AC600="#N/C","#N/C",INDEX(Taxonomy_UniqueValues!D:D,MATCH(AC600,Taxonomy_UniqueValues!E:E,0))),"#N/C")</f>
        <v>Muscomorpha</v>
      </c>
      <c r="AC600" s="87" t="s">
        <v>36</v>
      </c>
      <c r="AD600" s="87" t="str">
        <f>+IFERROR(IF(AE600="#N/C","#N/C",IF(AE600="-",INDEX(Taxonomy_UniqueValues!F:F,MATCH(AF600,Taxonomy_UniqueValues!H:H,0)),INDEX(Taxonomy_UniqueValues!F:F,MATCH(AE600,Taxonomy_UniqueValues!G:G,0)))),"#N/C")</f>
        <v>#N/C</v>
      </c>
      <c r="AE600" s="87" t="str">
        <f>+IFERROR(IF(AF600="#N/C","#N/C",INDEX(Taxonomy_UniqueValues!G:G,MATCH(AF600,Taxonomy_UniqueValues!H:H,0))),"#N/C")</f>
        <v>#N/C</v>
      </c>
      <c r="AF600" s="89" t="str">
        <f>+IFERROR(IF(AG600="#N/C","#N/C",INDEX(Taxonomy_UniqueValues!H:H,MATCH(AG600,Taxonomy_UniqueValues!I:I,0))),"#N/C")</f>
        <v>#N/C</v>
      </c>
      <c r="AG600" s="88" t="s">
        <v>37</v>
      </c>
      <c r="AH600" s="39" t="str" cm="1">
        <f t="array" ref="AH600">IF(LEN(V600)&gt;1,V600,_xlfn.LET(_xlpm.cls,Y600, _xlpm.ord,IFERROR(Z600,"#N/C"), _xlpm.subord,IFERROR(AA600,"#N/C"), _xlpm.infr,IFERROR(AB600,"#N/C"), _xlpm.sf,IFERROR(AC600,"#N/C"), _xlpm.fam,IFERROR(AD600,"#N/C"), _xlpm.subfam,IF(TRIM(AE600)="-","#N/C",IFERROR(AE600,"#N/C")),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_xlpm.fallback,IF(IFERROR(Z600,"#N/C")="#N/C",Y600,IF(IFERROR(AA600,"#N/C")="#N/C",Z600,IF(IFERROR(AB600,"#N/C")="#N/C",AA600,IF(IFERROR(AC600,"#N/C")="#N/C",AB600,IF(IFERROR(AD600,"#N/C")="#N/C",AC600,IF(IFERROR(AE600,"#N/C")="#N/C",AD600,"#N/C")))))), _xlpm.finalResult,IF(OR(_xlpm.computedResult="",_xlpm.computedResult="#N/C"),_xlpm.fallback,_xlpm.computedResult), INDEX(_xlpm.finalResult,1)))</f>
        <v>Muscoidea</v>
      </c>
      <c r="AI600" s="106" t="s">
        <v>35</v>
      </c>
      <c r="AJ600" s="55" t="str">
        <f t="shared" si="81"/>
        <v>Insecta.Diptera.Brachycera.Muscomorpha.Muscoidea.#N/C.#N/C.#N/C.#N/C</v>
      </c>
    </row>
    <row r="601" spans="1:36" x14ac:dyDescent="0.25">
      <c r="A601" s="3">
        <v>71</v>
      </c>
      <c r="B601" s="50" t="str">
        <f t="shared" si="78"/>
        <v>FAIR-D3_71</v>
      </c>
      <c r="C601" s="51" t="s">
        <v>530</v>
      </c>
      <c r="D601" s="4">
        <f t="shared" si="84"/>
        <v>45164</v>
      </c>
      <c r="E601" s="1" t="s">
        <v>625</v>
      </c>
      <c r="F601" s="81" t="str">
        <f>HYPERLINK(VLOOKUP(E601,Video_List!G:K,5),"video")</f>
        <v>video</v>
      </c>
      <c r="G601" s="5" t="str">
        <f>IF(ISBLANK(E601),"",IFERROR(IF(MATCH(E601,Video_List!$G:$G,)&gt;0,"ok",""),"errr"))</f>
        <v>ok</v>
      </c>
      <c r="H601" s="1" t="s">
        <v>626</v>
      </c>
      <c r="I601" s="81" t="str">
        <f>HYPERLINK(VLOOKUP(H601,Video_List!G:K,5),"video")</f>
        <v>video</v>
      </c>
      <c r="J601" s="5" t="str">
        <f>IF(ISBLANK(H601),"",IFERROR(IF(MATCH(H601,Video_List!$G:$G,)&gt;0,"ok",""),"error"))</f>
        <v>ok</v>
      </c>
      <c r="K601" s="2">
        <v>45164.394166666701</v>
      </c>
      <c r="L601" s="2">
        <v>45164.396400463003</v>
      </c>
      <c r="M601" s="52">
        <f t="shared" si="85"/>
        <v>2.2337963018799201E-3</v>
      </c>
      <c r="N601" s="53" t="s">
        <v>31</v>
      </c>
      <c r="O601" s="54" t="s">
        <v>35</v>
      </c>
      <c r="P601" s="54" t="s">
        <v>33</v>
      </c>
      <c r="Q601" s="6">
        <v>71</v>
      </c>
      <c r="R601" s="5" t="str">
        <f t="shared" si="82"/>
        <v>FAIR-D3/71</v>
      </c>
      <c r="S601" s="4" t="str">
        <f>IF(ISBLANK(E601),"",IF(E601=H601, "1 video",CONCATENATE((+COUNTIFS(Video_List!$A:$A,Monitoring!C601,Video_List!$D:$D,"&lt;=" &amp;Monitoring!L601)-COUNTIFS(Video_List!$A:$A,Monitoring!C601,Video_List!$D:$D,"&lt;=" &amp;Monitoring!K601))+1," videos")))</f>
        <v>2 videos</v>
      </c>
      <c r="T601" s="54" t="s">
        <v>34</v>
      </c>
      <c r="U601" s="75"/>
      <c r="V601" s="7" t="str">
        <f t="shared" si="80"/>
        <v/>
      </c>
      <c r="W601" s="85" t="str">
        <f t="shared" si="83"/>
        <v>yes</v>
      </c>
      <c r="X601" s="86" t="s">
        <v>35</v>
      </c>
      <c r="Y601" s="87" t="str">
        <f>+IFERROR(IF(Z601="#N/C","#N/C",INDEX(Taxonomy_UniqueValues!A:A,MATCH(Z601,Taxonomy_UniqueValues!B:B,0))),"#N/C")</f>
        <v>Insecta</v>
      </c>
      <c r="Z601" s="87" t="str">
        <f>+IFERROR(IF(AA601="#N/C","#N/C",INDEX(Taxonomy_UniqueValues!B:B,MATCH(AA601,Taxonomy_UniqueValues!C:C,0))),"#N/C")</f>
        <v>Diptera</v>
      </c>
      <c r="AA601" s="87" t="str">
        <f>+IFERROR(IF(AC601="#N/C","#N/C",INDEX(Taxonomy_UniqueValues!C:C,MATCH(AC601,Taxonomy_UniqueValues!E:E,0))),"#N/C")</f>
        <v>Brachycera</v>
      </c>
      <c r="AB601" s="87" t="str">
        <f>+IFERROR(IF(AC601="#N/C","#N/C",INDEX(Taxonomy_UniqueValues!D:D,MATCH(AC601,Taxonomy_UniqueValues!E:E,0))),"#N/C")</f>
        <v>Muscomorpha</v>
      </c>
      <c r="AC601" s="87" t="s">
        <v>36</v>
      </c>
      <c r="AD601" s="87" t="str">
        <f>+IFERROR(IF(AE601="#N/C","#N/C",IF(AE601="-",INDEX(Taxonomy_UniqueValues!F:F,MATCH(AF601,Taxonomy_UniqueValues!H:H,0)),INDEX(Taxonomy_UniqueValues!F:F,MATCH(AE601,Taxonomy_UniqueValues!G:G,0)))),"#N/C")</f>
        <v>#N/C</v>
      </c>
      <c r="AE601" s="87" t="str">
        <f>+IFERROR(IF(AF601="#N/C","#N/C",INDEX(Taxonomy_UniqueValues!G:G,MATCH(AF601,Taxonomy_UniqueValues!H:H,0))),"#N/C")</f>
        <v>#N/C</v>
      </c>
      <c r="AF601" s="89" t="str">
        <f>+IFERROR(IF(AG601="#N/C","#N/C",INDEX(Taxonomy_UniqueValues!H:H,MATCH(AG601,Taxonomy_UniqueValues!I:I,0))),"#N/C")</f>
        <v>#N/C</v>
      </c>
      <c r="AG601" s="88" t="s">
        <v>37</v>
      </c>
      <c r="AH601" s="39" t="str" cm="1">
        <f t="array" ref="AH601">IF(LEN(V601)&gt;1,V601,_xlfn.LET(_xlpm.cls,Y601, _xlpm.ord,IFERROR(Z601,"#N/C"), _xlpm.subord,IFERROR(AA601,"#N/C"), _xlpm.infr,IFERROR(AB601,"#N/C"), _xlpm.sf,IFERROR(AC601,"#N/C"), _xlpm.fam,IFERROR(AD601,"#N/C"), _xlpm.subfam,IF(TRIM(AE601)="-","#N/C",IFERROR(AE601,"#N/C")),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_xlpm.fallback,IF(IFERROR(Z601,"#N/C")="#N/C",Y601,IF(IFERROR(AA601,"#N/C")="#N/C",Z601,IF(IFERROR(AB601,"#N/C")="#N/C",AA601,IF(IFERROR(AC601,"#N/C")="#N/C",AB601,IF(IFERROR(AD601,"#N/C")="#N/C",AC601,IF(IFERROR(AE601,"#N/C")="#N/C",AD601,"#N/C")))))), _xlpm.finalResult,IF(OR(_xlpm.computedResult="",_xlpm.computedResult="#N/C"),_xlpm.fallback,_xlpm.computedResult), INDEX(_xlpm.finalResult,1)))</f>
        <v>Muscoidea</v>
      </c>
      <c r="AI601" s="106" t="s">
        <v>35</v>
      </c>
      <c r="AJ601" s="55" t="str">
        <f t="shared" si="81"/>
        <v>Insecta.Diptera.Brachycera.Muscomorpha.Muscoidea.#N/C.#N/C.#N/C.#N/C</v>
      </c>
    </row>
    <row r="602" spans="1:36" x14ac:dyDescent="0.25">
      <c r="A602" s="3">
        <v>72</v>
      </c>
      <c r="B602" s="50" t="str">
        <f t="shared" si="78"/>
        <v>FAIR-D3_72</v>
      </c>
      <c r="C602" s="51" t="s">
        <v>530</v>
      </c>
      <c r="D602" s="4">
        <f t="shared" si="84"/>
        <v>45164</v>
      </c>
      <c r="E602" s="1" t="s">
        <v>625</v>
      </c>
      <c r="F602" s="81" t="str">
        <f>HYPERLINK(VLOOKUP(E602,Video_List!G:K,5),"video")</f>
        <v>video</v>
      </c>
      <c r="G602" s="5" t="str">
        <f>IF(ISBLANK(E602),"",IFERROR(IF(MATCH(E602,Video_List!$G:$G,)&gt;0,"ok",""),"errr"))</f>
        <v>ok</v>
      </c>
      <c r="H602" s="1" t="s">
        <v>625</v>
      </c>
      <c r="I602" s="81" t="str">
        <f>HYPERLINK(VLOOKUP(H602,Video_List!G:K,5),"video")</f>
        <v>video</v>
      </c>
      <c r="J602" s="5" t="str">
        <f>IF(ISBLANK(H602),"",IFERROR(IF(MATCH(H602,Video_List!$G:$G,)&gt;0,"ok",""),"error"))</f>
        <v>ok</v>
      </c>
      <c r="K602" s="2">
        <v>45164.394525463002</v>
      </c>
      <c r="L602" s="2">
        <v>45164.395243055602</v>
      </c>
      <c r="M602" s="52">
        <f t="shared" si="85"/>
        <v>7.1759260026738048E-4</v>
      </c>
      <c r="N602" s="53" t="s">
        <v>46</v>
      </c>
      <c r="O602" s="54" t="s">
        <v>32</v>
      </c>
      <c r="P602" s="54" t="s">
        <v>33</v>
      </c>
      <c r="Q602" s="6">
        <v>72</v>
      </c>
      <c r="R602" s="5" t="str">
        <f t="shared" si="82"/>
        <v>FAIR-D3/72</v>
      </c>
      <c r="S602" s="4" t="str">
        <f>IF(ISBLANK(E602),"",IF(E602=H602, "1 video",CONCATENATE((+COUNTIFS(Video_List!$A:$A,Monitoring!C602,Video_List!$D:$D,"&lt;=" &amp;Monitoring!L602)-COUNTIFS(Video_List!$A:$A,Monitoring!C602,Video_List!$D:$D,"&lt;=" &amp;Monitoring!K602))+1," videos")))</f>
        <v>1 video</v>
      </c>
      <c r="T602" s="54" t="s">
        <v>34</v>
      </c>
      <c r="U602" s="75"/>
      <c r="V602" s="7" t="str">
        <f t="shared" si="80"/>
        <v/>
      </c>
      <c r="W602" s="85" t="str">
        <f t="shared" si="83"/>
        <v>no</v>
      </c>
      <c r="X602" s="86" t="s">
        <v>35</v>
      </c>
      <c r="Y602" s="87" t="str">
        <f>+IFERROR(IF(Z602="#N/C","#N/C",INDEX(Taxonomy_UniqueValues!A:A,MATCH(Z602,Taxonomy_UniqueValues!B:B,0))),"#N/C")</f>
        <v>Insecta</v>
      </c>
      <c r="Z602" s="87" t="str">
        <f>+IFERROR(IF(AA602="#N/C","#N/C",INDEX(Taxonomy_UniqueValues!B:B,MATCH(AA602,Taxonomy_UniqueValues!C:C,0))),"#N/C")</f>
        <v>Diptera</v>
      </c>
      <c r="AA602" s="87" t="s">
        <v>49</v>
      </c>
      <c r="AB602" s="87" t="str">
        <f>+IFERROR(IF(AC602="#N/C","#N/C",INDEX(Taxonomy_UniqueValues!D:D,MATCH(AC602,Taxonomy_UniqueValues!E:E,0))),"#N/C")</f>
        <v>#N/C</v>
      </c>
      <c r="AC602" s="87" t="str">
        <f>+IFERROR(IF(AD602="#N/C","#N/C",INDEX(Taxonomy_UniqueValues!E:E,MATCH(AD602,Taxonomy_UniqueValues!F:F,0))),"#N/C")</f>
        <v>#N/C</v>
      </c>
      <c r="AD602" s="87" t="str">
        <f>+IFERROR(IF(AE602="#N/C","#N/C",IF(AE602="-",INDEX(Taxonomy_UniqueValues!F:F,MATCH(AF602,Taxonomy_UniqueValues!H:H,0)),INDEX(Taxonomy_UniqueValues!F:F,MATCH(AE602,Taxonomy_UniqueValues!G:G,0)))),"#N/C")</f>
        <v>#N/C</v>
      </c>
      <c r="AE602" s="87" t="str">
        <f>+IFERROR(IF(AF602="#N/C","#N/C",INDEX(Taxonomy_UniqueValues!G:G,MATCH(AF602,Taxonomy_UniqueValues!H:H,0))),"#N/C")</f>
        <v>#N/C</v>
      </c>
      <c r="AF602" s="89" t="str">
        <f>+IFERROR(IF(AG602="#N/C","#N/C",INDEX(Taxonomy_UniqueValues!H:H,MATCH(AG602,Taxonomy_UniqueValues!I:I,0))),"#N/C")</f>
        <v>#N/C</v>
      </c>
      <c r="AG602" s="88" t="s">
        <v>37</v>
      </c>
      <c r="AH602" s="39" t="str" cm="1">
        <f t="array" ref="AH602">IF(LEN(V602)&gt;1,V602,_xlfn.LET(_xlpm.cls,Y602, _xlpm.ord,IFERROR(Z602,"#N/C"), _xlpm.subord,IFERROR(AA602,"#N/C"), _xlpm.infr,IFERROR(AB602,"#N/C"), _xlpm.sf,IFERROR(AC602,"#N/C"), _xlpm.fam,IFERROR(AD602,"#N/C"), _xlpm.subfam,IF(TRIM(AE602)="-","#N/C",IFERROR(AE602,"#N/C")),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_xlpm.fallback,IF(IFERROR(Z602,"#N/C")="#N/C",Y602,IF(IFERROR(AA602,"#N/C")="#N/C",Z602,IF(IFERROR(AB602,"#N/C")="#N/C",AA602,IF(IFERROR(AC602,"#N/C")="#N/C",AB602,IF(IFERROR(AD602,"#N/C")="#N/C",AC602,IF(IFERROR(AE602,"#N/C")="#N/C",AD602,"#N/C")))))), _xlpm.finalResult,IF(OR(_xlpm.computedResult="",_xlpm.computedResult="#N/C"),_xlpm.fallback,_xlpm.computedResult), INDEX(_xlpm.finalResult,1)))</f>
        <v>Brachycera</v>
      </c>
      <c r="AI602" s="106" t="s">
        <v>35</v>
      </c>
      <c r="AJ602" s="55" t="str">
        <f t="shared" si="81"/>
        <v>Insecta.Diptera.Brachycera.#N/C.#N/C.#N/C.#N/C.#N/C.#N/C</v>
      </c>
    </row>
    <row r="603" spans="1:36" x14ac:dyDescent="0.25">
      <c r="A603" s="3">
        <v>73</v>
      </c>
      <c r="B603" s="50" t="str">
        <f t="shared" si="78"/>
        <v>FAIR-D3_73</v>
      </c>
      <c r="C603" s="51" t="s">
        <v>530</v>
      </c>
      <c r="D603" s="4">
        <f t="shared" si="84"/>
        <v>45164</v>
      </c>
      <c r="E603" s="1" t="s">
        <v>625</v>
      </c>
      <c r="F603" s="81" t="str">
        <f>HYPERLINK(VLOOKUP(E603,Video_List!G:K,5),"video")</f>
        <v>video</v>
      </c>
      <c r="G603" s="5" t="str">
        <f>IF(ISBLANK(E603),"",IFERROR(IF(MATCH(E603,Video_List!$G:$G,)&gt;0,"ok",""),"errr"))</f>
        <v>ok</v>
      </c>
      <c r="H603" s="1" t="s">
        <v>625</v>
      </c>
      <c r="I603" s="81" t="str">
        <f>HYPERLINK(VLOOKUP(H603,Video_List!G:K,5),"video")</f>
        <v>video</v>
      </c>
      <c r="J603" s="5" t="str">
        <f>IF(ISBLANK(H603),"",IFERROR(IF(MATCH(H603,Video_List!$G:$G,)&gt;0,"ok",""),"error"))</f>
        <v>ok</v>
      </c>
      <c r="K603" s="2">
        <v>45164.394675925898</v>
      </c>
      <c r="L603" s="2">
        <v>45164.394895833299</v>
      </c>
      <c r="M603" s="52">
        <f t="shared" si="85"/>
        <v>2.1990740060573444E-4</v>
      </c>
      <c r="N603" s="53" t="s">
        <v>33</v>
      </c>
      <c r="O603" s="54" t="s">
        <v>32</v>
      </c>
      <c r="P603" s="54" t="s">
        <v>33</v>
      </c>
      <c r="Q603" s="6">
        <v>73</v>
      </c>
      <c r="R603" s="5" t="str">
        <f t="shared" si="82"/>
        <v>FAIR-D3/73</v>
      </c>
      <c r="S603" s="4" t="str">
        <f>IF(ISBLANK(E603),"",IF(E603=H603, "1 video",CONCATENATE((+COUNTIFS(Video_List!$A:$A,Monitoring!C603,Video_List!$D:$D,"&lt;=" &amp;Monitoring!L603)-COUNTIFS(Video_List!$A:$A,Monitoring!C603,Video_List!$D:$D,"&lt;=" &amp;Monitoring!K603))+1," videos")))</f>
        <v>1 video</v>
      </c>
      <c r="T603" s="54" t="s">
        <v>34</v>
      </c>
      <c r="U603" s="75"/>
      <c r="V603" s="7" t="str">
        <f t="shared" si="80"/>
        <v/>
      </c>
      <c r="W603" s="85" t="str">
        <f t="shared" si="83"/>
        <v>no</v>
      </c>
      <c r="X603" s="86" t="s">
        <v>35</v>
      </c>
      <c r="Y603" s="87" t="str">
        <f>+IFERROR(IF(Z603="#N/C","#N/C",INDEX(Taxonomy_UniqueValues!A:A,MATCH(Z603,Taxonomy_UniqueValues!B:B,0))),"#N/C")</f>
        <v>Insecta</v>
      </c>
      <c r="Z603" s="87" t="str">
        <f>+IFERROR(IF(AA603="#N/C","#N/C",INDEX(Taxonomy_UniqueValues!B:B,MATCH(AA603,Taxonomy_UniqueValues!C:C,0))),"#N/C")</f>
        <v>Diptera</v>
      </c>
      <c r="AA603" s="87" t="s">
        <v>49</v>
      </c>
      <c r="AB603" s="87" t="str">
        <f>+IFERROR(IF(AC603="#N/C","#N/C",INDEX(Taxonomy_UniqueValues!D:D,MATCH(AC603,Taxonomy_UniqueValues!E:E,0))),"#N/C")</f>
        <v>#N/C</v>
      </c>
      <c r="AC603" s="87" t="str">
        <f>+IFERROR(IF(AD603="#N/C","#N/C",INDEX(Taxonomy_UniqueValues!E:E,MATCH(AD603,Taxonomy_UniqueValues!F:F,0))),"#N/C")</f>
        <v>#N/C</v>
      </c>
      <c r="AD603" s="87" t="str">
        <f>+IFERROR(IF(AE603="#N/C","#N/C",IF(AE603="-",INDEX(Taxonomy_UniqueValues!F:F,MATCH(AF603,Taxonomy_UniqueValues!H:H,0)),INDEX(Taxonomy_UniqueValues!F:F,MATCH(AE603,Taxonomy_UniqueValues!G:G,0)))),"#N/C")</f>
        <v>#N/C</v>
      </c>
      <c r="AE603" s="87" t="str">
        <f>+IFERROR(IF(AF603="#N/C","#N/C",INDEX(Taxonomy_UniqueValues!G:G,MATCH(AF603,Taxonomy_UniqueValues!H:H,0))),"#N/C")</f>
        <v>#N/C</v>
      </c>
      <c r="AF603" s="89" t="str">
        <f>+IFERROR(IF(AG603="#N/C","#N/C",INDEX(Taxonomy_UniqueValues!H:H,MATCH(AG603,Taxonomy_UniqueValues!I:I,0))),"#N/C")</f>
        <v>#N/C</v>
      </c>
      <c r="AG603" s="88" t="s">
        <v>37</v>
      </c>
      <c r="AH603" s="39" t="str" cm="1">
        <f t="array" ref="AH603">IF(LEN(V603)&gt;1,V603,_xlfn.LET(_xlpm.cls,Y603, _xlpm.ord,IFERROR(Z603,"#N/C"), _xlpm.subord,IFERROR(AA603,"#N/C"), _xlpm.infr,IFERROR(AB603,"#N/C"), _xlpm.sf,IFERROR(AC603,"#N/C"), _xlpm.fam,IFERROR(AD603,"#N/C"), _xlpm.subfam,IF(TRIM(AE603)="-","#N/C",IFERROR(AE603,"#N/C")),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_xlpm.fallback,IF(IFERROR(Z603,"#N/C")="#N/C",Y603,IF(IFERROR(AA603,"#N/C")="#N/C",Z603,IF(IFERROR(AB603,"#N/C")="#N/C",AA603,IF(IFERROR(AC603,"#N/C")="#N/C",AB603,IF(IFERROR(AD603,"#N/C")="#N/C",AC603,IF(IFERROR(AE603,"#N/C")="#N/C",AD603,"#N/C")))))), _xlpm.finalResult,IF(OR(_xlpm.computedResult="",_xlpm.computedResult="#N/C"),_xlpm.fallback,_xlpm.computedResult), INDEX(_xlpm.finalResult,1)))</f>
        <v>Brachycera</v>
      </c>
      <c r="AI603" s="106" t="s">
        <v>35</v>
      </c>
      <c r="AJ603" s="55" t="str">
        <f t="shared" si="81"/>
        <v>Insecta.Diptera.Brachycera.#N/C.#N/C.#N/C.#N/C.#N/C.#N/C</v>
      </c>
    </row>
    <row r="604" spans="1:36" x14ac:dyDescent="0.25">
      <c r="A604" s="3">
        <v>74</v>
      </c>
      <c r="B604" s="50" t="str">
        <f t="shared" si="78"/>
        <v>FAIR-D3_74</v>
      </c>
      <c r="C604" s="51" t="s">
        <v>530</v>
      </c>
      <c r="D604" s="4">
        <f t="shared" si="84"/>
        <v>45164</v>
      </c>
      <c r="E604" s="1" t="s">
        <v>627</v>
      </c>
      <c r="F604" s="81" t="str">
        <f>HYPERLINK(VLOOKUP(E604,Video_List!G:K,5),"video")</f>
        <v>video</v>
      </c>
      <c r="G604" s="5" t="str">
        <f>IF(ISBLANK(E604),"",IFERROR(IF(MATCH(E604,Video_List!$G:$G,)&gt;0,"ok",""),"errr"))</f>
        <v>ok</v>
      </c>
      <c r="H604" s="1" t="s">
        <v>627</v>
      </c>
      <c r="I604" s="81" t="str">
        <f>HYPERLINK(VLOOKUP(H604,Video_List!G:K,5),"video")</f>
        <v>video</v>
      </c>
      <c r="J604" s="5" t="str">
        <f>IF(ISBLANK(H604),"",IFERROR(IF(MATCH(H604,Video_List!$G:$G,)&gt;0,"ok",""),"error"))</f>
        <v>ok</v>
      </c>
      <c r="K604" s="2">
        <v>45164.400196759299</v>
      </c>
      <c r="L604" s="2">
        <v>45164.400243055599</v>
      </c>
      <c r="M604" s="52">
        <f t="shared" si="85"/>
        <v>4.6296299842651933E-5</v>
      </c>
      <c r="N604" s="53" t="s">
        <v>46</v>
      </c>
      <c r="O604" s="54" t="s">
        <v>35</v>
      </c>
      <c r="P604" s="54" t="s">
        <v>33</v>
      </c>
      <c r="Q604" s="6">
        <v>74</v>
      </c>
      <c r="R604" s="5" t="str">
        <f t="shared" si="82"/>
        <v>FAIR-D3/74</v>
      </c>
      <c r="S604" s="4" t="str">
        <f>IF(ISBLANK(E604),"",IF(E604=H604, "1 video",CONCATENATE((+COUNTIFS(Video_List!$A:$A,Monitoring!C604,Video_List!$D:$D,"&lt;=" &amp;Monitoring!L604)-COUNTIFS(Video_List!$A:$A,Monitoring!C604,Video_List!$D:$D,"&lt;=" &amp;Monitoring!K604))+1," videos")))</f>
        <v>1 video</v>
      </c>
      <c r="T604" s="54" t="s">
        <v>34</v>
      </c>
      <c r="U604" s="75"/>
      <c r="V604" s="7" t="str">
        <f t="shared" si="80"/>
        <v/>
      </c>
      <c r="W604" s="85" t="str">
        <f t="shared" si="83"/>
        <v>no</v>
      </c>
      <c r="X604" s="86" t="s">
        <v>35</v>
      </c>
      <c r="Y604" s="87" t="str">
        <f>+IFERROR(IF(Z604="#N/C","#N/C",INDEX(Taxonomy_UniqueValues!A:A,MATCH(Z604,Taxonomy_UniqueValues!B:B,0))),"#N/C")</f>
        <v>Insecta</v>
      </c>
      <c r="Z604" s="87" t="str">
        <f>+IFERROR(IF(AA604="#N/C","#N/C",INDEX(Taxonomy_UniqueValues!B:B,MATCH(AA604,Taxonomy_UniqueValues!C:C,0))),"#N/C")</f>
        <v>Diptera</v>
      </c>
      <c r="AA604" s="87" t="s">
        <v>49</v>
      </c>
      <c r="AB604" s="87" t="str">
        <f>+IFERROR(IF(AC604="#N/C","#N/C",INDEX(Taxonomy_UniqueValues!D:D,MATCH(AC604,Taxonomy_UniqueValues!E:E,0))),"#N/C")</f>
        <v>#N/C</v>
      </c>
      <c r="AC604" s="87" t="str">
        <f>+IFERROR(IF(AD604="#N/C","#N/C",INDEX(Taxonomy_UniqueValues!E:E,MATCH(AD604,Taxonomy_UniqueValues!F:F,0))),"#N/C")</f>
        <v>#N/C</v>
      </c>
      <c r="AD604" s="87" t="str">
        <f>+IFERROR(IF(AE604="#N/C","#N/C",IF(AE604="-",INDEX(Taxonomy_UniqueValues!F:F,MATCH(AF604,Taxonomy_UniqueValues!H:H,0)),INDEX(Taxonomy_UniqueValues!F:F,MATCH(AE604,Taxonomy_UniqueValues!G:G,0)))),"#N/C")</f>
        <v>#N/C</v>
      </c>
      <c r="AE604" s="87" t="str">
        <f>+IFERROR(IF(AF604="#N/C","#N/C",INDEX(Taxonomy_UniqueValues!G:G,MATCH(AF604,Taxonomy_UniqueValues!H:H,0))),"#N/C")</f>
        <v>#N/C</v>
      </c>
      <c r="AF604" s="89" t="str">
        <f>+IFERROR(IF(AG604="#N/C","#N/C",INDEX(Taxonomy_UniqueValues!H:H,MATCH(AG604,Taxonomy_UniqueValues!I:I,0))),"#N/C")</f>
        <v>#N/C</v>
      </c>
      <c r="AG604" s="88" t="s">
        <v>37</v>
      </c>
      <c r="AH604" s="39" t="str" cm="1">
        <f t="array" ref="AH604">IF(LEN(V604)&gt;1,V604,_xlfn.LET(_xlpm.cls,Y604, _xlpm.ord,IFERROR(Z604,"#N/C"), _xlpm.subord,IFERROR(AA604,"#N/C"), _xlpm.infr,IFERROR(AB604,"#N/C"), _xlpm.sf,IFERROR(AC604,"#N/C"), _xlpm.fam,IFERROR(AD604,"#N/C"), _xlpm.subfam,IF(TRIM(AE604)="-","#N/C",IFERROR(AE604,"#N/C")),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_xlpm.fallback,IF(IFERROR(Z604,"#N/C")="#N/C",Y604,IF(IFERROR(AA604,"#N/C")="#N/C",Z604,IF(IFERROR(AB604,"#N/C")="#N/C",AA604,IF(IFERROR(AC604,"#N/C")="#N/C",AB604,IF(IFERROR(AD604,"#N/C")="#N/C",AC604,IF(IFERROR(AE604,"#N/C")="#N/C",AD604,"#N/C")))))), _xlpm.finalResult,IF(OR(_xlpm.computedResult="",_xlpm.computedResult="#N/C"),_xlpm.fallback,_xlpm.computedResult), INDEX(_xlpm.finalResult,1)))</f>
        <v>Brachycera</v>
      </c>
      <c r="AI604" s="106" t="s">
        <v>35</v>
      </c>
      <c r="AJ604" s="55" t="str">
        <f t="shared" si="81"/>
        <v>Insecta.Diptera.Brachycera.#N/C.#N/C.#N/C.#N/C.#N/C.#N/C</v>
      </c>
    </row>
    <row r="605" spans="1:36" x14ac:dyDescent="0.25">
      <c r="A605" s="3">
        <v>75</v>
      </c>
      <c r="B605" s="50" t="str">
        <f t="shared" si="78"/>
        <v>FAIR-D3_75</v>
      </c>
      <c r="C605" s="51" t="s">
        <v>530</v>
      </c>
      <c r="D605" s="4">
        <f t="shared" si="84"/>
        <v>45164</v>
      </c>
      <c r="E605" s="1" t="s">
        <v>628</v>
      </c>
      <c r="F605" s="81" t="str">
        <f>HYPERLINK(VLOOKUP(E605,Video_List!G:K,5),"video")</f>
        <v>video</v>
      </c>
      <c r="G605" s="5" t="str">
        <f>IF(ISBLANK(E605),"",IFERROR(IF(MATCH(E605,Video_List!$G:$G,)&gt;0,"ok",""),"errr"))</f>
        <v>ok</v>
      </c>
      <c r="H605" s="1" t="s">
        <v>628</v>
      </c>
      <c r="I605" s="81" t="str">
        <f>HYPERLINK(VLOOKUP(H605,Video_List!G:K,5),"video")</f>
        <v>video</v>
      </c>
      <c r="J605" s="5" t="str">
        <f>IF(ISBLANK(H605),"",IFERROR(IF(MATCH(H605,Video_List!$G:$G,)&gt;0,"ok",""),"error"))</f>
        <v>ok</v>
      </c>
      <c r="K605" s="2">
        <v>45164.406956018502</v>
      </c>
      <c r="L605" s="2">
        <v>45164.4071527778</v>
      </c>
      <c r="M605" s="52">
        <f t="shared" si="85"/>
        <v>1.9675929797813296E-4</v>
      </c>
      <c r="N605" s="53" t="s">
        <v>31</v>
      </c>
      <c r="O605" s="54" t="s">
        <v>32</v>
      </c>
      <c r="P605" s="54" t="s">
        <v>33</v>
      </c>
      <c r="Q605" s="6">
        <v>75</v>
      </c>
      <c r="R605" s="5" t="str">
        <f t="shared" si="82"/>
        <v>FAIR-D3/75</v>
      </c>
      <c r="S605" s="4" t="str">
        <f>IF(ISBLANK(E605),"",IF(E605=H605, "1 video",CONCATENATE((+COUNTIFS(Video_List!$A:$A,Monitoring!C605,Video_List!$D:$D,"&lt;=" &amp;Monitoring!L605)-COUNTIFS(Video_List!$A:$A,Monitoring!C605,Video_List!$D:$D,"&lt;=" &amp;Monitoring!K605))+1," videos")))</f>
        <v>1 video</v>
      </c>
      <c r="T605" s="54" t="s">
        <v>34</v>
      </c>
      <c r="U605" s="75"/>
      <c r="V605" s="7" t="str">
        <f t="shared" si="80"/>
        <v/>
      </c>
      <c r="W605" s="85" t="str">
        <f t="shared" si="83"/>
        <v>yes</v>
      </c>
      <c r="X605" s="86" t="s">
        <v>35</v>
      </c>
      <c r="Y605" s="87" t="str">
        <f>+IFERROR(IF(Z605="#N/C","#N/C",INDEX(Taxonomy_UniqueValues!A:A,MATCH(Z605,Taxonomy_UniqueValues!B:B,0))),"#N/C")</f>
        <v>Insecta</v>
      </c>
      <c r="Z605" s="87" t="str">
        <f>+IFERROR(IF(AA605="#N/C","#N/C",INDEX(Taxonomy_UniqueValues!B:B,MATCH(AA605,Taxonomy_UniqueValues!C:C,0))),"#N/C")</f>
        <v>Diptera</v>
      </c>
      <c r="AA605" s="87" t="str">
        <f>+IFERROR(IF(AC605="#N/C","#N/C",INDEX(Taxonomy_UniqueValues!C:C,MATCH(AC605,Taxonomy_UniqueValues!E:E,0))),"#N/C")</f>
        <v>Brachycera</v>
      </c>
      <c r="AB605" s="87" t="str">
        <f>+IFERROR(IF(AC605="#N/C","#N/C",INDEX(Taxonomy_UniqueValues!D:D,MATCH(AC605,Taxonomy_UniqueValues!E:E,0))),"#N/C")</f>
        <v>Muscomorpha</v>
      </c>
      <c r="AC605" s="87" t="s">
        <v>36</v>
      </c>
      <c r="AD605" s="87" t="str">
        <f>+IFERROR(IF(AE605="#N/C","#N/C",IF(AE605="-",INDEX(Taxonomy_UniqueValues!F:F,MATCH(AF605,Taxonomy_UniqueValues!H:H,0)),INDEX(Taxonomy_UniqueValues!F:F,MATCH(AE605,Taxonomy_UniqueValues!G:G,0)))),"#N/C")</f>
        <v>#N/C</v>
      </c>
      <c r="AE605" s="87" t="str">
        <f>+IFERROR(IF(AF605="#N/C","#N/C",INDEX(Taxonomy_UniqueValues!G:G,MATCH(AF605,Taxonomy_UniqueValues!H:H,0))),"#N/C")</f>
        <v>#N/C</v>
      </c>
      <c r="AF605" s="89" t="str">
        <f>+IFERROR(IF(AG605="#N/C","#N/C",INDEX(Taxonomy_UniqueValues!H:H,MATCH(AG605,Taxonomy_UniqueValues!I:I,0))),"#N/C")</f>
        <v>#N/C</v>
      </c>
      <c r="AG605" s="88" t="s">
        <v>37</v>
      </c>
      <c r="AH605" s="39" t="str" cm="1">
        <f t="array" ref="AH605">IF(LEN(V605)&gt;1,V605,_xlfn.LET(_xlpm.cls,Y605, _xlpm.ord,IFERROR(Z605,"#N/C"), _xlpm.subord,IFERROR(AA605,"#N/C"), _xlpm.infr,IFERROR(AB605,"#N/C"), _xlpm.sf,IFERROR(AC605,"#N/C"), _xlpm.fam,IFERROR(AD605,"#N/C"), _xlpm.subfam,IF(TRIM(AE605)="-","#N/C",IFERROR(AE605,"#N/C")),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_xlpm.fallback,IF(IFERROR(Z605,"#N/C")="#N/C",Y605,IF(IFERROR(AA605,"#N/C")="#N/C",Z605,IF(IFERROR(AB605,"#N/C")="#N/C",AA605,IF(IFERROR(AC605,"#N/C")="#N/C",AB605,IF(IFERROR(AD605,"#N/C")="#N/C",AC605,IF(IFERROR(AE605,"#N/C")="#N/C",AD605,"#N/C")))))), _xlpm.finalResult,IF(OR(_xlpm.computedResult="",_xlpm.computedResult="#N/C"),_xlpm.fallback,_xlpm.computedResult), INDEX(_xlpm.finalResult,1)))</f>
        <v>Muscoidea</v>
      </c>
      <c r="AI605" s="106" t="s">
        <v>35</v>
      </c>
      <c r="AJ605" s="55" t="str">
        <f t="shared" si="81"/>
        <v>Insecta.Diptera.Brachycera.Muscomorpha.Muscoidea.#N/C.#N/C.#N/C.#N/C</v>
      </c>
    </row>
    <row r="606" spans="1:36" x14ac:dyDescent="0.25">
      <c r="A606" s="3">
        <v>76</v>
      </c>
      <c r="B606" s="50" t="str">
        <f t="shared" si="78"/>
        <v>FAIR-D3_76</v>
      </c>
      <c r="C606" s="51" t="s">
        <v>530</v>
      </c>
      <c r="D606" s="4">
        <f t="shared" si="84"/>
        <v>45164</v>
      </c>
      <c r="E606" s="1" t="s">
        <v>629</v>
      </c>
      <c r="F606" s="81" t="str">
        <f>HYPERLINK(VLOOKUP(E606,Video_List!G:K,5),"video")</f>
        <v>video</v>
      </c>
      <c r="G606" s="5" t="str">
        <f>IF(ISBLANK(E606),"",IFERROR(IF(MATCH(E606,Video_List!$G:$G,)&gt;0,"ok",""),"errr"))</f>
        <v>ok</v>
      </c>
      <c r="H606" s="1" t="s">
        <v>629</v>
      </c>
      <c r="I606" s="81" t="str">
        <f>HYPERLINK(VLOOKUP(H606,Video_List!G:K,5),"video")</f>
        <v>video</v>
      </c>
      <c r="J606" s="5" t="str">
        <f>IF(ISBLANK(H606),"",IFERROR(IF(MATCH(H606,Video_List!$G:$G,)&gt;0,"ok",""),"error"))</f>
        <v>ok</v>
      </c>
      <c r="K606" s="2">
        <v>45164.417002314804</v>
      </c>
      <c r="L606" s="2">
        <v>45164.417280092603</v>
      </c>
      <c r="M606" s="52">
        <f t="shared" si="85"/>
        <v>2.777777990559116E-4</v>
      </c>
      <c r="N606" s="53" t="s">
        <v>46</v>
      </c>
      <c r="O606" s="54" t="s">
        <v>35</v>
      </c>
      <c r="P606" s="54" t="s">
        <v>46</v>
      </c>
      <c r="Q606" s="6">
        <v>76</v>
      </c>
      <c r="R606" s="5" t="str">
        <f t="shared" si="82"/>
        <v>FAIR-D3/76</v>
      </c>
      <c r="S606" s="4" t="str">
        <f>IF(ISBLANK(E606),"",IF(E606=H606, "1 video",CONCATENATE((+COUNTIFS(Video_List!$A:$A,Monitoring!C606,Video_List!$D:$D,"&lt;=" &amp;Monitoring!L606)-COUNTIFS(Video_List!$A:$A,Monitoring!C606,Video_List!$D:$D,"&lt;=" &amp;Monitoring!K606))+1," videos")))</f>
        <v>1 video</v>
      </c>
      <c r="T606" s="54" t="s">
        <v>34</v>
      </c>
      <c r="U606" s="75"/>
      <c r="V606" s="7" t="str">
        <f t="shared" si="80"/>
        <v/>
      </c>
      <c r="W606" s="85" t="str">
        <f t="shared" si="83"/>
        <v>no</v>
      </c>
      <c r="X606" s="86" t="s">
        <v>35</v>
      </c>
      <c r="Y606" s="87" t="str">
        <f>+IFERROR(IF(Z606="#N/C","#N/C",INDEX(Taxonomy_UniqueValues!A:A,MATCH(Z606,Taxonomy_UniqueValues!B:B,0))),"#N/C")</f>
        <v>Insecta</v>
      </c>
      <c r="Z606" s="87" t="str">
        <f>+IFERROR(IF(AA606="#N/C","#N/C",INDEX(Taxonomy_UniqueValues!B:B,MATCH(AA606,Taxonomy_UniqueValues!C:C,0))),"#N/C")</f>
        <v>Diptera</v>
      </c>
      <c r="AA606" s="87" t="s">
        <v>49</v>
      </c>
      <c r="AB606" s="87" t="str">
        <f>+IFERROR(IF(AC606="#N/C","#N/C",INDEX(Taxonomy_UniqueValues!D:D,MATCH(AC606,Taxonomy_UniqueValues!E:E,0))),"#N/C")</f>
        <v>#N/C</v>
      </c>
      <c r="AC606" s="87" t="str">
        <f>+IFERROR(IF(AD606="#N/C","#N/C",INDEX(Taxonomy_UniqueValues!E:E,MATCH(AD606,Taxonomy_UniqueValues!F:F,0))),"#N/C")</f>
        <v>#N/C</v>
      </c>
      <c r="AD606" s="87" t="str">
        <f>+IFERROR(IF(AE606="#N/C","#N/C",IF(AE606="-",INDEX(Taxonomy_UniqueValues!F:F,MATCH(AF606,Taxonomy_UniqueValues!H:H,0)),INDEX(Taxonomy_UniqueValues!F:F,MATCH(AE606,Taxonomy_UniqueValues!G:G,0)))),"#N/C")</f>
        <v>#N/C</v>
      </c>
      <c r="AE606" s="87" t="str">
        <f>+IFERROR(IF(AF606="#N/C","#N/C",INDEX(Taxonomy_UniqueValues!G:G,MATCH(AF606,Taxonomy_UniqueValues!H:H,0))),"#N/C")</f>
        <v>#N/C</v>
      </c>
      <c r="AF606" s="89" t="str">
        <f>+IFERROR(IF(AG606="#N/C","#N/C",INDEX(Taxonomy_UniqueValues!H:H,MATCH(AG606,Taxonomy_UniqueValues!I:I,0))),"#N/C")</f>
        <v>#N/C</v>
      </c>
      <c r="AG606" s="88" t="s">
        <v>37</v>
      </c>
      <c r="AH606" s="39" t="str" cm="1">
        <f t="array" ref="AH606">IF(LEN(V606)&gt;1,V606,_xlfn.LET(_xlpm.cls,Y606, _xlpm.ord,IFERROR(Z606,"#N/C"), _xlpm.subord,IFERROR(AA606,"#N/C"), _xlpm.infr,IFERROR(AB606,"#N/C"), _xlpm.sf,IFERROR(AC606,"#N/C"), _xlpm.fam,IFERROR(AD606,"#N/C"), _xlpm.subfam,IF(TRIM(AE606)="-","#N/C",IFERROR(AE606,"#N/C")),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_xlpm.fallback,IF(IFERROR(Z606,"#N/C")="#N/C",Y606,IF(IFERROR(AA606,"#N/C")="#N/C",Z606,IF(IFERROR(AB606,"#N/C")="#N/C",AA606,IF(IFERROR(AC606,"#N/C")="#N/C",AB606,IF(IFERROR(AD606,"#N/C")="#N/C",AC606,IF(IFERROR(AE606,"#N/C")="#N/C",AD606,"#N/C")))))), _xlpm.finalResult,IF(OR(_xlpm.computedResult="",_xlpm.computedResult="#N/C"),_xlpm.fallback,_xlpm.computedResult), INDEX(_xlpm.finalResult,1)))</f>
        <v>Brachycera</v>
      </c>
      <c r="AI606" s="106" t="s">
        <v>35</v>
      </c>
      <c r="AJ606" s="55" t="str">
        <f t="shared" si="81"/>
        <v>Insecta.Diptera.Brachycera.#N/C.#N/C.#N/C.#N/C.#N/C.#N/C</v>
      </c>
    </row>
    <row r="607" spans="1:36" x14ac:dyDescent="0.25">
      <c r="A607" s="3">
        <v>77</v>
      </c>
      <c r="B607" s="50" t="str">
        <f t="shared" si="78"/>
        <v>FAIR-D3_77</v>
      </c>
      <c r="C607" s="51" t="s">
        <v>530</v>
      </c>
      <c r="D607" s="4">
        <f t="shared" si="84"/>
        <v>45164</v>
      </c>
      <c r="E607" s="1" t="s">
        <v>630</v>
      </c>
      <c r="F607" s="81" t="str">
        <f>HYPERLINK(VLOOKUP(E607,Video_List!G:K,5),"video")</f>
        <v>video</v>
      </c>
      <c r="G607" s="5" t="str">
        <f>IF(ISBLANK(E607),"",IFERROR(IF(MATCH(E607,Video_List!$G:$G,)&gt;0,"ok",""),"errr"))</f>
        <v>ok</v>
      </c>
      <c r="H607" s="1" t="s">
        <v>630</v>
      </c>
      <c r="I607" s="81" t="str">
        <f>HYPERLINK(VLOOKUP(H607,Video_List!G:K,5),"video")</f>
        <v>video</v>
      </c>
      <c r="J607" s="5" t="str">
        <f>IF(ISBLANK(H607),"",IFERROR(IF(MATCH(H607,Video_List!$G:$G,)&gt;0,"ok",""),"error"))</f>
        <v>ok</v>
      </c>
      <c r="K607" s="2">
        <v>45164.4203935185</v>
      </c>
      <c r="L607" s="2">
        <v>45164.420428240701</v>
      </c>
      <c r="M607" s="52">
        <f t="shared" si="85"/>
        <v>3.4722201235126704E-5</v>
      </c>
      <c r="N607" s="53" t="s">
        <v>33</v>
      </c>
      <c r="O607" s="54" t="s">
        <v>32</v>
      </c>
      <c r="P607" s="54" t="s">
        <v>33</v>
      </c>
      <c r="Q607" s="6">
        <v>77</v>
      </c>
      <c r="R607" s="5" t="str">
        <f t="shared" si="82"/>
        <v>FAIR-D3/77</v>
      </c>
      <c r="S607" s="4" t="str">
        <f>IF(ISBLANK(E607),"",IF(E607=H607, "1 video",CONCATENATE((+COUNTIFS(Video_List!$A:$A,Monitoring!C607,Video_List!$D:$D,"&lt;=" &amp;Monitoring!L607)-COUNTIFS(Video_List!$A:$A,Monitoring!C607,Video_List!$D:$D,"&lt;=" &amp;Monitoring!K607))+1," videos")))</f>
        <v>1 video</v>
      </c>
      <c r="T607" s="54" t="s">
        <v>34</v>
      </c>
      <c r="U607" s="75"/>
      <c r="V607" s="7" t="str">
        <f t="shared" si="80"/>
        <v/>
      </c>
      <c r="W607" s="85" t="str">
        <f t="shared" si="83"/>
        <v>no</v>
      </c>
      <c r="X607" s="86" t="s">
        <v>35</v>
      </c>
      <c r="Y607" s="87" t="str">
        <f>+IFERROR(IF(Z607="#N/C","#N/C",INDEX(Taxonomy_UniqueValues!A:A,MATCH(Z607,Taxonomy_UniqueValues!B:B,0))),"#N/C")</f>
        <v>Insecta</v>
      </c>
      <c r="Z607" s="87" t="str">
        <f>+IFERROR(IF(AA607="#N/C","#N/C",INDEX(Taxonomy_UniqueValues!B:B,MATCH(AA607,Taxonomy_UniqueValues!C:C,0))),"#N/C")</f>
        <v>Diptera</v>
      </c>
      <c r="AA607" s="87" t="s">
        <v>49</v>
      </c>
      <c r="AB607" s="87" t="str">
        <f>+IFERROR(IF(AC607="#N/C","#N/C",INDEX(Taxonomy_UniqueValues!D:D,MATCH(AC607,Taxonomy_UniqueValues!E:E,0))),"#N/C")</f>
        <v>#N/C</v>
      </c>
      <c r="AC607" s="87" t="str">
        <f>+IFERROR(IF(AD607="#N/C","#N/C",INDEX(Taxonomy_UniqueValues!E:E,MATCH(AD607,Taxonomy_UniqueValues!F:F,0))),"#N/C")</f>
        <v>#N/C</v>
      </c>
      <c r="AD607" s="87" t="str">
        <f>+IFERROR(IF(AE607="#N/C","#N/C",IF(AE607="-",INDEX(Taxonomy_UniqueValues!F:F,MATCH(AF607,Taxonomy_UniqueValues!H:H,0)),INDEX(Taxonomy_UniqueValues!F:F,MATCH(AE607,Taxonomy_UniqueValues!G:G,0)))),"#N/C")</f>
        <v>#N/C</v>
      </c>
      <c r="AE607" s="87" t="str">
        <f>+IFERROR(IF(AF607="#N/C","#N/C",INDEX(Taxonomy_UniqueValues!G:G,MATCH(AF607,Taxonomy_UniqueValues!H:H,0))),"#N/C")</f>
        <v>#N/C</v>
      </c>
      <c r="AF607" s="89" t="str">
        <f>+IFERROR(IF(AG607="#N/C","#N/C",INDEX(Taxonomy_UniqueValues!H:H,MATCH(AG607,Taxonomy_UniqueValues!I:I,0))),"#N/C")</f>
        <v>#N/C</v>
      </c>
      <c r="AG607" s="88" t="s">
        <v>37</v>
      </c>
      <c r="AH607" s="39" t="str" cm="1">
        <f t="array" ref="AH607">IF(LEN(V607)&gt;1,V607,_xlfn.LET(_xlpm.cls,Y607, _xlpm.ord,IFERROR(Z607,"#N/C"), _xlpm.subord,IFERROR(AA607,"#N/C"), _xlpm.infr,IFERROR(AB607,"#N/C"), _xlpm.sf,IFERROR(AC607,"#N/C"), _xlpm.fam,IFERROR(AD607,"#N/C"), _xlpm.subfam,IF(TRIM(AE607)="-","#N/C",IFERROR(AE607,"#N/C")),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_xlpm.fallback,IF(IFERROR(Z607,"#N/C")="#N/C",Y607,IF(IFERROR(AA607,"#N/C")="#N/C",Z607,IF(IFERROR(AB607,"#N/C")="#N/C",AA607,IF(IFERROR(AC607,"#N/C")="#N/C",AB607,IF(IFERROR(AD607,"#N/C")="#N/C",AC607,IF(IFERROR(AE607,"#N/C")="#N/C",AD607,"#N/C")))))), _xlpm.finalResult,IF(OR(_xlpm.computedResult="",_xlpm.computedResult="#N/C"),_xlpm.fallback,_xlpm.computedResult), INDEX(_xlpm.finalResult,1)))</f>
        <v>Brachycera</v>
      </c>
      <c r="AI607" s="106" t="s">
        <v>35</v>
      </c>
      <c r="AJ607" s="55" t="str">
        <f t="shared" si="81"/>
        <v>Insecta.Diptera.Brachycera.#N/C.#N/C.#N/C.#N/C.#N/C.#N/C</v>
      </c>
    </row>
    <row r="608" spans="1:36" x14ac:dyDescent="0.25">
      <c r="A608" s="3">
        <v>78</v>
      </c>
      <c r="B608" s="50" t="str">
        <f t="shared" si="78"/>
        <v>FAIR-D3_78</v>
      </c>
      <c r="C608" s="51" t="s">
        <v>530</v>
      </c>
      <c r="D608" s="4">
        <f t="shared" si="84"/>
        <v>45164</v>
      </c>
      <c r="E608" s="1" t="s">
        <v>630</v>
      </c>
      <c r="F608" s="81" t="str">
        <f>HYPERLINK(VLOOKUP(E608,Video_List!G:K,5),"video")</f>
        <v>video</v>
      </c>
      <c r="G608" s="5" t="str">
        <f>IF(ISBLANK(E608),"",IFERROR(IF(MATCH(E608,Video_List!$G:$G,)&gt;0,"ok",""),"errr"))</f>
        <v>ok</v>
      </c>
      <c r="H608" s="1" t="s">
        <v>630</v>
      </c>
      <c r="I608" s="81" t="str">
        <f>HYPERLINK(VLOOKUP(H608,Video_List!G:K,5),"video")</f>
        <v>video</v>
      </c>
      <c r="J608" s="5" t="str">
        <f>IF(ISBLANK(H608),"",IFERROR(IF(MATCH(H608,Video_List!$G:$G,)&gt;0,"ok",""),"error"))</f>
        <v>ok</v>
      </c>
      <c r="K608" s="2">
        <v>45164.4203935185</v>
      </c>
      <c r="L608" s="2">
        <v>45164.420810185198</v>
      </c>
      <c r="M608" s="52">
        <f t="shared" si="85"/>
        <v>4.166666985838674E-4</v>
      </c>
      <c r="N608" s="53" t="s">
        <v>31</v>
      </c>
      <c r="O608" s="54" t="s">
        <v>32</v>
      </c>
      <c r="P608" s="54" t="s">
        <v>33</v>
      </c>
      <c r="Q608" s="6">
        <v>78</v>
      </c>
      <c r="R608" s="5" t="str">
        <f t="shared" si="82"/>
        <v>FAIR-D3/78</v>
      </c>
      <c r="S608" s="4" t="str">
        <f>IF(ISBLANK(E608),"",IF(E608=H608, "1 video",CONCATENATE((+COUNTIFS(Video_List!$A:$A,Monitoring!C608,Video_List!$D:$D,"&lt;=" &amp;Monitoring!L608)-COUNTIFS(Video_List!$A:$A,Monitoring!C608,Video_List!$D:$D,"&lt;=" &amp;Monitoring!K608))+1," videos")))</f>
        <v>1 video</v>
      </c>
      <c r="T608" s="54" t="s">
        <v>34</v>
      </c>
      <c r="U608" s="75"/>
      <c r="V608" s="7" t="str">
        <f t="shared" si="80"/>
        <v/>
      </c>
      <c r="W608" s="85" t="str">
        <f t="shared" si="83"/>
        <v>yes</v>
      </c>
      <c r="X608" s="86" t="s">
        <v>35</v>
      </c>
      <c r="Y608" s="87" t="str">
        <f>+IFERROR(IF(Z608="#N/C","#N/C",IF(Z608=0,INDEX(Taxonomy_UniqueValues!A:A,MATCH(AA608,Taxonomy_UniqueValues!C:C,0)),INDEX(Taxonomy_UniqueValues!A:A,MATCH(Z608,Taxonomy_UniqueValues!B:B,0)))),"#N/C")</f>
        <v>Insecta</v>
      </c>
      <c r="Z608" s="87" t="str">
        <f>+IFERROR(IF(AA608="#N/C","#N/C",IF(AA608=0,INDEX(Taxonomy_UniqueValues!B:B,MATCH(AB608,Taxonomy_UniqueValues!D:D,0)),INDEX(Taxonomy_UniqueValues!B:B,MATCH(AA608,Taxonomy_UniqueValues!C:C,0)))),"#N/C")</f>
        <v>Diptera</v>
      </c>
      <c r="AA608" s="87" t="str">
        <f>+IFERROR(IF(AB608="#N/C","#N/C",IF(AB608=0,INDEX(Taxonomy_UniqueValues!C:C,MATCH(AC608,Taxonomy_UniqueValues!E:E,0)),INDEX(Taxonomy_UniqueValues!C:C,MATCH(AB608,Taxonomy_UniqueValues!D:D,0)))),"#N/C")</f>
        <v>Brachycera</v>
      </c>
      <c r="AB608" s="87" t="str">
        <f>+IFERROR(IF(AC608="#N/C","#N/C",IF(AC608=0,INDEX(Taxonomy_UniqueValues!D:D,MATCH(AD608,Taxonomy_UniqueValues!F:F,0)),INDEX(Taxonomy_UniqueValues!D:D,MATCH(AC608,Taxonomy_UniqueValues!E:E,0)))),"#N/C")</f>
        <v>Muscomorpha</v>
      </c>
      <c r="AC608" s="87" t="str">
        <f>+IFERROR(IF(AD608="#N/C","#N/C",IF(AD608=0,INDEX(Taxonomy_UniqueValues!E:E,MATCH(AE608,Taxonomy_UniqueValues!G:G,0)),INDEX(Taxonomy_UniqueValues!E:E,MATCH(AD608,Taxonomy_UniqueValues!F:F,0)))),"#N/C")</f>
        <v>Muscoidea</v>
      </c>
      <c r="AD608" s="87" t="str">
        <f>+IFERROR(IF(AE608="#N/C","#N/C",IF(AE608=0,INDEX(Taxonomy_UniqueValues!F:F,MATCH(AF608,Taxonomy_UniqueValues!H:H,0)),INDEX(Taxonomy_UniqueValues!F:F,MATCH(AE608,Taxonomy_UniqueValues!G:G,0)))),"#N/C")</f>
        <v>Fanniidae</v>
      </c>
      <c r="AE608" s="87">
        <f>+IFERROR(IF(AF608="#N/C","#N/C",INDEX(Taxonomy_UniqueValues!G:G,MATCH(AF608,Taxonomy_UniqueValues!H:H,0))),"#N/C")</f>
        <v>0</v>
      </c>
      <c r="AF608" s="89" t="s">
        <v>39</v>
      </c>
      <c r="AG608" s="88" t="s">
        <v>37</v>
      </c>
      <c r="AH608" s="39" t="str" cm="1">
        <f t="array" ref="AH608">IF(LEN(V608)&gt;1,V608,_xlfn.LET(_xlpm.cls,Y608, _xlpm.ord,IFERROR(Z608,"#N/C"), _xlpm.subord,IFERROR(AA608,"#N/C"), _xlpm.infr,IFERROR(AB608,"#N/C"), _xlpm.sf,IFERROR(AC608,"#N/C"), _xlpm.fam,IFERROR(AD608,"#N/C"), _xlpm.subfam,IF(TRIM(AE608)="-","#N/C",IFERROR(AE608,"#N/C")),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_xlpm.fallback,IF(IFERROR(Z608,"#N/C")="#N/C",Y608,IF(IFERROR(AA608,"#N/C")="#N/C",Z608,IF(IFERROR(AB608,"#N/C")="#N/C",AA608,IF(IFERROR(AC608,"#N/C")="#N/C",AB608,IF(IFERROR(AD608,"#N/C")="#N/C",AC608,IF(IFERROR(AE608,"#N/C")="#N/C",AD608,"#N/C")))))), _xlpm.finalResult,IF(OR(_xlpm.computedResult="",_xlpm.computedResult="#N/C"),_xlpm.fallback,_xlpm.computedResult), INDEX(_xlpm.finalResult,1)))</f>
        <v>fly</v>
      </c>
      <c r="AI608" s="106" t="s">
        <v>35</v>
      </c>
      <c r="AJ608" s="55" t="str">
        <f t="shared" si="81"/>
        <v>Insecta.Diptera.Brachycera.Muscomorpha.Muscoidea.Fanniidae.0.Fannia.#N/C</v>
      </c>
    </row>
    <row r="609" spans="1:36" x14ac:dyDescent="0.25">
      <c r="A609" s="3">
        <v>79</v>
      </c>
      <c r="B609" s="50" t="str">
        <f t="shared" si="78"/>
        <v>FAIR-D3_79</v>
      </c>
      <c r="C609" s="51" t="s">
        <v>530</v>
      </c>
      <c r="D609" s="4">
        <f t="shared" si="84"/>
        <v>45164</v>
      </c>
      <c r="E609" s="1" t="s">
        <v>630</v>
      </c>
      <c r="F609" s="81" t="str">
        <f>HYPERLINK(VLOOKUP(E609,Video_List!G:K,5),"video")</f>
        <v>video</v>
      </c>
      <c r="G609" s="5" t="str">
        <f>IF(ISBLANK(E609),"",IFERROR(IF(MATCH(E609,Video_List!$G:$G,)&gt;0,"ok",""),"errr"))</f>
        <v>ok</v>
      </c>
      <c r="H609" s="1" t="s">
        <v>630</v>
      </c>
      <c r="I609" s="81" t="str">
        <f>HYPERLINK(VLOOKUP(H609,Video_List!G:K,5),"video")</f>
        <v>video</v>
      </c>
      <c r="J609" s="5" t="str">
        <f>IF(ISBLANK(H609),"",IFERROR(IF(MATCH(H609,Video_List!$G:$G,)&gt;0,"ok",""),"error"))</f>
        <v>ok</v>
      </c>
      <c r="K609" s="2">
        <v>45164.4211111111</v>
      </c>
      <c r="L609" s="2">
        <v>45164.4216087963</v>
      </c>
      <c r="M609" s="52">
        <f t="shared" si="85"/>
        <v>4.9768519966164604E-4</v>
      </c>
      <c r="N609" s="53" t="s">
        <v>46</v>
      </c>
      <c r="O609" s="54" t="s">
        <v>32</v>
      </c>
      <c r="P609" s="54" t="s">
        <v>33</v>
      </c>
      <c r="Q609" s="6">
        <v>79</v>
      </c>
      <c r="R609" s="5" t="str">
        <f t="shared" si="82"/>
        <v>FAIR-D3/79</v>
      </c>
      <c r="S609" s="4" t="str">
        <f>IF(ISBLANK(E609),"",IF(E609=H609, "1 video",CONCATENATE((+COUNTIFS(Video_List!$A:$A,Monitoring!C609,Video_List!$D:$D,"&lt;=" &amp;Monitoring!L609)-COUNTIFS(Video_List!$A:$A,Monitoring!C609,Video_List!$D:$D,"&lt;=" &amp;Monitoring!K609))+1," videos")))</f>
        <v>1 video</v>
      </c>
      <c r="T609" s="54" t="s">
        <v>34</v>
      </c>
      <c r="U609" s="75"/>
      <c r="V609" s="7" t="str">
        <f t="shared" si="80"/>
        <v/>
      </c>
      <c r="W609" s="85" t="str">
        <f t="shared" si="83"/>
        <v>no</v>
      </c>
      <c r="X609" s="86" t="s">
        <v>35</v>
      </c>
      <c r="Y609" s="87" t="str">
        <f>+IFERROR(IF(Z609="#N/C","#N/C",INDEX(Taxonomy_UniqueValues!A:A,MATCH(Z609,Taxonomy_UniqueValues!B:B,0))),"#N/C")</f>
        <v>Insecta</v>
      </c>
      <c r="Z609" s="87" t="str">
        <f>+IFERROR(IF(AA609="#N/C","#N/C",INDEX(Taxonomy_UniqueValues!B:B,MATCH(AA609,Taxonomy_UniqueValues!C:C,0))),"#N/C")</f>
        <v>Diptera</v>
      </c>
      <c r="AA609" s="87" t="s">
        <v>49</v>
      </c>
      <c r="AB609" s="87" t="str">
        <f>+IFERROR(IF(AC609="#N/C","#N/C",INDEX(Taxonomy_UniqueValues!D:D,MATCH(AC609,Taxonomy_UniqueValues!E:E,0))),"#N/C")</f>
        <v>#N/C</v>
      </c>
      <c r="AC609" s="87" t="str">
        <f>+IFERROR(IF(AD609="#N/C","#N/C",INDEX(Taxonomy_UniqueValues!E:E,MATCH(AD609,Taxonomy_UniqueValues!F:F,0))),"#N/C")</f>
        <v>#N/C</v>
      </c>
      <c r="AD609" s="87" t="str">
        <f>+IFERROR(IF(AE609="#N/C","#N/C",IF(AE609="-",INDEX(Taxonomy_UniqueValues!F:F,MATCH(AF609,Taxonomy_UniqueValues!H:H,0)),INDEX(Taxonomy_UniqueValues!F:F,MATCH(AE609,Taxonomy_UniqueValues!G:G,0)))),"#N/C")</f>
        <v>#N/C</v>
      </c>
      <c r="AE609" s="87" t="str">
        <f>+IFERROR(IF(AF609="#N/C","#N/C",INDEX(Taxonomy_UniqueValues!G:G,MATCH(AF609,Taxonomy_UniqueValues!H:H,0))),"#N/C")</f>
        <v>#N/C</v>
      </c>
      <c r="AF609" s="89" t="str">
        <f>+IFERROR(IF(AG609="#N/C","#N/C",INDEX(Taxonomy_UniqueValues!H:H,MATCH(AG609,Taxonomy_UniqueValues!I:I,0))),"#N/C")</f>
        <v>#N/C</v>
      </c>
      <c r="AG609" s="88" t="s">
        <v>37</v>
      </c>
      <c r="AH609" s="39" t="str" cm="1">
        <f t="array" ref="AH609">IF(LEN(V609)&gt;1,V609,_xlfn.LET(_xlpm.cls,Y609, _xlpm.ord,IFERROR(Z609,"#N/C"), _xlpm.subord,IFERROR(AA609,"#N/C"), _xlpm.infr,IFERROR(AB609,"#N/C"), _xlpm.sf,IFERROR(AC609,"#N/C"), _xlpm.fam,IFERROR(AD609,"#N/C"), _xlpm.subfam,IF(TRIM(AE609)="-","#N/C",IFERROR(AE609,"#N/C")),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_xlpm.fallback,IF(IFERROR(Z609,"#N/C")="#N/C",Y609,IF(IFERROR(AA609,"#N/C")="#N/C",Z609,IF(IFERROR(AB609,"#N/C")="#N/C",AA609,IF(IFERROR(AC609,"#N/C")="#N/C",AB609,IF(IFERROR(AD609,"#N/C")="#N/C",AC609,IF(IFERROR(AE609,"#N/C")="#N/C",AD609,"#N/C")))))), _xlpm.finalResult,IF(OR(_xlpm.computedResult="",_xlpm.computedResult="#N/C"),_xlpm.fallback,_xlpm.computedResult), INDEX(_xlpm.finalResult,1)))</f>
        <v>Brachycera</v>
      </c>
      <c r="AI609" s="106" t="s">
        <v>35</v>
      </c>
      <c r="AJ609" s="55" t="str">
        <f t="shared" si="81"/>
        <v>Insecta.Diptera.Brachycera.#N/C.#N/C.#N/C.#N/C.#N/C.#N/C</v>
      </c>
    </row>
    <row r="610" spans="1:36" x14ac:dyDescent="0.25">
      <c r="A610" s="3">
        <v>80</v>
      </c>
      <c r="B610" s="50" t="str">
        <f t="shared" si="78"/>
        <v>FAIR-D3_80</v>
      </c>
      <c r="C610" s="51" t="s">
        <v>530</v>
      </c>
      <c r="D610" s="4">
        <f t="shared" si="84"/>
        <v>45164</v>
      </c>
      <c r="E610" s="1" t="s">
        <v>631</v>
      </c>
      <c r="F610" s="81" t="str">
        <f>HYPERLINK(VLOOKUP(E610,Video_List!G:K,5),"video")</f>
        <v>video</v>
      </c>
      <c r="G610" s="5" t="str">
        <f>IF(ISBLANK(E610),"",IFERROR(IF(MATCH(E610,Video_List!$G:$G,)&gt;0,"ok",""),"errr"))</f>
        <v>ok</v>
      </c>
      <c r="H610" s="1" t="s">
        <v>632</v>
      </c>
      <c r="I610" s="81" t="str">
        <f>HYPERLINK(VLOOKUP(H610,Video_List!G:K,5),"video")</f>
        <v>video</v>
      </c>
      <c r="J610" s="5" t="str">
        <f>IF(ISBLANK(H610),"",IFERROR(IF(MATCH(H610,Video_List!$G:$G,)&gt;0,"ok",""),"error"))</f>
        <v>ok</v>
      </c>
      <c r="K610" s="2">
        <v>45164.426620370403</v>
      </c>
      <c r="L610" s="2">
        <v>45164.431840277801</v>
      </c>
      <c r="M610" s="52">
        <f t="shared" si="85"/>
        <v>5.2199073979863897E-3</v>
      </c>
      <c r="N610" s="53" t="s">
        <v>46</v>
      </c>
      <c r="O610" s="54" t="s">
        <v>35</v>
      </c>
      <c r="P610" s="54" t="s">
        <v>46</v>
      </c>
      <c r="Q610" s="6">
        <v>80</v>
      </c>
      <c r="R610" s="5" t="str">
        <f t="shared" si="82"/>
        <v>FAIR-D3/80</v>
      </c>
      <c r="S610" s="4" t="str">
        <f>IF(ISBLANK(E610),"",IF(E610=H610, "1 video",CONCATENATE((+COUNTIFS(Video_List!$A:$A,Monitoring!C610,Video_List!$D:$D,"&lt;=" &amp;Monitoring!L610)-COUNTIFS(Video_List!$A:$A,Monitoring!C610,Video_List!$D:$D,"&lt;=" &amp;Monitoring!K610))+1," videos")))</f>
        <v>5 videos</v>
      </c>
      <c r="T610" s="54" t="s">
        <v>34</v>
      </c>
      <c r="U610" s="75"/>
      <c r="V610" s="7" t="str">
        <f t="shared" si="80"/>
        <v/>
      </c>
      <c r="W610" s="85" t="str">
        <f t="shared" si="83"/>
        <v>no</v>
      </c>
      <c r="X610" s="86" t="s">
        <v>35</v>
      </c>
      <c r="Y610" s="87" t="str">
        <f>+IFERROR(IF(Z610="#N/C","#N/C",INDEX(Taxonomy_UniqueValues!A:A,MATCH(Z610,Taxonomy_UniqueValues!B:B,0))),"#N/C")</f>
        <v>Insecta</v>
      </c>
      <c r="Z610" s="87" t="str">
        <f>+IFERROR(IF(AA610="#N/C","#N/C",INDEX(Taxonomy_UniqueValues!B:B,MATCH(AA610,Taxonomy_UniqueValues!C:C,0))),"#N/C")</f>
        <v>Diptera</v>
      </c>
      <c r="AA610" s="87" t="s">
        <v>49</v>
      </c>
      <c r="AB610" s="87" t="str">
        <f>+IFERROR(IF(AC610="#N/C","#N/C",INDEX(Taxonomy_UniqueValues!D:D,MATCH(AC610,Taxonomy_UniqueValues!E:E,0))),"#N/C")</f>
        <v>#N/C</v>
      </c>
      <c r="AC610" s="87" t="str">
        <f>+IFERROR(IF(AD610="#N/C","#N/C",INDEX(Taxonomy_UniqueValues!E:E,MATCH(AD610,Taxonomy_UniqueValues!F:F,0))),"#N/C")</f>
        <v>#N/C</v>
      </c>
      <c r="AD610" s="87" t="str">
        <f>+IFERROR(IF(AE610="#N/C","#N/C",IF(AE610="-",INDEX(Taxonomy_UniqueValues!F:F,MATCH(AF610,Taxonomy_UniqueValues!H:H,0)),INDEX(Taxonomy_UniqueValues!F:F,MATCH(AE610,Taxonomy_UniqueValues!G:G,0)))),"#N/C")</f>
        <v>#N/C</v>
      </c>
      <c r="AE610" s="87" t="str">
        <f>+IFERROR(IF(AF610="#N/C","#N/C",INDEX(Taxonomy_UniqueValues!G:G,MATCH(AF610,Taxonomy_UniqueValues!H:H,0))),"#N/C")</f>
        <v>#N/C</v>
      </c>
      <c r="AF610" s="89" t="str">
        <f>+IFERROR(IF(AG610="#N/C","#N/C",INDEX(Taxonomy_UniqueValues!H:H,MATCH(AG610,Taxonomy_UniqueValues!I:I,0))),"#N/C")</f>
        <v>#N/C</v>
      </c>
      <c r="AG610" s="88" t="s">
        <v>37</v>
      </c>
      <c r="AH610" s="39" t="str" cm="1">
        <f t="array" ref="AH610">IF(LEN(V610)&gt;1,V610,_xlfn.LET(_xlpm.cls,Y610, _xlpm.ord,IFERROR(Z610,"#N/C"), _xlpm.subord,IFERROR(AA610,"#N/C"), _xlpm.infr,IFERROR(AB610,"#N/C"), _xlpm.sf,IFERROR(AC610,"#N/C"), _xlpm.fam,IFERROR(AD610,"#N/C"), _xlpm.subfam,IF(TRIM(AE610)="-","#N/C",IFERROR(AE610,"#N/C")),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_xlpm.fallback,IF(IFERROR(Z610,"#N/C")="#N/C",Y610,IF(IFERROR(AA610,"#N/C")="#N/C",Z610,IF(IFERROR(AB610,"#N/C")="#N/C",AA610,IF(IFERROR(AC610,"#N/C")="#N/C",AB610,IF(IFERROR(AD610,"#N/C")="#N/C",AC610,IF(IFERROR(AE610,"#N/C")="#N/C",AD610,"#N/C")))))), _xlpm.finalResult,IF(OR(_xlpm.computedResult="",_xlpm.computedResult="#N/C"),_xlpm.fallback,_xlpm.computedResult), INDEX(_xlpm.finalResult,1)))</f>
        <v>Brachycera</v>
      </c>
      <c r="AI610" s="106" t="s">
        <v>35</v>
      </c>
      <c r="AJ610" s="55" t="str">
        <f t="shared" si="81"/>
        <v>Insecta.Diptera.Brachycera.#N/C.#N/C.#N/C.#N/C.#N/C.#N/C</v>
      </c>
    </row>
    <row r="611" spans="1:36" x14ac:dyDescent="0.25">
      <c r="A611" s="3">
        <v>81</v>
      </c>
      <c r="B611" s="50" t="str">
        <f t="shared" si="78"/>
        <v>FAIR-D3_81</v>
      </c>
      <c r="C611" s="51" t="s">
        <v>530</v>
      </c>
      <c r="D611" s="4">
        <f t="shared" si="84"/>
        <v>45164</v>
      </c>
      <c r="E611" s="1" t="s">
        <v>633</v>
      </c>
      <c r="F611" s="81" t="str">
        <f>HYPERLINK(VLOOKUP(E611,Video_List!G:K,5),"video")</f>
        <v>video</v>
      </c>
      <c r="G611" s="5" t="str">
        <f>IF(ISBLANK(E611),"",IFERROR(IF(MATCH(E611,Video_List!$G:$G,)&gt;0,"ok",""),"errr"))</f>
        <v>ok</v>
      </c>
      <c r="H611" s="1" t="s">
        <v>633</v>
      </c>
      <c r="I611" s="81" t="str">
        <f>HYPERLINK(VLOOKUP(H611,Video_List!G:K,5),"video")</f>
        <v>video</v>
      </c>
      <c r="J611" s="5" t="str">
        <f>IF(ISBLANK(H611),"",IFERROR(IF(MATCH(H611,Video_List!$G:$G,)&gt;0,"ok",""),"error"))</f>
        <v>ok</v>
      </c>
      <c r="K611" s="2">
        <v>45164.4274421296</v>
      </c>
      <c r="L611" s="2">
        <v>45164.428275462997</v>
      </c>
      <c r="M611" s="52">
        <f t="shared" si="85"/>
        <v>8.333333971677348E-4</v>
      </c>
      <c r="N611" s="53" t="s">
        <v>33</v>
      </c>
      <c r="O611" s="54" t="s">
        <v>32</v>
      </c>
      <c r="P611" s="54" t="s">
        <v>31</v>
      </c>
      <c r="Q611" s="6">
        <v>81</v>
      </c>
      <c r="R611" s="5" t="str">
        <f t="shared" si="82"/>
        <v>FAIR-D3/81</v>
      </c>
      <c r="S611" s="4" t="str">
        <f>IF(ISBLANK(E611),"",IF(E611=H611, "1 video",CONCATENATE((+COUNTIFS(Video_List!$A:$A,Monitoring!C611,Video_List!$D:$D,"&lt;=" &amp;Monitoring!L611)-COUNTIFS(Video_List!$A:$A,Monitoring!C611,Video_List!$D:$D,"&lt;=" &amp;Monitoring!K611))+1," videos")))</f>
        <v>1 video</v>
      </c>
      <c r="T611" s="54" t="s">
        <v>34</v>
      </c>
      <c r="U611" s="75"/>
      <c r="V611" s="7" t="str">
        <f t="shared" si="80"/>
        <v/>
      </c>
      <c r="W611" s="85" t="str">
        <f t="shared" si="83"/>
        <v>yes</v>
      </c>
      <c r="X611" s="86" t="s">
        <v>32</v>
      </c>
      <c r="Y611" s="87" t="str">
        <f>+IFERROR(IF(Z611="#N/C","#N/C",INDEX(Taxonomy_UniqueValues!A:A,MATCH(Z611,Taxonomy_UniqueValues!B:B,0))),"#N/C")</f>
        <v>Insecta</v>
      </c>
      <c r="Z611" s="87" t="str">
        <f>+IFERROR(IF(AA611="#N/C","#N/C",INDEX(Taxonomy_UniqueValues!B:B,MATCH(AA611,Taxonomy_UniqueValues!C:C,0))),"#N/C")</f>
        <v>Diptera</v>
      </c>
      <c r="AA611" s="87" t="str">
        <f>+IFERROR(IF(AC611="#N/C","#N/C",INDEX(Taxonomy_UniqueValues!C:C,MATCH(AC611,Taxonomy_UniqueValues!E:E,0))),"#N/C")</f>
        <v>Brachycera</v>
      </c>
      <c r="AB611" s="87" t="str">
        <f>+IFERROR(IF(AC611="#N/C","#N/C",INDEX(Taxonomy_UniqueValues!D:D,MATCH(AC611,Taxonomy_UniqueValues!E:E,0))),"#N/C")</f>
        <v>Muscomorpha</v>
      </c>
      <c r="AC611" s="87" t="s">
        <v>36</v>
      </c>
      <c r="AD611" s="87" t="str">
        <f>+IFERROR(IF(AE611="#N/C","#N/C",IF(AE611="-",INDEX(Taxonomy_UniqueValues!F:F,MATCH(AF611,Taxonomy_UniqueValues!H:H,0)),INDEX(Taxonomy_UniqueValues!F:F,MATCH(AE611,Taxonomy_UniqueValues!G:G,0)))),"#N/C")</f>
        <v>#N/C</v>
      </c>
      <c r="AE611" s="87" t="str">
        <f>+IFERROR(IF(AF611="#N/C","#N/C",INDEX(Taxonomy_UniqueValues!G:G,MATCH(AF611,Taxonomy_UniqueValues!H:H,0))),"#N/C")</f>
        <v>#N/C</v>
      </c>
      <c r="AF611" s="89" t="str">
        <f>+IFERROR(IF(AG611="#N/C","#N/C",INDEX(Taxonomy_UniqueValues!H:H,MATCH(AG611,Taxonomy_UniqueValues!I:I,0))),"#N/C")</f>
        <v>#N/C</v>
      </c>
      <c r="AG611" s="88" t="s">
        <v>37</v>
      </c>
      <c r="AH611" s="39" t="str" cm="1">
        <f t="array" ref="AH611">IF(LEN(V611)&gt;1,V611,_xlfn.LET(_xlpm.cls,Y611, _xlpm.ord,IFERROR(Z611,"#N/C"), _xlpm.subord,IFERROR(AA611,"#N/C"), _xlpm.infr,IFERROR(AB611,"#N/C"), _xlpm.sf,IFERROR(AC611,"#N/C"), _xlpm.fam,IFERROR(AD611,"#N/C"), _xlpm.subfam,IF(TRIM(AE611)="-","#N/C",IFERROR(AE611,"#N/C")),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_xlpm.fallback,IF(IFERROR(Z611,"#N/C")="#N/C",Y611,IF(IFERROR(AA611,"#N/C")="#N/C",Z611,IF(IFERROR(AB611,"#N/C")="#N/C",AA611,IF(IFERROR(AC611,"#N/C")="#N/C",AB611,IF(IFERROR(AD611,"#N/C")="#N/C",AC611,IF(IFERROR(AE611,"#N/C")="#N/C",AD611,"#N/C")))))), _xlpm.finalResult,IF(OR(_xlpm.computedResult="",_xlpm.computedResult="#N/C"),_xlpm.fallback,_xlpm.computedResult), INDEX(_xlpm.finalResult,1)))</f>
        <v>Muscoidea</v>
      </c>
      <c r="AI611" s="106" t="s">
        <v>35</v>
      </c>
      <c r="AJ611" s="55" t="str">
        <f t="shared" si="81"/>
        <v>Insecta.Diptera.Brachycera.Muscomorpha.Muscoidea.#N/C.#N/C.#N/C.#N/C</v>
      </c>
    </row>
    <row r="612" spans="1:36" x14ac:dyDescent="0.25">
      <c r="A612" s="3">
        <v>82</v>
      </c>
      <c r="B612" s="50" t="str">
        <f t="shared" si="78"/>
        <v>FAIR-D3_82</v>
      </c>
      <c r="C612" s="51" t="s">
        <v>530</v>
      </c>
      <c r="D612" s="4">
        <f t="shared" si="84"/>
        <v>45164</v>
      </c>
      <c r="E612" s="1" t="s">
        <v>634</v>
      </c>
      <c r="F612" s="81" t="str">
        <f>HYPERLINK(VLOOKUP(E612,Video_List!G:K,5),"video")</f>
        <v>video</v>
      </c>
      <c r="G612" s="5" t="str">
        <f>IF(ISBLANK(E612),"",IFERROR(IF(MATCH(E612,Video_List!$G:$G,)&gt;0,"ok",""),"errr"))</f>
        <v>ok</v>
      </c>
      <c r="H612" s="1" t="s">
        <v>634</v>
      </c>
      <c r="I612" s="81" t="str">
        <f>HYPERLINK(VLOOKUP(H612,Video_List!G:K,5),"video")</f>
        <v>video</v>
      </c>
      <c r="J612" s="5" t="str">
        <f>IF(ISBLANK(H612),"",IFERROR(IF(MATCH(H612,Video_List!$G:$G,)&gt;0,"ok",""),"error"))</f>
        <v>ok</v>
      </c>
      <c r="K612" s="2">
        <v>45164.428935185198</v>
      </c>
      <c r="L612" s="2">
        <v>45164.429085648197</v>
      </c>
      <c r="M612" s="52">
        <f t="shared" si="85"/>
        <v>1.5046299813548103E-4</v>
      </c>
      <c r="N612" s="53" t="s">
        <v>33</v>
      </c>
      <c r="O612" s="54" t="s">
        <v>32</v>
      </c>
      <c r="P612" s="54" t="s">
        <v>46</v>
      </c>
      <c r="Q612" s="6">
        <v>82</v>
      </c>
      <c r="R612" s="5" t="str">
        <f t="shared" si="82"/>
        <v>FAIR-D3/82</v>
      </c>
      <c r="S612" s="4" t="str">
        <f>IF(ISBLANK(E612),"",IF(E612=H612, "1 video",CONCATENATE((+COUNTIFS(Video_List!$A:$A,Monitoring!C612,Video_List!$D:$D,"&lt;=" &amp;Monitoring!L612)-COUNTIFS(Video_List!$A:$A,Monitoring!C612,Video_List!$D:$D,"&lt;=" &amp;Monitoring!K612))+1," videos")))</f>
        <v>1 video</v>
      </c>
      <c r="T612" s="54" t="s">
        <v>34</v>
      </c>
      <c r="U612" s="75"/>
      <c r="V612" s="7" t="str">
        <f t="shared" si="80"/>
        <v/>
      </c>
      <c r="W612" s="85" t="str">
        <f t="shared" si="83"/>
        <v>no</v>
      </c>
      <c r="X612" s="86" t="s">
        <v>35</v>
      </c>
      <c r="Y612" s="87" t="str">
        <f>+IFERROR(IF(Z612="#N/C","#N/C",INDEX(Taxonomy_UniqueValues!A:A,MATCH(Z612,Taxonomy_UniqueValues!B:B,0))),"#N/C")</f>
        <v>Insecta</v>
      </c>
      <c r="Z612" s="87" t="str">
        <f>+IFERROR(IF(AA612="#N/C","#N/C",INDEX(Taxonomy_UniqueValues!B:B,MATCH(AA612,Taxonomy_UniqueValues!C:C,0))),"#N/C")</f>
        <v>Diptera</v>
      </c>
      <c r="AA612" s="87" t="s">
        <v>49</v>
      </c>
      <c r="AB612" s="87" t="str">
        <f>+IFERROR(IF(AC612="#N/C","#N/C",INDEX(Taxonomy_UniqueValues!D:D,MATCH(AC612,Taxonomy_UniqueValues!E:E,0))),"#N/C")</f>
        <v>#N/C</v>
      </c>
      <c r="AC612" s="87" t="str">
        <f>+IFERROR(IF(AD612="#N/C","#N/C",INDEX(Taxonomy_UniqueValues!E:E,MATCH(AD612,Taxonomy_UniqueValues!F:F,0))),"#N/C")</f>
        <v>#N/C</v>
      </c>
      <c r="AD612" s="87" t="str">
        <f>+IFERROR(IF(AE612="#N/C","#N/C",IF(AE612="-",INDEX(Taxonomy_UniqueValues!F:F,MATCH(AF612,Taxonomy_UniqueValues!H:H,0)),INDEX(Taxonomy_UniqueValues!F:F,MATCH(AE612,Taxonomy_UniqueValues!G:G,0)))),"#N/C")</f>
        <v>#N/C</v>
      </c>
      <c r="AE612" s="87" t="str">
        <f>+IFERROR(IF(AF612="#N/C","#N/C",INDEX(Taxonomy_UniqueValues!G:G,MATCH(AF612,Taxonomy_UniqueValues!H:H,0))),"#N/C")</f>
        <v>#N/C</v>
      </c>
      <c r="AF612" s="89" t="str">
        <f>+IFERROR(IF(AG612="#N/C","#N/C",INDEX(Taxonomy_UniqueValues!H:H,MATCH(AG612,Taxonomy_UniqueValues!I:I,0))),"#N/C")</f>
        <v>#N/C</v>
      </c>
      <c r="AG612" s="88" t="s">
        <v>37</v>
      </c>
      <c r="AH612" s="39" t="str" cm="1">
        <f t="array" ref="AH612">IF(LEN(V612)&gt;1,V612,_xlfn.LET(_xlpm.cls,Y612, _xlpm.ord,IFERROR(Z612,"#N/C"), _xlpm.subord,IFERROR(AA612,"#N/C"), _xlpm.infr,IFERROR(AB612,"#N/C"), _xlpm.sf,IFERROR(AC612,"#N/C"), _xlpm.fam,IFERROR(AD612,"#N/C"), _xlpm.subfam,IF(TRIM(AE612)="-","#N/C",IFERROR(AE612,"#N/C")),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_xlpm.fallback,IF(IFERROR(Z612,"#N/C")="#N/C",Y612,IF(IFERROR(AA612,"#N/C")="#N/C",Z612,IF(IFERROR(AB612,"#N/C")="#N/C",AA612,IF(IFERROR(AC612,"#N/C")="#N/C",AB612,IF(IFERROR(AD612,"#N/C")="#N/C",AC612,IF(IFERROR(AE612,"#N/C")="#N/C",AD612,"#N/C")))))), _xlpm.finalResult,IF(OR(_xlpm.computedResult="",_xlpm.computedResult="#N/C"),_xlpm.fallback,_xlpm.computedResult), INDEX(_xlpm.finalResult,1)))</f>
        <v>Brachycera</v>
      </c>
      <c r="AI612" s="106" t="s">
        <v>35</v>
      </c>
      <c r="AJ612" s="55" t="str">
        <f t="shared" si="81"/>
        <v>Insecta.Diptera.Brachycera.#N/C.#N/C.#N/C.#N/C.#N/C.#N/C</v>
      </c>
    </row>
    <row r="613" spans="1:36" x14ac:dyDescent="0.25">
      <c r="A613" s="3">
        <v>83</v>
      </c>
      <c r="B613" s="50" t="str">
        <f t="shared" ref="B613:B676" si="86">+_xlfn.CONCAT(C613,"_",A613)</f>
        <v>FAIR-D3_83</v>
      </c>
      <c r="C613" s="51" t="s">
        <v>530</v>
      </c>
      <c r="D613" s="4">
        <f t="shared" si="84"/>
        <v>45164</v>
      </c>
      <c r="E613" s="1" t="s">
        <v>635</v>
      </c>
      <c r="F613" s="81" t="str">
        <f>HYPERLINK(VLOOKUP(E613,Video_List!G:K,5),"video")</f>
        <v>video</v>
      </c>
      <c r="G613" s="5" t="str">
        <f>IF(ISBLANK(E613),"",IFERROR(IF(MATCH(E613,Video_List!$G:$G,)&gt;0,"ok",""),"errr"))</f>
        <v>ok</v>
      </c>
      <c r="H613" s="1" t="s">
        <v>635</v>
      </c>
      <c r="I613" s="81" t="str">
        <f>HYPERLINK(VLOOKUP(H613,Video_List!G:K,5),"video")</f>
        <v>video</v>
      </c>
      <c r="J613" s="5" t="str">
        <f>IF(ISBLANK(H613),"",IFERROR(IF(MATCH(H613,Video_List!$G:$G,)&gt;0,"ok",""),"error"))</f>
        <v>ok</v>
      </c>
      <c r="K613" s="2">
        <v>45164.450821759303</v>
      </c>
      <c r="L613" s="2">
        <v>45164.450891203698</v>
      </c>
      <c r="M613" s="52">
        <f t="shared" si="85"/>
        <v>6.9444395194295794E-5</v>
      </c>
      <c r="N613" s="53" t="s">
        <v>31</v>
      </c>
      <c r="O613" s="54" t="s">
        <v>35</v>
      </c>
      <c r="P613" s="54" t="s">
        <v>33</v>
      </c>
      <c r="Q613" s="6">
        <v>83</v>
      </c>
      <c r="R613" s="5" t="str">
        <f t="shared" si="82"/>
        <v>FAIR-D3/83</v>
      </c>
      <c r="S613" s="4" t="str">
        <f>IF(ISBLANK(E613),"",IF(E613=H613, "1 video",CONCATENATE((+COUNTIFS(Video_List!$A:$A,Monitoring!C613,Video_List!$D:$D,"&lt;=" &amp;Monitoring!L613)-COUNTIFS(Video_List!$A:$A,Monitoring!C613,Video_List!$D:$D,"&lt;=" &amp;Monitoring!K613))+1," videos")))</f>
        <v>1 video</v>
      </c>
      <c r="T613" s="54" t="s">
        <v>57</v>
      </c>
      <c r="U613" s="75"/>
      <c r="V613" s="7" t="str">
        <f t="shared" si="80"/>
        <v/>
      </c>
      <c r="W613" s="85" t="str">
        <f t="shared" si="83"/>
        <v>yes</v>
      </c>
      <c r="X613" s="86" t="s">
        <v>32</v>
      </c>
      <c r="Y613" s="87" t="str">
        <f>+IFERROR(IF(Z613="#N/C","#N/C",INDEX(Taxonomy_UniqueValues!A:A,MATCH(Z613,Taxonomy_UniqueValues!B:B,0))),"#N/C")</f>
        <v>Insecta</v>
      </c>
      <c r="Z613" s="87" t="str">
        <f>+IFERROR(IF(AA613="#N/C","#N/C",INDEX(Taxonomy_UniqueValues!B:B,MATCH(AA613,Taxonomy_UniqueValues!C:C,0))),"#N/C")</f>
        <v>Hymenoptera</v>
      </c>
      <c r="AA613" s="87" t="str">
        <f>+IFERROR(IF(AC613="#N/C","#N/C",INDEX(Taxonomy_UniqueValues!C:C,MATCH(AC613,Taxonomy_UniqueValues!E:E,0))),"#N/C")</f>
        <v>Apocrita</v>
      </c>
      <c r="AB613" s="87" t="str">
        <f>+IFERROR(IF(AC613="#N/C","#N/C",INDEX(Taxonomy_UniqueValues!D:D,MATCH(AC613,Taxonomy_UniqueValues!E:E,0))),"#N/C")</f>
        <v>Aculeata</v>
      </c>
      <c r="AC613" s="87" t="str">
        <f>+IFERROR(IF(AD613="#N/C","#N/C",INDEX(Taxonomy_UniqueValues!E:E,MATCH(AD613,Taxonomy_UniqueValues!F:F,0))),"#N/C")</f>
        <v>Vespoidea</v>
      </c>
      <c r="AD613" s="87" t="str">
        <f>+IFERROR(IF(AE613="#N/C","#N/C",IF(AE613="-",INDEX(Taxonomy_UniqueValues!F:F,MATCH(AF613,Taxonomy_UniqueValues!H:H,0)),INDEX(Taxonomy_UniqueValues!F:F,MATCH(AE613,Taxonomy_UniqueValues!G:G,0)))),"#N/C")</f>
        <v>Vespidae</v>
      </c>
      <c r="AE613" s="87" t="str">
        <f>+IFERROR(IF(AF613="#N/C","#N/C",INDEX(Taxonomy_UniqueValues!G:G,MATCH(AF613,Taxonomy_UniqueValues!H:H,0))),"#N/C")</f>
        <v>Vespinae</v>
      </c>
      <c r="AF613" s="89" t="s">
        <v>58</v>
      </c>
      <c r="AG613" s="88" t="s">
        <v>37</v>
      </c>
      <c r="AH613" s="39" t="str" cm="1">
        <f t="array" ref="AH613">IF(LEN(V613)&gt;1,V613,_xlfn.LET(_xlpm.cls,Y613, _xlpm.ord,IFERROR(Z613,"#N/C"), _xlpm.subord,IFERROR(AA613,"#N/C"), _xlpm.infr,IFERROR(AB613,"#N/C"), _xlpm.sf,IFERROR(AC613,"#N/C"), _xlpm.fam,IFERROR(AD613,"#N/C"), _xlpm.subfam,IF(TRIM(AE613)="-","#N/C",IFERROR(AE613,"#N/C")),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_xlpm.fallback,IF(IFERROR(Z613,"#N/C")="#N/C",Y613,IF(IFERROR(AA613,"#N/C")="#N/C",Z613,IF(IFERROR(AB613,"#N/C")="#N/C",AA613,IF(IFERROR(AC613,"#N/C")="#N/C",AB613,IF(IFERROR(AD613,"#N/C")="#N/C",AC613,IF(IFERROR(AE613,"#N/C")="#N/C",AD613,"#N/C")))))), _xlpm.finalResult,IF(OR(_xlpm.computedResult="",_xlpm.computedResult="#N/C"),_xlpm.fallback,_xlpm.computedResult), INDEX(_xlpm.finalResult,1)))</f>
        <v>wasp</v>
      </c>
      <c r="AI613" s="106" t="s">
        <v>35</v>
      </c>
      <c r="AJ613" s="55" t="str">
        <f t="shared" si="81"/>
        <v>Insecta.Hymenoptera.Apocrita.Aculeata.Vespoidea.Vespidae.Vespinae.Vespula.#N/C</v>
      </c>
    </row>
    <row r="614" spans="1:36" x14ac:dyDescent="0.25">
      <c r="A614" s="3">
        <v>84</v>
      </c>
      <c r="B614" s="50" t="str">
        <f t="shared" si="86"/>
        <v>FAIR-D3_84</v>
      </c>
      <c r="C614" s="51" t="s">
        <v>530</v>
      </c>
      <c r="D614" s="4">
        <f t="shared" si="84"/>
        <v>45164</v>
      </c>
      <c r="E614" s="1" t="s">
        <v>636</v>
      </c>
      <c r="F614" s="81" t="str">
        <f>HYPERLINK(VLOOKUP(E614,Video_List!G:K,5),"video")</f>
        <v>video</v>
      </c>
      <c r="G614" s="5" t="str">
        <f>IF(ISBLANK(E614),"",IFERROR(IF(MATCH(E614,Video_List!$G:$G,)&gt;0,"ok",""),"errr"))</f>
        <v>ok</v>
      </c>
      <c r="H614" s="1" t="s">
        <v>636</v>
      </c>
      <c r="I614" s="81" t="str">
        <f>HYPERLINK(VLOOKUP(H614,Video_List!G:K,5),"video")</f>
        <v>video</v>
      </c>
      <c r="J614" s="5" t="str">
        <f>IF(ISBLANK(H614),"",IFERROR(IF(MATCH(H614,Video_List!$G:$G,)&gt;0,"ok",""),"error"))</f>
        <v>ok</v>
      </c>
      <c r="K614" s="2">
        <v>45164.467928240701</v>
      </c>
      <c r="L614" s="2">
        <v>45164.468182870398</v>
      </c>
      <c r="M614" s="52">
        <f t="shared" si="85"/>
        <v>2.5462969642831013E-4</v>
      </c>
      <c r="N614" s="53" t="s">
        <v>31</v>
      </c>
      <c r="O614" s="54" t="s">
        <v>32</v>
      </c>
      <c r="P614" s="54" t="s">
        <v>33</v>
      </c>
      <c r="Q614" s="6">
        <v>84</v>
      </c>
      <c r="R614" s="5" t="str">
        <f t="shared" si="82"/>
        <v>FAIR-D3/84</v>
      </c>
      <c r="S614" s="4" t="str">
        <f>IF(ISBLANK(E614),"",IF(E614=H614, "1 video",CONCATENATE((+COUNTIFS(Video_List!$A:$A,Monitoring!C614,Video_List!$D:$D,"&lt;=" &amp;Monitoring!L614)-COUNTIFS(Video_List!$A:$A,Monitoring!C614,Video_List!$D:$D,"&lt;=" &amp;Monitoring!K614))+1," videos")))</f>
        <v>1 video</v>
      </c>
      <c r="T614" s="54" t="s">
        <v>34</v>
      </c>
      <c r="U614" s="75"/>
      <c r="V614" s="7" t="str">
        <f t="shared" si="80"/>
        <v/>
      </c>
      <c r="W614" s="85" t="str">
        <f t="shared" si="83"/>
        <v>yes</v>
      </c>
      <c r="X614" s="86" t="s">
        <v>35</v>
      </c>
      <c r="Y614" s="87" t="str">
        <f>+IFERROR(IF(Z614="#N/C","#N/C",INDEX(Taxonomy_UniqueValues!A:A,MATCH(Z614,Taxonomy_UniqueValues!B:B,0))),"#N/C")</f>
        <v>Insecta</v>
      </c>
      <c r="Z614" s="87" t="str">
        <f>+IFERROR(IF(AA614="#N/C","#N/C",INDEX(Taxonomy_UniqueValues!B:B,MATCH(AA614,Taxonomy_UniqueValues!C:C,0))),"#N/C")</f>
        <v>Diptera</v>
      </c>
      <c r="AA614" s="87" t="str">
        <f>+IFERROR(IF(AC614="#N/C","#N/C",INDEX(Taxonomy_UniqueValues!C:C,MATCH(AC614,Taxonomy_UniqueValues!E:E,0))),"#N/C")</f>
        <v>Brachycera</v>
      </c>
      <c r="AB614" s="87" t="str">
        <f>+IFERROR(IF(AC614="#N/C","#N/C",INDEX(Taxonomy_UniqueValues!D:D,MATCH(AC614,Taxonomy_UniqueValues!E:E,0))),"#N/C")</f>
        <v>Muscomorpha</v>
      </c>
      <c r="AC614" s="87" t="s">
        <v>36</v>
      </c>
      <c r="AD614" s="87" t="str">
        <f>+IFERROR(IF(AE614="#N/C","#N/C",IF(AE614="-",INDEX(Taxonomy_UniqueValues!F:F,MATCH(AF614,Taxonomy_UniqueValues!H:H,0)),INDEX(Taxonomy_UniqueValues!F:F,MATCH(AE614,Taxonomy_UniqueValues!G:G,0)))),"#N/C")</f>
        <v>#N/C</v>
      </c>
      <c r="AE614" s="87" t="str">
        <f>+IFERROR(IF(AF614="#N/C","#N/C",INDEX(Taxonomy_UniqueValues!G:G,MATCH(AF614,Taxonomy_UniqueValues!H:H,0))),"#N/C")</f>
        <v>#N/C</v>
      </c>
      <c r="AF614" s="89" t="str">
        <f>+IFERROR(IF(AG614="#N/C","#N/C",INDEX(Taxonomy_UniqueValues!H:H,MATCH(AG614,Taxonomy_UniqueValues!I:I,0))),"#N/C")</f>
        <v>#N/C</v>
      </c>
      <c r="AG614" s="88" t="s">
        <v>37</v>
      </c>
      <c r="AH614" s="39" t="str" cm="1">
        <f t="array" ref="AH614">IF(LEN(V614)&gt;1,V614,_xlfn.LET(_xlpm.cls,Y614, _xlpm.ord,IFERROR(Z614,"#N/C"), _xlpm.subord,IFERROR(AA614,"#N/C"), _xlpm.infr,IFERROR(AB614,"#N/C"), _xlpm.sf,IFERROR(AC614,"#N/C"), _xlpm.fam,IFERROR(AD614,"#N/C"), _xlpm.subfam,IF(TRIM(AE614)="-","#N/C",IFERROR(AE614,"#N/C")),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_xlpm.fallback,IF(IFERROR(Z614,"#N/C")="#N/C",Y614,IF(IFERROR(AA614,"#N/C")="#N/C",Z614,IF(IFERROR(AB614,"#N/C")="#N/C",AA614,IF(IFERROR(AC614,"#N/C")="#N/C",AB614,IF(IFERROR(AD614,"#N/C")="#N/C",AC614,IF(IFERROR(AE614,"#N/C")="#N/C",AD614,"#N/C")))))), _xlpm.finalResult,IF(OR(_xlpm.computedResult="",_xlpm.computedResult="#N/C"),_xlpm.fallback,_xlpm.computedResult), INDEX(_xlpm.finalResult,1)))</f>
        <v>Muscoidea</v>
      </c>
      <c r="AI614" s="106" t="s">
        <v>35</v>
      </c>
      <c r="AJ614" s="55" t="str">
        <f t="shared" si="81"/>
        <v>Insecta.Diptera.Brachycera.Muscomorpha.Muscoidea.#N/C.#N/C.#N/C.#N/C</v>
      </c>
    </row>
    <row r="615" spans="1:36" x14ac:dyDescent="0.25">
      <c r="A615" s="3">
        <v>85</v>
      </c>
      <c r="B615" s="50" t="str">
        <f t="shared" si="86"/>
        <v>FAIR-D3_85</v>
      </c>
      <c r="C615" s="51" t="s">
        <v>530</v>
      </c>
      <c r="D615" s="4">
        <f t="shared" si="84"/>
        <v>45164</v>
      </c>
      <c r="E615" s="1" t="s">
        <v>637</v>
      </c>
      <c r="F615" s="81" t="str">
        <f>HYPERLINK(VLOOKUP(E615,Video_List!G:K,5),"video")</f>
        <v>video</v>
      </c>
      <c r="G615" s="5" t="str">
        <f>IF(ISBLANK(E615),"",IFERROR(IF(MATCH(E615,Video_List!$G:$G,)&gt;0,"ok",""),"errr"))</f>
        <v>ok</v>
      </c>
      <c r="H615" s="1" t="s">
        <v>637</v>
      </c>
      <c r="I615" s="81" t="str">
        <f>HYPERLINK(VLOOKUP(H615,Video_List!G:K,5),"video")</f>
        <v>video</v>
      </c>
      <c r="J615" s="5" t="str">
        <f>IF(ISBLANK(H615),"",IFERROR(IF(MATCH(H615,Video_List!$G:$G,)&gt;0,"ok",""),"error"))</f>
        <v>ok</v>
      </c>
      <c r="K615" s="2">
        <v>45164.4702777778</v>
      </c>
      <c r="L615" s="2">
        <v>45164.4704166667</v>
      </c>
      <c r="M615" s="52">
        <f t="shared" si="85"/>
        <v>1.388888995279558E-4</v>
      </c>
      <c r="N615" s="53" t="s">
        <v>31</v>
      </c>
      <c r="O615" s="54" t="s">
        <v>35</v>
      </c>
      <c r="P615" s="54" t="s">
        <v>46</v>
      </c>
      <c r="Q615" s="6">
        <v>85</v>
      </c>
      <c r="R615" s="5" t="str">
        <f t="shared" si="82"/>
        <v>FAIR-D3/85</v>
      </c>
      <c r="S615" s="4" t="str">
        <f>IF(ISBLANK(E615),"",IF(E615=H615, "1 video",CONCATENATE((+COUNTIFS(Video_List!$A:$A,Monitoring!C615,Video_List!$D:$D,"&lt;=" &amp;Monitoring!L615)-COUNTIFS(Video_List!$A:$A,Monitoring!C615,Video_List!$D:$D,"&lt;=" &amp;Monitoring!K615))+1," videos")))</f>
        <v>1 video</v>
      </c>
      <c r="T615" s="54" t="s">
        <v>34</v>
      </c>
      <c r="U615" s="75"/>
      <c r="V615" s="7" t="str">
        <f t="shared" si="80"/>
        <v/>
      </c>
      <c r="W615" s="85" t="str">
        <f t="shared" si="83"/>
        <v>yes</v>
      </c>
      <c r="X615" s="86" t="s">
        <v>35</v>
      </c>
      <c r="Y615" s="87" t="str">
        <f>+IFERROR(IF(Z615="#N/C","#N/C",INDEX(Taxonomy_UniqueValues!A:A,MATCH(Z615,Taxonomy_UniqueValues!B:B,0))),"#N/C")</f>
        <v>Insecta</v>
      </c>
      <c r="Z615" s="87" t="str">
        <f>+IFERROR(IF(AA615="#N/C","#N/C",INDEX(Taxonomy_UniqueValues!B:B,MATCH(AA615,Taxonomy_UniqueValues!C:C,0))),"#N/C")</f>
        <v>Diptera</v>
      </c>
      <c r="AA615" s="87" t="str">
        <f>+IFERROR(IF(AC615="#N/C","#N/C",INDEX(Taxonomy_UniqueValues!C:C,MATCH(AC615,Taxonomy_UniqueValues!E:E,0))),"#N/C")</f>
        <v>Brachycera</v>
      </c>
      <c r="AB615" s="87" t="str">
        <f>+IFERROR(IF(AC615="#N/C","#N/C",INDEX(Taxonomy_UniqueValues!D:D,MATCH(AC615,Taxonomy_UniqueValues!E:E,0))),"#N/C")</f>
        <v>Muscomorpha</v>
      </c>
      <c r="AC615" s="87" t="s">
        <v>36</v>
      </c>
      <c r="AD615" s="87" t="str">
        <f>+IFERROR(IF(AE615="#N/C","#N/C",IF(AE615="-",INDEX(Taxonomy_UniqueValues!F:F,MATCH(AF615,Taxonomy_UniqueValues!H:H,0)),INDEX(Taxonomy_UniqueValues!F:F,MATCH(AE615,Taxonomy_UniqueValues!G:G,0)))),"#N/C")</f>
        <v>#N/C</v>
      </c>
      <c r="AE615" s="87" t="str">
        <f>+IFERROR(IF(AF615="#N/C","#N/C",INDEX(Taxonomy_UniqueValues!G:G,MATCH(AF615,Taxonomy_UniqueValues!H:H,0))),"#N/C")</f>
        <v>#N/C</v>
      </c>
      <c r="AF615" s="89" t="str">
        <f>+IFERROR(IF(AG615="#N/C","#N/C",INDEX(Taxonomy_UniqueValues!H:H,MATCH(AG615,Taxonomy_UniqueValues!I:I,0))),"#N/C")</f>
        <v>#N/C</v>
      </c>
      <c r="AG615" s="88" t="s">
        <v>37</v>
      </c>
      <c r="AH615" s="39" t="str" cm="1">
        <f t="array" ref="AH615">IF(LEN(V615)&gt;1,V615,_xlfn.LET(_xlpm.cls,Y615, _xlpm.ord,IFERROR(Z615,"#N/C"), _xlpm.subord,IFERROR(AA615,"#N/C"), _xlpm.infr,IFERROR(AB615,"#N/C"), _xlpm.sf,IFERROR(AC615,"#N/C"), _xlpm.fam,IFERROR(AD615,"#N/C"), _xlpm.subfam,IF(TRIM(AE615)="-","#N/C",IFERROR(AE615,"#N/C")),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_xlpm.fallback,IF(IFERROR(Z615,"#N/C")="#N/C",Y615,IF(IFERROR(AA615,"#N/C")="#N/C",Z615,IF(IFERROR(AB615,"#N/C")="#N/C",AA615,IF(IFERROR(AC615,"#N/C")="#N/C",AB615,IF(IFERROR(AD615,"#N/C")="#N/C",AC615,IF(IFERROR(AE615,"#N/C")="#N/C",AD615,"#N/C")))))), _xlpm.finalResult,IF(OR(_xlpm.computedResult="",_xlpm.computedResult="#N/C"),_xlpm.fallback,_xlpm.computedResult), INDEX(_xlpm.finalResult,1)))</f>
        <v>Muscoidea</v>
      </c>
      <c r="AI615" s="106" t="s">
        <v>35</v>
      </c>
      <c r="AJ615" s="55" t="str">
        <f t="shared" si="81"/>
        <v>Insecta.Diptera.Brachycera.Muscomorpha.Muscoidea.#N/C.#N/C.#N/C.#N/C</v>
      </c>
    </row>
    <row r="616" spans="1:36" x14ac:dyDescent="0.25">
      <c r="A616" s="3">
        <v>86</v>
      </c>
      <c r="B616" s="50" t="str">
        <f t="shared" si="86"/>
        <v>FAIR-D3_86</v>
      </c>
      <c r="C616" s="51" t="s">
        <v>530</v>
      </c>
      <c r="D616" s="4">
        <f t="shared" si="84"/>
        <v>45164</v>
      </c>
      <c r="E616" s="1" t="s">
        <v>638</v>
      </c>
      <c r="F616" s="81" t="str">
        <f>HYPERLINK(VLOOKUP(E616,Video_List!G:K,5),"video")</f>
        <v>video</v>
      </c>
      <c r="G616" s="5" t="str">
        <f>IF(ISBLANK(E616),"",IFERROR(IF(MATCH(E616,Video_List!$G:$G,)&gt;0,"ok",""),"errr"))</f>
        <v>ok</v>
      </c>
      <c r="H616" s="1" t="s">
        <v>638</v>
      </c>
      <c r="I616" s="81" t="str">
        <f>HYPERLINK(VLOOKUP(H616,Video_List!G:K,5),"video")</f>
        <v>video</v>
      </c>
      <c r="J616" s="5" t="str">
        <f>IF(ISBLANK(H616),"",IFERROR(IF(MATCH(H616,Video_List!$G:$G,)&gt;0,"ok",""),"error"))</f>
        <v>ok</v>
      </c>
      <c r="K616" s="2">
        <v>45164.474166666703</v>
      </c>
      <c r="L616" s="2">
        <v>45164.474398148202</v>
      </c>
      <c r="M616" s="52">
        <f t="shared" si="85"/>
        <v>2.3148149921325967E-4</v>
      </c>
      <c r="N616" s="53" t="s">
        <v>31</v>
      </c>
      <c r="O616" s="54" t="s">
        <v>35</v>
      </c>
      <c r="P616" s="54" t="s">
        <v>33</v>
      </c>
      <c r="Q616" s="6">
        <v>86</v>
      </c>
      <c r="R616" s="5" t="str">
        <f t="shared" si="82"/>
        <v>FAIR-D3/86</v>
      </c>
      <c r="S616" s="4" t="str">
        <f>IF(ISBLANK(E616),"",IF(E616=H616, "1 video",CONCATENATE((+COUNTIFS(Video_List!$A:$A,Monitoring!C616,Video_List!$D:$D,"&lt;=" &amp;Monitoring!L616)-COUNTIFS(Video_List!$A:$A,Monitoring!C616,Video_List!$D:$D,"&lt;=" &amp;Monitoring!K616))+1," videos")))</f>
        <v>1 video</v>
      </c>
      <c r="T616" s="54" t="s">
        <v>34</v>
      </c>
      <c r="U616" s="75"/>
      <c r="V616" s="7" t="str">
        <f t="shared" si="80"/>
        <v/>
      </c>
      <c r="W616" s="85" t="str">
        <f t="shared" si="83"/>
        <v>yes</v>
      </c>
      <c r="X616" s="86" t="s">
        <v>35</v>
      </c>
      <c r="Y616" s="87" t="str">
        <f>+IFERROR(IF(Z616="#N/C","#N/C",IF(Z616=0,INDEX(Taxonomy_UniqueValues!A:A,MATCH(AA616,Taxonomy_UniqueValues!C:C,0)),INDEX(Taxonomy_UniqueValues!A:A,MATCH(Z616,Taxonomy_UniqueValues!B:B,0)))),"#N/C")</f>
        <v>Insecta</v>
      </c>
      <c r="Z616" s="87" t="str">
        <f>+IFERROR(IF(AA616="#N/C","#N/C",IF(AA616=0,INDEX(Taxonomy_UniqueValues!B:B,MATCH(AB616,Taxonomy_UniqueValues!D:D,0)),INDEX(Taxonomy_UniqueValues!B:B,MATCH(AA616,Taxonomy_UniqueValues!C:C,0)))),"#N/C")</f>
        <v>Diptera</v>
      </c>
      <c r="AA616" s="87" t="str">
        <f>+IFERROR(IF(AB616="#N/C","#N/C",IF(AB616=0,INDEX(Taxonomy_UniqueValues!C:C,MATCH(AC616,Taxonomy_UniqueValues!E:E,0)),INDEX(Taxonomy_UniqueValues!C:C,MATCH(AB616,Taxonomy_UniqueValues!D:D,0)))),"#N/C")</f>
        <v>Brachycera</v>
      </c>
      <c r="AB616" s="87" t="str">
        <f>+IFERROR(IF(AC616="#N/C","#N/C",IF(AC616=0,INDEX(Taxonomy_UniqueValues!D:D,MATCH(AD616,Taxonomy_UniqueValues!F:F,0)),INDEX(Taxonomy_UniqueValues!D:D,MATCH(AC616,Taxonomy_UniqueValues!E:E,0)))),"#N/C")</f>
        <v>Muscomorpha</v>
      </c>
      <c r="AC616" s="87" t="str">
        <f>+IFERROR(IF(AD616="#N/C","#N/C",IF(AD616=0,INDEX(Taxonomy_UniqueValues!E:E,MATCH(AE616,Taxonomy_UniqueValues!G:G,0)),INDEX(Taxonomy_UniqueValues!E:E,MATCH(AD616,Taxonomy_UniqueValues!F:F,0)))),"#N/C")</f>
        <v>Muscoidea</v>
      </c>
      <c r="AD616" s="87" t="str">
        <f>+IFERROR(IF(AE616="#N/C","#N/C",IF(AE616=0,INDEX(Taxonomy_UniqueValues!F:F,MATCH(AF616,Taxonomy_UniqueValues!H:H,0)),INDEX(Taxonomy_UniqueValues!F:F,MATCH(AE616,Taxonomy_UniqueValues!G:G,0)))),"#N/C")</f>
        <v>Fanniidae</v>
      </c>
      <c r="AE616" s="87">
        <f>+IFERROR(IF(AF616="#N/C","#N/C",INDEX(Taxonomy_UniqueValues!G:G,MATCH(AF616,Taxonomy_UniqueValues!H:H,0))),"#N/C")</f>
        <v>0</v>
      </c>
      <c r="AF616" s="89" t="s">
        <v>39</v>
      </c>
      <c r="AG616" s="88" t="s">
        <v>37</v>
      </c>
      <c r="AH616" s="39" t="str" cm="1">
        <f t="array" ref="AH616">IF(LEN(V616)&gt;1,V616,_xlfn.LET(_xlpm.cls,Y616, _xlpm.ord,IFERROR(Z616,"#N/C"), _xlpm.subord,IFERROR(AA616,"#N/C"), _xlpm.infr,IFERROR(AB616,"#N/C"), _xlpm.sf,IFERROR(AC616,"#N/C"), _xlpm.fam,IFERROR(AD616,"#N/C"), _xlpm.subfam,IF(TRIM(AE616)="-","#N/C",IFERROR(AE616,"#N/C")),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_xlpm.fallback,IF(IFERROR(Z616,"#N/C")="#N/C",Y616,IF(IFERROR(AA616,"#N/C")="#N/C",Z616,IF(IFERROR(AB616,"#N/C")="#N/C",AA616,IF(IFERROR(AC616,"#N/C")="#N/C",AB616,IF(IFERROR(AD616,"#N/C")="#N/C",AC616,IF(IFERROR(AE616,"#N/C")="#N/C",AD616,"#N/C")))))), _xlpm.finalResult,IF(OR(_xlpm.computedResult="",_xlpm.computedResult="#N/C"),_xlpm.fallback,_xlpm.computedResult), INDEX(_xlpm.finalResult,1)))</f>
        <v>fly</v>
      </c>
      <c r="AI616" s="106" t="s">
        <v>35</v>
      </c>
      <c r="AJ616" s="55" t="str">
        <f t="shared" si="81"/>
        <v>Insecta.Diptera.Brachycera.Muscomorpha.Muscoidea.Fanniidae.0.Fannia.#N/C</v>
      </c>
    </row>
    <row r="617" spans="1:36" x14ac:dyDescent="0.25">
      <c r="A617" s="3">
        <v>87</v>
      </c>
      <c r="B617" s="50" t="str">
        <f t="shared" si="86"/>
        <v>FAIR-D3_87</v>
      </c>
      <c r="C617" s="51" t="s">
        <v>530</v>
      </c>
      <c r="D617" s="4">
        <f t="shared" si="84"/>
        <v>45164</v>
      </c>
      <c r="E617" s="1" t="s">
        <v>639</v>
      </c>
      <c r="F617" s="81" t="str">
        <f>HYPERLINK(VLOOKUP(E617,Video_List!G:K,5),"video")</f>
        <v>video</v>
      </c>
      <c r="G617" s="5" t="str">
        <f>IF(ISBLANK(E617),"",IFERROR(IF(MATCH(E617,Video_List!$G:$G,)&gt;0,"ok",""),"errr"))</f>
        <v>ok</v>
      </c>
      <c r="H617" s="1" t="s">
        <v>640</v>
      </c>
      <c r="I617" s="81" t="str">
        <f>HYPERLINK(VLOOKUP(H617,Video_List!G:K,5),"video")</f>
        <v>video</v>
      </c>
      <c r="J617" s="5" t="str">
        <f>IF(ISBLANK(H617),"",IFERROR(IF(MATCH(H617,Video_List!$G:$G,)&gt;0,"ok",""),"error"))</f>
        <v>ok</v>
      </c>
      <c r="K617" s="2">
        <v>45164.481261574103</v>
      </c>
      <c r="L617" s="2">
        <v>45164.483807870398</v>
      </c>
      <c r="M617" s="52">
        <f t="shared" si="85"/>
        <v>2.5462962948950008E-3</v>
      </c>
      <c r="N617" s="53" t="s">
        <v>31</v>
      </c>
      <c r="O617" s="54" t="s">
        <v>35</v>
      </c>
      <c r="P617" s="54" t="s">
        <v>46</v>
      </c>
      <c r="Q617" s="6">
        <v>87</v>
      </c>
      <c r="R617" s="5" t="str">
        <f t="shared" si="82"/>
        <v>FAIR-D3/87</v>
      </c>
      <c r="S617" s="4" t="str">
        <f>IF(ISBLANK(E617),"",IF(E617=H617, "1 video",CONCATENATE((+COUNTIFS(Video_List!$A:$A,Monitoring!C617,Video_List!$D:$D,"&lt;=" &amp;Monitoring!L617)-COUNTIFS(Video_List!$A:$A,Monitoring!C617,Video_List!$D:$D,"&lt;=" &amp;Monitoring!K617))+1," videos")))</f>
        <v>3 videos</v>
      </c>
      <c r="T617" s="54" t="s">
        <v>34</v>
      </c>
      <c r="U617" s="75"/>
      <c r="V617" s="7" t="str">
        <f t="shared" si="80"/>
        <v/>
      </c>
      <c r="W617" s="85" t="str">
        <f t="shared" si="83"/>
        <v>no</v>
      </c>
      <c r="X617" s="86" t="s">
        <v>35</v>
      </c>
      <c r="Y617" s="87" t="str">
        <f>+IFERROR(IF(Z617="#N/C","#N/C",INDEX(Taxonomy_UniqueValues!A:A,MATCH(Z617,Taxonomy_UniqueValues!B:B,0))),"#N/C")</f>
        <v>Insecta</v>
      </c>
      <c r="Z617" s="87" t="str">
        <f>+IFERROR(IF(AA617="#N/C","#N/C",INDEX(Taxonomy_UniqueValues!B:B,MATCH(AA617,Taxonomy_UniqueValues!C:C,0))),"#N/C")</f>
        <v>Diptera</v>
      </c>
      <c r="AA617" s="87" t="s">
        <v>49</v>
      </c>
      <c r="AB617" s="87" t="str">
        <f>+IFERROR(IF(AC617="#N/C","#N/C",INDEX(Taxonomy_UniqueValues!D:D,MATCH(AC617,Taxonomy_UniqueValues!E:E,0))),"#N/C")</f>
        <v>#N/C</v>
      </c>
      <c r="AC617" s="87" t="str">
        <f>+IFERROR(IF(AD617="#N/C","#N/C",INDEX(Taxonomy_UniqueValues!E:E,MATCH(AD617,Taxonomy_UniqueValues!F:F,0))),"#N/C")</f>
        <v>#N/C</v>
      </c>
      <c r="AD617" s="87" t="str">
        <f>+IFERROR(IF(AE617="#N/C","#N/C",IF(AE617="-",INDEX(Taxonomy_UniqueValues!F:F,MATCH(AF617,Taxonomy_UniqueValues!H:H,0)),INDEX(Taxonomy_UniqueValues!F:F,MATCH(AE617,Taxonomy_UniqueValues!G:G,0)))),"#N/C")</f>
        <v>#N/C</v>
      </c>
      <c r="AE617" s="87" t="str">
        <f>+IFERROR(IF(AF617="#N/C","#N/C",INDEX(Taxonomy_UniqueValues!G:G,MATCH(AF617,Taxonomy_UniqueValues!H:H,0))),"#N/C")</f>
        <v>#N/C</v>
      </c>
      <c r="AF617" s="89" t="str">
        <f>+IFERROR(IF(AG617="#N/C","#N/C",INDEX(Taxonomy_UniqueValues!H:H,MATCH(AG617,Taxonomy_UniqueValues!I:I,0))),"#N/C")</f>
        <v>#N/C</v>
      </c>
      <c r="AG617" s="88" t="s">
        <v>37</v>
      </c>
      <c r="AH617" s="39" t="str" cm="1">
        <f t="array" ref="AH617">IF(LEN(V617)&gt;1,V617,_xlfn.LET(_xlpm.cls,Y617, _xlpm.ord,IFERROR(Z617,"#N/C"), _xlpm.subord,IFERROR(AA617,"#N/C"), _xlpm.infr,IFERROR(AB617,"#N/C"), _xlpm.sf,IFERROR(AC617,"#N/C"), _xlpm.fam,IFERROR(AD617,"#N/C"), _xlpm.subfam,IF(TRIM(AE617)="-","#N/C",IFERROR(AE617,"#N/C")),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_xlpm.fallback,IF(IFERROR(Z617,"#N/C")="#N/C",Y617,IF(IFERROR(AA617,"#N/C")="#N/C",Z617,IF(IFERROR(AB617,"#N/C")="#N/C",AA617,IF(IFERROR(AC617,"#N/C")="#N/C",AB617,IF(IFERROR(AD617,"#N/C")="#N/C",AC617,IF(IFERROR(AE617,"#N/C")="#N/C",AD617,"#N/C")))))), _xlpm.finalResult,IF(OR(_xlpm.computedResult="",_xlpm.computedResult="#N/C"),_xlpm.fallback,_xlpm.computedResult), INDEX(_xlpm.finalResult,1)))</f>
        <v>Brachycera</v>
      </c>
      <c r="AI617" s="106" t="s">
        <v>35</v>
      </c>
      <c r="AJ617" s="55" t="str">
        <f t="shared" si="81"/>
        <v>Insecta.Diptera.Brachycera.#N/C.#N/C.#N/C.#N/C.#N/C.#N/C</v>
      </c>
    </row>
    <row r="618" spans="1:36" x14ac:dyDescent="0.25">
      <c r="A618" s="3">
        <v>88</v>
      </c>
      <c r="B618" s="50" t="str">
        <f t="shared" si="86"/>
        <v>FAIR-D3_88</v>
      </c>
      <c r="C618" s="51" t="s">
        <v>530</v>
      </c>
      <c r="D618" s="4">
        <f t="shared" si="84"/>
        <v>45164</v>
      </c>
      <c r="E618" s="1" t="s">
        <v>641</v>
      </c>
      <c r="F618" s="81" t="str">
        <f>HYPERLINK(VLOOKUP(E618,Video_List!G:K,5),"video")</f>
        <v>video</v>
      </c>
      <c r="G618" s="5" t="str">
        <f>IF(ISBLANK(E618),"",IFERROR(IF(MATCH(E618,Video_List!$G:$G,)&gt;0,"ok",""),"errr"))</f>
        <v>ok</v>
      </c>
      <c r="H618" s="1" t="s">
        <v>641</v>
      </c>
      <c r="I618" s="81" t="str">
        <f>HYPERLINK(VLOOKUP(H618,Video_List!G:K,5),"video")</f>
        <v>video</v>
      </c>
      <c r="J618" s="5" t="str">
        <f>IF(ISBLANK(H618),"",IFERROR(IF(MATCH(H618,Video_List!$G:$G,)&gt;0,"ok",""),"error"))</f>
        <v>ok</v>
      </c>
      <c r="K618" s="2">
        <v>45164.496006944399</v>
      </c>
      <c r="L618" s="2">
        <v>45164.496087963002</v>
      </c>
      <c r="M618" s="52">
        <f t="shared" si="85"/>
        <v>8.1018602941185236E-5</v>
      </c>
      <c r="N618" s="53" t="s">
        <v>46</v>
      </c>
      <c r="O618" s="54" t="s">
        <v>32</v>
      </c>
      <c r="P618" s="54" t="s">
        <v>33</v>
      </c>
      <c r="Q618" s="6">
        <v>88</v>
      </c>
      <c r="R618" s="5" t="str">
        <f t="shared" si="82"/>
        <v>FAIR-D3/88</v>
      </c>
      <c r="S618" s="4" t="str">
        <f>IF(ISBLANK(E618),"",IF(E618=H618, "1 video",CONCATENATE((+COUNTIFS(Video_List!$A:$A,Monitoring!C618,Video_List!$D:$D,"&lt;=" &amp;Monitoring!L618)-COUNTIFS(Video_List!$A:$A,Monitoring!C618,Video_List!$D:$D,"&lt;=" &amp;Monitoring!K618))+1," videos")))</f>
        <v>1 video</v>
      </c>
      <c r="T618" s="54" t="s">
        <v>34</v>
      </c>
      <c r="U618" s="75"/>
      <c r="V618" s="7" t="str">
        <f t="shared" si="80"/>
        <v/>
      </c>
      <c r="W618" s="85" t="str">
        <f t="shared" si="83"/>
        <v>yes</v>
      </c>
      <c r="X618" s="86" t="s">
        <v>35</v>
      </c>
      <c r="Y618" s="87" t="str">
        <f>+IFERROR(IF(Z618="#N/C","#N/C",INDEX(Taxonomy_UniqueValues!A:A,MATCH(Z618,Taxonomy_UniqueValues!B:B,0))),"#N/C")</f>
        <v>Insecta</v>
      </c>
      <c r="Z618" s="87" t="str">
        <f>+IFERROR(IF(AA618="#N/C","#N/C",INDEX(Taxonomy_UniqueValues!B:B,MATCH(AA618,Taxonomy_UniqueValues!C:C,0))),"#N/C")</f>
        <v>Diptera</v>
      </c>
      <c r="AA618" s="87" t="str">
        <f>+IFERROR(IF(AC618="#N/C","#N/C",INDEX(Taxonomy_UniqueValues!C:C,MATCH(AC618,Taxonomy_UniqueValues!E:E,0))),"#N/C")</f>
        <v>Brachycera</v>
      </c>
      <c r="AB618" s="87" t="str">
        <f>+IFERROR(IF(AC618="#N/C","#N/C",INDEX(Taxonomy_UniqueValues!D:D,MATCH(AC618,Taxonomy_UniqueValues!E:E,0))),"#N/C")</f>
        <v>Muscomorpha</v>
      </c>
      <c r="AC618" s="87" t="s">
        <v>36</v>
      </c>
      <c r="AD618" s="87" t="str">
        <f>+IFERROR(IF(AE618="#N/C","#N/C",IF(AE618="-",INDEX(Taxonomy_UniqueValues!F:F,MATCH(AF618,Taxonomy_UniqueValues!H:H,0)),INDEX(Taxonomy_UniqueValues!F:F,MATCH(AE618,Taxonomy_UniqueValues!G:G,0)))),"#N/C")</f>
        <v>#N/C</v>
      </c>
      <c r="AE618" s="87" t="str">
        <f>+IFERROR(IF(AF618="#N/C","#N/C",INDEX(Taxonomy_UniqueValues!G:G,MATCH(AF618,Taxonomy_UniqueValues!H:H,0))),"#N/C")</f>
        <v>#N/C</v>
      </c>
      <c r="AF618" s="89" t="str">
        <f>+IFERROR(IF(AG618="#N/C","#N/C",INDEX(Taxonomy_UniqueValues!H:H,MATCH(AG618,Taxonomy_UniqueValues!I:I,0))),"#N/C")</f>
        <v>#N/C</v>
      </c>
      <c r="AG618" s="88" t="s">
        <v>37</v>
      </c>
      <c r="AH618" s="39" t="str" cm="1">
        <f t="array" ref="AH618">IF(LEN(V618)&gt;1,V618,_xlfn.LET(_xlpm.cls,Y618, _xlpm.ord,IFERROR(Z618,"#N/C"), _xlpm.subord,IFERROR(AA618,"#N/C"), _xlpm.infr,IFERROR(AB618,"#N/C"), _xlpm.sf,IFERROR(AC618,"#N/C"), _xlpm.fam,IFERROR(AD618,"#N/C"), _xlpm.subfam,IF(TRIM(AE618)="-","#N/C",IFERROR(AE618,"#N/C")),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_xlpm.fallback,IF(IFERROR(Z618,"#N/C")="#N/C",Y618,IF(IFERROR(AA618,"#N/C")="#N/C",Z618,IF(IFERROR(AB618,"#N/C")="#N/C",AA618,IF(IFERROR(AC618,"#N/C")="#N/C",AB618,IF(IFERROR(AD618,"#N/C")="#N/C",AC618,IF(IFERROR(AE618,"#N/C")="#N/C",AD618,"#N/C")))))), _xlpm.finalResult,IF(OR(_xlpm.computedResult="",_xlpm.computedResult="#N/C"),_xlpm.fallback,_xlpm.computedResult), INDEX(_xlpm.finalResult,1)))</f>
        <v>Muscoidea</v>
      </c>
      <c r="AI618" s="106" t="s">
        <v>35</v>
      </c>
      <c r="AJ618" s="55" t="str">
        <f t="shared" si="81"/>
        <v>Insecta.Diptera.Brachycera.Muscomorpha.Muscoidea.#N/C.#N/C.#N/C.#N/C</v>
      </c>
    </row>
    <row r="619" spans="1:36" x14ac:dyDescent="0.25">
      <c r="A619" s="3">
        <v>89</v>
      </c>
      <c r="B619" s="50" t="str">
        <f t="shared" si="86"/>
        <v>FAIR-D3_89</v>
      </c>
      <c r="C619" s="51" t="s">
        <v>530</v>
      </c>
      <c r="D619" s="4">
        <f t="shared" si="84"/>
        <v>45164</v>
      </c>
      <c r="E619" s="1" t="s">
        <v>642</v>
      </c>
      <c r="F619" s="81" t="str">
        <f>HYPERLINK(VLOOKUP(E619,Video_List!G:K,5),"video")</f>
        <v>video</v>
      </c>
      <c r="G619" s="5" t="str">
        <f>IF(ISBLANK(E619),"",IFERROR(IF(MATCH(E619,Video_List!$G:$G,)&gt;0,"ok",""),"errr"))</f>
        <v>ok</v>
      </c>
      <c r="H619" s="1" t="s">
        <v>642</v>
      </c>
      <c r="I619" s="81" t="str">
        <f>HYPERLINK(VLOOKUP(H619,Video_List!G:K,5),"video")</f>
        <v>video</v>
      </c>
      <c r="J619" s="5" t="str">
        <f>IF(ISBLANK(H619),"",IFERROR(IF(MATCH(H619,Video_List!$G:$G,)&gt;0,"ok",""),"error"))</f>
        <v>ok</v>
      </c>
      <c r="K619" s="2">
        <v>45164.509201388901</v>
      </c>
      <c r="L619" s="2">
        <v>45164.509317129603</v>
      </c>
      <c r="M619" s="52">
        <f t="shared" si="85"/>
        <v>1.1574070231290534E-4</v>
      </c>
      <c r="N619" s="53" t="s">
        <v>46</v>
      </c>
      <c r="O619" s="54" t="s">
        <v>35</v>
      </c>
      <c r="P619" s="54" t="s">
        <v>46</v>
      </c>
      <c r="Q619" s="6">
        <v>89</v>
      </c>
      <c r="R619" s="5" t="str">
        <f t="shared" si="82"/>
        <v>FAIR-D3/89</v>
      </c>
      <c r="S619" s="4" t="str">
        <f>IF(ISBLANK(E619),"",IF(E619=H619, "1 video",CONCATENATE((+COUNTIFS(Video_List!$A:$A,Monitoring!C619,Video_List!$D:$D,"&lt;=" &amp;Monitoring!L619)-COUNTIFS(Video_List!$A:$A,Monitoring!C619,Video_List!$D:$D,"&lt;=" &amp;Monitoring!K619))+1," videos")))</f>
        <v>1 video</v>
      </c>
      <c r="T619" s="54" t="s">
        <v>34</v>
      </c>
      <c r="U619" s="75"/>
      <c r="V619" s="7" t="str">
        <f t="shared" si="80"/>
        <v/>
      </c>
      <c r="W619" s="85" t="str">
        <f t="shared" si="83"/>
        <v>no</v>
      </c>
      <c r="X619" s="86" t="s">
        <v>35</v>
      </c>
      <c r="Y619" s="87" t="str">
        <f>+IFERROR(IF(Z619="#N/C","#N/C",INDEX(Taxonomy_UniqueValues!A:A,MATCH(Z619,Taxonomy_UniqueValues!B:B,0))),"#N/C")</f>
        <v>Insecta</v>
      </c>
      <c r="Z619" s="87" t="str">
        <f>+IFERROR(IF(AA619="#N/C","#N/C",INDEX(Taxonomy_UniqueValues!B:B,MATCH(AA619,Taxonomy_UniqueValues!C:C,0))),"#N/C")</f>
        <v>Diptera</v>
      </c>
      <c r="AA619" s="87" t="s">
        <v>49</v>
      </c>
      <c r="AB619" s="87" t="str">
        <f>+IFERROR(IF(AC619="#N/C","#N/C",INDEX(Taxonomy_UniqueValues!D:D,MATCH(AC619,Taxonomy_UniqueValues!E:E,0))),"#N/C")</f>
        <v>#N/C</v>
      </c>
      <c r="AC619" s="87" t="str">
        <f>+IFERROR(IF(AD619="#N/C","#N/C",INDEX(Taxonomy_UniqueValues!E:E,MATCH(AD619,Taxonomy_UniqueValues!F:F,0))),"#N/C")</f>
        <v>#N/C</v>
      </c>
      <c r="AD619" s="87" t="str">
        <f>+IFERROR(IF(AE619="#N/C","#N/C",IF(AE619="-",INDEX(Taxonomy_UniqueValues!F:F,MATCH(AF619,Taxonomy_UniqueValues!H:H,0)),INDEX(Taxonomy_UniqueValues!F:F,MATCH(AE619,Taxonomy_UniqueValues!G:G,0)))),"#N/C")</f>
        <v>#N/C</v>
      </c>
      <c r="AE619" s="87" t="str">
        <f>+IFERROR(IF(AF619="#N/C","#N/C",INDEX(Taxonomy_UniqueValues!G:G,MATCH(AF619,Taxonomy_UniqueValues!H:H,0))),"#N/C")</f>
        <v>#N/C</v>
      </c>
      <c r="AF619" s="89" t="str">
        <f>+IFERROR(IF(AG619="#N/C","#N/C",INDEX(Taxonomy_UniqueValues!H:H,MATCH(AG619,Taxonomy_UniqueValues!I:I,0))),"#N/C")</f>
        <v>#N/C</v>
      </c>
      <c r="AG619" s="88" t="s">
        <v>37</v>
      </c>
      <c r="AH619" s="39" t="str" cm="1">
        <f t="array" ref="AH619">IF(LEN(V619)&gt;1,V619,_xlfn.LET(_xlpm.cls,Y619, _xlpm.ord,IFERROR(Z619,"#N/C"), _xlpm.subord,IFERROR(AA619,"#N/C"), _xlpm.infr,IFERROR(AB619,"#N/C"), _xlpm.sf,IFERROR(AC619,"#N/C"), _xlpm.fam,IFERROR(AD619,"#N/C"), _xlpm.subfam,IF(TRIM(AE619)="-","#N/C",IFERROR(AE619,"#N/C")),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_xlpm.fallback,IF(IFERROR(Z619,"#N/C")="#N/C",Y619,IF(IFERROR(AA619,"#N/C")="#N/C",Z619,IF(IFERROR(AB619,"#N/C")="#N/C",AA619,IF(IFERROR(AC619,"#N/C")="#N/C",AB619,IF(IFERROR(AD619,"#N/C")="#N/C",AC619,IF(IFERROR(AE619,"#N/C")="#N/C",AD619,"#N/C")))))), _xlpm.finalResult,IF(OR(_xlpm.computedResult="",_xlpm.computedResult="#N/C"),_xlpm.fallback,_xlpm.computedResult), INDEX(_xlpm.finalResult,1)))</f>
        <v>Brachycera</v>
      </c>
      <c r="AI619" s="106" t="s">
        <v>35</v>
      </c>
      <c r="AJ619" s="55" t="str">
        <f t="shared" si="81"/>
        <v>Insecta.Diptera.Brachycera.#N/C.#N/C.#N/C.#N/C.#N/C.#N/C</v>
      </c>
    </row>
    <row r="620" spans="1:36" x14ac:dyDescent="0.25">
      <c r="A620" s="3">
        <v>90</v>
      </c>
      <c r="B620" s="50" t="str">
        <f t="shared" si="86"/>
        <v>FAIR-D3_90</v>
      </c>
      <c r="C620" s="51" t="s">
        <v>530</v>
      </c>
      <c r="D620" s="4">
        <f t="shared" si="84"/>
        <v>45164</v>
      </c>
      <c r="E620" s="1" t="s">
        <v>643</v>
      </c>
      <c r="F620" s="81" t="str">
        <f>HYPERLINK(VLOOKUP(E620,Video_List!G:K,5),"video")</f>
        <v>video</v>
      </c>
      <c r="G620" s="5" t="str">
        <f>IF(ISBLANK(E620),"",IFERROR(IF(MATCH(E620,Video_List!$G:$G,)&gt;0,"ok",""),"errr"))</f>
        <v>ok</v>
      </c>
      <c r="H620" s="1" t="s">
        <v>643</v>
      </c>
      <c r="I620" s="81" t="str">
        <f>HYPERLINK(VLOOKUP(H620,Video_List!G:K,5),"video")</f>
        <v>video</v>
      </c>
      <c r="J620" s="5" t="str">
        <f>IF(ISBLANK(H620),"",IFERROR(IF(MATCH(H620,Video_List!$G:$G,)&gt;0,"ok",""),"error"))</f>
        <v>ok</v>
      </c>
      <c r="K620" s="2">
        <v>45164.512858796297</v>
      </c>
      <c r="L620" s="2">
        <v>45164.513518518499</v>
      </c>
      <c r="M620" s="52">
        <f t="shared" si="85"/>
        <v>6.5972220181720331E-4</v>
      </c>
      <c r="N620" s="53" t="s">
        <v>31</v>
      </c>
      <c r="O620" s="54" t="s">
        <v>35</v>
      </c>
      <c r="P620" s="54" t="s">
        <v>46</v>
      </c>
      <c r="Q620" s="6">
        <v>90</v>
      </c>
      <c r="R620" s="5" t="str">
        <f t="shared" si="82"/>
        <v>FAIR-D3/90</v>
      </c>
      <c r="S620" s="4" t="str">
        <f>IF(ISBLANK(E620),"",IF(E620=H620, "1 video",CONCATENATE((+COUNTIFS(Video_List!$A:$A,Monitoring!C620,Video_List!$D:$D,"&lt;=" &amp;Monitoring!L620)-COUNTIFS(Video_List!$A:$A,Monitoring!C620,Video_List!$D:$D,"&lt;=" &amp;Monitoring!K620))+1," videos")))</f>
        <v>1 video</v>
      </c>
      <c r="T620" s="54" t="s">
        <v>34</v>
      </c>
      <c r="U620" s="75"/>
      <c r="V620" s="7" t="str">
        <f t="shared" si="80"/>
        <v/>
      </c>
      <c r="W620" s="85" t="str">
        <f t="shared" si="83"/>
        <v>yes</v>
      </c>
      <c r="X620" s="86" t="s">
        <v>35</v>
      </c>
      <c r="Y620" s="87" t="str">
        <f>+IFERROR(IF(Z620="#N/C","#N/C",INDEX(Taxonomy_UniqueValues!A:A,MATCH(Z620,Taxonomy_UniqueValues!B:B,0))),"#N/C")</f>
        <v>Insecta</v>
      </c>
      <c r="Z620" s="87" t="str">
        <f>+IFERROR(IF(AA620="#N/C","#N/C",INDEX(Taxonomy_UniqueValues!B:B,MATCH(AA620,Taxonomy_UniqueValues!C:C,0))),"#N/C")</f>
        <v>Diptera</v>
      </c>
      <c r="AA620" s="87" t="str">
        <f>+IFERROR(IF(AC620="#N/C","#N/C",INDEX(Taxonomy_UniqueValues!C:C,MATCH(AC620,Taxonomy_UniqueValues!E:E,0))),"#N/C")</f>
        <v>Brachycera</v>
      </c>
      <c r="AB620" s="87" t="str">
        <f>+IFERROR(IF(AC620="#N/C","#N/C",INDEX(Taxonomy_UniqueValues!D:D,MATCH(AC620,Taxonomy_UniqueValues!E:E,0))),"#N/C")</f>
        <v>Muscomorpha</v>
      </c>
      <c r="AC620" s="87" t="s">
        <v>36</v>
      </c>
      <c r="AD620" s="87" t="str">
        <f>+IFERROR(IF(AE620="#N/C","#N/C",IF(AE620="-",INDEX(Taxonomy_UniqueValues!F:F,MATCH(AF620,Taxonomy_UniqueValues!H:H,0)),INDEX(Taxonomy_UniqueValues!F:F,MATCH(AE620,Taxonomy_UniqueValues!G:G,0)))),"#N/C")</f>
        <v>#N/C</v>
      </c>
      <c r="AE620" s="87" t="str">
        <f>+IFERROR(IF(AF620="#N/C","#N/C",INDEX(Taxonomy_UniqueValues!G:G,MATCH(AF620,Taxonomy_UniqueValues!H:H,0))),"#N/C")</f>
        <v>#N/C</v>
      </c>
      <c r="AF620" s="89" t="str">
        <f>+IFERROR(IF(AG620="#N/C","#N/C",INDEX(Taxonomy_UniqueValues!H:H,MATCH(AG620,Taxonomy_UniqueValues!I:I,0))),"#N/C")</f>
        <v>#N/C</v>
      </c>
      <c r="AG620" s="88" t="s">
        <v>37</v>
      </c>
      <c r="AH620" s="39" t="str" cm="1">
        <f t="array" ref="AH620">IF(LEN(V620)&gt;1,V620,_xlfn.LET(_xlpm.cls,Y620, _xlpm.ord,IFERROR(Z620,"#N/C"), _xlpm.subord,IFERROR(AA620,"#N/C"), _xlpm.infr,IFERROR(AB620,"#N/C"), _xlpm.sf,IFERROR(AC620,"#N/C"), _xlpm.fam,IFERROR(AD620,"#N/C"), _xlpm.subfam,IF(TRIM(AE620)="-","#N/C",IFERROR(AE620,"#N/C")),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_xlpm.fallback,IF(IFERROR(Z620,"#N/C")="#N/C",Y620,IF(IFERROR(AA620,"#N/C")="#N/C",Z620,IF(IFERROR(AB620,"#N/C")="#N/C",AA620,IF(IFERROR(AC620,"#N/C")="#N/C",AB620,IF(IFERROR(AD620,"#N/C")="#N/C",AC620,IF(IFERROR(AE620,"#N/C")="#N/C",AD620,"#N/C")))))), _xlpm.finalResult,IF(OR(_xlpm.computedResult="",_xlpm.computedResult="#N/C"),_xlpm.fallback,_xlpm.computedResult), INDEX(_xlpm.finalResult,1)))</f>
        <v>Muscoidea</v>
      </c>
      <c r="AI620" s="106" t="s">
        <v>35</v>
      </c>
      <c r="AJ620" s="55" t="str">
        <f t="shared" si="81"/>
        <v>Insecta.Diptera.Brachycera.Muscomorpha.Muscoidea.#N/C.#N/C.#N/C.#N/C</v>
      </c>
    </row>
    <row r="621" spans="1:36" x14ac:dyDescent="0.25">
      <c r="A621" s="3">
        <v>91</v>
      </c>
      <c r="B621" s="50" t="str">
        <f t="shared" si="86"/>
        <v>FAIR-D3_91</v>
      </c>
      <c r="C621" s="51" t="s">
        <v>530</v>
      </c>
      <c r="D621" s="4">
        <f t="shared" si="84"/>
        <v>45164</v>
      </c>
      <c r="E621" s="1" t="s">
        <v>644</v>
      </c>
      <c r="F621" s="81" t="str">
        <f>HYPERLINK(VLOOKUP(E621,Video_List!G:K,5),"video")</f>
        <v>video</v>
      </c>
      <c r="G621" s="5" t="str">
        <f>IF(ISBLANK(E621),"",IFERROR(IF(MATCH(E621,Video_List!$G:$G,)&gt;0,"ok",""),"errr"))</f>
        <v>ok</v>
      </c>
      <c r="H621" s="1" t="s">
        <v>644</v>
      </c>
      <c r="I621" s="81" t="str">
        <f>HYPERLINK(VLOOKUP(H621,Video_List!G:K,5),"video")</f>
        <v>video</v>
      </c>
      <c r="J621" s="5" t="str">
        <f>IF(ISBLANK(H621),"",IFERROR(IF(MATCH(H621,Video_List!$G:$G,)&gt;0,"ok",""),"error"))</f>
        <v>ok</v>
      </c>
      <c r="K621" s="2">
        <v>45164.5190856482</v>
      </c>
      <c r="L621" s="2">
        <v>45164.519131944398</v>
      </c>
      <c r="M621" s="52">
        <f t="shared" si="85"/>
        <v>4.6296197979245335E-5</v>
      </c>
      <c r="N621" s="53" t="s">
        <v>31</v>
      </c>
      <c r="O621" s="54" t="s">
        <v>35</v>
      </c>
      <c r="P621" s="54" t="s">
        <v>33</v>
      </c>
      <c r="Q621" s="6">
        <v>91</v>
      </c>
      <c r="R621" s="5" t="str">
        <f t="shared" si="82"/>
        <v>FAIR-D3/91</v>
      </c>
      <c r="S621" s="4" t="str">
        <f>IF(ISBLANK(E621),"",IF(E621=H621, "1 video",CONCATENATE((+COUNTIFS(Video_List!$A:$A,Monitoring!C621,Video_List!$D:$D,"&lt;=" &amp;Monitoring!L621)-COUNTIFS(Video_List!$A:$A,Monitoring!C621,Video_List!$D:$D,"&lt;=" &amp;Monitoring!K621))+1," videos")))</f>
        <v>1 video</v>
      </c>
      <c r="T621" s="6" t="s">
        <v>537</v>
      </c>
      <c r="U621" s="75"/>
      <c r="V621" s="7" t="str">
        <f t="shared" si="80"/>
        <v/>
      </c>
      <c r="W621" s="85" t="s">
        <v>32</v>
      </c>
      <c r="X621" s="86" t="s">
        <v>32</v>
      </c>
      <c r="Y621" s="87" t="str">
        <f>+IFERROR(IF(Z621="#N/C","#N/C",INDEX(Taxonomy_UniqueValues!A:A,MATCH(Z621,Taxonomy_UniqueValues!B:B,0))),"#N/C")</f>
        <v>Insecta</v>
      </c>
      <c r="Z621" s="87" t="str">
        <f>+IFERROR(IF(AA621="#N/C","#N/C",INDEX(Taxonomy_UniqueValues!B:B,MATCH(AA621,Taxonomy_UniqueValues!C:C,0))),"#N/C")</f>
        <v>Diptera</v>
      </c>
      <c r="AA621" s="87" t="str">
        <f>+IFERROR(IF(AC621="#N/C","#N/C",INDEX(Taxonomy_UniqueValues!C:C,MATCH(AC621,Taxonomy_UniqueValues!E:E,0))),"#N/C")</f>
        <v>Brachycera</v>
      </c>
      <c r="AB621" s="87" t="str">
        <f>+IFERROR(IF(AC621="#N/C","#N/C",INDEX(Taxonomy_UniqueValues!D:D,MATCH(AC621,Taxonomy_UniqueValues!E:E,0))),"#N/C")</f>
        <v>Muscomorpha</v>
      </c>
      <c r="AC621" s="87" t="str">
        <f>+IFERROR(IF(AD621="#N/C","#N/C",INDEX(Taxonomy_UniqueValues!E:E,MATCH(AD621,Taxonomy_UniqueValues!F:F,0))),"#N/C")</f>
        <v>Oestroidea</v>
      </c>
      <c r="AD621" s="87" t="str">
        <f>+IFERROR(IF(AE621="#N/C","#N/C",IF(AE621="-",INDEX(Taxonomy_UniqueValues!F:F,MATCH(AF621,Taxonomy_UniqueValues!H:H,0)),INDEX(Taxonomy_UniqueValues!F:F,MATCH(AE621,Taxonomy_UniqueValues!G:G,0)))),"#N/C")</f>
        <v>Tachinidae</v>
      </c>
      <c r="AE621" s="87" t="str">
        <f>+IFERROR(IF(AF621="#N/C","#N/C",INDEX(Taxonomy_UniqueValues!G:G,MATCH(AF621,Taxonomy_UniqueValues!H:H,0))),"#N/C")</f>
        <v>Tachininae</v>
      </c>
      <c r="AF621" s="89" t="s">
        <v>645</v>
      </c>
      <c r="AG621" s="88" t="s">
        <v>37</v>
      </c>
      <c r="AH621" s="39" t="str" cm="1">
        <f t="array" ref="AH621">IF(LEN(V621)&gt;1,V621,_xlfn.LET(_xlpm.cls,Y621, _xlpm.ord,IFERROR(Z621,"#N/C"), _xlpm.subord,IFERROR(AA621,"#N/C"), _xlpm.infr,IFERROR(AB621,"#N/C"), _xlpm.sf,IFERROR(AC621,"#N/C"), _xlpm.fam,IFERROR(AD621,"#N/C"), _xlpm.subfam,IF(TRIM(AE621)="-","#N/C",IFERROR(AE621,"#N/C")),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_xlpm.fallback,IF(IFERROR(Z621,"#N/C")="#N/C",Y621,IF(IFERROR(AA621,"#N/C")="#N/C",Z621,IF(IFERROR(AB621,"#N/C")="#N/C",AA621,IF(IFERROR(AC621,"#N/C")="#N/C",AB621,IF(IFERROR(AD621,"#N/C")="#N/C",AC621,IF(IFERROR(AE621,"#N/C")="#N/C",AD621,"#N/C")))))), _xlpm.finalResult,IF(OR(_xlpm.computedResult="",_xlpm.computedResult="#N/C"),_xlpm.fallback,_xlpm.computedResult), INDEX(_xlpm.finalResult,1)))</f>
        <v>flesh_fly</v>
      </c>
      <c r="AI621" s="106" t="s">
        <v>35</v>
      </c>
      <c r="AJ621" s="55" t="str">
        <f t="shared" si="81"/>
        <v>Insecta.Diptera.Brachycera.Muscomorpha.Oestroidea.Tachinidae.Tachininae.Tachina.#N/C</v>
      </c>
    </row>
    <row r="622" spans="1:36" x14ac:dyDescent="0.25">
      <c r="A622" s="3">
        <v>92</v>
      </c>
      <c r="B622" s="50" t="str">
        <f t="shared" si="86"/>
        <v>FAIR-D3_92</v>
      </c>
      <c r="C622" s="51" t="s">
        <v>530</v>
      </c>
      <c r="D622" s="4">
        <f t="shared" si="84"/>
        <v>45164</v>
      </c>
      <c r="E622" s="1" t="s">
        <v>646</v>
      </c>
      <c r="F622" s="81" t="str">
        <f>HYPERLINK(VLOOKUP(E622,Video_List!G:K,5),"video")</f>
        <v>video</v>
      </c>
      <c r="G622" s="5" t="str">
        <f>IF(ISBLANK(E622),"",IFERROR(IF(MATCH(E622,Video_List!$G:$G,)&gt;0,"ok",""),"errr"))</f>
        <v>ok</v>
      </c>
      <c r="H622" s="1" t="s">
        <v>647</v>
      </c>
      <c r="I622" s="81" t="str">
        <f>HYPERLINK(VLOOKUP(H622,Video_List!G:K,5),"video")</f>
        <v>video</v>
      </c>
      <c r="J622" s="5" t="str">
        <f>IF(ISBLANK(H622),"",IFERROR(IF(MATCH(H622,Video_List!$G:$G,)&gt;0,"ok",""),"error"))</f>
        <v>ok</v>
      </c>
      <c r="K622" s="2">
        <v>45164.5230324074</v>
      </c>
      <c r="L622" s="2">
        <v>45164.526111111103</v>
      </c>
      <c r="M622" s="52">
        <f t="shared" si="85"/>
        <v>3.0787037030677311E-3</v>
      </c>
      <c r="N622" s="53" t="s">
        <v>31</v>
      </c>
      <c r="O622" s="54" t="s">
        <v>35</v>
      </c>
      <c r="P622" s="54" t="s">
        <v>33</v>
      </c>
      <c r="Q622" s="6">
        <v>92</v>
      </c>
      <c r="R622" s="5" t="str">
        <f t="shared" si="82"/>
        <v>FAIR-D3/92</v>
      </c>
      <c r="S622" s="4" t="str">
        <f>IF(ISBLANK(E622),"",IF(E622=H622, "1 video",CONCATENATE((+COUNTIFS(Video_List!$A:$A,Monitoring!C622,Video_List!$D:$D,"&lt;=" &amp;Monitoring!L622)-COUNTIFS(Video_List!$A:$A,Monitoring!C622,Video_List!$D:$D,"&lt;=" &amp;Monitoring!K622))+1," videos")))</f>
        <v>2 videos</v>
      </c>
      <c r="T622" s="54" t="s">
        <v>34</v>
      </c>
      <c r="U622" s="75"/>
      <c r="V622" s="7" t="str">
        <f t="shared" si="80"/>
        <v/>
      </c>
      <c r="W622" s="85" t="str">
        <f t="shared" ref="W622:W653" si="87">+IF(Y622="#N/C","-",IF(AC622="#N/C","no","yes"))</f>
        <v>yes</v>
      </c>
      <c r="X622" s="86" t="s">
        <v>35</v>
      </c>
      <c r="Y622" s="87" t="str">
        <f>+IFERROR(IF(Z622="#N/C","#N/C",INDEX(Taxonomy_UniqueValues!A:A,MATCH(Z622,Taxonomy_UniqueValues!B:B,0))),"#N/C")</f>
        <v>Insecta</v>
      </c>
      <c r="Z622" s="87" t="str">
        <f>+IFERROR(IF(AA622="#N/C","#N/C",INDEX(Taxonomy_UniqueValues!B:B,MATCH(AA622,Taxonomy_UniqueValues!C:C,0))),"#N/C")</f>
        <v>Diptera</v>
      </c>
      <c r="AA622" s="87" t="str">
        <f>+IFERROR(IF(AC622="#N/C","#N/C",INDEX(Taxonomy_UniqueValues!C:C,MATCH(AC622,Taxonomy_UniqueValues!E:E,0))),"#N/C")</f>
        <v>Brachycera</v>
      </c>
      <c r="AB622" s="87" t="str">
        <f>+IFERROR(IF(AC622="#N/C","#N/C",INDEX(Taxonomy_UniqueValues!D:D,MATCH(AC622,Taxonomy_UniqueValues!E:E,0))),"#N/C")</f>
        <v>Muscomorpha</v>
      </c>
      <c r="AC622" s="87" t="s">
        <v>36</v>
      </c>
      <c r="AD622" s="87" t="str">
        <f>+IFERROR(IF(AE622="#N/C","#N/C",IF(AE622="-",INDEX(Taxonomy_UniqueValues!F:F,MATCH(AF622,Taxonomy_UniqueValues!H:H,0)),INDEX(Taxonomy_UniqueValues!F:F,MATCH(AE622,Taxonomy_UniqueValues!G:G,0)))),"#N/C")</f>
        <v>#N/C</v>
      </c>
      <c r="AE622" s="87" t="str">
        <f>+IFERROR(IF(AF622="#N/C","#N/C",INDEX(Taxonomy_UniqueValues!G:G,MATCH(AF622,Taxonomy_UniqueValues!H:H,0))),"#N/C")</f>
        <v>#N/C</v>
      </c>
      <c r="AF622" s="89" t="str">
        <f>+IFERROR(IF(AG622="#N/C","#N/C",INDEX(Taxonomy_UniqueValues!H:H,MATCH(AG622,Taxonomy_UniqueValues!I:I,0))),"#N/C")</f>
        <v>#N/C</v>
      </c>
      <c r="AG622" s="88" t="s">
        <v>37</v>
      </c>
      <c r="AH622" s="39" t="str" cm="1">
        <f t="array" ref="AH622">IF(LEN(V622)&gt;1,V622,_xlfn.LET(_xlpm.cls,Y622, _xlpm.ord,IFERROR(Z622,"#N/C"), _xlpm.subord,IFERROR(AA622,"#N/C"), _xlpm.infr,IFERROR(AB622,"#N/C"), _xlpm.sf,IFERROR(AC622,"#N/C"), _xlpm.fam,IFERROR(AD622,"#N/C"), _xlpm.subfam,IF(TRIM(AE622)="-","#N/C",IFERROR(AE622,"#N/C")),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_xlpm.fallback,IF(IFERROR(Z622,"#N/C")="#N/C",Y622,IF(IFERROR(AA622,"#N/C")="#N/C",Z622,IF(IFERROR(AB622,"#N/C")="#N/C",AA622,IF(IFERROR(AC622,"#N/C")="#N/C",AB622,IF(IFERROR(AD622,"#N/C")="#N/C",AC622,IF(IFERROR(AE622,"#N/C")="#N/C",AD622,"#N/C")))))), _xlpm.finalResult,IF(OR(_xlpm.computedResult="",_xlpm.computedResult="#N/C"),_xlpm.fallback,_xlpm.computedResult), INDEX(_xlpm.finalResult,1)))</f>
        <v>Muscoidea</v>
      </c>
      <c r="AI622" s="106" t="s">
        <v>35</v>
      </c>
      <c r="AJ622" s="55" t="str">
        <f t="shared" si="81"/>
        <v>Insecta.Diptera.Brachycera.Muscomorpha.Muscoidea.#N/C.#N/C.#N/C.#N/C</v>
      </c>
    </row>
    <row r="623" spans="1:36" x14ac:dyDescent="0.25">
      <c r="A623" s="3">
        <v>93</v>
      </c>
      <c r="B623" s="50" t="str">
        <f t="shared" si="86"/>
        <v>FAIR-D3_93</v>
      </c>
      <c r="C623" s="51" t="s">
        <v>530</v>
      </c>
      <c r="D623" s="4">
        <f t="shared" si="84"/>
        <v>45164</v>
      </c>
      <c r="E623" s="1" t="s">
        <v>646</v>
      </c>
      <c r="F623" s="81" t="str">
        <f>HYPERLINK(VLOOKUP(E623,Video_List!G:K,5),"video")</f>
        <v>video</v>
      </c>
      <c r="G623" s="5" t="str">
        <f>IF(ISBLANK(E623),"",IFERROR(IF(MATCH(E623,Video_List!$G:$G,)&gt;0,"ok",""),"errr"))</f>
        <v>ok</v>
      </c>
      <c r="H623" s="1" t="s">
        <v>646</v>
      </c>
      <c r="I623" s="81" t="str">
        <f>HYPERLINK(VLOOKUP(H623,Video_List!G:K,5),"video")</f>
        <v>video</v>
      </c>
      <c r="J623" s="5" t="str">
        <f>IF(ISBLANK(H623),"",IFERROR(IF(MATCH(H623,Video_List!$G:$G,)&gt;0,"ok",""),"error"))</f>
        <v>ok</v>
      </c>
      <c r="K623" s="2">
        <v>45164.523252314801</v>
      </c>
      <c r="L623" s="2">
        <v>45164.523263888899</v>
      </c>
      <c r="M623" s="52">
        <f t="shared" si="85"/>
        <v>1.1574098607525229E-5</v>
      </c>
      <c r="N623" s="53" t="s">
        <v>33</v>
      </c>
      <c r="O623" s="54" t="s">
        <v>32</v>
      </c>
      <c r="P623" s="54" t="s">
        <v>46</v>
      </c>
      <c r="Q623" s="6">
        <v>93</v>
      </c>
      <c r="R623" s="5" t="str">
        <f t="shared" si="82"/>
        <v>FAIR-D3/93</v>
      </c>
      <c r="S623" s="4" t="str">
        <f>IF(ISBLANK(E623),"",IF(E623=H623, "1 video",CONCATENATE((+COUNTIFS(Video_List!$A:$A,Monitoring!C623,Video_List!$D:$D,"&lt;=" &amp;Monitoring!L623)-COUNTIFS(Video_List!$A:$A,Monitoring!C623,Video_List!$D:$D,"&lt;=" &amp;Monitoring!K623))+1," videos")))</f>
        <v>1 video</v>
      </c>
      <c r="T623" s="54" t="s">
        <v>384</v>
      </c>
      <c r="U623" s="75"/>
      <c r="V623" s="7" t="str">
        <f t="shared" si="80"/>
        <v/>
      </c>
      <c r="W623" s="85" t="str">
        <f t="shared" si="87"/>
        <v>yes</v>
      </c>
      <c r="X623" s="86" t="s">
        <v>32</v>
      </c>
      <c r="Y623" s="87" t="str">
        <f>+IFERROR(IF(Z623="#N/C","#N/C",INDEX(Taxonomy_UniqueValues!A:A,MATCH(Z623,Taxonomy_UniqueValues!B:B,0))),"#N/C")</f>
        <v>Insecta</v>
      </c>
      <c r="Z623" s="87" t="str">
        <f>+IFERROR(IF(AA623="#N/C","#N/C",INDEX(Taxonomy_UniqueValues!B:B,MATCH(AA623,Taxonomy_UniqueValues!C:C,0))),"#N/C")</f>
        <v>Diptera</v>
      </c>
      <c r="AA623" s="87" t="str">
        <f>+IFERROR(IF(AC623="#N/C","#N/C",INDEX(Taxonomy_UniqueValues!C:C,MATCH(AC623,Taxonomy_UniqueValues!E:E,0))),"#N/C")</f>
        <v>Brachycera</v>
      </c>
      <c r="AB623" s="87" t="str">
        <f>+IFERROR(IF(AC623="#N/C","#N/C",INDEX(Taxonomy_UniqueValues!D:D,MATCH(AC623,Taxonomy_UniqueValues!E:E,0))),"#N/C")</f>
        <v>Muscomorpha</v>
      </c>
      <c r="AC623" s="87" t="str">
        <f>+IFERROR(IF(AD623="#N/C","#N/C",INDEX(Taxonomy_UniqueValues!E:E,MATCH(AD623,Taxonomy_UniqueValues!F:F,0))),"#N/C")</f>
        <v>Ephydroidea</v>
      </c>
      <c r="AD623" s="87" t="str">
        <f>+IFERROR(IF(AE623="#N/C","#N/C",IF(AE623="-",INDEX(Taxonomy_UniqueValues!F:F,MATCH(AF623,Taxonomy_UniqueValues!H:H,0)),INDEX(Taxonomy_UniqueValues!F:F,MATCH(AE623,Taxonomy_UniqueValues!G:G,0)))),"#N/C")</f>
        <v>Drosophilidae</v>
      </c>
      <c r="AE623" s="87" t="str">
        <f>+IFERROR(IF(AF623="#N/C","#N/C",INDEX(Taxonomy_UniqueValues!G:G,MATCH(AF623,Taxonomy_UniqueValues!H:H,0))),"#N/C")</f>
        <v>Drosophilinae</v>
      </c>
      <c r="AF623" s="89" t="s">
        <v>385</v>
      </c>
      <c r="AG623" s="88" t="s">
        <v>37</v>
      </c>
      <c r="AH623" s="39" t="str" cm="1">
        <f t="array" ref="AH623">IF(LEN(V623)&gt;1,V623,_xlfn.LET(_xlpm.cls,Y623, _xlpm.ord,IFERROR(Z623,"#N/C"), _xlpm.subord,IFERROR(AA623,"#N/C"), _xlpm.infr,IFERROR(AB623,"#N/C"), _xlpm.sf,IFERROR(AC623,"#N/C"), _xlpm.fam,IFERROR(AD623,"#N/C"), _xlpm.subfam,IF(TRIM(AE623)="-","#N/C",IFERROR(AE623,"#N/C")),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_xlpm.fallback,IF(IFERROR(Z623,"#N/C")="#N/C",Y623,IF(IFERROR(AA623,"#N/C")="#N/C",Z623,IF(IFERROR(AB623,"#N/C")="#N/C",AA623,IF(IFERROR(AC623,"#N/C")="#N/C",AB623,IF(IFERROR(AD623,"#N/C")="#N/C",AC623,IF(IFERROR(AE623,"#N/C")="#N/C",AD623,"#N/C")))))), _xlpm.finalResult,IF(OR(_xlpm.computedResult="",_xlpm.computedResult="#N/C"),_xlpm.fallback,_xlpm.computedResult), INDEX(_xlpm.finalResult,1)))</f>
        <v>fruit_fly</v>
      </c>
      <c r="AI623" s="106" t="s">
        <v>35</v>
      </c>
      <c r="AJ623" s="55" t="str">
        <f t="shared" si="81"/>
        <v>Insecta.Diptera.Brachycera.Muscomorpha.Ephydroidea.Drosophilidae.Drosophilinae.Drosophila.#N/C</v>
      </c>
    </row>
    <row r="624" spans="1:36" x14ac:dyDescent="0.25">
      <c r="A624" s="3">
        <v>94</v>
      </c>
      <c r="B624" s="50" t="str">
        <f t="shared" si="86"/>
        <v>FAIR-D3_94</v>
      </c>
      <c r="C624" s="51" t="s">
        <v>530</v>
      </c>
      <c r="D624" s="4">
        <f t="shared" si="84"/>
        <v>45164</v>
      </c>
      <c r="E624" s="1" t="s">
        <v>647</v>
      </c>
      <c r="F624" s="81" t="str">
        <f>HYPERLINK(VLOOKUP(E624,Video_List!G:K,5),"video")</f>
        <v>video</v>
      </c>
      <c r="G624" s="5" t="str">
        <f>IF(ISBLANK(E624),"",IFERROR(IF(MATCH(E624,Video_List!$G:$G,)&gt;0,"ok",""),"errr"))</f>
        <v>ok</v>
      </c>
      <c r="H624" s="1" t="s">
        <v>647</v>
      </c>
      <c r="I624" s="81" t="str">
        <f>HYPERLINK(VLOOKUP(H624,Video_List!G:K,5),"video")</f>
        <v>video</v>
      </c>
      <c r="J624" s="5" t="str">
        <f>IF(ISBLANK(H624),"",IFERROR(IF(MATCH(H624,Video_List!$G:$G,)&gt;0,"ok",""),"error"))</f>
        <v>ok</v>
      </c>
      <c r="K624" s="2">
        <v>45164.526412036997</v>
      </c>
      <c r="L624" s="2">
        <v>45164.526446759301</v>
      </c>
      <c r="M624" s="52">
        <f t="shared" si="85"/>
        <v>3.4722303098533303E-5</v>
      </c>
      <c r="N624" s="53" t="s">
        <v>31</v>
      </c>
      <c r="O624" s="54" t="s">
        <v>35</v>
      </c>
      <c r="P624" s="54" t="s">
        <v>33</v>
      </c>
      <c r="Q624" s="6">
        <v>94</v>
      </c>
      <c r="R624" s="5" t="str">
        <f t="shared" si="82"/>
        <v>FAIR-D3/94</v>
      </c>
      <c r="S624" s="4" t="str">
        <f>IF(ISBLANK(E624),"",IF(E624=H624, "1 video",CONCATENATE((+COUNTIFS(Video_List!$A:$A,Monitoring!C624,Video_List!$D:$D,"&lt;=" &amp;Monitoring!L624)-COUNTIFS(Video_List!$A:$A,Monitoring!C624,Video_List!$D:$D,"&lt;=" &amp;Monitoring!K624))+1," videos")))</f>
        <v>1 video</v>
      </c>
      <c r="T624" s="54" t="s">
        <v>57</v>
      </c>
      <c r="U624" s="75"/>
      <c r="V624" s="7" t="str">
        <f t="shared" si="80"/>
        <v/>
      </c>
      <c r="W624" s="85" t="str">
        <f t="shared" si="87"/>
        <v>yes</v>
      </c>
      <c r="X624" s="86" t="s">
        <v>32</v>
      </c>
      <c r="Y624" s="87" t="str">
        <f>+IFERROR(IF(Z624="#N/C","#N/C",INDEX(Taxonomy_UniqueValues!A:A,MATCH(Z624,Taxonomy_UniqueValues!B:B,0))),"#N/C")</f>
        <v>Insecta</v>
      </c>
      <c r="Z624" s="87" t="str">
        <f>+IFERROR(IF(AA624="#N/C","#N/C",INDEX(Taxonomy_UniqueValues!B:B,MATCH(AA624,Taxonomy_UniqueValues!C:C,0))),"#N/C")</f>
        <v>Hymenoptera</v>
      </c>
      <c r="AA624" s="87" t="str">
        <f>+IFERROR(IF(AC624="#N/C","#N/C",INDEX(Taxonomy_UniqueValues!C:C,MATCH(AC624,Taxonomy_UniqueValues!E:E,0))),"#N/C")</f>
        <v>Apocrita</v>
      </c>
      <c r="AB624" s="87" t="str">
        <f>+IFERROR(IF(AC624="#N/C","#N/C",INDEX(Taxonomy_UniqueValues!D:D,MATCH(AC624,Taxonomy_UniqueValues!E:E,0))),"#N/C")</f>
        <v>Aculeata</v>
      </c>
      <c r="AC624" s="87" t="str">
        <f>+IFERROR(IF(AD624="#N/C","#N/C",INDEX(Taxonomy_UniqueValues!E:E,MATCH(AD624,Taxonomy_UniqueValues!F:F,0))),"#N/C")</f>
        <v>Vespoidea</v>
      </c>
      <c r="AD624" s="87" t="str">
        <f>+IFERROR(IF(AE624="#N/C","#N/C",IF(AE624="-",INDEX(Taxonomy_UniqueValues!F:F,MATCH(AF624,Taxonomy_UniqueValues!H:H,0)),INDEX(Taxonomy_UniqueValues!F:F,MATCH(AE624,Taxonomy_UniqueValues!G:G,0)))),"#N/C")</f>
        <v>Vespidae</v>
      </c>
      <c r="AE624" s="87" t="str">
        <f>+IFERROR(IF(AF624="#N/C","#N/C",INDEX(Taxonomy_UniqueValues!G:G,MATCH(AF624,Taxonomy_UniqueValues!H:H,0))),"#N/C")</f>
        <v>Vespinae</v>
      </c>
      <c r="AF624" s="89" t="s">
        <v>58</v>
      </c>
      <c r="AG624" s="88" t="s">
        <v>37</v>
      </c>
      <c r="AH624" s="39" t="str" cm="1">
        <f t="array" ref="AH624">IF(LEN(V624)&gt;1,V624,_xlfn.LET(_xlpm.cls,Y624, _xlpm.ord,IFERROR(Z624,"#N/C"), _xlpm.subord,IFERROR(AA624,"#N/C"), _xlpm.infr,IFERROR(AB624,"#N/C"), _xlpm.sf,IFERROR(AC624,"#N/C"), _xlpm.fam,IFERROR(AD624,"#N/C"), _xlpm.subfam,IF(TRIM(AE624)="-","#N/C",IFERROR(AE624,"#N/C")),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_xlpm.fallback,IF(IFERROR(Z624,"#N/C")="#N/C",Y624,IF(IFERROR(AA624,"#N/C")="#N/C",Z624,IF(IFERROR(AB624,"#N/C")="#N/C",AA624,IF(IFERROR(AC624,"#N/C")="#N/C",AB624,IF(IFERROR(AD624,"#N/C")="#N/C",AC624,IF(IFERROR(AE624,"#N/C")="#N/C",AD624,"#N/C")))))), _xlpm.finalResult,IF(OR(_xlpm.computedResult="",_xlpm.computedResult="#N/C"),_xlpm.fallback,_xlpm.computedResult), INDEX(_xlpm.finalResult,1)))</f>
        <v>wasp</v>
      </c>
      <c r="AI624" s="106" t="s">
        <v>35</v>
      </c>
      <c r="AJ624" s="55" t="str">
        <f t="shared" si="81"/>
        <v>Insecta.Hymenoptera.Apocrita.Aculeata.Vespoidea.Vespidae.Vespinae.Vespula.#N/C</v>
      </c>
    </row>
    <row r="625" spans="1:36" x14ac:dyDescent="0.25">
      <c r="A625" s="3">
        <v>95</v>
      </c>
      <c r="B625" s="50" t="str">
        <f t="shared" si="86"/>
        <v>FAIR-D3_95</v>
      </c>
      <c r="C625" s="51" t="s">
        <v>530</v>
      </c>
      <c r="D625" s="4">
        <f t="shared" si="84"/>
        <v>45164</v>
      </c>
      <c r="E625" s="1" t="s">
        <v>648</v>
      </c>
      <c r="F625" s="81" t="str">
        <f>HYPERLINK(VLOOKUP(E625,Video_List!G:K,5),"video")</f>
        <v>video</v>
      </c>
      <c r="G625" s="5" t="str">
        <f>IF(ISBLANK(E625),"",IFERROR(IF(MATCH(E625,Video_List!$G:$G,)&gt;0,"ok",""),"errr"))</f>
        <v>ok</v>
      </c>
      <c r="H625" s="1" t="s">
        <v>649</v>
      </c>
      <c r="I625" s="81" t="str">
        <f>HYPERLINK(VLOOKUP(H625,Video_List!G:K,5),"video")</f>
        <v>video</v>
      </c>
      <c r="J625" s="5" t="str">
        <f>IF(ISBLANK(H625),"",IFERROR(IF(MATCH(H625,Video_List!$G:$G,)&gt;0,"ok",""),"error"))</f>
        <v>ok</v>
      </c>
      <c r="K625" s="2">
        <v>45164.529201388897</v>
      </c>
      <c r="L625" s="2">
        <v>45164.532048611101</v>
      </c>
      <c r="M625" s="52">
        <f t="shared" si="85"/>
        <v>2.8472222038544714E-3</v>
      </c>
      <c r="N625" s="53" t="s">
        <v>46</v>
      </c>
      <c r="O625" s="54" t="s">
        <v>32</v>
      </c>
      <c r="P625" s="54" t="s">
        <v>33</v>
      </c>
      <c r="Q625" s="6">
        <v>95</v>
      </c>
      <c r="R625" s="5" t="str">
        <f t="shared" si="82"/>
        <v>FAIR-D3/95</v>
      </c>
      <c r="S625" s="4" t="str">
        <f>IF(ISBLANK(E625),"",IF(E625=H625, "1 video",CONCATENATE((+COUNTIFS(Video_List!$A:$A,Monitoring!C625,Video_List!$D:$D,"&lt;=" &amp;Monitoring!L625)-COUNTIFS(Video_List!$A:$A,Monitoring!C625,Video_List!$D:$D,"&lt;=" &amp;Monitoring!K625))+1," videos")))</f>
        <v>2 videos</v>
      </c>
      <c r="T625" s="54" t="s">
        <v>34</v>
      </c>
      <c r="U625" s="75"/>
      <c r="V625" s="7" t="str">
        <f t="shared" si="80"/>
        <v/>
      </c>
      <c r="W625" s="85" t="str">
        <f t="shared" si="87"/>
        <v>no</v>
      </c>
      <c r="X625" s="86" t="s">
        <v>35</v>
      </c>
      <c r="Y625" s="87" t="str">
        <f>+IFERROR(IF(Z625="#N/C","#N/C",INDEX(Taxonomy_UniqueValues!A:A,MATCH(Z625,Taxonomy_UniqueValues!B:B,0))),"#N/C")</f>
        <v>Insecta</v>
      </c>
      <c r="Z625" s="87" t="str">
        <f>+IFERROR(IF(AA625="#N/C","#N/C",INDEX(Taxonomy_UniqueValues!B:B,MATCH(AA625,Taxonomy_UniqueValues!C:C,0))),"#N/C")</f>
        <v>Diptera</v>
      </c>
      <c r="AA625" s="87" t="s">
        <v>49</v>
      </c>
      <c r="AB625" s="87" t="str">
        <f>+IFERROR(IF(AC625="#N/C","#N/C",INDEX(Taxonomy_UniqueValues!D:D,MATCH(AC625,Taxonomy_UniqueValues!E:E,0))),"#N/C")</f>
        <v>#N/C</v>
      </c>
      <c r="AC625" s="87" t="str">
        <f>+IFERROR(IF(AD625="#N/C","#N/C",INDEX(Taxonomy_UniqueValues!E:E,MATCH(AD625,Taxonomy_UniqueValues!F:F,0))),"#N/C")</f>
        <v>#N/C</v>
      </c>
      <c r="AD625" s="87" t="str">
        <f>+IFERROR(IF(AE625="#N/C","#N/C",IF(AE625="-",INDEX(Taxonomy_UniqueValues!F:F,MATCH(AF625,Taxonomy_UniqueValues!H:H,0)),INDEX(Taxonomy_UniqueValues!F:F,MATCH(AE625,Taxonomy_UniqueValues!G:G,0)))),"#N/C")</f>
        <v>#N/C</v>
      </c>
      <c r="AE625" s="87" t="str">
        <f>+IFERROR(IF(AF625="#N/C","#N/C",INDEX(Taxonomy_UniqueValues!G:G,MATCH(AF625,Taxonomy_UniqueValues!H:H,0))),"#N/C")</f>
        <v>#N/C</v>
      </c>
      <c r="AF625" s="89" t="str">
        <f>+IFERROR(IF(AG625="#N/C","#N/C",INDEX(Taxonomy_UniqueValues!H:H,MATCH(AG625,Taxonomy_UniqueValues!I:I,0))),"#N/C")</f>
        <v>#N/C</v>
      </c>
      <c r="AG625" s="88" t="s">
        <v>37</v>
      </c>
      <c r="AH625" s="39" t="str" cm="1">
        <f t="array" ref="AH625">IF(LEN(V625)&gt;1,V625,_xlfn.LET(_xlpm.cls,Y625, _xlpm.ord,IFERROR(Z625,"#N/C"), _xlpm.subord,IFERROR(AA625,"#N/C"), _xlpm.infr,IFERROR(AB625,"#N/C"), _xlpm.sf,IFERROR(AC625,"#N/C"), _xlpm.fam,IFERROR(AD625,"#N/C"), _xlpm.subfam,IF(TRIM(AE625)="-","#N/C",IFERROR(AE625,"#N/C")),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_xlpm.fallback,IF(IFERROR(Z625,"#N/C")="#N/C",Y625,IF(IFERROR(AA625,"#N/C")="#N/C",Z625,IF(IFERROR(AB625,"#N/C")="#N/C",AA625,IF(IFERROR(AC625,"#N/C")="#N/C",AB625,IF(IFERROR(AD625,"#N/C")="#N/C",AC625,IF(IFERROR(AE625,"#N/C")="#N/C",AD625,"#N/C")))))), _xlpm.finalResult,IF(OR(_xlpm.computedResult="",_xlpm.computedResult="#N/C"),_xlpm.fallback,_xlpm.computedResult), INDEX(_xlpm.finalResult,1)))</f>
        <v>Brachycera</v>
      </c>
      <c r="AI625" s="106" t="s">
        <v>35</v>
      </c>
      <c r="AJ625" s="55" t="str">
        <f t="shared" si="81"/>
        <v>Insecta.Diptera.Brachycera.#N/C.#N/C.#N/C.#N/C.#N/C.#N/C</v>
      </c>
    </row>
    <row r="626" spans="1:36" x14ac:dyDescent="0.25">
      <c r="A626" s="3">
        <v>96</v>
      </c>
      <c r="B626" s="50" t="str">
        <f t="shared" si="86"/>
        <v>FAIR-D3_96</v>
      </c>
      <c r="C626" s="51" t="s">
        <v>530</v>
      </c>
      <c r="D626" s="4">
        <f t="shared" si="84"/>
        <v>45164</v>
      </c>
      <c r="E626" s="1" t="s">
        <v>650</v>
      </c>
      <c r="F626" s="81" t="str">
        <f>HYPERLINK(VLOOKUP(E626,Video_List!G:K,5),"video")</f>
        <v>video</v>
      </c>
      <c r="G626" s="5" t="str">
        <f>IF(ISBLANK(E626),"",IFERROR(IF(MATCH(E626,Video_List!$G:$G,)&gt;0,"ok",""),"errr"))</f>
        <v>ok</v>
      </c>
      <c r="H626" s="1" t="s">
        <v>650</v>
      </c>
      <c r="I626" s="81" t="str">
        <f>HYPERLINK(VLOOKUP(H626,Video_List!G:K,5),"video")</f>
        <v>video</v>
      </c>
      <c r="J626" s="5" t="str">
        <f>IF(ISBLANK(H626),"",IFERROR(IF(MATCH(H626,Video_List!$G:$G,)&gt;0,"ok",""),"error"))</f>
        <v>ok</v>
      </c>
      <c r="K626" s="2">
        <v>45164.533842592602</v>
      </c>
      <c r="L626" s="2">
        <v>45164.533912036997</v>
      </c>
      <c r="M626" s="52">
        <f t="shared" si="85"/>
        <v>6.9444395194295794E-5</v>
      </c>
      <c r="N626" s="53" t="s">
        <v>31</v>
      </c>
      <c r="O626" s="54" t="s">
        <v>35</v>
      </c>
      <c r="P626" s="54" t="s">
        <v>33</v>
      </c>
      <c r="Q626" s="6">
        <v>96</v>
      </c>
      <c r="R626" s="5" t="str">
        <f t="shared" si="82"/>
        <v>FAIR-D3/96</v>
      </c>
      <c r="S626" s="4" t="str">
        <f>IF(ISBLANK(E626),"",IF(E626=H626, "1 video",CONCATENATE((+COUNTIFS(Video_List!$A:$A,Monitoring!C626,Video_List!$D:$D,"&lt;=" &amp;Monitoring!L626)-COUNTIFS(Video_List!$A:$A,Monitoring!C626,Video_List!$D:$D,"&lt;=" &amp;Monitoring!K626))+1," videos")))</f>
        <v>1 video</v>
      </c>
      <c r="T626" s="6" t="s">
        <v>537</v>
      </c>
      <c r="U626" s="75"/>
      <c r="V626" s="7" t="str">
        <f t="shared" si="80"/>
        <v/>
      </c>
      <c r="W626" s="85" t="str">
        <f t="shared" si="87"/>
        <v>yes</v>
      </c>
      <c r="X626" s="86" t="s">
        <v>32</v>
      </c>
      <c r="Y626" s="87" t="str">
        <f>+IFERROR(IF(Z626="#N/C","#N/C",INDEX(Taxonomy_UniqueValues!A:A,MATCH(Z626,Taxonomy_UniqueValues!B:B,0))),"#N/C")</f>
        <v>Insecta</v>
      </c>
      <c r="Z626" s="87" t="str">
        <f>+IFERROR(IF(AA626="#N/C","#N/C",INDEX(Taxonomy_UniqueValues!B:B,MATCH(AA626,Taxonomy_UniqueValues!C:C,0))),"#N/C")</f>
        <v>Diptera</v>
      </c>
      <c r="AA626" s="87" t="str">
        <f>+IFERROR(IF(AC626="#N/C","#N/C",INDEX(Taxonomy_UniqueValues!C:C,MATCH(AC626,Taxonomy_UniqueValues!E:E,0))),"#N/C")</f>
        <v>Brachycera</v>
      </c>
      <c r="AB626" s="87" t="str">
        <f>+IFERROR(IF(AC626="#N/C","#N/C",INDEX(Taxonomy_UniqueValues!D:D,MATCH(AC626,Taxonomy_UniqueValues!E:E,0))),"#N/C")</f>
        <v>Muscomorpha</v>
      </c>
      <c r="AC626" s="87" t="str">
        <f>+IFERROR(IF(AD626="#N/C","#N/C",INDEX(Taxonomy_UniqueValues!E:E,MATCH(AD626,Taxonomy_UniqueValues!F:F,0))),"#N/C")</f>
        <v>Oestroidea</v>
      </c>
      <c r="AD626" s="87" t="str">
        <f>+IFERROR(IF(AE626="#N/C","#N/C",IF(AE626="-",INDEX(Taxonomy_UniqueValues!F:F,MATCH(AF626,Taxonomy_UniqueValues!H:H,0)),INDEX(Taxonomy_UniqueValues!F:F,MATCH(AE626,Taxonomy_UniqueValues!G:G,0)))),"#N/C")</f>
        <v>Tachinidae</v>
      </c>
      <c r="AE626" s="87" t="str">
        <f>+IFERROR(IF(AF626="#N/C","#N/C",INDEX(Taxonomy_UniqueValues!G:G,MATCH(AF626,Taxonomy_UniqueValues!H:H,0))),"#N/C")</f>
        <v>Tachininae</v>
      </c>
      <c r="AF626" s="89" t="s">
        <v>645</v>
      </c>
      <c r="AG626" s="88" t="s">
        <v>37</v>
      </c>
      <c r="AH626" s="39" t="str" cm="1">
        <f t="array" ref="AH626">IF(LEN(V626)&gt;1,V626,_xlfn.LET(_xlpm.cls,Y626, _xlpm.ord,IFERROR(Z626,"#N/C"), _xlpm.subord,IFERROR(AA626,"#N/C"), _xlpm.infr,IFERROR(AB626,"#N/C"), _xlpm.sf,IFERROR(AC626,"#N/C"), _xlpm.fam,IFERROR(AD626,"#N/C"), _xlpm.subfam,IF(TRIM(AE626)="-","#N/C",IFERROR(AE626,"#N/C")),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_xlpm.fallback,IF(IFERROR(Z626,"#N/C")="#N/C",Y626,IF(IFERROR(AA626,"#N/C")="#N/C",Z626,IF(IFERROR(AB626,"#N/C")="#N/C",AA626,IF(IFERROR(AC626,"#N/C")="#N/C",AB626,IF(IFERROR(AD626,"#N/C")="#N/C",AC626,IF(IFERROR(AE626,"#N/C")="#N/C",AD626,"#N/C")))))), _xlpm.finalResult,IF(OR(_xlpm.computedResult="",_xlpm.computedResult="#N/C"),_xlpm.fallback,_xlpm.computedResult), INDEX(_xlpm.finalResult,1)))</f>
        <v>flesh_fly</v>
      </c>
      <c r="AI626" s="106" t="s">
        <v>35</v>
      </c>
      <c r="AJ626" s="55" t="str">
        <f t="shared" si="81"/>
        <v>Insecta.Diptera.Brachycera.Muscomorpha.Oestroidea.Tachinidae.Tachininae.Tachina.#N/C</v>
      </c>
    </row>
    <row r="627" spans="1:36" x14ac:dyDescent="0.25">
      <c r="A627" s="3">
        <v>97</v>
      </c>
      <c r="B627" s="50" t="str">
        <f t="shared" si="86"/>
        <v>FAIR-D3_97</v>
      </c>
      <c r="C627" s="51" t="s">
        <v>530</v>
      </c>
      <c r="D627" s="4">
        <f t="shared" si="84"/>
        <v>45164</v>
      </c>
      <c r="E627" s="1" t="s">
        <v>651</v>
      </c>
      <c r="F627" s="81" t="str">
        <f>HYPERLINK(VLOOKUP(E627,Video_List!G:K,5),"video")</f>
        <v>video</v>
      </c>
      <c r="G627" s="5" t="str">
        <f>IF(ISBLANK(E627),"",IFERROR(IF(MATCH(E627,Video_List!$G:$G,)&gt;0,"ok",""),"errr"))</f>
        <v>ok</v>
      </c>
      <c r="H627" s="1" t="s">
        <v>652</v>
      </c>
      <c r="I627" s="81" t="str">
        <f>HYPERLINK(VLOOKUP(H627,Video_List!G:K,5),"video")</f>
        <v>video</v>
      </c>
      <c r="J627" s="5" t="str">
        <f>IF(ISBLANK(H627),"",IFERROR(IF(MATCH(H627,Video_List!$G:$G,)&gt;0,"ok",""),"error"))</f>
        <v>ok</v>
      </c>
      <c r="K627" s="2">
        <v>45164.542546296303</v>
      </c>
      <c r="L627" s="2">
        <v>45164.544699074097</v>
      </c>
      <c r="M627" s="52">
        <f t="shared" si="85"/>
        <v>2.1527777935261838E-3</v>
      </c>
      <c r="N627" s="53" t="s">
        <v>31</v>
      </c>
      <c r="O627" s="54" t="s">
        <v>35</v>
      </c>
      <c r="P627" s="54" t="s">
        <v>33</v>
      </c>
      <c r="Q627" s="6">
        <v>97</v>
      </c>
      <c r="R627" s="5" t="str">
        <f t="shared" si="82"/>
        <v>FAIR-D3/97</v>
      </c>
      <c r="S627" s="4" t="str">
        <f>IF(ISBLANK(E627),"",IF(E627=H627, "1 video",CONCATENATE((+COUNTIFS(Video_List!$A:$A,Monitoring!C627,Video_List!$D:$D,"&lt;=" &amp;Monitoring!L627)-COUNTIFS(Video_List!$A:$A,Monitoring!C627,Video_List!$D:$D,"&lt;=" &amp;Monitoring!K627))+1," videos")))</f>
        <v>2 videos</v>
      </c>
      <c r="T627" s="54" t="s">
        <v>34</v>
      </c>
      <c r="U627" s="75"/>
      <c r="V627" s="7" t="str">
        <f t="shared" si="80"/>
        <v/>
      </c>
      <c r="W627" s="85" t="str">
        <f t="shared" si="87"/>
        <v>yes</v>
      </c>
      <c r="X627" s="86" t="s">
        <v>35</v>
      </c>
      <c r="Y627" s="87" t="str">
        <f>+IFERROR(IF(Z627="#N/C","#N/C",IF(Z627=0,INDEX(Taxonomy_UniqueValues!A:A,MATCH(AA627,Taxonomy_UniqueValues!C:C,0)),INDEX(Taxonomy_UniqueValues!A:A,MATCH(Z627,Taxonomy_UniqueValues!B:B,0)))),"#N/C")</f>
        <v>Insecta</v>
      </c>
      <c r="Z627" s="87" t="str">
        <f>+IFERROR(IF(AA627="#N/C","#N/C",IF(AA627=0,INDEX(Taxonomy_UniqueValues!B:B,MATCH(AB627,Taxonomy_UniqueValues!D:D,0)),INDEX(Taxonomy_UniqueValues!B:B,MATCH(AA627,Taxonomy_UniqueValues!C:C,0)))),"#N/C")</f>
        <v>Diptera</v>
      </c>
      <c r="AA627" s="87" t="str">
        <f>+IFERROR(IF(AB627="#N/C","#N/C",IF(AB627=0,INDEX(Taxonomy_UniqueValues!C:C,MATCH(AC627,Taxonomy_UniqueValues!E:E,0)),INDEX(Taxonomy_UniqueValues!C:C,MATCH(AB627,Taxonomy_UniqueValues!D:D,0)))),"#N/C")</f>
        <v>Brachycera</v>
      </c>
      <c r="AB627" s="87" t="str">
        <f>+IFERROR(IF(AC627="#N/C","#N/C",IF(AC627=0,INDEX(Taxonomy_UniqueValues!D:D,MATCH(AD627,Taxonomy_UniqueValues!F:F,0)),INDEX(Taxonomy_UniqueValues!D:D,MATCH(AC627,Taxonomy_UniqueValues!E:E,0)))),"#N/C")</f>
        <v>Muscomorpha</v>
      </c>
      <c r="AC627" s="87" t="str">
        <f>+IFERROR(IF(AD627="#N/C","#N/C",IF(AD627=0,INDEX(Taxonomy_UniqueValues!E:E,MATCH(AE627,Taxonomy_UniqueValues!G:G,0)),INDEX(Taxonomy_UniqueValues!E:E,MATCH(AD627,Taxonomy_UniqueValues!F:F,0)))),"#N/C")</f>
        <v>Muscoidea</v>
      </c>
      <c r="AD627" s="87" t="str">
        <f>+IFERROR(IF(AE627="#N/C","#N/C",IF(AE627=0,INDEX(Taxonomy_UniqueValues!F:F,MATCH(AF627,Taxonomy_UniqueValues!H:H,0)),INDEX(Taxonomy_UniqueValues!F:F,MATCH(AE627,Taxonomy_UniqueValues!G:G,0)))),"#N/C")</f>
        <v>Fanniidae</v>
      </c>
      <c r="AE627" s="87">
        <f>+IFERROR(IF(AF627="#N/C","#N/C",INDEX(Taxonomy_UniqueValues!G:G,MATCH(AF627,Taxonomy_UniqueValues!H:H,0))),"#N/C")</f>
        <v>0</v>
      </c>
      <c r="AF627" s="89" t="s">
        <v>39</v>
      </c>
      <c r="AG627" s="88" t="s">
        <v>37</v>
      </c>
      <c r="AH627" s="39" t="str" cm="1">
        <f t="array" ref="AH627">IF(LEN(V627)&gt;1,V627,_xlfn.LET(_xlpm.cls,Y627, _xlpm.ord,IFERROR(Z627,"#N/C"), _xlpm.subord,IFERROR(AA627,"#N/C"), _xlpm.infr,IFERROR(AB627,"#N/C"), _xlpm.sf,IFERROR(AC627,"#N/C"), _xlpm.fam,IFERROR(AD627,"#N/C"), _xlpm.subfam,IF(TRIM(AE627)="-","#N/C",IFERROR(AE627,"#N/C")),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_xlpm.fallback,IF(IFERROR(Z627,"#N/C")="#N/C",Y627,IF(IFERROR(AA627,"#N/C")="#N/C",Z627,IF(IFERROR(AB627,"#N/C")="#N/C",AA627,IF(IFERROR(AC627,"#N/C")="#N/C",AB627,IF(IFERROR(AD627,"#N/C")="#N/C",AC627,IF(IFERROR(AE627,"#N/C")="#N/C",AD627,"#N/C")))))), _xlpm.finalResult,IF(OR(_xlpm.computedResult="",_xlpm.computedResult="#N/C"),_xlpm.fallback,_xlpm.computedResult), INDEX(_xlpm.finalResult,1)))</f>
        <v>fly</v>
      </c>
      <c r="AI627" s="106" t="s">
        <v>35</v>
      </c>
      <c r="AJ627" s="55" t="str">
        <f t="shared" si="81"/>
        <v>Insecta.Diptera.Brachycera.Muscomorpha.Muscoidea.Fanniidae.0.Fannia.#N/C</v>
      </c>
    </row>
    <row r="628" spans="1:36" x14ac:dyDescent="0.25">
      <c r="A628" s="3">
        <v>98</v>
      </c>
      <c r="B628" s="50" t="str">
        <f t="shared" si="86"/>
        <v>FAIR-D3_98</v>
      </c>
      <c r="C628" s="51" t="s">
        <v>530</v>
      </c>
      <c r="D628" s="4">
        <f t="shared" si="84"/>
        <v>45164</v>
      </c>
      <c r="E628" s="1" t="s">
        <v>653</v>
      </c>
      <c r="F628" s="81" t="str">
        <f>HYPERLINK(VLOOKUP(E628,Video_List!G:K,5),"video")</f>
        <v>video</v>
      </c>
      <c r="G628" s="5" t="str">
        <f>IF(ISBLANK(E628),"",IFERROR(IF(MATCH(E628,Video_List!$G:$G,)&gt;0,"ok",""),"errr"))</f>
        <v>ok</v>
      </c>
      <c r="H628" s="1" t="s">
        <v>653</v>
      </c>
      <c r="I628" s="81" t="str">
        <f>HYPERLINK(VLOOKUP(H628,Video_List!G:K,5),"video")</f>
        <v>video</v>
      </c>
      <c r="J628" s="5" t="str">
        <f>IF(ISBLANK(H628),"",IFERROR(IF(MATCH(H628,Video_List!$G:$G,)&gt;0,"ok",""),"error"))</f>
        <v>ok</v>
      </c>
      <c r="K628" s="2">
        <v>45164.557592592602</v>
      </c>
      <c r="L628" s="2">
        <v>45164.557893518497</v>
      </c>
      <c r="M628" s="52">
        <f t="shared" si="85"/>
        <v>3.0092589440755546E-4</v>
      </c>
      <c r="N628" s="53" t="s">
        <v>31</v>
      </c>
      <c r="O628" s="54" t="s">
        <v>32</v>
      </c>
      <c r="P628" s="54" t="s">
        <v>33</v>
      </c>
      <c r="Q628" s="6">
        <v>98</v>
      </c>
      <c r="R628" s="5" t="str">
        <f t="shared" si="82"/>
        <v>FAIR-D3/98</v>
      </c>
      <c r="S628" s="4" t="str">
        <f>IF(ISBLANK(E628),"",IF(E628=H628, "1 video",CONCATENATE((+COUNTIFS(Video_List!$A:$A,Monitoring!C628,Video_List!$D:$D,"&lt;=" &amp;Monitoring!L628)-COUNTIFS(Video_List!$A:$A,Monitoring!C628,Video_List!$D:$D,"&lt;=" &amp;Monitoring!K628))+1," videos")))</f>
        <v>1 video</v>
      </c>
      <c r="T628" s="54" t="s">
        <v>34</v>
      </c>
      <c r="U628" s="75"/>
      <c r="V628" s="7" t="str">
        <f t="shared" si="80"/>
        <v/>
      </c>
      <c r="W628" s="85" t="str">
        <f t="shared" si="87"/>
        <v>yes</v>
      </c>
      <c r="X628" s="86" t="s">
        <v>35</v>
      </c>
      <c r="Y628" s="87" t="str">
        <f>+IFERROR(IF(Z628="#N/C","#N/C",IF(Z628=0,INDEX(Taxonomy_UniqueValues!A:A,MATCH(AA628,Taxonomy_UniqueValues!C:C,0)),INDEX(Taxonomy_UniqueValues!A:A,MATCH(Z628,Taxonomy_UniqueValues!B:B,0)))),"#N/C")</f>
        <v>Insecta</v>
      </c>
      <c r="Z628" s="87" t="str">
        <f>+IFERROR(IF(AA628="#N/C","#N/C",IF(AA628=0,INDEX(Taxonomy_UniqueValues!B:B,MATCH(AB628,Taxonomy_UniqueValues!D:D,0)),INDEX(Taxonomy_UniqueValues!B:B,MATCH(AA628,Taxonomy_UniqueValues!C:C,0)))),"#N/C")</f>
        <v>Diptera</v>
      </c>
      <c r="AA628" s="87" t="str">
        <f>+IFERROR(IF(AB628="#N/C","#N/C",IF(AB628=0,INDEX(Taxonomy_UniqueValues!C:C,MATCH(AC628,Taxonomy_UniqueValues!E:E,0)),INDEX(Taxonomy_UniqueValues!C:C,MATCH(AB628,Taxonomy_UniqueValues!D:D,0)))),"#N/C")</f>
        <v>Brachycera</v>
      </c>
      <c r="AB628" s="87" t="str">
        <f>+IFERROR(IF(AC628="#N/C","#N/C",IF(AC628=0,INDEX(Taxonomy_UniqueValues!D:D,MATCH(AD628,Taxonomy_UniqueValues!F:F,0)),INDEX(Taxonomy_UniqueValues!D:D,MATCH(AC628,Taxonomy_UniqueValues!E:E,0)))),"#N/C")</f>
        <v>Muscomorpha</v>
      </c>
      <c r="AC628" s="87" t="str">
        <f>+IFERROR(IF(AD628="#N/C","#N/C",IF(AD628=0,INDEX(Taxonomy_UniqueValues!E:E,MATCH(AE628,Taxonomy_UniqueValues!G:G,0)),INDEX(Taxonomy_UniqueValues!E:E,MATCH(AD628,Taxonomy_UniqueValues!F:F,0)))),"#N/C")</f>
        <v>Muscoidea</v>
      </c>
      <c r="AD628" s="87" t="str">
        <f>+IFERROR(IF(AE628="#N/C","#N/C",IF(AE628=0,INDEX(Taxonomy_UniqueValues!F:F,MATCH(AF628,Taxonomy_UniqueValues!H:H,0)),INDEX(Taxonomy_UniqueValues!F:F,MATCH(AE628,Taxonomy_UniqueValues!G:G,0)))),"#N/C")</f>
        <v>Fanniidae</v>
      </c>
      <c r="AE628" s="87">
        <f>+IFERROR(IF(AF628="#N/C","#N/C",INDEX(Taxonomy_UniqueValues!G:G,MATCH(AF628,Taxonomy_UniqueValues!H:H,0))),"#N/C")</f>
        <v>0</v>
      </c>
      <c r="AF628" s="89" t="s">
        <v>39</v>
      </c>
      <c r="AG628" s="88" t="s">
        <v>37</v>
      </c>
      <c r="AH628" s="39" t="str" cm="1">
        <f t="array" ref="AH628">IF(LEN(V628)&gt;1,V628,_xlfn.LET(_xlpm.cls,Y628, _xlpm.ord,IFERROR(Z628,"#N/C"), _xlpm.subord,IFERROR(AA628,"#N/C"), _xlpm.infr,IFERROR(AB628,"#N/C"), _xlpm.sf,IFERROR(AC628,"#N/C"), _xlpm.fam,IFERROR(AD628,"#N/C"), _xlpm.subfam,IF(TRIM(AE628)="-","#N/C",IFERROR(AE628,"#N/C")),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_xlpm.fallback,IF(IFERROR(Z628,"#N/C")="#N/C",Y628,IF(IFERROR(AA628,"#N/C")="#N/C",Z628,IF(IFERROR(AB628,"#N/C")="#N/C",AA628,IF(IFERROR(AC628,"#N/C")="#N/C",AB628,IF(IFERROR(AD628,"#N/C")="#N/C",AC628,IF(IFERROR(AE628,"#N/C")="#N/C",AD628,"#N/C")))))), _xlpm.finalResult,IF(OR(_xlpm.computedResult="",_xlpm.computedResult="#N/C"),_xlpm.fallback,_xlpm.computedResult), INDEX(_xlpm.finalResult,1)))</f>
        <v>fly</v>
      </c>
      <c r="AI628" s="106" t="s">
        <v>35</v>
      </c>
      <c r="AJ628" s="55" t="str">
        <f t="shared" si="81"/>
        <v>Insecta.Diptera.Brachycera.Muscomorpha.Muscoidea.Fanniidae.0.Fannia.#N/C</v>
      </c>
    </row>
    <row r="629" spans="1:36" x14ac:dyDescent="0.25">
      <c r="A629" s="3">
        <v>99</v>
      </c>
      <c r="B629" s="50" t="str">
        <f t="shared" si="86"/>
        <v>FAIR-D3_99</v>
      </c>
      <c r="C629" s="51" t="s">
        <v>530</v>
      </c>
      <c r="D629" s="4">
        <f t="shared" si="84"/>
        <v>45164</v>
      </c>
      <c r="E629" s="1" t="s">
        <v>654</v>
      </c>
      <c r="F629" s="81" t="str">
        <f>HYPERLINK(VLOOKUP(E629,Video_List!G:K,5),"video")</f>
        <v>video</v>
      </c>
      <c r="G629" s="5" t="str">
        <f>IF(ISBLANK(E629),"",IFERROR(IF(MATCH(E629,Video_List!$G:$G,)&gt;0,"ok",""),"errr"))</f>
        <v>ok</v>
      </c>
      <c r="H629" s="1" t="s">
        <v>654</v>
      </c>
      <c r="I629" s="81" t="str">
        <f>HYPERLINK(VLOOKUP(H629,Video_List!G:K,5),"video")</f>
        <v>video</v>
      </c>
      <c r="J629" s="5" t="str">
        <f>IF(ISBLANK(H629),"",IFERROR(IF(MATCH(H629,Video_List!$G:$G,)&gt;0,"ok",""),"error"))</f>
        <v>ok</v>
      </c>
      <c r="K629" s="2">
        <v>45164.571064814802</v>
      </c>
      <c r="L629" s="2">
        <v>45164.571192129602</v>
      </c>
      <c r="M629" s="52">
        <f t="shared" si="85"/>
        <v>1.2731480092043057E-4</v>
      </c>
      <c r="N629" s="53" t="s">
        <v>46</v>
      </c>
      <c r="O629" s="54" t="s">
        <v>35</v>
      </c>
      <c r="P629" s="54" t="s">
        <v>46</v>
      </c>
      <c r="Q629" s="6">
        <v>99</v>
      </c>
      <c r="R629" s="5" t="str">
        <f t="shared" si="82"/>
        <v>FAIR-D3/99</v>
      </c>
      <c r="S629" s="4" t="str">
        <f>IF(ISBLANK(E629),"",IF(E629=H629, "1 video",CONCATENATE((+COUNTIFS(Video_List!$A:$A,Monitoring!C629,Video_List!$D:$D,"&lt;=" &amp;Monitoring!L629)-COUNTIFS(Video_List!$A:$A,Monitoring!C629,Video_List!$D:$D,"&lt;=" &amp;Monitoring!K629))+1," videos")))</f>
        <v>1 video</v>
      </c>
      <c r="T629" s="54" t="s">
        <v>34</v>
      </c>
      <c r="U629" s="75"/>
      <c r="V629" s="7" t="str">
        <f t="shared" si="80"/>
        <v/>
      </c>
      <c r="W629" s="85" t="str">
        <f t="shared" si="87"/>
        <v>yes</v>
      </c>
      <c r="X629" s="86" t="s">
        <v>35</v>
      </c>
      <c r="Y629" s="87" t="str">
        <f>+IFERROR(IF(Z629="#N/C","#N/C",IF(Z629=0,INDEX(Taxonomy_UniqueValues!A:A,MATCH(AA629,Taxonomy_UniqueValues!C:C,0)),INDEX(Taxonomy_UniqueValues!A:A,MATCH(Z629,Taxonomy_UniqueValues!B:B,0)))),"#N/C")</f>
        <v>Insecta</v>
      </c>
      <c r="Z629" s="87" t="str">
        <f>+IFERROR(IF(AA629="#N/C","#N/C",IF(AA629=0,INDEX(Taxonomy_UniqueValues!B:B,MATCH(AB629,Taxonomy_UniqueValues!D:D,0)),INDEX(Taxonomy_UniqueValues!B:B,MATCH(AA629,Taxonomy_UniqueValues!C:C,0)))),"#N/C")</f>
        <v>Diptera</v>
      </c>
      <c r="AA629" s="87" t="str">
        <f>+IFERROR(IF(AB629="#N/C","#N/C",IF(AB629=0,INDEX(Taxonomy_UniqueValues!C:C,MATCH(AC629,Taxonomy_UniqueValues!E:E,0)),INDEX(Taxonomy_UniqueValues!C:C,MATCH(AB629,Taxonomy_UniqueValues!D:D,0)))),"#N/C")</f>
        <v>Brachycera</v>
      </c>
      <c r="AB629" s="87" t="str">
        <f>+IFERROR(IF(AC629="#N/C","#N/C",IF(AC629=0,INDEX(Taxonomy_UniqueValues!D:D,MATCH(AD629,Taxonomy_UniqueValues!F:F,0)),INDEX(Taxonomy_UniqueValues!D:D,MATCH(AC629,Taxonomy_UniqueValues!E:E,0)))),"#N/C")</f>
        <v>Muscomorpha</v>
      </c>
      <c r="AC629" s="87" t="str">
        <f>+IFERROR(IF(AD629="#N/C","#N/C",IF(AD629=0,INDEX(Taxonomy_UniqueValues!E:E,MATCH(AE629,Taxonomy_UniqueValues!G:G,0)),INDEX(Taxonomy_UniqueValues!E:E,MATCH(AD629,Taxonomy_UniqueValues!F:F,0)))),"#N/C")</f>
        <v>Muscoidea</v>
      </c>
      <c r="AD629" s="87" t="str">
        <f>+IFERROR(IF(AE629="#N/C","#N/C",IF(AE629=0,INDEX(Taxonomy_UniqueValues!F:F,MATCH(AF629,Taxonomy_UniqueValues!H:H,0)),INDEX(Taxonomy_UniqueValues!F:F,MATCH(AE629,Taxonomy_UniqueValues!G:G,0)))),"#N/C")</f>
        <v>Fanniidae</v>
      </c>
      <c r="AE629" s="87">
        <f>+IFERROR(IF(AF629="#N/C","#N/C",INDEX(Taxonomy_UniqueValues!G:G,MATCH(AF629,Taxonomy_UniqueValues!H:H,0))),"#N/C")</f>
        <v>0</v>
      </c>
      <c r="AF629" s="89" t="s">
        <v>39</v>
      </c>
      <c r="AG629" s="88" t="s">
        <v>37</v>
      </c>
      <c r="AH629" s="39" t="str" cm="1">
        <f t="array" ref="AH629">IF(LEN(V629)&gt;1,V629,_xlfn.LET(_xlpm.cls,Y629, _xlpm.ord,IFERROR(Z629,"#N/C"), _xlpm.subord,IFERROR(AA629,"#N/C"), _xlpm.infr,IFERROR(AB629,"#N/C"), _xlpm.sf,IFERROR(AC629,"#N/C"), _xlpm.fam,IFERROR(AD629,"#N/C"), _xlpm.subfam,IF(TRIM(AE629)="-","#N/C",IFERROR(AE629,"#N/C")),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_xlpm.fallback,IF(IFERROR(Z629,"#N/C")="#N/C",Y629,IF(IFERROR(AA629,"#N/C")="#N/C",Z629,IF(IFERROR(AB629,"#N/C")="#N/C",AA629,IF(IFERROR(AC629,"#N/C")="#N/C",AB629,IF(IFERROR(AD629,"#N/C")="#N/C",AC629,IF(IFERROR(AE629,"#N/C")="#N/C",AD629,"#N/C")))))), _xlpm.finalResult,IF(OR(_xlpm.computedResult="",_xlpm.computedResult="#N/C"),_xlpm.fallback,_xlpm.computedResult), INDEX(_xlpm.finalResult,1)))</f>
        <v>fly</v>
      </c>
      <c r="AI629" s="106" t="s">
        <v>35</v>
      </c>
      <c r="AJ629" s="55" t="str">
        <f t="shared" si="81"/>
        <v>Insecta.Diptera.Brachycera.Muscomorpha.Muscoidea.Fanniidae.0.Fannia.#N/C</v>
      </c>
    </row>
    <row r="630" spans="1:36" x14ac:dyDescent="0.25">
      <c r="A630" s="3">
        <v>100</v>
      </c>
      <c r="B630" s="50" t="str">
        <f t="shared" si="86"/>
        <v>FAIR-D3_100</v>
      </c>
      <c r="C630" s="51" t="s">
        <v>530</v>
      </c>
      <c r="D630" s="4">
        <f t="shared" si="84"/>
        <v>45164</v>
      </c>
      <c r="E630" s="1" t="s">
        <v>655</v>
      </c>
      <c r="F630" s="81" t="str">
        <f>HYPERLINK(VLOOKUP(E630,Video_List!G:K,5),"video")</f>
        <v>video</v>
      </c>
      <c r="G630" s="5" t="str">
        <f>IF(ISBLANK(E630),"",IFERROR(IF(MATCH(E630,Video_List!$G:$G,)&gt;0,"ok",""),"errr"))</f>
        <v>ok</v>
      </c>
      <c r="H630" s="1" t="s">
        <v>655</v>
      </c>
      <c r="I630" s="81" t="str">
        <f>HYPERLINK(VLOOKUP(H630,Video_List!G:K,5),"video")</f>
        <v>video</v>
      </c>
      <c r="J630" s="5" t="str">
        <f>IF(ISBLANK(H630),"",IFERROR(IF(MATCH(H630,Video_List!$G:$G,)&gt;0,"ok",""),"error"))</f>
        <v>ok</v>
      </c>
      <c r="K630" s="2">
        <v>45164.571655092601</v>
      </c>
      <c r="L630" s="2">
        <v>45164.5722453704</v>
      </c>
      <c r="M630" s="52">
        <f t="shared" si="85"/>
        <v>5.9027779934694991E-4</v>
      </c>
      <c r="N630" s="53" t="s">
        <v>46</v>
      </c>
      <c r="O630" s="54" t="s">
        <v>32</v>
      </c>
      <c r="P630" s="54" t="s">
        <v>33</v>
      </c>
      <c r="Q630" s="6">
        <v>100</v>
      </c>
      <c r="R630" s="5" t="str">
        <f t="shared" si="82"/>
        <v>FAIR-D3/100</v>
      </c>
      <c r="S630" s="4" t="str">
        <f>IF(ISBLANK(E630),"",IF(E630=H630, "1 video",CONCATENATE((+COUNTIFS(Video_List!$A:$A,Monitoring!C630,Video_List!$D:$D,"&lt;=" &amp;Monitoring!L630)-COUNTIFS(Video_List!$A:$A,Monitoring!C630,Video_List!$D:$D,"&lt;=" &amp;Monitoring!K630))+1," videos")))</f>
        <v>1 video</v>
      </c>
      <c r="T630" s="54" t="s">
        <v>34</v>
      </c>
      <c r="U630" s="75"/>
      <c r="V630" s="7" t="str">
        <f t="shared" si="80"/>
        <v/>
      </c>
      <c r="W630" s="85" t="str">
        <f t="shared" si="87"/>
        <v>yes</v>
      </c>
      <c r="X630" s="86" t="s">
        <v>35</v>
      </c>
      <c r="Y630" s="87" t="str">
        <f>+IFERROR(IF(Z630="#N/C","#N/C",INDEX(Taxonomy_UniqueValues!A:A,MATCH(Z630,Taxonomy_UniqueValues!B:B,0))),"#N/C")</f>
        <v>Insecta</v>
      </c>
      <c r="Z630" s="87" t="str">
        <f>+IFERROR(IF(AA630="#N/C","#N/C",INDEX(Taxonomy_UniqueValues!B:B,MATCH(AA630,Taxonomy_UniqueValues!C:C,0))),"#N/C")</f>
        <v>Diptera</v>
      </c>
      <c r="AA630" s="87" t="str">
        <f>+IFERROR(IF(AC630="#N/C","#N/C",INDEX(Taxonomy_UniqueValues!C:C,MATCH(AC630,Taxonomy_UniqueValues!E:E,0))),"#N/C")</f>
        <v>Brachycera</v>
      </c>
      <c r="AB630" s="87" t="str">
        <f>+IFERROR(IF(AC630="#N/C","#N/C",INDEX(Taxonomy_UniqueValues!D:D,MATCH(AC630,Taxonomy_UniqueValues!E:E,0))),"#N/C")</f>
        <v>Muscomorpha</v>
      </c>
      <c r="AC630" s="87" t="s">
        <v>36</v>
      </c>
      <c r="AD630" s="87" t="str">
        <f>+IFERROR(IF(AE630="#N/C","#N/C",IF(AE630="-",INDEX(Taxonomy_UniqueValues!F:F,MATCH(AF630,Taxonomy_UniqueValues!H:H,0)),INDEX(Taxonomy_UniqueValues!F:F,MATCH(AE630,Taxonomy_UniqueValues!G:G,0)))),"#N/C")</f>
        <v>#N/C</v>
      </c>
      <c r="AE630" s="87" t="str">
        <f>+IFERROR(IF(AF630="#N/C","#N/C",INDEX(Taxonomy_UniqueValues!G:G,MATCH(AF630,Taxonomy_UniqueValues!H:H,0))),"#N/C")</f>
        <v>#N/C</v>
      </c>
      <c r="AF630" s="89" t="str">
        <f>+IFERROR(IF(AG630="#N/C","#N/C",INDEX(Taxonomy_UniqueValues!H:H,MATCH(AG630,Taxonomy_UniqueValues!I:I,0))),"#N/C")</f>
        <v>#N/C</v>
      </c>
      <c r="AG630" s="88" t="s">
        <v>37</v>
      </c>
      <c r="AH630" s="39" t="str" cm="1">
        <f t="array" ref="AH630">IF(LEN(V630)&gt;1,V630,_xlfn.LET(_xlpm.cls,Y630, _xlpm.ord,IFERROR(Z630,"#N/C"), _xlpm.subord,IFERROR(AA630,"#N/C"), _xlpm.infr,IFERROR(AB630,"#N/C"), _xlpm.sf,IFERROR(AC630,"#N/C"), _xlpm.fam,IFERROR(AD630,"#N/C"), _xlpm.subfam,IF(TRIM(AE630)="-","#N/C",IFERROR(AE630,"#N/C")),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_xlpm.fallback,IF(IFERROR(Z630,"#N/C")="#N/C",Y630,IF(IFERROR(AA630,"#N/C")="#N/C",Z630,IF(IFERROR(AB630,"#N/C")="#N/C",AA630,IF(IFERROR(AC630,"#N/C")="#N/C",AB630,IF(IFERROR(AD630,"#N/C")="#N/C",AC630,IF(IFERROR(AE630,"#N/C")="#N/C",AD630,"#N/C")))))), _xlpm.finalResult,IF(OR(_xlpm.computedResult="",_xlpm.computedResult="#N/C"),_xlpm.fallback,_xlpm.computedResult), INDEX(_xlpm.finalResult,1)))</f>
        <v>Muscoidea</v>
      </c>
      <c r="AI630" s="106" t="s">
        <v>35</v>
      </c>
      <c r="AJ630" s="55" t="str">
        <f t="shared" si="81"/>
        <v>Insecta.Diptera.Brachycera.Muscomorpha.Muscoidea.#N/C.#N/C.#N/C.#N/C</v>
      </c>
    </row>
    <row r="631" spans="1:36" x14ac:dyDescent="0.25">
      <c r="A631" s="3">
        <v>101</v>
      </c>
      <c r="B631" s="50" t="str">
        <f t="shared" si="86"/>
        <v>FAIR-D3_101</v>
      </c>
      <c r="C631" s="51" t="s">
        <v>530</v>
      </c>
      <c r="D631" s="4">
        <f t="shared" si="84"/>
        <v>45164</v>
      </c>
      <c r="E631" s="1" t="s">
        <v>656</v>
      </c>
      <c r="F631" s="81" t="str">
        <f>HYPERLINK(VLOOKUP(E631,Video_List!G:K,5),"video")</f>
        <v>video</v>
      </c>
      <c r="G631" s="5" t="str">
        <f>IF(ISBLANK(E631),"",IFERROR(IF(MATCH(E631,Video_List!$G:$G,)&gt;0,"ok",""),"errr"))</f>
        <v>ok</v>
      </c>
      <c r="H631" s="1" t="s">
        <v>656</v>
      </c>
      <c r="I631" s="81" t="str">
        <f>HYPERLINK(VLOOKUP(H631,Video_List!G:K,5),"video")</f>
        <v>video</v>
      </c>
      <c r="J631" s="5" t="str">
        <f>IF(ISBLANK(H631),"",IFERROR(IF(MATCH(H631,Video_List!$G:$G,)&gt;0,"ok",""),"error"))</f>
        <v>ok</v>
      </c>
      <c r="K631" s="2">
        <v>45164.5836458333</v>
      </c>
      <c r="L631" s="2">
        <v>45164.5840046296</v>
      </c>
      <c r="M631" s="52">
        <f t="shared" si="85"/>
        <v>3.5879630013369024E-4</v>
      </c>
      <c r="N631" s="53" t="s">
        <v>46</v>
      </c>
      <c r="O631" s="54" t="s">
        <v>32</v>
      </c>
      <c r="P631" s="54" t="s">
        <v>33</v>
      </c>
      <c r="Q631" s="6">
        <v>101</v>
      </c>
      <c r="R631" s="5" t="str">
        <f t="shared" si="82"/>
        <v>FAIR-D3/101</v>
      </c>
      <c r="S631" s="4" t="str">
        <f>IF(ISBLANK(E631),"",IF(E631=H631, "1 video",CONCATENATE((+COUNTIFS(Video_List!$A:$A,Monitoring!C631,Video_List!$D:$D,"&lt;=" &amp;Monitoring!L631)-COUNTIFS(Video_List!$A:$A,Monitoring!C631,Video_List!$D:$D,"&lt;=" &amp;Monitoring!K631))+1," videos")))</f>
        <v>1 video</v>
      </c>
      <c r="T631" s="54" t="s">
        <v>34</v>
      </c>
      <c r="U631" s="75"/>
      <c r="V631" s="7" t="str">
        <f t="shared" si="80"/>
        <v/>
      </c>
      <c r="W631" s="85" t="str">
        <f t="shared" si="87"/>
        <v>no</v>
      </c>
      <c r="X631" s="86" t="s">
        <v>35</v>
      </c>
      <c r="Y631" s="87" t="str">
        <f>+IFERROR(IF(Z631="#N/C","#N/C",INDEX(Taxonomy_UniqueValues!A:A,MATCH(Z631,Taxonomy_UniqueValues!B:B,0))),"#N/C")</f>
        <v>Insecta</v>
      </c>
      <c r="Z631" s="87" t="str">
        <f>+IFERROR(IF(AA631="#N/C","#N/C",INDEX(Taxonomy_UniqueValues!B:B,MATCH(AA631,Taxonomy_UniqueValues!C:C,0))),"#N/C")</f>
        <v>Diptera</v>
      </c>
      <c r="AA631" s="87" t="s">
        <v>49</v>
      </c>
      <c r="AB631" s="87" t="str">
        <f>+IFERROR(IF(AC631="#N/C","#N/C",INDEX(Taxonomy_UniqueValues!D:D,MATCH(AC631,Taxonomy_UniqueValues!E:E,0))),"#N/C")</f>
        <v>#N/C</v>
      </c>
      <c r="AC631" s="87" t="str">
        <f>+IFERROR(IF(AD631="#N/C","#N/C",INDEX(Taxonomy_UniqueValues!E:E,MATCH(AD631,Taxonomy_UniqueValues!F:F,0))),"#N/C")</f>
        <v>#N/C</v>
      </c>
      <c r="AD631" s="87" t="str">
        <f>+IFERROR(IF(AE631="#N/C","#N/C",IF(AE631="-",INDEX(Taxonomy_UniqueValues!F:F,MATCH(AF631,Taxonomy_UniqueValues!H:H,0)),INDEX(Taxonomy_UniqueValues!F:F,MATCH(AE631,Taxonomy_UniqueValues!G:G,0)))),"#N/C")</f>
        <v>#N/C</v>
      </c>
      <c r="AE631" s="87" t="str">
        <f>+IFERROR(IF(AF631="#N/C","#N/C",INDEX(Taxonomy_UniqueValues!G:G,MATCH(AF631,Taxonomy_UniqueValues!H:H,0))),"#N/C")</f>
        <v>#N/C</v>
      </c>
      <c r="AF631" s="89" t="str">
        <f>+IFERROR(IF(AG631="#N/C","#N/C",INDEX(Taxonomy_UniqueValues!H:H,MATCH(AG631,Taxonomy_UniqueValues!I:I,0))),"#N/C")</f>
        <v>#N/C</v>
      </c>
      <c r="AG631" s="88" t="s">
        <v>37</v>
      </c>
      <c r="AH631" s="39" t="str" cm="1">
        <f t="array" ref="AH631">IF(LEN(V631)&gt;1,V631,_xlfn.LET(_xlpm.cls,Y631, _xlpm.ord,IFERROR(Z631,"#N/C"), _xlpm.subord,IFERROR(AA631,"#N/C"), _xlpm.infr,IFERROR(AB631,"#N/C"), _xlpm.sf,IFERROR(AC631,"#N/C"), _xlpm.fam,IFERROR(AD631,"#N/C"), _xlpm.subfam,IF(TRIM(AE631)="-","#N/C",IFERROR(AE631,"#N/C")),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_xlpm.fallback,IF(IFERROR(Z631,"#N/C")="#N/C",Y631,IF(IFERROR(AA631,"#N/C")="#N/C",Z631,IF(IFERROR(AB631,"#N/C")="#N/C",AA631,IF(IFERROR(AC631,"#N/C")="#N/C",AB631,IF(IFERROR(AD631,"#N/C")="#N/C",AC631,IF(IFERROR(AE631,"#N/C")="#N/C",AD631,"#N/C")))))), _xlpm.finalResult,IF(OR(_xlpm.computedResult="",_xlpm.computedResult="#N/C"),_xlpm.fallback,_xlpm.computedResult), INDEX(_xlpm.finalResult,1)))</f>
        <v>Brachycera</v>
      </c>
      <c r="AI631" s="106" t="s">
        <v>35</v>
      </c>
      <c r="AJ631" s="55" t="str">
        <f t="shared" si="81"/>
        <v>Insecta.Diptera.Brachycera.#N/C.#N/C.#N/C.#N/C.#N/C.#N/C</v>
      </c>
    </row>
    <row r="632" spans="1:36" x14ac:dyDescent="0.25">
      <c r="A632" s="3">
        <v>102</v>
      </c>
      <c r="B632" s="50" t="str">
        <f t="shared" si="86"/>
        <v>FAIR-D3_102</v>
      </c>
      <c r="C632" s="51" t="s">
        <v>530</v>
      </c>
      <c r="D632" s="4">
        <f t="shared" si="84"/>
        <v>45164</v>
      </c>
      <c r="E632" s="1" t="s">
        <v>657</v>
      </c>
      <c r="F632" s="81" t="str">
        <f>HYPERLINK(VLOOKUP(E632,Video_List!G:K,5),"video")</f>
        <v>video</v>
      </c>
      <c r="G632" s="5" t="str">
        <f>IF(ISBLANK(E632),"",IFERROR(IF(MATCH(E632,Video_List!$G:$G,)&gt;0,"ok",""),"errr"))</f>
        <v>ok</v>
      </c>
      <c r="H632" s="1" t="s">
        <v>657</v>
      </c>
      <c r="I632" s="81" t="str">
        <f>HYPERLINK(VLOOKUP(H632,Video_List!G:K,5),"video")</f>
        <v>video</v>
      </c>
      <c r="J632" s="5" t="str">
        <f>IF(ISBLANK(H632),"",IFERROR(IF(MATCH(H632,Video_List!$G:$G,)&gt;0,"ok",""),"error"))</f>
        <v>ok</v>
      </c>
      <c r="K632" s="2">
        <v>45164.597106481502</v>
      </c>
      <c r="L632" s="2">
        <v>45164.597152777802</v>
      </c>
      <c r="M632" s="52">
        <f t="shared" si="85"/>
        <v>4.6296299842651933E-5</v>
      </c>
      <c r="N632" s="53" t="s">
        <v>31</v>
      </c>
      <c r="O632" s="54" t="s">
        <v>32</v>
      </c>
      <c r="P632" s="54" t="s">
        <v>33</v>
      </c>
      <c r="Q632" s="6">
        <v>102</v>
      </c>
      <c r="R632" s="5" t="str">
        <f t="shared" si="82"/>
        <v>FAIR-D3/102</v>
      </c>
      <c r="S632" s="4" t="str">
        <f>IF(ISBLANK(E632),"",IF(E632=H632, "1 video",CONCATENATE((+COUNTIFS(Video_List!$A:$A,Monitoring!C632,Video_List!$D:$D,"&lt;=" &amp;Monitoring!L632)-COUNTIFS(Video_List!$A:$A,Monitoring!C632,Video_List!$D:$D,"&lt;=" &amp;Monitoring!K632))+1," videos")))</f>
        <v>1 video</v>
      </c>
      <c r="T632" s="54" t="s">
        <v>57</v>
      </c>
      <c r="U632" s="75"/>
      <c r="V632" s="7" t="str">
        <f t="shared" si="80"/>
        <v/>
      </c>
      <c r="W632" s="85" t="str">
        <f t="shared" si="87"/>
        <v>yes</v>
      </c>
      <c r="X632" s="86" t="s">
        <v>32</v>
      </c>
      <c r="Y632" s="87" t="str">
        <f>+IFERROR(IF(Z632="#N/C","#N/C",INDEX(Taxonomy_UniqueValues!A:A,MATCH(Z632,Taxonomy_UniqueValues!B:B,0))),"#N/C")</f>
        <v>Insecta</v>
      </c>
      <c r="Z632" s="87" t="str">
        <f>+IFERROR(IF(AA632="#N/C","#N/C",INDEX(Taxonomy_UniqueValues!B:B,MATCH(AA632,Taxonomy_UniqueValues!C:C,0))),"#N/C")</f>
        <v>Hymenoptera</v>
      </c>
      <c r="AA632" s="87" t="str">
        <f>+IFERROR(IF(AC632="#N/C","#N/C",INDEX(Taxonomy_UniqueValues!C:C,MATCH(AC632,Taxonomy_UniqueValues!E:E,0))),"#N/C")</f>
        <v>Apocrita</v>
      </c>
      <c r="AB632" s="87" t="str">
        <f>+IFERROR(IF(AC632="#N/C","#N/C",INDEX(Taxonomy_UniqueValues!D:D,MATCH(AC632,Taxonomy_UniqueValues!E:E,0))),"#N/C")</f>
        <v>Aculeata</v>
      </c>
      <c r="AC632" s="87" t="str">
        <f>+IFERROR(IF(AD632="#N/C","#N/C",INDEX(Taxonomy_UniqueValues!E:E,MATCH(AD632,Taxonomy_UniqueValues!F:F,0))),"#N/C")</f>
        <v>Vespoidea</v>
      </c>
      <c r="AD632" s="87" t="str">
        <f>+IFERROR(IF(AE632="#N/C","#N/C",IF(AE632="-",INDEX(Taxonomy_UniqueValues!F:F,MATCH(AF632,Taxonomy_UniqueValues!H:H,0)),INDEX(Taxonomy_UniqueValues!F:F,MATCH(AE632,Taxonomy_UniqueValues!G:G,0)))),"#N/C")</f>
        <v>Vespidae</v>
      </c>
      <c r="AE632" s="87" t="str">
        <f>+IFERROR(IF(AF632="#N/C","#N/C",INDEX(Taxonomy_UniqueValues!G:G,MATCH(AF632,Taxonomy_UniqueValues!H:H,0))),"#N/C")</f>
        <v>Vespinae</v>
      </c>
      <c r="AF632" s="89" t="s">
        <v>58</v>
      </c>
      <c r="AG632" s="88" t="s">
        <v>37</v>
      </c>
      <c r="AH632" s="39" t="str" cm="1">
        <f t="array" ref="AH632">IF(LEN(V632)&gt;1,V632,_xlfn.LET(_xlpm.cls,Y632, _xlpm.ord,IFERROR(Z632,"#N/C"), _xlpm.subord,IFERROR(AA632,"#N/C"), _xlpm.infr,IFERROR(AB632,"#N/C"), _xlpm.sf,IFERROR(AC632,"#N/C"), _xlpm.fam,IFERROR(AD632,"#N/C"), _xlpm.subfam,IF(TRIM(AE632)="-","#N/C",IFERROR(AE632,"#N/C")),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_xlpm.fallback,IF(IFERROR(Z632,"#N/C")="#N/C",Y632,IF(IFERROR(AA632,"#N/C")="#N/C",Z632,IF(IFERROR(AB632,"#N/C")="#N/C",AA632,IF(IFERROR(AC632,"#N/C")="#N/C",AB632,IF(IFERROR(AD632,"#N/C")="#N/C",AC632,IF(IFERROR(AE632,"#N/C")="#N/C",AD632,"#N/C")))))), _xlpm.finalResult,IF(OR(_xlpm.computedResult="",_xlpm.computedResult="#N/C"),_xlpm.fallback,_xlpm.computedResult), INDEX(_xlpm.finalResult,1)))</f>
        <v>wasp</v>
      </c>
      <c r="AI632" s="106" t="s">
        <v>35</v>
      </c>
      <c r="AJ632" s="55" t="str">
        <f t="shared" si="81"/>
        <v>Insecta.Hymenoptera.Apocrita.Aculeata.Vespoidea.Vespidae.Vespinae.Vespula.#N/C</v>
      </c>
    </row>
    <row r="633" spans="1:36" x14ac:dyDescent="0.25">
      <c r="A633" s="3">
        <v>103</v>
      </c>
      <c r="B633" s="50" t="str">
        <f t="shared" si="86"/>
        <v>FAIR-D3_103</v>
      </c>
      <c r="C633" s="51" t="s">
        <v>530</v>
      </c>
      <c r="D633" s="4">
        <f t="shared" si="84"/>
        <v>45164</v>
      </c>
      <c r="E633" s="1" t="s">
        <v>658</v>
      </c>
      <c r="F633" s="81" t="str">
        <f>HYPERLINK(VLOOKUP(E633,Video_List!G:K,5),"video")</f>
        <v>video</v>
      </c>
      <c r="G633" s="5" t="str">
        <f>IF(ISBLANK(E633),"",IFERROR(IF(MATCH(E633,Video_List!$G:$G,)&gt;0,"ok",""),"errr"))</f>
        <v>ok</v>
      </c>
      <c r="H633" s="1" t="s">
        <v>658</v>
      </c>
      <c r="I633" s="81" t="str">
        <f>HYPERLINK(VLOOKUP(H633,Video_List!G:K,5),"video")</f>
        <v>video</v>
      </c>
      <c r="J633" s="5" t="str">
        <f>IF(ISBLANK(H633),"",IFERROR(IF(MATCH(H633,Video_List!$G:$G,)&gt;0,"ok",""),"error"))</f>
        <v>ok</v>
      </c>
      <c r="K633" s="2">
        <v>45164.599918981497</v>
      </c>
      <c r="L633" s="2">
        <v>45164.600115740701</v>
      </c>
      <c r="M633" s="52">
        <f t="shared" si="85"/>
        <v>1.9675920339068398E-4</v>
      </c>
      <c r="N633" s="53" t="s">
        <v>31</v>
      </c>
      <c r="O633" s="54" t="s">
        <v>35</v>
      </c>
      <c r="P633" s="54" t="s">
        <v>33</v>
      </c>
      <c r="Q633" s="6">
        <v>103</v>
      </c>
      <c r="R633" s="5" t="str">
        <f t="shared" si="82"/>
        <v>FAIR-D3/103</v>
      </c>
      <c r="S633" s="4" t="str">
        <f>IF(ISBLANK(E633),"",IF(E633=H633, "1 video",CONCATENATE((+COUNTIFS(Video_List!$A:$A,Monitoring!C633,Video_List!$D:$D,"&lt;=" &amp;Monitoring!L633)-COUNTIFS(Video_List!$A:$A,Monitoring!C633,Video_List!$D:$D,"&lt;=" &amp;Monitoring!K633))+1," videos")))</f>
        <v>1 video</v>
      </c>
      <c r="T633" s="54" t="s">
        <v>34</v>
      </c>
      <c r="U633" s="75"/>
      <c r="V633" s="7" t="str">
        <f t="shared" si="80"/>
        <v/>
      </c>
      <c r="W633" s="85" t="str">
        <f t="shared" si="87"/>
        <v>yes</v>
      </c>
      <c r="X633" s="86" t="s">
        <v>35</v>
      </c>
      <c r="Y633" s="87" t="str">
        <f>+IFERROR(IF(Z633="#N/C","#N/C",INDEX(Taxonomy_UniqueValues!A:A,MATCH(Z633,Taxonomy_UniqueValues!B:B,0))),"#N/C")</f>
        <v>Insecta</v>
      </c>
      <c r="Z633" s="87" t="str">
        <f>+IFERROR(IF(AA633="#N/C","#N/C",INDEX(Taxonomy_UniqueValues!B:B,MATCH(AA633,Taxonomy_UniqueValues!C:C,0))),"#N/C")</f>
        <v>Diptera</v>
      </c>
      <c r="AA633" s="87" t="str">
        <f>+IFERROR(IF(AC633="#N/C","#N/C",INDEX(Taxonomy_UniqueValues!C:C,MATCH(AC633,Taxonomy_UniqueValues!E:E,0))),"#N/C")</f>
        <v>Brachycera</v>
      </c>
      <c r="AB633" s="87" t="str">
        <f>+IFERROR(IF(AC633="#N/C","#N/C",INDEX(Taxonomy_UniqueValues!D:D,MATCH(AC633,Taxonomy_UniqueValues!E:E,0))),"#N/C")</f>
        <v>Muscomorpha</v>
      </c>
      <c r="AC633" s="87" t="s">
        <v>36</v>
      </c>
      <c r="AD633" s="87" t="str">
        <f>+IFERROR(IF(AE633="#N/C","#N/C",IF(AE633="-",INDEX(Taxonomy_UniqueValues!F:F,MATCH(AF633,Taxonomy_UniqueValues!H:H,0)),INDEX(Taxonomy_UniqueValues!F:F,MATCH(AE633,Taxonomy_UniqueValues!G:G,0)))),"#N/C")</f>
        <v>#N/C</v>
      </c>
      <c r="AE633" s="87" t="str">
        <f>+IFERROR(IF(AF633="#N/C","#N/C",INDEX(Taxonomy_UniqueValues!G:G,MATCH(AF633,Taxonomy_UniqueValues!H:H,0))),"#N/C")</f>
        <v>#N/C</v>
      </c>
      <c r="AF633" s="89" t="str">
        <f>+IFERROR(IF(AG633="#N/C","#N/C",INDEX(Taxonomy_UniqueValues!H:H,MATCH(AG633,Taxonomy_UniqueValues!I:I,0))),"#N/C")</f>
        <v>#N/C</v>
      </c>
      <c r="AG633" s="88" t="s">
        <v>37</v>
      </c>
      <c r="AH633" s="39" t="str" cm="1">
        <f t="array" ref="AH633">IF(LEN(V633)&gt;1,V633,_xlfn.LET(_xlpm.cls,Y633, _xlpm.ord,IFERROR(Z633,"#N/C"), _xlpm.subord,IFERROR(AA633,"#N/C"), _xlpm.infr,IFERROR(AB633,"#N/C"), _xlpm.sf,IFERROR(AC633,"#N/C"), _xlpm.fam,IFERROR(AD633,"#N/C"), _xlpm.subfam,IF(TRIM(AE633)="-","#N/C",IFERROR(AE633,"#N/C")),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_xlpm.fallback,IF(IFERROR(Z633,"#N/C")="#N/C",Y633,IF(IFERROR(AA633,"#N/C")="#N/C",Z633,IF(IFERROR(AB633,"#N/C")="#N/C",AA633,IF(IFERROR(AC633,"#N/C")="#N/C",AB633,IF(IFERROR(AD633,"#N/C")="#N/C",AC633,IF(IFERROR(AE633,"#N/C")="#N/C",AD633,"#N/C")))))), _xlpm.finalResult,IF(OR(_xlpm.computedResult="",_xlpm.computedResult="#N/C"),_xlpm.fallback,_xlpm.computedResult), INDEX(_xlpm.finalResult,1)))</f>
        <v>Muscoidea</v>
      </c>
      <c r="AI633" s="106" t="s">
        <v>35</v>
      </c>
      <c r="AJ633" s="55" t="str">
        <f t="shared" si="81"/>
        <v>Insecta.Diptera.Brachycera.Muscomorpha.Muscoidea.#N/C.#N/C.#N/C.#N/C</v>
      </c>
    </row>
    <row r="634" spans="1:36" x14ac:dyDescent="0.25">
      <c r="A634" s="3">
        <v>104</v>
      </c>
      <c r="B634" s="50" t="str">
        <f t="shared" si="86"/>
        <v>FAIR-D3_104</v>
      </c>
      <c r="C634" s="51" t="s">
        <v>530</v>
      </c>
      <c r="D634" s="4">
        <f t="shared" si="84"/>
        <v>45164</v>
      </c>
      <c r="E634" s="1" t="s">
        <v>659</v>
      </c>
      <c r="F634" s="81" t="str">
        <f>HYPERLINK(VLOOKUP(E634,Video_List!G:K,5),"video")</f>
        <v>video</v>
      </c>
      <c r="G634" s="5" t="str">
        <f>IF(ISBLANK(E634),"",IFERROR(IF(MATCH(E634,Video_List!$G:$G,)&gt;0,"ok",""),"errr"))</f>
        <v>ok</v>
      </c>
      <c r="H634" s="1" t="s">
        <v>660</v>
      </c>
      <c r="I634" s="81" t="str">
        <f>HYPERLINK(VLOOKUP(H634,Video_List!G:K,5),"video")</f>
        <v>video</v>
      </c>
      <c r="J634" s="5" t="str">
        <f>IF(ISBLANK(H634),"",IFERROR(IF(MATCH(H634,Video_List!$G:$G,)&gt;0,"ok",""),"error"))</f>
        <v>ok</v>
      </c>
      <c r="K634" s="2">
        <v>45164.600520833301</v>
      </c>
      <c r="L634" s="2">
        <v>45164.601446759298</v>
      </c>
      <c r="M634" s="52">
        <f t="shared" si="85"/>
        <v>9.2592599685303867E-4</v>
      </c>
      <c r="N634" s="53" t="s">
        <v>33</v>
      </c>
      <c r="O634" s="54" t="s">
        <v>35</v>
      </c>
      <c r="P634" s="54" t="s">
        <v>33</v>
      </c>
      <c r="Q634" s="6">
        <v>104</v>
      </c>
      <c r="R634" s="5" t="str">
        <f t="shared" si="82"/>
        <v>FAIR-D3/104</v>
      </c>
      <c r="S634" s="4" t="str">
        <f>IF(ISBLANK(E634),"",IF(E634=H634, "1 video",CONCATENATE((+COUNTIFS(Video_List!$A:$A,Monitoring!C634,Video_List!$D:$D,"&lt;=" &amp;Monitoring!L634)-COUNTIFS(Video_List!$A:$A,Monitoring!C634,Video_List!$D:$D,"&lt;=" &amp;Monitoring!K634))+1," videos")))</f>
        <v>2 videos</v>
      </c>
      <c r="T634" s="54" t="s">
        <v>34</v>
      </c>
      <c r="U634" s="75"/>
      <c r="V634" s="7" t="str">
        <f t="shared" si="80"/>
        <v/>
      </c>
      <c r="W634" s="85" t="str">
        <f t="shared" si="87"/>
        <v>yes</v>
      </c>
      <c r="X634" s="86" t="s">
        <v>35</v>
      </c>
      <c r="Y634" s="87" t="str">
        <f>+IFERROR(IF(Z634="#N/C","#N/C",IF(Z634=0,INDEX(Taxonomy_UniqueValues!A:A,MATCH(AA634,Taxonomy_UniqueValues!C:C,0)),INDEX(Taxonomy_UniqueValues!A:A,MATCH(Z634,Taxonomy_UniqueValues!B:B,0)))),"#N/C")</f>
        <v>Insecta</v>
      </c>
      <c r="Z634" s="87" t="str">
        <f>+IFERROR(IF(AA634="#N/C","#N/C",IF(AA634=0,INDEX(Taxonomy_UniqueValues!B:B,MATCH(AB634,Taxonomy_UniqueValues!D:D,0)),INDEX(Taxonomy_UniqueValues!B:B,MATCH(AA634,Taxonomy_UniqueValues!C:C,0)))),"#N/C")</f>
        <v>Diptera</v>
      </c>
      <c r="AA634" s="87" t="str">
        <f>+IFERROR(IF(AB634="#N/C","#N/C",IF(AB634=0,INDEX(Taxonomy_UniqueValues!C:C,MATCH(AC634,Taxonomy_UniqueValues!E:E,0)),INDEX(Taxonomy_UniqueValues!C:C,MATCH(AB634,Taxonomy_UniqueValues!D:D,0)))),"#N/C")</f>
        <v>Brachycera</v>
      </c>
      <c r="AB634" s="87" t="str">
        <f>+IFERROR(IF(AC634="#N/C","#N/C",IF(AC634=0,INDEX(Taxonomy_UniqueValues!D:D,MATCH(AD634,Taxonomy_UniqueValues!F:F,0)),INDEX(Taxonomy_UniqueValues!D:D,MATCH(AC634,Taxonomy_UniqueValues!E:E,0)))),"#N/C")</f>
        <v>Muscomorpha</v>
      </c>
      <c r="AC634" s="87" t="str">
        <f>+IFERROR(IF(AD634="#N/C","#N/C",IF(AD634=0,INDEX(Taxonomy_UniqueValues!E:E,MATCH(AE634,Taxonomy_UniqueValues!G:G,0)),INDEX(Taxonomy_UniqueValues!E:E,MATCH(AD634,Taxonomy_UniqueValues!F:F,0)))),"#N/C")</f>
        <v>Muscoidea</v>
      </c>
      <c r="AD634" s="87" t="str">
        <f>+IFERROR(IF(AE634="#N/C","#N/C",IF(AE634=0,INDEX(Taxonomy_UniqueValues!F:F,MATCH(AF634,Taxonomy_UniqueValues!H:H,0)),INDEX(Taxonomy_UniqueValues!F:F,MATCH(AE634,Taxonomy_UniqueValues!G:G,0)))),"#N/C")</f>
        <v>Fanniidae</v>
      </c>
      <c r="AE634" s="87">
        <f>+IFERROR(IF(AF634="#N/C","#N/C",INDEX(Taxonomy_UniqueValues!G:G,MATCH(AF634,Taxonomy_UniqueValues!H:H,0))),"#N/C")</f>
        <v>0</v>
      </c>
      <c r="AF634" s="89" t="s">
        <v>39</v>
      </c>
      <c r="AG634" s="88" t="s">
        <v>37</v>
      </c>
      <c r="AH634" s="39" t="str" cm="1">
        <f t="array" ref="AH634">IF(LEN(V634)&gt;1,V634,_xlfn.LET(_xlpm.cls,Y634, _xlpm.ord,IFERROR(Z634,"#N/C"), _xlpm.subord,IFERROR(AA634,"#N/C"), _xlpm.infr,IFERROR(AB634,"#N/C"), _xlpm.sf,IFERROR(AC634,"#N/C"), _xlpm.fam,IFERROR(AD634,"#N/C"), _xlpm.subfam,IF(TRIM(AE634)="-","#N/C",IFERROR(AE634,"#N/C")),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_xlpm.fallback,IF(IFERROR(Z634,"#N/C")="#N/C",Y634,IF(IFERROR(AA634,"#N/C")="#N/C",Z634,IF(IFERROR(AB634,"#N/C")="#N/C",AA634,IF(IFERROR(AC634,"#N/C")="#N/C",AB634,IF(IFERROR(AD634,"#N/C")="#N/C",AC634,IF(IFERROR(AE634,"#N/C")="#N/C",AD634,"#N/C")))))), _xlpm.finalResult,IF(OR(_xlpm.computedResult="",_xlpm.computedResult="#N/C"),_xlpm.fallback,_xlpm.computedResult), INDEX(_xlpm.finalResult,1)))</f>
        <v>fly</v>
      </c>
      <c r="AI634" s="106" t="s">
        <v>35</v>
      </c>
      <c r="AJ634" s="55" t="str">
        <f t="shared" si="81"/>
        <v>Insecta.Diptera.Brachycera.Muscomorpha.Muscoidea.Fanniidae.0.Fannia.#N/C</v>
      </c>
    </row>
    <row r="635" spans="1:36" x14ac:dyDescent="0.25">
      <c r="A635" s="3">
        <v>105</v>
      </c>
      <c r="B635" s="50" t="str">
        <f t="shared" si="86"/>
        <v>FAIR-D3_105</v>
      </c>
      <c r="C635" s="51" t="s">
        <v>530</v>
      </c>
      <c r="D635" s="4">
        <f t="shared" si="84"/>
        <v>45164</v>
      </c>
      <c r="E635" s="1" t="s">
        <v>661</v>
      </c>
      <c r="F635" s="81" t="str">
        <f>HYPERLINK(VLOOKUP(E635,Video_List!G:K,5),"video")</f>
        <v>video</v>
      </c>
      <c r="G635" s="5" t="str">
        <f>IF(ISBLANK(E635),"",IFERROR(IF(MATCH(E635,Video_List!$G:$G,)&gt;0,"ok",""),"errr"))</f>
        <v>ok</v>
      </c>
      <c r="H635" s="1" t="s">
        <v>661</v>
      </c>
      <c r="I635" s="81" t="str">
        <f>HYPERLINK(VLOOKUP(H635,Video_List!G:K,5),"video")</f>
        <v>video</v>
      </c>
      <c r="J635" s="5" t="str">
        <f>IF(ISBLANK(H635),"",IFERROR(IF(MATCH(H635,Video_List!$G:$G,)&gt;0,"ok",""),"error"))</f>
        <v>ok</v>
      </c>
      <c r="K635" s="2">
        <v>45164.607523148101</v>
      </c>
      <c r="L635" s="2">
        <v>45164.607777777797</v>
      </c>
      <c r="M635" s="52">
        <f t="shared" si="85"/>
        <v>2.5462969642831013E-4</v>
      </c>
      <c r="N635" s="53" t="s">
        <v>31</v>
      </c>
      <c r="O635" s="54" t="s">
        <v>35</v>
      </c>
      <c r="P635" s="54" t="s">
        <v>33</v>
      </c>
      <c r="Q635" s="6">
        <v>105</v>
      </c>
      <c r="R635" s="5" t="str">
        <f t="shared" si="82"/>
        <v>FAIR-D3/105</v>
      </c>
      <c r="S635" s="4" t="str">
        <f>IF(ISBLANK(E635),"",IF(E635=H635, "1 video",CONCATENATE((+COUNTIFS(Video_List!$A:$A,Monitoring!C635,Video_List!$D:$D,"&lt;=" &amp;Monitoring!L635)-COUNTIFS(Video_List!$A:$A,Monitoring!C635,Video_List!$D:$D,"&lt;=" &amp;Monitoring!K635))+1," videos")))</f>
        <v>1 video</v>
      </c>
      <c r="T635" s="54" t="s">
        <v>34</v>
      </c>
      <c r="U635" s="75"/>
      <c r="V635" s="7" t="str">
        <f t="shared" si="80"/>
        <v/>
      </c>
      <c r="W635" s="85" t="str">
        <f t="shared" si="87"/>
        <v>no</v>
      </c>
      <c r="X635" s="86" t="s">
        <v>35</v>
      </c>
      <c r="Y635" s="87" t="str">
        <f>+IFERROR(IF(Z635="#N/C","#N/C",INDEX(Taxonomy_UniqueValues!A:A,MATCH(Z635,Taxonomy_UniqueValues!B:B,0))),"#N/C")</f>
        <v>Insecta</v>
      </c>
      <c r="Z635" s="87" t="str">
        <f>+IFERROR(IF(AA635="#N/C","#N/C",INDEX(Taxonomy_UniqueValues!B:B,MATCH(AA635,Taxonomy_UniqueValues!C:C,0))),"#N/C")</f>
        <v>Diptera</v>
      </c>
      <c r="AA635" s="87" t="s">
        <v>49</v>
      </c>
      <c r="AB635" s="87" t="str">
        <f>+IFERROR(IF(AC635="#N/C","#N/C",INDEX(Taxonomy_UniqueValues!D:D,MATCH(AC635,Taxonomy_UniqueValues!E:E,0))),"#N/C")</f>
        <v>#N/C</v>
      </c>
      <c r="AC635" s="87" t="str">
        <f>+IFERROR(IF(AD635="#N/C","#N/C",INDEX(Taxonomy_UniqueValues!E:E,MATCH(AD635,Taxonomy_UniqueValues!F:F,0))),"#N/C")</f>
        <v>#N/C</v>
      </c>
      <c r="AD635" s="87" t="str">
        <f>+IFERROR(IF(AE635="#N/C","#N/C",IF(AE635="-",INDEX(Taxonomy_UniqueValues!F:F,MATCH(AF635,Taxonomy_UniqueValues!H:H,0)),INDEX(Taxonomy_UniqueValues!F:F,MATCH(AE635,Taxonomy_UniqueValues!G:G,0)))),"#N/C")</f>
        <v>#N/C</v>
      </c>
      <c r="AE635" s="87" t="str">
        <f>+IFERROR(IF(AF635="#N/C","#N/C",INDEX(Taxonomy_UniqueValues!G:G,MATCH(AF635,Taxonomy_UniqueValues!H:H,0))),"#N/C")</f>
        <v>#N/C</v>
      </c>
      <c r="AF635" s="89" t="str">
        <f>+IFERROR(IF(AG635="#N/C","#N/C",INDEX(Taxonomy_UniqueValues!H:H,MATCH(AG635,Taxonomy_UniqueValues!I:I,0))),"#N/C")</f>
        <v>#N/C</v>
      </c>
      <c r="AG635" s="88" t="s">
        <v>37</v>
      </c>
      <c r="AH635" s="39" t="str" cm="1">
        <f t="array" ref="AH635">IF(LEN(V635)&gt;1,V635,_xlfn.LET(_xlpm.cls,Y635, _xlpm.ord,IFERROR(Z635,"#N/C"), _xlpm.subord,IFERROR(AA635,"#N/C"), _xlpm.infr,IFERROR(AB635,"#N/C"), _xlpm.sf,IFERROR(AC635,"#N/C"), _xlpm.fam,IFERROR(AD635,"#N/C"), _xlpm.subfam,IF(TRIM(AE635)="-","#N/C",IFERROR(AE635,"#N/C")),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_xlpm.fallback,IF(IFERROR(Z635,"#N/C")="#N/C",Y635,IF(IFERROR(AA635,"#N/C")="#N/C",Z635,IF(IFERROR(AB635,"#N/C")="#N/C",AA635,IF(IFERROR(AC635,"#N/C")="#N/C",AB635,IF(IFERROR(AD635,"#N/C")="#N/C",AC635,IF(IFERROR(AE635,"#N/C")="#N/C",AD635,"#N/C")))))), _xlpm.finalResult,IF(OR(_xlpm.computedResult="",_xlpm.computedResult="#N/C"),_xlpm.fallback,_xlpm.computedResult), INDEX(_xlpm.finalResult,1)))</f>
        <v>Brachycera</v>
      </c>
      <c r="AI635" s="106" t="s">
        <v>35</v>
      </c>
      <c r="AJ635" s="55" t="str">
        <f t="shared" si="81"/>
        <v>Insecta.Diptera.Brachycera.#N/C.#N/C.#N/C.#N/C.#N/C.#N/C</v>
      </c>
    </row>
    <row r="636" spans="1:36" x14ac:dyDescent="0.25">
      <c r="A636" s="3">
        <v>106</v>
      </c>
      <c r="B636" s="50" t="str">
        <f t="shared" si="86"/>
        <v>FAIR-D3_106</v>
      </c>
      <c r="C636" s="51" t="s">
        <v>530</v>
      </c>
      <c r="D636" s="4">
        <f t="shared" si="84"/>
        <v>45164</v>
      </c>
      <c r="E636" s="1" t="s">
        <v>662</v>
      </c>
      <c r="F636" s="81" t="str">
        <f>HYPERLINK(VLOOKUP(E636,Video_List!G:K,5),"video")</f>
        <v>video</v>
      </c>
      <c r="G636" s="5" t="str">
        <f>IF(ISBLANK(E636),"",IFERROR(IF(MATCH(E636,Video_List!$G:$G,)&gt;0,"ok",""),"errr"))</f>
        <v>ok</v>
      </c>
      <c r="H636" s="1" t="s">
        <v>662</v>
      </c>
      <c r="I636" s="81" t="str">
        <f>HYPERLINK(VLOOKUP(H636,Video_List!G:K,5),"video")</f>
        <v>video</v>
      </c>
      <c r="J636" s="5" t="str">
        <f>IF(ISBLANK(H636),"",IFERROR(IF(MATCH(H636,Video_List!$G:$G,)&gt;0,"ok",""),"error"))</f>
        <v>ok</v>
      </c>
      <c r="K636" s="2">
        <v>45164.612997685203</v>
      </c>
      <c r="L636" s="2">
        <v>45164.613055555601</v>
      </c>
      <c r="M636" s="52">
        <f t="shared" si="85"/>
        <v>5.7870398450177163E-5</v>
      </c>
      <c r="N636" s="53" t="s">
        <v>31</v>
      </c>
      <c r="O636" s="54" t="s">
        <v>32</v>
      </c>
      <c r="P636" s="54" t="s">
        <v>33</v>
      </c>
      <c r="Q636" s="6">
        <v>106</v>
      </c>
      <c r="R636" s="5" t="str">
        <f t="shared" si="82"/>
        <v>FAIR-D3/106</v>
      </c>
      <c r="S636" s="4" t="str">
        <f>IF(ISBLANK(E636),"",IF(E636=H636, "1 video",CONCATENATE((+COUNTIFS(Video_List!$A:$A,Monitoring!C636,Video_List!$D:$D,"&lt;=" &amp;Monitoring!L636)-COUNTIFS(Video_List!$A:$A,Monitoring!C636,Video_List!$D:$D,"&lt;=" &amp;Monitoring!K636))+1," videos")))</f>
        <v>1 video</v>
      </c>
      <c r="T636" s="54" t="s">
        <v>57</v>
      </c>
      <c r="U636" s="75"/>
      <c r="V636" s="7" t="str">
        <f t="shared" si="80"/>
        <v/>
      </c>
      <c r="W636" s="85" t="str">
        <f t="shared" si="87"/>
        <v>yes</v>
      </c>
      <c r="X636" s="86" t="s">
        <v>32</v>
      </c>
      <c r="Y636" s="87" t="str">
        <f>+IFERROR(IF(Z636="#N/C","#N/C",INDEX(Taxonomy_UniqueValues!A:A,MATCH(Z636,Taxonomy_UniqueValues!B:B,0))),"#N/C")</f>
        <v>Insecta</v>
      </c>
      <c r="Z636" s="87" t="str">
        <f>+IFERROR(IF(AA636="#N/C","#N/C",INDEX(Taxonomy_UniqueValues!B:B,MATCH(AA636,Taxonomy_UniqueValues!C:C,0))),"#N/C")</f>
        <v>Hymenoptera</v>
      </c>
      <c r="AA636" s="87" t="str">
        <f>+IFERROR(IF(AC636="#N/C","#N/C",INDEX(Taxonomy_UniqueValues!C:C,MATCH(AC636,Taxonomy_UniqueValues!E:E,0))),"#N/C")</f>
        <v>Apocrita</v>
      </c>
      <c r="AB636" s="87" t="str">
        <f>+IFERROR(IF(AC636="#N/C","#N/C",INDEX(Taxonomy_UniqueValues!D:D,MATCH(AC636,Taxonomy_UniqueValues!E:E,0))),"#N/C")</f>
        <v>Aculeata</v>
      </c>
      <c r="AC636" s="87" t="str">
        <f>+IFERROR(IF(AD636="#N/C","#N/C",INDEX(Taxonomy_UniqueValues!E:E,MATCH(AD636,Taxonomy_UniqueValues!F:F,0))),"#N/C")</f>
        <v>Vespoidea</v>
      </c>
      <c r="AD636" s="87" t="str">
        <f>+IFERROR(IF(AE636="#N/C","#N/C",IF(AE636="-",INDEX(Taxonomy_UniqueValues!F:F,MATCH(AF636,Taxonomy_UniqueValues!H:H,0)),INDEX(Taxonomy_UniqueValues!F:F,MATCH(AE636,Taxonomy_UniqueValues!G:G,0)))),"#N/C")</f>
        <v>Vespidae</v>
      </c>
      <c r="AE636" s="87" t="str">
        <f>+IFERROR(IF(AF636="#N/C","#N/C",INDEX(Taxonomy_UniqueValues!G:G,MATCH(AF636,Taxonomy_UniqueValues!H:H,0))),"#N/C")</f>
        <v>Vespinae</v>
      </c>
      <c r="AF636" s="89" t="s">
        <v>58</v>
      </c>
      <c r="AG636" s="88" t="s">
        <v>37</v>
      </c>
      <c r="AH636" s="39" t="str" cm="1">
        <f t="array" ref="AH636">IF(LEN(V636)&gt;1,V636,_xlfn.LET(_xlpm.cls,Y636, _xlpm.ord,IFERROR(Z636,"#N/C"), _xlpm.subord,IFERROR(AA636,"#N/C"), _xlpm.infr,IFERROR(AB636,"#N/C"), _xlpm.sf,IFERROR(AC636,"#N/C"), _xlpm.fam,IFERROR(AD636,"#N/C"), _xlpm.subfam,IF(TRIM(AE636)="-","#N/C",IFERROR(AE636,"#N/C")),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_xlpm.fallback,IF(IFERROR(Z636,"#N/C")="#N/C",Y636,IF(IFERROR(AA636,"#N/C")="#N/C",Z636,IF(IFERROR(AB636,"#N/C")="#N/C",AA636,IF(IFERROR(AC636,"#N/C")="#N/C",AB636,IF(IFERROR(AD636,"#N/C")="#N/C",AC636,IF(IFERROR(AE636,"#N/C")="#N/C",AD636,"#N/C")))))), _xlpm.finalResult,IF(OR(_xlpm.computedResult="",_xlpm.computedResult="#N/C"),_xlpm.fallback,_xlpm.computedResult), INDEX(_xlpm.finalResult,1)))</f>
        <v>wasp</v>
      </c>
      <c r="AI636" s="106" t="s">
        <v>35</v>
      </c>
      <c r="AJ636" s="55" t="str">
        <f t="shared" si="81"/>
        <v>Insecta.Hymenoptera.Apocrita.Aculeata.Vespoidea.Vespidae.Vespinae.Vespula.#N/C</v>
      </c>
    </row>
    <row r="637" spans="1:36" x14ac:dyDescent="0.25">
      <c r="A637" s="3">
        <v>107</v>
      </c>
      <c r="B637" s="50" t="str">
        <f t="shared" si="86"/>
        <v>FAIR-D3_107</v>
      </c>
      <c r="C637" s="51" t="s">
        <v>530</v>
      </c>
      <c r="D637" s="4">
        <f t="shared" si="84"/>
        <v>45164</v>
      </c>
      <c r="E637" s="1" t="s">
        <v>663</v>
      </c>
      <c r="F637" s="81" t="str">
        <f>HYPERLINK(VLOOKUP(E637,Video_List!G:K,5),"video")</f>
        <v>video</v>
      </c>
      <c r="G637" s="5" t="str">
        <f>IF(ISBLANK(E637),"",IFERROR(IF(MATCH(E637,Video_List!$G:$G,)&gt;0,"ok",""),"errr"))</f>
        <v>ok</v>
      </c>
      <c r="H637" s="1" t="s">
        <v>663</v>
      </c>
      <c r="I637" s="81" t="str">
        <f>HYPERLINK(VLOOKUP(H637,Video_List!G:K,5),"video")</f>
        <v>video</v>
      </c>
      <c r="J637" s="5" t="str">
        <f>IF(ISBLANK(H637),"",IFERROR(IF(MATCH(H637,Video_List!$G:$G,)&gt;0,"ok",""),"error"))</f>
        <v>ok</v>
      </c>
      <c r="K637" s="2">
        <v>45164.614930555603</v>
      </c>
      <c r="L637" s="2">
        <v>45164.615509259304</v>
      </c>
      <c r="M637" s="52">
        <f t="shared" si="85"/>
        <v>5.7870370073942468E-4</v>
      </c>
      <c r="N637" s="53" t="s">
        <v>31</v>
      </c>
      <c r="O637" s="54" t="s">
        <v>35</v>
      </c>
      <c r="P637" s="54" t="s">
        <v>33</v>
      </c>
      <c r="Q637" s="6">
        <v>107</v>
      </c>
      <c r="R637" s="5" t="str">
        <f t="shared" si="82"/>
        <v>FAIR-D3/107</v>
      </c>
      <c r="S637" s="4" t="str">
        <f>IF(ISBLANK(E637),"",IF(E637=H637, "1 video",CONCATENATE((+COUNTIFS(Video_List!$A:$A,Monitoring!C637,Video_List!$D:$D,"&lt;=" &amp;Monitoring!L637)-COUNTIFS(Video_List!$A:$A,Monitoring!C637,Video_List!$D:$D,"&lt;=" &amp;Monitoring!K637))+1," videos")))</f>
        <v>1 video</v>
      </c>
      <c r="T637" s="54" t="s">
        <v>34</v>
      </c>
      <c r="U637" s="75"/>
      <c r="V637" s="7" t="str">
        <f t="shared" si="80"/>
        <v/>
      </c>
      <c r="W637" s="85" t="str">
        <f t="shared" si="87"/>
        <v>yes</v>
      </c>
      <c r="X637" s="86" t="s">
        <v>35</v>
      </c>
      <c r="Y637" s="87" t="str">
        <f>+IFERROR(IF(Z637="#N/C","#N/C",IF(Z637=0,INDEX(Taxonomy_UniqueValues!A:A,MATCH(AA637,Taxonomy_UniqueValues!C:C,0)),INDEX(Taxonomy_UniqueValues!A:A,MATCH(Z637,Taxonomy_UniqueValues!B:B,0)))),"#N/C")</f>
        <v>Insecta</v>
      </c>
      <c r="Z637" s="87" t="str">
        <f>+IFERROR(IF(AA637="#N/C","#N/C",IF(AA637=0,INDEX(Taxonomy_UniqueValues!B:B,MATCH(AB637,Taxonomy_UniqueValues!D:D,0)),INDEX(Taxonomy_UniqueValues!B:B,MATCH(AA637,Taxonomy_UniqueValues!C:C,0)))),"#N/C")</f>
        <v>Diptera</v>
      </c>
      <c r="AA637" s="87" t="str">
        <f>+IFERROR(IF(AB637="#N/C","#N/C",IF(AB637=0,INDEX(Taxonomy_UniqueValues!C:C,MATCH(AC637,Taxonomy_UniqueValues!E:E,0)),INDEX(Taxonomy_UniqueValues!C:C,MATCH(AB637,Taxonomy_UniqueValues!D:D,0)))),"#N/C")</f>
        <v>Brachycera</v>
      </c>
      <c r="AB637" s="87" t="str">
        <f>+IFERROR(IF(AC637="#N/C","#N/C",IF(AC637=0,INDEX(Taxonomy_UniqueValues!D:D,MATCH(AD637,Taxonomy_UniqueValues!F:F,0)),INDEX(Taxonomy_UniqueValues!D:D,MATCH(AC637,Taxonomy_UniqueValues!E:E,0)))),"#N/C")</f>
        <v>Muscomorpha</v>
      </c>
      <c r="AC637" s="87" t="str">
        <f>+IFERROR(IF(AD637="#N/C","#N/C",IF(AD637=0,INDEX(Taxonomy_UniqueValues!E:E,MATCH(AE637,Taxonomy_UniqueValues!G:G,0)),INDEX(Taxonomy_UniqueValues!E:E,MATCH(AD637,Taxonomy_UniqueValues!F:F,0)))),"#N/C")</f>
        <v>Muscoidea</v>
      </c>
      <c r="AD637" s="87" t="str">
        <f>+IFERROR(IF(AE637="#N/C","#N/C",IF(AE637=0,INDEX(Taxonomy_UniqueValues!F:F,MATCH(AF637,Taxonomy_UniqueValues!H:H,0)),INDEX(Taxonomy_UniqueValues!F:F,MATCH(AE637,Taxonomy_UniqueValues!G:G,0)))),"#N/C")</f>
        <v>Fanniidae</v>
      </c>
      <c r="AE637" s="87">
        <f>+IFERROR(IF(AF637="#N/C","#N/C",INDEX(Taxonomy_UniqueValues!G:G,MATCH(AF637,Taxonomy_UniqueValues!H:H,0))),"#N/C")</f>
        <v>0</v>
      </c>
      <c r="AF637" s="89" t="s">
        <v>39</v>
      </c>
      <c r="AG637" s="88" t="s">
        <v>37</v>
      </c>
      <c r="AH637" s="39" t="str" cm="1">
        <f t="array" ref="AH637">IF(LEN(V637)&gt;1,V637,_xlfn.LET(_xlpm.cls,Y637, _xlpm.ord,IFERROR(Z637,"#N/C"), _xlpm.subord,IFERROR(AA637,"#N/C"), _xlpm.infr,IFERROR(AB637,"#N/C"), _xlpm.sf,IFERROR(AC637,"#N/C"), _xlpm.fam,IFERROR(AD637,"#N/C"), _xlpm.subfam,IF(TRIM(AE637)="-","#N/C",IFERROR(AE637,"#N/C")),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_xlpm.fallback,IF(IFERROR(Z637,"#N/C")="#N/C",Y637,IF(IFERROR(AA637,"#N/C")="#N/C",Z637,IF(IFERROR(AB637,"#N/C")="#N/C",AA637,IF(IFERROR(AC637,"#N/C")="#N/C",AB637,IF(IFERROR(AD637,"#N/C")="#N/C",AC637,IF(IFERROR(AE637,"#N/C")="#N/C",AD637,"#N/C")))))), _xlpm.finalResult,IF(OR(_xlpm.computedResult="",_xlpm.computedResult="#N/C"),_xlpm.fallback,_xlpm.computedResult), INDEX(_xlpm.finalResult,1)))</f>
        <v>fly</v>
      </c>
      <c r="AI637" s="106" t="s">
        <v>35</v>
      </c>
      <c r="AJ637" s="55" t="str">
        <f t="shared" si="81"/>
        <v>Insecta.Diptera.Brachycera.Muscomorpha.Muscoidea.Fanniidae.0.Fannia.#N/C</v>
      </c>
    </row>
    <row r="638" spans="1:36" x14ac:dyDescent="0.25">
      <c r="A638" s="3">
        <v>108</v>
      </c>
      <c r="B638" s="50" t="str">
        <f t="shared" si="86"/>
        <v>FAIR-D3_108</v>
      </c>
      <c r="C638" s="51" t="s">
        <v>530</v>
      </c>
      <c r="D638" s="4">
        <f t="shared" si="84"/>
        <v>45164</v>
      </c>
      <c r="E638" s="1" t="s">
        <v>664</v>
      </c>
      <c r="F638" s="81" t="str">
        <f>HYPERLINK(VLOOKUP(E638,Video_List!G:K,5),"video")</f>
        <v>video</v>
      </c>
      <c r="G638" s="5" t="str">
        <f>IF(ISBLANK(E638),"",IFERROR(IF(MATCH(E638,Video_List!$G:$G,)&gt;0,"ok",""),"errr"))</f>
        <v>ok</v>
      </c>
      <c r="H638" s="1" t="s">
        <v>664</v>
      </c>
      <c r="I638" s="81" t="str">
        <f>HYPERLINK(VLOOKUP(H638,Video_List!G:K,5),"video")</f>
        <v>video</v>
      </c>
      <c r="J638" s="5" t="str">
        <f>IF(ISBLANK(H638),"",IFERROR(IF(MATCH(H638,Video_List!$G:$G,)&gt;0,"ok",""),"error"))</f>
        <v>ok</v>
      </c>
      <c r="K638" s="2">
        <v>45164.634317129603</v>
      </c>
      <c r="L638" s="2">
        <v>45164.635231481501</v>
      </c>
      <c r="M638" s="52">
        <f t="shared" si="85"/>
        <v>9.1435189824551344E-4</v>
      </c>
      <c r="N638" s="53" t="s">
        <v>31</v>
      </c>
      <c r="O638" s="54" t="s">
        <v>35</v>
      </c>
      <c r="P638" s="54" t="s">
        <v>33</v>
      </c>
      <c r="Q638" s="6">
        <v>108</v>
      </c>
      <c r="R638" s="5" t="str">
        <f t="shared" si="82"/>
        <v>FAIR-D3/108</v>
      </c>
      <c r="S638" s="4" t="str">
        <f>IF(ISBLANK(E638),"",IF(E638=H638, "1 video",CONCATENATE((+COUNTIFS(Video_List!$A:$A,Monitoring!C638,Video_List!$D:$D,"&lt;=" &amp;Monitoring!L638)-COUNTIFS(Video_List!$A:$A,Monitoring!C638,Video_List!$D:$D,"&lt;=" &amp;Monitoring!K638))+1," videos")))</f>
        <v>1 video</v>
      </c>
      <c r="T638" s="54" t="s">
        <v>34</v>
      </c>
      <c r="U638" s="75"/>
      <c r="V638" s="7" t="str">
        <f t="shared" si="80"/>
        <v/>
      </c>
      <c r="W638" s="85" t="str">
        <f t="shared" si="87"/>
        <v>yes</v>
      </c>
      <c r="X638" s="86" t="s">
        <v>35</v>
      </c>
      <c r="Y638" s="87" t="str">
        <f>+IFERROR(IF(Z638="#N/C","#N/C",INDEX(Taxonomy_UniqueValues!A:A,MATCH(Z638,Taxonomy_UniqueValues!B:B,0))),"#N/C")</f>
        <v>Insecta</v>
      </c>
      <c r="Z638" s="87" t="str">
        <f>+IFERROR(IF(AA638="#N/C","#N/C",INDEX(Taxonomy_UniqueValues!B:B,MATCH(AA638,Taxonomy_UniqueValues!C:C,0))),"#N/C")</f>
        <v>Diptera</v>
      </c>
      <c r="AA638" s="87" t="str">
        <f>+IFERROR(IF(AC638="#N/C","#N/C",INDEX(Taxonomy_UniqueValues!C:C,MATCH(AC638,Taxonomy_UniqueValues!E:E,0))),"#N/C")</f>
        <v>Brachycera</v>
      </c>
      <c r="AB638" s="87" t="str">
        <f>+IFERROR(IF(AC638="#N/C","#N/C",INDEX(Taxonomy_UniqueValues!D:D,MATCH(AC638,Taxonomy_UniqueValues!E:E,0))),"#N/C")</f>
        <v>Muscomorpha</v>
      </c>
      <c r="AC638" s="87" t="s">
        <v>36</v>
      </c>
      <c r="AD638" s="87" t="str">
        <f>+IFERROR(IF(AE638="#N/C","#N/C",IF(AE638="-",INDEX(Taxonomy_UniqueValues!F:F,MATCH(AF638,Taxonomy_UniqueValues!H:H,0)),INDEX(Taxonomy_UniqueValues!F:F,MATCH(AE638,Taxonomy_UniqueValues!G:G,0)))),"#N/C")</f>
        <v>#N/C</v>
      </c>
      <c r="AE638" s="87" t="str">
        <f>+IFERROR(IF(AF638="#N/C","#N/C",INDEX(Taxonomy_UniqueValues!G:G,MATCH(AF638,Taxonomy_UniqueValues!H:H,0))),"#N/C")</f>
        <v>#N/C</v>
      </c>
      <c r="AF638" s="89" t="str">
        <f>+IFERROR(IF(AG638="#N/C","#N/C",INDEX(Taxonomy_UniqueValues!H:H,MATCH(AG638,Taxonomy_UniqueValues!I:I,0))),"#N/C")</f>
        <v>#N/C</v>
      </c>
      <c r="AG638" s="88" t="s">
        <v>37</v>
      </c>
      <c r="AH638" s="39" t="str" cm="1">
        <f t="array" ref="AH638">IF(LEN(V638)&gt;1,V638,_xlfn.LET(_xlpm.cls,Y638, _xlpm.ord,IFERROR(Z638,"#N/C"), _xlpm.subord,IFERROR(AA638,"#N/C"), _xlpm.infr,IFERROR(AB638,"#N/C"), _xlpm.sf,IFERROR(AC638,"#N/C"), _xlpm.fam,IFERROR(AD638,"#N/C"), _xlpm.subfam,IF(TRIM(AE638)="-","#N/C",IFERROR(AE638,"#N/C")),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_xlpm.fallback,IF(IFERROR(Z638,"#N/C")="#N/C",Y638,IF(IFERROR(AA638,"#N/C")="#N/C",Z638,IF(IFERROR(AB638,"#N/C")="#N/C",AA638,IF(IFERROR(AC638,"#N/C")="#N/C",AB638,IF(IFERROR(AD638,"#N/C")="#N/C",AC638,IF(IFERROR(AE638,"#N/C")="#N/C",AD638,"#N/C")))))), _xlpm.finalResult,IF(OR(_xlpm.computedResult="",_xlpm.computedResult="#N/C"),_xlpm.fallback,_xlpm.computedResult), INDEX(_xlpm.finalResult,1)))</f>
        <v>Muscoidea</v>
      </c>
      <c r="AI638" s="106" t="s">
        <v>35</v>
      </c>
      <c r="AJ638" s="55" t="str">
        <f t="shared" si="81"/>
        <v>Insecta.Diptera.Brachycera.Muscomorpha.Muscoidea.#N/C.#N/C.#N/C.#N/C</v>
      </c>
    </row>
    <row r="639" spans="1:36" x14ac:dyDescent="0.25">
      <c r="A639" s="3">
        <v>109</v>
      </c>
      <c r="B639" s="50" t="str">
        <f t="shared" si="86"/>
        <v>FAIR-D3_109</v>
      </c>
      <c r="C639" s="51" t="s">
        <v>530</v>
      </c>
      <c r="D639" s="4">
        <f t="shared" si="84"/>
        <v>45164</v>
      </c>
      <c r="E639" s="1" t="s">
        <v>665</v>
      </c>
      <c r="F639" s="81" t="str">
        <f>HYPERLINK(VLOOKUP(E639,Video_List!G:K,5),"video")</f>
        <v>video</v>
      </c>
      <c r="G639" s="5" t="str">
        <f>IF(ISBLANK(E639),"",IFERROR(IF(MATCH(E639,Video_List!$G:$G,)&gt;0,"ok",""),"errr"))</f>
        <v>ok</v>
      </c>
      <c r="H639" s="1" t="s">
        <v>665</v>
      </c>
      <c r="I639" s="81" t="str">
        <f>HYPERLINK(VLOOKUP(H639,Video_List!G:K,5),"video")</f>
        <v>video</v>
      </c>
      <c r="J639" s="5" t="str">
        <f>IF(ISBLANK(H639),"",IFERROR(IF(MATCH(H639,Video_List!$G:$G,)&gt;0,"ok",""),"error"))</f>
        <v>ok</v>
      </c>
      <c r="K639" s="2">
        <v>45164.651863425897</v>
      </c>
      <c r="L639" s="2">
        <v>45164.651967592603</v>
      </c>
      <c r="M639" s="52">
        <f t="shared" si="85"/>
        <v>1.0416670556878671E-4</v>
      </c>
      <c r="N639" s="53" t="s">
        <v>31</v>
      </c>
      <c r="O639" s="54" t="s">
        <v>32</v>
      </c>
      <c r="P639" s="54" t="s">
        <v>33</v>
      </c>
      <c r="Q639" s="6">
        <v>109</v>
      </c>
      <c r="R639" s="5" t="str">
        <f t="shared" si="82"/>
        <v>FAIR-D3/109</v>
      </c>
      <c r="S639" s="4" t="str">
        <f>IF(ISBLANK(E639),"",IF(E639=H639, "1 video",CONCATENATE((+COUNTIFS(Video_List!$A:$A,Monitoring!C639,Video_List!$D:$D,"&lt;=" &amp;Monitoring!L639)-COUNTIFS(Video_List!$A:$A,Monitoring!C639,Video_List!$D:$D,"&lt;=" &amp;Monitoring!K639))+1," videos")))</f>
        <v>1 video</v>
      </c>
      <c r="T639" s="54" t="s">
        <v>34</v>
      </c>
      <c r="U639" s="75"/>
      <c r="V639" s="7" t="str">
        <f t="shared" si="80"/>
        <v/>
      </c>
      <c r="W639" s="85" t="str">
        <f t="shared" si="87"/>
        <v>no</v>
      </c>
      <c r="X639" s="86" t="s">
        <v>35</v>
      </c>
      <c r="Y639" s="87" t="str">
        <f>+IFERROR(IF(Z639="#N/C","#N/C",INDEX(Taxonomy_UniqueValues!A:A,MATCH(Z639,Taxonomy_UniqueValues!B:B,0))),"#N/C")</f>
        <v>Insecta</v>
      </c>
      <c r="Z639" s="87" t="str">
        <f>+IFERROR(IF(AA639="#N/C","#N/C",INDEX(Taxonomy_UniqueValues!B:B,MATCH(AA639,Taxonomy_UniqueValues!C:C,0))),"#N/C")</f>
        <v>Diptera</v>
      </c>
      <c r="AA639" s="87" t="s">
        <v>49</v>
      </c>
      <c r="AB639" s="87" t="str">
        <f>+IFERROR(IF(AC639="#N/C","#N/C",INDEX(Taxonomy_UniqueValues!D:D,MATCH(AC639,Taxonomy_UniqueValues!E:E,0))),"#N/C")</f>
        <v>#N/C</v>
      </c>
      <c r="AC639" s="87" t="str">
        <f>+IFERROR(IF(AD639="#N/C","#N/C",INDEX(Taxonomy_UniqueValues!E:E,MATCH(AD639,Taxonomy_UniqueValues!F:F,0))),"#N/C")</f>
        <v>#N/C</v>
      </c>
      <c r="AD639" s="87" t="str">
        <f>+IFERROR(IF(AE639="#N/C","#N/C",IF(AE639="-",INDEX(Taxonomy_UniqueValues!F:F,MATCH(AF639,Taxonomy_UniqueValues!H:H,0)),INDEX(Taxonomy_UniqueValues!F:F,MATCH(AE639,Taxonomy_UniqueValues!G:G,0)))),"#N/C")</f>
        <v>#N/C</v>
      </c>
      <c r="AE639" s="87" t="str">
        <f>+IFERROR(IF(AF639="#N/C","#N/C",INDEX(Taxonomy_UniqueValues!G:G,MATCH(AF639,Taxonomy_UniqueValues!H:H,0))),"#N/C")</f>
        <v>#N/C</v>
      </c>
      <c r="AF639" s="89" t="str">
        <f>+IFERROR(IF(AG639="#N/C","#N/C",INDEX(Taxonomy_UniqueValues!H:H,MATCH(AG639,Taxonomy_UniqueValues!I:I,0))),"#N/C")</f>
        <v>#N/C</v>
      </c>
      <c r="AG639" s="88" t="s">
        <v>37</v>
      </c>
      <c r="AH639" s="39" t="str" cm="1">
        <f t="array" ref="AH639">IF(LEN(V639)&gt;1,V639,_xlfn.LET(_xlpm.cls,Y639, _xlpm.ord,IFERROR(Z639,"#N/C"), _xlpm.subord,IFERROR(AA639,"#N/C"), _xlpm.infr,IFERROR(AB639,"#N/C"), _xlpm.sf,IFERROR(AC639,"#N/C"), _xlpm.fam,IFERROR(AD639,"#N/C"), _xlpm.subfam,IF(TRIM(AE639)="-","#N/C",IFERROR(AE639,"#N/C")),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_xlpm.fallback,IF(IFERROR(Z639,"#N/C")="#N/C",Y639,IF(IFERROR(AA639,"#N/C")="#N/C",Z639,IF(IFERROR(AB639,"#N/C")="#N/C",AA639,IF(IFERROR(AC639,"#N/C")="#N/C",AB639,IF(IFERROR(AD639,"#N/C")="#N/C",AC639,IF(IFERROR(AE639,"#N/C")="#N/C",AD639,"#N/C")))))), _xlpm.finalResult,IF(OR(_xlpm.computedResult="",_xlpm.computedResult="#N/C"),_xlpm.fallback,_xlpm.computedResult), INDEX(_xlpm.finalResult,1)))</f>
        <v>Brachycera</v>
      </c>
      <c r="AI639" s="106" t="s">
        <v>35</v>
      </c>
      <c r="AJ639" s="55" t="str">
        <f t="shared" si="81"/>
        <v>Insecta.Diptera.Brachycera.#N/C.#N/C.#N/C.#N/C.#N/C.#N/C</v>
      </c>
    </row>
    <row r="640" spans="1:36" x14ac:dyDescent="0.25">
      <c r="A640" s="3">
        <v>110</v>
      </c>
      <c r="B640" s="50" t="str">
        <f t="shared" si="86"/>
        <v>FAIR-D3_110</v>
      </c>
      <c r="C640" s="51" t="s">
        <v>530</v>
      </c>
      <c r="D640" s="4">
        <f t="shared" si="84"/>
        <v>45164</v>
      </c>
      <c r="E640" s="1" t="s">
        <v>666</v>
      </c>
      <c r="F640" s="81" t="str">
        <f>HYPERLINK(VLOOKUP(E640,Video_List!G:K,5),"video")</f>
        <v>video</v>
      </c>
      <c r="G640" s="5" t="str">
        <f>IF(ISBLANK(E640),"",IFERROR(IF(MATCH(E640,Video_List!$G:$G,)&gt;0,"ok",""),"errr"))</f>
        <v>ok</v>
      </c>
      <c r="H640" s="1" t="s">
        <v>666</v>
      </c>
      <c r="I640" s="81" t="str">
        <f>HYPERLINK(VLOOKUP(H640,Video_List!G:K,5),"video")</f>
        <v>video</v>
      </c>
      <c r="J640" s="5" t="str">
        <f>IF(ISBLANK(H640),"",IFERROR(IF(MATCH(H640,Video_List!$G:$G,)&gt;0,"ok",""),"error"))</f>
        <v>ok</v>
      </c>
      <c r="K640" s="2">
        <v>45164.667800925898</v>
      </c>
      <c r="L640" s="2">
        <v>45164.668043981503</v>
      </c>
      <c r="M640" s="52">
        <f t="shared" si="85"/>
        <v>2.4305560509674251E-4</v>
      </c>
      <c r="N640" s="53" t="s">
        <v>46</v>
      </c>
      <c r="O640" s="54" t="s">
        <v>35</v>
      </c>
      <c r="P640" s="54" t="s">
        <v>46</v>
      </c>
      <c r="Q640" s="6">
        <v>110</v>
      </c>
      <c r="R640" s="5" t="str">
        <f t="shared" si="82"/>
        <v>FAIR-D3/110</v>
      </c>
      <c r="S640" s="4" t="str">
        <f>IF(ISBLANK(E640),"",IF(E640=H640, "1 video",CONCATENATE((+COUNTIFS(Video_List!$A:$A,Monitoring!C640,Video_List!$D:$D,"&lt;=" &amp;Monitoring!L640)-COUNTIFS(Video_List!$A:$A,Monitoring!C640,Video_List!$D:$D,"&lt;=" &amp;Monitoring!K640))+1," videos")))</f>
        <v>1 video</v>
      </c>
      <c r="T640" s="54" t="s">
        <v>34</v>
      </c>
      <c r="U640" s="75"/>
      <c r="V640" s="7" t="str">
        <f t="shared" ref="V640:V703" si="88">IF(IFERROR(FIND("fly_small",U640),0)&gt;0,"fly_small",IF(IFERROR(FIND("fly at the border",U640),0)&gt;0,"fly",IF(IFERROR(FIND("insect_small",U640),0)&gt;0,"insect_small","")))</f>
        <v/>
      </c>
      <c r="W640" s="85" t="str">
        <f t="shared" si="87"/>
        <v>no</v>
      </c>
      <c r="X640" s="86" t="s">
        <v>35</v>
      </c>
      <c r="Y640" s="87" t="str">
        <f>+IFERROR(IF(Z640="#N/C","#N/C",INDEX(Taxonomy_UniqueValues!A:A,MATCH(Z640,Taxonomy_UniqueValues!B:B,0))),"#N/C")</f>
        <v>Insecta</v>
      </c>
      <c r="Z640" s="87" t="str">
        <f>+IFERROR(IF(AA640="#N/C","#N/C",INDEX(Taxonomy_UniqueValues!B:B,MATCH(AA640,Taxonomy_UniqueValues!C:C,0))),"#N/C")</f>
        <v>Diptera</v>
      </c>
      <c r="AA640" s="87" t="s">
        <v>49</v>
      </c>
      <c r="AB640" s="87" t="str">
        <f>+IFERROR(IF(AC640="#N/C","#N/C",INDEX(Taxonomy_UniqueValues!D:D,MATCH(AC640,Taxonomy_UniqueValues!E:E,0))),"#N/C")</f>
        <v>#N/C</v>
      </c>
      <c r="AC640" s="87" t="str">
        <f>+IFERROR(IF(AD640="#N/C","#N/C",INDEX(Taxonomy_UniqueValues!E:E,MATCH(AD640,Taxonomy_UniqueValues!F:F,0))),"#N/C")</f>
        <v>#N/C</v>
      </c>
      <c r="AD640" s="87" t="str">
        <f>+IFERROR(IF(AE640="#N/C","#N/C",IF(AE640="-",INDEX(Taxonomy_UniqueValues!F:F,MATCH(AF640,Taxonomy_UniqueValues!H:H,0)),INDEX(Taxonomy_UniqueValues!F:F,MATCH(AE640,Taxonomy_UniqueValues!G:G,0)))),"#N/C")</f>
        <v>#N/C</v>
      </c>
      <c r="AE640" s="87" t="str">
        <f>+IFERROR(IF(AF640="#N/C","#N/C",INDEX(Taxonomy_UniqueValues!G:G,MATCH(AF640,Taxonomy_UniqueValues!H:H,0))),"#N/C")</f>
        <v>#N/C</v>
      </c>
      <c r="AF640" s="89" t="str">
        <f>+IFERROR(IF(AG640="#N/C","#N/C",INDEX(Taxonomy_UniqueValues!H:H,MATCH(AG640,Taxonomy_UniqueValues!I:I,0))),"#N/C")</f>
        <v>#N/C</v>
      </c>
      <c r="AG640" s="88" t="s">
        <v>37</v>
      </c>
      <c r="AH640" s="39" t="str" cm="1">
        <f t="array" ref="AH640">IF(LEN(V640)&gt;1,V640,_xlfn.LET(_xlpm.cls,Y640, _xlpm.ord,IFERROR(Z640,"#N/C"), _xlpm.subord,IFERROR(AA640,"#N/C"), _xlpm.infr,IFERROR(AB640,"#N/C"), _xlpm.sf,IFERROR(AC640,"#N/C"), _xlpm.fam,IFERROR(AD640,"#N/C"), _xlpm.subfam,IF(TRIM(AE640)="-","#N/C",IFERROR(AE640,"#N/C")),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_xlpm.fallback,IF(IFERROR(Z640,"#N/C")="#N/C",Y640,IF(IFERROR(AA640,"#N/C")="#N/C",Z640,IF(IFERROR(AB640,"#N/C")="#N/C",AA640,IF(IFERROR(AC640,"#N/C")="#N/C",AB640,IF(IFERROR(AD640,"#N/C")="#N/C",AC640,IF(IFERROR(AE640,"#N/C")="#N/C",AD640,"#N/C")))))), _xlpm.finalResult,IF(OR(_xlpm.computedResult="",_xlpm.computedResult="#N/C"),_xlpm.fallback,_xlpm.computedResult), INDEX(_xlpm.finalResult,1)))</f>
        <v>Brachycera</v>
      </c>
      <c r="AI640" s="106" t="s">
        <v>35</v>
      </c>
      <c r="AJ640" s="55" t="str">
        <f t="shared" ref="AJ640:AJ703" si="89">+CONCATENATE(Y640,".",Z640,".",AA640,".",AB640,".",AC640,".",AD640,".",AE640,".",AF640,".",AG640)</f>
        <v>Insecta.Diptera.Brachycera.#N/C.#N/C.#N/C.#N/C.#N/C.#N/C</v>
      </c>
    </row>
    <row r="641" spans="1:36" x14ac:dyDescent="0.25">
      <c r="A641" s="3">
        <v>111</v>
      </c>
      <c r="B641" s="50" t="str">
        <f t="shared" si="86"/>
        <v>FAIR-D3_111</v>
      </c>
      <c r="C641" s="51" t="s">
        <v>530</v>
      </c>
      <c r="D641" s="4">
        <f t="shared" si="84"/>
        <v>45164</v>
      </c>
      <c r="E641" s="1" t="s">
        <v>667</v>
      </c>
      <c r="F641" s="81" t="str">
        <f>HYPERLINK(VLOOKUP(E641,Video_List!G:K,5),"video")</f>
        <v>video</v>
      </c>
      <c r="G641" s="5" t="str">
        <f>IF(ISBLANK(E641),"",IFERROR(IF(MATCH(E641,Video_List!$G:$G,)&gt;0,"ok",""),"errr"))</f>
        <v>ok</v>
      </c>
      <c r="H641" s="1" t="s">
        <v>668</v>
      </c>
      <c r="I641" s="81" t="str">
        <f>HYPERLINK(VLOOKUP(H641,Video_List!G:K,5),"video")</f>
        <v>video</v>
      </c>
      <c r="J641" s="5" t="str">
        <f>IF(ISBLANK(H641),"",IFERROR(IF(MATCH(H641,Video_List!$G:$G,)&gt;0,"ok",""),"error"))</f>
        <v>ok</v>
      </c>
      <c r="K641" s="2">
        <v>45164.7442592593</v>
      </c>
      <c r="L641" s="2">
        <v>45164.759282407402</v>
      </c>
      <c r="M641" s="52">
        <f t="shared" si="85"/>
        <v>1.5023148102045525E-2</v>
      </c>
      <c r="N641" s="53" t="s">
        <v>46</v>
      </c>
      <c r="O641" s="54" t="s">
        <v>35</v>
      </c>
      <c r="P641" s="54" t="s">
        <v>46</v>
      </c>
      <c r="Q641" s="6">
        <v>111</v>
      </c>
      <c r="R641" s="5" t="str">
        <f t="shared" si="82"/>
        <v>FAIR-D3/111</v>
      </c>
      <c r="S641" s="4" t="str">
        <f>IF(ISBLANK(E641),"",IF(E641=H641, "1 video",CONCATENATE((+COUNTIFS(Video_List!$A:$A,Monitoring!C641,Video_List!$D:$D,"&lt;=" &amp;Monitoring!L641)-COUNTIFS(Video_List!$A:$A,Monitoring!C641,Video_List!$D:$D,"&lt;=" &amp;Monitoring!K641))+1," videos")))</f>
        <v>8 videos</v>
      </c>
      <c r="T641" s="54" t="s">
        <v>34</v>
      </c>
      <c r="U641" s="75"/>
      <c r="V641" s="7" t="str">
        <f t="shared" si="88"/>
        <v/>
      </c>
      <c r="W641" s="85" t="str">
        <f t="shared" si="87"/>
        <v>no</v>
      </c>
      <c r="X641" s="86" t="s">
        <v>35</v>
      </c>
      <c r="Y641" s="87" t="str">
        <f>+IFERROR(IF(Z641="#N/C","#N/C",INDEX(Taxonomy_UniqueValues!A:A,MATCH(Z641,Taxonomy_UniqueValues!B:B,0))),"#N/C")</f>
        <v>Insecta</v>
      </c>
      <c r="Z641" s="87" t="str">
        <f>+IFERROR(IF(AA641="#N/C","#N/C",INDEX(Taxonomy_UniqueValues!B:B,MATCH(AA641,Taxonomy_UniqueValues!C:C,0))),"#N/C")</f>
        <v>Diptera</v>
      </c>
      <c r="AA641" s="87" t="s">
        <v>49</v>
      </c>
      <c r="AB641" s="87" t="str">
        <f>+IFERROR(IF(AC641="#N/C","#N/C",INDEX(Taxonomy_UniqueValues!D:D,MATCH(AC641,Taxonomy_UniqueValues!E:E,0))),"#N/C")</f>
        <v>#N/C</v>
      </c>
      <c r="AC641" s="87" t="str">
        <f>+IFERROR(IF(AD641="#N/C","#N/C",INDEX(Taxonomy_UniqueValues!E:E,MATCH(AD641,Taxonomy_UniqueValues!F:F,0))),"#N/C")</f>
        <v>#N/C</v>
      </c>
      <c r="AD641" s="87" t="str">
        <f>+IFERROR(IF(AE641="#N/C","#N/C",IF(AE641="-",INDEX(Taxonomy_UniqueValues!F:F,MATCH(AF641,Taxonomy_UniqueValues!H:H,0)),INDEX(Taxonomy_UniqueValues!F:F,MATCH(AE641,Taxonomy_UniqueValues!G:G,0)))),"#N/C")</f>
        <v>#N/C</v>
      </c>
      <c r="AE641" s="87" t="str">
        <f>+IFERROR(IF(AF641="#N/C","#N/C",INDEX(Taxonomy_UniqueValues!G:G,MATCH(AF641,Taxonomy_UniqueValues!H:H,0))),"#N/C")</f>
        <v>#N/C</v>
      </c>
      <c r="AF641" s="89" t="str">
        <f>+IFERROR(IF(AG641="#N/C","#N/C",INDEX(Taxonomy_UniqueValues!H:H,MATCH(AG641,Taxonomy_UniqueValues!I:I,0))),"#N/C")</f>
        <v>#N/C</v>
      </c>
      <c r="AG641" s="88" t="s">
        <v>37</v>
      </c>
      <c r="AH641" s="39" t="str" cm="1">
        <f t="array" ref="AH641">IF(LEN(V641)&gt;1,V641,_xlfn.LET(_xlpm.cls,Y641, _xlpm.ord,IFERROR(Z641,"#N/C"), _xlpm.subord,IFERROR(AA641,"#N/C"), _xlpm.infr,IFERROR(AB641,"#N/C"), _xlpm.sf,IFERROR(AC641,"#N/C"), _xlpm.fam,IFERROR(AD641,"#N/C"), _xlpm.subfam,IF(TRIM(AE641)="-","#N/C",IFERROR(AE641,"#N/C")),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_xlpm.fallback,IF(IFERROR(Z641,"#N/C")="#N/C",Y641,IF(IFERROR(AA641,"#N/C")="#N/C",Z641,IF(IFERROR(AB641,"#N/C")="#N/C",AA641,IF(IFERROR(AC641,"#N/C")="#N/C",AB641,IF(IFERROR(AD641,"#N/C")="#N/C",AC641,IF(IFERROR(AE641,"#N/C")="#N/C",AD641,"#N/C")))))), _xlpm.finalResult,IF(OR(_xlpm.computedResult="",_xlpm.computedResult="#N/C"),_xlpm.fallback,_xlpm.computedResult), INDEX(_xlpm.finalResult,1)))</f>
        <v>Brachycera</v>
      </c>
      <c r="AI641" s="106" t="s">
        <v>35</v>
      </c>
      <c r="AJ641" s="55" t="str">
        <f t="shared" si="89"/>
        <v>Insecta.Diptera.Brachycera.#N/C.#N/C.#N/C.#N/C.#N/C.#N/C</v>
      </c>
    </row>
    <row r="642" spans="1:36" x14ac:dyDescent="0.25">
      <c r="A642" s="3">
        <v>112</v>
      </c>
      <c r="B642" s="50" t="str">
        <f t="shared" si="86"/>
        <v>FAIR-D3_112</v>
      </c>
      <c r="C642" s="51" t="s">
        <v>530</v>
      </c>
      <c r="D642" s="4">
        <f t="shared" si="84"/>
        <v>45165</v>
      </c>
      <c r="E642" s="1" t="s">
        <v>669</v>
      </c>
      <c r="F642" s="81" t="str">
        <f>HYPERLINK(VLOOKUP(E642,Video_List!G:K,5),"video")</f>
        <v>video</v>
      </c>
      <c r="G642" s="5" t="str">
        <f>IF(ISBLANK(E642),"",IFERROR(IF(MATCH(E642,Video_List!$G:$G,)&gt;0,"ok",""),"errr"))</f>
        <v>ok</v>
      </c>
      <c r="H642" s="1" t="s">
        <v>669</v>
      </c>
      <c r="I642" s="81" t="str">
        <f>HYPERLINK(VLOOKUP(H642,Video_List!G:K,5),"video")</f>
        <v>video</v>
      </c>
      <c r="J642" s="5" t="str">
        <f>IF(ISBLANK(H642),"",IFERROR(IF(MATCH(H642,Video_List!$G:$G,)&gt;0,"ok",""),"error"))</f>
        <v>ok</v>
      </c>
      <c r="K642" s="2">
        <v>45165.405995370398</v>
      </c>
      <c r="L642" s="2">
        <v>45165.406400462998</v>
      </c>
      <c r="M642" s="52">
        <f t="shared" si="85"/>
        <v>4.0509259997634217E-4</v>
      </c>
      <c r="N642" s="53" t="s">
        <v>46</v>
      </c>
      <c r="O642" s="54" t="s">
        <v>32</v>
      </c>
      <c r="P642" s="54" t="s">
        <v>33</v>
      </c>
      <c r="Q642" s="6">
        <v>112</v>
      </c>
      <c r="R642" s="5" t="str">
        <f t="shared" ref="R642:R705" si="90">IF(ISBLANK(C642),"",+CONCATENATE(C642,"/",Q642))</f>
        <v>FAIR-D3/112</v>
      </c>
      <c r="S642" s="4" t="str">
        <f>IF(ISBLANK(E642),"",IF(E642=H642, "1 video",CONCATENATE((+COUNTIFS(Video_List!$A:$A,Monitoring!C642,Video_List!$D:$D,"&lt;=" &amp;Monitoring!L642)-COUNTIFS(Video_List!$A:$A,Monitoring!C642,Video_List!$D:$D,"&lt;=" &amp;Monitoring!K642))+1," videos")))</f>
        <v>1 video</v>
      </c>
      <c r="T642" s="54" t="s">
        <v>34</v>
      </c>
      <c r="U642" s="75"/>
      <c r="V642" s="7" t="str">
        <f t="shared" si="88"/>
        <v/>
      </c>
      <c r="W642" s="85" t="str">
        <f t="shared" si="87"/>
        <v>no</v>
      </c>
      <c r="X642" s="86" t="s">
        <v>35</v>
      </c>
      <c r="Y642" s="87" t="str">
        <f>+IFERROR(IF(Z642="#N/C","#N/C",INDEX(Taxonomy_UniqueValues!A:A,MATCH(Z642,Taxonomy_UniqueValues!B:B,0))),"#N/C")</f>
        <v>Insecta</v>
      </c>
      <c r="Z642" s="87" t="str">
        <f>+IFERROR(IF(AA642="#N/C","#N/C",INDEX(Taxonomy_UniqueValues!B:B,MATCH(AA642,Taxonomy_UniqueValues!C:C,0))),"#N/C")</f>
        <v>Diptera</v>
      </c>
      <c r="AA642" s="87" t="s">
        <v>49</v>
      </c>
      <c r="AB642" s="87" t="str">
        <f>+IFERROR(IF(AC642="#N/C","#N/C",INDEX(Taxonomy_UniqueValues!D:D,MATCH(AC642,Taxonomy_UniqueValues!E:E,0))),"#N/C")</f>
        <v>#N/C</v>
      </c>
      <c r="AC642" s="87" t="str">
        <f>+IFERROR(IF(AD642="#N/C","#N/C",INDEX(Taxonomy_UniqueValues!E:E,MATCH(AD642,Taxonomy_UniqueValues!F:F,0))),"#N/C")</f>
        <v>#N/C</v>
      </c>
      <c r="AD642" s="87" t="str">
        <f>+IFERROR(IF(AE642="#N/C","#N/C",IF(AE642="-",INDEX(Taxonomy_UniqueValues!F:F,MATCH(AF642,Taxonomy_UniqueValues!H:H,0)),INDEX(Taxonomy_UniqueValues!F:F,MATCH(AE642,Taxonomy_UniqueValues!G:G,0)))),"#N/C")</f>
        <v>#N/C</v>
      </c>
      <c r="AE642" s="87" t="str">
        <f>+IFERROR(IF(AF642="#N/C","#N/C",INDEX(Taxonomy_UniqueValues!G:G,MATCH(AF642,Taxonomy_UniqueValues!H:H,0))),"#N/C")</f>
        <v>#N/C</v>
      </c>
      <c r="AF642" s="89" t="str">
        <f>+IFERROR(IF(AG642="#N/C","#N/C",INDEX(Taxonomy_UniqueValues!H:H,MATCH(AG642,Taxonomy_UniqueValues!I:I,0))),"#N/C")</f>
        <v>#N/C</v>
      </c>
      <c r="AG642" s="88" t="s">
        <v>37</v>
      </c>
      <c r="AH642" s="39" t="str" cm="1">
        <f t="array" ref="AH642">IF(LEN(V642)&gt;1,V642,_xlfn.LET(_xlpm.cls,Y642, _xlpm.ord,IFERROR(Z642,"#N/C"), _xlpm.subord,IFERROR(AA642,"#N/C"), _xlpm.infr,IFERROR(AB642,"#N/C"), _xlpm.sf,IFERROR(AC642,"#N/C"), _xlpm.fam,IFERROR(AD642,"#N/C"), _xlpm.subfam,IF(TRIM(AE642)="-","#N/C",IFERROR(AE642,"#N/C")),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_xlpm.fallback,IF(IFERROR(Z642,"#N/C")="#N/C",Y642,IF(IFERROR(AA642,"#N/C")="#N/C",Z642,IF(IFERROR(AB642,"#N/C")="#N/C",AA642,IF(IFERROR(AC642,"#N/C")="#N/C",AB642,IF(IFERROR(AD642,"#N/C")="#N/C",AC642,IF(IFERROR(AE642,"#N/C")="#N/C",AD642,"#N/C")))))), _xlpm.finalResult,IF(OR(_xlpm.computedResult="",_xlpm.computedResult="#N/C"),_xlpm.fallback,_xlpm.computedResult), INDEX(_xlpm.finalResult,1)))</f>
        <v>Brachycera</v>
      </c>
      <c r="AI642" s="106" t="s">
        <v>35</v>
      </c>
      <c r="AJ642" s="55" t="str">
        <f t="shared" si="89"/>
        <v>Insecta.Diptera.Brachycera.#N/C.#N/C.#N/C.#N/C.#N/C.#N/C</v>
      </c>
    </row>
    <row r="643" spans="1:36" x14ac:dyDescent="0.25">
      <c r="A643" s="3">
        <v>113</v>
      </c>
      <c r="B643" s="50" t="str">
        <f t="shared" si="86"/>
        <v>FAIR-D3_113</v>
      </c>
      <c r="C643" s="51" t="s">
        <v>530</v>
      </c>
      <c r="D643" s="4">
        <f t="shared" si="84"/>
        <v>45165</v>
      </c>
      <c r="E643" s="1" t="s">
        <v>670</v>
      </c>
      <c r="F643" s="81" t="str">
        <f>HYPERLINK(VLOOKUP(E643,Video_List!G:K,5),"video")</f>
        <v>video</v>
      </c>
      <c r="G643" s="5" t="str">
        <f>IF(ISBLANK(E643),"",IFERROR(IF(MATCH(E643,Video_List!$G:$G,)&gt;0,"ok",""),"errr"))</f>
        <v>ok</v>
      </c>
      <c r="H643" s="1" t="s">
        <v>671</v>
      </c>
      <c r="I643" s="81" t="str">
        <f>HYPERLINK(VLOOKUP(H643,Video_List!G:K,5),"video")</f>
        <v>video</v>
      </c>
      <c r="J643" s="5" t="str">
        <f>IF(ISBLANK(H643),"",IFERROR(IF(MATCH(H643,Video_List!$G:$G,)&gt;0,"ok",""),"error"))</f>
        <v>ok</v>
      </c>
      <c r="K643" s="2">
        <v>45165.414953703701</v>
      </c>
      <c r="L643" s="2">
        <v>45165.416504629597</v>
      </c>
      <c r="M643" s="52">
        <f t="shared" si="85"/>
        <v>1.5509258955717087E-3</v>
      </c>
      <c r="N643" s="53" t="s">
        <v>46</v>
      </c>
      <c r="O643" s="54" t="s">
        <v>32</v>
      </c>
      <c r="P643" s="54" t="s">
        <v>33</v>
      </c>
      <c r="Q643" s="6">
        <v>113</v>
      </c>
      <c r="R643" s="5" t="str">
        <f t="shared" si="90"/>
        <v>FAIR-D3/113</v>
      </c>
      <c r="S643" s="4" t="str">
        <f>IF(ISBLANK(E643),"",IF(E643=H643, "1 video",CONCATENATE((+COUNTIFS(Video_List!$A:$A,Monitoring!C643,Video_List!$D:$D,"&lt;=" &amp;Monitoring!L643)-COUNTIFS(Video_List!$A:$A,Monitoring!C643,Video_List!$D:$D,"&lt;=" &amp;Monitoring!K643))+1," videos")))</f>
        <v>2 videos</v>
      </c>
      <c r="T643" s="54" t="s">
        <v>34</v>
      </c>
      <c r="U643" s="75"/>
      <c r="V643" s="7" t="str">
        <f t="shared" si="88"/>
        <v/>
      </c>
      <c r="W643" s="85" t="str">
        <f t="shared" si="87"/>
        <v>no</v>
      </c>
      <c r="X643" s="86" t="s">
        <v>35</v>
      </c>
      <c r="Y643" s="87" t="str">
        <f>+IFERROR(IF(Z643="#N/C","#N/C",INDEX(Taxonomy_UniqueValues!A:A,MATCH(Z643,Taxonomy_UniqueValues!B:B,0))),"#N/C")</f>
        <v>Insecta</v>
      </c>
      <c r="Z643" s="87" t="str">
        <f>+IFERROR(IF(AA643="#N/C","#N/C",INDEX(Taxonomy_UniqueValues!B:B,MATCH(AA643,Taxonomy_UniqueValues!C:C,0))),"#N/C")</f>
        <v>Diptera</v>
      </c>
      <c r="AA643" s="87" t="s">
        <v>49</v>
      </c>
      <c r="AB643" s="87" t="str">
        <f>+IFERROR(IF(AC643="#N/C","#N/C",INDEX(Taxonomy_UniqueValues!D:D,MATCH(AC643,Taxonomy_UniqueValues!E:E,0))),"#N/C")</f>
        <v>#N/C</v>
      </c>
      <c r="AC643" s="87" t="str">
        <f>+IFERROR(IF(AD643="#N/C","#N/C",INDEX(Taxonomy_UniqueValues!E:E,MATCH(AD643,Taxonomy_UniqueValues!F:F,0))),"#N/C")</f>
        <v>#N/C</v>
      </c>
      <c r="AD643" s="87" t="str">
        <f>+IFERROR(IF(AE643="#N/C","#N/C",IF(AE643="-",INDEX(Taxonomy_UniqueValues!F:F,MATCH(AF643,Taxonomy_UniqueValues!H:H,0)),INDEX(Taxonomy_UniqueValues!F:F,MATCH(AE643,Taxonomy_UniqueValues!G:G,0)))),"#N/C")</f>
        <v>#N/C</v>
      </c>
      <c r="AE643" s="87" t="str">
        <f>+IFERROR(IF(AF643="#N/C","#N/C",INDEX(Taxonomy_UniqueValues!G:G,MATCH(AF643,Taxonomy_UniqueValues!H:H,0))),"#N/C")</f>
        <v>#N/C</v>
      </c>
      <c r="AF643" s="89" t="str">
        <f>+IFERROR(IF(AG643="#N/C","#N/C",INDEX(Taxonomy_UniqueValues!H:H,MATCH(AG643,Taxonomy_UniqueValues!I:I,0))),"#N/C")</f>
        <v>#N/C</v>
      </c>
      <c r="AG643" s="88" t="s">
        <v>37</v>
      </c>
      <c r="AH643" s="39" t="str" cm="1">
        <f t="array" ref="AH643">IF(LEN(V643)&gt;1,V643,_xlfn.LET(_xlpm.cls,Y643, _xlpm.ord,IFERROR(Z643,"#N/C"), _xlpm.subord,IFERROR(AA643,"#N/C"), _xlpm.infr,IFERROR(AB643,"#N/C"), _xlpm.sf,IFERROR(AC643,"#N/C"), _xlpm.fam,IFERROR(AD643,"#N/C"), _xlpm.subfam,IF(TRIM(AE643)="-","#N/C",IFERROR(AE643,"#N/C")),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_xlpm.fallback,IF(IFERROR(Z643,"#N/C")="#N/C",Y643,IF(IFERROR(AA643,"#N/C")="#N/C",Z643,IF(IFERROR(AB643,"#N/C")="#N/C",AA643,IF(IFERROR(AC643,"#N/C")="#N/C",AB643,IF(IFERROR(AD643,"#N/C")="#N/C",AC643,IF(IFERROR(AE643,"#N/C")="#N/C",AD643,"#N/C")))))), _xlpm.finalResult,IF(OR(_xlpm.computedResult="",_xlpm.computedResult="#N/C"),_xlpm.fallback,_xlpm.computedResult), INDEX(_xlpm.finalResult,1)))</f>
        <v>Brachycera</v>
      </c>
      <c r="AI643" s="106" t="s">
        <v>35</v>
      </c>
      <c r="AJ643" s="55" t="str">
        <f t="shared" si="89"/>
        <v>Insecta.Diptera.Brachycera.#N/C.#N/C.#N/C.#N/C.#N/C.#N/C</v>
      </c>
    </row>
    <row r="644" spans="1:36" x14ac:dyDescent="0.25">
      <c r="A644" s="3">
        <v>114</v>
      </c>
      <c r="B644" s="50" t="str">
        <f t="shared" si="86"/>
        <v>FAIR-D3_114</v>
      </c>
      <c r="C644" s="51" t="s">
        <v>530</v>
      </c>
      <c r="D644" s="4">
        <f t="shared" si="84"/>
        <v>45165</v>
      </c>
      <c r="E644" s="1" t="s">
        <v>672</v>
      </c>
      <c r="F644" s="81" t="str">
        <f>HYPERLINK(VLOOKUP(E644,Video_List!G:K,5),"video")</f>
        <v>video</v>
      </c>
      <c r="G644" s="5" t="str">
        <f>IF(ISBLANK(E644),"",IFERROR(IF(MATCH(E644,Video_List!$G:$G,)&gt;0,"ok",""),"errr"))</f>
        <v>ok</v>
      </c>
      <c r="H644" s="1" t="s">
        <v>673</v>
      </c>
      <c r="I644" s="81" t="str">
        <f>HYPERLINK(VLOOKUP(H644,Video_List!G:K,5),"video")</f>
        <v>video</v>
      </c>
      <c r="J644" s="5" t="str">
        <f>IF(ISBLANK(H644),"",IFERROR(IF(MATCH(H644,Video_List!$G:$G,)&gt;0,"ok",""),"error"))</f>
        <v>ok</v>
      </c>
      <c r="K644" s="2">
        <v>45165.439918981501</v>
      </c>
      <c r="L644" s="2">
        <v>45165.441250000003</v>
      </c>
      <c r="M644" s="52">
        <f t="shared" si="85"/>
        <v>1.3310185022419319E-3</v>
      </c>
      <c r="N644" s="53" t="s">
        <v>46</v>
      </c>
      <c r="O644" s="54" t="s">
        <v>35</v>
      </c>
      <c r="P644" s="54" t="s">
        <v>46</v>
      </c>
      <c r="Q644" s="6">
        <v>114</v>
      </c>
      <c r="R644" s="5" t="str">
        <f t="shared" si="90"/>
        <v>FAIR-D3/114</v>
      </c>
      <c r="S644" s="4" t="str">
        <f>IF(ISBLANK(E644),"",IF(E644=H644, "1 video",CONCATENATE((+COUNTIFS(Video_List!$A:$A,Monitoring!C644,Video_List!$D:$D,"&lt;=" &amp;Monitoring!L644)-COUNTIFS(Video_List!$A:$A,Monitoring!C644,Video_List!$D:$D,"&lt;=" &amp;Monitoring!K644))+1," videos")))</f>
        <v>2 videos</v>
      </c>
      <c r="T644" s="54" t="s">
        <v>34</v>
      </c>
      <c r="U644" s="75"/>
      <c r="V644" s="7" t="str">
        <f t="shared" si="88"/>
        <v/>
      </c>
      <c r="W644" s="85" t="str">
        <f t="shared" si="87"/>
        <v>no</v>
      </c>
      <c r="X644" s="86" t="s">
        <v>35</v>
      </c>
      <c r="Y644" s="87" t="str">
        <f>+IFERROR(IF(Z644="#N/C","#N/C",INDEX(Taxonomy_UniqueValues!A:A,MATCH(Z644,Taxonomy_UniqueValues!B:B,0))),"#N/C")</f>
        <v>Insecta</v>
      </c>
      <c r="Z644" s="87" t="str">
        <f>+IFERROR(IF(AA644="#N/C","#N/C",INDEX(Taxonomy_UniqueValues!B:B,MATCH(AA644,Taxonomy_UniqueValues!C:C,0))),"#N/C")</f>
        <v>Diptera</v>
      </c>
      <c r="AA644" s="87" t="s">
        <v>49</v>
      </c>
      <c r="AB644" s="87" t="str">
        <f>+IFERROR(IF(AC644="#N/C","#N/C",INDEX(Taxonomy_UniqueValues!D:D,MATCH(AC644,Taxonomy_UniqueValues!E:E,0))),"#N/C")</f>
        <v>#N/C</v>
      </c>
      <c r="AC644" s="87" t="str">
        <f>+IFERROR(IF(AD644="#N/C","#N/C",INDEX(Taxonomy_UniqueValues!E:E,MATCH(AD644,Taxonomy_UniqueValues!F:F,0))),"#N/C")</f>
        <v>#N/C</v>
      </c>
      <c r="AD644" s="87" t="str">
        <f>+IFERROR(IF(AE644="#N/C","#N/C",IF(AE644="-",INDEX(Taxonomy_UniqueValues!F:F,MATCH(AF644,Taxonomy_UniqueValues!H:H,0)),INDEX(Taxonomy_UniqueValues!F:F,MATCH(AE644,Taxonomy_UniqueValues!G:G,0)))),"#N/C")</f>
        <v>#N/C</v>
      </c>
      <c r="AE644" s="87" t="str">
        <f>+IFERROR(IF(AF644="#N/C","#N/C",INDEX(Taxonomy_UniqueValues!G:G,MATCH(AF644,Taxonomy_UniqueValues!H:H,0))),"#N/C")</f>
        <v>#N/C</v>
      </c>
      <c r="AF644" s="89" t="str">
        <f>+IFERROR(IF(AG644="#N/C","#N/C",INDEX(Taxonomy_UniqueValues!H:H,MATCH(AG644,Taxonomy_UniqueValues!I:I,0))),"#N/C")</f>
        <v>#N/C</v>
      </c>
      <c r="AG644" s="88" t="s">
        <v>37</v>
      </c>
      <c r="AH644" s="39" t="str" cm="1">
        <f t="array" ref="AH644">IF(LEN(V644)&gt;1,V644,_xlfn.LET(_xlpm.cls,Y644, _xlpm.ord,IFERROR(Z644,"#N/C"), _xlpm.subord,IFERROR(AA644,"#N/C"), _xlpm.infr,IFERROR(AB644,"#N/C"), _xlpm.sf,IFERROR(AC644,"#N/C"), _xlpm.fam,IFERROR(AD644,"#N/C"), _xlpm.subfam,IF(TRIM(AE644)="-","#N/C",IFERROR(AE644,"#N/C")),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_xlpm.fallback,IF(IFERROR(Z644,"#N/C")="#N/C",Y644,IF(IFERROR(AA644,"#N/C")="#N/C",Z644,IF(IFERROR(AB644,"#N/C")="#N/C",AA644,IF(IFERROR(AC644,"#N/C")="#N/C",AB644,IF(IFERROR(AD644,"#N/C")="#N/C",AC644,IF(IFERROR(AE644,"#N/C")="#N/C",AD644,"#N/C")))))), _xlpm.finalResult,IF(OR(_xlpm.computedResult="",_xlpm.computedResult="#N/C"),_xlpm.fallback,_xlpm.computedResult), INDEX(_xlpm.finalResult,1)))</f>
        <v>Brachycera</v>
      </c>
      <c r="AI644" s="106" t="s">
        <v>35</v>
      </c>
      <c r="AJ644" s="55" t="str">
        <f t="shared" si="89"/>
        <v>Insecta.Diptera.Brachycera.#N/C.#N/C.#N/C.#N/C.#N/C.#N/C</v>
      </c>
    </row>
    <row r="645" spans="1:36" x14ac:dyDescent="0.25">
      <c r="A645" s="3">
        <v>115</v>
      </c>
      <c r="B645" s="50" t="str">
        <f t="shared" si="86"/>
        <v>FAIR-D3_115</v>
      </c>
      <c r="C645" s="51" t="s">
        <v>530</v>
      </c>
      <c r="D645" s="4">
        <f t="shared" si="84"/>
        <v>45165</v>
      </c>
      <c r="E645" s="1" t="s">
        <v>674</v>
      </c>
      <c r="F645" s="81" t="str">
        <f>HYPERLINK(VLOOKUP(E645,Video_List!G:K,5),"video")</f>
        <v>video</v>
      </c>
      <c r="G645" s="5" t="str">
        <f>IF(ISBLANK(E645),"",IFERROR(IF(MATCH(E645,Video_List!$G:$G,)&gt;0,"ok",""),"errr"))</f>
        <v>ok</v>
      </c>
      <c r="H645" s="1" t="s">
        <v>674</v>
      </c>
      <c r="I645" s="81" t="str">
        <f>HYPERLINK(VLOOKUP(H645,Video_List!G:K,5),"video")</f>
        <v>video</v>
      </c>
      <c r="J645" s="5" t="str">
        <f>IF(ISBLANK(H645),"",IFERROR(IF(MATCH(H645,Video_List!$G:$G,)&gt;0,"ok",""),"error"))</f>
        <v>ok</v>
      </c>
      <c r="K645" s="2">
        <v>45165.4429282407</v>
      </c>
      <c r="L645" s="2">
        <v>45165.444780092599</v>
      </c>
      <c r="M645" s="52">
        <f t="shared" si="85"/>
        <v>1.8518518991186284E-3</v>
      </c>
      <c r="N645" s="53" t="s">
        <v>46</v>
      </c>
      <c r="O645" s="54" t="s">
        <v>35</v>
      </c>
      <c r="P645" s="54" t="s">
        <v>46</v>
      </c>
      <c r="Q645" s="6">
        <v>115</v>
      </c>
      <c r="R645" s="5" t="str">
        <f t="shared" si="90"/>
        <v>FAIR-D3/115</v>
      </c>
      <c r="S645" s="4" t="str">
        <f>IF(ISBLANK(E645),"",IF(E645=H645, "1 video",CONCATENATE((+COUNTIFS(Video_List!$A:$A,Monitoring!C645,Video_List!$D:$D,"&lt;=" &amp;Monitoring!L645)-COUNTIFS(Video_List!$A:$A,Monitoring!C645,Video_List!$D:$D,"&lt;=" &amp;Monitoring!K645))+1," videos")))</f>
        <v>1 video</v>
      </c>
      <c r="T645" s="54" t="s">
        <v>34</v>
      </c>
      <c r="U645" s="75"/>
      <c r="V645" s="7" t="str">
        <f t="shared" si="88"/>
        <v/>
      </c>
      <c r="W645" s="85" t="str">
        <f t="shared" si="87"/>
        <v>yes</v>
      </c>
      <c r="X645" s="86" t="s">
        <v>32</v>
      </c>
      <c r="Y645" s="87" t="str">
        <f>+IFERROR(IF(Z645="#N/C","#N/C",INDEX(Taxonomy_UniqueValues!A:A,MATCH(Z645,Taxonomy_UniqueValues!B:B,0))),"#N/C")</f>
        <v>Insecta</v>
      </c>
      <c r="Z645" s="87" t="str">
        <f>+IFERROR(IF(AA645="#N/C","#N/C",INDEX(Taxonomy_UniqueValues!B:B,MATCH(AA645,Taxonomy_UniqueValues!C:C,0))),"#N/C")</f>
        <v>Diptera</v>
      </c>
      <c r="AA645" s="87" t="str">
        <f>+IFERROR(IF(AC645="#N/C","#N/C",INDEX(Taxonomy_UniqueValues!C:C,MATCH(AC645,Taxonomy_UniqueValues!E:E,0))),"#N/C")</f>
        <v>Brachycera</v>
      </c>
      <c r="AB645" s="87" t="str">
        <f>+IFERROR(IF(AC645="#N/C","#N/C",INDEX(Taxonomy_UniqueValues!D:D,MATCH(AC645,Taxonomy_UniqueValues!E:E,0))),"#N/C")</f>
        <v>Muscomorpha</v>
      </c>
      <c r="AC645" s="87" t="s">
        <v>36</v>
      </c>
      <c r="AD645" s="87" t="str">
        <f>+IFERROR(IF(AE645="#N/C","#N/C",IF(AE645="-",INDEX(Taxonomy_UniqueValues!F:F,MATCH(AF645,Taxonomy_UniqueValues!H:H,0)),INDEX(Taxonomy_UniqueValues!F:F,MATCH(AE645,Taxonomy_UniqueValues!G:G,0)))),"#N/C")</f>
        <v>#N/C</v>
      </c>
      <c r="AE645" s="87" t="str">
        <f>+IFERROR(IF(AF645="#N/C","#N/C",INDEX(Taxonomy_UniqueValues!G:G,MATCH(AF645,Taxonomy_UniqueValues!H:H,0))),"#N/C")</f>
        <v>#N/C</v>
      </c>
      <c r="AF645" s="89" t="str">
        <f>+IFERROR(IF(AG645="#N/C","#N/C",INDEX(Taxonomy_UniqueValues!H:H,MATCH(AG645,Taxonomy_UniqueValues!I:I,0))),"#N/C")</f>
        <v>#N/C</v>
      </c>
      <c r="AG645" s="88" t="s">
        <v>37</v>
      </c>
      <c r="AH645" s="39" t="str" cm="1">
        <f t="array" ref="AH645">IF(LEN(V645)&gt;1,V645,_xlfn.LET(_xlpm.cls,Y645, _xlpm.ord,IFERROR(Z645,"#N/C"), _xlpm.subord,IFERROR(AA645,"#N/C"), _xlpm.infr,IFERROR(AB645,"#N/C"), _xlpm.sf,IFERROR(AC645,"#N/C"), _xlpm.fam,IFERROR(AD645,"#N/C"), _xlpm.subfam,IF(TRIM(AE645)="-","#N/C",IFERROR(AE645,"#N/C")),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_xlpm.fallback,IF(IFERROR(Z645,"#N/C")="#N/C",Y645,IF(IFERROR(AA645,"#N/C")="#N/C",Z645,IF(IFERROR(AB645,"#N/C")="#N/C",AA645,IF(IFERROR(AC645,"#N/C")="#N/C",AB645,IF(IFERROR(AD645,"#N/C")="#N/C",AC645,IF(IFERROR(AE645,"#N/C")="#N/C",AD645,"#N/C")))))), _xlpm.finalResult,IF(OR(_xlpm.computedResult="",_xlpm.computedResult="#N/C"),_xlpm.fallback,_xlpm.computedResult), INDEX(_xlpm.finalResult,1)))</f>
        <v>Muscoidea</v>
      </c>
      <c r="AI645" s="106" t="s">
        <v>35</v>
      </c>
      <c r="AJ645" s="55" t="str">
        <f t="shared" si="89"/>
        <v>Insecta.Diptera.Brachycera.Muscomorpha.Muscoidea.#N/C.#N/C.#N/C.#N/C</v>
      </c>
    </row>
    <row r="646" spans="1:36" x14ac:dyDescent="0.25">
      <c r="A646" s="3">
        <v>116</v>
      </c>
      <c r="B646" s="50" t="str">
        <f t="shared" si="86"/>
        <v>FAIR-D3_116</v>
      </c>
      <c r="C646" s="51" t="s">
        <v>530</v>
      </c>
      <c r="D646" s="4">
        <f t="shared" si="84"/>
        <v>45165</v>
      </c>
      <c r="E646" s="1" t="s">
        <v>675</v>
      </c>
      <c r="F646" s="81" t="str">
        <f>HYPERLINK(VLOOKUP(E646,Video_List!G:K,5),"video")</f>
        <v>video</v>
      </c>
      <c r="G646" s="5" t="str">
        <f>IF(ISBLANK(E646),"",IFERROR(IF(MATCH(E646,Video_List!$G:$G,)&gt;0,"ok",""),"errr"))</f>
        <v>ok</v>
      </c>
      <c r="H646" s="1" t="s">
        <v>676</v>
      </c>
      <c r="I646" s="81" t="str">
        <f>HYPERLINK(VLOOKUP(H646,Video_List!G:K,5),"video")</f>
        <v>video</v>
      </c>
      <c r="J646" s="5" t="str">
        <f>IF(ISBLANK(H646),"",IFERROR(IF(MATCH(H646,Video_List!$G:$G,)&gt;0,"ok",""),"error"))</f>
        <v>ok</v>
      </c>
      <c r="K646" s="2">
        <v>45165.445497685199</v>
      </c>
      <c r="L646" s="2">
        <v>45165.450462963003</v>
      </c>
      <c r="M646" s="52">
        <f t="shared" si="85"/>
        <v>4.9652778034214862E-3</v>
      </c>
      <c r="N646" s="53" t="s">
        <v>33</v>
      </c>
      <c r="O646" s="54" t="s">
        <v>35</v>
      </c>
      <c r="P646" s="54" t="s">
        <v>33</v>
      </c>
      <c r="Q646" s="6">
        <v>116</v>
      </c>
      <c r="R646" s="5" t="str">
        <f t="shared" si="90"/>
        <v>FAIR-D3/116</v>
      </c>
      <c r="S646" s="4" t="str">
        <f>IF(ISBLANK(E646),"",IF(E646=H646, "1 video",CONCATENATE((+COUNTIFS(Video_List!$A:$A,Monitoring!C646,Video_List!$D:$D,"&lt;=" &amp;Monitoring!L646)-COUNTIFS(Video_List!$A:$A,Monitoring!C646,Video_List!$D:$D,"&lt;=" &amp;Monitoring!K646))+1," videos")))</f>
        <v>5 videos</v>
      </c>
      <c r="T646" s="54" t="s">
        <v>34</v>
      </c>
      <c r="U646" s="75"/>
      <c r="V646" s="7" t="str">
        <f t="shared" si="88"/>
        <v/>
      </c>
      <c r="W646" s="85" t="str">
        <f t="shared" si="87"/>
        <v>yes</v>
      </c>
      <c r="X646" s="86" t="s">
        <v>35</v>
      </c>
      <c r="Y646" s="87" t="str">
        <f>+IFERROR(IF(Z646="#N/C","#N/C",IF(Z646=0,INDEX(Taxonomy_UniqueValues!A:A,MATCH(AA646,Taxonomy_UniqueValues!C:C,0)),INDEX(Taxonomy_UniqueValues!A:A,MATCH(Z646,Taxonomy_UniqueValues!B:B,0)))),"#N/C")</f>
        <v>Insecta</v>
      </c>
      <c r="Z646" s="87" t="str">
        <f>+IFERROR(IF(AA646="#N/C","#N/C",IF(AA646=0,INDEX(Taxonomy_UniqueValues!B:B,MATCH(AB646,Taxonomy_UniqueValues!D:D,0)),INDEX(Taxonomy_UniqueValues!B:B,MATCH(AA646,Taxonomy_UniqueValues!C:C,0)))),"#N/C")</f>
        <v>Diptera</v>
      </c>
      <c r="AA646" s="87" t="str">
        <f>+IFERROR(IF(AB646="#N/C","#N/C",IF(AB646=0,INDEX(Taxonomy_UniqueValues!C:C,MATCH(AC646,Taxonomy_UniqueValues!E:E,0)),INDEX(Taxonomy_UniqueValues!C:C,MATCH(AB646,Taxonomy_UniqueValues!D:D,0)))),"#N/C")</f>
        <v>Brachycera</v>
      </c>
      <c r="AB646" s="87" t="str">
        <f>+IFERROR(IF(AC646="#N/C","#N/C",IF(AC646=0,INDEX(Taxonomy_UniqueValues!D:D,MATCH(AD646,Taxonomy_UniqueValues!F:F,0)),INDEX(Taxonomy_UniqueValues!D:D,MATCH(AC646,Taxonomy_UniqueValues!E:E,0)))),"#N/C")</f>
        <v>Muscomorpha</v>
      </c>
      <c r="AC646" s="87" t="str">
        <f>+IFERROR(IF(AD646="#N/C","#N/C",IF(AD646=0,INDEX(Taxonomy_UniqueValues!E:E,MATCH(AE646,Taxonomy_UniqueValues!G:G,0)),INDEX(Taxonomy_UniqueValues!E:E,MATCH(AD646,Taxonomy_UniqueValues!F:F,0)))),"#N/C")</f>
        <v>Muscoidea</v>
      </c>
      <c r="AD646" s="87" t="str">
        <f>+IFERROR(IF(AE646="#N/C","#N/C",IF(AE646=0,INDEX(Taxonomy_UniqueValues!F:F,MATCH(AF646,Taxonomy_UniqueValues!H:H,0)),INDEX(Taxonomy_UniqueValues!F:F,MATCH(AE646,Taxonomy_UniqueValues!G:G,0)))),"#N/C")</f>
        <v>Fanniidae</v>
      </c>
      <c r="AE646" s="87">
        <f>+IFERROR(IF(AF646="#N/C","#N/C",INDEX(Taxonomy_UniqueValues!G:G,MATCH(AF646,Taxonomy_UniqueValues!H:H,0))),"#N/C")</f>
        <v>0</v>
      </c>
      <c r="AF646" s="89" t="s">
        <v>39</v>
      </c>
      <c r="AG646" s="88" t="s">
        <v>37</v>
      </c>
      <c r="AH646" s="39" t="str" cm="1">
        <f t="array" ref="AH646">IF(LEN(V646)&gt;1,V646,_xlfn.LET(_xlpm.cls,Y646, _xlpm.ord,IFERROR(Z646,"#N/C"), _xlpm.subord,IFERROR(AA646,"#N/C"), _xlpm.infr,IFERROR(AB646,"#N/C"), _xlpm.sf,IFERROR(AC646,"#N/C"), _xlpm.fam,IFERROR(AD646,"#N/C"), _xlpm.subfam,IF(TRIM(AE646)="-","#N/C",IFERROR(AE646,"#N/C")),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_xlpm.fallback,IF(IFERROR(Z646,"#N/C")="#N/C",Y646,IF(IFERROR(AA646,"#N/C")="#N/C",Z646,IF(IFERROR(AB646,"#N/C")="#N/C",AA646,IF(IFERROR(AC646,"#N/C")="#N/C",AB646,IF(IFERROR(AD646,"#N/C")="#N/C",AC646,IF(IFERROR(AE646,"#N/C")="#N/C",AD646,"#N/C")))))), _xlpm.finalResult,IF(OR(_xlpm.computedResult="",_xlpm.computedResult="#N/C"),_xlpm.fallback,_xlpm.computedResult), INDEX(_xlpm.finalResult,1)))</f>
        <v>fly</v>
      </c>
      <c r="AI646" s="106" t="s">
        <v>35</v>
      </c>
      <c r="AJ646" s="55" t="str">
        <f t="shared" si="89"/>
        <v>Insecta.Diptera.Brachycera.Muscomorpha.Muscoidea.Fanniidae.0.Fannia.#N/C</v>
      </c>
    </row>
    <row r="647" spans="1:36" x14ac:dyDescent="0.25">
      <c r="A647" s="3">
        <v>117</v>
      </c>
      <c r="B647" s="50" t="str">
        <f t="shared" si="86"/>
        <v>FAIR-D3_117</v>
      </c>
      <c r="C647" s="51" t="s">
        <v>530</v>
      </c>
      <c r="D647" s="4">
        <f t="shared" si="84"/>
        <v>45165</v>
      </c>
      <c r="E647" s="1" t="s">
        <v>677</v>
      </c>
      <c r="F647" s="81" t="str">
        <f>HYPERLINK(VLOOKUP(E647,Video_List!G:K,5),"video")</f>
        <v>video</v>
      </c>
      <c r="G647" s="5" t="str">
        <f>IF(ISBLANK(E647),"",IFERROR(IF(MATCH(E647,Video_List!$G:$G,)&gt;0,"ok",""),"errr"))</f>
        <v>ok</v>
      </c>
      <c r="H647" s="1" t="s">
        <v>677</v>
      </c>
      <c r="I647" s="81" t="str">
        <f>HYPERLINK(VLOOKUP(H647,Video_List!G:K,5),"video")</f>
        <v>video</v>
      </c>
      <c r="J647" s="5" t="str">
        <f>IF(ISBLANK(H647),"",IFERROR(IF(MATCH(H647,Video_List!$G:$G,)&gt;0,"ok",""),"error"))</f>
        <v>ok</v>
      </c>
      <c r="K647" s="2">
        <v>45165.462442129603</v>
      </c>
      <c r="L647" s="2">
        <v>45165.462581018503</v>
      </c>
      <c r="M647" s="52">
        <f t="shared" si="85"/>
        <v>1.388888995279558E-4</v>
      </c>
      <c r="N647" s="53" t="s">
        <v>46</v>
      </c>
      <c r="O647" s="54" t="s">
        <v>35</v>
      </c>
      <c r="P647" s="54" t="s">
        <v>46</v>
      </c>
      <c r="Q647" s="6">
        <v>117</v>
      </c>
      <c r="R647" s="5" t="str">
        <f t="shared" si="90"/>
        <v>FAIR-D3/117</v>
      </c>
      <c r="S647" s="4" t="str">
        <f>IF(ISBLANK(E647),"",IF(E647=H647, "1 video",CONCATENATE((+COUNTIFS(Video_List!$A:$A,Monitoring!C647,Video_List!$D:$D,"&lt;=" &amp;Monitoring!L647)-COUNTIFS(Video_List!$A:$A,Monitoring!C647,Video_List!$D:$D,"&lt;=" &amp;Monitoring!K647))+1," videos")))</f>
        <v>1 video</v>
      </c>
      <c r="T647" s="54" t="s">
        <v>34</v>
      </c>
      <c r="U647" s="75"/>
      <c r="V647" s="7" t="str">
        <f t="shared" si="88"/>
        <v/>
      </c>
      <c r="W647" s="85" t="str">
        <f t="shared" si="87"/>
        <v>no</v>
      </c>
      <c r="X647" s="86" t="s">
        <v>35</v>
      </c>
      <c r="Y647" s="87" t="str">
        <f>+IFERROR(IF(Z647="#N/C","#N/C",INDEX(Taxonomy_UniqueValues!A:A,MATCH(Z647,Taxonomy_UniqueValues!B:B,0))),"#N/C")</f>
        <v>Insecta</v>
      </c>
      <c r="Z647" s="87" t="str">
        <f>+IFERROR(IF(AA647="#N/C","#N/C",INDEX(Taxonomy_UniqueValues!B:B,MATCH(AA647,Taxonomy_UniqueValues!C:C,0))),"#N/C")</f>
        <v>Diptera</v>
      </c>
      <c r="AA647" s="87" t="s">
        <v>49</v>
      </c>
      <c r="AB647" s="87" t="str">
        <f>+IFERROR(IF(AC647="#N/C","#N/C",INDEX(Taxonomy_UniqueValues!D:D,MATCH(AC647,Taxonomy_UniqueValues!E:E,0))),"#N/C")</f>
        <v>#N/C</v>
      </c>
      <c r="AC647" s="87" t="str">
        <f>+IFERROR(IF(AD647="#N/C","#N/C",INDEX(Taxonomy_UniqueValues!E:E,MATCH(AD647,Taxonomy_UniqueValues!F:F,0))),"#N/C")</f>
        <v>#N/C</v>
      </c>
      <c r="AD647" s="87" t="str">
        <f>+IFERROR(IF(AE647="#N/C","#N/C",IF(AE647="-",INDEX(Taxonomy_UniqueValues!F:F,MATCH(AF647,Taxonomy_UniqueValues!H:H,0)),INDEX(Taxonomy_UniqueValues!F:F,MATCH(AE647,Taxonomy_UniqueValues!G:G,0)))),"#N/C")</f>
        <v>#N/C</v>
      </c>
      <c r="AE647" s="87" t="str">
        <f>+IFERROR(IF(AF647="#N/C","#N/C",INDEX(Taxonomy_UniqueValues!G:G,MATCH(AF647,Taxonomy_UniqueValues!H:H,0))),"#N/C")</f>
        <v>#N/C</v>
      </c>
      <c r="AF647" s="89" t="str">
        <f>+IFERROR(IF(AG647="#N/C","#N/C",INDEX(Taxonomy_UniqueValues!H:H,MATCH(AG647,Taxonomy_UniqueValues!I:I,0))),"#N/C")</f>
        <v>#N/C</v>
      </c>
      <c r="AG647" s="88" t="s">
        <v>37</v>
      </c>
      <c r="AH647" s="39" t="str" cm="1">
        <f t="array" ref="AH647">IF(LEN(V647)&gt;1,V647,_xlfn.LET(_xlpm.cls,Y647, _xlpm.ord,IFERROR(Z647,"#N/C"), _xlpm.subord,IFERROR(AA647,"#N/C"), _xlpm.infr,IFERROR(AB647,"#N/C"), _xlpm.sf,IFERROR(AC647,"#N/C"), _xlpm.fam,IFERROR(AD647,"#N/C"), _xlpm.subfam,IF(TRIM(AE647)="-","#N/C",IFERROR(AE647,"#N/C")),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_xlpm.fallback,IF(IFERROR(Z647,"#N/C")="#N/C",Y647,IF(IFERROR(AA647,"#N/C")="#N/C",Z647,IF(IFERROR(AB647,"#N/C")="#N/C",AA647,IF(IFERROR(AC647,"#N/C")="#N/C",AB647,IF(IFERROR(AD647,"#N/C")="#N/C",AC647,IF(IFERROR(AE647,"#N/C")="#N/C",AD647,"#N/C")))))), _xlpm.finalResult,IF(OR(_xlpm.computedResult="",_xlpm.computedResult="#N/C"),_xlpm.fallback,_xlpm.computedResult), INDEX(_xlpm.finalResult,1)))</f>
        <v>Brachycera</v>
      </c>
      <c r="AI647" s="106" t="s">
        <v>35</v>
      </c>
      <c r="AJ647" s="55" t="str">
        <f t="shared" si="89"/>
        <v>Insecta.Diptera.Brachycera.#N/C.#N/C.#N/C.#N/C.#N/C.#N/C</v>
      </c>
    </row>
    <row r="648" spans="1:36" x14ac:dyDescent="0.25">
      <c r="A648" s="3">
        <v>118</v>
      </c>
      <c r="B648" s="50" t="str">
        <f t="shared" si="86"/>
        <v>FAIR-D3_118</v>
      </c>
      <c r="C648" s="51" t="s">
        <v>530</v>
      </c>
      <c r="D648" s="4">
        <f t="shared" si="84"/>
        <v>45165</v>
      </c>
      <c r="E648" s="1" t="s">
        <v>678</v>
      </c>
      <c r="F648" s="81" t="str">
        <f>HYPERLINK(VLOOKUP(E648,Video_List!G:K,5),"video")</f>
        <v>video</v>
      </c>
      <c r="G648" s="5" t="str">
        <f>IF(ISBLANK(E648),"",IFERROR(IF(MATCH(E648,Video_List!$G:$G,)&gt;0,"ok",""),"errr"))</f>
        <v>ok</v>
      </c>
      <c r="H648" s="1" t="s">
        <v>678</v>
      </c>
      <c r="I648" s="81" t="str">
        <f>HYPERLINK(VLOOKUP(H648,Video_List!G:K,5),"video")</f>
        <v>video</v>
      </c>
      <c r="J648" s="5" t="str">
        <f>IF(ISBLANK(H648),"",IFERROR(IF(MATCH(H648,Video_List!$G:$G,)&gt;0,"ok",""),"error"))</f>
        <v>ok</v>
      </c>
      <c r="K648" s="2">
        <v>45165.467800925901</v>
      </c>
      <c r="L648" s="2">
        <v>45165.469386574099</v>
      </c>
      <c r="M648" s="52">
        <f t="shared" si="85"/>
        <v>1.585648198670242E-3</v>
      </c>
      <c r="N648" s="53" t="s">
        <v>46</v>
      </c>
      <c r="O648" s="54" t="s">
        <v>35</v>
      </c>
      <c r="P648" s="54" t="s">
        <v>46</v>
      </c>
      <c r="Q648" s="6">
        <v>118</v>
      </c>
      <c r="R648" s="5" t="str">
        <f t="shared" si="90"/>
        <v>FAIR-D3/118</v>
      </c>
      <c r="S648" s="4" t="str">
        <f>IF(ISBLANK(E648),"",IF(E648=H648, "1 video",CONCATENATE((+COUNTIFS(Video_List!$A:$A,Monitoring!C648,Video_List!$D:$D,"&lt;=" &amp;Monitoring!L648)-COUNTIFS(Video_List!$A:$A,Monitoring!C648,Video_List!$D:$D,"&lt;=" &amp;Monitoring!K648))+1," videos")))</f>
        <v>1 video</v>
      </c>
      <c r="T648" s="54" t="s">
        <v>34</v>
      </c>
      <c r="U648" s="75"/>
      <c r="V648" s="7" t="str">
        <f t="shared" si="88"/>
        <v/>
      </c>
      <c r="W648" s="85" t="str">
        <f t="shared" si="87"/>
        <v>no</v>
      </c>
      <c r="X648" s="86" t="s">
        <v>35</v>
      </c>
      <c r="Y648" s="87" t="str">
        <f>+IFERROR(IF(Z648="#N/C","#N/C",INDEX(Taxonomy_UniqueValues!A:A,MATCH(Z648,Taxonomy_UniqueValues!B:B,0))),"#N/C")</f>
        <v>Insecta</v>
      </c>
      <c r="Z648" s="87" t="str">
        <f>+IFERROR(IF(AA648="#N/C","#N/C",INDEX(Taxonomy_UniqueValues!B:B,MATCH(AA648,Taxonomy_UniqueValues!C:C,0))),"#N/C")</f>
        <v>Diptera</v>
      </c>
      <c r="AA648" s="87" t="s">
        <v>49</v>
      </c>
      <c r="AB648" s="87" t="str">
        <f>+IFERROR(IF(AC648="#N/C","#N/C",INDEX(Taxonomy_UniqueValues!D:D,MATCH(AC648,Taxonomy_UniqueValues!E:E,0))),"#N/C")</f>
        <v>#N/C</v>
      </c>
      <c r="AC648" s="87" t="str">
        <f>+IFERROR(IF(AD648="#N/C","#N/C",INDEX(Taxonomy_UniqueValues!E:E,MATCH(AD648,Taxonomy_UniqueValues!F:F,0))),"#N/C")</f>
        <v>#N/C</v>
      </c>
      <c r="AD648" s="87" t="str">
        <f>+IFERROR(IF(AE648="#N/C","#N/C",IF(AE648="-",INDEX(Taxonomy_UniqueValues!F:F,MATCH(AF648,Taxonomy_UniqueValues!H:H,0)),INDEX(Taxonomy_UniqueValues!F:F,MATCH(AE648,Taxonomy_UniqueValues!G:G,0)))),"#N/C")</f>
        <v>#N/C</v>
      </c>
      <c r="AE648" s="87" t="str">
        <f>+IFERROR(IF(AF648="#N/C","#N/C",INDEX(Taxonomy_UniqueValues!G:G,MATCH(AF648,Taxonomy_UniqueValues!H:H,0))),"#N/C")</f>
        <v>#N/C</v>
      </c>
      <c r="AF648" s="89" t="str">
        <f>+IFERROR(IF(AG648="#N/C","#N/C",INDEX(Taxonomy_UniqueValues!H:H,MATCH(AG648,Taxonomy_UniqueValues!I:I,0))),"#N/C")</f>
        <v>#N/C</v>
      </c>
      <c r="AG648" s="88" t="s">
        <v>37</v>
      </c>
      <c r="AH648" s="39" t="str" cm="1">
        <f t="array" ref="AH648">IF(LEN(V648)&gt;1,V648,_xlfn.LET(_xlpm.cls,Y648, _xlpm.ord,IFERROR(Z648,"#N/C"), _xlpm.subord,IFERROR(AA648,"#N/C"), _xlpm.infr,IFERROR(AB648,"#N/C"), _xlpm.sf,IFERROR(AC648,"#N/C"), _xlpm.fam,IFERROR(AD648,"#N/C"), _xlpm.subfam,IF(TRIM(AE648)="-","#N/C",IFERROR(AE648,"#N/C")),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_xlpm.fallback,IF(IFERROR(Z648,"#N/C")="#N/C",Y648,IF(IFERROR(AA648,"#N/C")="#N/C",Z648,IF(IFERROR(AB648,"#N/C")="#N/C",AA648,IF(IFERROR(AC648,"#N/C")="#N/C",AB648,IF(IFERROR(AD648,"#N/C")="#N/C",AC648,IF(IFERROR(AE648,"#N/C")="#N/C",AD648,"#N/C")))))), _xlpm.finalResult,IF(OR(_xlpm.computedResult="",_xlpm.computedResult="#N/C"),_xlpm.fallback,_xlpm.computedResult), INDEX(_xlpm.finalResult,1)))</f>
        <v>Brachycera</v>
      </c>
      <c r="AI648" s="106" t="s">
        <v>35</v>
      </c>
      <c r="AJ648" s="55" t="str">
        <f t="shared" si="89"/>
        <v>Insecta.Diptera.Brachycera.#N/C.#N/C.#N/C.#N/C.#N/C.#N/C</v>
      </c>
    </row>
    <row r="649" spans="1:36" x14ac:dyDescent="0.25">
      <c r="A649" s="3">
        <v>119</v>
      </c>
      <c r="B649" s="50" t="str">
        <f t="shared" si="86"/>
        <v>FAIR-D3_119</v>
      </c>
      <c r="C649" s="51" t="s">
        <v>530</v>
      </c>
      <c r="D649" s="4">
        <f t="shared" si="84"/>
        <v>45165</v>
      </c>
      <c r="E649" s="1" t="s">
        <v>679</v>
      </c>
      <c r="F649" s="81" t="str">
        <f>HYPERLINK(VLOOKUP(E649,Video_List!G:K,5),"video")</f>
        <v>video</v>
      </c>
      <c r="G649" s="5" t="str">
        <f>IF(ISBLANK(E649),"",IFERROR(IF(MATCH(E649,Video_List!$G:$G,)&gt;0,"ok",""),"errr"))</f>
        <v>ok</v>
      </c>
      <c r="H649" s="1" t="s">
        <v>680</v>
      </c>
      <c r="I649" s="81" t="str">
        <f>HYPERLINK(VLOOKUP(H649,Video_List!G:K,5),"video")</f>
        <v>video</v>
      </c>
      <c r="J649" s="5" t="str">
        <f>IF(ISBLANK(H649),"",IFERROR(IF(MATCH(H649,Video_List!$G:$G,)&gt;0,"ok",""),"error"))</f>
        <v>ok</v>
      </c>
      <c r="K649" s="2">
        <v>45165.471979166701</v>
      </c>
      <c r="L649" s="2">
        <v>45165.473043981503</v>
      </c>
      <c r="M649" s="52">
        <f t="shared" si="85"/>
        <v>1.0648148017935455E-3</v>
      </c>
      <c r="N649" s="53" t="s">
        <v>46</v>
      </c>
      <c r="O649" s="54" t="s">
        <v>35</v>
      </c>
      <c r="P649" s="54" t="s">
        <v>31</v>
      </c>
      <c r="Q649" s="6">
        <v>119</v>
      </c>
      <c r="R649" s="5" t="str">
        <f t="shared" si="90"/>
        <v>FAIR-D3/119</v>
      </c>
      <c r="S649" s="4" t="str">
        <f>IF(ISBLANK(E649),"",IF(E649=H649, "1 video",CONCATENATE((+COUNTIFS(Video_List!$A:$A,Monitoring!C649,Video_List!$D:$D,"&lt;=" &amp;Monitoring!L649)-COUNTIFS(Video_List!$A:$A,Monitoring!C649,Video_List!$D:$D,"&lt;=" &amp;Monitoring!K649))+1," videos")))</f>
        <v>2 videos</v>
      </c>
      <c r="T649" s="54" t="s">
        <v>34</v>
      </c>
      <c r="U649" s="75"/>
      <c r="V649" s="7" t="str">
        <f t="shared" si="88"/>
        <v/>
      </c>
      <c r="W649" s="85" t="str">
        <f t="shared" si="87"/>
        <v>no</v>
      </c>
      <c r="X649" s="86" t="s">
        <v>35</v>
      </c>
      <c r="Y649" s="87" t="str">
        <f>+IFERROR(IF(Z649="#N/C","#N/C",INDEX(Taxonomy_UniqueValues!A:A,MATCH(Z649,Taxonomy_UniqueValues!B:B,0))),"#N/C")</f>
        <v>Insecta</v>
      </c>
      <c r="Z649" s="87" t="str">
        <f>+IFERROR(IF(AA649="#N/C","#N/C",INDEX(Taxonomy_UniqueValues!B:B,MATCH(AA649,Taxonomy_UniqueValues!C:C,0))),"#N/C")</f>
        <v>Diptera</v>
      </c>
      <c r="AA649" s="87" t="s">
        <v>49</v>
      </c>
      <c r="AB649" s="87" t="str">
        <f>+IFERROR(IF(AC649="#N/C","#N/C",INDEX(Taxonomy_UniqueValues!D:D,MATCH(AC649,Taxonomy_UniqueValues!E:E,0))),"#N/C")</f>
        <v>#N/C</v>
      </c>
      <c r="AC649" s="87" t="str">
        <f>+IFERROR(IF(AD649="#N/C","#N/C",INDEX(Taxonomy_UniqueValues!E:E,MATCH(AD649,Taxonomy_UniqueValues!F:F,0))),"#N/C")</f>
        <v>#N/C</v>
      </c>
      <c r="AD649" s="87" t="str">
        <f>+IFERROR(IF(AE649="#N/C","#N/C",IF(AE649="-",INDEX(Taxonomy_UniqueValues!F:F,MATCH(AF649,Taxonomy_UniqueValues!H:H,0)),INDEX(Taxonomy_UniqueValues!F:F,MATCH(AE649,Taxonomy_UniqueValues!G:G,0)))),"#N/C")</f>
        <v>#N/C</v>
      </c>
      <c r="AE649" s="87" t="str">
        <f>+IFERROR(IF(AF649="#N/C","#N/C",INDEX(Taxonomy_UniqueValues!G:G,MATCH(AF649,Taxonomy_UniqueValues!H:H,0))),"#N/C")</f>
        <v>#N/C</v>
      </c>
      <c r="AF649" s="89" t="str">
        <f>+IFERROR(IF(AG649="#N/C","#N/C",INDEX(Taxonomy_UniqueValues!H:H,MATCH(AG649,Taxonomy_UniqueValues!I:I,0))),"#N/C")</f>
        <v>#N/C</v>
      </c>
      <c r="AG649" s="88" t="s">
        <v>37</v>
      </c>
      <c r="AH649" s="39" t="str" cm="1">
        <f t="array" ref="AH649">IF(LEN(V649)&gt;1,V649,_xlfn.LET(_xlpm.cls,Y649, _xlpm.ord,IFERROR(Z649,"#N/C"), _xlpm.subord,IFERROR(AA649,"#N/C"), _xlpm.infr,IFERROR(AB649,"#N/C"), _xlpm.sf,IFERROR(AC649,"#N/C"), _xlpm.fam,IFERROR(AD649,"#N/C"), _xlpm.subfam,IF(TRIM(AE649)="-","#N/C",IFERROR(AE649,"#N/C")),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_xlpm.fallback,IF(IFERROR(Z649,"#N/C")="#N/C",Y649,IF(IFERROR(AA649,"#N/C")="#N/C",Z649,IF(IFERROR(AB649,"#N/C")="#N/C",AA649,IF(IFERROR(AC649,"#N/C")="#N/C",AB649,IF(IFERROR(AD649,"#N/C")="#N/C",AC649,IF(IFERROR(AE649,"#N/C")="#N/C",AD649,"#N/C")))))), _xlpm.finalResult,IF(OR(_xlpm.computedResult="",_xlpm.computedResult="#N/C"),_xlpm.fallback,_xlpm.computedResult), INDEX(_xlpm.finalResult,1)))</f>
        <v>Brachycera</v>
      </c>
      <c r="AI649" s="106" t="s">
        <v>35</v>
      </c>
      <c r="AJ649" s="55" t="str">
        <f t="shared" si="89"/>
        <v>Insecta.Diptera.Brachycera.#N/C.#N/C.#N/C.#N/C.#N/C.#N/C</v>
      </c>
    </row>
    <row r="650" spans="1:36" x14ac:dyDescent="0.25">
      <c r="A650" s="3">
        <v>120</v>
      </c>
      <c r="B650" s="50" t="str">
        <f t="shared" si="86"/>
        <v>FAIR-D3_120</v>
      </c>
      <c r="C650" s="51" t="s">
        <v>530</v>
      </c>
      <c r="D650" s="4">
        <f t="shared" si="84"/>
        <v>45165</v>
      </c>
      <c r="E650" s="1" t="s">
        <v>681</v>
      </c>
      <c r="F650" s="81" t="str">
        <f>HYPERLINK(VLOOKUP(E650,Video_List!G:K,5),"video")</f>
        <v>video</v>
      </c>
      <c r="G650" s="5" t="str">
        <f>IF(ISBLANK(E650),"",IFERROR(IF(MATCH(E650,Video_List!$G:$G,)&gt;0,"ok",""),"errr"))</f>
        <v>ok</v>
      </c>
      <c r="H650" s="1" t="s">
        <v>681</v>
      </c>
      <c r="I650" s="81" t="str">
        <f>HYPERLINK(VLOOKUP(H650,Video_List!G:K,5),"video")</f>
        <v>video</v>
      </c>
      <c r="J650" s="5" t="str">
        <f>IF(ISBLANK(H650),"",IFERROR(IF(MATCH(H650,Video_List!$G:$G,)&gt;0,"ok",""),"error"))</f>
        <v>ok</v>
      </c>
      <c r="K650" s="2">
        <v>45165.4735069444</v>
      </c>
      <c r="L650" s="2">
        <v>45165.473761574103</v>
      </c>
      <c r="M650" s="52">
        <f t="shared" si="85"/>
        <v>2.5462970370426774E-4</v>
      </c>
      <c r="N650" s="53" t="s">
        <v>46</v>
      </c>
      <c r="O650" s="54" t="s">
        <v>35</v>
      </c>
      <c r="P650" s="54" t="s">
        <v>31</v>
      </c>
      <c r="Q650" s="6">
        <v>120</v>
      </c>
      <c r="R650" s="5" t="str">
        <f t="shared" si="90"/>
        <v>FAIR-D3/120</v>
      </c>
      <c r="S650" s="4" t="str">
        <f>IF(ISBLANK(E650),"",IF(E650=H650, "1 video",CONCATENATE((+COUNTIFS(Video_List!$A:$A,Monitoring!C650,Video_List!$D:$D,"&lt;=" &amp;Monitoring!L650)-COUNTIFS(Video_List!$A:$A,Monitoring!C650,Video_List!$D:$D,"&lt;=" &amp;Monitoring!K650))+1," videos")))</f>
        <v>1 video</v>
      </c>
      <c r="T650" s="54" t="s">
        <v>34</v>
      </c>
      <c r="U650" s="75"/>
      <c r="V650" s="7" t="str">
        <f t="shared" si="88"/>
        <v/>
      </c>
      <c r="W650" s="85" t="str">
        <f t="shared" si="87"/>
        <v>yes</v>
      </c>
      <c r="X650" s="86" t="s">
        <v>35</v>
      </c>
      <c r="Y650" s="87" t="str">
        <f>+IFERROR(IF(Z650="#N/C","#N/C",IF(Z650=0,INDEX(Taxonomy_UniqueValues!A:A,MATCH(AA650,Taxonomy_UniqueValues!C:C,0)),INDEX(Taxonomy_UniqueValues!A:A,MATCH(Z650,Taxonomy_UniqueValues!B:B,0)))),"#N/C")</f>
        <v>Insecta</v>
      </c>
      <c r="Z650" s="87" t="str">
        <f>+IFERROR(IF(AA650="#N/C","#N/C",IF(AA650=0,INDEX(Taxonomy_UniqueValues!B:B,MATCH(AB650,Taxonomy_UniqueValues!D:D,0)),INDEX(Taxonomy_UniqueValues!B:B,MATCH(AA650,Taxonomy_UniqueValues!C:C,0)))),"#N/C")</f>
        <v>Diptera</v>
      </c>
      <c r="AA650" s="87" t="str">
        <f>+IFERROR(IF(AB650="#N/C","#N/C",IF(AB650=0,INDEX(Taxonomy_UniqueValues!C:C,MATCH(AC650,Taxonomy_UniqueValues!E:E,0)),INDEX(Taxonomy_UniqueValues!C:C,MATCH(AB650,Taxonomy_UniqueValues!D:D,0)))),"#N/C")</f>
        <v>Brachycera</v>
      </c>
      <c r="AB650" s="87" t="str">
        <f>+IFERROR(IF(AC650="#N/C","#N/C",IF(AC650=0,INDEX(Taxonomy_UniqueValues!D:D,MATCH(AD650,Taxonomy_UniqueValues!F:F,0)),INDEX(Taxonomy_UniqueValues!D:D,MATCH(AC650,Taxonomy_UniqueValues!E:E,0)))),"#N/C")</f>
        <v>Muscomorpha</v>
      </c>
      <c r="AC650" s="87" t="str">
        <f>+IFERROR(IF(AD650="#N/C","#N/C",IF(AD650=0,INDEX(Taxonomy_UniqueValues!E:E,MATCH(AE650,Taxonomy_UniqueValues!G:G,0)),INDEX(Taxonomy_UniqueValues!E:E,MATCH(AD650,Taxonomy_UniqueValues!F:F,0)))),"#N/C")</f>
        <v>Muscoidea</v>
      </c>
      <c r="AD650" s="87" t="str">
        <f>+IFERROR(IF(AE650="#N/C","#N/C",IF(AE650=0,INDEX(Taxonomy_UniqueValues!F:F,MATCH(AF650,Taxonomy_UniqueValues!H:H,0)),INDEX(Taxonomy_UniqueValues!F:F,MATCH(AE650,Taxonomy_UniqueValues!G:G,0)))),"#N/C")</f>
        <v>Fanniidae</v>
      </c>
      <c r="AE650" s="87">
        <f>+IFERROR(IF(AF650="#N/C","#N/C",INDEX(Taxonomy_UniqueValues!G:G,MATCH(AF650,Taxonomy_UniqueValues!H:H,0))),"#N/C")</f>
        <v>0</v>
      </c>
      <c r="AF650" s="89" t="s">
        <v>39</v>
      </c>
      <c r="AG650" s="88" t="s">
        <v>37</v>
      </c>
      <c r="AH650" s="39" t="str" cm="1">
        <f t="array" ref="AH650">IF(LEN(V650)&gt;1,V650,_xlfn.LET(_xlpm.cls,Y650, _xlpm.ord,IFERROR(Z650,"#N/C"), _xlpm.subord,IFERROR(AA650,"#N/C"), _xlpm.infr,IFERROR(AB650,"#N/C"), _xlpm.sf,IFERROR(AC650,"#N/C"), _xlpm.fam,IFERROR(AD650,"#N/C"), _xlpm.subfam,IF(TRIM(AE650)="-","#N/C",IFERROR(AE650,"#N/C")),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_xlpm.fallback,IF(IFERROR(Z650,"#N/C")="#N/C",Y650,IF(IFERROR(AA650,"#N/C")="#N/C",Z650,IF(IFERROR(AB650,"#N/C")="#N/C",AA650,IF(IFERROR(AC650,"#N/C")="#N/C",AB650,IF(IFERROR(AD650,"#N/C")="#N/C",AC650,IF(IFERROR(AE650,"#N/C")="#N/C",AD650,"#N/C")))))), _xlpm.finalResult,IF(OR(_xlpm.computedResult="",_xlpm.computedResult="#N/C"),_xlpm.fallback,_xlpm.computedResult), INDEX(_xlpm.finalResult,1)))</f>
        <v>fly</v>
      </c>
      <c r="AI650" s="106" t="s">
        <v>35</v>
      </c>
      <c r="AJ650" s="55" t="str">
        <f t="shared" si="89"/>
        <v>Insecta.Diptera.Brachycera.Muscomorpha.Muscoidea.Fanniidae.0.Fannia.#N/C</v>
      </c>
    </row>
    <row r="651" spans="1:36" x14ac:dyDescent="0.25">
      <c r="A651" s="3">
        <v>121</v>
      </c>
      <c r="B651" s="50" t="str">
        <f t="shared" si="86"/>
        <v>FAIR-D3_121</v>
      </c>
      <c r="C651" s="51" t="s">
        <v>530</v>
      </c>
      <c r="D651" s="4">
        <f t="shared" si="84"/>
        <v>45165</v>
      </c>
      <c r="E651" s="1" t="s">
        <v>682</v>
      </c>
      <c r="F651" s="81" t="str">
        <f>HYPERLINK(VLOOKUP(E651,Video_List!G:K,5),"video")</f>
        <v>video</v>
      </c>
      <c r="G651" s="5" t="str">
        <f>IF(ISBLANK(E651),"",IFERROR(IF(MATCH(E651,Video_List!$G:$G,)&gt;0,"ok",""),"errr"))</f>
        <v>ok</v>
      </c>
      <c r="H651" s="1" t="s">
        <v>682</v>
      </c>
      <c r="I651" s="81" t="str">
        <f>HYPERLINK(VLOOKUP(H651,Video_List!G:K,5),"video")</f>
        <v>video</v>
      </c>
      <c r="J651" s="5" t="str">
        <f>IF(ISBLANK(H651),"",IFERROR(IF(MATCH(H651,Video_List!$G:$G,)&gt;0,"ok",""),"error"))</f>
        <v>ok</v>
      </c>
      <c r="K651" s="2">
        <v>45165.478055555599</v>
      </c>
      <c r="L651" s="2">
        <v>45165.478981481501</v>
      </c>
      <c r="M651" s="52">
        <f t="shared" si="85"/>
        <v>9.2592590226558968E-4</v>
      </c>
      <c r="N651" s="53" t="s">
        <v>46</v>
      </c>
      <c r="O651" s="54" t="s">
        <v>35</v>
      </c>
      <c r="P651" s="54" t="s">
        <v>46</v>
      </c>
      <c r="Q651" s="6">
        <v>121</v>
      </c>
      <c r="R651" s="5" t="str">
        <f t="shared" si="90"/>
        <v>FAIR-D3/121</v>
      </c>
      <c r="S651" s="4" t="str">
        <f>IF(ISBLANK(E651),"",IF(E651=H651, "1 video",CONCATENATE((+COUNTIFS(Video_List!$A:$A,Monitoring!C651,Video_List!$D:$D,"&lt;=" &amp;Monitoring!L651)-COUNTIFS(Video_List!$A:$A,Monitoring!C651,Video_List!$D:$D,"&lt;=" &amp;Monitoring!K651))+1," videos")))</f>
        <v>1 video</v>
      </c>
      <c r="T651" s="54" t="s">
        <v>384</v>
      </c>
      <c r="U651" s="75"/>
      <c r="V651" s="7" t="str">
        <f t="shared" si="88"/>
        <v/>
      </c>
      <c r="W651" s="85" t="str">
        <f t="shared" si="87"/>
        <v>yes</v>
      </c>
      <c r="X651" s="86" t="s">
        <v>32</v>
      </c>
      <c r="Y651" s="87" t="str">
        <f>+IFERROR(IF(Z651="#N/C","#N/C",INDEX(Taxonomy_UniqueValues!A:A,MATCH(Z651,Taxonomy_UniqueValues!B:B,0))),"#N/C")</f>
        <v>Insecta</v>
      </c>
      <c r="Z651" s="87" t="str">
        <f>+IFERROR(IF(AA651="#N/C","#N/C",INDEX(Taxonomy_UniqueValues!B:B,MATCH(AA651,Taxonomy_UniqueValues!C:C,0))),"#N/C")</f>
        <v>Diptera</v>
      </c>
      <c r="AA651" s="87" t="str">
        <f>+IFERROR(IF(AC651="#N/C","#N/C",INDEX(Taxonomy_UniqueValues!C:C,MATCH(AC651,Taxonomy_UniqueValues!E:E,0))),"#N/C")</f>
        <v>Brachycera</v>
      </c>
      <c r="AB651" s="87" t="str">
        <f>+IFERROR(IF(AC651="#N/C","#N/C",INDEX(Taxonomy_UniqueValues!D:D,MATCH(AC651,Taxonomy_UniqueValues!E:E,0))),"#N/C")</f>
        <v>Muscomorpha</v>
      </c>
      <c r="AC651" s="87" t="str">
        <f>+IFERROR(IF(AD651="#N/C","#N/C",INDEX(Taxonomy_UniqueValues!E:E,MATCH(AD651,Taxonomy_UniqueValues!F:F,0))),"#N/C")</f>
        <v>Tephritoidea</v>
      </c>
      <c r="AD651" s="87" t="str">
        <f>+IFERROR(IF(AE651="#N/C","#N/C",IF(AE651="-",INDEX(Taxonomy_UniqueValues!F:F,MATCH(AF651,Taxonomy_UniqueValues!H:H,0)),INDEX(Taxonomy_UniqueValues!F:F,MATCH(AE651,Taxonomy_UniqueValues!G:G,0)))),"#N/C")</f>
        <v>Tephritidae</v>
      </c>
      <c r="AE651" s="87" t="str">
        <f>+IFERROR(IF(AF651="#N/C","#N/C",INDEX(Taxonomy_UniqueValues!G:G,MATCH(AF651,Taxonomy_UniqueValues!H:H,0))),"#N/C")</f>
        <v>Tephritinae</v>
      </c>
      <c r="AF651" s="89" t="s">
        <v>683</v>
      </c>
      <c r="AG651" s="88" t="s">
        <v>37</v>
      </c>
      <c r="AH651" s="39" t="str" cm="1">
        <f t="array" ref="AH651">IF(LEN(V651)&gt;1,V651,_xlfn.LET(_xlpm.cls,Y651, _xlpm.ord,IFERROR(Z651,"#N/C"), _xlpm.subord,IFERROR(AA651,"#N/C"), _xlpm.infr,IFERROR(AB651,"#N/C"), _xlpm.sf,IFERROR(AC651,"#N/C"), _xlpm.fam,IFERROR(AD651,"#N/C"), _xlpm.subfam,IF(TRIM(AE651)="-","#N/C",IFERROR(AE651,"#N/C")),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_xlpm.fallback,IF(IFERROR(Z651,"#N/C")="#N/C",Y651,IF(IFERROR(AA651,"#N/C")="#N/C",Z651,IF(IFERROR(AB651,"#N/C")="#N/C",AA651,IF(IFERROR(AC651,"#N/C")="#N/C",AB651,IF(IFERROR(AD651,"#N/C")="#N/C",AC651,IF(IFERROR(AE651,"#N/C")="#N/C",AD651,"#N/C")))))), _xlpm.finalResult,IF(OR(_xlpm.computedResult="",_xlpm.computedResult="#N/C"),_xlpm.fallback,_xlpm.computedResult), INDEX(_xlpm.finalResult,1)))</f>
        <v>fruit_fly</v>
      </c>
      <c r="AI651" s="106" t="s">
        <v>35</v>
      </c>
      <c r="AJ651" s="55" t="str">
        <f t="shared" si="89"/>
        <v>Insecta.Diptera.Brachycera.Muscomorpha.Tephritoidea.Tephritidae.Tephritinae.Tephritis.#N/C</v>
      </c>
    </row>
    <row r="652" spans="1:36" x14ac:dyDescent="0.25">
      <c r="A652" s="3">
        <v>122</v>
      </c>
      <c r="B652" s="50" t="str">
        <f t="shared" si="86"/>
        <v>FAIR-D3_122</v>
      </c>
      <c r="C652" s="51" t="s">
        <v>530</v>
      </c>
      <c r="D652" s="4">
        <f t="shared" si="84"/>
        <v>45165</v>
      </c>
      <c r="E652" s="1" t="s">
        <v>684</v>
      </c>
      <c r="F652" s="81" t="str">
        <f>HYPERLINK(VLOOKUP(E652,Video_List!G:K,5),"video")</f>
        <v>video</v>
      </c>
      <c r="G652" s="5" t="str">
        <f>IF(ISBLANK(E652),"",IFERROR(IF(MATCH(E652,Video_List!$G:$G,)&gt;0,"ok",""),"errr"))</f>
        <v>ok</v>
      </c>
      <c r="H652" s="1" t="s">
        <v>684</v>
      </c>
      <c r="I652" s="81" t="str">
        <f>HYPERLINK(VLOOKUP(H652,Video_List!G:K,5),"video")</f>
        <v>video</v>
      </c>
      <c r="J652" s="5" t="str">
        <f>IF(ISBLANK(H652),"",IFERROR(IF(MATCH(H652,Video_List!$G:$G,)&gt;0,"ok",""),"error"))</f>
        <v>ok</v>
      </c>
      <c r="K652" s="2">
        <v>45165.487847222197</v>
      </c>
      <c r="L652" s="2">
        <v>45165.490358796298</v>
      </c>
      <c r="M652" s="52">
        <f t="shared" si="85"/>
        <v>2.5115741009358317E-3</v>
      </c>
      <c r="N652" s="53" t="s">
        <v>46</v>
      </c>
      <c r="O652" s="54" t="s">
        <v>32</v>
      </c>
      <c r="P652" s="54" t="s">
        <v>33</v>
      </c>
      <c r="Q652" s="6">
        <v>122</v>
      </c>
      <c r="R652" s="5" t="str">
        <f t="shared" si="90"/>
        <v>FAIR-D3/122</v>
      </c>
      <c r="S652" s="4" t="str">
        <f>IF(ISBLANK(E652),"",IF(E652=H652, "1 video",CONCATENATE((+COUNTIFS(Video_List!$A:$A,Monitoring!C652,Video_List!$D:$D,"&lt;=" &amp;Monitoring!L652)-COUNTIFS(Video_List!$A:$A,Monitoring!C652,Video_List!$D:$D,"&lt;=" &amp;Monitoring!K652))+1," videos")))</f>
        <v>1 video</v>
      </c>
      <c r="T652" s="54" t="s">
        <v>34</v>
      </c>
      <c r="U652" s="75"/>
      <c r="V652" s="7" t="str">
        <f t="shared" si="88"/>
        <v/>
      </c>
      <c r="W652" s="85" t="str">
        <f t="shared" si="87"/>
        <v>yes</v>
      </c>
      <c r="X652" s="86" t="s">
        <v>35</v>
      </c>
      <c r="Y652" s="87" t="str">
        <f>+IFERROR(IF(Z652="#N/C","#N/C",IF(Z652=0,INDEX(Taxonomy_UniqueValues!A:A,MATCH(AA652,Taxonomy_UniqueValues!C:C,0)),INDEX(Taxonomy_UniqueValues!A:A,MATCH(Z652,Taxonomy_UniqueValues!B:B,0)))),"#N/C")</f>
        <v>Insecta</v>
      </c>
      <c r="Z652" s="87" t="str">
        <f>+IFERROR(IF(AA652="#N/C","#N/C",IF(AA652=0,INDEX(Taxonomy_UniqueValues!B:B,MATCH(AB652,Taxonomy_UniqueValues!D:D,0)),INDEX(Taxonomy_UniqueValues!B:B,MATCH(AA652,Taxonomy_UniqueValues!C:C,0)))),"#N/C")</f>
        <v>Diptera</v>
      </c>
      <c r="AA652" s="87" t="str">
        <f>+IFERROR(IF(AB652="#N/C","#N/C",IF(AB652=0,INDEX(Taxonomy_UniqueValues!C:C,MATCH(AC652,Taxonomy_UniqueValues!E:E,0)),INDEX(Taxonomy_UniqueValues!C:C,MATCH(AB652,Taxonomy_UniqueValues!D:D,0)))),"#N/C")</f>
        <v>Brachycera</v>
      </c>
      <c r="AB652" s="87" t="str">
        <f>+IFERROR(IF(AC652="#N/C","#N/C",IF(AC652=0,INDEX(Taxonomy_UniqueValues!D:D,MATCH(AD652,Taxonomy_UniqueValues!F:F,0)),INDEX(Taxonomy_UniqueValues!D:D,MATCH(AC652,Taxonomy_UniqueValues!E:E,0)))),"#N/C")</f>
        <v>Muscomorpha</v>
      </c>
      <c r="AC652" s="87" t="str">
        <f>+IFERROR(IF(AD652="#N/C","#N/C",IF(AD652=0,INDEX(Taxonomy_UniqueValues!E:E,MATCH(AE652,Taxonomy_UniqueValues!G:G,0)),INDEX(Taxonomy_UniqueValues!E:E,MATCH(AD652,Taxonomy_UniqueValues!F:F,0)))),"#N/C")</f>
        <v>Muscoidea</v>
      </c>
      <c r="AD652" s="87" t="str">
        <f>+IFERROR(IF(AE652="#N/C","#N/C",IF(AE652=0,INDEX(Taxonomy_UniqueValues!F:F,MATCH(AF652,Taxonomy_UniqueValues!H:H,0)),INDEX(Taxonomy_UniqueValues!F:F,MATCH(AE652,Taxonomy_UniqueValues!G:G,0)))),"#N/C")</f>
        <v>Fanniidae</v>
      </c>
      <c r="AE652" s="87">
        <f>+IFERROR(IF(AF652="#N/C","#N/C",INDEX(Taxonomy_UniqueValues!G:G,MATCH(AF652,Taxonomy_UniqueValues!H:H,0))),"#N/C")</f>
        <v>0</v>
      </c>
      <c r="AF652" s="89" t="s">
        <v>39</v>
      </c>
      <c r="AG652" s="88" t="s">
        <v>37</v>
      </c>
      <c r="AH652" s="39" t="str" cm="1">
        <f t="array" ref="AH652">IF(LEN(V652)&gt;1,V652,_xlfn.LET(_xlpm.cls,Y652, _xlpm.ord,IFERROR(Z652,"#N/C"), _xlpm.subord,IFERROR(AA652,"#N/C"), _xlpm.infr,IFERROR(AB652,"#N/C"), _xlpm.sf,IFERROR(AC652,"#N/C"), _xlpm.fam,IFERROR(AD652,"#N/C"), _xlpm.subfam,IF(TRIM(AE652)="-","#N/C",IFERROR(AE652,"#N/C")),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_xlpm.fallback,IF(IFERROR(Z652,"#N/C")="#N/C",Y652,IF(IFERROR(AA652,"#N/C")="#N/C",Z652,IF(IFERROR(AB652,"#N/C")="#N/C",AA652,IF(IFERROR(AC652,"#N/C")="#N/C",AB652,IF(IFERROR(AD652,"#N/C")="#N/C",AC652,IF(IFERROR(AE652,"#N/C")="#N/C",AD652,"#N/C")))))), _xlpm.finalResult,IF(OR(_xlpm.computedResult="",_xlpm.computedResult="#N/C"),_xlpm.fallback,_xlpm.computedResult), INDEX(_xlpm.finalResult,1)))</f>
        <v>fly</v>
      </c>
      <c r="AI652" s="106" t="s">
        <v>35</v>
      </c>
      <c r="AJ652" s="55" t="str">
        <f t="shared" si="89"/>
        <v>Insecta.Diptera.Brachycera.Muscomorpha.Muscoidea.Fanniidae.0.Fannia.#N/C</v>
      </c>
    </row>
    <row r="653" spans="1:36" x14ac:dyDescent="0.25">
      <c r="A653" s="3">
        <v>123</v>
      </c>
      <c r="B653" s="50" t="str">
        <f t="shared" si="86"/>
        <v>FAIR-D3_123</v>
      </c>
      <c r="C653" s="51" t="s">
        <v>530</v>
      </c>
      <c r="D653" s="4">
        <f t="shared" si="84"/>
        <v>45165</v>
      </c>
      <c r="E653" s="1" t="s">
        <v>684</v>
      </c>
      <c r="F653" s="81" t="str">
        <f>HYPERLINK(VLOOKUP(E653,Video_List!G:K,5),"video")</f>
        <v>video</v>
      </c>
      <c r="G653" s="5" t="str">
        <f>IF(ISBLANK(E653),"",IFERROR(IF(MATCH(E653,Video_List!$G:$G,)&gt;0,"ok",""),"errr"))</f>
        <v>ok</v>
      </c>
      <c r="H653" s="1" t="s">
        <v>684</v>
      </c>
      <c r="I653" s="81" t="str">
        <f>HYPERLINK(VLOOKUP(H653,Video_List!G:K,5),"video")</f>
        <v>video</v>
      </c>
      <c r="J653" s="5" t="str">
        <f>IF(ISBLANK(H653),"",IFERROR(IF(MATCH(H653,Video_List!$G:$G,)&gt;0,"ok",""),"error"))</f>
        <v>ok</v>
      </c>
      <c r="K653" s="2">
        <v>45165.488576388903</v>
      </c>
      <c r="L653" s="2">
        <v>45165.488807870403</v>
      </c>
      <c r="M653" s="52">
        <f t="shared" si="85"/>
        <v>2.3148149921325967E-4</v>
      </c>
      <c r="N653" s="53" t="s">
        <v>31</v>
      </c>
      <c r="O653" s="54" t="s">
        <v>32</v>
      </c>
      <c r="P653" s="54" t="s">
        <v>33</v>
      </c>
      <c r="Q653" s="6">
        <v>123</v>
      </c>
      <c r="R653" s="5" t="str">
        <f t="shared" si="90"/>
        <v>FAIR-D3/123</v>
      </c>
      <c r="S653" s="4" t="str">
        <f>IF(ISBLANK(E653),"",IF(E653=H653, "1 video",CONCATENATE((+COUNTIFS(Video_List!$A:$A,Monitoring!C653,Video_List!$D:$D,"&lt;=" &amp;Monitoring!L653)-COUNTIFS(Video_List!$A:$A,Monitoring!C653,Video_List!$D:$D,"&lt;=" &amp;Monitoring!K653))+1," videos")))</f>
        <v>1 video</v>
      </c>
      <c r="T653" s="54" t="s">
        <v>34</v>
      </c>
      <c r="U653" s="75"/>
      <c r="V653" s="7" t="str">
        <f t="shared" si="88"/>
        <v/>
      </c>
      <c r="W653" s="85" t="str">
        <f t="shared" si="87"/>
        <v>yes</v>
      </c>
      <c r="X653" s="86" t="s">
        <v>35</v>
      </c>
      <c r="Y653" s="87" t="str">
        <f>+IFERROR(IF(Z653="#N/C","#N/C",INDEX(Taxonomy_UniqueValues!A:A,MATCH(Z653,Taxonomy_UniqueValues!B:B,0))),"#N/C")</f>
        <v>Insecta</v>
      </c>
      <c r="Z653" s="87" t="str">
        <f>+IFERROR(IF(AA653="#N/C","#N/C",INDEX(Taxonomy_UniqueValues!B:B,MATCH(AA653,Taxonomy_UniqueValues!C:C,0))),"#N/C")</f>
        <v>Diptera</v>
      </c>
      <c r="AA653" s="87" t="str">
        <f>+IFERROR(IF(AC653="#N/C","#N/C",INDEX(Taxonomy_UniqueValues!C:C,MATCH(AC653,Taxonomy_UniqueValues!E:E,0))),"#N/C")</f>
        <v>Brachycera</v>
      </c>
      <c r="AB653" s="87" t="str">
        <f>+IFERROR(IF(AC653="#N/C","#N/C",INDEX(Taxonomy_UniqueValues!D:D,MATCH(AC653,Taxonomy_UniqueValues!E:E,0))),"#N/C")</f>
        <v>Muscomorpha</v>
      </c>
      <c r="AC653" s="87" t="s">
        <v>36</v>
      </c>
      <c r="AD653" s="87" t="str">
        <f>+IFERROR(IF(AE653="#N/C","#N/C",IF(AE653="-",INDEX(Taxonomy_UniqueValues!F:F,MATCH(AF653,Taxonomy_UniqueValues!H:H,0)),INDEX(Taxonomy_UniqueValues!F:F,MATCH(AE653,Taxonomy_UniqueValues!G:G,0)))),"#N/C")</f>
        <v>#N/C</v>
      </c>
      <c r="AE653" s="87" t="str">
        <f>+IFERROR(IF(AF653="#N/C","#N/C",INDEX(Taxonomy_UniqueValues!G:G,MATCH(AF653,Taxonomy_UniqueValues!H:H,0))),"#N/C")</f>
        <v>#N/C</v>
      </c>
      <c r="AF653" s="89" t="str">
        <f>+IFERROR(IF(AG653="#N/C","#N/C",INDEX(Taxonomy_UniqueValues!H:H,MATCH(AG653,Taxonomy_UniqueValues!I:I,0))),"#N/C")</f>
        <v>#N/C</v>
      </c>
      <c r="AG653" s="88" t="s">
        <v>37</v>
      </c>
      <c r="AH653" s="39" t="str" cm="1">
        <f t="array" ref="AH653">IF(LEN(V653)&gt;1,V653,_xlfn.LET(_xlpm.cls,Y653, _xlpm.ord,IFERROR(Z653,"#N/C"), _xlpm.subord,IFERROR(AA653,"#N/C"), _xlpm.infr,IFERROR(AB653,"#N/C"), _xlpm.sf,IFERROR(AC653,"#N/C"), _xlpm.fam,IFERROR(AD653,"#N/C"), _xlpm.subfam,IF(TRIM(AE653)="-","#N/C",IFERROR(AE653,"#N/C")),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_xlpm.fallback,IF(IFERROR(Z653,"#N/C")="#N/C",Y653,IF(IFERROR(AA653,"#N/C")="#N/C",Z653,IF(IFERROR(AB653,"#N/C")="#N/C",AA653,IF(IFERROR(AC653,"#N/C")="#N/C",AB653,IF(IFERROR(AD653,"#N/C")="#N/C",AC653,IF(IFERROR(AE653,"#N/C")="#N/C",AD653,"#N/C")))))), _xlpm.finalResult,IF(OR(_xlpm.computedResult="",_xlpm.computedResult="#N/C"),_xlpm.fallback,_xlpm.computedResult), INDEX(_xlpm.finalResult,1)))</f>
        <v>Muscoidea</v>
      </c>
      <c r="AI653" s="106" t="s">
        <v>35</v>
      </c>
      <c r="AJ653" s="55" t="str">
        <f t="shared" si="89"/>
        <v>Insecta.Diptera.Brachycera.Muscomorpha.Muscoidea.#N/C.#N/C.#N/C.#N/C</v>
      </c>
    </row>
    <row r="654" spans="1:36" x14ac:dyDescent="0.25">
      <c r="A654" s="3">
        <v>124</v>
      </c>
      <c r="B654" s="50" t="str">
        <f t="shared" si="86"/>
        <v>FAIR-D3_124</v>
      </c>
      <c r="C654" s="51" t="s">
        <v>530</v>
      </c>
      <c r="D654" s="4">
        <f t="shared" si="84"/>
        <v>45165</v>
      </c>
      <c r="E654" s="1" t="s">
        <v>684</v>
      </c>
      <c r="F654" s="81" t="str">
        <f>HYPERLINK(VLOOKUP(E654,Video_List!G:K,5),"video")</f>
        <v>video</v>
      </c>
      <c r="G654" s="5" t="str">
        <f>IF(ISBLANK(E654),"",IFERROR(IF(MATCH(E654,Video_List!$G:$G,)&gt;0,"ok",""),"errr"))</f>
        <v>ok</v>
      </c>
      <c r="H654" s="1" t="s">
        <v>684</v>
      </c>
      <c r="I654" s="81" t="str">
        <f>HYPERLINK(VLOOKUP(H654,Video_List!G:K,5),"video")</f>
        <v>video</v>
      </c>
      <c r="J654" s="5" t="str">
        <f>IF(ISBLANK(H654),"",IFERROR(IF(MATCH(H654,Video_List!$G:$G,)&gt;0,"ok",""),"error"))</f>
        <v>ok</v>
      </c>
      <c r="K654" s="2">
        <v>45165.489872685197</v>
      </c>
      <c r="L654" s="2">
        <v>45165.490694444401</v>
      </c>
      <c r="M654" s="52">
        <f t="shared" si="85"/>
        <v>8.2175920397276059E-4</v>
      </c>
      <c r="N654" s="53" t="s">
        <v>33</v>
      </c>
      <c r="O654" s="54" t="s">
        <v>35</v>
      </c>
      <c r="P654" s="54" t="s">
        <v>33</v>
      </c>
      <c r="Q654" s="6">
        <v>124</v>
      </c>
      <c r="R654" s="5" t="str">
        <f t="shared" si="90"/>
        <v>FAIR-D3/124</v>
      </c>
      <c r="S654" s="4" t="str">
        <f>IF(ISBLANK(E654),"",IF(E654=H654, "1 video",CONCATENATE((+COUNTIFS(Video_List!$A:$A,Monitoring!C654,Video_List!$D:$D,"&lt;=" &amp;Monitoring!L654)-COUNTIFS(Video_List!$A:$A,Monitoring!C654,Video_List!$D:$D,"&lt;=" &amp;Monitoring!K654))+1," videos")))</f>
        <v>1 video</v>
      </c>
      <c r="T654" s="54" t="s">
        <v>34</v>
      </c>
      <c r="U654" s="75"/>
      <c r="V654" s="7" t="str">
        <f t="shared" si="88"/>
        <v/>
      </c>
      <c r="W654" s="85" t="str">
        <f t="shared" ref="W654:W685" si="91">+IF(Y654="#N/C","-",IF(AC654="#N/C","no","yes"))</f>
        <v>yes</v>
      </c>
      <c r="X654" s="86" t="s">
        <v>35</v>
      </c>
      <c r="Y654" s="87" t="str">
        <f>+IFERROR(IF(Z654="#N/C","#N/C",IF(Z654=0,INDEX(Taxonomy_UniqueValues!A:A,MATCH(AA654,Taxonomy_UniqueValues!C:C,0)),INDEX(Taxonomy_UniqueValues!A:A,MATCH(Z654,Taxonomy_UniqueValues!B:B,0)))),"#N/C")</f>
        <v>Insecta</v>
      </c>
      <c r="Z654" s="87" t="str">
        <f>+IFERROR(IF(AA654="#N/C","#N/C",IF(AA654=0,INDEX(Taxonomy_UniqueValues!B:B,MATCH(AB654,Taxonomy_UniqueValues!D:D,0)),INDEX(Taxonomy_UniqueValues!B:B,MATCH(AA654,Taxonomy_UniqueValues!C:C,0)))),"#N/C")</f>
        <v>Diptera</v>
      </c>
      <c r="AA654" s="87" t="str">
        <f>+IFERROR(IF(AB654="#N/C","#N/C",IF(AB654=0,INDEX(Taxonomy_UniqueValues!C:C,MATCH(AC654,Taxonomy_UniqueValues!E:E,0)),INDEX(Taxonomy_UniqueValues!C:C,MATCH(AB654,Taxonomy_UniqueValues!D:D,0)))),"#N/C")</f>
        <v>Brachycera</v>
      </c>
      <c r="AB654" s="87" t="str">
        <f>+IFERROR(IF(AC654="#N/C","#N/C",IF(AC654=0,INDEX(Taxonomy_UniqueValues!D:D,MATCH(AD654,Taxonomy_UniqueValues!F:F,0)),INDEX(Taxonomy_UniqueValues!D:D,MATCH(AC654,Taxonomy_UniqueValues!E:E,0)))),"#N/C")</f>
        <v>Muscomorpha</v>
      </c>
      <c r="AC654" s="87" t="str">
        <f>+IFERROR(IF(AD654="#N/C","#N/C",IF(AD654=0,INDEX(Taxonomy_UniqueValues!E:E,MATCH(AE654,Taxonomy_UniqueValues!G:G,0)),INDEX(Taxonomy_UniqueValues!E:E,MATCH(AD654,Taxonomy_UniqueValues!F:F,0)))),"#N/C")</f>
        <v>Muscoidea</v>
      </c>
      <c r="AD654" s="87" t="str">
        <f>+IFERROR(IF(AE654="#N/C","#N/C",IF(AE654=0,INDEX(Taxonomy_UniqueValues!F:F,MATCH(AF654,Taxonomy_UniqueValues!H:H,0)),INDEX(Taxonomy_UniqueValues!F:F,MATCH(AE654,Taxonomy_UniqueValues!G:G,0)))),"#N/C")</f>
        <v>Fanniidae</v>
      </c>
      <c r="AE654" s="87">
        <f>+IFERROR(IF(AF654="#N/C","#N/C",INDEX(Taxonomy_UniqueValues!G:G,MATCH(AF654,Taxonomy_UniqueValues!H:H,0))),"#N/C")</f>
        <v>0</v>
      </c>
      <c r="AF654" s="89" t="s">
        <v>39</v>
      </c>
      <c r="AG654" s="88" t="s">
        <v>37</v>
      </c>
      <c r="AH654" s="39" t="str" cm="1">
        <f t="array" ref="AH654">IF(LEN(V654)&gt;1,V654,_xlfn.LET(_xlpm.cls,Y654, _xlpm.ord,IFERROR(Z654,"#N/C"), _xlpm.subord,IFERROR(AA654,"#N/C"), _xlpm.infr,IFERROR(AB654,"#N/C"), _xlpm.sf,IFERROR(AC654,"#N/C"), _xlpm.fam,IFERROR(AD654,"#N/C"), _xlpm.subfam,IF(TRIM(AE654)="-","#N/C",IFERROR(AE654,"#N/C")),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_xlpm.fallback,IF(IFERROR(Z654,"#N/C")="#N/C",Y654,IF(IFERROR(AA654,"#N/C")="#N/C",Z654,IF(IFERROR(AB654,"#N/C")="#N/C",AA654,IF(IFERROR(AC654,"#N/C")="#N/C",AB654,IF(IFERROR(AD654,"#N/C")="#N/C",AC654,IF(IFERROR(AE654,"#N/C")="#N/C",AD654,"#N/C")))))), _xlpm.finalResult,IF(OR(_xlpm.computedResult="",_xlpm.computedResult="#N/C"),_xlpm.fallback,_xlpm.computedResult), INDEX(_xlpm.finalResult,1)))</f>
        <v>fly</v>
      </c>
      <c r="AI654" s="106" t="s">
        <v>35</v>
      </c>
      <c r="AJ654" s="55" t="str">
        <f t="shared" si="89"/>
        <v>Insecta.Diptera.Brachycera.Muscomorpha.Muscoidea.Fanniidae.0.Fannia.#N/C</v>
      </c>
    </row>
    <row r="655" spans="1:36" x14ac:dyDescent="0.25">
      <c r="A655" s="3">
        <v>125</v>
      </c>
      <c r="B655" s="50" t="str">
        <f t="shared" si="86"/>
        <v>FAIR-D3_125</v>
      </c>
      <c r="C655" s="51" t="s">
        <v>530</v>
      </c>
      <c r="D655" s="4">
        <f t="shared" si="84"/>
        <v>45165</v>
      </c>
      <c r="E655" s="1" t="s">
        <v>685</v>
      </c>
      <c r="F655" s="81" t="str">
        <f>HYPERLINK(VLOOKUP(E655,Video_List!G:K,5),"video")</f>
        <v>video</v>
      </c>
      <c r="G655" s="5" t="str">
        <f>IF(ISBLANK(E655),"",IFERROR(IF(MATCH(E655,Video_List!$G:$G,)&gt;0,"ok",""),"errr"))</f>
        <v>ok</v>
      </c>
      <c r="H655" s="1" t="s">
        <v>685</v>
      </c>
      <c r="I655" s="81" t="str">
        <f>HYPERLINK(VLOOKUP(H655,Video_List!G:K,5),"video")</f>
        <v>video</v>
      </c>
      <c r="J655" s="5" t="str">
        <f>IF(ISBLANK(H655),"",IFERROR(IF(MATCH(H655,Video_List!$G:$G,)&gt;0,"ok",""),"error"))</f>
        <v>ok</v>
      </c>
      <c r="K655" s="2">
        <v>45165.494745370401</v>
      </c>
      <c r="L655" s="2">
        <v>45165.495069444398</v>
      </c>
      <c r="M655" s="52">
        <f t="shared" si="85"/>
        <v>3.2407399703515694E-4</v>
      </c>
      <c r="N655" s="53" t="s">
        <v>31</v>
      </c>
      <c r="O655" s="54" t="s">
        <v>32</v>
      </c>
      <c r="P655" s="54" t="s">
        <v>33</v>
      </c>
      <c r="Q655" s="6">
        <v>125</v>
      </c>
      <c r="R655" s="5" t="str">
        <f t="shared" si="90"/>
        <v>FAIR-D3/125</v>
      </c>
      <c r="S655" s="4" t="str">
        <f>IF(ISBLANK(E655),"",IF(E655=H655, "1 video",CONCATENATE((+COUNTIFS(Video_List!$A:$A,Monitoring!C655,Video_List!$D:$D,"&lt;=" &amp;Monitoring!L655)-COUNTIFS(Video_List!$A:$A,Monitoring!C655,Video_List!$D:$D,"&lt;=" &amp;Monitoring!K655))+1," videos")))</f>
        <v>1 video</v>
      </c>
      <c r="T655" s="54" t="s">
        <v>34</v>
      </c>
      <c r="U655" s="75"/>
      <c r="V655" s="7" t="str">
        <f t="shared" si="88"/>
        <v/>
      </c>
      <c r="W655" s="85" t="str">
        <f t="shared" si="91"/>
        <v>no</v>
      </c>
      <c r="X655" s="86" t="s">
        <v>35</v>
      </c>
      <c r="Y655" s="87" t="str">
        <f>+IFERROR(IF(Z655="#N/C","#N/C",INDEX(Taxonomy_UniqueValues!A:A,MATCH(Z655,Taxonomy_UniqueValues!B:B,0))),"#N/C")</f>
        <v>Insecta</v>
      </c>
      <c r="Z655" s="87" t="str">
        <f>+IFERROR(IF(AA655="#N/C","#N/C",INDEX(Taxonomy_UniqueValues!B:B,MATCH(AA655,Taxonomy_UniqueValues!C:C,0))),"#N/C")</f>
        <v>Diptera</v>
      </c>
      <c r="AA655" s="87" t="s">
        <v>49</v>
      </c>
      <c r="AB655" s="87" t="str">
        <f>+IFERROR(IF(AC655="#N/C","#N/C",INDEX(Taxonomy_UniqueValues!D:D,MATCH(AC655,Taxonomy_UniqueValues!E:E,0))),"#N/C")</f>
        <v>#N/C</v>
      </c>
      <c r="AC655" s="87" t="str">
        <f>+IFERROR(IF(AD655="#N/C","#N/C",INDEX(Taxonomy_UniqueValues!E:E,MATCH(AD655,Taxonomy_UniqueValues!F:F,0))),"#N/C")</f>
        <v>#N/C</v>
      </c>
      <c r="AD655" s="87" t="str">
        <f>+IFERROR(IF(AE655="#N/C","#N/C",IF(AE655="-",INDEX(Taxonomy_UniqueValues!F:F,MATCH(AF655,Taxonomy_UniqueValues!H:H,0)),INDEX(Taxonomy_UniqueValues!F:F,MATCH(AE655,Taxonomy_UniqueValues!G:G,0)))),"#N/C")</f>
        <v>#N/C</v>
      </c>
      <c r="AE655" s="87" t="str">
        <f>+IFERROR(IF(AF655="#N/C","#N/C",INDEX(Taxonomy_UniqueValues!G:G,MATCH(AF655,Taxonomy_UniqueValues!H:H,0))),"#N/C")</f>
        <v>#N/C</v>
      </c>
      <c r="AF655" s="89" t="str">
        <f>+IFERROR(IF(AG655="#N/C","#N/C",INDEX(Taxonomy_UniqueValues!H:H,MATCH(AG655,Taxonomy_UniqueValues!I:I,0))),"#N/C")</f>
        <v>#N/C</v>
      </c>
      <c r="AG655" s="88" t="s">
        <v>37</v>
      </c>
      <c r="AH655" s="39" t="str" cm="1">
        <f t="array" ref="AH655">IF(LEN(V655)&gt;1,V655,_xlfn.LET(_xlpm.cls,Y655, _xlpm.ord,IFERROR(Z655,"#N/C"), _xlpm.subord,IFERROR(AA655,"#N/C"), _xlpm.infr,IFERROR(AB655,"#N/C"), _xlpm.sf,IFERROR(AC655,"#N/C"), _xlpm.fam,IFERROR(AD655,"#N/C"), _xlpm.subfam,IF(TRIM(AE655)="-","#N/C",IFERROR(AE655,"#N/C")),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_xlpm.fallback,IF(IFERROR(Z655,"#N/C")="#N/C",Y655,IF(IFERROR(AA655,"#N/C")="#N/C",Z655,IF(IFERROR(AB655,"#N/C")="#N/C",AA655,IF(IFERROR(AC655,"#N/C")="#N/C",AB655,IF(IFERROR(AD655,"#N/C")="#N/C",AC655,IF(IFERROR(AE655,"#N/C")="#N/C",AD655,"#N/C")))))), _xlpm.finalResult,IF(OR(_xlpm.computedResult="",_xlpm.computedResult="#N/C"),_xlpm.fallback,_xlpm.computedResult), INDEX(_xlpm.finalResult,1)))</f>
        <v>Brachycera</v>
      </c>
      <c r="AI655" s="106" t="s">
        <v>35</v>
      </c>
      <c r="AJ655" s="55" t="str">
        <f t="shared" si="89"/>
        <v>Insecta.Diptera.Brachycera.#N/C.#N/C.#N/C.#N/C.#N/C.#N/C</v>
      </c>
    </row>
    <row r="656" spans="1:36" x14ac:dyDescent="0.25">
      <c r="A656" s="3">
        <v>126</v>
      </c>
      <c r="B656" s="50" t="str">
        <f t="shared" si="86"/>
        <v>FAIR-D3_126</v>
      </c>
      <c r="C656" s="51" t="s">
        <v>530</v>
      </c>
      <c r="D656" s="4">
        <f t="shared" si="84"/>
        <v>45165</v>
      </c>
      <c r="E656" s="1" t="s">
        <v>686</v>
      </c>
      <c r="F656" s="81" t="str">
        <f>HYPERLINK(VLOOKUP(E656,Video_List!G:K,5),"video")</f>
        <v>video</v>
      </c>
      <c r="G656" s="5" t="str">
        <f>IF(ISBLANK(E656),"",IFERROR(IF(MATCH(E656,Video_List!$G:$G,)&gt;0,"ok",""),"errr"))</f>
        <v>ok</v>
      </c>
      <c r="H656" s="1" t="s">
        <v>687</v>
      </c>
      <c r="I656" s="81" t="str">
        <f>HYPERLINK(VLOOKUP(H656,Video_List!G:K,5),"video")</f>
        <v>video</v>
      </c>
      <c r="J656" s="5" t="str">
        <f>IF(ISBLANK(H656),"",IFERROR(IF(MATCH(H656,Video_List!$G:$G,)&gt;0,"ok",""),"error"))</f>
        <v>ok</v>
      </c>
      <c r="K656" s="2">
        <v>45165.502326388902</v>
      </c>
      <c r="L656" s="2">
        <v>45165.515138888899</v>
      </c>
      <c r="M656" s="52">
        <f t="shared" si="85"/>
        <v>1.2812499997380655E-2</v>
      </c>
      <c r="N656" s="53" t="s">
        <v>46</v>
      </c>
      <c r="O656" s="54" t="s">
        <v>35</v>
      </c>
      <c r="P656" s="54" t="s">
        <v>46</v>
      </c>
      <c r="Q656" s="6">
        <v>126</v>
      </c>
      <c r="R656" s="5" t="str">
        <f t="shared" si="90"/>
        <v>FAIR-D3/126</v>
      </c>
      <c r="S656" s="4" t="str">
        <f>IF(ISBLANK(E656),"",IF(E656=H656, "1 video",CONCATENATE((+COUNTIFS(Video_List!$A:$A,Monitoring!C656,Video_List!$D:$D,"&lt;=" &amp;Monitoring!L656)-COUNTIFS(Video_List!$A:$A,Monitoring!C656,Video_List!$D:$D,"&lt;=" &amp;Monitoring!K656))+1," videos")))</f>
        <v>5 videos</v>
      </c>
      <c r="T656" s="54" t="s">
        <v>34</v>
      </c>
      <c r="U656" s="75"/>
      <c r="V656" s="7" t="str">
        <f t="shared" si="88"/>
        <v/>
      </c>
      <c r="W656" s="85" t="str">
        <f t="shared" si="91"/>
        <v>no</v>
      </c>
      <c r="X656" s="86" t="s">
        <v>35</v>
      </c>
      <c r="Y656" s="87" t="str">
        <f>+IFERROR(IF(Z656="#N/C","#N/C",INDEX(Taxonomy_UniqueValues!A:A,MATCH(Z656,Taxonomy_UniqueValues!B:B,0))),"#N/C")</f>
        <v>Insecta</v>
      </c>
      <c r="Z656" s="87" t="str">
        <f>+IFERROR(IF(AA656="#N/C","#N/C",INDEX(Taxonomy_UniqueValues!B:B,MATCH(AA656,Taxonomy_UniqueValues!C:C,0))),"#N/C")</f>
        <v>Diptera</v>
      </c>
      <c r="AA656" s="87" t="s">
        <v>49</v>
      </c>
      <c r="AB656" s="87" t="str">
        <f>+IFERROR(IF(AC656="#N/C","#N/C",INDEX(Taxonomy_UniqueValues!D:D,MATCH(AC656,Taxonomy_UniqueValues!E:E,0))),"#N/C")</f>
        <v>#N/C</v>
      </c>
      <c r="AC656" s="87" t="str">
        <f>+IFERROR(IF(AD656="#N/C","#N/C",INDEX(Taxonomy_UniqueValues!E:E,MATCH(AD656,Taxonomy_UniqueValues!F:F,0))),"#N/C")</f>
        <v>#N/C</v>
      </c>
      <c r="AD656" s="87" t="str">
        <f>+IFERROR(IF(AE656="#N/C","#N/C",IF(AE656="-",INDEX(Taxonomy_UniqueValues!F:F,MATCH(AF656,Taxonomy_UniqueValues!H:H,0)),INDEX(Taxonomy_UniqueValues!F:F,MATCH(AE656,Taxonomy_UniqueValues!G:G,0)))),"#N/C")</f>
        <v>#N/C</v>
      </c>
      <c r="AE656" s="87" t="str">
        <f>+IFERROR(IF(AF656="#N/C","#N/C",INDEX(Taxonomy_UniqueValues!G:G,MATCH(AF656,Taxonomy_UniqueValues!H:H,0))),"#N/C")</f>
        <v>#N/C</v>
      </c>
      <c r="AF656" s="89" t="str">
        <f>+IFERROR(IF(AG656="#N/C","#N/C",INDEX(Taxonomy_UniqueValues!H:H,MATCH(AG656,Taxonomy_UniqueValues!I:I,0))),"#N/C")</f>
        <v>#N/C</v>
      </c>
      <c r="AG656" s="88" t="s">
        <v>37</v>
      </c>
      <c r="AH656" s="39" t="str" cm="1">
        <f t="array" ref="AH656">IF(LEN(V656)&gt;1,V656,_xlfn.LET(_xlpm.cls,Y656, _xlpm.ord,IFERROR(Z656,"#N/C"), _xlpm.subord,IFERROR(AA656,"#N/C"), _xlpm.infr,IFERROR(AB656,"#N/C"), _xlpm.sf,IFERROR(AC656,"#N/C"), _xlpm.fam,IFERROR(AD656,"#N/C"), _xlpm.subfam,IF(TRIM(AE656)="-","#N/C",IFERROR(AE656,"#N/C")),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_xlpm.fallback,IF(IFERROR(Z656,"#N/C")="#N/C",Y656,IF(IFERROR(AA656,"#N/C")="#N/C",Z656,IF(IFERROR(AB656,"#N/C")="#N/C",AA656,IF(IFERROR(AC656,"#N/C")="#N/C",AB656,IF(IFERROR(AD656,"#N/C")="#N/C",AC656,IF(IFERROR(AE656,"#N/C")="#N/C",AD656,"#N/C")))))), _xlpm.finalResult,IF(OR(_xlpm.computedResult="",_xlpm.computedResult="#N/C"),_xlpm.fallback,_xlpm.computedResult), INDEX(_xlpm.finalResult,1)))</f>
        <v>Brachycera</v>
      </c>
      <c r="AI656" s="106" t="s">
        <v>35</v>
      </c>
      <c r="AJ656" s="55" t="str">
        <f t="shared" si="89"/>
        <v>Insecta.Diptera.Brachycera.#N/C.#N/C.#N/C.#N/C.#N/C.#N/C</v>
      </c>
    </row>
    <row r="657" spans="1:36" x14ac:dyDescent="0.25">
      <c r="A657" s="3">
        <v>127</v>
      </c>
      <c r="B657" s="50" t="str">
        <f t="shared" si="86"/>
        <v>FAIR-D3_127</v>
      </c>
      <c r="C657" s="51" t="s">
        <v>530</v>
      </c>
      <c r="D657" s="4">
        <f t="shared" si="84"/>
        <v>45165</v>
      </c>
      <c r="E657" s="1" t="s">
        <v>688</v>
      </c>
      <c r="F657" s="81" t="str">
        <f>HYPERLINK(VLOOKUP(E657,Video_List!G:K,5),"video")</f>
        <v>video</v>
      </c>
      <c r="G657" s="5" t="str">
        <f>IF(ISBLANK(E657),"",IFERROR(IF(MATCH(E657,Video_List!$G:$G,)&gt;0,"ok",""),"errr"))</f>
        <v>ok</v>
      </c>
      <c r="H657" s="1" t="s">
        <v>688</v>
      </c>
      <c r="I657" s="81" t="str">
        <f>HYPERLINK(VLOOKUP(H657,Video_List!G:K,5),"video")</f>
        <v>video</v>
      </c>
      <c r="J657" s="5" t="str">
        <f>IF(ISBLANK(H657),"",IFERROR(IF(MATCH(H657,Video_List!$G:$G,)&gt;0,"ok",""),"error"))</f>
        <v>ok</v>
      </c>
      <c r="K657" s="2">
        <v>45165.511863425898</v>
      </c>
      <c r="L657" s="2">
        <v>45165.512060185203</v>
      </c>
      <c r="M657" s="52">
        <f t="shared" si="85"/>
        <v>1.9675930525409058E-4</v>
      </c>
      <c r="N657" s="53" t="s">
        <v>31</v>
      </c>
      <c r="O657" s="54" t="s">
        <v>35</v>
      </c>
      <c r="P657" s="54" t="s">
        <v>33</v>
      </c>
      <c r="Q657" s="6">
        <v>127</v>
      </c>
      <c r="R657" s="5" t="str">
        <f t="shared" si="90"/>
        <v>FAIR-D3/127</v>
      </c>
      <c r="S657" s="4" t="str">
        <f>IF(ISBLANK(E657),"",IF(E657=H657, "1 video",CONCATENATE((+COUNTIFS(Video_List!$A:$A,Monitoring!C657,Video_List!$D:$D,"&lt;=" &amp;Monitoring!L657)-COUNTIFS(Video_List!$A:$A,Monitoring!C657,Video_List!$D:$D,"&lt;=" &amp;Monitoring!K657))+1," videos")))</f>
        <v>1 video</v>
      </c>
      <c r="T657" s="54" t="s">
        <v>34</v>
      </c>
      <c r="U657" s="75"/>
      <c r="V657" s="7" t="str">
        <f t="shared" si="88"/>
        <v/>
      </c>
      <c r="W657" s="85" t="str">
        <f t="shared" si="91"/>
        <v>no</v>
      </c>
      <c r="X657" s="86" t="s">
        <v>35</v>
      </c>
      <c r="Y657" s="87" t="str">
        <f>+IFERROR(IF(Z657="#N/C","#N/C",INDEX(Taxonomy_UniqueValues!A:A,MATCH(Z657,Taxonomy_UniqueValues!B:B,0))),"#N/C")</f>
        <v>Insecta</v>
      </c>
      <c r="Z657" s="87" t="str">
        <f>+IFERROR(IF(AA657="#N/C","#N/C",INDEX(Taxonomy_UniqueValues!B:B,MATCH(AA657,Taxonomy_UniqueValues!C:C,0))),"#N/C")</f>
        <v>Diptera</v>
      </c>
      <c r="AA657" s="87" t="s">
        <v>49</v>
      </c>
      <c r="AB657" s="87" t="str">
        <f>+IFERROR(IF(AC657="#N/C","#N/C",INDEX(Taxonomy_UniqueValues!D:D,MATCH(AC657,Taxonomy_UniqueValues!E:E,0))),"#N/C")</f>
        <v>#N/C</v>
      </c>
      <c r="AC657" s="87" t="str">
        <f>+IFERROR(IF(AD657="#N/C","#N/C",INDEX(Taxonomy_UniqueValues!E:E,MATCH(AD657,Taxonomy_UniqueValues!F:F,0))),"#N/C")</f>
        <v>#N/C</v>
      </c>
      <c r="AD657" s="87" t="str">
        <f>+IFERROR(IF(AE657="#N/C","#N/C",IF(AE657="-",INDEX(Taxonomy_UniqueValues!F:F,MATCH(AF657,Taxonomy_UniqueValues!H:H,0)),INDEX(Taxonomy_UniqueValues!F:F,MATCH(AE657,Taxonomy_UniqueValues!G:G,0)))),"#N/C")</f>
        <v>#N/C</v>
      </c>
      <c r="AE657" s="87" t="str">
        <f>+IFERROR(IF(AF657="#N/C","#N/C",INDEX(Taxonomy_UniqueValues!G:G,MATCH(AF657,Taxonomy_UniqueValues!H:H,0))),"#N/C")</f>
        <v>#N/C</v>
      </c>
      <c r="AF657" s="89" t="str">
        <f>+IFERROR(IF(AG657="#N/C","#N/C",INDEX(Taxonomy_UniqueValues!H:H,MATCH(AG657,Taxonomy_UniqueValues!I:I,0))),"#N/C")</f>
        <v>#N/C</v>
      </c>
      <c r="AG657" s="88" t="s">
        <v>37</v>
      </c>
      <c r="AH657" s="39" t="str" cm="1">
        <f t="array" ref="AH657">IF(LEN(V657)&gt;1,V657,_xlfn.LET(_xlpm.cls,Y657, _xlpm.ord,IFERROR(Z657,"#N/C"), _xlpm.subord,IFERROR(AA657,"#N/C"), _xlpm.infr,IFERROR(AB657,"#N/C"), _xlpm.sf,IFERROR(AC657,"#N/C"), _xlpm.fam,IFERROR(AD657,"#N/C"), _xlpm.subfam,IF(TRIM(AE657)="-","#N/C",IFERROR(AE657,"#N/C")),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_xlpm.fallback,IF(IFERROR(Z657,"#N/C")="#N/C",Y657,IF(IFERROR(AA657,"#N/C")="#N/C",Z657,IF(IFERROR(AB657,"#N/C")="#N/C",AA657,IF(IFERROR(AC657,"#N/C")="#N/C",AB657,IF(IFERROR(AD657,"#N/C")="#N/C",AC657,IF(IFERROR(AE657,"#N/C")="#N/C",AD657,"#N/C")))))), _xlpm.finalResult,IF(OR(_xlpm.computedResult="",_xlpm.computedResult="#N/C"),_xlpm.fallback,_xlpm.computedResult), INDEX(_xlpm.finalResult,1)))</f>
        <v>Brachycera</v>
      </c>
      <c r="AI657" s="106" t="s">
        <v>35</v>
      </c>
      <c r="AJ657" s="55" t="str">
        <f t="shared" si="89"/>
        <v>Insecta.Diptera.Brachycera.#N/C.#N/C.#N/C.#N/C.#N/C.#N/C</v>
      </c>
    </row>
    <row r="658" spans="1:36" x14ac:dyDescent="0.25">
      <c r="A658" s="3">
        <v>128</v>
      </c>
      <c r="B658" s="50" t="str">
        <f t="shared" si="86"/>
        <v>FAIR-D3_128</v>
      </c>
      <c r="C658" s="51" t="s">
        <v>530</v>
      </c>
      <c r="D658" s="4">
        <f t="shared" si="84"/>
        <v>45165</v>
      </c>
      <c r="E658" s="1" t="s">
        <v>689</v>
      </c>
      <c r="F658" s="81" t="str">
        <f>HYPERLINK(VLOOKUP(E658,Video_List!G:K,5),"video")</f>
        <v>video</v>
      </c>
      <c r="G658" s="5" t="str">
        <f>IF(ISBLANK(E658),"",IFERROR(IF(MATCH(E658,Video_List!$G:$G,)&gt;0,"ok",""),"errr"))</f>
        <v>ok</v>
      </c>
      <c r="H658" s="1" t="s">
        <v>689</v>
      </c>
      <c r="I658" s="81" t="str">
        <f>HYPERLINK(VLOOKUP(H658,Video_List!G:K,5),"video")</f>
        <v>video</v>
      </c>
      <c r="J658" s="5" t="str">
        <f>IF(ISBLANK(H658),"",IFERROR(IF(MATCH(H658,Video_List!$G:$G,)&gt;0,"ok",""),"error"))</f>
        <v>ok</v>
      </c>
      <c r="K658" s="2">
        <v>45165.5167013889</v>
      </c>
      <c r="L658" s="2">
        <v>45165.517187500001</v>
      </c>
      <c r="M658" s="52">
        <f t="shared" si="85"/>
        <v>4.8611110105412081E-4</v>
      </c>
      <c r="N658" s="53" t="s">
        <v>46</v>
      </c>
      <c r="O658" s="54" t="s">
        <v>32</v>
      </c>
      <c r="P658" s="54" t="s">
        <v>33</v>
      </c>
      <c r="Q658" s="6">
        <v>128</v>
      </c>
      <c r="R658" s="5" t="str">
        <f t="shared" si="90"/>
        <v>FAIR-D3/128</v>
      </c>
      <c r="S658" s="4" t="str">
        <f>IF(ISBLANK(E658),"",IF(E658=H658, "1 video",CONCATENATE((+COUNTIFS(Video_List!$A:$A,Monitoring!C658,Video_List!$D:$D,"&lt;=" &amp;Monitoring!L658)-COUNTIFS(Video_List!$A:$A,Monitoring!C658,Video_List!$D:$D,"&lt;=" &amp;Monitoring!K658))+1," videos")))</f>
        <v>1 video</v>
      </c>
      <c r="T658" s="54" t="s">
        <v>34</v>
      </c>
      <c r="U658" s="75"/>
      <c r="V658" s="7" t="str">
        <f t="shared" si="88"/>
        <v/>
      </c>
      <c r="W658" s="85" t="str">
        <f t="shared" si="91"/>
        <v>yes</v>
      </c>
      <c r="X658" s="86" t="s">
        <v>35</v>
      </c>
      <c r="Y658" s="87" t="str">
        <f>+IFERROR(IF(Z658="#N/C","#N/C",IF(Z658=0,INDEX(Taxonomy_UniqueValues!A:A,MATCH(AA658,Taxonomy_UniqueValues!C:C,0)),INDEX(Taxonomy_UniqueValues!A:A,MATCH(Z658,Taxonomy_UniqueValues!B:B,0)))),"#N/C")</f>
        <v>Insecta</v>
      </c>
      <c r="Z658" s="87" t="str">
        <f>+IFERROR(IF(AA658="#N/C","#N/C",IF(AA658=0,INDEX(Taxonomy_UniqueValues!B:B,MATCH(AB658,Taxonomy_UniqueValues!D:D,0)),INDEX(Taxonomy_UniqueValues!B:B,MATCH(AA658,Taxonomy_UniqueValues!C:C,0)))),"#N/C")</f>
        <v>Diptera</v>
      </c>
      <c r="AA658" s="87" t="str">
        <f>+IFERROR(IF(AB658="#N/C","#N/C",IF(AB658=0,INDEX(Taxonomy_UniqueValues!C:C,MATCH(AC658,Taxonomy_UniqueValues!E:E,0)),INDEX(Taxonomy_UniqueValues!C:C,MATCH(AB658,Taxonomy_UniqueValues!D:D,0)))),"#N/C")</f>
        <v>Brachycera</v>
      </c>
      <c r="AB658" s="87" t="str">
        <f>+IFERROR(IF(AC658="#N/C","#N/C",IF(AC658=0,INDEX(Taxonomy_UniqueValues!D:D,MATCH(AD658,Taxonomy_UniqueValues!F:F,0)),INDEX(Taxonomy_UniqueValues!D:D,MATCH(AC658,Taxonomy_UniqueValues!E:E,0)))),"#N/C")</f>
        <v>Muscomorpha</v>
      </c>
      <c r="AC658" s="87" t="str">
        <f>+IFERROR(IF(AD658="#N/C","#N/C",IF(AD658=0,INDEX(Taxonomy_UniqueValues!E:E,MATCH(AE658,Taxonomy_UniqueValues!G:G,0)),INDEX(Taxonomy_UniqueValues!E:E,MATCH(AD658,Taxonomy_UniqueValues!F:F,0)))),"#N/C")</f>
        <v>Muscoidea</v>
      </c>
      <c r="AD658" s="87" t="str">
        <f>+IFERROR(IF(AE658="#N/C","#N/C",IF(AE658=0,INDEX(Taxonomy_UniqueValues!F:F,MATCH(AF658,Taxonomy_UniqueValues!H:H,0)),INDEX(Taxonomy_UniqueValues!F:F,MATCH(AE658,Taxonomy_UniqueValues!G:G,0)))),"#N/C")</f>
        <v>Fanniidae</v>
      </c>
      <c r="AE658" s="87">
        <f>+IFERROR(IF(AF658="#N/C","#N/C",INDEX(Taxonomy_UniqueValues!G:G,MATCH(AF658,Taxonomy_UniqueValues!H:H,0))),"#N/C")</f>
        <v>0</v>
      </c>
      <c r="AF658" s="89" t="s">
        <v>39</v>
      </c>
      <c r="AG658" s="88" t="s">
        <v>37</v>
      </c>
      <c r="AH658" s="39" t="str" cm="1">
        <f t="array" ref="AH658">IF(LEN(V658)&gt;1,V658,_xlfn.LET(_xlpm.cls,Y658, _xlpm.ord,IFERROR(Z658,"#N/C"), _xlpm.subord,IFERROR(AA658,"#N/C"), _xlpm.infr,IFERROR(AB658,"#N/C"), _xlpm.sf,IFERROR(AC658,"#N/C"), _xlpm.fam,IFERROR(AD658,"#N/C"), _xlpm.subfam,IF(TRIM(AE658)="-","#N/C",IFERROR(AE658,"#N/C")),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_xlpm.fallback,IF(IFERROR(Z658,"#N/C")="#N/C",Y658,IF(IFERROR(AA658,"#N/C")="#N/C",Z658,IF(IFERROR(AB658,"#N/C")="#N/C",AA658,IF(IFERROR(AC658,"#N/C")="#N/C",AB658,IF(IFERROR(AD658,"#N/C")="#N/C",AC658,IF(IFERROR(AE658,"#N/C")="#N/C",AD658,"#N/C")))))), _xlpm.finalResult,IF(OR(_xlpm.computedResult="",_xlpm.computedResult="#N/C"),_xlpm.fallback,_xlpm.computedResult), INDEX(_xlpm.finalResult,1)))</f>
        <v>fly</v>
      </c>
      <c r="AI658" s="106" t="s">
        <v>35</v>
      </c>
      <c r="AJ658" s="55" t="str">
        <f t="shared" si="89"/>
        <v>Insecta.Diptera.Brachycera.Muscomorpha.Muscoidea.Fanniidae.0.Fannia.#N/C</v>
      </c>
    </row>
    <row r="659" spans="1:36" x14ac:dyDescent="0.25">
      <c r="A659" s="3">
        <v>129</v>
      </c>
      <c r="B659" s="50" t="str">
        <f t="shared" si="86"/>
        <v>FAIR-D3_129</v>
      </c>
      <c r="C659" s="51" t="s">
        <v>530</v>
      </c>
      <c r="D659" s="4">
        <f t="shared" ref="D659:D722" si="92">IF(ISBLANK(E659),"",+VALUE(MID(E659, FIND("_", E659)+1,10)))</f>
        <v>45165</v>
      </c>
      <c r="E659" s="1" t="s">
        <v>690</v>
      </c>
      <c r="F659" s="81" t="str">
        <f>HYPERLINK(VLOOKUP(E659,Video_List!G:K,5),"video")</f>
        <v>video</v>
      </c>
      <c r="G659" s="5" t="str">
        <f>IF(ISBLANK(E659),"",IFERROR(IF(MATCH(E659,Video_List!$G:$G,)&gt;0,"ok",""),"errr"))</f>
        <v>ok</v>
      </c>
      <c r="H659" s="1" t="s">
        <v>690</v>
      </c>
      <c r="I659" s="81" t="str">
        <f>HYPERLINK(VLOOKUP(H659,Video_List!G:K,5),"video")</f>
        <v>video</v>
      </c>
      <c r="J659" s="5" t="str">
        <f>IF(ISBLANK(H659),"",IFERROR(IF(MATCH(H659,Video_List!$G:$G,)&gt;0,"ok",""),"error"))</f>
        <v>ok</v>
      </c>
      <c r="K659" s="2">
        <v>45165.519930555602</v>
      </c>
      <c r="L659" s="2">
        <v>45165.520497685196</v>
      </c>
      <c r="M659" s="52">
        <f t="shared" ref="M659:M722" si="93">IF(K659=0,"",L659-K659)</f>
        <v>5.6712959485594183E-4</v>
      </c>
      <c r="N659" s="53" t="s">
        <v>46</v>
      </c>
      <c r="O659" s="54" t="s">
        <v>32</v>
      </c>
      <c r="P659" s="54" t="s">
        <v>33</v>
      </c>
      <c r="Q659" s="6">
        <v>129</v>
      </c>
      <c r="R659" s="5" t="str">
        <f t="shared" si="90"/>
        <v>FAIR-D3/129</v>
      </c>
      <c r="S659" s="4" t="str">
        <f>IF(ISBLANK(E659),"",IF(E659=H659, "1 video",CONCATENATE((+COUNTIFS(Video_List!$A:$A,Monitoring!C659,Video_List!$D:$D,"&lt;=" &amp;Monitoring!L659)-COUNTIFS(Video_List!$A:$A,Monitoring!C659,Video_List!$D:$D,"&lt;=" &amp;Monitoring!K659))+1," videos")))</f>
        <v>1 video</v>
      </c>
      <c r="T659" s="54" t="s">
        <v>34</v>
      </c>
      <c r="U659" s="75"/>
      <c r="V659" s="7" t="str">
        <f t="shared" si="88"/>
        <v/>
      </c>
      <c r="W659" s="85" t="str">
        <f t="shared" si="91"/>
        <v>no</v>
      </c>
      <c r="X659" s="86" t="s">
        <v>35</v>
      </c>
      <c r="Y659" s="87" t="str">
        <f>+IFERROR(IF(Z659="#N/C","#N/C",INDEX(Taxonomy_UniqueValues!A:A,MATCH(Z659,Taxonomy_UniqueValues!B:B,0))),"#N/C")</f>
        <v>Insecta</v>
      </c>
      <c r="Z659" s="87" t="str">
        <f>+IFERROR(IF(AA659="#N/C","#N/C",INDEX(Taxonomy_UniqueValues!B:B,MATCH(AA659,Taxonomy_UniqueValues!C:C,0))),"#N/C")</f>
        <v>Diptera</v>
      </c>
      <c r="AA659" s="87" t="s">
        <v>49</v>
      </c>
      <c r="AB659" s="87" t="str">
        <f>+IFERROR(IF(AC659="#N/C","#N/C",INDEX(Taxonomy_UniqueValues!D:D,MATCH(AC659,Taxonomy_UniqueValues!E:E,0))),"#N/C")</f>
        <v>#N/C</v>
      </c>
      <c r="AC659" s="87" t="str">
        <f>+IFERROR(IF(AD659="#N/C","#N/C",INDEX(Taxonomy_UniqueValues!E:E,MATCH(AD659,Taxonomy_UniqueValues!F:F,0))),"#N/C")</f>
        <v>#N/C</v>
      </c>
      <c r="AD659" s="87" t="str">
        <f>+IFERROR(IF(AE659="#N/C","#N/C",IF(AE659="-",INDEX(Taxonomy_UniqueValues!F:F,MATCH(AF659,Taxonomy_UniqueValues!H:H,0)),INDEX(Taxonomy_UniqueValues!F:F,MATCH(AE659,Taxonomy_UniqueValues!G:G,0)))),"#N/C")</f>
        <v>#N/C</v>
      </c>
      <c r="AE659" s="87" t="str">
        <f>+IFERROR(IF(AF659="#N/C","#N/C",INDEX(Taxonomy_UniqueValues!G:G,MATCH(AF659,Taxonomy_UniqueValues!H:H,0))),"#N/C")</f>
        <v>#N/C</v>
      </c>
      <c r="AF659" s="89" t="str">
        <f>+IFERROR(IF(AG659="#N/C","#N/C",INDEX(Taxonomy_UniqueValues!H:H,MATCH(AG659,Taxonomy_UniqueValues!I:I,0))),"#N/C")</f>
        <v>#N/C</v>
      </c>
      <c r="AG659" s="88" t="s">
        <v>37</v>
      </c>
      <c r="AH659" s="39" t="str" cm="1">
        <f t="array" ref="AH659">IF(LEN(V659)&gt;1,V659,_xlfn.LET(_xlpm.cls,Y659, _xlpm.ord,IFERROR(Z659,"#N/C"), _xlpm.subord,IFERROR(AA659,"#N/C"), _xlpm.infr,IFERROR(AB659,"#N/C"), _xlpm.sf,IFERROR(AC659,"#N/C"), _xlpm.fam,IFERROR(AD659,"#N/C"), _xlpm.subfam,IF(TRIM(AE659)="-","#N/C",IFERROR(AE659,"#N/C")),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_xlpm.fallback,IF(IFERROR(Z659,"#N/C")="#N/C",Y659,IF(IFERROR(AA659,"#N/C")="#N/C",Z659,IF(IFERROR(AB659,"#N/C")="#N/C",AA659,IF(IFERROR(AC659,"#N/C")="#N/C",AB659,IF(IFERROR(AD659,"#N/C")="#N/C",AC659,IF(IFERROR(AE659,"#N/C")="#N/C",AD659,"#N/C")))))), _xlpm.finalResult,IF(OR(_xlpm.computedResult="",_xlpm.computedResult="#N/C"),_xlpm.fallback,_xlpm.computedResult), INDEX(_xlpm.finalResult,1)))</f>
        <v>Brachycera</v>
      </c>
      <c r="AI659" s="106" t="s">
        <v>35</v>
      </c>
      <c r="AJ659" s="55" t="str">
        <f t="shared" si="89"/>
        <v>Insecta.Diptera.Brachycera.#N/C.#N/C.#N/C.#N/C.#N/C.#N/C</v>
      </c>
    </row>
    <row r="660" spans="1:36" x14ac:dyDescent="0.25">
      <c r="A660" s="3">
        <v>130</v>
      </c>
      <c r="B660" s="50" t="str">
        <f t="shared" si="86"/>
        <v>FAIR-D3_130</v>
      </c>
      <c r="C660" s="51" t="s">
        <v>530</v>
      </c>
      <c r="D660" s="4">
        <f t="shared" si="92"/>
        <v>45165</v>
      </c>
      <c r="E660" s="1" t="s">
        <v>691</v>
      </c>
      <c r="F660" s="81" t="str">
        <f>HYPERLINK(VLOOKUP(E660,Video_List!G:K,5),"video")</f>
        <v>video</v>
      </c>
      <c r="G660" s="5" t="str">
        <f>IF(ISBLANK(E660),"",IFERROR(IF(MATCH(E660,Video_List!$G:$G,)&gt;0,"ok",""),"errr"))</f>
        <v>ok</v>
      </c>
      <c r="H660" s="1" t="s">
        <v>691</v>
      </c>
      <c r="I660" s="81" t="str">
        <f>HYPERLINK(VLOOKUP(H660,Video_List!G:K,5),"video")</f>
        <v>video</v>
      </c>
      <c r="J660" s="5" t="str">
        <f>IF(ISBLANK(H660),"",IFERROR(IF(MATCH(H660,Video_List!$G:$G,)&gt;0,"ok",""),"error"))</f>
        <v>ok</v>
      </c>
      <c r="K660" s="2">
        <v>45165.533217592601</v>
      </c>
      <c r="L660" s="2">
        <v>45165.534143518496</v>
      </c>
      <c r="M660" s="52">
        <f t="shared" si="93"/>
        <v>9.2592589498963207E-4</v>
      </c>
      <c r="N660" s="53" t="s">
        <v>46</v>
      </c>
      <c r="O660" s="54" t="s">
        <v>35</v>
      </c>
      <c r="P660" s="54" t="s">
        <v>33</v>
      </c>
      <c r="Q660" s="6">
        <v>130</v>
      </c>
      <c r="R660" s="5" t="str">
        <f t="shared" si="90"/>
        <v>FAIR-D3/130</v>
      </c>
      <c r="S660" s="4" t="str">
        <f>IF(ISBLANK(E660),"",IF(E660=H660, "1 video",CONCATENATE((+COUNTIFS(Video_List!$A:$A,Monitoring!C660,Video_List!$D:$D,"&lt;=" &amp;Monitoring!L660)-COUNTIFS(Video_List!$A:$A,Monitoring!C660,Video_List!$D:$D,"&lt;=" &amp;Monitoring!K660))+1," videos")))</f>
        <v>1 video</v>
      </c>
      <c r="T660" s="54" t="s">
        <v>34</v>
      </c>
      <c r="U660" s="75"/>
      <c r="V660" s="7" t="str">
        <f t="shared" si="88"/>
        <v/>
      </c>
      <c r="W660" s="85" t="str">
        <f t="shared" si="91"/>
        <v>no</v>
      </c>
      <c r="X660" s="86" t="s">
        <v>35</v>
      </c>
      <c r="Y660" s="87" t="str">
        <f>+IFERROR(IF(Z660="#N/C","#N/C",INDEX(Taxonomy_UniqueValues!A:A,MATCH(Z660,Taxonomy_UniqueValues!B:B,0))),"#N/C")</f>
        <v>Insecta</v>
      </c>
      <c r="Z660" s="87" t="str">
        <f>+IFERROR(IF(AA660="#N/C","#N/C",INDEX(Taxonomy_UniqueValues!B:B,MATCH(AA660,Taxonomy_UniqueValues!C:C,0))),"#N/C")</f>
        <v>Diptera</v>
      </c>
      <c r="AA660" s="87" t="s">
        <v>49</v>
      </c>
      <c r="AB660" s="87" t="str">
        <f>+IFERROR(IF(AC660="#N/C","#N/C",INDEX(Taxonomy_UniqueValues!D:D,MATCH(AC660,Taxonomy_UniqueValues!E:E,0))),"#N/C")</f>
        <v>#N/C</v>
      </c>
      <c r="AC660" s="87" t="str">
        <f>+IFERROR(IF(AD660="#N/C","#N/C",INDEX(Taxonomy_UniqueValues!E:E,MATCH(AD660,Taxonomy_UniqueValues!F:F,0))),"#N/C")</f>
        <v>#N/C</v>
      </c>
      <c r="AD660" s="87" t="str">
        <f>+IFERROR(IF(AE660="#N/C","#N/C",IF(AE660="-",INDEX(Taxonomy_UniqueValues!F:F,MATCH(AF660,Taxonomy_UniqueValues!H:H,0)),INDEX(Taxonomy_UniqueValues!F:F,MATCH(AE660,Taxonomy_UniqueValues!G:G,0)))),"#N/C")</f>
        <v>#N/C</v>
      </c>
      <c r="AE660" s="87" t="str">
        <f>+IFERROR(IF(AF660="#N/C","#N/C",INDEX(Taxonomy_UniqueValues!G:G,MATCH(AF660,Taxonomy_UniqueValues!H:H,0))),"#N/C")</f>
        <v>#N/C</v>
      </c>
      <c r="AF660" s="89" t="str">
        <f>+IFERROR(IF(AG660="#N/C","#N/C",INDEX(Taxonomy_UniqueValues!H:H,MATCH(AG660,Taxonomy_UniqueValues!I:I,0))),"#N/C")</f>
        <v>#N/C</v>
      </c>
      <c r="AG660" s="88" t="s">
        <v>37</v>
      </c>
      <c r="AH660" s="39" t="str" cm="1">
        <f t="array" ref="AH660">IF(LEN(V660)&gt;1,V660,_xlfn.LET(_xlpm.cls,Y660, _xlpm.ord,IFERROR(Z660,"#N/C"), _xlpm.subord,IFERROR(AA660,"#N/C"), _xlpm.infr,IFERROR(AB660,"#N/C"), _xlpm.sf,IFERROR(AC660,"#N/C"), _xlpm.fam,IFERROR(AD660,"#N/C"), _xlpm.subfam,IF(TRIM(AE660)="-","#N/C",IFERROR(AE660,"#N/C")),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_xlpm.fallback,IF(IFERROR(Z660,"#N/C")="#N/C",Y660,IF(IFERROR(AA660,"#N/C")="#N/C",Z660,IF(IFERROR(AB660,"#N/C")="#N/C",AA660,IF(IFERROR(AC660,"#N/C")="#N/C",AB660,IF(IFERROR(AD660,"#N/C")="#N/C",AC660,IF(IFERROR(AE660,"#N/C")="#N/C",AD660,"#N/C")))))), _xlpm.finalResult,IF(OR(_xlpm.computedResult="",_xlpm.computedResult="#N/C"),_xlpm.fallback,_xlpm.computedResult), INDEX(_xlpm.finalResult,1)))</f>
        <v>Brachycera</v>
      </c>
      <c r="AI660" s="106" t="s">
        <v>35</v>
      </c>
      <c r="AJ660" s="55" t="str">
        <f t="shared" si="89"/>
        <v>Insecta.Diptera.Brachycera.#N/C.#N/C.#N/C.#N/C.#N/C.#N/C</v>
      </c>
    </row>
    <row r="661" spans="1:36" x14ac:dyDescent="0.25">
      <c r="A661" s="3">
        <v>131</v>
      </c>
      <c r="B661" s="50" t="str">
        <f t="shared" si="86"/>
        <v>FAIR-D3_131</v>
      </c>
      <c r="C661" s="51" t="s">
        <v>530</v>
      </c>
      <c r="D661" s="4">
        <f t="shared" si="92"/>
        <v>45165</v>
      </c>
      <c r="E661" s="1" t="s">
        <v>691</v>
      </c>
      <c r="F661" s="81" t="str">
        <f>HYPERLINK(VLOOKUP(E661,Video_List!G:K,5),"video")</f>
        <v>video</v>
      </c>
      <c r="G661" s="5" t="str">
        <f>IF(ISBLANK(E661),"",IFERROR(IF(MATCH(E661,Video_List!$G:$G,)&gt;0,"ok",""),"errr"))</f>
        <v>ok</v>
      </c>
      <c r="H661" s="1" t="s">
        <v>691</v>
      </c>
      <c r="I661" s="81" t="str">
        <f>HYPERLINK(VLOOKUP(H661,Video_List!G:K,5),"video")</f>
        <v>video</v>
      </c>
      <c r="J661" s="5" t="str">
        <f>IF(ISBLANK(H661),"",IFERROR(IF(MATCH(H661,Video_List!$G:$G,)&gt;0,"ok",""),"error"))</f>
        <v>ok</v>
      </c>
      <c r="K661" s="2">
        <v>45165.533715277801</v>
      </c>
      <c r="L661" s="2">
        <v>45165.534143518496</v>
      </c>
      <c r="M661" s="52">
        <f t="shared" si="93"/>
        <v>4.2824069532798603E-4</v>
      </c>
      <c r="N661" s="53" t="s">
        <v>31</v>
      </c>
      <c r="O661" s="54" t="s">
        <v>32</v>
      </c>
      <c r="P661" s="54" t="s">
        <v>33</v>
      </c>
      <c r="Q661" s="6">
        <v>131</v>
      </c>
      <c r="R661" s="5" t="str">
        <f t="shared" si="90"/>
        <v>FAIR-D3/131</v>
      </c>
      <c r="S661" s="4" t="str">
        <f>IF(ISBLANK(E661),"",IF(E661=H661, "1 video",CONCATENATE((+COUNTIFS(Video_List!$A:$A,Monitoring!C661,Video_List!$D:$D,"&lt;=" &amp;Monitoring!L661)-COUNTIFS(Video_List!$A:$A,Monitoring!C661,Video_List!$D:$D,"&lt;=" &amp;Monitoring!K661))+1," videos")))</f>
        <v>1 video</v>
      </c>
      <c r="T661" s="54" t="s">
        <v>34</v>
      </c>
      <c r="U661" s="75"/>
      <c r="V661" s="7" t="str">
        <f t="shared" si="88"/>
        <v/>
      </c>
      <c r="W661" s="85" t="str">
        <f t="shared" si="91"/>
        <v>yes</v>
      </c>
      <c r="X661" s="86" t="s">
        <v>32</v>
      </c>
      <c r="Y661" s="87" t="str">
        <f>+IFERROR(IF(Z661="#N/C","#N/C",INDEX(Taxonomy_UniqueValues!A:A,MATCH(Z661,Taxonomy_UniqueValues!B:B,0))),"#N/C")</f>
        <v>Insecta</v>
      </c>
      <c r="Z661" s="87" t="str">
        <f>+IFERROR(IF(AA661="#N/C","#N/C",INDEX(Taxonomy_UniqueValues!B:B,MATCH(AA661,Taxonomy_UniqueValues!C:C,0))),"#N/C")</f>
        <v>Diptera</v>
      </c>
      <c r="AA661" s="87" t="str">
        <f>+IFERROR(IF(AC661="#N/C","#N/C",INDEX(Taxonomy_UniqueValues!C:C,MATCH(AC661,Taxonomy_UniqueValues!E:E,0))),"#N/C")</f>
        <v>Brachycera</v>
      </c>
      <c r="AB661" s="87" t="str">
        <f>+IFERROR(IF(AC661="#N/C","#N/C",INDEX(Taxonomy_UniqueValues!D:D,MATCH(AC661,Taxonomy_UniqueValues!E:E,0))),"#N/C")</f>
        <v>Muscomorpha</v>
      </c>
      <c r="AC661" s="87" t="s">
        <v>36</v>
      </c>
      <c r="AD661" s="87" t="str">
        <f>+IFERROR(IF(AE661="#N/C","#N/C",IF(AE661="-",INDEX(Taxonomy_UniqueValues!F:F,MATCH(AF661,Taxonomy_UniqueValues!H:H,0)),INDEX(Taxonomy_UniqueValues!F:F,MATCH(AE661,Taxonomy_UniqueValues!G:G,0)))),"#N/C")</f>
        <v>#N/C</v>
      </c>
      <c r="AE661" s="87" t="str">
        <f>+IFERROR(IF(AF661="#N/C","#N/C",INDEX(Taxonomy_UniqueValues!G:G,MATCH(AF661,Taxonomy_UniqueValues!H:H,0))),"#N/C")</f>
        <v>#N/C</v>
      </c>
      <c r="AF661" s="89" t="str">
        <f>+IFERROR(IF(AG661="#N/C","#N/C",INDEX(Taxonomy_UniqueValues!H:H,MATCH(AG661,Taxonomy_UniqueValues!I:I,0))),"#N/C")</f>
        <v>#N/C</v>
      </c>
      <c r="AG661" s="88" t="s">
        <v>37</v>
      </c>
      <c r="AH661" s="39" t="str" cm="1">
        <f t="array" ref="AH661">IF(LEN(V661)&gt;1,V661,_xlfn.LET(_xlpm.cls,Y661, _xlpm.ord,IFERROR(Z661,"#N/C"), _xlpm.subord,IFERROR(AA661,"#N/C"), _xlpm.infr,IFERROR(AB661,"#N/C"), _xlpm.sf,IFERROR(AC661,"#N/C"), _xlpm.fam,IFERROR(AD661,"#N/C"), _xlpm.subfam,IF(TRIM(AE661)="-","#N/C",IFERROR(AE661,"#N/C")),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_xlpm.fallback,IF(IFERROR(Z661,"#N/C")="#N/C",Y661,IF(IFERROR(AA661,"#N/C")="#N/C",Z661,IF(IFERROR(AB661,"#N/C")="#N/C",AA661,IF(IFERROR(AC661,"#N/C")="#N/C",AB661,IF(IFERROR(AD661,"#N/C")="#N/C",AC661,IF(IFERROR(AE661,"#N/C")="#N/C",AD661,"#N/C")))))), _xlpm.finalResult,IF(OR(_xlpm.computedResult="",_xlpm.computedResult="#N/C"),_xlpm.fallback,_xlpm.computedResult), INDEX(_xlpm.finalResult,1)))</f>
        <v>Muscoidea</v>
      </c>
      <c r="AI661" s="106" t="s">
        <v>35</v>
      </c>
      <c r="AJ661" s="55" t="str">
        <f t="shared" si="89"/>
        <v>Insecta.Diptera.Brachycera.Muscomorpha.Muscoidea.#N/C.#N/C.#N/C.#N/C</v>
      </c>
    </row>
    <row r="662" spans="1:36" x14ac:dyDescent="0.25">
      <c r="A662" s="3">
        <v>132</v>
      </c>
      <c r="B662" s="50" t="str">
        <f t="shared" si="86"/>
        <v>FAIR-D3_132</v>
      </c>
      <c r="C662" s="51" t="s">
        <v>530</v>
      </c>
      <c r="D662" s="4">
        <f t="shared" si="92"/>
        <v>45165</v>
      </c>
      <c r="E662" s="1" t="s">
        <v>692</v>
      </c>
      <c r="F662" s="81" t="str">
        <f>HYPERLINK(VLOOKUP(E662,Video_List!G:K,5),"video")</f>
        <v>video</v>
      </c>
      <c r="G662" s="5" t="str">
        <f>IF(ISBLANK(E662),"",IFERROR(IF(MATCH(E662,Video_List!$G:$G,)&gt;0,"ok",""),"errr"))</f>
        <v>ok</v>
      </c>
      <c r="H662" s="1" t="s">
        <v>692</v>
      </c>
      <c r="I662" s="81" t="str">
        <f>HYPERLINK(VLOOKUP(H662,Video_List!G:K,5),"video")</f>
        <v>video</v>
      </c>
      <c r="J662" s="5" t="str">
        <f>IF(ISBLANK(H662),"",IFERROR(IF(MATCH(H662,Video_List!$G:$G,)&gt;0,"ok",""),"error"))</f>
        <v>ok</v>
      </c>
      <c r="K662" s="2">
        <v>45165.555983796301</v>
      </c>
      <c r="L662" s="2">
        <v>45165.5562615741</v>
      </c>
      <c r="M662" s="52">
        <f t="shared" si="93"/>
        <v>2.777777990559116E-4</v>
      </c>
      <c r="N662" s="53" t="s">
        <v>31</v>
      </c>
      <c r="O662" s="54" t="s">
        <v>32</v>
      </c>
      <c r="P662" s="54" t="s">
        <v>33</v>
      </c>
      <c r="Q662" s="6">
        <v>132</v>
      </c>
      <c r="R662" s="5" t="str">
        <f t="shared" si="90"/>
        <v>FAIR-D3/132</v>
      </c>
      <c r="S662" s="4" t="str">
        <f>IF(ISBLANK(E662),"",IF(E662=H662, "1 video",CONCATENATE((+COUNTIFS(Video_List!$A:$A,Monitoring!C662,Video_List!$D:$D,"&lt;=" &amp;Monitoring!L662)-COUNTIFS(Video_List!$A:$A,Monitoring!C662,Video_List!$D:$D,"&lt;=" &amp;Monitoring!K662))+1," videos")))</f>
        <v>1 video</v>
      </c>
      <c r="T662" s="54" t="s">
        <v>34</v>
      </c>
      <c r="U662" s="75"/>
      <c r="V662" s="7" t="str">
        <f t="shared" si="88"/>
        <v/>
      </c>
      <c r="W662" s="85" t="str">
        <f t="shared" si="91"/>
        <v>yes</v>
      </c>
      <c r="X662" s="86" t="s">
        <v>35</v>
      </c>
      <c r="Y662" s="87" t="str">
        <f>+IFERROR(IF(Z662="#N/C","#N/C",INDEX(Taxonomy_UniqueValues!A:A,MATCH(Z662,Taxonomy_UniqueValues!B:B,0))),"#N/C")</f>
        <v>Insecta</v>
      </c>
      <c r="Z662" s="87" t="str">
        <f>+IFERROR(IF(AA662="#N/C","#N/C",INDEX(Taxonomy_UniqueValues!B:B,MATCH(AA662,Taxonomy_UniqueValues!C:C,0))),"#N/C")</f>
        <v>Diptera</v>
      </c>
      <c r="AA662" s="87" t="str">
        <f>+IFERROR(IF(AC662="#N/C","#N/C",INDEX(Taxonomy_UniqueValues!C:C,MATCH(AC662,Taxonomy_UniqueValues!E:E,0))),"#N/C")</f>
        <v>Brachycera</v>
      </c>
      <c r="AB662" s="87" t="str">
        <f>+IFERROR(IF(AC662="#N/C","#N/C",INDEX(Taxonomy_UniqueValues!D:D,MATCH(AC662,Taxonomy_UniqueValues!E:E,0))),"#N/C")</f>
        <v>Muscomorpha</v>
      </c>
      <c r="AC662" s="87" t="s">
        <v>36</v>
      </c>
      <c r="AD662" s="87" t="str">
        <f>+IFERROR(IF(AE662="#N/C","#N/C",IF(AE662="-",INDEX(Taxonomy_UniqueValues!F:F,MATCH(AF662,Taxonomy_UniqueValues!H:H,0)),INDEX(Taxonomy_UniqueValues!F:F,MATCH(AE662,Taxonomy_UniqueValues!G:G,0)))),"#N/C")</f>
        <v>#N/C</v>
      </c>
      <c r="AE662" s="87" t="str">
        <f>+IFERROR(IF(AF662="#N/C","#N/C",INDEX(Taxonomy_UniqueValues!G:G,MATCH(AF662,Taxonomy_UniqueValues!H:H,0))),"#N/C")</f>
        <v>#N/C</v>
      </c>
      <c r="AF662" s="89" t="str">
        <f>+IFERROR(IF(AG662="#N/C","#N/C",INDEX(Taxonomy_UniqueValues!H:H,MATCH(AG662,Taxonomy_UniqueValues!I:I,0))),"#N/C")</f>
        <v>#N/C</v>
      </c>
      <c r="AG662" s="88" t="s">
        <v>37</v>
      </c>
      <c r="AH662" s="39" t="str" cm="1">
        <f t="array" ref="AH662">IF(LEN(V662)&gt;1,V662,_xlfn.LET(_xlpm.cls,Y662, _xlpm.ord,IFERROR(Z662,"#N/C"), _xlpm.subord,IFERROR(AA662,"#N/C"), _xlpm.infr,IFERROR(AB662,"#N/C"), _xlpm.sf,IFERROR(AC662,"#N/C"), _xlpm.fam,IFERROR(AD662,"#N/C"), _xlpm.subfam,IF(TRIM(AE662)="-","#N/C",IFERROR(AE662,"#N/C")),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_xlpm.fallback,IF(IFERROR(Z662,"#N/C")="#N/C",Y662,IF(IFERROR(AA662,"#N/C")="#N/C",Z662,IF(IFERROR(AB662,"#N/C")="#N/C",AA662,IF(IFERROR(AC662,"#N/C")="#N/C",AB662,IF(IFERROR(AD662,"#N/C")="#N/C",AC662,IF(IFERROR(AE662,"#N/C")="#N/C",AD662,"#N/C")))))), _xlpm.finalResult,IF(OR(_xlpm.computedResult="",_xlpm.computedResult="#N/C"),_xlpm.fallback,_xlpm.computedResult), INDEX(_xlpm.finalResult,1)))</f>
        <v>Muscoidea</v>
      </c>
      <c r="AI662" s="106" t="s">
        <v>35</v>
      </c>
      <c r="AJ662" s="55" t="str">
        <f t="shared" si="89"/>
        <v>Insecta.Diptera.Brachycera.Muscomorpha.Muscoidea.#N/C.#N/C.#N/C.#N/C</v>
      </c>
    </row>
    <row r="663" spans="1:36" x14ac:dyDescent="0.25">
      <c r="A663" s="3">
        <v>133</v>
      </c>
      <c r="B663" s="50" t="str">
        <f t="shared" si="86"/>
        <v>FAIR-D3_133</v>
      </c>
      <c r="C663" s="51" t="s">
        <v>530</v>
      </c>
      <c r="D663" s="4">
        <f t="shared" si="92"/>
        <v>45165</v>
      </c>
      <c r="E663" s="1" t="s">
        <v>693</v>
      </c>
      <c r="F663" s="81" t="str">
        <f>HYPERLINK(VLOOKUP(E663,Video_List!G:K,5),"video")</f>
        <v>video</v>
      </c>
      <c r="G663" s="5" t="str">
        <f>IF(ISBLANK(E663),"",IFERROR(IF(MATCH(E663,Video_List!$G:$G,)&gt;0,"ok",""),"errr"))</f>
        <v>ok</v>
      </c>
      <c r="H663" s="1" t="s">
        <v>693</v>
      </c>
      <c r="I663" s="81" t="str">
        <f>HYPERLINK(VLOOKUP(H663,Video_List!G:K,5),"video")</f>
        <v>video</v>
      </c>
      <c r="J663" s="5" t="str">
        <f>IF(ISBLANK(H663),"",IFERROR(IF(MATCH(H663,Video_List!$G:$G,)&gt;0,"ok",""),"error"))</f>
        <v>ok</v>
      </c>
      <c r="K663" s="2">
        <v>45165.570567129602</v>
      </c>
      <c r="L663" s="2">
        <v>45165.570694444403</v>
      </c>
      <c r="M663" s="52">
        <f t="shared" si="93"/>
        <v>1.2731480092043057E-4</v>
      </c>
      <c r="N663" s="53" t="s">
        <v>31</v>
      </c>
      <c r="O663" s="54" t="s">
        <v>35</v>
      </c>
      <c r="P663" s="54" t="s">
        <v>33</v>
      </c>
      <c r="Q663" s="6">
        <v>133</v>
      </c>
      <c r="R663" s="5" t="str">
        <f t="shared" si="90"/>
        <v>FAIR-D3/133</v>
      </c>
      <c r="S663" s="4" t="str">
        <f>IF(ISBLANK(E663),"",IF(E663=H663, "1 video",CONCATENATE((+COUNTIFS(Video_List!$A:$A,Monitoring!C663,Video_List!$D:$D,"&lt;=" &amp;Monitoring!L663)-COUNTIFS(Video_List!$A:$A,Monitoring!C663,Video_List!$D:$D,"&lt;=" &amp;Monitoring!K663))+1," videos")))</f>
        <v>1 video</v>
      </c>
      <c r="T663" s="54" t="s">
        <v>57</v>
      </c>
      <c r="U663" s="75"/>
      <c r="V663" s="7" t="str">
        <f t="shared" si="88"/>
        <v/>
      </c>
      <c r="W663" s="85" t="str">
        <f t="shared" si="91"/>
        <v>yes</v>
      </c>
      <c r="X663" s="86" t="s">
        <v>32</v>
      </c>
      <c r="Y663" s="87" t="str">
        <f>+IFERROR(IF(Z663="#N/C","#N/C",INDEX(Taxonomy_UniqueValues!A:A,MATCH(Z663,Taxonomy_UniqueValues!B:B,0))),"#N/C")</f>
        <v>Insecta</v>
      </c>
      <c r="Z663" s="87" t="str">
        <f>+IFERROR(IF(AA663="#N/C","#N/C",INDEX(Taxonomy_UniqueValues!B:B,MATCH(AA663,Taxonomy_UniqueValues!C:C,0))),"#N/C")</f>
        <v>Hymenoptera</v>
      </c>
      <c r="AA663" s="87" t="str">
        <f>+IFERROR(IF(AC663="#N/C","#N/C",INDEX(Taxonomy_UniqueValues!C:C,MATCH(AC663,Taxonomy_UniqueValues!E:E,0))),"#N/C")</f>
        <v>Apocrita</v>
      </c>
      <c r="AB663" s="87" t="str">
        <f>+IFERROR(IF(AC663="#N/C","#N/C",INDEX(Taxonomy_UniqueValues!D:D,MATCH(AC663,Taxonomy_UniqueValues!E:E,0))),"#N/C")</f>
        <v>Aculeata</v>
      </c>
      <c r="AC663" s="87" t="str">
        <f>+IFERROR(IF(AD663="#N/C","#N/C",INDEX(Taxonomy_UniqueValues!E:E,MATCH(AD663,Taxonomy_UniqueValues!F:F,0))),"#N/C")</f>
        <v>Vespoidea</v>
      </c>
      <c r="AD663" s="87" t="str">
        <f>+IFERROR(IF(AE663="#N/C","#N/C",IF(AE663="-",INDEX(Taxonomy_UniqueValues!F:F,MATCH(AF663,Taxonomy_UniqueValues!H:H,0)),INDEX(Taxonomy_UniqueValues!F:F,MATCH(AE663,Taxonomy_UniqueValues!G:G,0)))),"#N/C")</f>
        <v>Vespidae</v>
      </c>
      <c r="AE663" s="87" t="str">
        <f>+IFERROR(IF(AF663="#N/C","#N/C",INDEX(Taxonomy_UniqueValues!G:G,MATCH(AF663,Taxonomy_UniqueValues!H:H,0))),"#N/C")</f>
        <v>Vespinae</v>
      </c>
      <c r="AF663" s="89" t="s">
        <v>58</v>
      </c>
      <c r="AG663" s="88" t="s">
        <v>37</v>
      </c>
      <c r="AH663" s="39" t="str" cm="1">
        <f t="array" ref="AH663">IF(LEN(V663)&gt;1,V663,_xlfn.LET(_xlpm.cls,Y663, _xlpm.ord,IFERROR(Z663,"#N/C"), _xlpm.subord,IFERROR(AA663,"#N/C"), _xlpm.infr,IFERROR(AB663,"#N/C"), _xlpm.sf,IFERROR(AC663,"#N/C"), _xlpm.fam,IFERROR(AD663,"#N/C"), _xlpm.subfam,IF(TRIM(AE663)="-","#N/C",IFERROR(AE663,"#N/C")),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_xlpm.fallback,IF(IFERROR(Z663,"#N/C")="#N/C",Y663,IF(IFERROR(AA663,"#N/C")="#N/C",Z663,IF(IFERROR(AB663,"#N/C")="#N/C",AA663,IF(IFERROR(AC663,"#N/C")="#N/C",AB663,IF(IFERROR(AD663,"#N/C")="#N/C",AC663,IF(IFERROR(AE663,"#N/C")="#N/C",AD663,"#N/C")))))), _xlpm.finalResult,IF(OR(_xlpm.computedResult="",_xlpm.computedResult="#N/C"),_xlpm.fallback,_xlpm.computedResult), INDEX(_xlpm.finalResult,1)))</f>
        <v>wasp</v>
      </c>
      <c r="AI663" s="106" t="s">
        <v>35</v>
      </c>
      <c r="AJ663" s="55" t="str">
        <f t="shared" si="89"/>
        <v>Insecta.Hymenoptera.Apocrita.Aculeata.Vespoidea.Vespidae.Vespinae.Vespula.#N/C</v>
      </c>
    </row>
    <row r="664" spans="1:36" x14ac:dyDescent="0.25">
      <c r="A664" s="3">
        <v>134</v>
      </c>
      <c r="B664" s="50" t="str">
        <f t="shared" si="86"/>
        <v>FAIR-D3_134</v>
      </c>
      <c r="C664" s="51" t="s">
        <v>530</v>
      </c>
      <c r="D664" s="4">
        <f t="shared" si="92"/>
        <v>45165</v>
      </c>
      <c r="E664" s="1" t="s">
        <v>694</v>
      </c>
      <c r="F664" s="81" t="str">
        <f>HYPERLINK(VLOOKUP(E664,Video_List!G:K,5),"video")</f>
        <v>video</v>
      </c>
      <c r="G664" s="5" t="str">
        <f>IF(ISBLANK(E664),"",IFERROR(IF(MATCH(E664,Video_List!$G:$G,)&gt;0,"ok",""),"errr"))</f>
        <v>ok</v>
      </c>
      <c r="H664" s="1" t="s">
        <v>695</v>
      </c>
      <c r="I664" s="81" t="str">
        <f>HYPERLINK(VLOOKUP(H664,Video_List!G:K,5),"video")</f>
        <v>video</v>
      </c>
      <c r="J664" s="5" t="str">
        <f>IF(ISBLANK(H664),"",IFERROR(IF(MATCH(H664,Video_List!$G:$G,)&gt;0,"ok",""),"error"))</f>
        <v>ok</v>
      </c>
      <c r="K664" s="2">
        <v>45165.600509259297</v>
      </c>
      <c r="L664" s="2">
        <v>45165.6023263889</v>
      </c>
      <c r="M664" s="52">
        <f t="shared" si="93"/>
        <v>1.8171296032960527E-3</v>
      </c>
      <c r="N664" s="53" t="s">
        <v>31</v>
      </c>
      <c r="O664" s="54" t="s">
        <v>32</v>
      </c>
      <c r="P664" s="54" t="s">
        <v>33</v>
      </c>
      <c r="Q664" s="6">
        <v>134</v>
      </c>
      <c r="R664" s="5" t="str">
        <f t="shared" si="90"/>
        <v>FAIR-D3/134</v>
      </c>
      <c r="S664" s="4" t="str">
        <f>IF(ISBLANK(E664),"",IF(E664=H664, "1 video",CONCATENATE((+COUNTIFS(Video_List!$A:$A,Monitoring!C664,Video_List!$D:$D,"&lt;=" &amp;Monitoring!L664)-COUNTIFS(Video_List!$A:$A,Monitoring!C664,Video_List!$D:$D,"&lt;=" &amp;Monitoring!K664))+1," videos")))</f>
        <v>2 videos</v>
      </c>
      <c r="T664" s="54" t="s">
        <v>34</v>
      </c>
      <c r="U664" s="75"/>
      <c r="V664" s="7" t="str">
        <f t="shared" si="88"/>
        <v/>
      </c>
      <c r="W664" s="85" t="str">
        <f t="shared" si="91"/>
        <v>no</v>
      </c>
      <c r="X664" s="86" t="s">
        <v>35</v>
      </c>
      <c r="Y664" s="87" t="str">
        <f>+IFERROR(IF(Z664="#N/C","#N/C",INDEX(Taxonomy_UniqueValues!A:A,MATCH(Z664,Taxonomy_UniqueValues!B:B,0))),"#N/C")</f>
        <v>Insecta</v>
      </c>
      <c r="Z664" s="87" t="str">
        <f>+IFERROR(IF(AA664="#N/C","#N/C",INDEX(Taxonomy_UniqueValues!B:B,MATCH(AA664,Taxonomy_UniqueValues!C:C,0))),"#N/C")</f>
        <v>Diptera</v>
      </c>
      <c r="AA664" s="87" t="s">
        <v>49</v>
      </c>
      <c r="AB664" s="87" t="str">
        <f>+IFERROR(IF(AC664="#N/C","#N/C",INDEX(Taxonomy_UniqueValues!D:D,MATCH(AC664,Taxonomy_UniqueValues!E:E,0))),"#N/C")</f>
        <v>#N/C</v>
      </c>
      <c r="AC664" s="87" t="str">
        <f>+IFERROR(IF(AD664="#N/C","#N/C",INDEX(Taxonomy_UniqueValues!E:E,MATCH(AD664,Taxonomy_UniqueValues!F:F,0))),"#N/C")</f>
        <v>#N/C</v>
      </c>
      <c r="AD664" s="87" t="str">
        <f>+IFERROR(IF(AE664="#N/C","#N/C",IF(AE664="-",INDEX(Taxonomy_UniqueValues!F:F,MATCH(AF664,Taxonomy_UniqueValues!H:H,0)),INDEX(Taxonomy_UniqueValues!F:F,MATCH(AE664,Taxonomy_UniqueValues!G:G,0)))),"#N/C")</f>
        <v>#N/C</v>
      </c>
      <c r="AE664" s="87" t="str">
        <f>+IFERROR(IF(AF664="#N/C","#N/C",INDEX(Taxonomy_UniqueValues!G:G,MATCH(AF664,Taxonomy_UniqueValues!H:H,0))),"#N/C")</f>
        <v>#N/C</v>
      </c>
      <c r="AF664" s="89" t="str">
        <f>+IFERROR(IF(AG664="#N/C","#N/C",INDEX(Taxonomy_UniqueValues!H:H,MATCH(AG664,Taxonomy_UniqueValues!I:I,0))),"#N/C")</f>
        <v>#N/C</v>
      </c>
      <c r="AG664" s="88" t="s">
        <v>37</v>
      </c>
      <c r="AH664" s="39" t="str" cm="1">
        <f t="array" ref="AH664">IF(LEN(V664)&gt;1,V664,_xlfn.LET(_xlpm.cls,Y664, _xlpm.ord,IFERROR(Z664,"#N/C"), _xlpm.subord,IFERROR(AA664,"#N/C"), _xlpm.infr,IFERROR(AB664,"#N/C"), _xlpm.sf,IFERROR(AC664,"#N/C"), _xlpm.fam,IFERROR(AD664,"#N/C"), _xlpm.subfam,IF(TRIM(AE664)="-","#N/C",IFERROR(AE664,"#N/C")),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_xlpm.fallback,IF(IFERROR(Z664,"#N/C")="#N/C",Y664,IF(IFERROR(AA664,"#N/C")="#N/C",Z664,IF(IFERROR(AB664,"#N/C")="#N/C",AA664,IF(IFERROR(AC664,"#N/C")="#N/C",AB664,IF(IFERROR(AD664,"#N/C")="#N/C",AC664,IF(IFERROR(AE664,"#N/C")="#N/C",AD664,"#N/C")))))), _xlpm.finalResult,IF(OR(_xlpm.computedResult="",_xlpm.computedResult="#N/C"),_xlpm.fallback,_xlpm.computedResult), INDEX(_xlpm.finalResult,1)))</f>
        <v>Brachycera</v>
      </c>
      <c r="AI664" s="106" t="s">
        <v>35</v>
      </c>
      <c r="AJ664" s="55" t="str">
        <f t="shared" si="89"/>
        <v>Insecta.Diptera.Brachycera.#N/C.#N/C.#N/C.#N/C.#N/C.#N/C</v>
      </c>
    </row>
    <row r="665" spans="1:36" x14ac:dyDescent="0.25">
      <c r="A665" s="3">
        <v>135</v>
      </c>
      <c r="B665" s="50" t="str">
        <f t="shared" si="86"/>
        <v>FAIR-D3_135</v>
      </c>
      <c r="C665" s="51" t="s">
        <v>530</v>
      </c>
      <c r="D665" s="4">
        <f t="shared" si="92"/>
        <v>45165</v>
      </c>
      <c r="E665" s="1" t="s">
        <v>696</v>
      </c>
      <c r="F665" s="81" t="str">
        <f>HYPERLINK(VLOOKUP(E665,Video_List!G:K,5),"video")</f>
        <v>video</v>
      </c>
      <c r="G665" s="5" t="str">
        <f>IF(ISBLANK(E665),"",IFERROR(IF(MATCH(E665,Video_List!$G:$G,)&gt;0,"ok",""),"errr"))</f>
        <v>ok</v>
      </c>
      <c r="H665" s="1" t="s">
        <v>697</v>
      </c>
      <c r="I665" s="81" t="str">
        <f>HYPERLINK(VLOOKUP(H665,Video_List!G:K,5),"video")</f>
        <v>video</v>
      </c>
      <c r="J665" s="5" t="str">
        <f>IF(ISBLANK(H665),"",IFERROR(IF(MATCH(H665,Video_List!$G:$G,)&gt;0,"ok",""),"error"))</f>
        <v>ok</v>
      </c>
      <c r="K665" s="2">
        <v>45165.6121643519</v>
      </c>
      <c r="L665" s="2">
        <v>45165.617442129602</v>
      </c>
      <c r="M665" s="52">
        <f t="shared" si="93"/>
        <v>5.2777777018491179E-3</v>
      </c>
      <c r="N665" s="53" t="s">
        <v>46</v>
      </c>
      <c r="O665" s="54" t="s">
        <v>35</v>
      </c>
      <c r="P665" s="54" t="s">
        <v>46</v>
      </c>
      <c r="Q665" s="6">
        <v>135</v>
      </c>
      <c r="R665" s="5" t="str">
        <f t="shared" si="90"/>
        <v>FAIR-D3/135</v>
      </c>
      <c r="S665" s="4" t="str">
        <f>IF(ISBLANK(E665),"",IF(E665=H665, "1 video",CONCATENATE((+COUNTIFS(Video_List!$A:$A,Monitoring!C665,Video_List!$D:$D,"&lt;=" &amp;Monitoring!L665)-COUNTIFS(Video_List!$A:$A,Monitoring!C665,Video_List!$D:$D,"&lt;=" &amp;Monitoring!K665))+1," videos")))</f>
        <v>5 videos</v>
      </c>
      <c r="T665" s="54" t="s">
        <v>34</v>
      </c>
      <c r="U665" s="75"/>
      <c r="V665" s="7" t="str">
        <f t="shared" si="88"/>
        <v/>
      </c>
      <c r="W665" s="85" t="str">
        <f t="shared" si="91"/>
        <v>no</v>
      </c>
      <c r="X665" s="86" t="s">
        <v>35</v>
      </c>
      <c r="Y665" s="87" t="str">
        <f>+IFERROR(IF(Z665="#N/C","#N/C",INDEX(Taxonomy_UniqueValues!A:A,MATCH(Z665,Taxonomy_UniqueValues!B:B,0))),"#N/C")</f>
        <v>Insecta</v>
      </c>
      <c r="Z665" s="87" t="str">
        <f>+IFERROR(IF(AA665="#N/C","#N/C",INDEX(Taxonomy_UniqueValues!B:B,MATCH(AA665,Taxonomy_UniqueValues!C:C,0))),"#N/C")</f>
        <v>Diptera</v>
      </c>
      <c r="AA665" s="87" t="s">
        <v>49</v>
      </c>
      <c r="AB665" s="87" t="str">
        <f>+IFERROR(IF(AC665="#N/C","#N/C",INDEX(Taxonomy_UniqueValues!D:D,MATCH(AC665,Taxonomy_UniqueValues!E:E,0))),"#N/C")</f>
        <v>#N/C</v>
      </c>
      <c r="AC665" s="87" t="str">
        <f>+IFERROR(IF(AD665="#N/C","#N/C",INDEX(Taxonomy_UniqueValues!E:E,MATCH(AD665,Taxonomy_UniqueValues!F:F,0))),"#N/C")</f>
        <v>#N/C</v>
      </c>
      <c r="AD665" s="87" t="str">
        <f>+IFERROR(IF(AE665="#N/C","#N/C",IF(AE665="-",INDEX(Taxonomy_UniqueValues!F:F,MATCH(AF665,Taxonomy_UniqueValues!H:H,0)),INDEX(Taxonomy_UniqueValues!F:F,MATCH(AE665,Taxonomy_UniqueValues!G:G,0)))),"#N/C")</f>
        <v>#N/C</v>
      </c>
      <c r="AE665" s="87" t="str">
        <f>+IFERROR(IF(AF665="#N/C","#N/C",INDEX(Taxonomy_UniqueValues!G:G,MATCH(AF665,Taxonomy_UniqueValues!H:H,0))),"#N/C")</f>
        <v>#N/C</v>
      </c>
      <c r="AF665" s="89" t="str">
        <f>+IFERROR(IF(AG665="#N/C","#N/C",INDEX(Taxonomy_UniqueValues!H:H,MATCH(AG665,Taxonomy_UniqueValues!I:I,0))),"#N/C")</f>
        <v>#N/C</v>
      </c>
      <c r="AG665" s="88" t="s">
        <v>37</v>
      </c>
      <c r="AH665" s="39" t="str" cm="1">
        <f t="array" ref="AH665">IF(LEN(V665)&gt;1,V665,_xlfn.LET(_xlpm.cls,Y665, _xlpm.ord,IFERROR(Z665,"#N/C"), _xlpm.subord,IFERROR(AA665,"#N/C"), _xlpm.infr,IFERROR(AB665,"#N/C"), _xlpm.sf,IFERROR(AC665,"#N/C"), _xlpm.fam,IFERROR(AD665,"#N/C"), _xlpm.subfam,IF(TRIM(AE665)="-","#N/C",IFERROR(AE665,"#N/C")),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_xlpm.fallback,IF(IFERROR(Z665,"#N/C")="#N/C",Y665,IF(IFERROR(AA665,"#N/C")="#N/C",Z665,IF(IFERROR(AB665,"#N/C")="#N/C",AA665,IF(IFERROR(AC665,"#N/C")="#N/C",AB665,IF(IFERROR(AD665,"#N/C")="#N/C",AC665,IF(IFERROR(AE665,"#N/C")="#N/C",AD665,"#N/C")))))), _xlpm.finalResult,IF(OR(_xlpm.computedResult="",_xlpm.computedResult="#N/C"),_xlpm.fallback,_xlpm.computedResult), INDEX(_xlpm.finalResult,1)))</f>
        <v>Brachycera</v>
      </c>
      <c r="AI665" s="106" t="s">
        <v>35</v>
      </c>
      <c r="AJ665" s="55" t="str">
        <f t="shared" si="89"/>
        <v>Insecta.Diptera.Brachycera.#N/C.#N/C.#N/C.#N/C.#N/C.#N/C</v>
      </c>
    </row>
    <row r="666" spans="1:36" x14ac:dyDescent="0.25">
      <c r="A666" s="3">
        <v>136</v>
      </c>
      <c r="B666" s="50" t="str">
        <f t="shared" si="86"/>
        <v>FAIR-D3_136</v>
      </c>
      <c r="C666" s="51" t="s">
        <v>530</v>
      </c>
      <c r="D666" s="4">
        <f t="shared" si="92"/>
        <v>45165</v>
      </c>
      <c r="E666" s="1" t="s">
        <v>698</v>
      </c>
      <c r="F666" s="81" t="str">
        <f>HYPERLINK(VLOOKUP(E666,Video_List!G:K,5),"video")</f>
        <v>video</v>
      </c>
      <c r="G666" s="5" t="str">
        <f>IF(ISBLANK(E666),"",IFERROR(IF(MATCH(E666,Video_List!$G:$G,)&gt;0,"ok",""),"errr"))</f>
        <v>ok</v>
      </c>
      <c r="H666" s="1" t="s">
        <v>697</v>
      </c>
      <c r="I666" s="81" t="str">
        <f>HYPERLINK(VLOOKUP(H666,Video_List!G:K,5),"video")</f>
        <v>video</v>
      </c>
      <c r="J666" s="5" t="str">
        <f>IF(ISBLANK(H666),"",IFERROR(IF(MATCH(H666,Video_List!$G:$G,)&gt;0,"ok",""),"error"))</f>
        <v>ok</v>
      </c>
      <c r="K666" s="2">
        <v>45165.614988425899</v>
      </c>
      <c r="L666" s="2">
        <v>45165.617083333302</v>
      </c>
      <c r="M666" s="52">
        <f t="shared" si="93"/>
        <v>2.0949074023519643E-3</v>
      </c>
      <c r="N666" s="53" t="s">
        <v>31</v>
      </c>
      <c r="O666" s="54" t="s">
        <v>35</v>
      </c>
      <c r="P666" s="54" t="s">
        <v>46</v>
      </c>
      <c r="Q666" s="6">
        <v>136</v>
      </c>
      <c r="R666" s="5" t="str">
        <f t="shared" si="90"/>
        <v>FAIR-D3/136</v>
      </c>
      <c r="S666" s="4" t="str">
        <f>IF(ISBLANK(E666),"",IF(E666=H666, "1 video",CONCATENATE((+COUNTIFS(Video_List!$A:$A,Monitoring!C666,Video_List!$D:$D,"&lt;=" &amp;Monitoring!L666)-COUNTIFS(Video_List!$A:$A,Monitoring!C666,Video_List!$D:$D,"&lt;=" &amp;Monitoring!K666))+1," videos")))</f>
        <v>4 videos</v>
      </c>
      <c r="T666" s="54" t="s">
        <v>34</v>
      </c>
      <c r="U666" s="75"/>
      <c r="V666" s="7" t="str">
        <f t="shared" si="88"/>
        <v/>
      </c>
      <c r="W666" s="85" t="str">
        <f t="shared" si="91"/>
        <v>no</v>
      </c>
      <c r="X666" s="86" t="s">
        <v>35</v>
      </c>
      <c r="Y666" s="87" t="str">
        <f>+IFERROR(IF(Z666="#N/C","#N/C",INDEX(Taxonomy_UniqueValues!A:A,MATCH(Z666,Taxonomy_UniqueValues!B:B,0))),"#N/C")</f>
        <v>Insecta</v>
      </c>
      <c r="Z666" s="87" t="str">
        <f>+IFERROR(IF(AA666="#N/C","#N/C",INDEX(Taxonomy_UniqueValues!B:B,MATCH(AA666,Taxonomy_UniqueValues!C:C,0))),"#N/C")</f>
        <v>Diptera</v>
      </c>
      <c r="AA666" s="87" t="s">
        <v>49</v>
      </c>
      <c r="AB666" s="87" t="str">
        <f>+IFERROR(IF(AC666="#N/C","#N/C",INDEX(Taxonomy_UniqueValues!D:D,MATCH(AC666,Taxonomy_UniqueValues!E:E,0))),"#N/C")</f>
        <v>#N/C</v>
      </c>
      <c r="AC666" s="87" t="str">
        <f>+IFERROR(IF(AD666="#N/C","#N/C",INDEX(Taxonomy_UniqueValues!E:E,MATCH(AD666,Taxonomy_UniqueValues!F:F,0))),"#N/C")</f>
        <v>#N/C</v>
      </c>
      <c r="AD666" s="87" t="str">
        <f>+IFERROR(IF(AE666="#N/C","#N/C",IF(AE666="-",INDEX(Taxonomy_UniqueValues!F:F,MATCH(AF666,Taxonomy_UniqueValues!H:H,0)),INDEX(Taxonomy_UniqueValues!F:F,MATCH(AE666,Taxonomy_UniqueValues!G:G,0)))),"#N/C")</f>
        <v>#N/C</v>
      </c>
      <c r="AE666" s="87" t="str">
        <f>+IFERROR(IF(AF666="#N/C","#N/C",INDEX(Taxonomy_UniqueValues!G:G,MATCH(AF666,Taxonomy_UniqueValues!H:H,0))),"#N/C")</f>
        <v>#N/C</v>
      </c>
      <c r="AF666" s="89" t="str">
        <f>+IFERROR(IF(AG666="#N/C","#N/C",INDEX(Taxonomy_UniqueValues!H:H,MATCH(AG666,Taxonomy_UniqueValues!I:I,0))),"#N/C")</f>
        <v>#N/C</v>
      </c>
      <c r="AG666" s="88" t="s">
        <v>37</v>
      </c>
      <c r="AH666" s="39" t="str" cm="1">
        <f t="array" ref="AH666">IF(LEN(V666)&gt;1,V666,_xlfn.LET(_xlpm.cls,Y666, _xlpm.ord,IFERROR(Z666,"#N/C"), _xlpm.subord,IFERROR(AA666,"#N/C"), _xlpm.infr,IFERROR(AB666,"#N/C"), _xlpm.sf,IFERROR(AC666,"#N/C"), _xlpm.fam,IFERROR(AD666,"#N/C"), _xlpm.subfam,IF(TRIM(AE666)="-","#N/C",IFERROR(AE666,"#N/C")),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_xlpm.fallback,IF(IFERROR(Z666,"#N/C")="#N/C",Y666,IF(IFERROR(AA666,"#N/C")="#N/C",Z666,IF(IFERROR(AB666,"#N/C")="#N/C",AA666,IF(IFERROR(AC666,"#N/C")="#N/C",AB666,IF(IFERROR(AD666,"#N/C")="#N/C",AC666,IF(IFERROR(AE666,"#N/C")="#N/C",AD666,"#N/C")))))), _xlpm.finalResult,IF(OR(_xlpm.computedResult="",_xlpm.computedResult="#N/C"),_xlpm.fallback,_xlpm.computedResult), INDEX(_xlpm.finalResult,1)))</f>
        <v>Brachycera</v>
      </c>
      <c r="AI666" s="106" t="s">
        <v>35</v>
      </c>
      <c r="AJ666" s="55" t="str">
        <f t="shared" si="89"/>
        <v>Insecta.Diptera.Brachycera.#N/C.#N/C.#N/C.#N/C.#N/C.#N/C</v>
      </c>
    </row>
    <row r="667" spans="1:36" x14ac:dyDescent="0.25">
      <c r="A667" s="3">
        <v>137</v>
      </c>
      <c r="B667" s="50" t="str">
        <f t="shared" si="86"/>
        <v>FAIR-D3_137</v>
      </c>
      <c r="C667" s="51" t="s">
        <v>530</v>
      </c>
      <c r="D667" s="4">
        <f t="shared" si="92"/>
        <v>45165</v>
      </c>
      <c r="E667" s="1" t="s">
        <v>699</v>
      </c>
      <c r="F667" s="81" t="str">
        <f>HYPERLINK(VLOOKUP(E667,Video_List!G:K,5),"video")</f>
        <v>video</v>
      </c>
      <c r="G667" s="5" t="str">
        <f>IF(ISBLANK(E667),"",IFERROR(IF(MATCH(E667,Video_List!$G:$G,)&gt;0,"ok",""),"errr"))</f>
        <v>ok</v>
      </c>
      <c r="H667" s="1" t="s">
        <v>699</v>
      </c>
      <c r="I667" s="81" t="str">
        <f>HYPERLINK(VLOOKUP(H667,Video_List!G:K,5),"video")</f>
        <v>video</v>
      </c>
      <c r="J667" s="5" t="str">
        <f>IF(ISBLANK(H667),"",IFERROR(IF(MATCH(H667,Video_List!$G:$G,)&gt;0,"ok",""),"error"))</f>
        <v>ok</v>
      </c>
      <c r="K667" s="2">
        <v>45165.6343865741</v>
      </c>
      <c r="L667" s="2">
        <v>45165.635543981502</v>
      </c>
      <c r="M667" s="52">
        <f t="shared" si="93"/>
        <v>1.1574074014788494E-3</v>
      </c>
      <c r="N667" s="53" t="s">
        <v>46</v>
      </c>
      <c r="O667" s="54" t="s">
        <v>35</v>
      </c>
      <c r="P667" s="54" t="s">
        <v>46</v>
      </c>
      <c r="Q667" s="6">
        <v>137</v>
      </c>
      <c r="R667" s="5" t="str">
        <f t="shared" si="90"/>
        <v>FAIR-D3/137</v>
      </c>
      <c r="S667" s="4" t="str">
        <f>IF(ISBLANK(E667),"",IF(E667=H667, "1 video",CONCATENATE((+COUNTIFS(Video_List!$A:$A,Monitoring!C667,Video_List!$D:$D,"&lt;=" &amp;Monitoring!L667)-COUNTIFS(Video_List!$A:$A,Monitoring!C667,Video_List!$D:$D,"&lt;=" &amp;Monitoring!K667))+1," videos")))</f>
        <v>1 video</v>
      </c>
      <c r="T667" s="54" t="s">
        <v>34</v>
      </c>
      <c r="U667" s="75"/>
      <c r="V667" s="7" t="str">
        <f t="shared" si="88"/>
        <v/>
      </c>
      <c r="W667" s="85" t="str">
        <f t="shared" si="91"/>
        <v>yes</v>
      </c>
      <c r="X667" s="86" t="s">
        <v>35</v>
      </c>
      <c r="Y667" s="87" t="str">
        <f>+IFERROR(IF(Z667="#N/C","#N/C",IF(Z667=0,INDEX(Taxonomy_UniqueValues!A:A,MATCH(AA667,Taxonomy_UniqueValues!C:C,0)),INDEX(Taxonomy_UniqueValues!A:A,MATCH(Z667,Taxonomy_UniqueValues!B:B,0)))),"#N/C")</f>
        <v>Insecta</v>
      </c>
      <c r="Z667" s="87" t="str">
        <f>+IFERROR(IF(AA667="#N/C","#N/C",IF(AA667=0,INDEX(Taxonomy_UniqueValues!B:B,MATCH(AB667,Taxonomy_UniqueValues!D:D,0)),INDEX(Taxonomy_UniqueValues!B:B,MATCH(AA667,Taxonomy_UniqueValues!C:C,0)))),"#N/C")</f>
        <v>Diptera</v>
      </c>
      <c r="AA667" s="87" t="str">
        <f>+IFERROR(IF(AB667="#N/C","#N/C",IF(AB667=0,INDEX(Taxonomy_UniqueValues!C:C,MATCH(AC667,Taxonomy_UniqueValues!E:E,0)),INDEX(Taxonomy_UniqueValues!C:C,MATCH(AB667,Taxonomy_UniqueValues!D:D,0)))),"#N/C")</f>
        <v>Brachycera</v>
      </c>
      <c r="AB667" s="87" t="str">
        <f>+IFERROR(IF(AC667="#N/C","#N/C",IF(AC667=0,INDEX(Taxonomy_UniqueValues!D:D,MATCH(AD667,Taxonomy_UniqueValues!F:F,0)),INDEX(Taxonomy_UniqueValues!D:D,MATCH(AC667,Taxonomy_UniqueValues!E:E,0)))),"#N/C")</f>
        <v>Muscomorpha</v>
      </c>
      <c r="AC667" s="87" t="str">
        <f>+IFERROR(IF(AD667="#N/C","#N/C",IF(AD667=0,INDEX(Taxonomy_UniqueValues!E:E,MATCH(AE667,Taxonomy_UniqueValues!G:G,0)),INDEX(Taxonomy_UniqueValues!E:E,MATCH(AD667,Taxonomy_UniqueValues!F:F,0)))),"#N/C")</f>
        <v>Muscoidea</v>
      </c>
      <c r="AD667" s="87" t="str">
        <f>+IFERROR(IF(AE667="#N/C","#N/C",IF(AE667=0,INDEX(Taxonomy_UniqueValues!F:F,MATCH(AF667,Taxonomy_UniqueValues!H:H,0)),INDEX(Taxonomy_UniqueValues!F:F,MATCH(AE667,Taxonomy_UniqueValues!G:G,0)))),"#N/C")</f>
        <v>Fanniidae</v>
      </c>
      <c r="AE667" s="87">
        <f>+IFERROR(IF(AF667="#N/C","#N/C",INDEX(Taxonomy_UniqueValues!G:G,MATCH(AF667,Taxonomy_UniqueValues!H:H,0))),"#N/C")</f>
        <v>0</v>
      </c>
      <c r="AF667" s="89" t="s">
        <v>39</v>
      </c>
      <c r="AG667" s="88" t="s">
        <v>37</v>
      </c>
      <c r="AH667" s="39" t="str" cm="1">
        <f t="array" ref="AH667">IF(LEN(V667)&gt;1,V667,_xlfn.LET(_xlpm.cls,Y667, _xlpm.ord,IFERROR(Z667,"#N/C"), _xlpm.subord,IFERROR(AA667,"#N/C"), _xlpm.infr,IFERROR(AB667,"#N/C"), _xlpm.sf,IFERROR(AC667,"#N/C"), _xlpm.fam,IFERROR(AD667,"#N/C"), _xlpm.subfam,IF(TRIM(AE667)="-","#N/C",IFERROR(AE667,"#N/C")),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_xlpm.fallback,IF(IFERROR(Z667,"#N/C")="#N/C",Y667,IF(IFERROR(AA667,"#N/C")="#N/C",Z667,IF(IFERROR(AB667,"#N/C")="#N/C",AA667,IF(IFERROR(AC667,"#N/C")="#N/C",AB667,IF(IFERROR(AD667,"#N/C")="#N/C",AC667,IF(IFERROR(AE667,"#N/C")="#N/C",AD667,"#N/C")))))), _xlpm.finalResult,IF(OR(_xlpm.computedResult="",_xlpm.computedResult="#N/C"),_xlpm.fallback,_xlpm.computedResult), INDEX(_xlpm.finalResult,1)))</f>
        <v>fly</v>
      </c>
      <c r="AI667" s="106" t="s">
        <v>35</v>
      </c>
      <c r="AJ667" s="55" t="str">
        <f t="shared" si="89"/>
        <v>Insecta.Diptera.Brachycera.Muscomorpha.Muscoidea.Fanniidae.0.Fannia.#N/C</v>
      </c>
    </row>
    <row r="668" spans="1:36" x14ac:dyDescent="0.25">
      <c r="A668" s="3">
        <v>138</v>
      </c>
      <c r="B668" s="50" t="str">
        <f t="shared" si="86"/>
        <v>FAIR-D3_138</v>
      </c>
      <c r="C668" s="51" t="s">
        <v>530</v>
      </c>
      <c r="D668" s="4">
        <f t="shared" si="92"/>
        <v>45165</v>
      </c>
      <c r="E668" s="1" t="s">
        <v>700</v>
      </c>
      <c r="F668" s="81" t="str">
        <f>HYPERLINK(VLOOKUP(E668,Video_List!G:K,5),"video")</f>
        <v>video</v>
      </c>
      <c r="G668" s="5" t="str">
        <f>IF(ISBLANK(E668),"",IFERROR(IF(MATCH(E668,Video_List!$G:$G,)&gt;0,"ok",""),"errr"))</f>
        <v>ok</v>
      </c>
      <c r="H668" s="1" t="s">
        <v>700</v>
      </c>
      <c r="I668" s="81" t="str">
        <f>HYPERLINK(VLOOKUP(H668,Video_List!G:K,5),"video")</f>
        <v>video</v>
      </c>
      <c r="J668" s="5" t="str">
        <f>IF(ISBLANK(H668),"",IFERROR(IF(MATCH(H668,Video_List!$G:$G,)&gt;0,"ok",""),"error"))</f>
        <v>ok</v>
      </c>
      <c r="K668" s="2">
        <v>45165.648715277799</v>
      </c>
      <c r="L668" s="2">
        <v>45165.649016203701</v>
      </c>
      <c r="M668" s="52">
        <f t="shared" si="93"/>
        <v>3.0092590168351308E-4</v>
      </c>
      <c r="N668" s="53" t="s">
        <v>31</v>
      </c>
      <c r="O668" s="54" t="s">
        <v>35</v>
      </c>
      <c r="P668" s="54" t="s">
        <v>46</v>
      </c>
      <c r="Q668" s="6">
        <v>138</v>
      </c>
      <c r="R668" s="5" t="str">
        <f t="shared" si="90"/>
        <v>FAIR-D3/138</v>
      </c>
      <c r="S668" s="4" t="str">
        <f>IF(ISBLANK(E668),"",IF(E668=H668, "1 video",CONCATENATE((+COUNTIFS(Video_List!$A:$A,Monitoring!C668,Video_List!$D:$D,"&lt;=" &amp;Monitoring!L668)-COUNTIFS(Video_List!$A:$A,Monitoring!C668,Video_List!$D:$D,"&lt;=" &amp;Monitoring!K668))+1," videos")))</f>
        <v>1 video</v>
      </c>
      <c r="T668" s="54" t="s">
        <v>34</v>
      </c>
      <c r="U668" s="75"/>
      <c r="V668" s="7" t="str">
        <f t="shared" si="88"/>
        <v/>
      </c>
      <c r="W668" s="85" t="str">
        <f t="shared" si="91"/>
        <v>yes</v>
      </c>
      <c r="X668" s="86" t="s">
        <v>35</v>
      </c>
      <c r="Y668" s="87" t="str">
        <f>+IFERROR(IF(Z668="#N/C","#N/C",INDEX(Taxonomy_UniqueValues!A:A,MATCH(Z668,Taxonomy_UniqueValues!B:B,0))),"#N/C")</f>
        <v>Insecta</v>
      </c>
      <c r="Z668" s="87" t="str">
        <f>+IFERROR(IF(AA668="#N/C","#N/C",INDEX(Taxonomy_UniqueValues!B:B,MATCH(AA668,Taxonomy_UniqueValues!C:C,0))),"#N/C")</f>
        <v>Diptera</v>
      </c>
      <c r="AA668" s="87" t="str">
        <f>+IFERROR(IF(AC668="#N/C","#N/C",INDEX(Taxonomy_UniqueValues!C:C,MATCH(AC668,Taxonomy_UniqueValues!E:E,0))),"#N/C")</f>
        <v>Brachycera</v>
      </c>
      <c r="AB668" s="87" t="str">
        <f>+IFERROR(IF(AC668="#N/C","#N/C",INDEX(Taxonomy_UniqueValues!D:D,MATCH(AC668,Taxonomy_UniqueValues!E:E,0))),"#N/C")</f>
        <v>Muscomorpha</v>
      </c>
      <c r="AC668" s="87" t="s">
        <v>36</v>
      </c>
      <c r="AD668" s="87" t="str">
        <f>+IFERROR(IF(AE668="#N/C","#N/C",IF(AE668="-",INDEX(Taxonomy_UniqueValues!F:F,MATCH(AF668,Taxonomy_UniqueValues!H:H,0)),INDEX(Taxonomy_UniqueValues!F:F,MATCH(AE668,Taxonomy_UniqueValues!G:G,0)))),"#N/C")</f>
        <v>#N/C</v>
      </c>
      <c r="AE668" s="87" t="str">
        <f>+IFERROR(IF(AF668="#N/C","#N/C",INDEX(Taxonomy_UniqueValues!G:G,MATCH(AF668,Taxonomy_UniqueValues!H:H,0))),"#N/C")</f>
        <v>#N/C</v>
      </c>
      <c r="AF668" s="89" t="str">
        <f>+IFERROR(IF(AG668="#N/C","#N/C",INDEX(Taxonomy_UniqueValues!H:H,MATCH(AG668,Taxonomy_UniqueValues!I:I,0))),"#N/C")</f>
        <v>#N/C</v>
      </c>
      <c r="AG668" s="88" t="s">
        <v>37</v>
      </c>
      <c r="AH668" s="39" t="str" cm="1">
        <f t="array" ref="AH668">IF(LEN(V668)&gt;1,V668,_xlfn.LET(_xlpm.cls,Y668, _xlpm.ord,IFERROR(Z668,"#N/C"), _xlpm.subord,IFERROR(AA668,"#N/C"), _xlpm.infr,IFERROR(AB668,"#N/C"), _xlpm.sf,IFERROR(AC668,"#N/C"), _xlpm.fam,IFERROR(AD668,"#N/C"), _xlpm.subfam,IF(TRIM(AE668)="-","#N/C",IFERROR(AE668,"#N/C")),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_xlpm.fallback,IF(IFERROR(Z668,"#N/C")="#N/C",Y668,IF(IFERROR(AA668,"#N/C")="#N/C",Z668,IF(IFERROR(AB668,"#N/C")="#N/C",AA668,IF(IFERROR(AC668,"#N/C")="#N/C",AB668,IF(IFERROR(AD668,"#N/C")="#N/C",AC668,IF(IFERROR(AE668,"#N/C")="#N/C",AD668,"#N/C")))))), _xlpm.finalResult,IF(OR(_xlpm.computedResult="",_xlpm.computedResult="#N/C"),_xlpm.fallback,_xlpm.computedResult), INDEX(_xlpm.finalResult,1)))</f>
        <v>Muscoidea</v>
      </c>
      <c r="AI668" s="106" t="s">
        <v>35</v>
      </c>
      <c r="AJ668" s="55" t="str">
        <f t="shared" si="89"/>
        <v>Insecta.Diptera.Brachycera.Muscomorpha.Muscoidea.#N/C.#N/C.#N/C.#N/C</v>
      </c>
    </row>
    <row r="669" spans="1:36" x14ac:dyDescent="0.25">
      <c r="A669" s="3">
        <v>139</v>
      </c>
      <c r="B669" s="50" t="str">
        <f t="shared" si="86"/>
        <v>FAIR-D3_139</v>
      </c>
      <c r="C669" s="51" t="s">
        <v>530</v>
      </c>
      <c r="D669" s="4">
        <f t="shared" si="92"/>
        <v>45165</v>
      </c>
      <c r="E669" s="1" t="s">
        <v>701</v>
      </c>
      <c r="F669" s="81" t="str">
        <f>HYPERLINK(VLOOKUP(E669,Video_List!G:K,5),"video")</f>
        <v>video</v>
      </c>
      <c r="G669" s="5" t="str">
        <f>IF(ISBLANK(E669),"",IFERROR(IF(MATCH(E669,Video_List!$G:$G,)&gt;0,"ok",""),"errr"))</f>
        <v>ok</v>
      </c>
      <c r="H669" s="1" t="s">
        <v>701</v>
      </c>
      <c r="I669" s="81" t="str">
        <f>HYPERLINK(VLOOKUP(H669,Video_List!G:K,5),"video")</f>
        <v>video</v>
      </c>
      <c r="J669" s="5" t="str">
        <f>IF(ISBLANK(H669),"",IFERROR(IF(MATCH(H669,Video_List!$G:$G,)&gt;0,"ok",""),"error"))</f>
        <v>ok</v>
      </c>
      <c r="K669" s="2">
        <v>45165.654502314799</v>
      </c>
      <c r="L669" s="2">
        <v>45165.654652777797</v>
      </c>
      <c r="M669" s="52">
        <f t="shared" si="93"/>
        <v>1.5046299813548103E-4</v>
      </c>
      <c r="N669" s="53" t="s">
        <v>46</v>
      </c>
      <c r="O669" s="54" t="s">
        <v>35</v>
      </c>
      <c r="P669" s="54" t="s">
        <v>46</v>
      </c>
      <c r="Q669" s="6">
        <v>139</v>
      </c>
      <c r="R669" s="5" t="str">
        <f t="shared" si="90"/>
        <v>FAIR-D3/139</v>
      </c>
      <c r="S669" s="4" t="str">
        <f>IF(ISBLANK(E669),"",IF(E669=H669, "1 video",CONCATENATE((+COUNTIFS(Video_List!$A:$A,Monitoring!C669,Video_List!$D:$D,"&lt;=" &amp;Monitoring!L669)-COUNTIFS(Video_List!$A:$A,Monitoring!C669,Video_List!$D:$D,"&lt;=" &amp;Monitoring!K669))+1," videos")))</f>
        <v>1 video</v>
      </c>
      <c r="T669" s="54" t="s">
        <v>34</v>
      </c>
      <c r="U669" s="75"/>
      <c r="V669" s="7" t="str">
        <f t="shared" si="88"/>
        <v/>
      </c>
      <c r="W669" s="85" t="str">
        <f t="shared" si="91"/>
        <v>no</v>
      </c>
      <c r="X669" s="86" t="s">
        <v>35</v>
      </c>
      <c r="Y669" s="87" t="str">
        <f>+IFERROR(IF(Z669="#N/C","#N/C",INDEX(Taxonomy_UniqueValues!A:A,MATCH(Z669,Taxonomy_UniqueValues!B:B,0))),"#N/C")</f>
        <v>Insecta</v>
      </c>
      <c r="Z669" s="87" t="str">
        <f>+IFERROR(IF(AA669="#N/C","#N/C",INDEX(Taxonomy_UniqueValues!B:B,MATCH(AA669,Taxonomy_UniqueValues!C:C,0))),"#N/C")</f>
        <v>Diptera</v>
      </c>
      <c r="AA669" s="87" t="s">
        <v>49</v>
      </c>
      <c r="AB669" s="87" t="str">
        <f>+IFERROR(IF(AC669="#N/C","#N/C",INDEX(Taxonomy_UniqueValues!D:D,MATCH(AC669,Taxonomy_UniqueValues!E:E,0))),"#N/C")</f>
        <v>#N/C</v>
      </c>
      <c r="AC669" s="87" t="str">
        <f>+IFERROR(IF(AD669="#N/C","#N/C",INDEX(Taxonomy_UniqueValues!E:E,MATCH(AD669,Taxonomy_UniqueValues!F:F,0))),"#N/C")</f>
        <v>#N/C</v>
      </c>
      <c r="AD669" s="87" t="str">
        <f>+IFERROR(IF(AE669="#N/C","#N/C",IF(AE669="-",INDEX(Taxonomy_UniqueValues!F:F,MATCH(AF669,Taxonomy_UniqueValues!H:H,0)),INDEX(Taxonomy_UniqueValues!F:F,MATCH(AE669,Taxonomy_UniqueValues!G:G,0)))),"#N/C")</f>
        <v>#N/C</v>
      </c>
      <c r="AE669" s="87" t="str">
        <f>+IFERROR(IF(AF669="#N/C","#N/C",INDEX(Taxonomy_UniqueValues!G:G,MATCH(AF669,Taxonomy_UniqueValues!H:H,0))),"#N/C")</f>
        <v>#N/C</v>
      </c>
      <c r="AF669" s="89" t="str">
        <f>+IFERROR(IF(AG669="#N/C","#N/C",INDEX(Taxonomy_UniqueValues!H:H,MATCH(AG669,Taxonomy_UniqueValues!I:I,0))),"#N/C")</f>
        <v>#N/C</v>
      </c>
      <c r="AG669" s="88" t="s">
        <v>37</v>
      </c>
      <c r="AH669" s="39" t="str" cm="1">
        <f t="array" ref="AH669">IF(LEN(V669)&gt;1,V669,_xlfn.LET(_xlpm.cls,Y669, _xlpm.ord,IFERROR(Z669,"#N/C"), _xlpm.subord,IFERROR(AA669,"#N/C"), _xlpm.infr,IFERROR(AB669,"#N/C"), _xlpm.sf,IFERROR(AC669,"#N/C"), _xlpm.fam,IFERROR(AD669,"#N/C"), _xlpm.subfam,IF(TRIM(AE669)="-","#N/C",IFERROR(AE669,"#N/C")),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_xlpm.fallback,IF(IFERROR(Z669,"#N/C")="#N/C",Y669,IF(IFERROR(AA669,"#N/C")="#N/C",Z669,IF(IFERROR(AB669,"#N/C")="#N/C",AA669,IF(IFERROR(AC669,"#N/C")="#N/C",AB669,IF(IFERROR(AD669,"#N/C")="#N/C",AC669,IF(IFERROR(AE669,"#N/C")="#N/C",AD669,"#N/C")))))), _xlpm.finalResult,IF(OR(_xlpm.computedResult="",_xlpm.computedResult="#N/C"),_xlpm.fallback,_xlpm.computedResult), INDEX(_xlpm.finalResult,1)))</f>
        <v>Brachycera</v>
      </c>
      <c r="AI669" s="106" t="s">
        <v>35</v>
      </c>
      <c r="AJ669" s="55" t="str">
        <f t="shared" si="89"/>
        <v>Insecta.Diptera.Brachycera.#N/C.#N/C.#N/C.#N/C.#N/C.#N/C</v>
      </c>
    </row>
    <row r="670" spans="1:36" x14ac:dyDescent="0.25">
      <c r="A670" s="3">
        <v>140</v>
      </c>
      <c r="B670" s="50" t="str">
        <f t="shared" si="86"/>
        <v>FAIR-D3_140</v>
      </c>
      <c r="C670" s="51" t="s">
        <v>530</v>
      </c>
      <c r="D670" s="4">
        <f t="shared" si="92"/>
        <v>45165</v>
      </c>
      <c r="E670" s="1" t="s">
        <v>702</v>
      </c>
      <c r="F670" s="81" t="str">
        <f>HYPERLINK(VLOOKUP(E670,Video_List!G:K,5),"video")</f>
        <v>video</v>
      </c>
      <c r="G670" s="5" t="str">
        <f>IF(ISBLANK(E670),"",IFERROR(IF(MATCH(E670,Video_List!$G:$G,)&gt;0,"ok",""),"errr"))</f>
        <v>ok</v>
      </c>
      <c r="H670" s="1" t="s">
        <v>702</v>
      </c>
      <c r="I670" s="81" t="str">
        <f>HYPERLINK(VLOOKUP(H670,Video_List!G:K,5),"video")</f>
        <v>video</v>
      </c>
      <c r="J670" s="5" t="str">
        <f>IF(ISBLANK(H670),"",IFERROR(IF(MATCH(H670,Video_List!$G:$G,)&gt;0,"ok",""),"error"))</f>
        <v>ok</v>
      </c>
      <c r="K670" s="2">
        <v>45165.706724536998</v>
      </c>
      <c r="L670" s="2">
        <v>45165.706851851901</v>
      </c>
      <c r="M670" s="52">
        <f t="shared" si="93"/>
        <v>1.2731490278383717E-4</v>
      </c>
      <c r="N670" s="53" t="s">
        <v>46</v>
      </c>
      <c r="O670" s="54" t="s">
        <v>35</v>
      </c>
      <c r="P670" s="54" t="s">
        <v>31</v>
      </c>
      <c r="Q670" s="6">
        <v>140</v>
      </c>
      <c r="R670" s="5" t="str">
        <f t="shared" si="90"/>
        <v>FAIR-D3/140</v>
      </c>
      <c r="S670" s="4" t="str">
        <f>IF(ISBLANK(E670),"",IF(E670=H670, "1 video",CONCATENATE((+COUNTIFS(Video_List!$A:$A,Monitoring!C670,Video_List!$D:$D,"&lt;=" &amp;Monitoring!L670)-COUNTIFS(Video_List!$A:$A,Monitoring!C670,Video_List!$D:$D,"&lt;=" &amp;Monitoring!K670))+1," videos")))</f>
        <v>1 video</v>
      </c>
      <c r="T670" s="54" t="s">
        <v>34</v>
      </c>
      <c r="U670" s="75"/>
      <c r="V670" s="7" t="str">
        <f t="shared" si="88"/>
        <v/>
      </c>
      <c r="W670" s="85" t="str">
        <f t="shared" si="91"/>
        <v>no</v>
      </c>
      <c r="X670" s="86" t="s">
        <v>35</v>
      </c>
      <c r="Y670" s="87" t="str">
        <f>+IFERROR(IF(Z670="#N/C","#N/C",INDEX(Taxonomy_UniqueValues!A:A,MATCH(Z670,Taxonomy_UniqueValues!B:B,0))),"#N/C")</f>
        <v>Insecta</v>
      </c>
      <c r="Z670" s="87" t="str">
        <f>+IFERROR(IF(AA670="#N/C","#N/C",INDEX(Taxonomy_UniqueValues!B:B,MATCH(AA670,Taxonomy_UniqueValues!C:C,0))),"#N/C")</f>
        <v>Diptera</v>
      </c>
      <c r="AA670" s="87" t="s">
        <v>49</v>
      </c>
      <c r="AB670" s="87" t="str">
        <f>+IFERROR(IF(AC670="#N/C","#N/C",INDEX(Taxonomy_UniqueValues!D:D,MATCH(AC670,Taxonomy_UniqueValues!E:E,0))),"#N/C")</f>
        <v>#N/C</v>
      </c>
      <c r="AC670" s="87" t="str">
        <f>+IFERROR(IF(AD670="#N/C","#N/C",INDEX(Taxonomy_UniqueValues!E:E,MATCH(AD670,Taxonomy_UniqueValues!F:F,0))),"#N/C")</f>
        <v>#N/C</v>
      </c>
      <c r="AD670" s="87" t="str">
        <f>+IFERROR(IF(AE670="#N/C","#N/C",IF(AE670="-",INDEX(Taxonomy_UniqueValues!F:F,MATCH(AF670,Taxonomy_UniqueValues!H:H,0)),INDEX(Taxonomy_UniqueValues!F:F,MATCH(AE670,Taxonomy_UniqueValues!G:G,0)))),"#N/C")</f>
        <v>#N/C</v>
      </c>
      <c r="AE670" s="87" t="str">
        <f>+IFERROR(IF(AF670="#N/C","#N/C",INDEX(Taxonomy_UniqueValues!G:G,MATCH(AF670,Taxonomy_UniqueValues!H:H,0))),"#N/C")</f>
        <v>#N/C</v>
      </c>
      <c r="AF670" s="89" t="str">
        <f>+IFERROR(IF(AG670="#N/C","#N/C",INDEX(Taxonomy_UniqueValues!H:H,MATCH(AG670,Taxonomy_UniqueValues!I:I,0))),"#N/C")</f>
        <v>#N/C</v>
      </c>
      <c r="AG670" s="88" t="s">
        <v>37</v>
      </c>
      <c r="AH670" s="39" t="str" cm="1">
        <f t="array" ref="AH670">IF(LEN(V670)&gt;1,V670,_xlfn.LET(_xlpm.cls,Y670, _xlpm.ord,IFERROR(Z670,"#N/C"), _xlpm.subord,IFERROR(AA670,"#N/C"), _xlpm.infr,IFERROR(AB670,"#N/C"), _xlpm.sf,IFERROR(AC670,"#N/C"), _xlpm.fam,IFERROR(AD670,"#N/C"), _xlpm.subfam,IF(TRIM(AE670)="-","#N/C",IFERROR(AE670,"#N/C")),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_xlpm.fallback,IF(IFERROR(Z670,"#N/C")="#N/C",Y670,IF(IFERROR(AA670,"#N/C")="#N/C",Z670,IF(IFERROR(AB670,"#N/C")="#N/C",AA670,IF(IFERROR(AC670,"#N/C")="#N/C",AB670,IF(IFERROR(AD670,"#N/C")="#N/C",AC670,IF(IFERROR(AE670,"#N/C")="#N/C",AD670,"#N/C")))))), _xlpm.finalResult,IF(OR(_xlpm.computedResult="",_xlpm.computedResult="#N/C"),_xlpm.fallback,_xlpm.computedResult), INDEX(_xlpm.finalResult,1)))</f>
        <v>Brachycera</v>
      </c>
      <c r="AI670" s="106" t="s">
        <v>35</v>
      </c>
      <c r="AJ670" s="55" t="str">
        <f t="shared" si="89"/>
        <v>Insecta.Diptera.Brachycera.#N/C.#N/C.#N/C.#N/C.#N/C.#N/C</v>
      </c>
    </row>
    <row r="671" spans="1:36" x14ac:dyDescent="0.25">
      <c r="A671" s="3">
        <v>141</v>
      </c>
      <c r="B671" s="50" t="str">
        <f t="shared" si="86"/>
        <v>FAIR-D3_141</v>
      </c>
      <c r="C671" s="51" t="s">
        <v>530</v>
      </c>
      <c r="D671" s="4">
        <f t="shared" si="92"/>
        <v>45165</v>
      </c>
      <c r="E671" s="1" t="s">
        <v>703</v>
      </c>
      <c r="F671" s="81" t="str">
        <f>HYPERLINK(VLOOKUP(E671,Video_List!G:K,5),"video")</f>
        <v>video</v>
      </c>
      <c r="G671" s="5" t="str">
        <f>IF(ISBLANK(E671),"",IFERROR(IF(MATCH(E671,Video_List!$G:$G,)&gt;0,"ok",""),"errr"))</f>
        <v>ok</v>
      </c>
      <c r="H671" s="1" t="s">
        <v>704</v>
      </c>
      <c r="I671" s="81" t="str">
        <f>HYPERLINK(VLOOKUP(H671,Video_List!G:K,5),"video")</f>
        <v>video</v>
      </c>
      <c r="J671" s="5" t="str">
        <f>IF(ISBLANK(H671),"",IFERROR(IF(MATCH(H671,Video_List!$G:$G,)&gt;0,"ok",""),"error"))</f>
        <v>ok</v>
      </c>
      <c r="K671" s="2">
        <v>45165.749618055597</v>
      </c>
      <c r="L671" s="2">
        <v>45165.755983796298</v>
      </c>
      <c r="M671" s="52">
        <f t="shared" si="93"/>
        <v>6.3657407008577138E-3</v>
      </c>
      <c r="N671" s="53" t="s">
        <v>46</v>
      </c>
      <c r="O671" s="54" t="s">
        <v>35</v>
      </c>
      <c r="P671" s="54" t="s">
        <v>46</v>
      </c>
      <c r="Q671" s="6">
        <v>141</v>
      </c>
      <c r="R671" s="5" t="str">
        <f t="shared" si="90"/>
        <v>FAIR-D3/141</v>
      </c>
      <c r="S671" s="4" t="str">
        <f>IF(ISBLANK(E671),"",IF(E671=H671, "1 video",CONCATENATE((+COUNTIFS(Video_List!$A:$A,Monitoring!C671,Video_List!$D:$D,"&lt;=" &amp;Monitoring!L671)-COUNTIFS(Video_List!$A:$A,Monitoring!C671,Video_List!$D:$D,"&lt;=" &amp;Monitoring!K671))+1," videos")))</f>
        <v>3 videos</v>
      </c>
      <c r="T671" s="54" t="s">
        <v>34</v>
      </c>
      <c r="U671" s="75"/>
      <c r="V671" s="7" t="str">
        <f t="shared" si="88"/>
        <v/>
      </c>
      <c r="W671" s="85" t="str">
        <f t="shared" si="91"/>
        <v>yes</v>
      </c>
      <c r="X671" s="86" t="s">
        <v>35</v>
      </c>
      <c r="Y671" s="87" t="str">
        <f>+IFERROR(IF(Z671="#N/C","#N/C",IF(Z671=0,INDEX(Taxonomy_UniqueValues!A:A,MATCH(AA671,Taxonomy_UniqueValues!C:C,0)),INDEX(Taxonomy_UniqueValues!A:A,MATCH(Z671,Taxonomy_UniqueValues!B:B,0)))),"#N/C")</f>
        <v>Insecta</v>
      </c>
      <c r="Z671" s="87" t="str">
        <f>+IFERROR(IF(AA671="#N/C","#N/C",IF(AA671=0,INDEX(Taxonomy_UniqueValues!B:B,MATCH(AB671,Taxonomy_UniqueValues!D:D,0)),INDEX(Taxonomy_UniqueValues!B:B,MATCH(AA671,Taxonomy_UniqueValues!C:C,0)))),"#N/C")</f>
        <v>Diptera</v>
      </c>
      <c r="AA671" s="87" t="str">
        <f>+IFERROR(IF(AB671="#N/C","#N/C",IF(AB671=0,INDEX(Taxonomy_UniqueValues!C:C,MATCH(AC671,Taxonomy_UniqueValues!E:E,0)),INDEX(Taxonomy_UniqueValues!C:C,MATCH(AB671,Taxonomy_UniqueValues!D:D,0)))),"#N/C")</f>
        <v>Brachycera</v>
      </c>
      <c r="AB671" s="87" t="str">
        <f>+IFERROR(IF(AC671="#N/C","#N/C",IF(AC671=0,INDEX(Taxonomy_UniqueValues!D:D,MATCH(AD671,Taxonomy_UniqueValues!F:F,0)),INDEX(Taxonomy_UniqueValues!D:D,MATCH(AC671,Taxonomy_UniqueValues!E:E,0)))),"#N/C")</f>
        <v>Muscomorpha</v>
      </c>
      <c r="AC671" s="87" t="str">
        <f>+IFERROR(IF(AD671="#N/C","#N/C",IF(AD671=0,INDEX(Taxonomy_UniqueValues!E:E,MATCH(AE671,Taxonomy_UniqueValues!G:G,0)),INDEX(Taxonomy_UniqueValues!E:E,MATCH(AD671,Taxonomy_UniqueValues!F:F,0)))),"#N/C")</f>
        <v>Muscoidea</v>
      </c>
      <c r="AD671" s="87" t="str">
        <f>+IFERROR(IF(AE671="#N/C","#N/C",IF(AE671=0,INDEX(Taxonomy_UniqueValues!F:F,MATCH(AF671,Taxonomy_UniqueValues!H:H,0)),INDEX(Taxonomy_UniqueValues!F:F,MATCH(AE671,Taxonomy_UniqueValues!G:G,0)))),"#N/C")</f>
        <v>Fanniidae</v>
      </c>
      <c r="AE671" s="87">
        <f>+IFERROR(IF(AF671="#N/C","#N/C",INDEX(Taxonomy_UniqueValues!G:G,MATCH(AF671,Taxonomy_UniqueValues!H:H,0))),"#N/C")</f>
        <v>0</v>
      </c>
      <c r="AF671" s="89" t="s">
        <v>39</v>
      </c>
      <c r="AG671" s="88" t="s">
        <v>37</v>
      </c>
      <c r="AH671" s="39" t="str" cm="1">
        <f t="array" ref="AH671">IF(LEN(V671)&gt;1,V671,_xlfn.LET(_xlpm.cls,Y671, _xlpm.ord,IFERROR(Z671,"#N/C"), _xlpm.subord,IFERROR(AA671,"#N/C"), _xlpm.infr,IFERROR(AB671,"#N/C"), _xlpm.sf,IFERROR(AC671,"#N/C"), _xlpm.fam,IFERROR(AD671,"#N/C"), _xlpm.subfam,IF(TRIM(AE671)="-","#N/C",IFERROR(AE671,"#N/C")),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_xlpm.fallback,IF(IFERROR(Z671,"#N/C")="#N/C",Y671,IF(IFERROR(AA671,"#N/C")="#N/C",Z671,IF(IFERROR(AB671,"#N/C")="#N/C",AA671,IF(IFERROR(AC671,"#N/C")="#N/C",AB671,IF(IFERROR(AD671,"#N/C")="#N/C",AC671,IF(IFERROR(AE671,"#N/C")="#N/C",AD671,"#N/C")))))), _xlpm.finalResult,IF(OR(_xlpm.computedResult="",_xlpm.computedResult="#N/C"),_xlpm.fallback,_xlpm.computedResult), INDEX(_xlpm.finalResult,1)))</f>
        <v>fly</v>
      </c>
      <c r="AI671" s="106" t="s">
        <v>35</v>
      </c>
      <c r="AJ671" s="55" t="str">
        <f t="shared" si="89"/>
        <v>Insecta.Diptera.Brachycera.Muscomorpha.Muscoidea.Fanniidae.0.Fannia.#N/C</v>
      </c>
    </row>
    <row r="672" spans="1:36" x14ac:dyDescent="0.25">
      <c r="A672" s="3">
        <v>142</v>
      </c>
      <c r="B672" s="50" t="str">
        <f t="shared" si="86"/>
        <v>FAIR-D3_142</v>
      </c>
      <c r="C672" s="51" t="s">
        <v>530</v>
      </c>
      <c r="D672" s="4">
        <f t="shared" si="92"/>
        <v>45174</v>
      </c>
      <c r="E672" s="1" t="s">
        <v>705</v>
      </c>
      <c r="F672" s="81" t="str">
        <f>HYPERLINK(VLOOKUP(E672,Video_List!G:K,5),"video")</f>
        <v>video</v>
      </c>
      <c r="G672" s="5" t="str">
        <f>IF(ISBLANK(E672),"",IFERROR(IF(MATCH(E672,Video_List!$G:$G,)&gt;0,"ok",""),"errr"))</f>
        <v>ok</v>
      </c>
      <c r="H672" s="1" t="s">
        <v>705</v>
      </c>
      <c r="I672" s="81" t="str">
        <f>HYPERLINK(VLOOKUP(H672,Video_List!G:K,5),"video")</f>
        <v>video</v>
      </c>
      <c r="J672" s="5" t="str">
        <f>IF(ISBLANK(H672),"",IFERROR(IF(MATCH(H672,Video_List!$G:$G,)&gt;0,"ok",""),"error"))</f>
        <v>ok</v>
      </c>
      <c r="K672" s="2">
        <v>45174.360925925903</v>
      </c>
      <c r="L672" s="2">
        <v>45174.3614930556</v>
      </c>
      <c r="M672" s="52">
        <f t="shared" si="93"/>
        <v>5.6712969671934843E-4</v>
      </c>
      <c r="N672" s="53" t="s">
        <v>31</v>
      </c>
      <c r="O672" s="54" t="s">
        <v>32</v>
      </c>
      <c r="P672" s="54" t="s">
        <v>33</v>
      </c>
      <c r="Q672" s="6">
        <v>142</v>
      </c>
      <c r="R672" s="5" t="str">
        <f t="shared" si="90"/>
        <v>FAIR-D3/142</v>
      </c>
      <c r="S672" s="4" t="str">
        <f>IF(ISBLANK(E672),"",IF(E672=H672, "1 video",CONCATENATE((+COUNTIFS(Video_List!$A:$A,Monitoring!C672,Video_List!$D:$D,"&lt;=" &amp;Monitoring!L672)-COUNTIFS(Video_List!$A:$A,Monitoring!C672,Video_List!$D:$D,"&lt;=" &amp;Monitoring!K672))+1," videos")))</f>
        <v>1 video</v>
      </c>
      <c r="T672" s="54" t="s">
        <v>34</v>
      </c>
      <c r="U672" s="75"/>
      <c r="V672" s="7" t="str">
        <f t="shared" si="88"/>
        <v/>
      </c>
      <c r="W672" s="85" t="str">
        <f t="shared" si="91"/>
        <v>yes</v>
      </c>
      <c r="X672" s="86" t="s">
        <v>35</v>
      </c>
      <c r="Y672" s="87" t="str">
        <f>+IFERROR(IF(Z672="#N/C","#N/C",INDEX(Taxonomy_UniqueValues!A:A,MATCH(Z672,Taxonomy_UniqueValues!B:B,0))),"#N/C")</f>
        <v>Insecta</v>
      </c>
      <c r="Z672" s="87" t="str">
        <f>+IFERROR(IF(AA672="#N/C","#N/C",INDEX(Taxonomy_UniqueValues!B:B,MATCH(AA672,Taxonomy_UniqueValues!C:C,0))),"#N/C")</f>
        <v>Diptera</v>
      </c>
      <c r="AA672" s="87" t="str">
        <f>+IFERROR(IF(AC672="#N/C","#N/C",INDEX(Taxonomy_UniqueValues!C:C,MATCH(AC672,Taxonomy_UniqueValues!E:E,0))),"#N/C")</f>
        <v>Brachycera</v>
      </c>
      <c r="AB672" s="87" t="str">
        <f>+IFERROR(IF(AC672="#N/C","#N/C",INDEX(Taxonomy_UniqueValues!D:D,MATCH(AC672,Taxonomy_UniqueValues!E:E,0))),"#N/C")</f>
        <v>Muscomorpha</v>
      </c>
      <c r="AC672" s="87" t="s">
        <v>36</v>
      </c>
      <c r="AD672" s="87" t="str">
        <f>+IFERROR(IF(AE672="#N/C","#N/C",IF(AE672="-",INDEX(Taxonomy_UniqueValues!F:F,MATCH(AF672,Taxonomy_UniqueValues!H:H,0)),INDEX(Taxonomy_UniqueValues!F:F,MATCH(AE672,Taxonomy_UniqueValues!G:G,0)))),"#N/C")</f>
        <v>#N/C</v>
      </c>
      <c r="AE672" s="87" t="str">
        <f>+IFERROR(IF(AF672="#N/C","#N/C",INDEX(Taxonomy_UniqueValues!G:G,MATCH(AF672,Taxonomy_UniqueValues!H:H,0))),"#N/C")</f>
        <v>#N/C</v>
      </c>
      <c r="AF672" s="89" t="str">
        <f>+IFERROR(IF(AG672="#N/C","#N/C",INDEX(Taxonomy_UniqueValues!H:H,MATCH(AG672,Taxonomy_UniqueValues!I:I,0))),"#N/C")</f>
        <v>#N/C</v>
      </c>
      <c r="AG672" s="88" t="s">
        <v>37</v>
      </c>
      <c r="AH672" s="39" t="str" cm="1">
        <f t="array" ref="AH672">IF(LEN(V672)&gt;1,V672,_xlfn.LET(_xlpm.cls,Y672, _xlpm.ord,IFERROR(Z672,"#N/C"), _xlpm.subord,IFERROR(AA672,"#N/C"), _xlpm.infr,IFERROR(AB672,"#N/C"), _xlpm.sf,IFERROR(AC672,"#N/C"), _xlpm.fam,IFERROR(AD672,"#N/C"), _xlpm.subfam,IF(TRIM(AE672)="-","#N/C",IFERROR(AE672,"#N/C")),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_xlpm.fallback,IF(IFERROR(Z672,"#N/C")="#N/C",Y672,IF(IFERROR(AA672,"#N/C")="#N/C",Z672,IF(IFERROR(AB672,"#N/C")="#N/C",AA672,IF(IFERROR(AC672,"#N/C")="#N/C",AB672,IF(IFERROR(AD672,"#N/C")="#N/C",AC672,IF(IFERROR(AE672,"#N/C")="#N/C",AD672,"#N/C")))))), _xlpm.finalResult,IF(OR(_xlpm.computedResult="",_xlpm.computedResult="#N/C"),_xlpm.fallback,_xlpm.computedResult), INDEX(_xlpm.finalResult,1)))</f>
        <v>Muscoidea</v>
      </c>
      <c r="AI672" s="106" t="s">
        <v>35</v>
      </c>
      <c r="AJ672" s="55" t="str">
        <f t="shared" si="89"/>
        <v>Insecta.Diptera.Brachycera.Muscomorpha.Muscoidea.#N/C.#N/C.#N/C.#N/C</v>
      </c>
    </row>
    <row r="673" spans="1:36" x14ac:dyDescent="0.25">
      <c r="A673" s="3">
        <v>143</v>
      </c>
      <c r="B673" s="50" t="str">
        <f t="shared" si="86"/>
        <v>FAIR-D3_143</v>
      </c>
      <c r="C673" s="51" t="s">
        <v>530</v>
      </c>
      <c r="D673" s="4">
        <f t="shared" si="92"/>
        <v>45174</v>
      </c>
      <c r="E673" s="1" t="s">
        <v>706</v>
      </c>
      <c r="F673" s="81" t="str">
        <f>HYPERLINK(VLOOKUP(E673,Video_List!G:K,5),"video")</f>
        <v>video</v>
      </c>
      <c r="G673" s="5" t="str">
        <f>IF(ISBLANK(E673),"",IFERROR(IF(MATCH(E673,Video_List!$G:$G,)&gt;0,"ok",""),"errr"))</f>
        <v>ok</v>
      </c>
      <c r="H673" s="1" t="s">
        <v>706</v>
      </c>
      <c r="I673" s="81" t="str">
        <f>HYPERLINK(VLOOKUP(H673,Video_List!G:K,5),"video")</f>
        <v>video</v>
      </c>
      <c r="J673" s="5" t="str">
        <f>IF(ISBLANK(H673),"",IFERROR(IF(MATCH(H673,Video_List!$G:$G,)&gt;0,"ok",""),"error"))</f>
        <v>ok</v>
      </c>
      <c r="K673" s="2">
        <v>45174.5788888889</v>
      </c>
      <c r="L673" s="2">
        <v>45174.578958333303</v>
      </c>
      <c r="M673" s="52">
        <f t="shared" si="93"/>
        <v>6.9444402470253408E-5</v>
      </c>
      <c r="N673" s="53" t="s">
        <v>31</v>
      </c>
      <c r="O673" s="54" t="s">
        <v>32</v>
      </c>
      <c r="P673" s="54" t="s">
        <v>33</v>
      </c>
      <c r="Q673" s="6">
        <v>143</v>
      </c>
      <c r="R673" s="5" t="str">
        <f t="shared" si="90"/>
        <v>FAIR-D3/143</v>
      </c>
      <c r="S673" s="4" t="str">
        <f>IF(ISBLANK(E673),"",IF(E673=H673, "1 video",CONCATENATE((+COUNTIFS(Video_List!$A:$A,Monitoring!C673,Video_List!$D:$D,"&lt;=" &amp;Monitoring!L673)-COUNTIFS(Video_List!$A:$A,Monitoring!C673,Video_List!$D:$D,"&lt;=" &amp;Monitoring!K673))+1," videos")))</f>
        <v>1 video</v>
      </c>
      <c r="T673" s="54" t="s">
        <v>34</v>
      </c>
      <c r="U673" s="75"/>
      <c r="V673" s="7" t="str">
        <f t="shared" si="88"/>
        <v/>
      </c>
      <c r="W673" s="85" t="str">
        <f t="shared" si="91"/>
        <v>yes</v>
      </c>
      <c r="X673" s="86" t="s">
        <v>35</v>
      </c>
      <c r="Y673" s="87" t="str">
        <f>+IFERROR(IF(Z673="#N/C","#N/C",INDEX(Taxonomy_UniqueValues!A:A,MATCH(Z673,Taxonomy_UniqueValues!B:B,0))),"#N/C")</f>
        <v>Insecta</v>
      </c>
      <c r="Z673" s="87" t="str">
        <f>+IFERROR(IF(AA673="#N/C","#N/C",INDEX(Taxonomy_UniqueValues!B:B,MATCH(AA673,Taxonomy_UniqueValues!C:C,0))),"#N/C")</f>
        <v>Diptera</v>
      </c>
      <c r="AA673" s="87" t="str">
        <f>+IFERROR(IF(AC673="#N/C","#N/C",INDEX(Taxonomy_UniqueValues!C:C,MATCH(AC673,Taxonomy_UniqueValues!E:E,0))),"#N/C")</f>
        <v>Brachycera</v>
      </c>
      <c r="AB673" s="87" t="str">
        <f>+IFERROR(IF(AC673="#N/C","#N/C",INDEX(Taxonomy_UniqueValues!D:D,MATCH(AC673,Taxonomy_UniqueValues!E:E,0))),"#N/C")</f>
        <v>Muscomorpha</v>
      </c>
      <c r="AC673" s="87" t="s">
        <v>36</v>
      </c>
      <c r="AD673" s="87" t="str">
        <f>+IFERROR(IF(AE673="#N/C","#N/C",IF(AE673="-",INDEX(Taxonomy_UniqueValues!F:F,MATCH(AF673,Taxonomy_UniqueValues!H:H,0)),INDEX(Taxonomy_UniqueValues!F:F,MATCH(AE673,Taxonomy_UniqueValues!G:G,0)))),"#N/C")</f>
        <v>#N/C</v>
      </c>
      <c r="AE673" s="87" t="str">
        <f>+IFERROR(IF(AF673="#N/C","#N/C",INDEX(Taxonomy_UniqueValues!G:G,MATCH(AF673,Taxonomy_UniqueValues!H:H,0))),"#N/C")</f>
        <v>#N/C</v>
      </c>
      <c r="AF673" s="89" t="str">
        <f>+IFERROR(IF(AG673="#N/C","#N/C",INDEX(Taxonomy_UniqueValues!H:H,MATCH(AG673,Taxonomy_UniqueValues!I:I,0))),"#N/C")</f>
        <v>#N/C</v>
      </c>
      <c r="AG673" s="88" t="s">
        <v>37</v>
      </c>
      <c r="AH673" s="39" t="str" cm="1">
        <f t="array" ref="AH673">IF(LEN(V673)&gt;1,V673,_xlfn.LET(_xlpm.cls,Y673, _xlpm.ord,IFERROR(Z673,"#N/C"), _xlpm.subord,IFERROR(AA673,"#N/C"), _xlpm.infr,IFERROR(AB673,"#N/C"), _xlpm.sf,IFERROR(AC673,"#N/C"), _xlpm.fam,IFERROR(AD673,"#N/C"), _xlpm.subfam,IF(TRIM(AE673)="-","#N/C",IFERROR(AE673,"#N/C")),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_xlpm.fallback,IF(IFERROR(Z673,"#N/C")="#N/C",Y673,IF(IFERROR(AA673,"#N/C")="#N/C",Z673,IF(IFERROR(AB673,"#N/C")="#N/C",AA673,IF(IFERROR(AC673,"#N/C")="#N/C",AB673,IF(IFERROR(AD673,"#N/C")="#N/C",AC673,IF(IFERROR(AE673,"#N/C")="#N/C",AD673,"#N/C")))))), _xlpm.finalResult,IF(OR(_xlpm.computedResult="",_xlpm.computedResult="#N/C"),_xlpm.fallback,_xlpm.computedResult), INDEX(_xlpm.finalResult,1)))</f>
        <v>Muscoidea</v>
      </c>
      <c r="AI673" s="106" t="s">
        <v>35</v>
      </c>
      <c r="AJ673" s="55" t="str">
        <f t="shared" si="89"/>
        <v>Insecta.Diptera.Brachycera.Muscomorpha.Muscoidea.#N/C.#N/C.#N/C.#N/C</v>
      </c>
    </row>
    <row r="674" spans="1:36" x14ac:dyDescent="0.25">
      <c r="A674" s="3">
        <v>144</v>
      </c>
      <c r="B674" s="50" t="str">
        <f t="shared" si="86"/>
        <v>FAIR-D3_144</v>
      </c>
      <c r="C674" s="51" t="s">
        <v>530</v>
      </c>
      <c r="D674" s="4">
        <f t="shared" si="92"/>
        <v>45174</v>
      </c>
      <c r="E674" s="1" t="s">
        <v>707</v>
      </c>
      <c r="F674" s="81" t="str">
        <f>HYPERLINK(VLOOKUP(E674,Video_List!G:K,5),"video")</f>
        <v>video</v>
      </c>
      <c r="G674" s="5" t="str">
        <f>IF(ISBLANK(E674),"",IFERROR(IF(MATCH(E674,Video_List!$G:$G,)&gt;0,"ok",""),"errr"))</f>
        <v>ok</v>
      </c>
      <c r="H674" s="1" t="s">
        <v>708</v>
      </c>
      <c r="I674" s="81" t="str">
        <f>HYPERLINK(VLOOKUP(H674,Video_List!G:K,5),"video")</f>
        <v>video</v>
      </c>
      <c r="J674" s="5" t="str">
        <f>IF(ISBLANK(H674),"",IFERROR(IF(MATCH(H674,Video_List!$G:$G,)&gt;0,"ok",""),"error"))</f>
        <v>ok</v>
      </c>
      <c r="K674" s="2">
        <v>45174.623773148101</v>
      </c>
      <c r="L674" s="2">
        <v>45174.6261689815</v>
      </c>
      <c r="M674" s="52">
        <f t="shared" si="93"/>
        <v>2.3958333986229263E-3</v>
      </c>
      <c r="N674" s="53" t="s">
        <v>31</v>
      </c>
      <c r="O674" s="54" t="s">
        <v>35</v>
      </c>
      <c r="P674" s="54" t="s">
        <v>33</v>
      </c>
      <c r="Q674" s="6">
        <v>144</v>
      </c>
      <c r="R674" s="5" t="str">
        <f t="shared" si="90"/>
        <v>FAIR-D3/144</v>
      </c>
      <c r="S674" s="4" t="str">
        <f>IF(ISBLANK(E674),"",IF(E674=H674, "1 video",CONCATENATE((+COUNTIFS(Video_List!$A:$A,Monitoring!C674,Video_List!$D:$D,"&lt;=" &amp;Monitoring!L674)-COUNTIFS(Video_List!$A:$A,Monitoring!C674,Video_List!$D:$D,"&lt;=" &amp;Monitoring!K674))+1," videos")))</f>
        <v>2 videos</v>
      </c>
      <c r="T674" s="54" t="s">
        <v>34</v>
      </c>
      <c r="U674" s="75"/>
      <c r="V674" s="7" t="str">
        <f t="shared" si="88"/>
        <v/>
      </c>
      <c r="W674" s="85" t="str">
        <f t="shared" si="91"/>
        <v>no</v>
      </c>
      <c r="X674" s="86" t="s">
        <v>32</v>
      </c>
      <c r="Y674" s="87" t="str">
        <f>+IFERROR(IF(Z674="#N/C","#N/C",INDEX(Taxonomy_UniqueValues!A:A,MATCH(Z674,Taxonomy_UniqueValues!B:B,0))),"#N/C")</f>
        <v>Insecta</v>
      </c>
      <c r="Z674" s="87" t="str">
        <f>+IFERROR(IF(AA674="#N/C","#N/C",INDEX(Taxonomy_UniqueValues!B:B,MATCH(AA674,Taxonomy_UniqueValues!C:C,0))),"#N/C")</f>
        <v>Diptera</v>
      </c>
      <c r="AA674" s="87" t="s">
        <v>49</v>
      </c>
      <c r="AB674" s="87" t="str">
        <f>+IFERROR(IF(AC674="#N/C","#N/C",INDEX(Taxonomy_UniqueValues!D:D,MATCH(AC674,Taxonomy_UniqueValues!E:E,0))),"#N/C")</f>
        <v>#N/C</v>
      </c>
      <c r="AC674" s="87" t="str">
        <f>+IFERROR(IF(AD674="#N/C","#N/C",INDEX(Taxonomy_UniqueValues!E:E,MATCH(AD674,Taxonomy_UniqueValues!F:F,0))),"#N/C")</f>
        <v>#N/C</v>
      </c>
      <c r="AD674" s="87" t="str">
        <f>+IFERROR(IF(AE674="#N/C","#N/C",IF(AE674="-",INDEX(Taxonomy_UniqueValues!F:F,MATCH(AF674,Taxonomy_UniqueValues!H:H,0)),INDEX(Taxonomy_UniqueValues!F:F,MATCH(AE674,Taxonomy_UniqueValues!G:G,0)))),"#N/C")</f>
        <v>#N/C</v>
      </c>
      <c r="AE674" s="87" t="str">
        <f>+IFERROR(IF(AF674="#N/C","#N/C",INDEX(Taxonomy_UniqueValues!G:G,MATCH(AF674,Taxonomy_UniqueValues!H:H,0))),"#N/C")</f>
        <v>#N/C</v>
      </c>
      <c r="AF674" s="89" t="str">
        <f>+IFERROR(IF(AG674="#N/C","#N/C",INDEX(Taxonomy_UniqueValues!H:H,MATCH(AG674,Taxonomy_UniqueValues!I:I,0))),"#N/C")</f>
        <v>#N/C</v>
      </c>
      <c r="AG674" s="88" t="s">
        <v>37</v>
      </c>
      <c r="AH674" s="39" t="str" cm="1">
        <f t="array" ref="AH674">IF(LEN(V674)&gt;1,V674,_xlfn.LET(_xlpm.cls,Y674, _xlpm.ord,IFERROR(Z674,"#N/C"), _xlpm.subord,IFERROR(AA674,"#N/C"), _xlpm.infr,IFERROR(AB674,"#N/C"), _xlpm.sf,IFERROR(AC674,"#N/C"), _xlpm.fam,IFERROR(AD674,"#N/C"), _xlpm.subfam,IF(TRIM(AE674)="-","#N/C",IFERROR(AE674,"#N/C")),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_xlpm.fallback,IF(IFERROR(Z674,"#N/C")="#N/C",Y674,IF(IFERROR(AA674,"#N/C")="#N/C",Z674,IF(IFERROR(AB674,"#N/C")="#N/C",AA674,IF(IFERROR(AC674,"#N/C")="#N/C",AB674,IF(IFERROR(AD674,"#N/C")="#N/C",AC674,IF(IFERROR(AE674,"#N/C")="#N/C",AD674,"#N/C")))))), _xlpm.finalResult,IF(OR(_xlpm.computedResult="",_xlpm.computedResult="#N/C"),_xlpm.fallback,_xlpm.computedResult), INDEX(_xlpm.finalResult,1)))</f>
        <v>Brachycera</v>
      </c>
      <c r="AI674" s="106" t="s">
        <v>35</v>
      </c>
      <c r="AJ674" s="55" t="str">
        <f t="shared" si="89"/>
        <v>Insecta.Diptera.Brachycera.#N/C.#N/C.#N/C.#N/C.#N/C.#N/C</v>
      </c>
    </row>
    <row r="675" spans="1:36" x14ac:dyDescent="0.25">
      <c r="A675" s="3">
        <v>145</v>
      </c>
      <c r="B675" s="50" t="str">
        <f t="shared" si="86"/>
        <v>FAIR-D3_145</v>
      </c>
      <c r="C675" s="51" t="s">
        <v>530</v>
      </c>
      <c r="D675" s="4">
        <f t="shared" si="92"/>
        <v>45174</v>
      </c>
      <c r="E675" s="1" t="s">
        <v>709</v>
      </c>
      <c r="F675" s="81" t="str">
        <f>HYPERLINK(VLOOKUP(E675,Video_List!G:K,5),"video")</f>
        <v>video</v>
      </c>
      <c r="G675" s="5" t="str">
        <f>IF(ISBLANK(E675),"",IFERROR(IF(MATCH(E675,Video_List!$G:$G,)&gt;0,"ok",""),"errr"))</f>
        <v>ok</v>
      </c>
      <c r="H675" s="1" t="s">
        <v>709</v>
      </c>
      <c r="I675" s="81" t="str">
        <f>HYPERLINK(VLOOKUP(H675,Video_List!G:K,5),"video")</f>
        <v>video</v>
      </c>
      <c r="J675" s="5" t="str">
        <f>IF(ISBLANK(H675),"",IFERROR(IF(MATCH(H675,Video_List!$G:$G,)&gt;0,"ok",""),"error"))</f>
        <v>ok</v>
      </c>
      <c r="K675" s="2">
        <v>45174.639699074098</v>
      </c>
      <c r="L675" s="2">
        <v>45174.639780092599</v>
      </c>
      <c r="M675" s="52">
        <f t="shared" si="93"/>
        <v>8.1018501077778637E-5</v>
      </c>
      <c r="N675" s="53" t="s">
        <v>31</v>
      </c>
      <c r="O675" s="54" t="s">
        <v>32</v>
      </c>
      <c r="P675" s="54" t="s">
        <v>33</v>
      </c>
      <c r="Q675" s="6">
        <v>145</v>
      </c>
      <c r="R675" s="5" t="str">
        <f t="shared" si="90"/>
        <v>FAIR-D3/145</v>
      </c>
      <c r="S675" s="4" t="str">
        <f>IF(ISBLANK(E675),"",IF(E675=H675, "1 video",CONCATENATE((+COUNTIFS(Video_List!$A:$A,Monitoring!C675,Video_List!$D:$D,"&lt;=" &amp;Monitoring!L675)-COUNTIFS(Video_List!$A:$A,Monitoring!C675,Video_List!$D:$D,"&lt;=" &amp;Monitoring!K675))+1," videos")))</f>
        <v>1 video</v>
      </c>
      <c r="T675" s="54" t="s">
        <v>34</v>
      </c>
      <c r="U675" s="75"/>
      <c r="V675" s="7" t="str">
        <f t="shared" si="88"/>
        <v/>
      </c>
      <c r="W675" s="85" t="str">
        <f t="shared" si="91"/>
        <v>yes</v>
      </c>
      <c r="X675" s="86" t="s">
        <v>35</v>
      </c>
      <c r="Y675" s="87" t="str">
        <f>+IFERROR(IF(Z675="#N/C","#N/C",INDEX(Taxonomy_UniqueValues!A:A,MATCH(Z675,Taxonomy_UniqueValues!B:B,0))),"#N/C")</f>
        <v>Insecta</v>
      </c>
      <c r="Z675" s="87" t="str">
        <f>+IFERROR(IF(AA675="#N/C","#N/C",INDEX(Taxonomy_UniqueValues!B:B,MATCH(AA675,Taxonomy_UniqueValues!C:C,0))),"#N/C")</f>
        <v>Diptera</v>
      </c>
      <c r="AA675" s="87" t="str">
        <f>+IFERROR(IF(AC675="#N/C","#N/C",INDEX(Taxonomy_UniqueValues!C:C,MATCH(AC675,Taxonomy_UniqueValues!E:E,0))),"#N/C")</f>
        <v>Brachycera</v>
      </c>
      <c r="AB675" s="87" t="str">
        <f>+IFERROR(IF(AC675="#N/C","#N/C",INDEX(Taxonomy_UniqueValues!D:D,MATCH(AC675,Taxonomy_UniqueValues!E:E,0))),"#N/C")</f>
        <v>Muscomorpha</v>
      </c>
      <c r="AC675" s="87" t="s">
        <v>36</v>
      </c>
      <c r="AD675" s="87" t="str">
        <f>+IFERROR(IF(AE675="#N/C","#N/C",IF(AE675="-",INDEX(Taxonomy_UniqueValues!F:F,MATCH(AF675,Taxonomy_UniqueValues!H:H,0)),INDEX(Taxonomy_UniqueValues!F:F,MATCH(AE675,Taxonomy_UniqueValues!G:G,0)))),"#N/C")</f>
        <v>#N/C</v>
      </c>
      <c r="AE675" s="87" t="str">
        <f>+IFERROR(IF(AF675="#N/C","#N/C",INDEX(Taxonomy_UniqueValues!G:G,MATCH(AF675,Taxonomy_UniqueValues!H:H,0))),"#N/C")</f>
        <v>#N/C</v>
      </c>
      <c r="AF675" s="89" t="str">
        <f>+IFERROR(IF(AG675="#N/C","#N/C",INDEX(Taxonomy_UniqueValues!H:H,MATCH(AG675,Taxonomy_UniqueValues!I:I,0))),"#N/C")</f>
        <v>#N/C</v>
      </c>
      <c r="AG675" s="88" t="s">
        <v>37</v>
      </c>
      <c r="AH675" s="39" t="str" cm="1">
        <f t="array" ref="AH675">IF(LEN(V675)&gt;1,V675,_xlfn.LET(_xlpm.cls,Y675, _xlpm.ord,IFERROR(Z675,"#N/C"), _xlpm.subord,IFERROR(AA675,"#N/C"), _xlpm.infr,IFERROR(AB675,"#N/C"), _xlpm.sf,IFERROR(AC675,"#N/C"), _xlpm.fam,IFERROR(AD675,"#N/C"), _xlpm.subfam,IF(TRIM(AE675)="-","#N/C",IFERROR(AE675,"#N/C")),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_xlpm.fallback,IF(IFERROR(Z675,"#N/C")="#N/C",Y675,IF(IFERROR(AA675,"#N/C")="#N/C",Z675,IF(IFERROR(AB675,"#N/C")="#N/C",AA675,IF(IFERROR(AC675,"#N/C")="#N/C",AB675,IF(IFERROR(AD675,"#N/C")="#N/C",AC675,IF(IFERROR(AE675,"#N/C")="#N/C",AD675,"#N/C")))))), _xlpm.finalResult,IF(OR(_xlpm.computedResult="",_xlpm.computedResult="#N/C"),_xlpm.fallback,_xlpm.computedResult), INDEX(_xlpm.finalResult,1)))</f>
        <v>Muscoidea</v>
      </c>
      <c r="AI675" s="106" t="s">
        <v>35</v>
      </c>
      <c r="AJ675" s="55" t="str">
        <f t="shared" si="89"/>
        <v>Insecta.Diptera.Brachycera.Muscomorpha.Muscoidea.#N/C.#N/C.#N/C.#N/C</v>
      </c>
    </row>
    <row r="676" spans="1:36" x14ac:dyDescent="0.25">
      <c r="A676" s="3">
        <v>146</v>
      </c>
      <c r="B676" s="50" t="str">
        <f t="shared" si="86"/>
        <v>FAIR-D3_146</v>
      </c>
      <c r="C676" s="51" t="s">
        <v>530</v>
      </c>
      <c r="D676" s="4">
        <f t="shared" si="92"/>
        <v>45175</v>
      </c>
      <c r="E676" s="1" t="s">
        <v>710</v>
      </c>
      <c r="F676" s="81" t="str">
        <f>HYPERLINK(VLOOKUP(E676,Video_List!G:K,5),"video")</f>
        <v>video</v>
      </c>
      <c r="G676" s="5" t="str">
        <f>IF(ISBLANK(E676),"",IFERROR(IF(MATCH(E676,Video_List!$G:$G,)&gt;0,"ok",""),"errr"))</f>
        <v>ok</v>
      </c>
      <c r="H676" s="1" t="s">
        <v>710</v>
      </c>
      <c r="I676" s="81" t="str">
        <f>HYPERLINK(VLOOKUP(H676,Video_List!G:K,5),"video")</f>
        <v>video</v>
      </c>
      <c r="J676" s="5" t="str">
        <f>IF(ISBLANK(H676),"",IFERROR(IF(MATCH(H676,Video_List!$G:$G,)&gt;0,"ok",""),"error"))</f>
        <v>ok</v>
      </c>
      <c r="K676" s="2">
        <v>45175.396666666697</v>
      </c>
      <c r="L676" s="2">
        <v>45175.396898148101</v>
      </c>
      <c r="M676" s="52">
        <f t="shared" si="93"/>
        <v>2.3148140462581068E-4</v>
      </c>
      <c r="N676" s="53" t="s">
        <v>46</v>
      </c>
      <c r="O676" s="54" t="s">
        <v>35</v>
      </c>
      <c r="P676" s="54" t="s">
        <v>33</v>
      </c>
      <c r="Q676" s="6">
        <v>146</v>
      </c>
      <c r="R676" s="5" t="str">
        <f t="shared" si="90"/>
        <v>FAIR-D3/146</v>
      </c>
      <c r="S676" s="4" t="str">
        <f>IF(ISBLANK(E676),"",IF(E676=H676, "1 video",CONCATENATE((+COUNTIFS(Video_List!$A:$A,Monitoring!C676,Video_List!$D:$D,"&lt;=" &amp;Monitoring!L676)-COUNTIFS(Video_List!$A:$A,Monitoring!C676,Video_List!$D:$D,"&lt;=" &amp;Monitoring!K676))+1," videos")))</f>
        <v>1 video</v>
      </c>
      <c r="T676" s="54" t="s">
        <v>34</v>
      </c>
      <c r="U676" s="75"/>
      <c r="V676" s="7" t="str">
        <f t="shared" si="88"/>
        <v/>
      </c>
      <c r="W676" s="85" t="str">
        <f t="shared" si="91"/>
        <v>no</v>
      </c>
      <c r="X676" s="86" t="s">
        <v>35</v>
      </c>
      <c r="Y676" s="87" t="str">
        <f>+IFERROR(IF(Z676="#N/C","#N/C",INDEX(Taxonomy_UniqueValues!A:A,MATCH(Z676,Taxonomy_UniqueValues!B:B,0))),"#N/C")</f>
        <v>Insecta</v>
      </c>
      <c r="Z676" s="87" t="str">
        <f>+IFERROR(IF(AA676="#N/C","#N/C",INDEX(Taxonomy_UniqueValues!B:B,MATCH(AA676,Taxonomy_UniqueValues!C:C,0))),"#N/C")</f>
        <v>Diptera</v>
      </c>
      <c r="AA676" s="87" t="s">
        <v>49</v>
      </c>
      <c r="AB676" s="87" t="str">
        <f>+IFERROR(IF(AC676="#N/C","#N/C",INDEX(Taxonomy_UniqueValues!D:D,MATCH(AC676,Taxonomy_UniqueValues!E:E,0))),"#N/C")</f>
        <v>#N/C</v>
      </c>
      <c r="AC676" s="87" t="str">
        <f>+IFERROR(IF(AD676="#N/C","#N/C",INDEX(Taxonomy_UniqueValues!E:E,MATCH(AD676,Taxonomy_UniqueValues!F:F,0))),"#N/C")</f>
        <v>#N/C</v>
      </c>
      <c r="AD676" s="87" t="str">
        <f>+IFERROR(IF(AE676="#N/C","#N/C",IF(AE676="-",INDEX(Taxonomy_UniqueValues!F:F,MATCH(AF676,Taxonomy_UniqueValues!H:H,0)),INDEX(Taxonomy_UniqueValues!F:F,MATCH(AE676,Taxonomy_UniqueValues!G:G,0)))),"#N/C")</f>
        <v>#N/C</v>
      </c>
      <c r="AE676" s="87" t="str">
        <f>+IFERROR(IF(AF676="#N/C","#N/C",INDEX(Taxonomy_UniqueValues!G:G,MATCH(AF676,Taxonomy_UniqueValues!H:H,0))),"#N/C")</f>
        <v>#N/C</v>
      </c>
      <c r="AF676" s="89" t="str">
        <f>+IFERROR(IF(AG676="#N/C","#N/C",INDEX(Taxonomy_UniqueValues!H:H,MATCH(AG676,Taxonomy_UniqueValues!I:I,0))),"#N/C")</f>
        <v>#N/C</v>
      </c>
      <c r="AG676" s="88" t="s">
        <v>37</v>
      </c>
      <c r="AH676" s="39" t="str" cm="1">
        <f t="array" ref="AH676">IF(LEN(V676)&gt;1,V676,_xlfn.LET(_xlpm.cls,Y676, _xlpm.ord,IFERROR(Z676,"#N/C"), _xlpm.subord,IFERROR(AA676,"#N/C"), _xlpm.infr,IFERROR(AB676,"#N/C"), _xlpm.sf,IFERROR(AC676,"#N/C"), _xlpm.fam,IFERROR(AD676,"#N/C"), _xlpm.subfam,IF(TRIM(AE676)="-","#N/C",IFERROR(AE676,"#N/C")),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_xlpm.fallback,IF(IFERROR(Z676,"#N/C")="#N/C",Y676,IF(IFERROR(AA676,"#N/C")="#N/C",Z676,IF(IFERROR(AB676,"#N/C")="#N/C",AA676,IF(IFERROR(AC676,"#N/C")="#N/C",AB676,IF(IFERROR(AD676,"#N/C")="#N/C",AC676,IF(IFERROR(AE676,"#N/C")="#N/C",AD676,"#N/C")))))), _xlpm.finalResult,IF(OR(_xlpm.computedResult="",_xlpm.computedResult="#N/C"),_xlpm.fallback,_xlpm.computedResult), INDEX(_xlpm.finalResult,1)))</f>
        <v>Brachycera</v>
      </c>
      <c r="AI676" s="106" t="s">
        <v>35</v>
      </c>
      <c r="AJ676" s="55" t="str">
        <f t="shared" si="89"/>
        <v>Insecta.Diptera.Brachycera.#N/C.#N/C.#N/C.#N/C.#N/C.#N/C</v>
      </c>
    </row>
    <row r="677" spans="1:36" x14ac:dyDescent="0.25">
      <c r="A677" s="3">
        <v>147</v>
      </c>
      <c r="B677" s="50" t="str">
        <f t="shared" ref="B677:B740" si="94">+_xlfn.CONCAT(C677,"_",A677)</f>
        <v>FAIR-D3_147</v>
      </c>
      <c r="C677" s="51" t="s">
        <v>530</v>
      </c>
      <c r="D677" s="4">
        <f t="shared" si="92"/>
        <v>45175</v>
      </c>
      <c r="E677" s="1" t="s">
        <v>711</v>
      </c>
      <c r="F677" s="81" t="str">
        <f>HYPERLINK(VLOOKUP(E677,Video_List!G:K,5),"video")</f>
        <v>video</v>
      </c>
      <c r="G677" s="5" t="str">
        <f>IF(ISBLANK(E677),"",IFERROR(IF(MATCH(E677,Video_List!$G:$G,)&gt;0,"ok",""),"errr"))</f>
        <v>ok</v>
      </c>
      <c r="H677" s="1" t="s">
        <v>711</v>
      </c>
      <c r="I677" s="81" t="str">
        <f>HYPERLINK(VLOOKUP(H677,Video_List!G:K,5),"video")</f>
        <v>video</v>
      </c>
      <c r="J677" s="5" t="str">
        <f>IF(ISBLANK(H677),"",IFERROR(IF(MATCH(H677,Video_List!$G:$G,)&gt;0,"ok",""),"error"))</f>
        <v>ok</v>
      </c>
      <c r="K677" s="2">
        <v>45175.423622685201</v>
      </c>
      <c r="L677" s="2">
        <v>45175.423842592601</v>
      </c>
      <c r="M677" s="52">
        <f t="shared" si="93"/>
        <v>2.1990740060573444E-4</v>
      </c>
      <c r="N677" s="53" t="s">
        <v>31</v>
      </c>
      <c r="O677" s="54" t="s">
        <v>35</v>
      </c>
      <c r="P677" s="54" t="s">
        <v>46</v>
      </c>
      <c r="Q677" s="6">
        <v>147</v>
      </c>
      <c r="R677" s="5" t="str">
        <f t="shared" si="90"/>
        <v>FAIR-D3/147</v>
      </c>
      <c r="S677" s="4" t="str">
        <f>IF(ISBLANK(E677),"",IF(E677=H677, "1 video",CONCATENATE((+COUNTIFS(Video_List!$A:$A,Monitoring!C677,Video_List!$D:$D,"&lt;=" &amp;Monitoring!L677)-COUNTIFS(Video_List!$A:$A,Monitoring!C677,Video_List!$D:$D,"&lt;=" &amp;Monitoring!K677))+1," videos")))</f>
        <v>1 video</v>
      </c>
      <c r="T677" s="54" t="s">
        <v>185</v>
      </c>
      <c r="U677" s="75"/>
      <c r="V677" s="7" t="str">
        <f t="shared" si="88"/>
        <v/>
      </c>
      <c r="W677" s="85" t="str">
        <f t="shared" si="91"/>
        <v>yes</v>
      </c>
      <c r="X677" s="86" t="s">
        <v>35</v>
      </c>
      <c r="Y677" s="87" t="str">
        <f>+IFERROR(IF(Z677="#N/C","#N/C",INDEX(Taxonomy_UniqueValues!A:A,MATCH(Z677,Taxonomy_UniqueValues!B:B,0))),"#N/C")</f>
        <v>Insecta</v>
      </c>
      <c r="Z677" s="87" t="str">
        <f>+IFERROR(IF(AA677="#N/C","#N/C",INDEX(Taxonomy_UniqueValues!B:B,MATCH(AA677,Taxonomy_UniqueValues!C:C,0))),"#N/C")</f>
        <v>Coleoptera</v>
      </c>
      <c r="AA677" s="87" t="str">
        <f>+IFERROR(IF(AC677="#N/C","#N/C",INDEX(Taxonomy_UniqueValues!C:C,MATCH(AC677,Taxonomy_UniqueValues!E:E,0))),"#N/C")</f>
        <v>Polyphaga</v>
      </c>
      <c r="AB677" s="87" t="str">
        <f>+IFERROR(IF(AC677="#N/C","#N/C",INDEX(Taxonomy_UniqueValues!D:D,MATCH(AC677,Taxonomy_UniqueValues!E:E,0))),"#N/C")</f>
        <v>Cucujiformia</v>
      </c>
      <c r="AC677" s="87" t="str">
        <f>+IFERROR(IF(AD677="#N/C","#N/C",INDEX(Taxonomy_UniqueValues!E:E,MATCH(AD677,Taxonomy_UniqueValues!F:F,0))),"#N/C")</f>
        <v>Coccinelloidea</v>
      </c>
      <c r="AD677" s="87" t="str">
        <f>+IFERROR(IF(AE677="#N/C","#N/C",IF(AE677="-",INDEX(Taxonomy_UniqueValues!F:F,MATCH(AF677,Taxonomy_UniqueValues!H:H,0)),INDEX(Taxonomy_UniqueValues!F:F,MATCH(AE677,Taxonomy_UniqueValues!G:G,0)))),"#N/C")</f>
        <v>Coccinellidae</v>
      </c>
      <c r="AE677" s="87" t="str">
        <f>+IFERROR(IF(AF677="#N/C","#N/C",INDEX(Taxonomy_UniqueValues!G:G,MATCH(AF677,Taxonomy_UniqueValues!H:H,0))),"#N/C")</f>
        <v>Coccinellinae</v>
      </c>
      <c r="AF677" s="89" t="s">
        <v>331</v>
      </c>
      <c r="AG677" s="88" t="s">
        <v>37</v>
      </c>
      <c r="AH677" s="39" t="str" cm="1">
        <f t="array" ref="AH677">IF(LEN(V677)&gt;1,V677,_xlfn.LET(_xlpm.cls,Y677, _xlpm.ord,IFERROR(Z677,"#N/C"), _xlpm.subord,IFERROR(AA677,"#N/C"), _xlpm.infr,IFERROR(AB677,"#N/C"), _xlpm.sf,IFERROR(AC677,"#N/C"), _xlpm.fam,IFERROR(AD677,"#N/C"), _xlpm.subfam,IF(TRIM(AE677)="-","#N/C",IFERROR(AE677,"#N/C")),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_xlpm.fallback,IF(IFERROR(Z677,"#N/C")="#N/C",Y677,IF(IFERROR(AA677,"#N/C")="#N/C",Z677,IF(IFERROR(AB677,"#N/C")="#N/C",AA677,IF(IFERROR(AC677,"#N/C")="#N/C",AB677,IF(IFERROR(AD677,"#N/C")="#N/C",AC677,IF(IFERROR(AE677,"#N/C")="#N/C",AD677,"#N/C")))))), _xlpm.finalResult,IF(OR(_xlpm.computedResult="",_xlpm.computedResult="#N/C"),_xlpm.fallback,_xlpm.computedResult), INDEX(_xlpm.finalResult,1)))</f>
        <v>ladybug</v>
      </c>
      <c r="AI677" s="106" t="s">
        <v>35</v>
      </c>
      <c r="AJ677" s="55" t="str">
        <f t="shared" si="89"/>
        <v>Insecta.Coleoptera.Polyphaga.Cucujiformia.Coccinelloidea.Coccinellidae.Coccinellinae.Harmonia.#N/C</v>
      </c>
    </row>
    <row r="678" spans="1:36" x14ac:dyDescent="0.25">
      <c r="A678" s="3">
        <v>148</v>
      </c>
      <c r="B678" s="50" t="str">
        <f t="shared" si="94"/>
        <v>FAIR-D3_148</v>
      </c>
      <c r="C678" s="51" t="s">
        <v>530</v>
      </c>
      <c r="D678" s="4">
        <f t="shared" si="92"/>
        <v>45175</v>
      </c>
      <c r="E678" s="1" t="s">
        <v>712</v>
      </c>
      <c r="F678" s="81" t="str">
        <f>HYPERLINK(VLOOKUP(E678,Video_List!G:K,5),"video")</f>
        <v>video</v>
      </c>
      <c r="G678" s="5" t="str">
        <f>IF(ISBLANK(E678),"",IFERROR(IF(MATCH(E678,Video_List!$G:$G,)&gt;0,"ok",""),"errr"))</f>
        <v>ok</v>
      </c>
      <c r="H678" s="1" t="s">
        <v>712</v>
      </c>
      <c r="I678" s="81" t="str">
        <f>HYPERLINK(VLOOKUP(H678,Video_List!G:K,5),"video")</f>
        <v>video</v>
      </c>
      <c r="J678" s="5" t="str">
        <f>IF(ISBLANK(H678),"",IFERROR(IF(MATCH(H678,Video_List!$G:$G,)&gt;0,"ok",""),"error"))</f>
        <v>ok</v>
      </c>
      <c r="K678" s="2">
        <v>45175.426296296297</v>
      </c>
      <c r="L678" s="2">
        <v>45175.426354166702</v>
      </c>
      <c r="M678" s="52">
        <f t="shared" si="93"/>
        <v>5.7870405726134777E-5</v>
      </c>
      <c r="N678" s="53" t="s">
        <v>31</v>
      </c>
      <c r="O678" s="54" t="s">
        <v>32</v>
      </c>
      <c r="P678" s="54" t="s">
        <v>33</v>
      </c>
      <c r="Q678" s="6">
        <v>148</v>
      </c>
      <c r="R678" s="5" t="str">
        <f t="shared" si="90"/>
        <v>FAIR-D3/148</v>
      </c>
      <c r="S678" s="4" t="str">
        <f>IF(ISBLANK(E678),"",IF(E678=H678, "1 video",CONCATENATE((+COUNTIFS(Video_List!$A:$A,Monitoring!C678,Video_List!$D:$D,"&lt;=" &amp;Monitoring!L678)-COUNTIFS(Video_List!$A:$A,Monitoring!C678,Video_List!$D:$D,"&lt;=" &amp;Monitoring!K678))+1," videos")))</f>
        <v>1 video</v>
      </c>
      <c r="T678" s="6" t="s">
        <v>537</v>
      </c>
      <c r="U678" s="75"/>
      <c r="V678" s="7" t="str">
        <f t="shared" si="88"/>
        <v/>
      </c>
      <c r="W678" s="85" t="str">
        <f t="shared" si="91"/>
        <v>yes</v>
      </c>
      <c r="X678" s="86" t="s">
        <v>35</v>
      </c>
      <c r="Y678" s="87" t="str">
        <f>+IFERROR(IF(Z678="#N/C","#N/C",INDEX(Taxonomy_UniqueValues!A:A,MATCH(Z678,Taxonomy_UniqueValues!B:B,0))),"#N/C")</f>
        <v>Insecta</v>
      </c>
      <c r="Z678" s="87" t="str">
        <f>+IFERROR(IF(AA678="#N/C","#N/C",INDEX(Taxonomy_UniqueValues!B:B,MATCH(AA678,Taxonomy_UniqueValues!C:C,0))),"#N/C")</f>
        <v>Diptera</v>
      </c>
      <c r="AA678" s="87" t="str">
        <f>+IFERROR(IF(AC678="#N/C","#N/C",INDEX(Taxonomy_UniqueValues!C:C,MATCH(AC678,Taxonomy_UniqueValues!E:E,0))),"#N/C")</f>
        <v>Brachycera</v>
      </c>
      <c r="AB678" s="87" t="str">
        <f>+IFERROR(IF(AC678="#N/C","#N/C",INDEX(Taxonomy_UniqueValues!D:D,MATCH(AC678,Taxonomy_UniqueValues!E:E,0))),"#N/C")</f>
        <v>Muscomorpha</v>
      </c>
      <c r="AC678" s="87" t="str">
        <f>+IFERROR(IF(AD678="#N/C","#N/C",INDEX(Taxonomy_UniqueValues!E:E,MATCH(AD678,Taxonomy_UniqueValues!F:F,0))),"#N/C")</f>
        <v>Oestroidea</v>
      </c>
      <c r="AD678" s="87" t="s">
        <v>577</v>
      </c>
      <c r="AE678" s="87" t="str">
        <f>+IFERROR(IF(AF678="#N/C","#N/C",INDEX(Taxonomy_UniqueValues!G:G,MATCH(AF678,Taxonomy_UniqueValues!H:H,0))),"#N/C")</f>
        <v>#N/C</v>
      </c>
      <c r="AF678" s="89" t="str">
        <f>+IFERROR(IF(AG678="#N/C","#N/C",INDEX(Taxonomy_UniqueValues!H:H,MATCH(AG678,Taxonomy_UniqueValues!I:I,0))),"#N/C")</f>
        <v>#N/C</v>
      </c>
      <c r="AG678" s="88" t="s">
        <v>37</v>
      </c>
      <c r="AH678" s="39" t="str" cm="1">
        <f t="array" ref="AH678">IF(LEN(V678)&gt;1,V678,_xlfn.LET(_xlpm.cls,Y678, _xlpm.ord,IFERROR(Z678,"#N/C"), _xlpm.subord,IFERROR(AA678,"#N/C"), _xlpm.infr,IFERROR(AB678,"#N/C"), _xlpm.sf,IFERROR(AC678,"#N/C"), _xlpm.fam,IFERROR(AD678,"#N/C"), _xlpm.subfam,IF(TRIM(AE678)="-","#N/C",IFERROR(AE678,"#N/C")),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_xlpm.fallback,IF(IFERROR(Z678,"#N/C")="#N/C",Y678,IF(IFERROR(AA678,"#N/C")="#N/C",Z678,IF(IFERROR(AB678,"#N/C")="#N/C",AA678,IF(IFERROR(AC678,"#N/C")="#N/C",AB678,IF(IFERROR(AD678,"#N/C")="#N/C",AC678,IF(IFERROR(AE678,"#N/C")="#N/C",AD678,"#N/C")))))), _xlpm.finalResult,IF(OR(_xlpm.computedResult="",_xlpm.computedResult="#N/C"),_xlpm.fallback,_xlpm.computedResult), INDEX(_xlpm.finalResult,1)))</f>
        <v>flesh_fly</v>
      </c>
      <c r="AI678" s="106" t="s">
        <v>35</v>
      </c>
      <c r="AJ678" s="55" t="str">
        <f t="shared" si="89"/>
        <v>Insecta.Diptera.Brachycera.Muscomorpha.Oestroidea.Sarcophagidae.#N/C.#N/C.#N/C</v>
      </c>
    </row>
    <row r="679" spans="1:36" x14ac:dyDescent="0.25">
      <c r="A679" s="3">
        <v>149</v>
      </c>
      <c r="B679" s="50" t="str">
        <f t="shared" si="94"/>
        <v>FAIR-D3_149</v>
      </c>
      <c r="C679" s="51" t="s">
        <v>530</v>
      </c>
      <c r="D679" s="4">
        <f t="shared" si="92"/>
        <v>45175</v>
      </c>
      <c r="E679" s="1" t="s">
        <v>713</v>
      </c>
      <c r="F679" s="81" t="str">
        <f>HYPERLINK(VLOOKUP(E679,Video_List!G:K,5),"video")</f>
        <v>video</v>
      </c>
      <c r="G679" s="5" t="str">
        <f>IF(ISBLANK(E679),"",IFERROR(IF(MATCH(E679,Video_List!$G:$G,)&gt;0,"ok",""),"errr"))</f>
        <v>ok</v>
      </c>
      <c r="H679" s="1" t="s">
        <v>714</v>
      </c>
      <c r="I679" s="81" t="str">
        <f>HYPERLINK(VLOOKUP(H679,Video_List!G:K,5),"video")</f>
        <v>video</v>
      </c>
      <c r="J679" s="5" t="str">
        <f>IF(ISBLANK(H679),"",IFERROR(IF(MATCH(H679,Video_List!$G:$G,)&gt;0,"ok",""),"error"))</f>
        <v>ok</v>
      </c>
      <c r="K679" s="2">
        <v>45175.452395833301</v>
      </c>
      <c r="L679" s="2">
        <v>45175.4820833333</v>
      </c>
      <c r="M679" s="52">
        <f t="shared" si="93"/>
        <v>2.9687499998544808E-2</v>
      </c>
      <c r="N679" s="53" t="s">
        <v>46</v>
      </c>
      <c r="O679" s="54" t="s">
        <v>32</v>
      </c>
      <c r="P679" s="54" t="s">
        <v>33</v>
      </c>
      <c r="Q679" s="6">
        <v>149</v>
      </c>
      <c r="R679" s="5" t="str">
        <f t="shared" si="90"/>
        <v>FAIR-D3/149</v>
      </c>
      <c r="S679" s="4" t="str">
        <f>IF(ISBLANK(E679),"",IF(E679=H679, "1 video",CONCATENATE((+COUNTIFS(Video_List!$A:$A,Monitoring!C679,Video_List!$D:$D,"&lt;=" &amp;Monitoring!L679)-COUNTIFS(Video_List!$A:$A,Monitoring!C679,Video_List!$D:$D,"&lt;=" &amp;Monitoring!K679))+1," videos")))</f>
        <v>4 videos</v>
      </c>
      <c r="T679" s="54" t="s">
        <v>185</v>
      </c>
      <c r="U679" s="75"/>
      <c r="V679" s="7" t="str">
        <f t="shared" si="88"/>
        <v/>
      </c>
      <c r="W679" s="85" t="str">
        <f t="shared" si="91"/>
        <v>yes</v>
      </c>
      <c r="X679" s="86" t="s">
        <v>35</v>
      </c>
      <c r="Y679" s="87" t="str">
        <f>+IFERROR(IF(Z679="#N/C","#N/C",INDEX(Taxonomy_UniqueValues!A:A,MATCH(Z679,Taxonomy_UniqueValues!B:B,0))),"#N/C")</f>
        <v>Insecta</v>
      </c>
      <c r="Z679" s="87" t="str">
        <f>+IFERROR(IF(AA679="#N/C","#N/C",INDEX(Taxonomy_UniqueValues!B:B,MATCH(AA679,Taxonomy_UniqueValues!C:C,0))),"#N/C")</f>
        <v>Coleoptera</v>
      </c>
      <c r="AA679" s="87" t="str">
        <f>+IFERROR(IF(AC679="#N/C","#N/C",INDEX(Taxonomy_UniqueValues!C:C,MATCH(AC679,Taxonomy_UniqueValues!E:E,0))),"#N/C")</f>
        <v>Polyphaga</v>
      </c>
      <c r="AB679" s="87" t="str">
        <f>+IFERROR(IF(AC679="#N/C","#N/C",INDEX(Taxonomy_UniqueValues!D:D,MATCH(AC679,Taxonomy_UniqueValues!E:E,0))),"#N/C")</f>
        <v>Cucujiformia</v>
      </c>
      <c r="AC679" s="87" t="str">
        <f>+IFERROR(IF(AD679="#N/C","#N/C",INDEX(Taxonomy_UniqueValues!E:E,MATCH(AD679,Taxonomy_UniqueValues!F:F,0))),"#N/C")</f>
        <v>Coccinelloidea</v>
      </c>
      <c r="AD679" s="87" t="str">
        <f>+IFERROR(IF(AE679="#N/C","#N/C",INDEX(Taxonomy_UniqueValues!F:F,MATCH(AE679,Taxonomy_UniqueValues!G:G,0))),"#N/C")</f>
        <v>Coccinellidae</v>
      </c>
      <c r="AE679" s="87" t="str">
        <f>+IFERROR(IF(AF679="#N/C","#N/C",INDEX(Taxonomy_UniqueValues!G:G,MATCH(AF679,Taxonomy_UniqueValues!H:H,0))),"#N/C")</f>
        <v>Coccinellinae</v>
      </c>
      <c r="AF679" s="89" t="s">
        <v>331</v>
      </c>
      <c r="AG679" s="88" t="s">
        <v>37</v>
      </c>
      <c r="AH679" s="39" t="str" cm="1">
        <f t="array" ref="AH679">IF(LEN(V679)&gt;1,V679,_xlfn.LET(_xlpm.cls,Y679, _xlpm.ord,IFERROR(Z679,"#N/C"), _xlpm.subord,IFERROR(AA679,"#N/C"), _xlpm.infr,IFERROR(AB679,"#N/C"), _xlpm.sf,IFERROR(AC679,"#N/C"), _xlpm.fam,IFERROR(AD679,"#N/C"), _xlpm.subfam,IF(TRIM(AE679)="-","#N/C",IFERROR(AE679,"#N/C")),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_xlpm.fallback,IF(IFERROR(Z679,"#N/C")="#N/C",Y679,IF(IFERROR(AA679,"#N/C")="#N/C",Z679,IF(IFERROR(AB679,"#N/C")="#N/C",AA679,IF(IFERROR(AC679,"#N/C")="#N/C",AB679,IF(IFERROR(AD679,"#N/C")="#N/C",AC679,IF(IFERROR(AE679,"#N/C")="#N/C",AD679,"#N/C")))))), _xlpm.finalResult,IF(OR(_xlpm.computedResult="",_xlpm.computedResult="#N/C"),_xlpm.fallback,_xlpm.computedResult), INDEX(_xlpm.finalResult,1)))</f>
        <v>ladybug</v>
      </c>
      <c r="AI679" s="106" t="s">
        <v>35</v>
      </c>
      <c r="AJ679" s="55" t="str">
        <f t="shared" si="89"/>
        <v>Insecta.Coleoptera.Polyphaga.Cucujiformia.Coccinelloidea.Coccinellidae.Coccinellinae.Harmonia.#N/C</v>
      </c>
    </row>
    <row r="680" spans="1:36" x14ac:dyDescent="0.25">
      <c r="A680" s="3">
        <v>150</v>
      </c>
      <c r="B680" s="50" t="str">
        <f t="shared" si="94"/>
        <v>FAIR-D3_150</v>
      </c>
      <c r="C680" s="51" t="s">
        <v>530</v>
      </c>
      <c r="D680" s="4">
        <f t="shared" si="92"/>
        <v>45175</v>
      </c>
      <c r="E680" s="1" t="s">
        <v>715</v>
      </c>
      <c r="F680" s="81" t="str">
        <f>HYPERLINK(VLOOKUP(E680,Video_List!G:K,5),"video")</f>
        <v>video</v>
      </c>
      <c r="G680" s="5" t="str">
        <f>IF(ISBLANK(E680),"",IFERROR(IF(MATCH(E680,Video_List!$G:$G,)&gt;0,"ok",""),"errr"))</f>
        <v>ok</v>
      </c>
      <c r="H680" s="1" t="s">
        <v>715</v>
      </c>
      <c r="I680" s="81" t="str">
        <f>HYPERLINK(VLOOKUP(H680,Video_List!G:K,5),"video")</f>
        <v>video</v>
      </c>
      <c r="J680" s="5" t="str">
        <f>IF(ISBLANK(H680),"",IFERROR(IF(MATCH(H680,Video_List!$G:$G,)&gt;0,"ok",""),"error"))</f>
        <v>ok</v>
      </c>
      <c r="K680" s="2">
        <v>45175.480057870402</v>
      </c>
      <c r="L680" s="2">
        <v>45175.480104166701</v>
      </c>
      <c r="M680" s="52">
        <f t="shared" si="93"/>
        <v>4.6296299842651933E-5</v>
      </c>
      <c r="N680" s="53" t="s">
        <v>31</v>
      </c>
      <c r="O680" s="54" t="s">
        <v>32</v>
      </c>
      <c r="P680" s="54" t="s">
        <v>33</v>
      </c>
      <c r="Q680" s="6">
        <v>150</v>
      </c>
      <c r="R680" s="5" t="str">
        <f t="shared" si="90"/>
        <v>FAIR-D3/150</v>
      </c>
      <c r="S680" s="4" t="str">
        <f>IF(ISBLANK(E680),"",IF(E680=H680, "1 video",CONCATENATE((+COUNTIFS(Video_List!$A:$A,Monitoring!C680,Video_List!$D:$D,"&lt;=" &amp;Monitoring!L680)-COUNTIFS(Video_List!$A:$A,Monitoring!C680,Video_List!$D:$D,"&lt;=" &amp;Monitoring!K680))+1," videos")))</f>
        <v>1 video</v>
      </c>
      <c r="T680" s="54" t="s">
        <v>34</v>
      </c>
      <c r="U680" s="75"/>
      <c r="V680" s="7" t="str">
        <f t="shared" si="88"/>
        <v/>
      </c>
      <c r="W680" s="85" t="str">
        <f t="shared" si="91"/>
        <v>yes</v>
      </c>
      <c r="X680" s="86" t="s">
        <v>35</v>
      </c>
      <c r="Y680" s="87" t="str">
        <f>+IFERROR(IF(Z680="#N/C","#N/C",IF(Z680=0,INDEX(Taxonomy_UniqueValues!A:A,MATCH(AA680,Taxonomy_UniqueValues!C:C,0)),INDEX(Taxonomy_UniqueValues!A:A,MATCH(Z680,Taxonomy_UniqueValues!B:B,0)))),"#N/C")</f>
        <v>Insecta</v>
      </c>
      <c r="Z680" s="87" t="str">
        <f>+IFERROR(IF(AA680="#N/C","#N/C",IF(AA680=0,INDEX(Taxonomy_UniqueValues!B:B,MATCH(AB680,Taxonomy_UniqueValues!D:D,0)),INDEX(Taxonomy_UniqueValues!B:B,MATCH(AA680,Taxonomy_UniqueValues!C:C,0)))),"#N/C")</f>
        <v>Diptera</v>
      </c>
      <c r="AA680" s="87" t="str">
        <f>+IFERROR(IF(AB680="#N/C","#N/C",IF(AB680=0,INDEX(Taxonomy_UniqueValues!C:C,MATCH(AC680,Taxonomy_UniqueValues!E:E,0)),INDEX(Taxonomy_UniqueValues!C:C,MATCH(AB680,Taxonomy_UniqueValues!D:D,0)))),"#N/C")</f>
        <v>Brachycera</v>
      </c>
      <c r="AB680" s="87" t="str">
        <f>+IFERROR(IF(AC680="#N/C","#N/C",IF(AC680=0,INDEX(Taxonomy_UniqueValues!D:D,MATCH(AD680,Taxonomy_UniqueValues!F:F,0)),INDEX(Taxonomy_UniqueValues!D:D,MATCH(AC680,Taxonomy_UniqueValues!E:E,0)))),"#N/C")</f>
        <v>Muscomorpha</v>
      </c>
      <c r="AC680" s="87" t="str">
        <f>+IFERROR(IF(AD680="#N/C","#N/C",IF(AD680=0,INDEX(Taxonomy_UniqueValues!E:E,MATCH(AE680,Taxonomy_UniqueValues!G:G,0)),INDEX(Taxonomy_UniqueValues!E:E,MATCH(AD680,Taxonomy_UniqueValues!F:F,0)))),"#N/C")</f>
        <v>Muscoidea</v>
      </c>
      <c r="AD680" s="87" t="str">
        <f>+IFERROR(IF(AE680="#N/C","#N/C",IF(AE680=0,INDEX(Taxonomy_UniqueValues!F:F,MATCH(AF680,Taxonomy_UniqueValues!H:H,0)),INDEX(Taxonomy_UniqueValues!F:F,MATCH(AE680,Taxonomy_UniqueValues!G:G,0)))),"#N/C")</f>
        <v>Fanniidae</v>
      </c>
      <c r="AE680" s="87">
        <f>+IFERROR(IF(AF680="#N/C","#N/C",INDEX(Taxonomy_UniqueValues!G:G,MATCH(AF680,Taxonomy_UniqueValues!H:H,0))),"#N/C")</f>
        <v>0</v>
      </c>
      <c r="AF680" s="89" t="s">
        <v>39</v>
      </c>
      <c r="AG680" s="88" t="s">
        <v>37</v>
      </c>
      <c r="AH680" s="39" t="str" cm="1">
        <f t="array" ref="AH680">IF(LEN(V680)&gt;1,V680,_xlfn.LET(_xlpm.cls,Y680, _xlpm.ord,IFERROR(Z680,"#N/C"), _xlpm.subord,IFERROR(AA680,"#N/C"), _xlpm.infr,IFERROR(AB680,"#N/C"), _xlpm.sf,IFERROR(AC680,"#N/C"), _xlpm.fam,IFERROR(AD680,"#N/C"), _xlpm.subfam,IF(TRIM(AE680)="-","#N/C",IFERROR(AE680,"#N/C")),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_xlpm.fallback,IF(IFERROR(Z680,"#N/C")="#N/C",Y680,IF(IFERROR(AA680,"#N/C")="#N/C",Z680,IF(IFERROR(AB680,"#N/C")="#N/C",AA680,IF(IFERROR(AC680,"#N/C")="#N/C",AB680,IF(IFERROR(AD680,"#N/C")="#N/C",AC680,IF(IFERROR(AE680,"#N/C")="#N/C",AD680,"#N/C")))))), _xlpm.finalResult,IF(OR(_xlpm.computedResult="",_xlpm.computedResult="#N/C"),_xlpm.fallback,_xlpm.computedResult), INDEX(_xlpm.finalResult,1)))</f>
        <v>fly</v>
      </c>
      <c r="AI680" s="106" t="s">
        <v>35</v>
      </c>
      <c r="AJ680" s="55" t="str">
        <f t="shared" si="89"/>
        <v>Insecta.Diptera.Brachycera.Muscomorpha.Muscoidea.Fanniidae.0.Fannia.#N/C</v>
      </c>
    </row>
    <row r="681" spans="1:36" x14ac:dyDescent="0.25">
      <c r="A681" s="3">
        <v>151</v>
      </c>
      <c r="B681" s="50" t="str">
        <f t="shared" si="94"/>
        <v>FAIR-D3_151</v>
      </c>
      <c r="C681" s="51" t="s">
        <v>530</v>
      </c>
      <c r="D681" s="4">
        <f t="shared" si="92"/>
        <v>45175</v>
      </c>
      <c r="E681" s="1" t="s">
        <v>716</v>
      </c>
      <c r="F681" s="81" t="str">
        <f>HYPERLINK(VLOOKUP(E681,Video_List!G:K,5),"video")</f>
        <v>video</v>
      </c>
      <c r="G681" s="5" t="str">
        <f>IF(ISBLANK(E681),"",IFERROR(IF(MATCH(E681,Video_List!$G:$G,)&gt;0,"ok",""),"errr"))</f>
        <v>ok</v>
      </c>
      <c r="H681" s="1" t="s">
        <v>716</v>
      </c>
      <c r="I681" s="81" t="str">
        <f>HYPERLINK(VLOOKUP(H681,Video_List!G:K,5),"video")</f>
        <v>video</v>
      </c>
      <c r="J681" s="5" t="str">
        <f>IF(ISBLANK(H681),"",IFERROR(IF(MATCH(H681,Video_List!$G:$G,)&gt;0,"ok",""),"error"))</f>
        <v>ok</v>
      </c>
      <c r="K681" s="2">
        <v>45175.5027430556</v>
      </c>
      <c r="L681" s="2">
        <v>45175.502800925897</v>
      </c>
      <c r="M681" s="52">
        <f t="shared" si="93"/>
        <v>5.7870296586770564E-5</v>
      </c>
      <c r="N681" s="53" t="s">
        <v>46</v>
      </c>
      <c r="O681" s="54" t="s">
        <v>32</v>
      </c>
      <c r="P681" s="54" t="s">
        <v>33</v>
      </c>
      <c r="Q681" s="6">
        <v>151</v>
      </c>
      <c r="R681" s="5" t="str">
        <f t="shared" si="90"/>
        <v>FAIR-D3/151</v>
      </c>
      <c r="S681" s="4" t="str">
        <f>IF(ISBLANK(E681),"",IF(E681=H681, "1 video",CONCATENATE((+COUNTIFS(Video_List!$A:$A,Monitoring!C681,Video_List!$D:$D,"&lt;=" &amp;Monitoring!L681)-COUNTIFS(Video_List!$A:$A,Monitoring!C681,Video_List!$D:$D,"&lt;=" &amp;Monitoring!K681))+1," videos")))</f>
        <v>1 video</v>
      </c>
      <c r="T681" s="54" t="s">
        <v>34</v>
      </c>
      <c r="U681" s="75"/>
      <c r="V681" s="7" t="str">
        <f t="shared" si="88"/>
        <v/>
      </c>
      <c r="W681" s="85" t="str">
        <f t="shared" si="91"/>
        <v>yes</v>
      </c>
      <c r="X681" s="86" t="s">
        <v>32</v>
      </c>
      <c r="Y681" s="87" t="str">
        <f>+IFERROR(IF(Z681="#N/C","#N/C",INDEX(Taxonomy_UniqueValues!A:A,MATCH(Z681,Taxonomy_UniqueValues!B:B,0))),"#N/C")</f>
        <v>Insecta</v>
      </c>
      <c r="Z681" s="87" t="str">
        <f>+IFERROR(IF(AA681="#N/C","#N/C",INDEX(Taxonomy_UniqueValues!B:B,MATCH(AA681,Taxonomy_UniqueValues!C:C,0))),"#N/C")</f>
        <v>Diptera</v>
      </c>
      <c r="AA681" s="87" t="str">
        <f>+IFERROR(IF(AC681="#N/C","#N/C",INDEX(Taxonomy_UniqueValues!C:C,MATCH(AC681,Taxonomy_UniqueValues!E:E,0))),"#N/C")</f>
        <v>Brachycera</v>
      </c>
      <c r="AB681" s="87" t="str">
        <f>+IFERROR(IF(AC681="#N/C","#N/C",INDEX(Taxonomy_UniqueValues!D:D,MATCH(AC681,Taxonomy_UniqueValues!E:E,0))),"#N/C")</f>
        <v>Muscomorpha</v>
      </c>
      <c r="AC681" s="87" t="str">
        <f>+IFERROR(IF(AD681="#N/C","#N/C",INDEX(Taxonomy_UniqueValues!E:E,MATCH(AD681,Taxonomy_UniqueValues!F:F,0))),"#N/C")</f>
        <v>Ephydroidea</v>
      </c>
      <c r="AD681" s="87" t="str">
        <f>+IFERROR(IF(AE681="#N/C","#N/C",INDEX(Taxonomy_UniqueValues!F:F,MATCH(AE681,Taxonomy_UniqueValues!G:G,0))),"#N/C")</f>
        <v>Ephydroidae</v>
      </c>
      <c r="AE681" s="87" t="str">
        <f>+IFERROR(IF(AF681="#N/C","#N/C",INDEX(Taxonomy_UniqueValues!G:G,MATCH(AF681,Taxonomy_UniqueValues!H:H,0))),"#N/C")</f>
        <v>Hydrelliinae</v>
      </c>
      <c r="AF681" s="89" t="s">
        <v>717</v>
      </c>
      <c r="AG681" s="88" t="s">
        <v>37</v>
      </c>
      <c r="AH681" s="39" t="str" cm="1">
        <f t="array" ref="AH681">IF(LEN(V681)&gt;1,V681,_xlfn.LET(_xlpm.cls,Y681, _xlpm.ord,IFERROR(Z681,"#N/C"), _xlpm.subord,IFERROR(AA681,"#N/C"), _xlpm.infr,IFERROR(AB681,"#N/C"), _xlpm.sf,IFERROR(AC681,"#N/C"), _xlpm.fam,IFERROR(AD681,"#N/C"), _xlpm.subfam,IF(TRIM(AE681)="-","#N/C",IFERROR(AE681,"#N/C")),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_xlpm.fallback,IF(IFERROR(Z681,"#N/C")="#N/C",Y681,IF(IFERROR(AA681,"#N/C")="#N/C",Z681,IF(IFERROR(AB681,"#N/C")="#N/C",AA681,IF(IFERROR(AC681,"#N/C")="#N/C",AB681,IF(IFERROR(AD681,"#N/C")="#N/C",AC681,IF(IFERROR(AE681,"#N/C")="#N/C",AD681,"#N/C")))))), _xlpm.finalResult,IF(OR(_xlpm.computedResult="",_xlpm.computedResult="#N/C"),_xlpm.fallback,_xlpm.computedResult), INDEX(_xlpm.finalResult,1)))</f>
        <v>fruit_fly</v>
      </c>
      <c r="AI681" s="106" t="s">
        <v>35</v>
      </c>
      <c r="AJ681" s="55" t="str">
        <f t="shared" si="89"/>
        <v>Insecta.Diptera.Brachycera.Muscomorpha.Ephydroidea.Ephydroidae.Hydrelliinae.Notiphila.#N/C</v>
      </c>
    </row>
    <row r="682" spans="1:36" x14ac:dyDescent="0.25">
      <c r="A682" s="3">
        <v>152</v>
      </c>
      <c r="B682" s="50" t="str">
        <f t="shared" si="94"/>
        <v>FAIR-D3_152</v>
      </c>
      <c r="C682" s="51" t="s">
        <v>530</v>
      </c>
      <c r="D682" s="4">
        <f t="shared" si="92"/>
        <v>45175</v>
      </c>
      <c r="E682" s="1" t="s">
        <v>718</v>
      </c>
      <c r="F682" s="81" t="str">
        <f>HYPERLINK(VLOOKUP(E682,Video_List!G:K,5),"video")</f>
        <v>video</v>
      </c>
      <c r="G682" s="5" t="str">
        <f>IF(ISBLANK(E682),"",IFERROR(IF(MATCH(E682,Video_List!$G:$G,)&gt;0,"ok",""),"errr"))</f>
        <v>ok</v>
      </c>
      <c r="H682" s="1" t="s">
        <v>718</v>
      </c>
      <c r="I682" s="81" t="str">
        <f>HYPERLINK(VLOOKUP(H682,Video_List!G:K,5),"video")</f>
        <v>video</v>
      </c>
      <c r="J682" s="5" t="str">
        <f>IF(ISBLANK(H682),"",IFERROR(IF(MATCH(H682,Video_List!$G:$G,)&gt;0,"ok",""),"error"))</f>
        <v>ok</v>
      </c>
      <c r="K682" s="2">
        <v>45175.672442129602</v>
      </c>
      <c r="L682" s="2">
        <v>45175.672939814802</v>
      </c>
      <c r="M682" s="52">
        <f t="shared" si="93"/>
        <v>4.9768519966164604E-4</v>
      </c>
      <c r="N682" s="53" t="s">
        <v>46</v>
      </c>
      <c r="O682" s="54" t="s">
        <v>35</v>
      </c>
      <c r="P682" s="54" t="s">
        <v>46</v>
      </c>
      <c r="Q682" s="6">
        <v>152</v>
      </c>
      <c r="R682" s="5" t="str">
        <f t="shared" si="90"/>
        <v>FAIR-D3/152</v>
      </c>
      <c r="S682" s="4" t="str">
        <f>IF(ISBLANK(E682),"",IF(E682=H682, "1 video",CONCATENATE((+COUNTIFS(Video_List!$A:$A,Monitoring!C682,Video_List!$D:$D,"&lt;=" &amp;Monitoring!L682)-COUNTIFS(Video_List!$A:$A,Monitoring!C682,Video_List!$D:$D,"&lt;=" &amp;Monitoring!K682))+1," videos")))</f>
        <v>1 video</v>
      </c>
      <c r="T682" s="54" t="s">
        <v>185</v>
      </c>
      <c r="U682" s="75"/>
      <c r="V682" s="7" t="str">
        <f t="shared" si="88"/>
        <v/>
      </c>
      <c r="W682" s="85" t="str">
        <f t="shared" si="91"/>
        <v>yes</v>
      </c>
      <c r="X682" s="86" t="s">
        <v>32</v>
      </c>
      <c r="Y682" s="87" t="str">
        <f>+IFERROR(IF(Z682="#N/C","#N/C",INDEX(Taxonomy_UniqueValues!A:A,MATCH(Z682,Taxonomy_UniqueValues!B:B,0))),"#N/C")</f>
        <v>Insecta</v>
      </c>
      <c r="Z682" s="87" t="str">
        <f>+IFERROR(IF(AA682="#N/C","#N/C",INDEX(Taxonomy_UniqueValues!B:B,MATCH(AA682,Taxonomy_UniqueValues!C:C,0))),"#N/C")</f>
        <v>Coleoptera</v>
      </c>
      <c r="AA682" s="87" t="str">
        <f>+IFERROR(IF(AC682="#N/C","#N/C",INDEX(Taxonomy_UniqueValues!C:C,MATCH(AC682,Taxonomy_UniqueValues!E:E,0))),"#N/C")</f>
        <v>Polyphaga</v>
      </c>
      <c r="AB682" s="87" t="str">
        <f>+IFERROR(IF(AC682="#N/C","#N/C",INDEX(Taxonomy_UniqueValues!D:D,MATCH(AC682,Taxonomy_UniqueValues!E:E,0))),"#N/C")</f>
        <v>Cucujiformia</v>
      </c>
      <c r="AC682" s="87" t="str">
        <f>+IFERROR(IF(AD682="#N/C","#N/C",INDEX(Taxonomy_UniqueValues!E:E,MATCH(AD682,Taxonomy_UniqueValues!F:F,0))),"#N/C")</f>
        <v>Coccinelloidea</v>
      </c>
      <c r="AD682" s="87" t="str">
        <f>+IFERROR(IF(AE682="#N/C","#N/C",INDEX(Taxonomy_UniqueValues!F:F,MATCH(AE682,Taxonomy_UniqueValues!G:G,0))),"#N/C")</f>
        <v>Coccinellidae</v>
      </c>
      <c r="AE682" s="87" t="str">
        <f>+IFERROR(IF(AF682="#N/C","#N/C",INDEX(Taxonomy_UniqueValues!G:G,MATCH(AF682,Taxonomy_UniqueValues!H:H,0))),"#N/C")</f>
        <v>Coccinellinae</v>
      </c>
      <c r="AF682" s="89" t="s">
        <v>719</v>
      </c>
      <c r="AG682" s="88" t="s">
        <v>37</v>
      </c>
      <c r="AH682" s="39" t="str" cm="1">
        <f t="array" ref="AH682">IF(LEN(V682)&gt;1,V682,_xlfn.LET(_xlpm.cls,Y682, _xlpm.ord,IFERROR(Z682,"#N/C"), _xlpm.subord,IFERROR(AA682,"#N/C"), _xlpm.infr,IFERROR(AB682,"#N/C"), _xlpm.sf,IFERROR(AC682,"#N/C"), _xlpm.fam,IFERROR(AD682,"#N/C"), _xlpm.subfam,IF(TRIM(AE682)="-","#N/C",IFERROR(AE682,"#N/C")),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_xlpm.fallback,IF(IFERROR(Z682,"#N/C")="#N/C",Y682,IF(IFERROR(AA682,"#N/C")="#N/C",Z682,IF(IFERROR(AB682,"#N/C")="#N/C",AA682,IF(IFERROR(AC682,"#N/C")="#N/C",AB682,IF(IFERROR(AD682,"#N/C")="#N/C",AC682,IF(IFERROR(AE682,"#N/C")="#N/C",AD682,"#N/C")))))), _xlpm.finalResult,IF(OR(_xlpm.computedResult="",_xlpm.computedResult="#N/C"),_xlpm.fallback,_xlpm.computedResult), INDEX(_xlpm.finalResult,1)))</f>
        <v>ladybug</v>
      </c>
      <c r="AI682" s="106" t="s">
        <v>35</v>
      </c>
      <c r="AJ682" s="55" t="str">
        <f t="shared" si="89"/>
        <v>Insecta.Coleoptera.Polyphaga.Cucujiformia.Coccinelloidea.Coccinellidae.Coccinellinae.Oenopia.#N/C</v>
      </c>
    </row>
    <row r="683" spans="1:36" x14ac:dyDescent="0.25">
      <c r="A683" s="3">
        <v>153</v>
      </c>
      <c r="B683" s="50" t="str">
        <f t="shared" si="94"/>
        <v>FAIR-D3_153</v>
      </c>
      <c r="C683" s="51" t="s">
        <v>530</v>
      </c>
      <c r="D683" s="4">
        <f t="shared" si="92"/>
        <v>45176</v>
      </c>
      <c r="E683" s="1" t="s">
        <v>720</v>
      </c>
      <c r="F683" s="81" t="str">
        <f>HYPERLINK(VLOOKUP(E683,Video_List!G:K,5),"video")</f>
        <v>video</v>
      </c>
      <c r="G683" s="5" t="str">
        <f>IF(ISBLANK(E683),"",IFERROR(IF(MATCH(E683,Video_List!$G:$G,)&gt;0,"ok",""),"errr"))</f>
        <v>ok</v>
      </c>
      <c r="H683" s="1" t="s">
        <v>720</v>
      </c>
      <c r="I683" s="81" t="str">
        <f>HYPERLINK(VLOOKUP(H683,Video_List!G:K,5),"video")</f>
        <v>video</v>
      </c>
      <c r="J683" s="5" t="str">
        <f>IF(ISBLANK(H683),"",IFERROR(IF(MATCH(H683,Video_List!$G:$G,)&gt;0,"ok",""),"error"))</f>
        <v>ok</v>
      </c>
      <c r="K683" s="2">
        <v>45176.519895833299</v>
      </c>
      <c r="L683" s="2">
        <v>45176.520196759302</v>
      </c>
      <c r="M683" s="52">
        <f t="shared" si="93"/>
        <v>3.0092600354691967E-4</v>
      </c>
      <c r="N683" s="53" t="s">
        <v>46</v>
      </c>
      <c r="O683" s="54" t="s">
        <v>35</v>
      </c>
      <c r="P683" s="54" t="s">
        <v>46</v>
      </c>
      <c r="Q683" s="6">
        <v>153</v>
      </c>
      <c r="R683" s="5" t="str">
        <f t="shared" si="90"/>
        <v>FAIR-D3/153</v>
      </c>
      <c r="S683" s="4" t="str">
        <f>IF(ISBLANK(E683),"",IF(E683=H683, "1 video",CONCATENATE((+COUNTIFS(Video_List!$A:$A,Monitoring!C683,Video_List!$D:$D,"&lt;=" &amp;Monitoring!L683)-COUNTIFS(Video_List!$A:$A,Monitoring!C683,Video_List!$D:$D,"&lt;=" &amp;Monitoring!K683))+1," videos")))</f>
        <v>1 video</v>
      </c>
      <c r="T683" s="54" t="s">
        <v>34</v>
      </c>
      <c r="U683" s="75"/>
      <c r="V683" s="7" t="str">
        <f t="shared" si="88"/>
        <v/>
      </c>
      <c r="W683" s="85" t="str">
        <f t="shared" si="91"/>
        <v>yes</v>
      </c>
      <c r="X683" s="86" t="s">
        <v>35</v>
      </c>
      <c r="Y683" s="87" t="str">
        <f>+IFERROR(IF(Z683="#N/C","#N/C",IF(Z683=0,INDEX(Taxonomy_UniqueValues!A:A,MATCH(AA683,Taxonomy_UniqueValues!C:C,0)),INDEX(Taxonomy_UniqueValues!A:A,MATCH(Z683,Taxonomy_UniqueValues!B:B,0)))),"#N/C")</f>
        <v>Insecta</v>
      </c>
      <c r="Z683" s="87" t="str">
        <f>+IFERROR(IF(AA683="#N/C","#N/C",IF(AA683=0,INDEX(Taxonomy_UniqueValues!B:B,MATCH(AB683,Taxonomy_UniqueValues!D:D,0)),INDEX(Taxonomy_UniqueValues!B:B,MATCH(AA683,Taxonomy_UniqueValues!C:C,0)))),"#N/C")</f>
        <v>Diptera</v>
      </c>
      <c r="AA683" s="87" t="str">
        <f>+IFERROR(IF(AB683="#N/C","#N/C",IF(AB683=0,INDEX(Taxonomy_UniqueValues!C:C,MATCH(AC683,Taxonomy_UniqueValues!E:E,0)),INDEX(Taxonomy_UniqueValues!C:C,MATCH(AB683,Taxonomy_UniqueValues!D:D,0)))),"#N/C")</f>
        <v>Brachycera</v>
      </c>
      <c r="AB683" s="87" t="str">
        <f>+IFERROR(IF(AC683="#N/C","#N/C",IF(AC683=0,INDEX(Taxonomy_UniqueValues!D:D,MATCH(AD683,Taxonomy_UniqueValues!F:F,0)),INDEX(Taxonomy_UniqueValues!D:D,MATCH(AC683,Taxonomy_UniqueValues!E:E,0)))),"#N/C")</f>
        <v>Muscomorpha</v>
      </c>
      <c r="AC683" s="87" t="str">
        <f>+IFERROR(IF(AD683="#N/C","#N/C",IF(AD683=0,INDEX(Taxonomy_UniqueValues!E:E,MATCH(AE683,Taxonomy_UniqueValues!G:G,0)),INDEX(Taxonomy_UniqueValues!E:E,MATCH(AD683,Taxonomy_UniqueValues!F:F,0)))),"#N/C")</f>
        <v>Muscoidea</v>
      </c>
      <c r="AD683" s="87" t="str">
        <f>+IFERROR(IF(AE683="#N/C","#N/C",IF(AE683=0,INDEX(Taxonomy_UniqueValues!F:F,MATCH(AF683,Taxonomy_UniqueValues!H:H,0)),INDEX(Taxonomy_UniqueValues!F:F,MATCH(AE683,Taxonomy_UniqueValues!G:G,0)))),"#N/C")</f>
        <v>Fanniidae</v>
      </c>
      <c r="AE683" s="87">
        <f>+IFERROR(IF(AF683="#N/C","#N/C",INDEX(Taxonomy_UniqueValues!G:G,MATCH(AF683,Taxonomy_UniqueValues!H:H,0))),"#N/C")</f>
        <v>0</v>
      </c>
      <c r="AF683" s="89" t="s">
        <v>39</v>
      </c>
      <c r="AG683" s="88" t="s">
        <v>37</v>
      </c>
      <c r="AH683" s="39" t="str" cm="1">
        <f t="array" ref="AH683">IF(LEN(V683)&gt;1,V683,_xlfn.LET(_xlpm.cls,Y683, _xlpm.ord,IFERROR(Z683,"#N/C"), _xlpm.subord,IFERROR(AA683,"#N/C"), _xlpm.infr,IFERROR(AB683,"#N/C"), _xlpm.sf,IFERROR(AC683,"#N/C"), _xlpm.fam,IFERROR(AD683,"#N/C"), _xlpm.subfam,IF(TRIM(AE683)="-","#N/C",IFERROR(AE683,"#N/C")),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_xlpm.fallback,IF(IFERROR(Z683,"#N/C")="#N/C",Y683,IF(IFERROR(AA683,"#N/C")="#N/C",Z683,IF(IFERROR(AB683,"#N/C")="#N/C",AA683,IF(IFERROR(AC683,"#N/C")="#N/C",AB683,IF(IFERROR(AD683,"#N/C")="#N/C",AC683,IF(IFERROR(AE683,"#N/C")="#N/C",AD683,"#N/C")))))), _xlpm.finalResult,IF(OR(_xlpm.computedResult="",_xlpm.computedResult="#N/C"),_xlpm.fallback,_xlpm.computedResult), INDEX(_xlpm.finalResult,1)))</f>
        <v>fly</v>
      </c>
      <c r="AI683" s="106" t="s">
        <v>35</v>
      </c>
      <c r="AJ683" s="55" t="str">
        <f t="shared" si="89"/>
        <v>Insecta.Diptera.Brachycera.Muscomorpha.Muscoidea.Fanniidae.0.Fannia.#N/C</v>
      </c>
    </row>
    <row r="684" spans="1:36" x14ac:dyDescent="0.25">
      <c r="A684" s="3">
        <v>154</v>
      </c>
      <c r="B684" s="50" t="str">
        <f t="shared" si="94"/>
        <v>FAIR-D3_154</v>
      </c>
      <c r="C684" s="51" t="s">
        <v>530</v>
      </c>
      <c r="D684" s="4">
        <f t="shared" si="92"/>
        <v>45176</v>
      </c>
      <c r="E684" s="1" t="s">
        <v>721</v>
      </c>
      <c r="F684" s="81" t="str">
        <f>HYPERLINK(VLOOKUP(E684,Video_List!G:K,5),"video")</f>
        <v>video</v>
      </c>
      <c r="G684" s="5" t="str">
        <f>IF(ISBLANK(E684),"",IFERROR(IF(MATCH(E684,Video_List!$G:$G,)&gt;0,"ok",""),"errr"))</f>
        <v>ok</v>
      </c>
      <c r="H684" s="1" t="s">
        <v>721</v>
      </c>
      <c r="I684" s="81" t="str">
        <f>HYPERLINK(VLOOKUP(H684,Video_List!G:K,5),"video")</f>
        <v>video</v>
      </c>
      <c r="J684" s="5" t="str">
        <f>IF(ISBLANK(H684),"",IFERROR(IF(MATCH(H684,Video_List!$G:$G,)&gt;0,"ok",""),"error"))</f>
        <v>ok</v>
      </c>
      <c r="K684" s="2">
        <v>45176.5773611111</v>
      </c>
      <c r="L684" s="2">
        <v>45176.577557870398</v>
      </c>
      <c r="M684" s="52">
        <f t="shared" si="93"/>
        <v>1.9675929797813296E-4</v>
      </c>
      <c r="N684" s="53" t="s">
        <v>31</v>
      </c>
      <c r="O684" s="54" t="s">
        <v>35</v>
      </c>
      <c r="P684" s="54" t="s">
        <v>33</v>
      </c>
      <c r="Q684" s="6">
        <v>154</v>
      </c>
      <c r="R684" s="5" t="str">
        <f t="shared" si="90"/>
        <v>FAIR-D3/154</v>
      </c>
      <c r="S684" s="4" t="str">
        <f>IF(ISBLANK(E684),"",IF(E684=H684, "1 video",CONCATENATE((+COUNTIFS(Video_List!$A:$A,Monitoring!C684,Video_List!$D:$D,"&lt;=" &amp;Monitoring!L684)-COUNTIFS(Video_List!$A:$A,Monitoring!C684,Video_List!$D:$D,"&lt;=" &amp;Monitoring!K684))+1," videos")))</f>
        <v>1 video</v>
      </c>
      <c r="T684" s="54" t="s">
        <v>34</v>
      </c>
      <c r="U684" s="75"/>
      <c r="V684" s="7" t="str">
        <f t="shared" si="88"/>
        <v/>
      </c>
      <c r="W684" s="85" t="str">
        <f t="shared" si="91"/>
        <v>yes</v>
      </c>
      <c r="X684" s="86" t="s">
        <v>35</v>
      </c>
      <c r="Y684" s="87" t="str">
        <f>+IFERROR(IF(Z684="#N/C","#N/C",INDEX(Taxonomy_UniqueValues!A:A,MATCH(Z684,Taxonomy_UniqueValues!B:B,0))),"#N/C")</f>
        <v>Insecta</v>
      </c>
      <c r="Z684" s="87" t="str">
        <f>+IFERROR(IF(AA684="#N/C","#N/C",INDEX(Taxonomy_UniqueValues!B:B,MATCH(AA684,Taxonomy_UniqueValues!C:C,0))),"#N/C")</f>
        <v>Diptera</v>
      </c>
      <c r="AA684" s="87" t="str">
        <f>+IFERROR(IF(AC684="#N/C","#N/C",INDEX(Taxonomy_UniqueValues!C:C,MATCH(AC684,Taxonomy_UniqueValues!E:E,0))),"#N/C")</f>
        <v>Brachycera</v>
      </c>
      <c r="AB684" s="87" t="str">
        <f>+IFERROR(IF(AC684="#N/C","#N/C",INDEX(Taxonomy_UniqueValues!D:D,MATCH(AC684,Taxonomy_UniqueValues!E:E,0))),"#N/C")</f>
        <v>Muscomorpha</v>
      </c>
      <c r="AC684" s="87" t="s">
        <v>36</v>
      </c>
      <c r="AD684" s="87" t="str">
        <f>+IFERROR(IF(AE684="#N/C","#N/C",INDEX(Taxonomy_UniqueValues!F:F,MATCH(AE684,Taxonomy_UniqueValues!G:G,0))),"#N/C")</f>
        <v>#N/C</v>
      </c>
      <c r="AE684" s="87" t="str">
        <f>+IFERROR(IF(AF684="#N/C","#N/C",INDEX(Taxonomy_UniqueValues!G:G,MATCH(AF684,Taxonomy_UniqueValues!H:H,0))),"#N/C")</f>
        <v>#N/C</v>
      </c>
      <c r="AF684" s="89" t="str">
        <f>+IFERROR(IF(AG684="#N/C","#N/C",INDEX(Taxonomy_UniqueValues!H:H,MATCH(AG684,Taxonomy_UniqueValues!I:I,0))),"#N/C")</f>
        <v>#N/C</v>
      </c>
      <c r="AG684" s="88" t="s">
        <v>37</v>
      </c>
      <c r="AH684" s="39" t="str" cm="1">
        <f t="array" ref="AH684">IF(LEN(V684)&gt;1,V684,_xlfn.LET(_xlpm.cls,Y684, _xlpm.ord,IFERROR(Z684,"#N/C"), _xlpm.subord,IFERROR(AA684,"#N/C"), _xlpm.infr,IFERROR(AB684,"#N/C"), _xlpm.sf,IFERROR(AC684,"#N/C"), _xlpm.fam,IFERROR(AD684,"#N/C"), _xlpm.subfam,IF(TRIM(AE684)="-","#N/C",IFERROR(AE684,"#N/C")),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_xlpm.fallback,IF(IFERROR(Z684,"#N/C")="#N/C",Y684,IF(IFERROR(AA684,"#N/C")="#N/C",Z684,IF(IFERROR(AB684,"#N/C")="#N/C",AA684,IF(IFERROR(AC684,"#N/C")="#N/C",AB684,IF(IFERROR(AD684,"#N/C")="#N/C",AC684,IF(IFERROR(AE684,"#N/C")="#N/C",AD684,"#N/C")))))), _xlpm.finalResult,IF(OR(_xlpm.computedResult="",_xlpm.computedResult="#N/C"),_xlpm.fallback,_xlpm.computedResult), INDEX(_xlpm.finalResult,1)))</f>
        <v>Muscoidea</v>
      </c>
      <c r="AI684" s="106" t="s">
        <v>35</v>
      </c>
      <c r="AJ684" s="55" t="str">
        <f t="shared" si="89"/>
        <v>Insecta.Diptera.Brachycera.Muscomorpha.Muscoidea.#N/C.#N/C.#N/C.#N/C</v>
      </c>
    </row>
    <row r="685" spans="1:36" x14ac:dyDescent="0.25">
      <c r="A685" s="3">
        <v>155</v>
      </c>
      <c r="B685" s="50" t="str">
        <f t="shared" si="94"/>
        <v>FAIR-D3_155</v>
      </c>
      <c r="C685" s="51" t="s">
        <v>530</v>
      </c>
      <c r="D685" s="4">
        <f t="shared" si="92"/>
        <v>45176</v>
      </c>
      <c r="E685" s="1" t="s">
        <v>722</v>
      </c>
      <c r="F685" s="81" t="str">
        <f>HYPERLINK(VLOOKUP(E685,Video_List!G:K,5),"video")</f>
        <v>video</v>
      </c>
      <c r="G685" s="5" t="str">
        <f>IF(ISBLANK(E685),"",IFERROR(IF(MATCH(E685,Video_List!$G:$G,)&gt;0,"ok",""),"errr"))</f>
        <v>ok</v>
      </c>
      <c r="H685" s="1" t="s">
        <v>722</v>
      </c>
      <c r="I685" s="81" t="str">
        <f>HYPERLINK(VLOOKUP(H685,Video_List!G:K,5),"video")</f>
        <v>video</v>
      </c>
      <c r="J685" s="5" t="str">
        <f>IF(ISBLANK(H685),"",IFERROR(IF(MATCH(H685,Video_List!$G:$G,)&gt;0,"ok",""),"error"))</f>
        <v>ok</v>
      </c>
      <c r="K685" s="2">
        <v>45176.660208333298</v>
      </c>
      <c r="L685" s="2">
        <v>45176.660358796304</v>
      </c>
      <c r="M685" s="52">
        <f t="shared" si="93"/>
        <v>1.5046300541143864E-4</v>
      </c>
      <c r="N685" s="53" t="s">
        <v>31</v>
      </c>
      <c r="O685" s="54" t="s">
        <v>32</v>
      </c>
      <c r="P685" s="54" t="s">
        <v>33</v>
      </c>
      <c r="Q685" s="6">
        <v>155</v>
      </c>
      <c r="R685" s="5" t="str">
        <f t="shared" si="90"/>
        <v>FAIR-D3/155</v>
      </c>
      <c r="S685" s="4" t="str">
        <f>IF(ISBLANK(E685),"",IF(E685=H685, "1 video",CONCATENATE((+COUNTIFS(Video_List!$A:$A,Monitoring!C685,Video_List!$D:$D,"&lt;=" &amp;Monitoring!L685)-COUNTIFS(Video_List!$A:$A,Monitoring!C685,Video_List!$D:$D,"&lt;=" &amp;Monitoring!K685))+1," videos")))</f>
        <v>1 video</v>
      </c>
      <c r="T685" s="54" t="s">
        <v>34</v>
      </c>
      <c r="U685" s="75"/>
      <c r="V685" s="7" t="str">
        <f t="shared" si="88"/>
        <v/>
      </c>
      <c r="W685" s="85" t="str">
        <f t="shared" si="91"/>
        <v>yes</v>
      </c>
      <c r="X685" s="86" t="s">
        <v>32</v>
      </c>
      <c r="Y685" s="87" t="str">
        <f>+IFERROR(IF(Z685="#N/C","#N/C",INDEX(Taxonomy_UniqueValues!A:A,MATCH(Z685,Taxonomy_UniqueValues!B:B,0))),"#N/C")</f>
        <v>Insecta</v>
      </c>
      <c r="Z685" s="87" t="str">
        <f>+IFERROR(IF(AA685="#N/C","#N/C",INDEX(Taxonomy_UniqueValues!B:B,MATCH(AA685,Taxonomy_UniqueValues!C:C,0))),"#N/C")</f>
        <v>Diptera</v>
      </c>
      <c r="AA685" s="87" t="str">
        <f>+IFERROR(IF(AC685="#N/C","#N/C",INDEX(Taxonomy_UniqueValues!C:C,MATCH(AC685,Taxonomy_UniqueValues!E:E,0))),"#N/C")</f>
        <v>Brachycera</v>
      </c>
      <c r="AB685" s="87" t="str">
        <f>+IFERROR(IF(AC685="#N/C","#N/C",INDEX(Taxonomy_UniqueValues!D:D,MATCH(AC685,Taxonomy_UniqueValues!E:E,0))),"#N/C")</f>
        <v>Muscomorpha</v>
      </c>
      <c r="AC685" s="87" t="str">
        <f>+IFERROR(IF(AD685="#N/C","#N/C",INDEX(Taxonomy_UniqueValues!E:E,MATCH(AD685,Taxonomy_UniqueValues!F:F,0))),"#N/C")</f>
        <v>Muscoidea</v>
      </c>
      <c r="AD685" s="87" t="str">
        <f>+IFERROR(IF(AE685="#N/C","#N/C",INDEX(Taxonomy_UniqueValues!F:F,MATCH(AE685,Taxonomy_UniqueValues!G:G,0))),"#N/C")</f>
        <v>Muscidae</v>
      </c>
      <c r="AE685" s="87" t="str">
        <f>+IFERROR(IF(AF685="#N/C","#N/C",INDEX(Taxonomy_UniqueValues!G:G,MATCH(AF685,Taxonomy_UniqueValues!H:H,0))),"#N/C")</f>
        <v>Muscinae</v>
      </c>
      <c r="AF685" s="89" t="s">
        <v>723</v>
      </c>
      <c r="AG685" s="88" t="s">
        <v>37</v>
      </c>
      <c r="AH685" s="39" t="str" cm="1">
        <f t="array" ref="AH685">IF(LEN(V685)&gt;1,V685,_xlfn.LET(_xlpm.cls,Y685, _xlpm.ord,IFERROR(Z685,"#N/C"), _xlpm.subord,IFERROR(AA685,"#N/C"), _xlpm.infr,IFERROR(AB685,"#N/C"), _xlpm.sf,IFERROR(AC685,"#N/C"), _xlpm.fam,IFERROR(AD685,"#N/C"), _xlpm.subfam,IF(TRIM(AE685)="-","#N/C",IFERROR(AE685,"#N/C")),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_xlpm.fallback,IF(IFERROR(Z685,"#N/C")="#N/C",Y685,IF(IFERROR(AA685,"#N/C")="#N/C",Z685,IF(IFERROR(AB685,"#N/C")="#N/C",AA685,IF(IFERROR(AC685,"#N/C")="#N/C",AB685,IF(IFERROR(AD685,"#N/C")="#N/C",AC685,IF(IFERROR(AE685,"#N/C")="#N/C",AD685,"#N/C")))))), _xlpm.finalResult,IF(OR(_xlpm.computedResult="",_xlpm.computedResult="#N/C"),_xlpm.fallback,_xlpm.computedResult), INDEX(_xlpm.finalResult,1)))</f>
        <v>fly</v>
      </c>
      <c r="AI685" s="106" t="s">
        <v>35</v>
      </c>
      <c r="AJ685" s="55" t="str">
        <f t="shared" si="89"/>
        <v>Insecta.Diptera.Brachycera.Muscomorpha.Muscoidea.Muscidae.Muscinae.Musca.#N/C</v>
      </c>
    </row>
    <row r="686" spans="1:36" x14ac:dyDescent="0.25">
      <c r="A686" s="3">
        <v>156</v>
      </c>
      <c r="B686" s="50" t="str">
        <f t="shared" si="94"/>
        <v>FAIR-D3_156</v>
      </c>
      <c r="C686" s="51" t="s">
        <v>530</v>
      </c>
      <c r="D686" s="4">
        <f t="shared" si="92"/>
        <v>45176</v>
      </c>
      <c r="E686" s="1" t="s">
        <v>724</v>
      </c>
      <c r="F686" s="81" t="str">
        <f>HYPERLINK(VLOOKUP(E686,Video_List!G:K,5),"video")</f>
        <v>video</v>
      </c>
      <c r="G686" s="5" t="str">
        <f>IF(ISBLANK(E686),"",IFERROR(IF(MATCH(E686,Video_List!$G:$G,)&gt;0,"ok",""),"errr"))</f>
        <v>ok</v>
      </c>
      <c r="H686" s="1" t="s">
        <v>725</v>
      </c>
      <c r="I686" s="81" t="str">
        <f>HYPERLINK(VLOOKUP(H686,Video_List!G:K,5),"video")</f>
        <v>video</v>
      </c>
      <c r="J686" s="5" t="str">
        <f>IF(ISBLANK(H686),"",IFERROR(IF(MATCH(H686,Video_List!$G:$G,)&gt;0,"ok",""),"error"))</f>
        <v>ok</v>
      </c>
      <c r="K686" s="2">
        <v>45176.719618055598</v>
      </c>
      <c r="L686" s="2">
        <v>45176.721145833297</v>
      </c>
      <c r="M686" s="52">
        <f t="shared" si="93"/>
        <v>1.5277776983566582E-3</v>
      </c>
      <c r="N686" s="53" t="s">
        <v>31</v>
      </c>
      <c r="O686" s="54" t="s">
        <v>32</v>
      </c>
      <c r="P686" s="54" t="s">
        <v>33</v>
      </c>
      <c r="Q686" s="6">
        <v>156</v>
      </c>
      <c r="R686" s="5" t="str">
        <f t="shared" si="90"/>
        <v>FAIR-D3/156</v>
      </c>
      <c r="S686" s="4" t="str">
        <f>IF(ISBLANK(E686),"",IF(E686=H686, "1 video",CONCATENATE((+COUNTIFS(Video_List!$A:$A,Monitoring!C686,Video_List!$D:$D,"&lt;=" &amp;Monitoring!L686)-COUNTIFS(Video_List!$A:$A,Monitoring!C686,Video_List!$D:$D,"&lt;=" &amp;Monitoring!K686))+1," videos")))</f>
        <v>2 videos</v>
      </c>
      <c r="T686" s="54" t="s">
        <v>555</v>
      </c>
      <c r="U686" s="75"/>
      <c r="V686" s="7" t="str">
        <f t="shared" si="88"/>
        <v/>
      </c>
      <c r="W686" s="85" t="str">
        <f t="shared" ref="W686:W719" si="95">+IF(Y686="#N/C","-",IF(AC686="#N/C","no","yes"))</f>
        <v>yes</v>
      </c>
      <c r="X686" s="86" t="s">
        <v>32</v>
      </c>
      <c r="Y686" s="87" t="str">
        <f>+IFERROR(IF(Z686="#N/C","#N/C",INDEX(Taxonomy_UniqueValues!A:A,MATCH(Z686,Taxonomy_UniqueValues!B:B,0))),"#N/C")</f>
        <v>Insecta</v>
      </c>
      <c r="Z686" s="87" t="str">
        <f>+IFERROR(IF(AA686="#N/C","#N/C",INDEX(Taxonomy_UniqueValues!B:B,MATCH(AA686,Taxonomy_UniqueValues!C:C,0))),"#N/C")</f>
        <v>Diptera</v>
      </c>
      <c r="AA686" s="87" t="str">
        <f>+IFERROR(IF(AC686="#N/C","#N/C",INDEX(Taxonomy_UniqueValues!C:C,MATCH(AC686,Taxonomy_UniqueValues!E:E,0))),"#N/C")</f>
        <v>Brachycera</v>
      </c>
      <c r="AB686" s="87" t="str">
        <f>+IFERROR(IF(AC686="#N/C","#N/C",INDEX(Taxonomy_UniqueValues!D:D,MATCH(AC686,Taxonomy_UniqueValues!E:E,0))),"#N/C")</f>
        <v>Asilomorpha</v>
      </c>
      <c r="AC686" s="87" t="str">
        <f>+IFERROR(IF(AD686="#N/C","#N/C",INDEX(Taxonomy_UniqueValues!E:E,MATCH(AD686,Taxonomy_UniqueValues!F:F,0))),"#N/C")</f>
        <v>Asiloidea</v>
      </c>
      <c r="AD686" s="87" t="str">
        <f>+IFERROR(IF(AE686="#N/C","#N/C",INDEX(Taxonomy_UniqueValues!F:F,MATCH(AE686,Taxonomy_UniqueValues!G:G,0))),"#N/C")</f>
        <v>Asilidae</v>
      </c>
      <c r="AE686" s="87" t="str">
        <f>+IFERROR(IF(AF686="#N/C","#N/C",INDEX(Taxonomy_UniqueValues!G:G,MATCH(AF686,Taxonomy_UniqueValues!H:H,0))),"#N/C")</f>
        <v>Asilinae</v>
      </c>
      <c r="AF686" s="89" t="s">
        <v>556</v>
      </c>
      <c r="AG686" s="88" t="s">
        <v>37</v>
      </c>
      <c r="AH686" s="39" t="str" cm="1">
        <f t="array" ref="AH686">IF(LEN(V686)&gt;1,V686,_xlfn.LET(_xlpm.cls,Y686, _xlpm.ord,IFERROR(Z686,"#N/C"), _xlpm.subord,IFERROR(AA686,"#N/C"), _xlpm.infr,IFERROR(AB686,"#N/C"), _xlpm.sf,IFERROR(AC686,"#N/C"), _xlpm.fam,IFERROR(AD686,"#N/C"), _xlpm.subfam,IF(TRIM(AE686)="-","#N/C",IFERROR(AE686,"#N/C")),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_xlpm.fallback,IF(IFERROR(Z686,"#N/C")="#N/C",Y686,IF(IFERROR(AA686,"#N/C")="#N/C",Z686,IF(IFERROR(AB686,"#N/C")="#N/C",AA686,IF(IFERROR(AC686,"#N/C")="#N/C",AB686,IF(IFERROR(AD686,"#N/C")="#N/C",AC686,IF(IFERROR(AE686,"#N/C")="#N/C",AD686,"#N/C")))))), _xlpm.finalResult,IF(OR(_xlpm.computedResult="",_xlpm.computedResult="#N/C"),_xlpm.fallback,_xlpm.computedResult), INDEX(_xlpm.finalResult,1)))</f>
        <v>robber_fly</v>
      </c>
      <c r="AI686" s="106" t="s">
        <v>35</v>
      </c>
      <c r="AJ686" s="55" t="str">
        <f t="shared" si="89"/>
        <v>Insecta.Diptera.Brachycera.Asilomorpha.Asiloidea.Asilidae.Asilinae.Tolmerus.#N/C</v>
      </c>
    </row>
    <row r="687" spans="1:36" x14ac:dyDescent="0.25">
      <c r="A687" s="3">
        <v>157</v>
      </c>
      <c r="B687" s="50" t="str">
        <f t="shared" si="94"/>
        <v>FAIR-D3_157</v>
      </c>
      <c r="C687" s="51" t="s">
        <v>530</v>
      </c>
      <c r="D687" s="4">
        <f t="shared" si="92"/>
        <v>45177</v>
      </c>
      <c r="E687" s="1" t="s">
        <v>726</v>
      </c>
      <c r="F687" s="81" t="str">
        <f>HYPERLINK(VLOOKUP(E687,Video_List!G:K,5),"video")</f>
        <v>video</v>
      </c>
      <c r="G687" s="5" t="str">
        <f>IF(ISBLANK(E687),"",IFERROR(IF(MATCH(E687,Video_List!$G:$G,)&gt;0,"ok",""),"errr"))</f>
        <v>ok</v>
      </c>
      <c r="H687" s="1" t="s">
        <v>727</v>
      </c>
      <c r="I687" s="81" t="str">
        <f>HYPERLINK(VLOOKUP(H687,Video_List!G:K,5),"video")</f>
        <v>video</v>
      </c>
      <c r="J687" s="5" t="str">
        <f>IF(ISBLANK(H687),"",IFERROR(IF(MATCH(H687,Video_List!$G:$G,)&gt;0,"ok",""),"error"))</f>
        <v>ok</v>
      </c>
      <c r="K687" s="2">
        <v>45177.306423611102</v>
      </c>
      <c r="L687" s="2">
        <v>45177.336192129602</v>
      </c>
      <c r="M687" s="52">
        <f t="shared" si="93"/>
        <v>2.9768518499622587E-2</v>
      </c>
      <c r="N687" s="53" t="s">
        <v>46</v>
      </c>
      <c r="O687" s="54" t="s">
        <v>32</v>
      </c>
      <c r="P687" s="54" t="s">
        <v>33</v>
      </c>
      <c r="Q687" s="6">
        <v>157</v>
      </c>
      <c r="R687" s="5" t="str">
        <f t="shared" si="90"/>
        <v>FAIR-D3/157</v>
      </c>
      <c r="S687" s="4" t="str">
        <f>IF(ISBLANK(E687),"",IF(E687=H687, "1 video",CONCATENATE((+COUNTIFS(Video_List!$A:$A,Monitoring!C687,Video_List!$D:$D,"&lt;=" &amp;Monitoring!L687)-COUNTIFS(Video_List!$A:$A,Monitoring!C687,Video_List!$D:$D,"&lt;=" &amp;Monitoring!K687))+1," videos")))</f>
        <v>17 videos</v>
      </c>
      <c r="T687" s="54" t="s">
        <v>34</v>
      </c>
      <c r="U687" s="75" t="s">
        <v>364</v>
      </c>
      <c r="V687" s="7" t="str">
        <f t="shared" si="88"/>
        <v/>
      </c>
      <c r="W687" s="85" t="str">
        <f t="shared" si="95"/>
        <v>no</v>
      </c>
      <c r="X687" s="86" t="s">
        <v>35</v>
      </c>
      <c r="Y687" s="87" t="str">
        <f>+IFERROR(IF(Z687="#N/C","#N/C",INDEX(Taxonomy_UniqueValues!A:A,MATCH(Z687,Taxonomy_UniqueValues!B:B,0))),"#N/C")</f>
        <v>Insecta</v>
      </c>
      <c r="Z687" s="87" t="str">
        <f>+IFERROR(IF(AA687="#N/C","#N/C",INDEX(Taxonomy_UniqueValues!B:B,MATCH(AA687,Taxonomy_UniqueValues!C:C,0))),"#N/C")</f>
        <v>Diptera</v>
      </c>
      <c r="AA687" s="87" t="s">
        <v>49</v>
      </c>
      <c r="AB687" s="87" t="str">
        <f>+IFERROR(IF(AC687="#N/C","#N/C",INDEX(Taxonomy_UniqueValues!D:D,MATCH(AC687,Taxonomy_UniqueValues!E:E,0))),"#N/C")</f>
        <v>#N/C</v>
      </c>
      <c r="AC687" s="87" t="str">
        <f>+IFERROR(IF(AD687="#N/C","#N/C",INDEX(Taxonomy_UniqueValues!E:E,MATCH(AD687,Taxonomy_UniqueValues!F:F,0))),"#N/C")</f>
        <v>#N/C</v>
      </c>
      <c r="AD687" s="87" t="str">
        <f>+IFERROR(IF(AE687="#N/C","#N/C",INDEX(Taxonomy_UniqueValues!F:F,MATCH(AE687,Taxonomy_UniqueValues!G:G,0))),"#N/C")</f>
        <v>#N/C</v>
      </c>
      <c r="AE687" s="87" t="str">
        <f>+IFERROR(IF(AF687="#N/C","#N/C",INDEX(Taxonomy_UniqueValues!G:G,MATCH(AF687,Taxonomy_UniqueValues!H:H,0))),"#N/C")</f>
        <v>#N/C</v>
      </c>
      <c r="AF687" s="89" t="str">
        <f>+IFERROR(IF(AG687="#N/C","#N/C",INDEX(Taxonomy_UniqueValues!H:H,MATCH(AG687,Taxonomy_UniqueValues!I:I,0))),"#N/C")</f>
        <v>#N/C</v>
      </c>
      <c r="AG687" s="88" t="s">
        <v>37</v>
      </c>
      <c r="AH687" s="39" t="str" cm="1">
        <f t="array" ref="AH687">IF(LEN(V687)&gt;1,V687,_xlfn.LET(_xlpm.cls,Y687, _xlpm.ord,IFERROR(Z687,"#N/C"), _xlpm.subord,IFERROR(AA687,"#N/C"), _xlpm.infr,IFERROR(AB687,"#N/C"), _xlpm.sf,IFERROR(AC687,"#N/C"), _xlpm.fam,IFERROR(AD687,"#N/C"), _xlpm.subfam,IF(TRIM(AE687)="-","#N/C",IFERROR(AE687,"#N/C")),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_xlpm.fallback,IF(IFERROR(Z687,"#N/C")="#N/C",Y687,IF(IFERROR(AA687,"#N/C")="#N/C",Z687,IF(IFERROR(AB687,"#N/C")="#N/C",AA687,IF(IFERROR(AC687,"#N/C")="#N/C",AB687,IF(IFERROR(AD687,"#N/C")="#N/C",AC687,IF(IFERROR(AE687,"#N/C")="#N/C",AD687,"#N/C")))))), _xlpm.finalResult,IF(OR(_xlpm.computedResult="",_xlpm.computedResult="#N/C"),_xlpm.fallback,_xlpm.computedResult), INDEX(_xlpm.finalResult,1)))</f>
        <v>Brachycera</v>
      </c>
      <c r="AI687" s="106" t="s">
        <v>35</v>
      </c>
      <c r="AJ687" s="55" t="str">
        <f t="shared" si="89"/>
        <v>Insecta.Diptera.Brachycera.#N/C.#N/C.#N/C.#N/C.#N/C.#N/C</v>
      </c>
    </row>
    <row r="688" spans="1:36" x14ac:dyDescent="0.25">
      <c r="A688" s="3">
        <v>158</v>
      </c>
      <c r="B688" s="50" t="str">
        <f t="shared" si="94"/>
        <v>FAIR-D3_158</v>
      </c>
      <c r="C688" s="51" t="s">
        <v>530</v>
      </c>
      <c r="D688" s="4">
        <f t="shared" si="92"/>
        <v>45177</v>
      </c>
      <c r="E688" s="1" t="s">
        <v>728</v>
      </c>
      <c r="F688" s="81" t="str">
        <f>HYPERLINK(VLOOKUP(E688,Video_List!G:K,5),"video")</f>
        <v>video</v>
      </c>
      <c r="G688" s="5" t="str">
        <f>IF(ISBLANK(E688),"",IFERROR(IF(MATCH(E688,Video_List!$G:$G,)&gt;0,"ok",""),"errr"))</f>
        <v>ok</v>
      </c>
      <c r="H688" s="1" t="s">
        <v>728</v>
      </c>
      <c r="I688" s="81" t="str">
        <f>HYPERLINK(VLOOKUP(H688,Video_List!G:K,5),"video")</f>
        <v>video</v>
      </c>
      <c r="J688" s="5" t="str">
        <f>IF(ISBLANK(H688),"",IFERROR(IF(MATCH(H688,Video_List!$G:$G,)&gt;0,"ok",""),"error"))</f>
        <v>ok</v>
      </c>
      <c r="K688" s="2">
        <v>45177.418738425898</v>
      </c>
      <c r="L688" s="2">
        <v>45177.419085648202</v>
      </c>
      <c r="M688" s="52">
        <f t="shared" si="93"/>
        <v>3.4722230338957161E-4</v>
      </c>
      <c r="N688" s="53" t="s">
        <v>46</v>
      </c>
      <c r="O688" s="54" t="s">
        <v>35</v>
      </c>
      <c r="P688" s="54" t="s">
        <v>46</v>
      </c>
      <c r="Q688" s="6">
        <v>158</v>
      </c>
      <c r="R688" s="5" t="str">
        <f t="shared" si="90"/>
        <v>FAIR-D3/158</v>
      </c>
      <c r="S688" s="4" t="str">
        <f>IF(ISBLANK(E688),"",IF(E688=H688, "1 video",CONCATENATE((+COUNTIFS(Video_List!$A:$A,Monitoring!C688,Video_List!$D:$D,"&lt;=" &amp;Monitoring!L688)-COUNTIFS(Video_List!$A:$A,Monitoring!C688,Video_List!$D:$D,"&lt;=" &amp;Monitoring!K688))+1," videos")))</f>
        <v>1 video</v>
      </c>
      <c r="T688" s="54" t="s">
        <v>116</v>
      </c>
      <c r="U688" s="75"/>
      <c r="V688" s="7" t="str">
        <f t="shared" si="88"/>
        <v/>
      </c>
      <c r="W688" s="85" t="str">
        <f t="shared" si="95"/>
        <v>yes</v>
      </c>
      <c r="X688" s="86" t="s">
        <v>32</v>
      </c>
      <c r="Y688" s="87" t="str">
        <f>+IFERROR(IF(Z688="#N/C","#N/C",INDEX(Taxonomy_UniqueValues!A:A,MATCH(Z688,Taxonomy_UniqueValues!B:B,0))),"#N/C")</f>
        <v>Arachnida</v>
      </c>
      <c r="Z688" s="87" t="str">
        <f>+IFERROR(IF(AA688="#N/C","#N/C",INDEX(Taxonomy_UniqueValues!B:B,MATCH(AA688,Taxonomy_UniqueValues!C:C,0))),"#N/C")</f>
        <v>Araneae</v>
      </c>
      <c r="AA688" s="87" t="str">
        <f>+IFERROR(IF(AC688="#N/C","#N/C",INDEX(Taxonomy_UniqueValues!C:C,MATCH(AC688,Taxonomy_UniqueValues!E:E,0))),"#N/C")</f>
        <v>Arneomorphae</v>
      </c>
      <c r="AB688" s="87" t="str">
        <f>+IFERROR(IF(AC688="#N/C","#N/C",INDEX(Taxonomy_UniqueValues!D:D,MATCH(AC688,Taxonomy_UniqueValues!E:E,0))),"#N/C")</f>
        <v>Araneomorphae</v>
      </c>
      <c r="AC688" s="87" t="str">
        <f>+IFERROR(IF(AD688="#N/C","#N/C",INDEX(Taxonomy_UniqueValues!E:E,MATCH(AD688,Taxonomy_UniqueValues!F:F,0))),"#N/C")</f>
        <v>Dictynoidea</v>
      </c>
      <c r="AD688" s="87" t="str">
        <f>+IFERROR(IF(AE688="#N/C","#N/C",INDEX(Taxonomy_UniqueValues!F:F,MATCH(AE688,Taxonomy_UniqueValues!G:G,0))),"#N/C")</f>
        <v>Anyphaenidae</v>
      </c>
      <c r="AE688" s="87" t="str">
        <f>+IFERROR(IF(AF688="#N/C","#N/C",INDEX(Taxonomy_UniqueValues!G:G,MATCH(AF688,Taxonomy_UniqueValues!H:H,0))),"#N/C")</f>
        <v>Anyphaeninae</v>
      </c>
      <c r="AF688" s="89" t="s">
        <v>729</v>
      </c>
      <c r="AG688" s="88" t="s">
        <v>37</v>
      </c>
      <c r="AH688" s="39" t="str" cm="1">
        <f t="array" ref="AH688">IF(LEN(V688)&gt;1,V688,_xlfn.LET(_xlpm.cls,Y688, _xlpm.ord,IFERROR(Z688,"#N/C"), _xlpm.subord,IFERROR(AA688,"#N/C"), _xlpm.infr,IFERROR(AB688,"#N/C"), _xlpm.sf,IFERROR(AC688,"#N/C"), _xlpm.fam,IFERROR(AD688,"#N/C"), _xlpm.subfam,IF(TRIM(AE688)="-","#N/C",IFERROR(AE688,"#N/C")),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_xlpm.fallback,IF(IFERROR(Z688,"#N/C")="#N/C",Y688,IF(IFERROR(AA688,"#N/C")="#N/C",Z688,IF(IFERROR(AB688,"#N/C")="#N/C",AA688,IF(IFERROR(AC688,"#N/C")="#N/C",AB688,IF(IFERROR(AD688,"#N/C")="#N/C",AC688,IF(IFERROR(AE688,"#N/C")="#N/C",AD688,"#N/C")))))), _xlpm.finalResult,IF(OR(_xlpm.computedResult="",_xlpm.computedResult="#N/C"),_xlpm.fallback,_xlpm.computedResult), INDEX(_xlpm.finalResult,1)))</f>
        <v>spider</v>
      </c>
      <c r="AI688" s="106" t="s">
        <v>35</v>
      </c>
      <c r="AJ688" s="55" t="str">
        <f t="shared" si="89"/>
        <v>Arachnida.Araneae.Arneomorphae.Araneomorphae.Dictynoidea.Anyphaenidae.Anyphaeninae.Anyphaena.#N/C</v>
      </c>
    </row>
    <row r="689" spans="1:36" x14ac:dyDescent="0.25">
      <c r="A689" s="3">
        <v>159</v>
      </c>
      <c r="B689" s="50" t="str">
        <f t="shared" si="94"/>
        <v>FAIR-D3_159</v>
      </c>
      <c r="C689" s="51" t="s">
        <v>530</v>
      </c>
      <c r="D689" s="4">
        <f t="shared" si="92"/>
        <v>45177</v>
      </c>
      <c r="E689" s="1" t="s">
        <v>730</v>
      </c>
      <c r="F689" s="81" t="str">
        <f>HYPERLINK(VLOOKUP(E689,Video_List!G:K,5),"video")</f>
        <v>video</v>
      </c>
      <c r="G689" s="5" t="str">
        <f>IF(ISBLANK(E689),"",IFERROR(IF(MATCH(E689,Video_List!$G:$G,)&gt;0,"ok",""),"errr"))</f>
        <v>ok</v>
      </c>
      <c r="H689" s="1" t="s">
        <v>730</v>
      </c>
      <c r="I689" s="81" t="str">
        <f>HYPERLINK(VLOOKUP(H689,Video_List!G:K,5),"video")</f>
        <v>video</v>
      </c>
      <c r="J689" s="5" t="str">
        <f>IF(ISBLANK(H689),"",IFERROR(IF(MATCH(H689,Video_List!$G:$G,)&gt;0,"ok",""),"error"))</f>
        <v>ok</v>
      </c>
      <c r="K689" s="2">
        <v>45177.516215277799</v>
      </c>
      <c r="L689" s="2">
        <v>45177.516365740703</v>
      </c>
      <c r="M689" s="52">
        <f t="shared" si="93"/>
        <v>1.5046290354803205E-4</v>
      </c>
      <c r="N689" s="53" t="s">
        <v>46</v>
      </c>
      <c r="O689" s="54" t="s">
        <v>32</v>
      </c>
      <c r="P689" s="54" t="s">
        <v>33</v>
      </c>
      <c r="Q689" s="6">
        <v>159</v>
      </c>
      <c r="R689" s="5" t="str">
        <f t="shared" si="90"/>
        <v>FAIR-D3/159</v>
      </c>
      <c r="S689" s="4" t="str">
        <f>IF(ISBLANK(E689),"",IF(E689=H689, "1 video",CONCATENATE((+COUNTIFS(Video_List!$A:$A,Monitoring!C689,Video_List!$D:$D,"&lt;=" &amp;Monitoring!L689)-COUNTIFS(Video_List!$A:$A,Monitoring!C689,Video_List!$D:$D,"&lt;=" &amp;Monitoring!K689))+1," videos")))</f>
        <v>1 video</v>
      </c>
      <c r="T689" s="54" t="s">
        <v>34</v>
      </c>
      <c r="U689" s="75"/>
      <c r="V689" s="7" t="str">
        <f t="shared" si="88"/>
        <v/>
      </c>
      <c r="W689" s="85" t="str">
        <f t="shared" si="95"/>
        <v>yes</v>
      </c>
      <c r="X689" s="86" t="s">
        <v>32</v>
      </c>
      <c r="Y689" s="87" t="str">
        <f>+IFERROR(IF(Z689="#N/C","#N/C",INDEX(Taxonomy_UniqueValues!A:A,MATCH(Z689,Taxonomy_UniqueValues!B:B,0))),"#N/C")</f>
        <v>Insecta</v>
      </c>
      <c r="Z689" s="87" t="str">
        <f>+IFERROR(IF(AA689="#N/C","#N/C",INDEX(Taxonomy_UniqueValues!B:B,MATCH(AA689,Taxonomy_UniqueValues!C:C,0))),"#N/C")</f>
        <v>Diptera</v>
      </c>
      <c r="AA689" s="87" t="str">
        <f>+IFERROR(IF(AC689="#N/C","#N/C",INDEX(Taxonomy_UniqueValues!C:C,MATCH(AC689,Taxonomy_UniqueValues!E:E,0))),"#N/C")</f>
        <v>Brachycera</v>
      </c>
      <c r="AB689" s="87" t="str">
        <f>+IFERROR(IF(AC689="#N/C","#N/C",INDEX(Taxonomy_UniqueValues!D:D,MATCH(AC689,Taxonomy_UniqueValues!E:E,0))),"#N/C")</f>
        <v>Muscomorpha</v>
      </c>
      <c r="AC689" s="87" t="str">
        <f>+IFERROR(IF(AD689="#N/C","#N/C",INDEX(Taxonomy_UniqueValues!E:E,MATCH(AD689,Taxonomy_UniqueValues!F:F,0))),"#N/C")</f>
        <v>Lauxanioidea</v>
      </c>
      <c r="AD689" s="87" t="str">
        <f>+IFERROR(IF(AE689="#N/C","#N/C",INDEX(Taxonomy_UniqueValues!F:F,MATCH(AE689,Taxonomy_UniqueValues!G:G,0))),"#N/C")</f>
        <v>Lauxaniidae</v>
      </c>
      <c r="AE689" s="87" t="str">
        <f>+IFERROR(IF(AF689="#N/C","#N/C",INDEX(Taxonomy_UniqueValues!G:G,MATCH(AF689,Taxonomy_UniqueValues!H:H,0))),"#N/C")</f>
        <v>Lauxaniinae</v>
      </c>
      <c r="AF689" s="89" t="s">
        <v>731</v>
      </c>
      <c r="AG689" s="88" t="s">
        <v>37</v>
      </c>
      <c r="AH689" s="39" t="str" cm="1">
        <f t="array" ref="AH689">IF(LEN(V689)&gt;1,V689,_xlfn.LET(_xlpm.cls,Y689, _xlpm.ord,IFERROR(Z689,"#N/C"), _xlpm.subord,IFERROR(AA689,"#N/C"), _xlpm.infr,IFERROR(AB689,"#N/C"), _xlpm.sf,IFERROR(AC689,"#N/C"), _xlpm.fam,IFERROR(AD689,"#N/C"), _xlpm.subfam,IF(TRIM(AE689)="-","#N/C",IFERROR(AE689,"#N/C")),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_xlpm.fallback,IF(IFERROR(Z689,"#N/C")="#N/C",Y689,IF(IFERROR(AA689,"#N/C")="#N/C",Z689,IF(IFERROR(AB689,"#N/C")="#N/C",AA689,IF(IFERROR(AC689,"#N/C")="#N/C",AB689,IF(IFERROR(AD689,"#N/C")="#N/C",AC689,IF(IFERROR(AE689,"#N/C")="#N/C",AD689,"#N/C")))))), _xlpm.finalResult,IF(OR(_xlpm.computedResult="",_xlpm.computedResult="#N/C"),_xlpm.fallback,_xlpm.computedResult), INDEX(_xlpm.finalResult,1)))</f>
        <v>fly</v>
      </c>
      <c r="AI689" s="106" t="s">
        <v>35</v>
      </c>
      <c r="AJ689" s="55" t="str">
        <f t="shared" si="89"/>
        <v>Insecta.Diptera.Brachycera.Muscomorpha.Lauxanioidea.Lauxaniidae.Lauxaniinae.Calliopum.#N/C</v>
      </c>
    </row>
    <row r="690" spans="1:36" x14ac:dyDescent="0.25">
      <c r="A690" s="3">
        <v>160</v>
      </c>
      <c r="B690" s="50" t="str">
        <f t="shared" si="94"/>
        <v>FAIR-D3_160</v>
      </c>
      <c r="C690" s="51" t="s">
        <v>530</v>
      </c>
      <c r="D690" s="4">
        <f t="shared" si="92"/>
        <v>45177</v>
      </c>
      <c r="E690" s="1" t="s">
        <v>732</v>
      </c>
      <c r="F690" s="81" t="str">
        <f>HYPERLINK(VLOOKUP(E690,Video_List!G:K,5),"video")</f>
        <v>video</v>
      </c>
      <c r="G690" s="5" t="str">
        <f>IF(ISBLANK(E690),"",IFERROR(IF(MATCH(E690,Video_List!$G:$G,)&gt;0,"ok",""),"errr"))</f>
        <v>ok</v>
      </c>
      <c r="H690" s="1" t="s">
        <v>732</v>
      </c>
      <c r="I690" s="81" t="str">
        <f>HYPERLINK(VLOOKUP(H690,Video_List!G:K,5),"video")</f>
        <v>video</v>
      </c>
      <c r="J690" s="5" t="str">
        <f>IF(ISBLANK(H690),"",IFERROR(IF(MATCH(H690,Video_List!$G:$G,)&gt;0,"ok",""),"error"))</f>
        <v>ok</v>
      </c>
      <c r="K690" s="2">
        <v>45177.588125000002</v>
      </c>
      <c r="L690" s="2">
        <v>45177.588738425897</v>
      </c>
      <c r="M690" s="52">
        <f t="shared" si="93"/>
        <v>6.1342589469859377E-4</v>
      </c>
      <c r="N690" s="53" t="s">
        <v>33</v>
      </c>
      <c r="O690" s="54" t="s">
        <v>32</v>
      </c>
      <c r="P690" s="54" t="s">
        <v>33</v>
      </c>
      <c r="Q690" s="6">
        <v>160</v>
      </c>
      <c r="R690" s="5" t="str">
        <f t="shared" si="90"/>
        <v>FAIR-D3/160</v>
      </c>
      <c r="S690" s="4" t="str">
        <f>IF(ISBLANK(E690),"",IF(E690=H690, "1 video",CONCATENATE((+COUNTIFS(Video_List!$A:$A,Monitoring!C690,Video_List!$D:$D,"&lt;=" &amp;Monitoring!L690)-COUNTIFS(Video_List!$A:$A,Monitoring!C690,Video_List!$D:$D,"&lt;=" &amp;Monitoring!K690))+1," videos")))</f>
        <v>1 video</v>
      </c>
      <c r="T690" s="54" t="s">
        <v>34</v>
      </c>
      <c r="U690" s="75"/>
      <c r="V690" s="7" t="str">
        <f t="shared" si="88"/>
        <v/>
      </c>
      <c r="W690" s="85" t="str">
        <f t="shared" si="95"/>
        <v>no</v>
      </c>
      <c r="X690" s="86" t="s">
        <v>35</v>
      </c>
      <c r="Y690" s="87" t="str">
        <f>+IFERROR(IF(Z690="#N/C","#N/C",INDEX(Taxonomy_UniqueValues!A:A,MATCH(Z690,Taxonomy_UniqueValues!B:B,0))),"#N/C")</f>
        <v>Insecta</v>
      </c>
      <c r="Z690" s="87" t="str">
        <f>+IFERROR(IF(AA690="#N/C","#N/C",INDEX(Taxonomy_UniqueValues!B:B,MATCH(AA690,Taxonomy_UniqueValues!C:C,0))),"#N/C")</f>
        <v>Diptera</v>
      </c>
      <c r="AA690" s="87" t="s">
        <v>49</v>
      </c>
      <c r="AB690" s="87" t="str">
        <f>+IFERROR(IF(AC690="#N/C","#N/C",INDEX(Taxonomy_UniqueValues!D:D,MATCH(AC690,Taxonomy_UniqueValues!E:E,0))),"#N/C")</f>
        <v>#N/C</v>
      </c>
      <c r="AC690" s="87" t="str">
        <f>+IFERROR(IF(AD690="#N/C","#N/C",INDEX(Taxonomy_UniqueValues!E:E,MATCH(AD690,Taxonomy_UniqueValues!F:F,0))),"#N/C")</f>
        <v>#N/C</v>
      </c>
      <c r="AD690" s="87" t="str">
        <f>+IFERROR(IF(AE690="#N/C","#N/C",INDEX(Taxonomy_UniqueValues!F:F,MATCH(AE690,Taxonomy_UniqueValues!G:G,0))),"#N/C")</f>
        <v>#N/C</v>
      </c>
      <c r="AE690" s="87" t="str">
        <f>+IFERROR(IF(AF690="#N/C","#N/C",INDEX(Taxonomy_UniqueValues!G:G,MATCH(AF690,Taxonomy_UniqueValues!H:H,0))),"#N/C")</f>
        <v>#N/C</v>
      </c>
      <c r="AF690" s="89" t="str">
        <f>+IFERROR(IF(AG690="#N/C","#N/C",INDEX(Taxonomy_UniqueValues!H:H,MATCH(AG690,Taxonomy_UniqueValues!I:I,0))),"#N/C")</f>
        <v>#N/C</v>
      </c>
      <c r="AG690" s="88" t="s">
        <v>37</v>
      </c>
      <c r="AH690" s="39" t="str" cm="1">
        <f t="array" ref="AH690">IF(LEN(V690)&gt;1,V690,_xlfn.LET(_xlpm.cls,Y690, _xlpm.ord,IFERROR(Z690,"#N/C"), _xlpm.subord,IFERROR(AA690,"#N/C"), _xlpm.infr,IFERROR(AB690,"#N/C"), _xlpm.sf,IFERROR(AC690,"#N/C"), _xlpm.fam,IFERROR(AD690,"#N/C"), _xlpm.subfam,IF(TRIM(AE690)="-","#N/C",IFERROR(AE690,"#N/C")),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_xlpm.fallback,IF(IFERROR(Z690,"#N/C")="#N/C",Y690,IF(IFERROR(AA690,"#N/C")="#N/C",Z690,IF(IFERROR(AB690,"#N/C")="#N/C",AA690,IF(IFERROR(AC690,"#N/C")="#N/C",AB690,IF(IFERROR(AD690,"#N/C")="#N/C",AC690,IF(IFERROR(AE690,"#N/C")="#N/C",AD690,"#N/C")))))), _xlpm.finalResult,IF(OR(_xlpm.computedResult="",_xlpm.computedResult="#N/C"),_xlpm.fallback,_xlpm.computedResult), INDEX(_xlpm.finalResult,1)))</f>
        <v>Brachycera</v>
      </c>
      <c r="AI690" s="106" t="s">
        <v>35</v>
      </c>
      <c r="AJ690" s="55" t="str">
        <f t="shared" si="89"/>
        <v>Insecta.Diptera.Brachycera.#N/C.#N/C.#N/C.#N/C.#N/C.#N/C</v>
      </c>
    </row>
    <row r="691" spans="1:36" x14ac:dyDescent="0.25">
      <c r="A691" s="3">
        <v>161</v>
      </c>
      <c r="B691" s="50" t="str">
        <f t="shared" si="94"/>
        <v>FAIR-D3_161</v>
      </c>
      <c r="C691" s="51" t="s">
        <v>530</v>
      </c>
      <c r="D691" s="4">
        <f t="shared" si="92"/>
        <v>45177</v>
      </c>
      <c r="E691" s="1" t="s">
        <v>733</v>
      </c>
      <c r="F691" s="81" t="str">
        <f>HYPERLINK(VLOOKUP(E691,Video_List!G:K,5),"video")</f>
        <v>video</v>
      </c>
      <c r="G691" s="5" t="str">
        <f>IF(ISBLANK(E691),"",IFERROR(IF(MATCH(E691,Video_List!$G:$G,)&gt;0,"ok",""),"errr"))</f>
        <v>ok</v>
      </c>
      <c r="H691" s="1" t="s">
        <v>733</v>
      </c>
      <c r="I691" s="81" t="str">
        <f>HYPERLINK(VLOOKUP(H691,Video_List!G:K,5),"video")</f>
        <v>video</v>
      </c>
      <c r="J691" s="5" t="str">
        <f>IF(ISBLANK(H691),"",IFERROR(IF(MATCH(H691,Video_List!$G:$G,)&gt;0,"ok",""),"error"))</f>
        <v>ok</v>
      </c>
      <c r="K691" s="2">
        <v>45177.7648148148</v>
      </c>
      <c r="L691" s="2">
        <v>45177.765069444402</v>
      </c>
      <c r="M691" s="52">
        <f t="shared" si="93"/>
        <v>2.5462960184086114E-4</v>
      </c>
      <c r="N691" s="53" t="s">
        <v>46</v>
      </c>
      <c r="O691" s="54" t="s">
        <v>32</v>
      </c>
      <c r="P691" s="54" t="s">
        <v>33</v>
      </c>
      <c r="Q691" s="6">
        <v>161</v>
      </c>
      <c r="R691" s="5" t="str">
        <f t="shared" si="90"/>
        <v>FAIR-D3/161</v>
      </c>
      <c r="S691" s="4" t="str">
        <f>IF(ISBLANK(E691),"",IF(E691=H691, "1 video",CONCATENATE((+COUNTIFS(Video_List!$A:$A,Monitoring!C691,Video_List!$D:$D,"&lt;=" &amp;Monitoring!L691)-COUNTIFS(Video_List!$A:$A,Monitoring!C691,Video_List!$D:$D,"&lt;=" &amp;Monitoring!K691))+1," videos")))</f>
        <v>1 video</v>
      </c>
      <c r="T691" s="54" t="s">
        <v>555</v>
      </c>
      <c r="U691" s="75"/>
      <c r="V691" s="7" t="str">
        <f t="shared" si="88"/>
        <v/>
      </c>
      <c r="W691" s="85" t="str">
        <f t="shared" si="95"/>
        <v>yes</v>
      </c>
      <c r="X691" s="86" t="s">
        <v>32</v>
      </c>
      <c r="Y691" s="87" t="str">
        <f>+IFERROR(IF(Z691="#N/C","#N/C",INDEX(Taxonomy_UniqueValues!A:A,MATCH(Z691,Taxonomy_UniqueValues!B:B,0))),"#N/C")</f>
        <v>Insecta</v>
      </c>
      <c r="Z691" s="87" t="str">
        <f>+IFERROR(IF(AA691="#N/C","#N/C",INDEX(Taxonomy_UniqueValues!B:B,MATCH(AA691,Taxonomy_UniqueValues!C:C,0))),"#N/C")</f>
        <v>Hymenoptera</v>
      </c>
      <c r="AA691" s="87" t="str">
        <f>+IFERROR(IF(AC691="#N/C","#N/C",INDEX(Taxonomy_UniqueValues!C:C,MATCH(AC691,Taxonomy_UniqueValues!E:E,0))),"#N/C")</f>
        <v>Apocrita</v>
      </c>
      <c r="AB691" s="87" t="str">
        <f>+IFERROR(IF(AC691="#N/C","#N/C",INDEX(Taxonomy_UniqueValues!D:D,MATCH(AC691,Taxonomy_UniqueValues!E:E,0))),"#N/C")</f>
        <v>Parasitica</v>
      </c>
      <c r="AC691" s="87" t="str">
        <f>+IFERROR(IF(AD691="#N/C","#N/C",INDEX(Taxonomy_UniqueValues!E:E,MATCH(AD691,Taxonomy_UniqueValues!F:F,0))),"#N/C")</f>
        <v>Ichneumonoidea</v>
      </c>
      <c r="AD691" s="87" t="str">
        <f>+IFERROR(IF(AE691="#N/C","#N/C",INDEX(Taxonomy_UniqueValues!F:F,MATCH(AE691,Taxonomy_UniqueValues!G:G,0))),"#N/C")</f>
        <v>Ichneumonidae</v>
      </c>
      <c r="AE691" s="87" t="str">
        <f>+IFERROR(IF(AF691="#N/C","#N/C",INDEX(Taxonomy_UniqueValues!G:G,MATCH(AF691,Taxonomy_UniqueValues!H:H,0))),"#N/C")</f>
        <v>Xoridinae</v>
      </c>
      <c r="AF691" s="89" t="s">
        <v>734</v>
      </c>
      <c r="AG691" s="88" t="s">
        <v>37</v>
      </c>
      <c r="AH691" s="39" t="str" cm="1">
        <f t="array" ref="AH691">IF(LEN(V691)&gt;1,V691,_xlfn.LET(_xlpm.cls,Y691, _xlpm.ord,IFERROR(Z691,"#N/C"), _xlpm.subord,IFERROR(AA691,"#N/C"), _xlpm.infr,IFERROR(AB691,"#N/C"), _xlpm.sf,IFERROR(AC691,"#N/C"), _xlpm.fam,IFERROR(AD691,"#N/C"), _xlpm.subfam,IF(TRIM(AE691)="-","#N/C",IFERROR(AE691,"#N/C")),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_xlpm.fallback,IF(IFERROR(Z691,"#N/C")="#N/C",Y691,IF(IFERROR(AA691,"#N/C")="#N/C",Z691,IF(IFERROR(AB691,"#N/C")="#N/C",AA691,IF(IFERROR(AC691,"#N/C")="#N/C",AB691,IF(IFERROR(AD691,"#N/C")="#N/C",AC691,IF(IFERROR(AE691,"#N/C")="#N/C",AD691,"#N/C")))))), _xlpm.finalResult,IF(OR(_xlpm.computedResult="",_xlpm.computedResult="#N/C"),_xlpm.fallback,_xlpm.computedResult), INDEX(_xlpm.finalResult,1)))</f>
        <v>Ichneumonidae</v>
      </c>
      <c r="AI691" s="106" t="s">
        <v>35</v>
      </c>
      <c r="AJ691" s="55" t="str">
        <f t="shared" si="89"/>
        <v>Insecta.Hymenoptera.Apocrita.Parasitica.Ichneumonoidea.Ichneumonidae.Xoridinae.Xorides.#N/C</v>
      </c>
    </row>
    <row r="692" spans="1:36" x14ac:dyDescent="0.25">
      <c r="A692" s="3">
        <v>162</v>
      </c>
      <c r="B692" s="50" t="str">
        <f t="shared" si="94"/>
        <v>FAIR-D3_162</v>
      </c>
      <c r="C692" s="51" t="s">
        <v>530</v>
      </c>
      <c r="D692" s="4">
        <f t="shared" si="92"/>
        <v>45178</v>
      </c>
      <c r="E692" s="1" t="s">
        <v>735</v>
      </c>
      <c r="F692" s="81" t="str">
        <f>HYPERLINK(VLOOKUP(E692,Video_List!G:K,5),"video")</f>
        <v>video</v>
      </c>
      <c r="G692" s="5" t="str">
        <f>IF(ISBLANK(E692),"",IFERROR(IF(MATCH(E692,Video_List!$G:$G,)&gt;0,"ok",""),"errr"))</f>
        <v>ok</v>
      </c>
      <c r="H692" s="1" t="s">
        <v>736</v>
      </c>
      <c r="I692" s="81" t="str">
        <f>HYPERLINK(VLOOKUP(H692,Video_List!G:K,5),"video")</f>
        <v>video</v>
      </c>
      <c r="J692" s="5" t="str">
        <f>IF(ISBLANK(H692),"",IFERROR(IF(MATCH(H692,Video_List!$G:$G,)&gt;0,"ok",""),"error"))</f>
        <v>ok</v>
      </c>
      <c r="K692" s="2">
        <v>45178.341099537</v>
      </c>
      <c r="L692" s="2">
        <v>45178.348206018498</v>
      </c>
      <c r="M692" s="52">
        <f t="shared" si="93"/>
        <v>7.1064814983401448E-3</v>
      </c>
      <c r="N692" s="53" t="s">
        <v>46</v>
      </c>
      <c r="O692" s="54" t="s">
        <v>35</v>
      </c>
      <c r="P692" s="54" t="s">
        <v>46</v>
      </c>
      <c r="Q692" s="6">
        <v>162</v>
      </c>
      <c r="R692" s="5" t="str">
        <f t="shared" si="90"/>
        <v>FAIR-D3/162</v>
      </c>
      <c r="S692" s="4" t="str">
        <f>IF(ISBLANK(E692),"",IF(E692=H692, "1 video",CONCATENATE((+COUNTIFS(Video_List!$A:$A,Monitoring!C692,Video_List!$D:$D,"&lt;=" &amp;Monitoring!L692)-COUNTIFS(Video_List!$A:$A,Monitoring!C692,Video_List!$D:$D,"&lt;=" &amp;Monitoring!K692))+1," videos")))</f>
        <v>3 videos</v>
      </c>
      <c r="T692" s="54" t="s">
        <v>34</v>
      </c>
      <c r="U692" s="75" t="s">
        <v>364</v>
      </c>
      <c r="V692" s="7" t="str">
        <f t="shared" si="88"/>
        <v/>
      </c>
      <c r="W692" s="85" t="str">
        <f t="shared" si="95"/>
        <v>no</v>
      </c>
      <c r="X692" s="86" t="s">
        <v>35</v>
      </c>
      <c r="Y692" s="87" t="str">
        <f>+IFERROR(IF(Z692="#N/C","#N/C",INDEX(Taxonomy_UniqueValues!A:A,MATCH(Z692,Taxonomy_UniqueValues!B:B,0))),"#N/C")</f>
        <v>Insecta</v>
      </c>
      <c r="Z692" s="87" t="str">
        <f>+IFERROR(IF(AA692="#N/C","#N/C",INDEX(Taxonomy_UniqueValues!B:B,MATCH(AA692,Taxonomy_UniqueValues!C:C,0))),"#N/C")</f>
        <v>Diptera</v>
      </c>
      <c r="AA692" s="87" t="s">
        <v>49</v>
      </c>
      <c r="AB692" s="87" t="str">
        <f>+IFERROR(IF(AC692="#N/C","#N/C",INDEX(Taxonomy_UniqueValues!D:D,MATCH(AC692,Taxonomy_UniqueValues!E:E,0))),"#N/C")</f>
        <v>#N/C</v>
      </c>
      <c r="AC692" s="87" t="str">
        <f>+IFERROR(IF(AD692="#N/C","#N/C",INDEX(Taxonomy_UniqueValues!E:E,MATCH(AD692,Taxonomy_UniqueValues!F:F,0))),"#N/C")</f>
        <v>#N/C</v>
      </c>
      <c r="AD692" s="87" t="str">
        <f>+IFERROR(IF(AE692="#N/C","#N/C",INDEX(Taxonomy_UniqueValues!F:F,MATCH(AE692,Taxonomy_UniqueValues!G:G,0))),"#N/C")</f>
        <v>#N/C</v>
      </c>
      <c r="AE692" s="87" t="str">
        <f>+IFERROR(IF(AF692="#N/C","#N/C",INDEX(Taxonomy_UniqueValues!G:G,MATCH(AF692,Taxonomy_UniqueValues!H:H,0))),"#N/C")</f>
        <v>#N/C</v>
      </c>
      <c r="AF692" s="89" t="str">
        <f>+IFERROR(IF(AG692="#N/C","#N/C",INDEX(Taxonomy_UniqueValues!H:H,MATCH(AG692,Taxonomy_UniqueValues!I:I,0))),"#N/C")</f>
        <v>#N/C</v>
      </c>
      <c r="AG692" s="88" t="s">
        <v>37</v>
      </c>
      <c r="AH692" s="39" t="str" cm="1">
        <f t="array" ref="AH692">IF(LEN(V692)&gt;1,V692,_xlfn.LET(_xlpm.cls,Y692, _xlpm.ord,IFERROR(Z692,"#N/C"), _xlpm.subord,IFERROR(AA692,"#N/C"), _xlpm.infr,IFERROR(AB692,"#N/C"), _xlpm.sf,IFERROR(AC692,"#N/C"), _xlpm.fam,IFERROR(AD692,"#N/C"), _xlpm.subfam,IF(TRIM(AE692)="-","#N/C",IFERROR(AE692,"#N/C")),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_xlpm.fallback,IF(IFERROR(Z692,"#N/C")="#N/C",Y692,IF(IFERROR(AA692,"#N/C")="#N/C",Z692,IF(IFERROR(AB692,"#N/C")="#N/C",AA692,IF(IFERROR(AC692,"#N/C")="#N/C",AB692,IF(IFERROR(AD692,"#N/C")="#N/C",AC692,IF(IFERROR(AE692,"#N/C")="#N/C",AD692,"#N/C")))))), _xlpm.finalResult,IF(OR(_xlpm.computedResult="",_xlpm.computedResult="#N/C"),_xlpm.fallback,_xlpm.computedResult), INDEX(_xlpm.finalResult,1)))</f>
        <v>Brachycera</v>
      </c>
      <c r="AI692" s="106" t="s">
        <v>35</v>
      </c>
      <c r="AJ692" s="55" t="str">
        <f t="shared" si="89"/>
        <v>Insecta.Diptera.Brachycera.#N/C.#N/C.#N/C.#N/C.#N/C.#N/C</v>
      </c>
    </row>
    <row r="693" spans="1:36" x14ac:dyDescent="0.25">
      <c r="A693" s="3">
        <v>163</v>
      </c>
      <c r="B693" s="50" t="str">
        <f t="shared" si="94"/>
        <v>FAIR-D3_163</v>
      </c>
      <c r="C693" s="51" t="s">
        <v>530</v>
      </c>
      <c r="D693" s="4">
        <f t="shared" si="92"/>
        <v>45178</v>
      </c>
      <c r="E693" s="1" t="s">
        <v>737</v>
      </c>
      <c r="F693" s="81" t="str">
        <f>HYPERLINK(VLOOKUP(E693,Video_List!G:K,5),"video")</f>
        <v>video</v>
      </c>
      <c r="G693" s="5" t="str">
        <f>IF(ISBLANK(E693),"",IFERROR(IF(MATCH(E693,Video_List!$G:$G,)&gt;0,"ok",""),"errr"))</f>
        <v>ok</v>
      </c>
      <c r="H693" s="1" t="s">
        <v>738</v>
      </c>
      <c r="I693" s="81" t="str">
        <f>HYPERLINK(VLOOKUP(H693,Video_List!G:K,5),"video")</f>
        <v>video</v>
      </c>
      <c r="J693" s="5" t="str">
        <f>IF(ISBLANK(H693),"",IFERROR(IF(MATCH(H693,Video_List!$G:$G,)&gt;0,"ok",""),"error"))</f>
        <v>ok</v>
      </c>
      <c r="K693" s="2">
        <v>45178.431793981501</v>
      </c>
      <c r="L693" s="2">
        <v>45178.574583333299</v>
      </c>
      <c r="M693" s="52">
        <f t="shared" si="93"/>
        <v>0.14278935179754626</v>
      </c>
      <c r="N693" s="53" t="s">
        <v>31</v>
      </c>
      <c r="O693" s="54" t="s">
        <v>35</v>
      </c>
      <c r="P693" s="54" t="s">
        <v>46</v>
      </c>
      <c r="Q693" s="6">
        <v>163</v>
      </c>
      <c r="R693" s="5" t="str">
        <f t="shared" si="90"/>
        <v>FAIR-D3/163</v>
      </c>
      <c r="S693" s="4" t="str">
        <f>IF(ISBLANK(E693),"",IF(E693=H693, "1 video",CONCATENATE((+COUNTIFS(Video_List!$A:$A,Monitoring!C693,Video_List!$D:$D,"&lt;=" &amp;Monitoring!L693)-COUNTIFS(Video_List!$A:$A,Monitoring!C693,Video_List!$D:$D,"&lt;=" &amp;Monitoring!K693))+1," videos")))</f>
        <v>19 videos</v>
      </c>
      <c r="T693" s="54" t="s">
        <v>739</v>
      </c>
      <c r="U693" s="75"/>
      <c r="V693" s="7" t="str">
        <f t="shared" si="88"/>
        <v/>
      </c>
      <c r="W693" s="85" t="str">
        <f t="shared" si="95"/>
        <v>yes</v>
      </c>
      <c r="X693" s="86" t="s">
        <v>32</v>
      </c>
      <c r="Y693" s="87" t="str">
        <f>+IFERROR(IF(Z693="#N/C","#N/C",INDEX(Taxonomy_UniqueValues!A:A,MATCH(Z693,Taxonomy_UniqueValues!B:B,0))),"#N/C")</f>
        <v>Insecta</v>
      </c>
      <c r="Z693" s="87" t="str">
        <f>+IFERROR(IF(AA693="#N/C","#N/C",INDEX(Taxonomy_UniqueValues!B:B,MATCH(AA693,Taxonomy_UniqueValues!C:C,0))),"#N/C")</f>
        <v>Diptera</v>
      </c>
      <c r="AA693" s="87" t="str">
        <f>+IFERROR(IF(AC693="#N/C","#N/C",INDEX(Taxonomy_UniqueValues!C:C,MATCH(AC693,Taxonomy_UniqueValues!E:E,0))),"#N/C")</f>
        <v>Nematocera</v>
      </c>
      <c r="AB693" s="87" t="str">
        <f>+IFERROR(IF(AC693="#N/C","#N/C",INDEX(Taxonomy_UniqueValues!D:D,MATCH(AC693,Taxonomy_UniqueValues!E:E,0))),"#N/C")</f>
        <v>Culicomorpha</v>
      </c>
      <c r="AC693" s="87" t="str">
        <f>+IFERROR(IF(AD693="#N/C","#N/C",INDEX(Taxonomy_UniqueValues!E:E,MATCH(AD693,Taxonomy_UniqueValues!F:F,0))),"#N/C")</f>
        <v>Chironomoidea</v>
      </c>
      <c r="AD693" s="87" t="str">
        <f>+IFERROR(IF(AE693="#N/C","#N/C",INDEX(Taxonomy_UniqueValues!F:F,MATCH(AE693,Taxonomy_UniqueValues!G:G,0))),"#N/C")</f>
        <v>Chironomidae</v>
      </c>
      <c r="AE693" s="87" t="str">
        <f>+IFERROR(IF(AF693="#N/C","#N/C",INDEX(Taxonomy_UniqueValues!G:G,MATCH(AF693,Taxonomy_UniqueValues!H:H,0))),"#N/C")</f>
        <v>Chironominae</v>
      </c>
      <c r="AF693" s="89" t="s">
        <v>740</v>
      </c>
      <c r="AG693" s="88" t="s">
        <v>37</v>
      </c>
      <c r="AH693" s="39" t="str" cm="1">
        <f t="array" ref="AH693">IF(LEN(V693)&gt;1,V693,_xlfn.LET(_xlpm.cls,Y693, _xlpm.ord,IFERROR(Z693,"#N/C"), _xlpm.subord,IFERROR(AA693,"#N/C"), _xlpm.infr,IFERROR(AB693,"#N/C"), _xlpm.sf,IFERROR(AC693,"#N/C"), _xlpm.fam,IFERROR(AD693,"#N/C"), _xlpm.subfam,IF(TRIM(AE693)="-","#N/C",IFERROR(AE693,"#N/C")),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_xlpm.fallback,IF(IFERROR(Z693,"#N/C")="#N/C",Y693,IF(IFERROR(AA693,"#N/C")="#N/C",Z693,IF(IFERROR(AB693,"#N/C")="#N/C",AA693,IF(IFERROR(AC693,"#N/C")="#N/C",AB693,IF(IFERROR(AD693,"#N/C")="#N/C",AC693,IF(IFERROR(AE693,"#N/C")="#N/C",AD693,"#N/C")))))), _xlpm.finalResult,IF(OR(_xlpm.computedResult="",_xlpm.computedResult="#N/C"),_xlpm.fallback,_xlpm.computedResult), INDEX(_xlpm.finalResult,1)))</f>
        <v>midge</v>
      </c>
      <c r="AI693" s="106" t="s">
        <v>35</v>
      </c>
      <c r="AJ693" s="55" t="str">
        <f t="shared" si="89"/>
        <v>Insecta.Diptera.Nematocera.Culicomorpha.Chironomoidea.Chironomidae.Chironominae.Chironomus.#N/C</v>
      </c>
    </row>
    <row r="694" spans="1:36" x14ac:dyDescent="0.25">
      <c r="A694" s="3">
        <v>164</v>
      </c>
      <c r="B694" s="50" t="str">
        <f t="shared" si="94"/>
        <v>FAIR-D3_164</v>
      </c>
      <c r="C694" s="51" t="s">
        <v>530</v>
      </c>
      <c r="D694" s="4">
        <f t="shared" si="92"/>
        <v>45178</v>
      </c>
      <c r="E694" s="1" t="s">
        <v>741</v>
      </c>
      <c r="F694" s="81" t="str">
        <f>HYPERLINK(VLOOKUP(E694,Video_List!G:K,5),"video")</f>
        <v>video</v>
      </c>
      <c r="G694" s="5" t="str">
        <f>IF(ISBLANK(E694),"",IFERROR(IF(MATCH(E694,Video_List!$G:$G,)&gt;0,"ok",""),"errr"))</f>
        <v>ok</v>
      </c>
      <c r="H694" s="1" t="s">
        <v>741</v>
      </c>
      <c r="I694" s="81" t="str">
        <f>HYPERLINK(VLOOKUP(H694,Video_List!G:K,5),"video")</f>
        <v>video</v>
      </c>
      <c r="J694" s="5" t="str">
        <f>IF(ISBLANK(H694),"",IFERROR(IF(MATCH(H694,Video_List!$G:$G,)&gt;0,"ok",""),"error"))</f>
        <v>ok</v>
      </c>
      <c r="K694" s="2">
        <v>45178.471863425897</v>
      </c>
      <c r="L694" s="2">
        <v>45178.471909722197</v>
      </c>
      <c r="M694" s="52">
        <f t="shared" si="93"/>
        <v>4.6296299842651933E-5</v>
      </c>
      <c r="N694" s="53" t="s">
        <v>31</v>
      </c>
      <c r="O694" s="54" t="s">
        <v>35</v>
      </c>
      <c r="P694" s="54" t="s">
        <v>33</v>
      </c>
      <c r="Q694" s="6">
        <v>164</v>
      </c>
      <c r="R694" s="5" t="str">
        <f t="shared" si="90"/>
        <v>FAIR-D3/164</v>
      </c>
      <c r="S694" s="4" t="str">
        <f>IF(ISBLANK(E694),"",IF(E694=H694, "1 video",CONCATENATE((+COUNTIFS(Video_List!$A:$A,Monitoring!C694,Video_List!$D:$D,"&lt;=" &amp;Monitoring!L694)-COUNTIFS(Video_List!$A:$A,Monitoring!C694,Video_List!$D:$D,"&lt;=" &amp;Monitoring!K694))+1," videos")))</f>
        <v>1 video</v>
      </c>
      <c r="T694" s="6" t="s">
        <v>537</v>
      </c>
      <c r="U694" s="75"/>
      <c r="V694" s="7" t="str">
        <f t="shared" si="88"/>
        <v/>
      </c>
      <c r="W694" s="85" t="str">
        <f t="shared" si="95"/>
        <v>yes</v>
      </c>
      <c r="X694" s="86" t="s">
        <v>35</v>
      </c>
      <c r="Y694" s="87" t="str">
        <f>+IFERROR(IF(Z694="#N/C","#N/C",INDEX(Taxonomy_UniqueValues!A:A,MATCH(Z694,Taxonomy_UniqueValues!B:B,0))),"#N/C")</f>
        <v>Insecta</v>
      </c>
      <c r="Z694" s="87" t="str">
        <f>+IFERROR(IF(AA694="#N/C","#N/C",INDEX(Taxonomy_UniqueValues!B:B,MATCH(AA694,Taxonomy_UniqueValues!C:C,0))),"#N/C")</f>
        <v>Diptera</v>
      </c>
      <c r="AA694" s="87" t="str">
        <f>+IFERROR(IF(AC694="#N/C","#N/C",INDEX(Taxonomy_UniqueValues!C:C,MATCH(AC694,Taxonomy_UniqueValues!E:E,0))),"#N/C")</f>
        <v>Brachycera</v>
      </c>
      <c r="AB694" s="87" t="str">
        <f>+IFERROR(IF(AC694="#N/C","#N/C",INDEX(Taxonomy_UniqueValues!D:D,MATCH(AC694,Taxonomy_UniqueValues!E:E,0))),"#N/C")</f>
        <v>Muscomorpha</v>
      </c>
      <c r="AC694" s="87" t="s">
        <v>112</v>
      </c>
      <c r="AD694" s="87" t="str">
        <f>+IFERROR(IF(AE694="#N/C","#N/C",INDEX(Taxonomy_UniqueValues!F:F,MATCH(AE694,Taxonomy_UniqueValues!G:G,0))),"#N/C")</f>
        <v>#N/C</v>
      </c>
      <c r="AE694" s="87" t="str">
        <f>+IFERROR(IF(AF694="#N/C","#N/C",INDEX(Taxonomy_UniqueValues!G:G,MATCH(AF694,Taxonomy_UniqueValues!H:H,0))),"#N/C")</f>
        <v>#N/C</v>
      </c>
      <c r="AF694" s="89" t="str">
        <f>+IFERROR(IF(AG694="#N/C","#N/C",INDEX(Taxonomy_UniqueValues!H:H,MATCH(AG694,Taxonomy_UniqueValues!I:I,0))),"#N/C")</f>
        <v>#N/C</v>
      </c>
      <c r="AG694" s="88" t="s">
        <v>37</v>
      </c>
      <c r="AH694" s="39" t="str" cm="1">
        <f t="array" ref="AH694">IF(LEN(V694)&gt;1,V694,_xlfn.LET(_xlpm.cls,Y694, _xlpm.ord,IFERROR(Z694,"#N/C"), _xlpm.subord,IFERROR(AA694,"#N/C"), _xlpm.infr,IFERROR(AB694,"#N/C"), _xlpm.sf,IFERROR(AC694,"#N/C"), _xlpm.fam,IFERROR(AD694,"#N/C"), _xlpm.subfam,IF(TRIM(AE694)="-","#N/C",IFERROR(AE694,"#N/C")),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_xlpm.fallback,IF(IFERROR(Z694,"#N/C")="#N/C",Y694,IF(IFERROR(AA694,"#N/C")="#N/C",Z694,IF(IFERROR(AB694,"#N/C")="#N/C",AA694,IF(IFERROR(AC694,"#N/C")="#N/C",AB694,IF(IFERROR(AD694,"#N/C")="#N/C",AC694,IF(IFERROR(AE694,"#N/C")="#N/C",AD694,"#N/C")))))), _xlpm.finalResult,IF(OR(_xlpm.computedResult="",_xlpm.computedResult="#N/C"),_xlpm.fallback,_xlpm.computedResult), INDEX(_xlpm.finalResult,1)))</f>
        <v>Oestroidea</v>
      </c>
      <c r="AI694" s="106" t="s">
        <v>35</v>
      </c>
      <c r="AJ694" s="55" t="str">
        <f t="shared" si="89"/>
        <v>Insecta.Diptera.Brachycera.Muscomorpha.Oestroidea.#N/C.#N/C.#N/C.#N/C</v>
      </c>
    </row>
    <row r="695" spans="1:36" x14ac:dyDescent="0.25">
      <c r="A695" s="3">
        <v>165</v>
      </c>
      <c r="B695" s="50" t="str">
        <f t="shared" si="94"/>
        <v>FAIR-D3_165</v>
      </c>
      <c r="C695" s="51" t="s">
        <v>530</v>
      </c>
      <c r="D695" s="4">
        <f t="shared" si="92"/>
        <v>45178</v>
      </c>
      <c r="E695" s="1" t="s">
        <v>742</v>
      </c>
      <c r="F695" s="81" t="str">
        <f>HYPERLINK(VLOOKUP(E695,Video_List!G:K,5),"video")</f>
        <v>video</v>
      </c>
      <c r="G695" s="5" t="str">
        <f>IF(ISBLANK(E695),"",IFERROR(IF(MATCH(E695,Video_List!$G:$G,)&gt;0,"ok",""),"errr"))</f>
        <v>ok</v>
      </c>
      <c r="H695" s="1" t="s">
        <v>742</v>
      </c>
      <c r="I695" s="81" t="str">
        <f>HYPERLINK(VLOOKUP(H695,Video_List!G:K,5),"video")</f>
        <v>video</v>
      </c>
      <c r="J695" s="5" t="str">
        <f>IF(ISBLANK(H695),"",IFERROR(IF(MATCH(H695,Video_List!$G:$G,)&gt;0,"ok",""),"error"))</f>
        <v>ok</v>
      </c>
      <c r="K695" s="2">
        <v>45178.703865740703</v>
      </c>
      <c r="L695" s="2">
        <v>45178.704976851899</v>
      </c>
      <c r="M695" s="52">
        <f t="shared" si="93"/>
        <v>1.1111111962236464E-3</v>
      </c>
      <c r="N695" s="53" t="s">
        <v>31</v>
      </c>
      <c r="O695" s="54" t="s">
        <v>35</v>
      </c>
      <c r="P695" s="54" t="s">
        <v>33</v>
      </c>
      <c r="Q695" s="6">
        <v>165</v>
      </c>
      <c r="R695" s="5" t="str">
        <f t="shared" si="90"/>
        <v>FAIR-D3/165</v>
      </c>
      <c r="S695" s="4" t="str">
        <f>IF(ISBLANK(E695),"",IF(E695=H695, "1 video",CONCATENATE((+COUNTIFS(Video_List!$A:$A,Monitoring!C695,Video_List!$D:$D,"&lt;=" &amp;Monitoring!L695)-COUNTIFS(Video_List!$A:$A,Monitoring!C695,Video_List!$D:$D,"&lt;=" &amp;Monitoring!K695))+1," videos")))</f>
        <v>1 video</v>
      </c>
      <c r="T695" s="54" t="s">
        <v>185</v>
      </c>
      <c r="U695" s="75"/>
      <c r="V695" s="7" t="str">
        <f t="shared" si="88"/>
        <v/>
      </c>
      <c r="W695" s="85" t="str">
        <f t="shared" si="95"/>
        <v>yes</v>
      </c>
      <c r="X695" s="86" t="s">
        <v>35</v>
      </c>
      <c r="Y695" s="87" t="str">
        <f>+IFERROR(IF(Z695="#N/C","#N/C",INDEX(Taxonomy_UniqueValues!A:A,MATCH(Z695,Taxonomy_UniqueValues!B:B,0))),"#N/C")</f>
        <v>Insecta</v>
      </c>
      <c r="Z695" s="87" t="str">
        <f>+IFERROR(IF(AA695="#N/C","#N/C",INDEX(Taxonomy_UniqueValues!B:B,MATCH(AA695,Taxonomy_UniqueValues!C:C,0))),"#N/C")</f>
        <v>Coleoptera</v>
      </c>
      <c r="AA695" s="87" t="str">
        <f>+IFERROR(IF(AC695="#N/C","#N/C",INDEX(Taxonomy_UniqueValues!C:C,MATCH(AC695,Taxonomy_UniqueValues!E:E,0))),"#N/C")</f>
        <v>Polyphaga</v>
      </c>
      <c r="AB695" s="87" t="str">
        <f>+IFERROR(IF(AC695="#N/C","#N/C",INDEX(Taxonomy_UniqueValues!D:D,MATCH(AC695,Taxonomy_UniqueValues!E:E,0))),"#N/C")</f>
        <v>Cucujiformia</v>
      </c>
      <c r="AC695" s="87" t="str">
        <f>+IFERROR(IF(AD695="#N/C","#N/C",INDEX(Taxonomy_UniqueValues!E:E,MATCH(AD695,Taxonomy_UniqueValues!F:F,0))),"#N/C")</f>
        <v>Coccinelloidea</v>
      </c>
      <c r="AD695" s="87" t="str">
        <f>+IFERROR(IF(AE695="#N/C","#N/C",INDEX(Taxonomy_UniqueValues!F:F,MATCH(AE695,Taxonomy_UniqueValues!G:G,0))),"#N/C")</f>
        <v>Coccinellidae</v>
      </c>
      <c r="AE695" s="87" t="str">
        <f>+IFERROR(IF(AF695="#N/C","#N/C",INDEX(Taxonomy_UniqueValues!G:G,MATCH(AF695,Taxonomy_UniqueValues!H:H,0))),"#N/C")</f>
        <v>Coccinellinae</v>
      </c>
      <c r="AF695" s="89" t="s">
        <v>331</v>
      </c>
      <c r="AG695" s="88" t="s">
        <v>37</v>
      </c>
      <c r="AH695" s="39" t="str" cm="1">
        <f t="array" ref="AH695">IF(LEN(V695)&gt;1,V695,_xlfn.LET(_xlpm.cls,Y695, _xlpm.ord,IFERROR(Z695,"#N/C"), _xlpm.subord,IFERROR(AA695,"#N/C"), _xlpm.infr,IFERROR(AB695,"#N/C"), _xlpm.sf,IFERROR(AC695,"#N/C"), _xlpm.fam,IFERROR(AD695,"#N/C"), _xlpm.subfam,IF(TRIM(AE695)="-","#N/C",IFERROR(AE695,"#N/C")),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_xlpm.fallback,IF(IFERROR(Z695,"#N/C")="#N/C",Y695,IF(IFERROR(AA695,"#N/C")="#N/C",Z695,IF(IFERROR(AB695,"#N/C")="#N/C",AA695,IF(IFERROR(AC695,"#N/C")="#N/C",AB695,IF(IFERROR(AD695,"#N/C")="#N/C",AC695,IF(IFERROR(AE695,"#N/C")="#N/C",AD695,"#N/C")))))), _xlpm.finalResult,IF(OR(_xlpm.computedResult="",_xlpm.computedResult="#N/C"),_xlpm.fallback,_xlpm.computedResult), INDEX(_xlpm.finalResult,1)))</f>
        <v>ladybug</v>
      </c>
      <c r="AI695" s="106" t="s">
        <v>35</v>
      </c>
      <c r="AJ695" s="55" t="str">
        <f t="shared" si="89"/>
        <v>Insecta.Coleoptera.Polyphaga.Cucujiformia.Coccinelloidea.Coccinellidae.Coccinellinae.Harmonia.#N/C</v>
      </c>
    </row>
    <row r="696" spans="1:36" x14ac:dyDescent="0.25">
      <c r="A696" s="3">
        <v>166</v>
      </c>
      <c r="B696" s="50" t="str">
        <f t="shared" si="94"/>
        <v>FAIR-D3_166</v>
      </c>
      <c r="C696" s="51" t="s">
        <v>530</v>
      </c>
      <c r="D696" s="4">
        <f t="shared" si="92"/>
        <v>45178</v>
      </c>
      <c r="E696" s="1" t="s">
        <v>743</v>
      </c>
      <c r="F696" s="81" t="str">
        <f>HYPERLINK(VLOOKUP(E696,Video_List!G:K,5),"video")</f>
        <v>video</v>
      </c>
      <c r="G696" s="5" t="str">
        <f>IF(ISBLANK(E696),"",IFERROR(IF(MATCH(E696,Video_List!$G:$G,)&gt;0,"ok",""),"errr"))</f>
        <v>ok</v>
      </c>
      <c r="H696" s="1" t="s">
        <v>743</v>
      </c>
      <c r="I696" s="81" t="str">
        <f>HYPERLINK(VLOOKUP(H696,Video_List!G:K,5),"video")</f>
        <v>video</v>
      </c>
      <c r="J696" s="5" t="str">
        <f>IF(ISBLANK(H696),"",IFERROR(IF(MATCH(H696,Video_List!$G:$G,)&gt;0,"ok",""),"error"))</f>
        <v>ok</v>
      </c>
      <c r="K696" s="2">
        <v>45178.765324074098</v>
      </c>
      <c r="L696" s="2">
        <v>45178.765497685199</v>
      </c>
      <c r="M696" s="52">
        <f t="shared" si="93"/>
        <v>1.736111007630825E-4</v>
      </c>
      <c r="N696" s="53" t="s">
        <v>31</v>
      </c>
      <c r="O696" s="54" t="s">
        <v>35</v>
      </c>
      <c r="P696" s="54" t="s">
        <v>33</v>
      </c>
      <c r="Q696" s="6">
        <v>166</v>
      </c>
      <c r="R696" s="5" t="str">
        <f t="shared" si="90"/>
        <v>FAIR-D3/166</v>
      </c>
      <c r="S696" s="4" t="str">
        <f>IF(ISBLANK(E696),"",IF(E696=H696, "1 video",CONCATENATE((+COUNTIFS(Video_List!$A:$A,Monitoring!C696,Video_List!$D:$D,"&lt;=" &amp;Monitoring!L696)-COUNTIFS(Video_List!$A:$A,Monitoring!C696,Video_List!$D:$D,"&lt;=" &amp;Monitoring!K696))+1," videos")))</f>
        <v>1 video</v>
      </c>
      <c r="T696" s="54" t="s">
        <v>744</v>
      </c>
      <c r="U696" s="75"/>
      <c r="V696" s="7" t="str">
        <f t="shared" si="88"/>
        <v/>
      </c>
      <c r="W696" s="85" t="str">
        <f t="shared" si="95"/>
        <v>yes</v>
      </c>
      <c r="X696" s="86" t="s">
        <v>32</v>
      </c>
      <c r="Y696" s="87" t="str">
        <f>+IFERROR(IF(Z696="#N/C","#N/C",INDEX(Taxonomy_UniqueValues!A:A,MATCH(Z696,Taxonomy_UniqueValues!B:B,0))),"#N/C")</f>
        <v>Insecta</v>
      </c>
      <c r="Z696" s="87" t="str">
        <f>+IFERROR(IF(AA696="#N/C","#N/C",INDEX(Taxonomy_UniqueValues!B:B,MATCH(AA696,Taxonomy_UniqueValues!C:C,0))),"#N/C")</f>
        <v>Hemiptera</v>
      </c>
      <c r="AA696" s="87" t="str">
        <f>+IFERROR(IF(AC696="#N/C","#N/C",INDEX(Taxonomy_UniqueValues!C:C,MATCH(AC696,Taxonomy_UniqueValues!E:E,0))),"#N/C")</f>
        <v>Heteroptera</v>
      </c>
      <c r="AB696" s="87" t="str">
        <f>+IFERROR(IF(AC696="#N/C","#N/C",INDEX(Taxonomy_UniqueValues!D:D,MATCH(AC696,Taxonomy_UniqueValues!E:E,0))),"#N/C")</f>
        <v>Pentatomomorpha</v>
      </c>
      <c r="AC696" s="87" t="str">
        <f>+IFERROR(IF(AD696="#N/C","#N/C",INDEX(Taxonomy_UniqueValues!E:E,MATCH(AD696,Taxonomy_UniqueValues!F:F,0))),"#N/C")</f>
        <v>Lygaeoidea</v>
      </c>
      <c r="AD696" s="87" t="str">
        <f>+IFERROR(IF(AE696="#N/C","#N/C",INDEX(Taxonomy_UniqueValues!F:F,MATCH(AE696,Taxonomy_UniqueValues!G:G,0))),"#N/C")</f>
        <v>Rhyparochromidae</v>
      </c>
      <c r="AE696" s="87" t="str">
        <f>+IFERROR(IF(AF696="#N/C","#N/C",INDEX(Taxonomy_UniqueValues!G:G,MATCH(AF696,Taxonomy_UniqueValues!H:H,0))),"#N/C")</f>
        <v>Rhyparochrominae</v>
      </c>
      <c r="AF696" s="89" t="s">
        <v>745</v>
      </c>
      <c r="AG696" s="88" t="s">
        <v>37</v>
      </c>
      <c r="AH696" s="39" t="str" cm="1">
        <f t="array" ref="AH696">IF(LEN(V696)&gt;1,V696,_xlfn.LET(_xlpm.cls,Y696, _xlpm.ord,IFERROR(Z696,"#N/C"), _xlpm.subord,IFERROR(AA696,"#N/C"), _xlpm.infr,IFERROR(AB696,"#N/C"), _xlpm.sf,IFERROR(AC696,"#N/C"), _xlpm.fam,IFERROR(AD696,"#N/C"), _xlpm.subfam,IF(TRIM(AE696)="-","#N/C",IFERROR(AE696,"#N/C")),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_xlpm.fallback,IF(IFERROR(Z696,"#N/C")="#N/C",Y696,IF(IFERROR(AA696,"#N/C")="#N/C",Z696,IF(IFERROR(AB696,"#N/C")="#N/C",AA696,IF(IFERROR(AC696,"#N/C")="#N/C",AB696,IF(IFERROR(AD696,"#N/C")="#N/C",AC696,IF(IFERROR(AE696,"#N/C")="#N/C",AD696,"#N/C")))))), _xlpm.finalResult,IF(OR(_xlpm.computedResult="",_xlpm.computedResult="#N/C"),_xlpm.fallback,_xlpm.computedResult), INDEX(_xlpm.finalResult,1)))</f>
        <v>bug</v>
      </c>
      <c r="AI696" s="106" t="s">
        <v>35</v>
      </c>
      <c r="AJ696" s="55" t="str">
        <f t="shared" si="89"/>
        <v>Insecta.Hemiptera.Heteroptera.Pentatomomorpha.Lygaeoidea.Rhyparochromidae.Rhyparochrominae.Rhyparochromus.#N/C</v>
      </c>
    </row>
    <row r="697" spans="1:36" x14ac:dyDescent="0.25">
      <c r="A697" s="3">
        <v>167</v>
      </c>
      <c r="B697" s="50" t="str">
        <f t="shared" si="94"/>
        <v>FAIR-D3_167</v>
      </c>
      <c r="C697" s="51" t="s">
        <v>530</v>
      </c>
      <c r="D697" s="4">
        <f t="shared" si="92"/>
        <v>45179</v>
      </c>
      <c r="E697" s="1" t="s">
        <v>746</v>
      </c>
      <c r="F697" s="81" t="str">
        <f>HYPERLINK(VLOOKUP(E697,Video_List!G:K,5),"video")</f>
        <v>video</v>
      </c>
      <c r="G697" s="5" t="str">
        <f>IF(ISBLANK(E697),"",IFERROR(IF(MATCH(E697,Video_List!$G:$G,)&gt;0,"ok",""),"errr"))</f>
        <v>ok</v>
      </c>
      <c r="H697" s="1" t="s">
        <v>746</v>
      </c>
      <c r="I697" s="81" t="str">
        <f>HYPERLINK(VLOOKUP(H697,Video_List!G:K,5),"video")</f>
        <v>video</v>
      </c>
      <c r="J697" s="5" t="str">
        <f>IF(ISBLANK(H697),"",IFERROR(IF(MATCH(H697,Video_List!$G:$G,)&gt;0,"ok",""),"error"))</f>
        <v>ok</v>
      </c>
      <c r="K697" s="2">
        <v>45179.402766203697</v>
      </c>
      <c r="L697" s="2">
        <v>45179.402835648201</v>
      </c>
      <c r="M697" s="52">
        <f t="shared" si="93"/>
        <v>6.9444504333660007E-5</v>
      </c>
      <c r="N697" s="53" t="s">
        <v>31</v>
      </c>
      <c r="O697" s="54" t="s">
        <v>35</v>
      </c>
      <c r="P697" s="54" t="s">
        <v>33</v>
      </c>
      <c r="Q697" s="6">
        <v>167</v>
      </c>
      <c r="R697" s="5" t="str">
        <f t="shared" si="90"/>
        <v>FAIR-D3/167</v>
      </c>
      <c r="S697" s="4" t="str">
        <f>IF(ISBLANK(E697),"",IF(E697=H697, "1 video",CONCATENATE((+COUNTIFS(Video_List!$A:$A,Monitoring!C697,Video_List!$D:$D,"&lt;=" &amp;Monitoring!L697)-COUNTIFS(Video_List!$A:$A,Monitoring!C697,Video_List!$D:$D,"&lt;=" &amp;Monitoring!K697))+1," videos")))</f>
        <v>1 video</v>
      </c>
      <c r="T697" s="54" t="s">
        <v>34</v>
      </c>
      <c r="U697" s="75"/>
      <c r="V697" s="7" t="str">
        <f t="shared" si="88"/>
        <v/>
      </c>
      <c r="W697" s="85" t="str">
        <f t="shared" si="95"/>
        <v>yes</v>
      </c>
      <c r="X697" s="86" t="s">
        <v>35</v>
      </c>
      <c r="Y697" s="87" t="str">
        <f>+IFERROR(IF(Z697="#N/C","#N/C",IF(Z697=0,INDEX(Taxonomy_UniqueValues!A:A,MATCH(AA697,Taxonomy_UniqueValues!C:C,0)),INDEX(Taxonomy_UniqueValues!A:A,MATCH(Z697,Taxonomy_UniqueValues!B:B,0)))),"#N/C")</f>
        <v>Insecta</v>
      </c>
      <c r="Z697" s="87" t="str">
        <f>+IFERROR(IF(AA697="#N/C","#N/C",IF(AA697=0,INDEX(Taxonomy_UniqueValues!B:B,MATCH(AB697,Taxonomy_UniqueValues!D:D,0)),INDEX(Taxonomy_UniqueValues!B:B,MATCH(AA697,Taxonomy_UniqueValues!C:C,0)))),"#N/C")</f>
        <v>Diptera</v>
      </c>
      <c r="AA697" s="87" t="str">
        <f>+IFERROR(IF(AB697="#N/C","#N/C",IF(AB697=0,INDEX(Taxonomy_UniqueValues!C:C,MATCH(AC697,Taxonomy_UniqueValues!E:E,0)),INDEX(Taxonomy_UniqueValues!C:C,MATCH(AB697,Taxonomy_UniqueValues!D:D,0)))),"#N/C")</f>
        <v>Brachycera</v>
      </c>
      <c r="AB697" s="87" t="str">
        <f>+IFERROR(IF(AC697="#N/C","#N/C",IF(AC697=0,INDEX(Taxonomy_UniqueValues!D:D,MATCH(AD697,Taxonomy_UniqueValues!F:F,0)),INDEX(Taxonomy_UniqueValues!D:D,MATCH(AC697,Taxonomy_UniqueValues!E:E,0)))),"#N/C")</f>
        <v>Muscomorpha</v>
      </c>
      <c r="AC697" s="87" t="str">
        <f>+IFERROR(IF(AD697="#N/C","#N/C",IF(AD697=0,INDEX(Taxonomy_UniqueValues!E:E,MATCH(AE697,Taxonomy_UniqueValues!G:G,0)),INDEX(Taxonomy_UniqueValues!E:E,MATCH(AD697,Taxonomy_UniqueValues!F:F,0)))),"#N/C")</f>
        <v>Muscoidea</v>
      </c>
      <c r="AD697" s="87" t="str">
        <f>+IFERROR(IF(AE697="#N/C","#N/C",IF(AE697=0,INDEX(Taxonomy_UniqueValues!F:F,MATCH(AF697,Taxonomy_UniqueValues!H:H,0)),INDEX(Taxonomy_UniqueValues!F:F,MATCH(AE697,Taxonomy_UniqueValues!G:G,0)))),"#N/C")</f>
        <v>Fanniidae</v>
      </c>
      <c r="AE697" s="87">
        <f>+IFERROR(IF(AF697="#N/C","#N/C",INDEX(Taxonomy_UniqueValues!G:G,MATCH(AF697,Taxonomy_UniqueValues!H:H,0))),"#N/C")</f>
        <v>0</v>
      </c>
      <c r="AF697" s="89" t="s">
        <v>39</v>
      </c>
      <c r="AG697" s="88" t="s">
        <v>37</v>
      </c>
      <c r="AH697" s="39" t="str" cm="1">
        <f t="array" ref="AH697">IF(LEN(V697)&gt;1,V697,_xlfn.LET(_xlpm.cls,Y697, _xlpm.ord,IFERROR(Z697,"#N/C"), _xlpm.subord,IFERROR(AA697,"#N/C"), _xlpm.infr,IFERROR(AB697,"#N/C"), _xlpm.sf,IFERROR(AC697,"#N/C"), _xlpm.fam,IFERROR(AD697,"#N/C"), _xlpm.subfam,IF(TRIM(AE697)="-","#N/C",IFERROR(AE697,"#N/C")),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_xlpm.fallback,IF(IFERROR(Z697,"#N/C")="#N/C",Y697,IF(IFERROR(AA697,"#N/C")="#N/C",Z697,IF(IFERROR(AB697,"#N/C")="#N/C",AA697,IF(IFERROR(AC697,"#N/C")="#N/C",AB697,IF(IFERROR(AD697,"#N/C")="#N/C",AC697,IF(IFERROR(AE697,"#N/C")="#N/C",AD697,"#N/C")))))), _xlpm.finalResult,IF(OR(_xlpm.computedResult="",_xlpm.computedResult="#N/C"),_xlpm.fallback,_xlpm.computedResult), INDEX(_xlpm.finalResult,1)))</f>
        <v>fly</v>
      </c>
      <c r="AI697" s="106" t="s">
        <v>35</v>
      </c>
      <c r="AJ697" s="55" t="str">
        <f t="shared" si="89"/>
        <v>Insecta.Diptera.Brachycera.Muscomorpha.Muscoidea.Fanniidae.0.Fannia.#N/C</v>
      </c>
    </row>
    <row r="698" spans="1:36" x14ac:dyDescent="0.25">
      <c r="A698" s="3">
        <v>168</v>
      </c>
      <c r="B698" s="50" t="str">
        <f t="shared" si="94"/>
        <v>FAIR-D3_168</v>
      </c>
      <c r="C698" s="51" t="s">
        <v>530</v>
      </c>
      <c r="D698" s="4">
        <f t="shared" si="92"/>
        <v>45179</v>
      </c>
      <c r="E698" s="1" t="s">
        <v>747</v>
      </c>
      <c r="F698" s="81" t="str">
        <f>HYPERLINK(VLOOKUP(E698,Video_List!G:K,5),"video")</f>
        <v>video</v>
      </c>
      <c r="G698" s="5" t="str">
        <f>IF(ISBLANK(E698),"",IFERROR(IF(MATCH(E698,Video_List!$G:$G,)&gt;0,"ok",""),"errr"))</f>
        <v>ok</v>
      </c>
      <c r="H698" s="1" t="s">
        <v>747</v>
      </c>
      <c r="I698" s="81" t="str">
        <f>HYPERLINK(VLOOKUP(H698,Video_List!G:K,5),"video")</f>
        <v>video</v>
      </c>
      <c r="J698" s="5" t="str">
        <f>IF(ISBLANK(H698),"",IFERROR(IF(MATCH(H698,Video_List!$G:$G,)&gt;0,"ok",""),"error"))</f>
        <v>ok</v>
      </c>
      <c r="K698" s="2">
        <v>45179.407256944403</v>
      </c>
      <c r="L698" s="2">
        <v>45179.407337962999</v>
      </c>
      <c r="M698" s="52">
        <f t="shared" si="93"/>
        <v>8.1018595665227622E-5</v>
      </c>
      <c r="N698" s="53" t="s">
        <v>31</v>
      </c>
      <c r="O698" s="54" t="s">
        <v>32</v>
      </c>
      <c r="P698" s="54" t="s">
        <v>33</v>
      </c>
      <c r="Q698" s="6">
        <v>168</v>
      </c>
      <c r="R698" s="5" t="str">
        <f t="shared" si="90"/>
        <v>FAIR-D3/168</v>
      </c>
      <c r="S698" s="4" t="str">
        <f>IF(ISBLANK(E698),"",IF(E698=H698, "1 video",CONCATENATE((+COUNTIFS(Video_List!$A:$A,Monitoring!C698,Video_List!$D:$D,"&lt;=" &amp;Monitoring!L698)-COUNTIFS(Video_List!$A:$A,Monitoring!C698,Video_List!$D:$D,"&lt;=" &amp;Monitoring!K698))+1," videos")))</f>
        <v>1 video</v>
      </c>
      <c r="T698" s="6" t="s">
        <v>537</v>
      </c>
      <c r="U698" s="75"/>
      <c r="V698" s="7" t="str">
        <f t="shared" si="88"/>
        <v/>
      </c>
      <c r="W698" s="85" t="str">
        <f t="shared" si="95"/>
        <v>yes</v>
      </c>
      <c r="X698" s="86" t="s">
        <v>35</v>
      </c>
      <c r="Y698" s="87" t="str">
        <f>+IFERROR(IF(Z698="#N/C","#N/C",INDEX(Taxonomy_UniqueValues!A:A,MATCH(Z698,Taxonomy_UniqueValues!B:B,0))),"#N/C")</f>
        <v>Insecta</v>
      </c>
      <c r="Z698" s="87" t="str">
        <f>+IFERROR(IF(AA698="#N/C","#N/C",INDEX(Taxonomy_UniqueValues!B:B,MATCH(AA698,Taxonomy_UniqueValues!C:C,0))),"#N/C")</f>
        <v>Diptera</v>
      </c>
      <c r="AA698" s="87" t="str">
        <f>+IFERROR(IF(AC698="#N/C","#N/C",INDEX(Taxonomy_UniqueValues!C:C,MATCH(AC698,Taxonomy_UniqueValues!E:E,0))),"#N/C")</f>
        <v>Brachycera</v>
      </c>
      <c r="AB698" s="87" t="str">
        <f>+IFERROR(IF(AC698="#N/C","#N/C",INDEX(Taxonomy_UniqueValues!D:D,MATCH(AC698,Taxonomy_UniqueValues!E:E,0))),"#N/C")</f>
        <v>Muscomorpha</v>
      </c>
      <c r="AC698" s="87" t="str">
        <f>+IFERROR(IF(AD698="#N/C","#N/C",INDEX(Taxonomy_UniqueValues!E:E,MATCH(AD698,Taxonomy_UniqueValues!F:F,0))),"#N/C")</f>
        <v>Oestroidea</v>
      </c>
      <c r="AD698" s="87" t="s">
        <v>577</v>
      </c>
      <c r="AE698" s="87" t="str">
        <f>+IFERROR(IF(AF698="#N/C","#N/C",INDEX(Taxonomy_UniqueValues!G:G,MATCH(AF698,Taxonomy_UniqueValues!H:H,0))),"#N/C")</f>
        <v>#N/C</v>
      </c>
      <c r="AF698" s="89" t="str">
        <f>+IFERROR(IF(AG698="#N/C","#N/C",INDEX(Taxonomy_UniqueValues!H:H,MATCH(AG698,Taxonomy_UniqueValues!I:I,0))),"#N/C")</f>
        <v>#N/C</v>
      </c>
      <c r="AG698" s="88" t="s">
        <v>37</v>
      </c>
      <c r="AH698" s="39" t="str" cm="1">
        <f t="array" ref="AH698">IF(LEN(V698)&gt;1,V698,_xlfn.LET(_xlpm.cls,Y698, _xlpm.ord,IFERROR(Z698,"#N/C"), _xlpm.subord,IFERROR(AA698,"#N/C"), _xlpm.infr,IFERROR(AB698,"#N/C"), _xlpm.sf,IFERROR(AC698,"#N/C"), _xlpm.fam,IFERROR(AD698,"#N/C"), _xlpm.subfam,IF(TRIM(AE698)="-","#N/C",IFERROR(AE698,"#N/C")),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_xlpm.fallback,IF(IFERROR(Z698,"#N/C")="#N/C",Y698,IF(IFERROR(AA698,"#N/C")="#N/C",Z698,IF(IFERROR(AB698,"#N/C")="#N/C",AA698,IF(IFERROR(AC698,"#N/C")="#N/C",AB698,IF(IFERROR(AD698,"#N/C")="#N/C",AC698,IF(IFERROR(AE698,"#N/C")="#N/C",AD698,"#N/C")))))), _xlpm.finalResult,IF(OR(_xlpm.computedResult="",_xlpm.computedResult="#N/C"),_xlpm.fallback,_xlpm.computedResult), INDEX(_xlpm.finalResult,1)))</f>
        <v>flesh_fly</v>
      </c>
      <c r="AI698" s="106" t="s">
        <v>35</v>
      </c>
      <c r="AJ698" s="55" t="str">
        <f t="shared" si="89"/>
        <v>Insecta.Diptera.Brachycera.Muscomorpha.Oestroidea.Sarcophagidae.#N/C.#N/C.#N/C</v>
      </c>
    </row>
    <row r="699" spans="1:36" x14ac:dyDescent="0.25">
      <c r="A699" s="3">
        <v>169</v>
      </c>
      <c r="B699" s="50" t="str">
        <f t="shared" si="94"/>
        <v>FAIR-D3_169</v>
      </c>
      <c r="C699" s="51" t="s">
        <v>530</v>
      </c>
      <c r="D699" s="4">
        <f t="shared" si="92"/>
        <v>45179</v>
      </c>
      <c r="E699" s="1" t="s">
        <v>748</v>
      </c>
      <c r="F699" s="81" t="str">
        <f>HYPERLINK(VLOOKUP(E699,Video_List!G:K,5),"video")</f>
        <v>video</v>
      </c>
      <c r="G699" s="5" t="str">
        <f>IF(ISBLANK(E699),"",IFERROR(IF(MATCH(E699,Video_List!$G:$G,)&gt;0,"ok",""),"errr"))</f>
        <v>ok</v>
      </c>
      <c r="H699" s="1" t="s">
        <v>748</v>
      </c>
      <c r="I699" s="81" t="str">
        <f>HYPERLINK(VLOOKUP(H699,Video_List!G:K,5),"video")</f>
        <v>video</v>
      </c>
      <c r="J699" s="5" t="str">
        <f>IF(ISBLANK(H699),"",IFERROR(IF(MATCH(H699,Video_List!$G:$G,)&gt;0,"ok",""),"error"))</f>
        <v>ok</v>
      </c>
      <c r="K699" s="2">
        <v>45179.480370370402</v>
      </c>
      <c r="L699" s="2">
        <v>45179.481388888897</v>
      </c>
      <c r="M699" s="52">
        <f t="shared" si="93"/>
        <v>1.0185184946749359E-3</v>
      </c>
      <c r="N699" s="53" t="s">
        <v>31</v>
      </c>
      <c r="O699" s="54" t="s">
        <v>35</v>
      </c>
      <c r="P699" s="54" t="s">
        <v>33</v>
      </c>
      <c r="Q699" s="6">
        <v>169</v>
      </c>
      <c r="R699" s="5" t="str">
        <f t="shared" si="90"/>
        <v>FAIR-D3/169</v>
      </c>
      <c r="S699" s="4" t="str">
        <f>IF(ISBLANK(E699),"",IF(E699=H699, "1 video",CONCATENATE((+COUNTIFS(Video_List!$A:$A,Monitoring!C699,Video_List!$D:$D,"&lt;=" &amp;Monitoring!L699)-COUNTIFS(Video_List!$A:$A,Monitoring!C699,Video_List!$D:$D,"&lt;=" &amp;Monitoring!K699))+1," videos")))</f>
        <v>1 video</v>
      </c>
      <c r="T699" s="54" t="s">
        <v>185</v>
      </c>
      <c r="U699" s="75"/>
      <c r="V699" s="7" t="str">
        <f t="shared" si="88"/>
        <v/>
      </c>
      <c r="W699" s="85" t="str">
        <f t="shared" si="95"/>
        <v>yes</v>
      </c>
      <c r="X699" s="86" t="s">
        <v>32</v>
      </c>
      <c r="Y699" s="87" t="str">
        <f>+IFERROR(IF(Z699="#N/C","#N/C",INDEX(Taxonomy_UniqueValues!A:A,MATCH(Z699,Taxonomy_UniqueValues!B:B,0))),"#N/C")</f>
        <v>Insecta</v>
      </c>
      <c r="Z699" s="87" t="str">
        <f>+IFERROR(IF(AA699="#N/C","#N/C",INDEX(Taxonomy_UniqueValues!B:B,MATCH(AA699,Taxonomy_UniqueValues!C:C,0))),"#N/C")</f>
        <v>Coleoptera</v>
      </c>
      <c r="AA699" s="87" t="str">
        <f>+IFERROR(IF(AC699="#N/C","#N/C",INDEX(Taxonomy_UniqueValues!C:C,MATCH(AC699,Taxonomy_UniqueValues!E:E,0))),"#N/C")</f>
        <v>Polyphaga</v>
      </c>
      <c r="AB699" s="87" t="str">
        <f>+IFERROR(IF(AC699="#N/C","#N/C",INDEX(Taxonomy_UniqueValues!D:D,MATCH(AC699,Taxonomy_UniqueValues!E:E,0))),"#N/C")</f>
        <v>Cucujiformia</v>
      </c>
      <c r="AC699" s="87" t="str">
        <f>+IFERROR(IF(AD699="#N/C","#N/C",INDEX(Taxonomy_UniqueValues!E:E,MATCH(AD699,Taxonomy_UniqueValues!F:F,0))),"#N/C")</f>
        <v>Coccinelloidea</v>
      </c>
      <c r="AD699" s="87" t="str">
        <f>+IFERROR(IF(AE699="#N/C","#N/C",INDEX(Taxonomy_UniqueValues!F:F,MATCH(AE699,Taxonomy_UniqueValues!G:G,0))),"#N/C")</f>
        <v>Coccinellidae</v>
      </c>
      <c r="AE699" s="87" t="str">
        <f>+IFERROR(IF(AF699="#N/C","#N/C",INDEX(Taxonomy_UniqueValues!G:G,MATCH(AF699,Taxonomy_UniqueValues!H:H,0))),"#N/C")</f>
        <v>Coccinellinae</v>
      </c>
      <c r="AF699" s="89" t="s">
        <v>749</v>
      </c>
      <c r="AG699" s="88" t="s">
        <v>37</v>
      </c>
      <c r="AH699" s="39" t="str" cm="1">
        <f t="array" ref="AH699">IF(LEN(V699)&gt;1,V699,_xlfn.LET(_xlpm.cls,Y699, _xlpm.ord,IFERROR(Z699,"#N/C"), _xlpm.subord,IFERROR(AA699,"#N/C"), _xlpm.infr,IFERROR(AB699,"#N/C"), _xlpm.sf,IFERROR(AC699,"#N/C"), _xlpm.fam,IFERROR(AD699,"#N/C"), _xlpm.subfam,IF(TRIM(AE699)="-","#N/C",IFERROR(AE699,"#N/C")),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_xlpm.fallback,IF(IFERROR(Z699,"#N/C")="#N/C",Y699,IF(IFERROR(AA699,"#N/C")="#N/C",Z699,IF(IFERROR(AB699,"#N/C")="#N/C",AA699,IF(IFERROR(AC699,"#N/C")="#N/C",AB699,IF(IFERROR(AD699,"#N/C")="#N/C",AC699,IF(IFERROR(AE699,"#N/C")="#N/C",AD699,"#N/C")))))), _xlpm.finalResult,IF(OR(_xlpm.computedResult="",_xlpm.computedResult="#N/C"),_xlpm.fallback,_xlpm.computedResult), INDEX(_xlpm.finalResult,1)))</f>
        <v>ladybug</v>
      </c>
      <c r="AI699" s="106" t="s">
        <v>35</v>
      </c>
      <c r="AJ699" s="55" t="str">
        <f t="shared" si="89"/>
        <v>Insecta.Coleoptera.Polyphaga.Cucujiformia.Coccinelloidea.Coccinellidae.Coccinellinae.Coccinella.#N/C</v>
      </c>
    </row>
    <row r="700" spans="1:36" x14ac:dyDescent="0.25">
      <c r="A700" s="3">
        <v>170</v>
      </c>
      <c r="B700" s="50" t="str">
        <f t="shared" si="94"/>
        <v>FAIR-D3_170</v>
      </c>
      <c r="C700" s="51" t="s">
        <v>530</v>
      </c>
      <c r="D700" s="4">
        <f t="shared" si="92"/>
        <v>45179</v>
      </c>
      <c r="E700" s="1" t="s">
        <v>750</v>
      </c>
      <c r="F700" s="81" t="str">
        <f>HYPERLINK(VLOOKUP(E700,Video_List!G:K,5),"video")</f>
        <v>video</v>
      </c>
      <c r="G700" s="5" t="str">
        <f>IF(ISBLANK(E700),"",IFERROR(IF(MATCH(E700,Video_List!$G:$G,)&gt;0,"ok",""),"errr"))</f>
        <v>ok</v>
      </c>
      <c r="H700" s="1" t="s">
        <v>751</v>
      </c>
      <c r="I700" s="81" t="str">
        <f>HYPERLINK(VLOOKUP(H700,Video_List!G:K,5),"video")</f>
        <v>video</v>
      </c>
      <c r="J700" s="5" t="str">
        <f>IF(ISBLANK(H700),"",IFERROR(IF(MATCH(H700,Video_List!$G:$G,)&gt;0,"ok",""),"error"))</f>
        <v>ok</v>
      </c>
      <c r="K700" s="2">
        <v>45179.5047569444</v>
      </c>
      <c r="L700" s="2">
        <v>45179.506990740701</v>
      </c>
      <c r="M700" s="52">
        <f t="shared" si="93"/>
        <v>2.2337963018799201E-3</v>
      </c>
      <c r="N700" s="53" t="s">
        <v>31</v>
      </c>
      <c r="O700" s="54" t="s">
        <v>35</v>
      </c>
      <c r="P700" s="54" t="s">
        <v>46</v>
      </c>
      <c r="Q700" s="6">
        <v>170</v>
      </c>
      <c r="R700" s="5" t="str">
        <f t="shared" si="90"/>
        <v>FAIR-D3/170</v>
      </c>
      <c r="S700" s="4" t="str">
        <f>IF(ISBLANK(E700),"",IF(E700=H700, "1 video",CONCATENATE((+COUNTIFS(Video_List!$A:$A,Monitoring!C700,Video_List!$D:$D,"&lt;=" &amp;Monitoring!L700)-COUNTIFS(Video_List!$A:$A,Monitoring!C700,Video_List!$D:$D,"&lt;=" &amp;Monitoring!K700))+1," videos")))</f>
        <v>3 videos</v>
      </c>
      <c r="T700" s="54" t="s">
        <v>34</v>
      </c>
      <c r="U700" s="75"/>
      <c r="V700" s="7" t="str">
        <f t="shared" si="88"/>
        <v/>
      </c>
      <c r="W700" s="85" t="str">
        <f t="shared" si="95"/>
        <v>yes</v>
      </c>
      <c r="X700" s="86" t="s">
        <v>35</v>
      </c>
      <c r="Y700" s="87" t="str">
        <f>+IFERROR(IF(Z700="#N/C","#N/C",INDEX(Taxonomy_UniqueValues!A:A,MATCH(Z700,Taxonomy_UniqueValues!B:B,0))),"#N/C")</f>
        <v>Insecta</v>
      </c>
      <c r="Z700" s="87" t="str">
        <f>+IFERROR(IF(AA700="#N/C","#N/C",INDEX(Taxonomy_UniqueValues!B:B,MATCH(AA700,Taxonomy_UniqueValues!C:C,0))),"#N/C")</f>
        <v>Diptera</v>
      </c>
      <c r="AA700" s="87" t="str">
        <f>+IFERROR(IF(AC700="#N/C","#N/C",INDEX(Taxonomy_UniqueValues!C:C,MATCH(AC700,Taxonomy_UniqueValues!E:E,0))),"#N/C")</f>
        <v>Brachycera</v>
      </c>
      <c r="AB700" s="87" t="str">
        <f>+IFERROR(IF(AC700="#N/C","#N/C",INDEX(Taxonomy_UniqueValues!D:D,MATCH(AC700,Taxonomy_UniqueValues!E:E,0))),"#N/C")</f>
        <v>Muscomorpha</v>
      </c>
      <c r="AC700" s="87" t="s">
        <v>36</v>
      </c>
      <c r="AD700" s="87" t="str">
        <f>+IFERROR(IF(AE700="#N/C","#N/C",INDEX(Taxonomy_UniqueValues!F:F,MATCH(AE700,Taxonomy_UniqueValues!G:G,0))),"#N/C")</f>
        <v>#N/C</v>
      </c>
      <c r="AE700" s="87" t="str">
        <f>+IFERROR(IF(AF700="#N/C","#N/C",INDEX(Taxonomy_UniqueValues!G:G,MATCH(AF700,Taxonomy_UniqueValues!H:H,0))),"#N/C")</f>
        <v>#N/C</v>
      </c>
      <c r="AF700" s="89" t="str">
        <f>+IFERROR(IF(AG700="#N/C","#N/C",INDEX(Taxonomy_UniqueValues!H:H,MATCH(AG700,Taxonomy_UniqueValues!I:I,0))),"#N/C")</f>
        <v>#N/C</v>
      </c>
      <c r="AG700" s="88" t="s">
        <v>37</v>
      </c>
      <c r="AH700" s="39" t="str" cm="1">
        <f t="array" ref="AH700">IF(LEN(V700)&gt;1,V700,_xlfn.LET(_xlpm.cls,Y700, _xlpm.ord,IFERROR(Z700,"#N/C"), _xlpm.subord,IFERROR(AA700,"#N/C"), _xlpm.infr,IFERROR(AB700,"#N/C"), _xlpm.sf,IFERROR(AC700,"#N/C"), _xlpm.fam,IFERROR(AD700,"#N/C"), _xlpm.subfam,IF(TRIM(AE700)="-","#N/C",IFERROR(AE700,"#N/C")),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_xlpm.fallback,IF(IFERROR(Z700,"#N/C")="#N/C",Y700,IF(IFERROR(AA700,"#N/C")="#N/C",Z700,IF(IFERROR(AB700,"#N/C")="#N/C",AA700,IF(IFERROR(AC700,"#N/C")="#N/C",AB700,IF(IFERROR(AD700,"#N/C")="#N/C",AC700,IF(IFERROR(AE700,"#N/C")="#N/C",AD700,"#N/C")))))), _xlpm.finalResult,IF(OR(_xlpm.computedResult="",_xlpm.computedResult="#N/C"),_xlpm.fallback,_xlpm.computedResult), INDEX(_xlpm.finalResult,1)))</f>
        <v>Muscoidea</v>
      </c>
      <c r="AI700" s="106" t="s">
        <v>35</v>
      </c>
      <c r="AJ700" s="55" t="str">
        <f t="shared" si="89"/>
        <v>Insecta.Diptera.Brachycera.Muscomorpha.Muscoidea.#N/C.#N/C.#N/C.#N/C</v>
      </c>
    </row>
    <row r="701" spans="1:36" x14ac:dyDescent="0.25">
      <c r="A701" s="3">
        <v>171</v>
      </c>
      <c r="B701" s="50" t="str">
        <f t="shared" si="94"/>
        <v>FAIR-D3_171</v>
      </c>
      <c r="C701" s="51" t="s">
        <v>530</v>
      </c>
      <c r="D701" s="4">
        <f t="shared" si="92"/>
        <v>45179</v>
      </c>
      <c r="E701" s="1" t="s">
        <v>752</v>
      </c>
      <c r="F701" s="81" t="str">
        <f>HYPERLINK(VLOOKUP(E701,Video_List!G:K,5),"video")</f>
        <v>video</v>
      </c>
      <c r="G701" s="5" t="str">
        <f>IF(ISBLANK(E701),"",IFERROR(IF(MATCH(E701,Video_List!$G:$G,)&gt;0,"ok",""),"errr"))</f>
        <v>ok</v>
      </c>
      <c r="H701" s="1" t="s">
        <v>752</v>
      </c>
      <c r="I701" s="81" t="str">
        <f>HYPERLINK(VLOOKUP(H701,Video_List!G:K,5),"video")</f>
        <v>video</v>
      </c>
      <c r="J701" s="5" t="str">
        <f>IF(ISBLANK(H701),"",IFERROR(IF(MATCH(H701,Video_List!$G:$G,)&gt;0,"ok",""),"error"))</f>
        <v>ok</v>
      </c>
      <c r="K701" s="2">
        <v>45179.516608796301</v>
      </c>
      <c r="L701" s="2">
        <v>45179.516678240703</v>
      </c>
      <c r="M701" s="52">
        <f t="shared" si="93"/>
        <v>6.9444402470253408E-5</v>
      </c>
      <c r="N701" s="53" t="s">
        <v>31</v>
      </c>
      <c r="O701" s="54" t="s">
        <v>35</v>
      </c>
      <c r="P701" s="54" t="s">
        <v>33</v>
      </c>
      <c r="Q701" s="6">
        <v>171</v>
      </c>
      <c r="R701" s="5" t="str">
        <f t="shared" si="90"/>
        <v>FAIR-D3/171</v>
      </c>
      <c r="S701" s="4" t="str">
        <f>IF(ISBLANK(E701),"",IF(E701=H701, "1 video",CONCATENATE((+COUNTIFS(Video_List!$A:$A,Monitoring!C701,Video_List!$D:$D,"&lt;=" &amp;Monitoring!L701)-COUNTIFS(Video_List!$A:$A,Monitoring!C701,Video_List!$D:$D,"&lt;=" &amp;Monitoring!K701))+1," videos")))</f>
        <v>1 video</v>
      </c>
      <c r="T701" s="54" t="s">
        <v>247</v>
      </c>
      <c r="U701" s="75"/>
      <c r="V701" s="7" t="str">
        <f t="shared" si="88"/>
        <v/>
      </c>
      <c r="W701" s="85" t="str">
        <f t="shared" si="95"/>
        <v>yes</v>
      </c>
      <c r="X701" s="86" t="s">
        <v>32</v>
      </c>
      <c r="Y701" s="87" t="str">
        <f>+IFERROR(IF(Z701="#N/C","#N/C",INDEX(Taxonomy_UniqueValues!A:A,MATCH(Z701,Taxonomy_UniqueValues!B:B,0))),"#N/C")</f>
        <v>Insecta</v>
      </c>
      <c r="Z701" s="87" t="str">
        <f>+IFERROR(IF(AA701="#N/C","#N/C",INDEX(Taxonomy_UniqueValues!B:B,MATCH(AA701,Taxonomy_UniqueValues!C:C,0))),"#N/C")</f>
        <v>Hymenoptera</v>
      </c>
      <c r="AA701" s="87" t="str">
        <f>+IFERROR(IF(AC701="#N/C","#N/C",INDEX(Taxonomy_UniqueValues!C:C,MATCH(AC701,Taxonomy_UniqueValues!E:E,0))),"#N/C")</f>
        <v>Apocrita</v>
      </c>
      <c r="AB701" s="87" t="str">
        <f>+IFERROR(IF(AC701="#N/C","#N/C",INDEX(Taxonomy_UniqueValues!D:D,MATCH(AC701,Taxonomy_UniqueValues!E:E,0))),"#N/C")</f>
        <v>Parasitica</v>
      </c>
      <c r="AC701" s="87" t="str">
        <f>+IFERROR(IF(AD701="#N/C","#N/C",INDEX(Taxonomy_UniqueValues!E:E,MATCH(AD701,Taxonomy_UniqueValues!F:F,0))),"#N/C")</f>
        <v>Ichneumonoidea</v>
      </c>
      <c r="AD701" s="87" t="str">
        <f>+IFERROR(IF(AE701="#N/C","#N/C",INDEX(Taxonomy_UniqueValues!F:F,MATCH(AE701,Taxonomy_UniqueValues!G:G,0))),"#N/C")</f>
        <v>Ichneumonidae</v>
      </c>
      <c r="AE701" s="87" t="str">
        <f>+IFERROR(IF(AF701="#N/C","#N/C",INDEX(Taxonomy_UniqueValues!G:G,MATCH(AF701,Taxonomy_UniqueValues!H:H,0))),"#N/C")</f>
        <v>Campopleginae</v>
      </c>
      <c r="AF701" s="89" t="s">
        <v>753</v>
      </c>
      <c r="AG701" s="88" t="s">
        <v>37</v>
      </c>
      <c r="AH701" s="39" t="str" cm="1">
        <f t="array" ref="AH701">IF(LEN(V701)&gt;1,V701,_xlfn.LET(_xlpm.cls,Y701, _xlpm.ord,IFERROR(Z701,"#N/C"), _xlpm.subord,IFERROR(AA701,"#N/C"), _xlpm.infr,IFERROR(AB701,"#N/C"), _xlpm.sf,IFERROR(AC701,"#N/C"), _xlpm.fam,IFERROR(AD701,"#N/C"), _xlpm.subfam,IF(TRIM(AE701)="-","#N/C",IFERROR(AE701,"#N/C")),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_xlpm.fallback,IF(IFERROR(Z701,"#N/C")="#N/C",Y701,IF(IFERROR(AA701,"#N/C")="#N/C",Z701,IF(IFERROR(AB701,"#N/C")="#N/C",AA701,IF(IFERROR(AC701,"#N/C")="#N/C",AB701,IF(IFERROR(AD701,"#N/C")="#N/C",AC701,IF(IFERROR(AE701,"#N/C")="#N/C",AD701,"#N/C")))))), _xlpm.finalResult,IF(OR(_xlpm.computedResult="",_xlpm.computedResult="#N/C"),_xlpm.fallback,_xlpm.computedResult), INDEX(_xlpm.finalResult,1)))</f>
        <v>Ichneumonidae</v>
      </c>
      <c r="AI701" s="106" t="s">
        <v>35</v>
      </c>
      <c r="AJ701" s="55" t="str">
        <f t="shared" si="89"/>
        <v>Insecta.Hymenoptera.Apocrita.Parasitica.Ichneumonoidea.Ichneumonidae.Campopleginae.Dusona.#N/C</v>
      </c>
    </row>
    <row r="702" spans="1:36" x14ac:dyDescent="0.25">
      <c r="A702" s="3">
        <v>172</v>
      </c>
      <c r="B702" s="50" t="str">
        <f t="shared" si="94"/>
        <v>FAIR-D3_172</v>
      </c>
      <c r="C702" s="51" t="s">
        <v>530</v>
      </c>
      <c r="D702" s="4">
        <f t="shared" si="92"/>
        <v>45179</v>
      </c>
      <c r="E702" s="1" t="s">
        <v>754</v>
      </c>
      <c r="F702" s="81" t="str">
        <f>HYPERLINK(VLOOKUP(E702,Video_List!G:K,5),"video")</f>
        <v>video</v>
      </c>
      <c r="G702" s="5" t="str">
        <f>IF(ISBLANK(E702),"",IFERROR(IF(MATCH(E702,Video_List!$G:$G,)&gt;0,"ok",""),"errr"))</f>
        <v>ok</v>
      </c>
      <c r="H702" s="1" t="s">
        <v>754</v>
      </c>
      <c r="I702" s="81" t="str">
        <f>HYPERLINK(VLOOKUP(H702,Video_List!G:K,5),"video")</f>
        <v>video</v>
      </c>
      <c r="J702" s="5" t="str">
        <f>IF(ISBLANK(H702),"",IFERROR(IF(MATCH(H702,Video_List!$G:$G,)&gt;0,"ok",""),"error"))</f>
        <v>ok</v>
      </c>
      <c r="K702" s="2">
        <v>45179.546793981499</v>
      </c>
      <c r="L702" s="2">
        <v>45179.546875</v>
      </c>
      <c r="M702" s="52">
        <f t="shared" si="93"/>
        <v>8.1018501077778637E-5</v>
      </c>
      <c r="N702" s="53" t="s">
        <v>46</v>
      </c>
      <c r="O702" s="54" t="s">
        <v>32</v>
      </c>
      <c r="P702" s="54" t="s">
        <v>33</v>
      </c>
      <c r="Q702" s="6">
        <v>172</v>
      </c>
      <c r="R702" s="5" t="str">
        <f t="shared" si="90"/>
        <v>FAIR-D3/172</v>
      </c>
      <c r="S702" s="4" t="str">
        <f>IF(ISBLANK(E702),"",IF(E702=H702, "1 video",CONCATENATE((+COUNTIFS(Video_List!$A:$A,Monitoring!C702,Video_List!$D:$D,"&lt;=" &amp;Monitoring!L702)-COUNTIFS(Video_List!$A:$A,Monitoring!C702,Video_List!$D:$D,"&lt;=" &amp;Monitoring!K702))+1," videos")))</f>
        <v>1 video</v>
      </c>
      <c r="T702" s="54" t="s">
        <v>579</v>
      </c>
      <c r="U702" s="75"/>
      <c r="V702" s="7" t="str">
        <f t="shared" si="88"/>
        <v/>
      </c>
      <c r="W702" s="85" t="str">
        <f t="shared" si="95"/>
        <v>yes</v>
      </c>
      <c r="X702" s="86" t="s">
        <v>32</v>
      </c>
      <c r="Y702" s="87" t="str">
        <f>+IFERROR(IF(Z702="#N/C","#N/C",INDEX(Taxonomy_UniqueValues!A:A,MATCH(Z702,Taxonomy_UniqueValues!B:B,0))),"#N/C")</f>
        <v>Insecta</v>
      </c>
      <c r="Z702" s="87" t="str">
        <f>+IFERROR(IF(AA702="#N/C","#N/C",INDEX(Taxonomy_UniqueValues!B:B,MATCH(AA702,Taxonomy_UniqueValues!C:C,0))),"#N/C")</f>
        <v>Hemiptera</v>
      </c>
      <c r="AA702" s="87" t="str">
        <f>+IFERROR(IF(AC702="#N/C","#N/C",INDEX(Taxonomy_UniqueValues!C:C,MATCH(AC702,Taxonomy_UniqueValues!E:E,0))),"#N/C")</f>
        <v>Auchenorrhyncha</v>
      </c>
      <c r="AB702" s="87" t="str">
        <f>+IFERROR(IF(AC702="#N/C","#N/C",INDEX(Taxonomy_UniqueValues!D:D,MATCH(AC702,Taxonomy_UniqueValues!E:E,0))),"#N/C")</f>
        <v>Cicadomorpha</v>
      </c>
      <c r="AC702" s="87" t="str">
        <f>+IFERROR(IF(AD702="#N/C","#N/C",INDEX(Taxonomy_UniqueValues!E:E,MATCH(AD702,Taxonomy_UniqueValues!F:F,0))),"#N/C")</f>
        <v>Membracoidea</v>
      </c>
      <c r="AD702" s="87" t="str">
        <f>+IFERROR(IF(AE702="#N/C","#N/C",INDEX(Taxonomy_UniqueValues!F:F,MATCH(AE702,Taxonomy_UniqueValues!G:G,0))),"#N/C")</f>
        <v>Cicadellidae</v>
      </c>
      <c r="AE702" s="87" t="str">
        <f>+IFERROR(IF(AF702="#N/C","#N/C",INDEX(Taxonomy_UniqueValues!G:G,MATCH(AF702,Taxonomy_UniqueValues!H:H,0))),"#N/C")</f>
        <v>Deltocephalinae</v>
      </c>
      <c r="AF702" s="89" t="s">
        <v>580</v>
      </c>
      <c r="AG702" s="88" t="s">
        <v>37</v>
      </c>
      <c r="AH702" s="39" t="str" cm="1">
        <f t="array" ref="AH702">IF(LEN(V702)&gt;1,V702,_xlfn.LET(_xlpm.cls,Y702, _xlpm.ord,IFERROR(Z702,"#N/C"), _xlpm.subord,IFERROR(AA702,"#N/C"), _xlpm.infr,IFERROR(AB702,"#N/C"), _xlpm.sf,IFERROR(AC702,"#N/C"), _xlpm.fam,IFERROR(AD702,"#N/C"), _xlpm.subfam,IF(TRIM(AE702)="-","#N/C",IFERROR(AE702,"#N/C")),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_xlpm.fallback,IF(IFERROR(Z702,"#N/C")="#N/C",Y702,IF(IFERROR(AA702,"#N/C")="#N/C",Z702,IF(IFERROR(AB702,"#N/C")="#N/C",AA702,IF(IFERROR(AC702,"#N/C")="#N/C",AB702,IF(IFERROR(AD702,"#N/C")="#N/C",AC702,IF(IFERROR(AE702,"#N/C")="#N/C",AD702,"#N/C")))))), _xlpm.finalResult,IF(OR(_xlpm.computedResult="",_xlpm.computedResult="#N/C"),_xlpm.fallback,_xlpm.computedResult), INDEX(_xlpm.finalResult,1)))</f>
        <v>leafhopper</v>
      </c>
      <c r="AI702" s="106" t="s">
        <v>35</v>
      </c>
      <c r="AJ702" s="55" t="str">
        <f t="shared" si="89"/>
        <v>Insecta.Hemiptera.Auchenorrhyncha.Cicadomorpha.Membracoidea.Cicadellidae.Deltocephalinae.Orientus.#N/C</v>
      </c>
    </row>
    <row r="703" spans="1:36" x14ac:dyDescent="0.25">
      <c r="A703" s="3">
        <v>173</v>
      </c>
      <c r="B703" s="50" t="str">
        <f t="shared" si="94"/>
        <v>FAIR-D3_173</v>
      </c>
      <c r="C703" s="51" t="s">
        <v>530</v>
      </c>
      <c r="D703" s="4">
        <f t="shared" si="92"/>
        <v>45179</v>
      </c>
      <c r="E703" s="1" t="s">
        <v>755</v>
      </c>
      <c r="F703" s="81" t="str">
        <f>HYPERLINK(VLOOKUP(E703,Video_List!G:K,5),"video")</f>
        <v>video</v>
      </c>
      <c r="G703" s="5" t="str">
        <f>IF(ISBLANK(E703),"",IFERROR(IF(MATCH(E703,Video_List!$G:$G,)&gt;0,"ok",""),"errr"))</f>
        <v>ok</v>
      </c>
      <c r="H703" s="1" t="s">
        <v>755</v>
      </c>
      <c r="I703" s="81" t="str">
        <f>HYPERLINK(VLOOKUP(H703,Video_List!G:K,5),"video")</f>
        <v>video</v>
      </c>
      <c r="J703" s="5" t="str">
        <f>IF(ISBLANK(H703),"",IFERROR(IF(MATCH(H703,Video_List!$G:$G,)&gt;0,"ok",""),"error"))</f>
        <v>ok</v>
      </c>
      <c r="K703" s="2">
        <v>45179.593182870398</v>
      </c>
      <c r="L703" s="2">
        <v>45179.593668981499</v>
      </c>
      <c r="M703" s="52">
        <f t="shared" si="93"/>
        <v>4.8611110105412081E-4</v>
      </c>
      <c r="N703" s="53" t="s">
        <v>31</v>
      </c>
      <c r="O703" s="54" t="s">
        <v>35</v>
      </c>
      <c r="P703" s="54" t="s">
        <v>31</v>
      </c>
      <c r="Q703" s="6">
        <v>173</v>
      </c>
      <c r="R703" s="5" t="str">
        <f t="shared" si="90"/>
        <v>FAIR-D3/173</v>
      </c>
      <c r="S703" s="4" t="str">
        <f>IF(ISBLANK(E703),"",IF(E703=H703, "1 video",CONCATENATE((+COUNTIFS(Video_List!$A:$A,Monitoring!C703,Video_List!$D:$D,"&lt;=" &amp;Monitoring!L703)-COUNTIFS(Video_List!$A:$A,Monitoring!C703,Video_List!$D:$D,"&lt;=" &amp;Monitoring!K703))+1," videos")))</f>
        <v>1 video</v>
      </c>
      <c r="T703" s="54" t="s">
        <v>34</v>
      </c>
      <c r="U703" s="75"/>
      <c r="V703" s="7" t="str">
        <f t="shared" si="88"/>
        <v/>
      </c>
      <c r="W703" s="85" t="str">
        <f t="shared" si="95"/>
        <v>yes</v>
      </c>
      <c r="X703" s="86" t="s">
        <v>35</v>
      </c>
      <c r="Y703" s="87" t="str">
        <f>+IFERROR(IF(Z703="#N/C","#N/C",INDEX(Taxonomy_UniqueValues!A:A,MATCH(Z703,Taxonomy_UniqueValues!B:B,0))),"#N/C")</f>
        <v>Insecta</v>
      </c>
      <c r="Z703" s="87" t="str">
        <f>+IFERROR(IF(AA703="#N/C","#N/C",INDEX(Taxonomy_UniqueValues!B:B,MATCH(AA703,Taxonomy_UniqueValues!C:C,0))),"#N/C")</f>
        <v>Diptera</v>
      </c>
      <c r="AA703" s="87" t="str">
        <f>+IFERROR(IF(AC703="#N/C","#N/C",INDEX(Taxonomy_UniqueValues!C:C,MATCH(AC703,Taxonomy_UniqueValues!E:E,0))),"#N/C")</f>
        <v>Brachycera</v>
      </c>
      <c r="AB703" s="87" t="str">
        <f>+IFERROR(IF(AC703="#N/C","#N/C",INDEX(Taxonomy_UniqueValues!D:D,MATCH(AC703,Taxonomy_UniqueValues!E:E,0))),"#N/C")</f>
        <v>Muscomorpha</v>
      </c>
      <c r="AC703" s="87" t="s">
        <v>36</v>
      </c>
      <c r="AD703" s="87" t="str">
        <f>+IFERROR(IF(AE703="#N/C","#N/C",INDEX(Taxonomy_UniqueValues!F:F,MATCH(AE703,Taxonomy_UniqueValues!G:G,0))),"#N/C")</f>
        <v>#N/C</v>
      </c>
      <c r="AE703" s="87" t="str">
        <f>+IFERROR(IF(AF703="#N/C","#N/C",INDEX(Taxonomy_UniqueValues!G:G,MATCH(AF703,Taxonomy_UniqueValues!H:H,0))),"#N/C")</f>
        <v>#N/C</v>
      </c>
      <c r="AF703" s="89" t="str">
        <f>+IFERROR(IF(AG703="#N/C","#N/C",INDEX(Taxonomy_UniqueValues!H:H,MATCH(AG703,Taxonomy_UniqueValues!I:I,0))),"#N/C")</f>
        <v>#N/C</v>
      </c>
      <c r="AG703" s="88" t="s">
        <v>37</v>
      </c>
      <c r="AH703" s="39" t="str" cm="1">
        <f t="array" ref="AH703">IF(LEN(V703)&gt;1,V703,_xlfn.LET(_xlpm.cls,Y703, _xlpm.ord,IFERROR(Z703,"#N/C"), _xlpm.subord,IFERROR(AA703,"#N/C"), _xlpm.infr,IFERROR(AB703,"#N/C"), _xlpm.sf,IFERROR(AC703,"#N/C"), _xlpm.fam,IFERROR(AD703,"#N/C"), _xlpm.subfam,IF(TRIM(AE703)="-","#N/C",IFERROR(AE703,"#N/C")),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_xlpm.fallback,IF(IFERROR(Z703,"#N/C")="#N/C",Y703,IF(IFERROR(AA703,"#N/C")="#N/C",Z703,IF(IFERROR(AB703,"#N/C")="#N/C",AA703,IF(IFERROR(AC703,"#N/C")="#N/C",AB703,IF(IFERROR(AD703,"#N/C")="#N/C",AC703,IF(IFERROR(AE703,"#N/C")="#N/C",AD703,"#N/C")))))), _xlpm.finalResult,IF(OR(_xlpm.computedResult="",_xlpm.computedResult="#N/C"),_xlpm.fallback,_xlpm.computedResult), INDEX(_xlpm.finalResult,1)))</f>
        <v>Muscoidea</v>
      </c>
      <c r="AI703" s="106" t="s">
        <v>35</v>
      </c>
      <c r="AJ703" s="55" t="str">
        <f t="shared" si="89"/>
        <v>Insecta.Diptera.Brachycera.Muscomorpha.Muscoidea.#N/C.#N/C.#N/C.#N/C</v>
      </c>
    </row>
    <row r="704" spans="1:36" x14ac:dyDescent="0.25">
      <c r="A704" s="3">
        <v>174</v>
      </c>
      <c r="B704" s="50" t="str">
        <f t="shared" si="94"/>
        <v>FAIR-D3_174</v>
      </c>
      <c r="C704" s="51" t="s">
        <v>530</v>
      </c>
      <c r="D704" s="4">
        <f t="shared" si="92"/>
        <v>45179</v>
      </c>
      <c r="E704" s="1" t="s">
        <v>756</v>
      </c>
      <c r="F704" s="81" t="str">
        <f>HYPERLINK(VLOOKUP(E704,Video_List!G:K,5),"video")</f>
        <v>video</v>
      </c>
      <c r="G704" s="5" t="str">
        <f>IF(ISBLANK(E704),"",IFERROR(IF(MATCH(E704,Video_List!$G:$G,)&gt;0,"ok",""),"errr"))</f>
        <v>ok</v>
      </c>
      <c r="H704" s="1" t="s">
        <v>756</v>
      </c>
      <c r="I704" s="81" t="str">
        <f>HYPERLINK(VLOOKUP(H704,Video_List!G:K,5),"video")</f>
        <v>video</v>
      </c>
      <c r="J704" s="5" t="str">
        <f>IF(ISBLANK(H704),"",IFERROR(IF(MATCH(H704,Video_List!$G:$G,)&gt;0,"ok",""),"error"))</f>
        <v>ok</v>
      </c>
      <c r="K704" s="2">
        <v>45179.606365740699</v>
      </c>
      <c r="L704" s="2">
        <v>45179.606724537</v>
      </c>
      <c r="M704" s="52">
        <f t="shared" si="93"/>
        <v>3.5879630013369024E-4</v>
      </c>
      <c r="N704" s="53" t="s">
        <v>31</v>
      </c>
      <c r="O704" s="54" t="s">
        <v>35</v>
      </c>
      <c r="P704" s="54" t="s">
        <v>33</v>
      </c>
      <c r="Q704" s="6">
        <v>174</v>
      </c>
      <c r="R704" s="5" t="str">
        <f t="shared" si="90"/>
        <v>FAIR-D3/174</v>
      </c>
      <c r="S704" s="4" t="str">
        <f>IF(ISBLANK(E704),"",IF(E704=H704, "1 video",CONCATENATE((+COUNTIFS(Video_List!$A:$A,Monitoring!C704,Video_List!$D:$D,"&lt;=" &amp;Monitoring!L704)-COUNTIFS(Video_List!$A:$A,Monitoring!C704,Video_List!$D:$D,"&lt;=" &amp;Monitoring!K704))+1," videos")))</f>
        <v>1 video</v>
      </c>
      <c r="T704" s="54" t="s">
        <v>185</v>
      </c>
      <c r="U704" s="75"/>
      <c r="V704" s="7" t="str">
        <f t="shared" ref="V704:V767" si="96">IF(IFERROR(FIND("fly_small",U704),0)&gt;0,"fly_small",IF(IFERROR(FIND("fly at the border",U704),0)&gt;0,"fly",IF(IFERROR(FIND("insect_small",U704),0)&gt;0,"insect_small","")))</f>
        <v/>
      </c>
      <c r="W704" s="85" t="str">
        <f t="shared" si="95"/>
        <v>yes</v>
      </c>
      <c r="X704" s="86" t="s">
        <v>32</v>
      </c>
      <c r="Y704" s="87" t="str">
        <f>+IFERROR(IF(Z704="#N/C","#N/C",INDEX(Taxonomy_UniqueValues!A:A,MATCH(Z704,Taxonomy_UniqueValues!B:B,0))),"#N/C")</f>
        <v>Insecta</v>
      </c>
      <c r="Z704" s="87" t="str">
        <f>+IFERROR(IF(AA704="#N/C","#N/C",INDEX(Taxonomy_UniqueValues!B:B,MATCH(AA704,Taxonomy_UniqueValues!C:C,0))),"#N/C")</f>
        <v>Coleoptera</v>
      </c>
      <c r="AA704" s="87" t="str">
        <f>+IFERROR(IF(AC704="#N/C","#N/C",INDEX(Taxonomy_UniqueValues!C:C,MATCH(AC704,Taxonomy_UniqueValues!E:E,0))),"#N/C")</f>
        <v>Polyphaga</v>
      </c>
      <c r="AB704" s="87" t="str">
        <f>+IFERROR(IF(AC704="#N/C","#N/C",INDEX(Taxonomy_UniqueValues!D:D,MATCH(AC704,Taxonomy_UniqueValues!E:E,0))),"#N/C")</f>
        <v>Cucujiformia</v>
      </c>
      <c r="AC704" s="87" t="str">
        <f>+IFERROR(IF(AD704="#N/C","#N/C",INDEX(Taxonomy_UniqueValues!E:E,MATCH(AD704,Taxonomy_UniqueValues!F:F,0))),"#N/C")</f>
        <v>Coccinelloidea</v>
      </c>
      <c r="AD704" s="87" t="str">
        <f>+IFERROR(IF(AE704="#N/C","#N/C",INDEX(Taxonomy_UniqueValues!F:F,MATCH(AE704,Taxonomy_UniqueValues!G:G,0))),"#N/C")</f>
        <v>Coccinellidae</v>
      </c>
      <c r="AE704" s="87" t="str">
        <f>+IFERROR(IF(AF704="#N/C","#N/C",INDEX(Taxonomy_UniqueValues!G:G,MATCH(AF704,Taxonomy_UniqueValues!H:H,0))),"#N/C")</f>
        <v>Coccinellinae</v>
      </c>
      <c r="AF704" s="89" t="s">
        <v>331</v>
      </c>
      <c r="AG704" s="88" t="s">
        <v>37</v>
      </c>
      <c r="AH704" s="39" t="str" cm="1">
        <f t="array" ref="AH704">IF(LEN(V704)&gt;1,V704,_xlfn.LET(_xlpm.cls,Y704, _xlpm.ord,IFERROR(Z704,"#N/C"), _xlpm.subord,IFERROR(AA704,"#N/C"), _xlpm.infr,IFERROR(AB704,"#N/C"), _xlpm.sf,IFERROR(AC704,"#N/C"), _xlpm.fam,IFERROR(AD704,"#N/C"), _xlpm.subfam,IF(TRIM(AE704)="-","#N/C",IFERROR(AE704,"#N/C")),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_xlpm.fallback,IF(IFERROR(Z704,"#N/C")="#N/C",Y704,IF(IFERROR(AA704,"#N/C")="#N/C",Z704,IF(IFERROR(AB704,"#N/C")="#N/C",AA704,IF(IFERROR(AC704,"#N/C")="#N/C",AB704,IF(IFERROR(AD704,"#N/C")="#N/C",AC704,IF(IFERROR(AE704,"#N/C")="#N/C",AD704,"#N/C")))))), _xlpm.finalResult,IF(OR(_xlpm.computedResult="",_xlpm.computedResult="#N/C"),_xlpm.fallback,_xlpm.computedResult), INDEX(_xlpm.finalResult,1)))</f>
        <v>ladybug</v>
      </c>
      <c r="AI704" s="106" t="s">
        <v>35</v>
      </c>
      <c r="AJ704" s="55" t="str">
        <f t="shared" ref="AJ704:AJ767" si="97">+CONCATENATE(Y704,".",Z704,".",AA704,".",AB704,".",AC704,".",AD704,".",AE704,".",AF704,".",AG704)</f>
        <v>Insecta.Coleoptera.Polyphaga.Cucujiformia.Coccinelloidea.Coccinellidae.Coccinellinae.Harmonia.#N/C</v>
      </c>
    </row>
    <row r="705" spans="1:36" x14ac:dyDescent="0.25">
      <c r="A705" s="3">
        <v>175</v>
      </c>
      <c r="B705" s="50" t="str">
        <f t="shared" si="94"/>
        <v>FAIR-D3_175</v>
      </c>
      <c r="C705" s="51" t="s">
        <v>530</v>
      </c>
      <c r="D705" s="4">
        <f t="shared" si="92"/>
        <v>45179</v>
      </c>
      <c r="E705" s="1" t="s">
        <v>757</v>
      </c>
      <c r="F705" s="81" t="str">
        <f>HYPERLINK(VLOOKUP(E705,Video_List!G:K,5),"video")</f>
        <v>video</v>
      </c>
      <c r="G705" s="5" t="str">
        <f>IF(ISBLANK(E705),"",IFERROR(IF(MATCH(E705,Video_List!$G:$G,)&gt;0,"ok",""),"errr"))</f>
        <v>ok</v>
      </c>
      <c r="H705" s="1" t="s">
        <v>757</v>
      </c>
      <c r="I705" s="81" t="str">
        <f>HYPERLINK(VLOOKUP(H705,Video_List!G:K,5),"video")</f>
        <v>video</v>
      </c>
      <c r="J705" s="5" t="str">
        <f>IF(ISBLANK(H705),"",IFERROR(IF(MATCH(H705,Video_List!$G:$G,)&gt;0,"ok",""),"error"))</f>
        <v>ok</v>
      </c>
      <c r="K705" s="2">
        <v>45179.630960648203</v>
      </c>
      <c r="L705" s="2">
        <v>45179.631018518499</v>
      </c>
      <c r="M705" s="52">
        <f t="shared" si="93"/>
        <v>5.7870296586770564E-5</v>
      </c>
      <c r="N705" s="53" t="s">
        <v>31</v>
      </c>
      <c r="O705" s="54" t="s">
        <v>32</v>
      </c>
      <c r="P705" s="54" t="s">
        <v>33</v>
      </c>
      <c r="Q705" s="6">
        <v>175</v>
      </c>
      <c r="R705" s="5" t="str">
        <f t="shared" si="90"/>
        <v>FAIR-D3/175</v>
      </c>
      <c r="S705" s="4" t="str">
        <f>IF(ISBLANK(E705),"",IF(E705=H705, "1 video",CONCATENATE((+COUNTIFS(Video_List!$A:$A,Monitoring!C705,Video_List!$D:$D,"&lt;=" &amp;Monitoring!L705)-COUNTIFS(Video_List!$A:$A,Monitoring!C705,Video_List!$D:$D,"&lt;=" &amp;Monitoring!K705))+1," videos")))</f>
        <v>1 video</v>
      </c>
      <c r="T705" s="54" t="s">
        <v>34</v>
      </c>
      <c r="U705" s="75"/>
      <c r="V705" s="7" t="str">
        <f t="shared" si="96"/>
        <v/>
      </c>
      <c r="W705" s="85" t="str">
        <f t="shared" si="95"/>
        <v>no</v>
      </c>
      <c r="X705" s="86" t="s">
        <v>35</v>
      </c>
      <c r="Y705" s="87" t="str">
        <f>+IFERROR(IF(Z705="#N/C","#N/C",INDEX(Taxonomy_UniqueValues!A:A,MATCH(Z705,Taxonomy_UniqueValues!B:B,0))),"#N/C")</f>
        <v>Insecta</v>
      </c>
      <c r="Z705" s="87" t="str">
        <f>+IFERROR(IF(AA705="#N/C","#N/C",INDEX(Taxonomy_UniqueValues!B:B,MATCH(AA705,Taxonomy_UniqueValues!C:C,0))),"#N/C")</f>
        <v>Diptera</v>
      </c>
      <c r="AA705" s="87" t="s">
        <v>49</v>
      </c>
      <c r="AB705" s="87" t="str">
        <f>+IFERROR(IF(AC705="#N/C","#N/C",INDEX(Taxonomy_UniqueValues!D:D,MATCH(AC705,Taxonomy_UniqueValues!E:E,0))),"#N/C")</f>
        <v>#N/C</v>
      </c>
      <c r="AC705" s="87" t="str">
        <f>+IFERROR(IF(AD705="#N/C","#N/C",INDEX(Taxonomy_UniqueValues!E:E,MATCH(AD705,Taxonomy_UniqueValues!F:F,0))),"#N/C")</f>
        <v>#N/C</v>
      </c>
      <c r="AD705" s="87" t="str">
        <f>+IFERROR(IF(AE705="#N/C","#N/C",INDEX(Taxonomy_UniqueValues!F:F,MATCH(AE705,Taxonomy_UniqueValues!G:G,0))),"#N/C")</f>
        <v>#N/C</v>
      </c>
      <c r="AE705" s="87" t="str">
        <f>+IFERROR(IF(AF705="#N/C","#N/C",INDEX(Taxonomy_UniqueValues!G:G,MATCH(AF705,Taxonomy_UniqueValues!H:H,0))),"#N/C")</f>
        <v>#N/C</v>
      </c>
      <c r="AF705" s="89" t="str">
        <f>+IFERROR(IF(AG705="#N/C","#N/C",INDEX(Taxonomy_UniqueValues!H:H,MATCH(AG705,Taxonomy_UniqueValues!I:I,0))),"#N/C")</f>
        <v>#N/C</v>
      </c>
      <c r="AG705" s="88" t="s">
        <v>37</v>
      </c>
      <c r="AH705" s="39" t="str" cm="1">
        <f t="array" ref="AH705">IF(LEN(V705)&gt;1,V705,_xlfn.LET(_xlpm.cls,Y705, _xlpm.ord,IFERROR(Z705,"#N/C"), _xlpm.subord,IFERROR(AA705,"#N/C"), _xlpm.infr,IFERROR(AB705,"#N/C"), _xlpm.sf,IFERROR(AC705,"#N/C"), _xlpm.fam,IFERROR(AD705,"#N/C"), _xlpm.subfam,IF(TRIM(AE705)="-","#N/C",IFERROR(AE705,"#N/C")),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_xlpm.fallback,IF(IFERROR(Z705,"#N/C")="#N/C",Y705,IF(IFERROR(AA705,"#N/C")="#N/C",Z705,IF(IFERROR(AB705,"#N/C")="#N/C",AA705,IF(IFERROR(AC705,"#N/C")="#N/C",AB705,IF(IFERROR(AD705,"#N/C")="#N/C",AC705,IF(IFERROR(AE705,"#N/C")="#N/C",AD705,"#N/C")))))), _xlpm.finalResult,IF(OR(_xlpm.computedResult="",_xlpm.computedResult="#N/C"),_xlpm.fallback,_xlpm.computedResult), INDEX(_xlpm.finalResult,1)))</f>
        <v>Brachycera</v>
      </c>
      <c r="AI705" s="106" t="s">
        <v>35</v>
      </c>
      <c r="AJ705" s="55" t="str">
        <f t="shared" si="97"/>
        <v>Insecta.Diptera.Brachycera.#N/C.#N/C.#N/C.#N/C.#N/C.#N/C</v>
      </c>
    </row>
    <row r="706" spans="1:36" x14ac:dyDescent="0.25">
      <c r="A706" s="3">
        <v>176</v>
      </c>
      <c r="B706" s="50" t="str">
        <f t="shared" si="94"/>
        <v>FAIR-D3_176</v>
      </c>
      <c r="C706" s="51" t="s">
        <v>530</v>
      </c>
      <c r="D706" s="4">
        <f t="shared" si="92"/>
        <v>45180</v>
      </c>
      <c r="E706" s="1" t="s">
        <v>758</v>
      </c>
      <c r="F706" s="81" t="str">
        <f>HYPERLINK(VLOOKUP(E706,Video_List!G:K,5),"video")</f>
        <v>video</v>
      </c>
      <c r="G706" s="5" t="str">
        <f>IF(ISBLANK(E706),"",IFERROR(IF(MATCH(E706,Video_List!$G:$G,)&gt;0,"ok",""),"errr"))</f>
        <v>ok</v>
      </c>
      <c r="H706" s="1" t="s">
        <v>758</v>
      </c>
      <c r="I706" s="81" t="str">
        <f>HYPERLINK(VLOOKUP(H706,Video_List!G:K,5),"video")</f>
        <v>video</v>
      </c>
      <c r="J706" s="5" t="str">
        <f>IF(ISBLANK(H706),"",IFERROR(IF(MATCH(H706,Video_List!$G:$G,)&gt;0,"ok",""),"error"))</f>
        <v>ok</v>
      </c>
      <c r="K706" s="2">
        <v>45180.437291666698</v>
      </c>
      <c r="L706" s="2">
        <v>45180.437569444402</v>
      </c>
      <c r="M706" s="52">
        <f t="shared" si="93"/>
        <v>2.7777770446846262E-4</v>
      </c>
      <c r="N706" s="53" t="s">
        <v>31</v>
      </c>
      <c r="O706" s="54" t="s">
        <v>32</v>
      </c>
      <c r="P706" s="54" t="s">
        <v>33</v>
      </c>
      <c r="Q706" s="6">
        <v>176</v>
      </c>
      <c r="R706" s="5" t="str">
        <f t="shared" ref="R706:R769" si="98">IF(ISBLANK(C706),"",+CONCATENATE(C706,"/",Q706))</f>
        <v>FAIR-D3/176</v>
      </c>
      <c r="S706" s="4" t="str">
        <f>IF(ISBLANK(E706),"",IF(E706=H706, "1 video",CONCATENATE((+COUNTIFS(Video_List!$A:$A,Monitoring!C706,Video_List!$D:$D,"&lt;=" &amp;Monitoring!L706)-COUNTIFS(Video_List!$A:$A,Monitoring!C706,Video_List!$D:$D,"&lt;=" &amp;Monitoring!K706))+1," videos")))</f>
        <v>1 video</v>
      </c>
      <c r="T706" s="6" t="s">
        <v>537</v>
      </c>
      <c r="U706" s="75"/>
      <c r="V706" s="7" t="str">
        <f t="shared" si="96"/>
        <v/>
      </c>
      <c r="W706" s="85" t="str">
        <f t="shared" si="95"/>
        <v>yes</v>
      </c>
      <c r="X706" s="86" t="s">
        <v>32</v>
      </c>
      <c r="Y706" s="87" t="str">
        <f>+IFERROR(IF(Z706="#N/C","#N/C",INDEX(Taxonomy_UniqueValues!A:A,MATCH(Z706,Taxonomy_UniqueValues!B:B,0))),"#N/C")</f>
        <v>Insecta</v>
      </c>
      <c r="Z706" s="87" t="str">
        <f>+IFERROR(IF(AA706="#N/C","#N/C",INDEX(Taxonomy_UniqueValues!B:B,MATCH(AA706,Taxonomy_UniqueValues!C:C,0))),"#N/C")</f>
        <v>Diptera</v>
      </c>
      <c r="AA706" s="87" t="str">
        <f>+IFERROR(IF(AC706="#N/C","#N/C",INDEX(Taxonomy_UniqueValues!C:C,MATCH(AC706,Taxonomy_UniqueValues!E:E,0))),"#N/C")</f>
        <v>Brachycera</v>
      </c>
      <c r="AB706" s="87" t="str">
        <f>+IFERROR(IF(AC706="#N/C","#N/C",INDEX(Taxonomy_UniqueValues!D:D,MATCH(AC706,Taxonomy_UniqueValues!E:E,0))),"#N/C")</f>
        <v>Muscomorpha</v>
      </c>
      <c r="AC706" s="87" t="str">
        <f>+IFERROR(IF(AD706="#N/C","#N/C",INDEX(Taxonomy_UniqueValues!E:E,MATCH(AD706,Taxonomy_UniqueValues!F:F,0))),"#N/C")</f>
        <v>Oestroidea</v>
      </c>
      <c r="AD706" s="87" t="s">
        <v>65</v>
      </c>
      <c r="AE706" s="87" t="str">
        <f>+IFERROR(IF(AF706="#N/C","#N/C",INDEX(Taxonomy_UniqueValues!G:G,MATCH(AF706,Taxonomy_UniqueValues!H:H,0))),"#N/C")</f>
        <v>#N/C</v>
      </c>
      <c r="AF706" s="89" t="str">
        <f>+IFERROR(IF(AG706="#N/C","#N/C",INDEX(Taxonomy_UniqueValues!H:H,MATCH(AG706,Taxonomy_UniqueValues!I:I,0))),"#N/C")</f>
        <v>#N/C</v>
      </c>
      <c r="AG706" s="88" t="s">
        <v>37</v>
      </c>
      <c r="AH706" s="39" t="str" cm="1">
        <f t="array" ref="AH706">IF(LEN(V706)&gt;1,V706,_xlfn.LET(_xlpm.cls,Y706, _xlpm.ord,IFERROR(Z706,"#N/C"), _xlpm.subord,IFERROR(AA706,"#N/C"), _xlpm.infr,IFERROR(AB706,"#N/C"), _xlpm.sf,IFERROR(AC706,"#N/C"), _xlpm.fam,IFERROR(AD706,"#N/C"), _xlpm.subfam,IF(TRIM(AE706)="-","#N/C",IFERROR(AE706,"#N/C")),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_xlpm.fallback,IF(IFERROR(Z706,"#N/C")="#N/C",Y706,IF(IFERROR(AA706,"#N/C")="#N/C",Z706,IF(IFERROR(AB706,"#N/C")="#N/C",AA706,IF(IFERROR(AC706,"#N/C")="#N/C",AB706,IF(IFERROR(AD706,"#N/C")="#N/C",AC706,IF(IFERROR(AE706,"#N/C")="#N/C",AD706,"#N/C")))))), _xlpm.finalResult,IF(OR(_xlpm.computedResult="",_xlpm.computedResult="#N/C"),_xlpm.fallback,_xlpm.computedResult), INDEX(_xlpm.finalResult,1)))</f>
        <v>flesh_fly</v>
      </c>
      <c r="AI706" s="106" t="s">
        <v>35</v>
      </c>
      <c r="AJ706" s="55" t="str">
        <f t="shared" si="97"/>
        <v>Insecta.Diptera.Brachycera.Muscomorpha.Oestroidea.Tachinidae.#N/C.#N/C.#N/C</v>
      </c>
    </row>
    <row r="707" spans="1:36" x14ac:dyDescent="0.25">
      <c r="A707" s="3">
        <v>177</v>
      </c>
      <c r="B707" s="50" t="str">
        <f t="shared" si="94"/>
        <v>FAIR-D3_177</v>
      </c>
      <c r="C707" s="51" t="s">
        <v>530</v>
      </c>
      <c r="D707" s="4">
        <f t="shared" si="92"/>
        <v>45180</v>
      </c>
      <c r="E707" s="1" t="s">
        <v>759</v>
      </c>
      <c r="F707" s="81" t="str">
        <f>HYPERLINK(VLOOKUP(E707,Video_List!G:K,5),"video")</f>
        <v>video</v>
      </c>
      <c r="G707" s="5" t="str">
        <f>IF(ISBLANK(E707),"",IFERROR(IF(MATCH(E707,Video_List!$G:$G,)&gt;0,"ok",""),"errr"))</f>
        <v>ok</v>
      </c>
      <c r="H707" s="1" t="s">
        <v>760</v>
      </c>
      <c r="I707" s="81" t="str">
        <f>HYPERLINK(VLOOKUP(H707,Video_List!G:K,5),"video")</f>
        <v>video</v>
      </c>
      <c r="J707" s="5" t="str">
        <f>IF(ISBLANK(H707),"",IFERROR(IF(MATCH(H707,Video_List!$G:$G,)&gt;0,"ok",""),"error"))</f>
        <v>ok</v>
      </c>
      <c r="K707" s="2">
        <v>45180.4387615741</v>
      </c>
      <c r="L707" s="2">
        <v>45180.462789351899</v>
      </c>
      <c r="M707" s="52">
        <f t="shared" si="93"/>
        <v>2.402777779934695E-2</v>
      </c>
      <c r="N707" s="53" t="s">
        <v>31</v>
      </c>
      <c r="O707" s="54" t="s">
        <v>32</v>
      </c>
      <c r="P707" s="54" t="s">
        <v>33</v>
      </c>
      <c r="Q707" s="6">
        <v>177</v>
      </c>
      <c r="R707" s="5" t="str">
        <f t="shared" si="98"/>
        <v>FAIR-D3/177</v>
      </c>
      <c r="S707" s="4" t="str">
        <f>IF(ISBLANK(E707),"",IF(E707=H707, "1 video",CONCATENATE((+COUNTIFS(Video_List!$A:$A,Monitoring!C707,Video_List!$D:$D,"&lt;=" &amp;Monitoring!L707)-COUNTIFS(Video_List!$A:$A,Monitoring!C707,Video_List!$D:$D,"&lt;=" &amp;Monitoring!K707))+1," videos")))</f>
        <v>8 videos</v>
      </c>
      <c r="T707" s="54" t="s">
        <v>34</v>
      </c>
      <c r="U707" s="75"/>
      <c r="V707" s="7" t="str">
        <f t="shared" si="96"/>
        <v/>
      </c>
      <c r="W707" s="85" t="str">
        <f t="shared" si="95"/>
        <v>no</v>
      </c>
      <c r="X707" s="86" t="s">
        <v>35</v>
      </c>
      <c r="Y707" s="87" t="str">
        <f>+IFERROR(IF(Z707="#N/C","#N/C",INDEX(Taxonomy_UniqueValues!A:A,MATCH(Z707,Taxonomy_UniqueValues!B:B,0))),"#N/C")</f>
        <v>Insecta</v>
      </c>
      <c r="Z707" s="87" t="str">
        <f>+IFERROR(IF(AA707="#N/C","#N/C",INDEX(Taxonomy_UniqueValues!B:B,MATCH(AA707,Taxonomy_UniqueValues!C:C,0))),"#N/C")</f>
        <v>Diptera</v>
      </c>
      <c r="AA707" s="87" t="s">
        <v>49</v>
      </c>
      <c r="AB707" s="87" t="str">
        <f>+IFERROR(IF(AC707="#N/C","#N/C",INDEX(Taxonomy_UniqueValues!D:D,MATCH(AC707,Taxonomy_UniqueValues!E:E,0))),"#N/C")</f>
        <v>#N/C</v>
      </c>
      <c r="AC707" s="87" t="str">
        <f>+IFERROR(IF(AD707="#N/C","#N/C",INDEX(Taxonomy_UniqueValues!E:E,MATCH(AD707,Taxonomy_UniqueValues!F:F,0))),"#N/C")</f>
        <v>#N/C</v>
      </c>
      <c r="AD707" s="87" t="str">
        <f>+IFERROR(IF(AE707="#N/C","#N/C",INDEX(Taxonomy_UniqueValues!F:F,MATCH(AE707,Taxonomy_UniqueValues!G:G,0))),"#N/C")</f>
        <v>#N/C</v>
      </c>
      <c r="AE707" s="87" t="str">
        <f>+IFERROR(IF(AF707="#N/C","#N/C",INDEX(Taxonomy_UniqueValues!G:G,MATCH(AF707,Taxonomy_UniqueValues!H:H,0))),"#N/C")</f>
        <v>#N/C</v>
      </c>
      <c r="AF707" s="89" t="str">
        <f>+IFERROR(IF(AG707="#N/C","#N/C",INDEX(Taxonomy_UniqueValues!H:H,MATCH(AG707,Taxonomy_UniqueValues!I:I,0))),"#N/C")</f>
        <v>#N/C</v>
      </c>
      <c r="AG707" s="88" t="s">
        <v>37</v>
      </c>
      <c r="AH707" s="39" t="str" cm="1">
        <f t="array" ref="AH707">IF(LEN(V707)&gt;1,V707,_xlfn.LET(_xlpm.cls,Y707, _xlpm.ord,IFERROR(Z707,"#N/C"), _xlpm.subord,IFERROR(AA707,"#N/C"), _xlpm.infr,IFERROR(AB707,"#N/C"), _xlpm.sf,IFERROR(AC707,"#N/C"), _xlpm.fam,IFERROR(AD707,"#N/C"), _xlpm.subfam,IF(TRIM(AE707)="-","#N/C",IFERROR(AE707,"#N/C")),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_xlpm.fallback,IF(IFERROR(Z707,"#N/C")="#N/C",Y707,IF(IFERROR(AA707,"#N/C")="#N/C",Z707,IF(IFERROR(AB707,"#N/C")="#N/C",AA707,IF(IFERROR(AC707,"#N/C")="#N/C",AB707,IF(IFERROR(AD707,"#N/C")="#N/C",AC707,IF(IFERROR(AE707,"#N/C")="#N/C",AD707,"#N/C")))))), _xlpm.finalResult,IF(OR(_xlpm.computedResult="",_xlpm.computedResult="#N/C"),_xlpm.fallback,_xlpm.computedResult), INDEX(_xlpm.finalResult,1)))</f>
        <v>Brachycera</v>
      </c>
      <c r="AI707" s="106" t="s">
        <v>35</v>
      </c>
      <c r="AJ707" s="55" t="str">
        <f t="shared" si="97"/>
        <v>Insecta.Diptera.Brachycera.#N/C.#N/C.#N/C.#N/C.#N/C.#N/C</v>
      </c>
    </row>
    <row r="708" spans="1:36" x14ac:dyDescent="0.25">
      <c r="A708" s="3">
        <v>178</v>
      </c>
      <c r="B708" s="50" t="str">
        <f t="shared" si="94"/>
        <v>FAIR-D3_178</v>
      </c>
      <c r="C708" s="51" t="s">
        <v>530</v>
      </c>
      <c r="D708" s="4">
        <f t="shared" si="92"/>
        <v>45180</v>
      </c>
      <c r="E708" s="1" t="s">
        <v>761</v>
      </c>
      <c r="F708" s="81" t="str">
        <f>HYPERLINK(VLOOKUP(E708,Video_List!G:K,5),"video")</f>
        <v>video</v>
      </c>
      <c r="G708" s="5" t="str">
        <f>IF(ISBLANK(E708),"",IFERROR(IF(MATCH(E708,Video_List!$G:$G,)&gt;0,"ok",""),"errr"))</f>
        <v>ok</v>
      </c>
      <c r="H708" s="1" t="s">
        <v>761</v>
      </c>
      <c r="I708" s="81" t="str">
        <f>HYPERLINK(VLOOKUP(H708,Video_List!G:K,5),"video")</f>
        <v>video</v>
      </c>
      <c r="J708" s="5" t="str">
        <f>IF(ISBLANK(H708),"",IFERROR(IF(MATCH(H708,Video_List!$G:$G,)&gt;0,"ok",""),"error"))</f>
        <v>ok</v>
      </c>
      <c r="K708" s="2">
        <v>45180.504016203697</v>
      </c>
      <c r="L708" s="2">
        <v>45180.505034722199</v>
      </c>
      <c r="M708" s="52">
        <f t="shared" si="93"/>
        <v>1.0185185019508936E-3</v>
      </c>
      <c r="N708" s="53" t="s">
        <v>31</v>
      </c>
      <c r="O708" s="54" t="s">
        <v>35</v>
      </c>
      <c r="P708" s="54" t="s">
        <v>33</v>
      </c>
      <c r="Q708" s="6">
        <v>178</v>
      </c>
      <c r="R708" s="5" t="str">
        <f t="shared" si="98"/>
        <v>FAIR-D3/178</v>
      </c>
      <c r="S708" s="4" t="str">
        <f>IF(ISBLANK(E708),"",IF(E708=H708, "1 video",CONCATENATE((+COUNTIFS(Video_List!$A:$A,Monitoring!C708,Video_List!$D:$D,"&lt;=" &amp;Monitoring!L708)-COUNTIFS(Video_List!$A:$A,Monitoring!C708,Video_List!$D:$D,"&lt;=" &amp;Monitoring!K708))+1," videos")))</f>
        <v>1 video</v>
      </c>
      <c r="T708" s="54" t="s">
        <v>185</v>
      </c>
      <c r="U708" s="75"/>
      <c r="V708" s="7" t="str">
        <f t="shared" si="96"/>
        <v/>
      </c>
      <c r="W708" s="85" t="str">
        <f t="shared" si="95"/>
        <v>yes</v>
      </c>
      <c r="X708" s="86" t="s">
        <v>35</v>
      </c>
      <c r="Y708" s="87" t="str">
        <f>+IFERROR(IF(Z708="#N/C","#N/C",INDEX(Taxonomy_UniqueValues!A:A,MATCH(Z708,Taxonomy_UniqueValues!B:B,0))),"#N/C")</f>
        <v>Insecta</v>
      </c>
      <c r="Z708" s="87" t="str">
        <f>+IFERROR(IF(AA708="#N/C","#N/C",INDEX(Taxonomy_UniqueValues!B:B,MATCH(AA708,Taxonomy_UniqueValues!C:C,0))),"#N/C")</f>
        <v>Coleoptera</v>
      </c>
      <c r="AA708" s="87" t="str">
        <f>+IFERROR(IF(AC708="#N/C","#N/C",INDEX(Taxonomy_UniqueValues!C:C,MATCH(AC708,Taxonomy_UniqueValues!E:E,0))),"#N/C")</f>
        <v>Polyphaga</v>
      </c>
      <c r="AB708" s="87" t="str">
        <f>+IFERROR(IF(AC708="#N/C","#N/C",INDEX(Taxonomy_UniqueValues!D:D,MATCH(AC708,Taxonomy_UniqueValues!E:E,0))),"#N/C")</f>
        <v>Cucujiformia</v>
      </c>
      <c r="AC708" s="87" t="str">
        <f>+IFERROR(IF(AD708="#N/C","#N/C",INDEX(Taxonomy_UniqueValues!E:E,MATCH(AD708,Taxonomy_UniqueValues!F:F,0))),"#N/C")</f>
        <v>Coccinelloidea</v>
      </c>
      <c r="AD708" s="87" t="str">
        <f>+IFERROR(IF(AE708="#N/C","#N/C",INDEX(Taxonomy_UniqueValues!F:F,MATCH(AE708,Taxonomy_UniqueValues!G:G,0))),"#N/C")</f>
        <v>Coccinellidae</v>
      </c>
      <c r="AE708" s="87" t="str">
        <f>+IFERROR(IF(AF708="#N/C","#N/C",INDEX(Taxonomy_UniqueValues!G:G,MATCH(AF708,Taxonomy_UniqueValues!H:H,0))),"#N/C")</f>
        <v>Coccinellinae</v>
      </c>
      <c r="AF708" s="89" t="s">
        <v>331</v>
      </c>
      <c r="AG708" s="88" t="s">
        <v>37</v>
      </c>
      <c r="AH708" s="39" t="str" cm="1">
        <f t="array" ref="AH708">IF(LEN(V708)&gt;1,V708,_xlfn.LET(_xlpm.cls,Y708, _xlpm.ord,IFERROR(Z708,"#N/C"), _xlpm.subord,IFERROR(AA708,"#N/C"), _xlpm.infr,IFERROR(AB708,"#N/C"), _xlpm.sf,IFERROR(AC708,"#N/C"), _xlpm.fam,IFERROR(AD708,"#N/C"), _xlpm.subfam,IF(TRIM(AE708)="-","#N/C",IFERROR(AE708,"#N/C")),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_xlpm.fallback,IF(IFERROR(Z708,"#N/C")="#N/C",Y708,IF(IFERROR(AA708,"#N/C")="#N/C",Z708,IF(IFERROR(AB708,"#N/C")="#N/C",AA708,IF(IFERROR(AC708,"#N/C")="#N/C",AB708,IF(IFERROR(AD708,"#N/C")="#N/C",AC708,IF(IFERROR(AE708,"#N/C")="#N/C",AD708,"#N/C")))))), _xlpm.finalResult,IF(OR(_xlpm.computedResult="",_xlpm.computedResult="#N/C"),_xlpm.fallback,_xlpm.computedResult), INDEX(_xlpm.finalResult,1)))</f>
        <v>ladybug</v>
      </c>
      <c r="AI708" s="106" t="s">
        <v>35</v>
      </c>
      <c r="AJ708" s="55" t="str">
        <f t="shared" si="97"/>
        <v>Insecta.Coleoptera.Polyphaga.Cucujiformia.Coccinelloidea.Coccinellidae.Coccinellinae.Harmonia.#N/C</v>
      </c>
    </row>
    <row r="709" spans="1:36" x14ac:dyDescent="0.25">
      <c r="A709" s="3">
        <v>179</v>
      </c>
      <c r="B709" s="50" t="str">
        <f t="shared" si="94"/>
        <v>FAIR-D3_179</v>
      </c>
      <c r="C709" s="51" t="s">
        <v>530</v>
      </c>
      <c r="D709" s="4">
        <f t="shared" si="92"/>
        <v>45180</v>
      </c>
      <c r="E709" s="1" t="s">
        <v>762</v>
      </c>
      <c r="F709" s="81" t="str">
        <f>HYPERLINK(VLOOKUP(E709,Video_List!G:K,5),"video")</f>
        <v>video</v>
      </c>
      <c r="G709" s="5" t="str">
        <f>IF(ISBLANK(E709),"",IFERROR(IF(MATCH(E709,Video_List!$G:$G,)&gt;0,"ok",""),"errr"))</f>
        <v>ok</v>
      </c>
      <c r="H709" s="1" t="s">
        <v>762</v>
      </c>
      <c r="I709" s="81" t="str">
        <f>HYPERLINK(VLOOKUP(H709,Video_List!G:K,5),"video")</f>
        <v>video</v>
      </c>
      <c r="J709" s="5" t="str">
        <f>IF(ISBLANK(H709),"",IFERROR(IF(MATCH(H709,Video_List!$G:$G,)&gt;0,"ok",""),"error"))</f>
        <v>ok</v>
      </c>
      <c r="K709" s="2">
        <v>45180.764374999999</v>
      </c>
      <c r="L709" s="2">
        <v>45180.7644560185</v>
      </c>
      <c r="M709" s="52">
        <f t="shared" si="93"/>
        <v>8.1018501077778637E-5</v>
      </c>
      <c r="N709" s="53" t="s">
        <v>31</v>
      </c>
      <c r="O709" s="54" t="s">
        <v>32</v>
      </c>
      <c r="P709" s="54" t="s">
        <v>33</v>
      </c>
      <c r="Q709" s="6">
        <v>179</v>
      </c>
      <c r="R709" s="5" t="str">
        <f t="shared" si="98"/>
        <v>FAIR-D3/179</v>
      </c>
      <c r="S709" s="4" t="str">
        <f>IF(ISBLANK(E709),"",IF(E709=H709, "1 video",CONCATENATE((+COUNTIFS(Video_List!$A:$A,Monitoring!C709,Video_List!$D:$D,"&lt;=" &amp;Monitoring!L709)-COUNTIFS(Video_List!$A:$A,Monitoring!C709,Video_List!$D:$D,"&lt;=" &amp;Monitoring!K709))+1," videos")))</f>
        <v>1 video</v>
      </c>
      <c r="T709" s="54" t="s">
        <v>34</v>
      </c>
      <c r="U709" s="75"/>
      <c r="V709" s="7" t="str">
        <f t="shared" si="96"/>
        <v/>
      </c>
      <c r="W709" s="85" t="str">
        <f t="shared" si="95"/>
        <v>yes</v>
      </c>
      <c r="X709" s="86" t="s">
        <v>35</v>
      </c>
      <c r="Y709" s="87" t="str">
        <f>+IFERROR(IF(Z709="#N/C","#N/C",INDEX(Taxonomy_UniqueValues!A:A,MATCH(Z709,Taxonomy_UniqueValues!B:B,0))),"#N/C")</f>
        <v>Insecta</v>
      </c>
      <c r="Z709" s="87" t="str">
        <f>+IFERROR(IF(AA709="#N/C","#N/C",INDEX(Taxonomy_UniqueValues!B:B,MATCH(AA709,Taxonomy_UniqueValues!C:C,0))),"#N/C")</f>
        <v>Diptera</v>
      </c>
      <c r="AA709" s="87" t="str">
        <f>+IFERROR(IF(AC709="#N/C","#N/C",INDEX(Taxonomy_UniqueValues!C:C,MATCH(AC709,Taxonomy_UniqueValues!E:E,0))),"#N/C")</f>
        <v>Brachycera</v>
      </c>
      <c r="AB709" s="87" t="str">
        <f>+IFERROR(IF(AC709="#N/C","#N/C",INDEX(Taxonomy_UniqueValues!D:D,MATCH(AC709,Taxonomy_UniqueValues!E:E,0))),"#N/C")</f>
        <v>Muscomorpha</v>
      </c>
      <c r="AC709" s="87" t="s">
        <v>36</v>
      </c>
      <c r="AD709" s="87" t="str">
        <f>+IFERROR(IF(AE709="#N/C","#N/C",INDEX(Taxonomy_UniqueValues!F:F,MATCH(AE709,Taxonomy_UniqueValues!G:G,0))),"#N/C")</f>
        <v>#N/C</v>
      </c>
      <c r="AE709" s="87" t="str">
        <f>+IFERROR(IF(AF709="#N/C","#N/C",INDEX(Taxonomy_UniqueValues!G:G,MATCH(AF709,Taxonomy_UniqueValues!H:H,0))),"#N/C")</f>
        <v>#N/C</v>
      </c>
      <c r="AF709" s="89" t="str">
        <f>+IFERROR(IF(AG709="#N/C","#N/C",INDEX(Taxonomy_UniqueValues!H:H,MATCH(AG709,Taxonomy_UniqueValues!I:I,0))),"#N/C")</f>
        <v>#N/C</v>
      </c>
      <c r="AG709" s="88" t="s">
        <v>37</v>
      </c>
      <c r="AH709" s="39" t="str" cm="1">
        <f t="array" ref="AH709">IF(LEN(V709)&gt;1,V709,_xlfn.LET(_xlpm.cls,Y709, _xlpm.ord,IFERROR(Z709,"#N/C"), _xlpm.subord,IFERROR(AA709,"#N/C"), _xlpm.infr,IFERROR(AB709,"#N/C"), _xlpm.sf,IFERROR(AC709,"#N/C"), _xlpm.fam,IFERROR(AD709,"#N/C"), _xlpm.subfam,IF(TRIM(AE709)="-","#N/C",IFERROR(AE709,"#N/C")),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_xlpm.fallback,IF(IFERROR(Z709,"#N/C")="#N/C",Y709,IF(IFERROR(AA709,"#N/C")="#N/C",Z709,IF(IFERROR(AB709,"#N/C")="#N/C",AA709,IF(IFERROR(AC709,"#N/C")="#N/C",AB709,IF(IFERROR(AD709,"#N/C")="#N/C",AC709,IF(IFERROR(AE709,"#N/C")="#N/C",AD709,"#N/C")))))), _xlpm.finalResult,IF(OR(_xlpm.computedResult="",_xlpm.computedResult="#N/C"),_xlpm.fallback,_xlpm.computedResult), INDEX(_xlpm.finalResult,1)))</f>
        <v>Muscoidea</v>
      </c>
      <c r="AI709" s="106" t="s">
        <v>35</v>
      </c>
      <c r="AJ709" s="55" t="str">
        <f t="shared" si="97"/>
        <v>Insecta.Diptera.Brachycera.Muscomorpha.Muscoidea.#N/C.#N/C.#N/C.#N/C</v>
      </c>
    </row>
    <row r="710" spans="1:36" x14ac:dyDescent="0.25">
      <c r="A710" s="3">
        <v>180</v>
      </c>
      <c r="B710" s="50" t="str">
        <f t="shared" si="94"/>
        <v>FAIR-D3_180</v>
      </c>
      <c r="C710" s="51" t="s">
        <v>530</v>
      </c>
      <c r="D710" s="4">
        <f t="shared" si="92"/>
        <v>45166</v>
      </c>
      <c r="E710" s="1" t="s">
        <v>763</v>
      </c>
      <c r="F710" s="81" t="str">
        <f>HYPERLINK(VLOOKUP(E710,Video_List!G:K,5),"video")</f>
        <v>video</v>
      </c>
      <c r="G710" s="5" t="str">
        <f>IF(ISBLANK(E710),"",IFERROR(IF(MATCH(E710,Video_List!$G:$G,)&gt;0,"ok",""),"errr"))</f>
        <v>ok</v>
      </c>
      <c r="H710" s="1" t="s">
        <v>764</v>
      </c>
      <c r="I710" s="81" t="str">
        <f>HYPERLINK(VLOOKUP(H710,Video_List!G:K,5),"video")</f>
        <v>video</v>
      </c>
      <c r="J710" s="5" t="str">
        <f>IF(ISBLANK(H710),"",IFERROR(IF(MATCH(H710,Video_List!$G:$G,)&gt;0,"ok",""),"error"))</f>
        <v>ok</v>
      </c>
      <c r="K710" s="2">
        <v>45166.341145833299</v>
      </c>
      <c r="L710" s="2">
        <v>45166.342638888898</v>
      </c>
      <c r="M710" s="52">
        <f t="shared" si="93"/>
        <v>1.4930555989849381E-3</v>
      </c>
      <c r="N710" s="53" t="s">
        <v>46</v>
      </c>
      <c r="O710" s="54" t="s">
        <v>32</v>
      </c>
      <c r="P710" s="54" t="s">
        <v>33</v>
      </c>
      <c r="Q710" s="6">
        <v>180</v>
      </c>
      <c r="R710" s="5" t="str">
        <f t="shared" si="98"/>
        <v>FAIR-D3/180</v>
      </c>
      <c r="S710" s="4" t="str">
        <f>IF(ISBLANK(E710),"",IF(E710=H710, "1 video",CONCATENATE((+COUNTIFS(Video_List!$A:$A,Monitoring!C710,Video_List!$D:$D,"&lt;=" &amp;Monitoring!L710)-COUNTIFS(Video_List!$A:$A,Monitoring!C710,Video_List!$D:$D,"&lt;=" &amp;Monitoring!K710))+1," videos")))</f>
        <v>2 videos</v>
      </c>
      <c r="T710" s="54" t="s">
        <v>34</v>
      </c>
      <c r="U710" s="75"/>
      <c r="V710" s="7" t="str">
        <f t="shared" si="96"/>
        <v/>
      </c>
      <c r="W710" s="85" t="str">
        <f t="shared" si="95"/>
        <v>no</v>
      </c>
      <c r="X710" s="86" t="s">
        <v>35</v>
      </c>
      <c r="Y710" s="87" t="str">
        <f>+IFERROR(IF(Z710="#N/C","#N/C",INDEX(Taxonomy_UniqueValues!A:A,MATCH(Z710,Taxonomy_UniqueValues!B:B,0))),"#N/C")</f>
        <v>Insecta</v>
      </c>
      <c r="Z710" s="87" t="str">
        <f>+IFERROR(IF(AA710="#N/C","#N/C",INDEX(Taxonomy_UniqueValues!B:B,MATCH(AA710,Taxonomy_UniqueValues!C:C,0))),"#N/C")</f>
        <v>Diptera</v>
      </c>
      <c r="AA710" s="87" t="s">
        <v>49</v>
      </c>
      <c r="AB710" s="87" t="str">
        <f>+IFERROR(IF(AC710="#N/C","#N/C",INDEX(Taxonomy_UniqueValues!D:D,MATCH(AC710,Taxonomy_UniqueValues!E:E,0))),"#N/C")</f>
        <v>#N/C</v>
      </c>
      <c r="AC710" s="87" t="str">
        <f>+IFERROR(IF(AD710="#N/C","#N/C",INDEX(Taxonomy_UniqueValues!E:E,MATCH(AD710,Taxonomy_UniqueValues!F:F,0))),"#N/C")</f>
        <v>#N/C</v>
      </c>
      <c r="AD710" s="87" t="str">
        <f>+IFERROR(IF(AE710="#N/C","#N/C",INDEX(Taxonomy_UniqueValues!F:F,MATCH(AE710,Taxonomy_UniqueValues!G:G,0))),"#N/C")</f>
        <v>#N/C</v>
      </c>
      <c r="AE710" s="87" t="str">
        <f>+IFERROR(IF(AF710="#N/C","#N/C",INDEX(Taxonomy_UniqueValues!G:G,MATCH(AF710,Taxonomy_UniqueValues!H:H,0))),"#N/C")</f>
        <v>#N/C</v>
      </c>
      <c r="AF710" s="89" t="str">
        <f>+IFERROR(IF(AG710="#N/C","#N/C",INDEX(Taxonomy_UniqueValues!H:H,MATCH(AG710,Taxonomy_UniqueValues!I:I,0))),"#N/C")</f>
        <v>#N/C</v>
      </c>
      <c r="AG710" s="88" t="s">
        <v>37</v>
      </c>
      <c r="AH710" s="39" t="str" cm="1">
        <f t="array" ref="AH710">IF(LEN(V710)&gt;1,V710,_xlfn.LET(_xlpm.cls,Y710, _xlpm.ord,IFERROR(Z710,"#N/C"), _xlpm.subord,IFERROR(AA710,"#N/C"), _xlpm.infr,IFERROR(AB710,"#N/C"), _xlpm.sf,IFERROR(AC710,"#N/C"), _xlpm.fam,IFERROR(AD710,"#N/C"), _xlpm.subfam,IF(TRIM(AE710)="-","#N/C",IFERROR(AE710,"#N/C")),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_xlpm.fallback,IF(IFERROR(Z710,"#N/C")="#N/C",Y710,IF(IFERROR(AA710,"#N/C")="#N/C",Z710,IF(IFERROR(AB710,"#N/C")="#N/C",AA710,IF(IFERROR(AC710,"#N/C")="#N/C",AB710,IF(IFERROR(AD710,"#N/C")="#N/C",AC710,IF(IFERROR(AE710,"#N/C")="#N/C",AD710,"#N/C")))))), _xlpm.finalResult,IF(OR(_xlpm.computedResult="",_xlpm.computedResult="#N/C"),_xlpm.fallback,_xlpm.computedResult), INDEX(_xlpm.finalResult,1)))</f>
        <v>Brachycera</v>
      </c>
      <c r="AI710" s="106" t="s">
        <v>35</v>
      </c>
      <c r="AJ710" s="55" t="str">
        <f t="shared" si="97"/>
        <v>Insecta.Diptera.Brachycera.#N/C.#N/C.#N/C.#N/C.#N/C.#N/C</v>
      </c>
    </row>
    <row r="711" spans="1:36" x14ac:dyDescent="0.25">
      <c r="A711" s="3">
        <v>181</v>
      </c>
      <c r="B711" s="50" t="str">
        <f t="shared" si="94"/>
        <v>FAIR-D3_181</v>
      </c>
      <c r="C711" s="51" t="s">
        <v>530</v>
      </c>
      <c r="D711" s="4">
        <f t="shared" si="92"/>
        <v>45166</v>
      </c>
      <c r="E711" s="1" t="s">
        <v>765</v>
      </c>
      <c r="F711" s="81" t="str">
        <f>HYPERLINK(VLOOKUP(E711,Video_List!G:K,5),"video")</f>
        <v>video</v>
      </c>
      <c r="G711" s="5" t="str">
        <f>IF(ISBLANK(E711),"",IFERROR(IF(MATCH(E711,Video_List!$G:$G,)&gt;0,"ok",""),"errr"))</f>
        <v>ok</v>
      </c>
      <c r="H711" s="1" t="s">
        <v>765</v>
      </c>
      <c r="I711" s="81" t="str">
        <f>HYPERLINK(VLOOKUP(H711,Video_List!G:K,5),"video")</f>
        <v>video</v>
      </c>
      <c r="J711" s="5" t="str">
        <f>IF(ISBLANK(H711),"",IFERROR(IF(MATCH(H711,Video_List!$G:$G,)&gt;0,"ok",""),"error"))</f>
        <v>ok</v>
      </c>
      <c r="K711" s="2">
        <v>45166.3826736111</v>
      </c>
      <c r="L711" s="2">
        <v>45166.382916666698</v>
      </c>
      <c r="M711" s="52">
        <f t="shared" si="93"/>
        <v>2.430555978207849E-4</v>
      </c>
      <c r="N711" s="53" t="s">
        <v>46</v>
      </c>
      <c r="O711" s="54" t="s">
        <v>35</v>
      </c>
      <c r="P711" s="54" t="s">
        <v>46</v>
      </c>
      <c r="Q711" s="6">
        <v>181</v>
      </c>
      <c r="R711" s="5" t="str">
        <f t="shared" si="98"/>
        <v>FAIR-D3/181</v>
      </c>
      <c r="S711" s="4" t="str">
        <f>IF(ISBLANK(E711),"",IF(E711=H711, "1 video",CONCATENATE((+COUNTIFS(Video_List!$A:$A,Monitoring!C711,Video_List!$D:$D,"&lt;=" &amp;Monitoring!L711)-COUNTIFS(Video_List!$A:$A,Monitoring!C711,Video_List!$D:$D,"&lt;=" &amp;Monitoring!K711))+1," videos")))</f>
        <v>1 video</v>
      </c>
      <c r="T711" s="54" t="s">
        <v>34</v>
      </c>
      <c r="U711" s="75"/>
      <c r="V711" s="7" t="str">
        <f t="shared" si="96"/>
        <v/>
      </c>
      <c r="W711" s="85" t="str">
        <f t="shared" si="95"/>
        <v>no</v>
      </c>
      <c r="X711" s="86" t="s">
        <v>35</v>
      </c>
      <c r="Y711" s="87" t="str">
        <f>+IFERROR(IF(Z711="#N/C","#N/C",INDEX(Taxonomy_UniqueValues!A:A,MATCH(Z711,Taxonomy_UniqueValues!B:B,0))),"#N/C")</f>
        <v>Insecta</v>
      </c>
      <c r="Z711" s="87" t="str">
        <f>+IFERROR(IF(AA711="#N/C","#N/C",INDEX(Taxonomy_UniqueValues!B:B,MATCH(AA711,Taxonomy_UniqueValues!C:C,0))),"#N/C")</f>
        <v>Diptera</v>
      </c>
      <c r="AA711" s="87" t="s">
        <v>49</v>
      </c>
      <c r="AB711" s="87" t="str">
        <f>+IFERROR(IF(AC711="#N/C","#N/C",INDEX(Taxonomy_UniqueValues!D:D,MATCH(AC711,Taxonomy_UniqueValues!E:E,0))),"#N/C")</f>
        <v>#N/C</v>
      </c>
      <c r="AC711" s="87" t="str">
        <f>+IFERROR(IF(AD711="#N/C","#N/C",INDEX(Taxonomy_UniqueValues!E:E,MATCH(AD711,Taxonomy_UniqueValues!F:F,0))),"#N/C")</f>
        <v>#N/C</v>
      </c>
      <c r="AD711" s="87" t="str">
        <f>+IFERROR(IF(AE711="#N/C","#N/C",INDEX(Taxonomy_UniqueValues!F:F,MATCH(AE711,Taxonomy_UniqueValues!G:G,0))),"#N/C")</f>
        <v>#N/C</v>
      </c>
      <c r="AE711" s="87" t="str">
        <f>+IFERROR(IF(AF711="#N/C","#N/C",INDEX(Taxonomy_UniqueValues!G:G,MATCH(AF711,Taxonomy_UniqueValues!H:H,0))),"#N/C")</f>
        <v>#N/C</v>
      </c>
      <c r="AF711" s="89" t="str">
        <f>+IFERROR(IF(AG711="#N/C","#N/C",INDEX(Taxonomy_UniqueValues!H:H,MATCH(AG711,Taxonomy_UniqueValues!I:I,0))),"#N/C")</f>
        <v>#N/C</v>
      </c>
      <c r="AG711" s="88" t="s">
        <v>37</v>
      </c>
      <c r="AH711" s="39" t="str" cm="1">
        <f t="array" ref="AH711">IF(LEN(V711)&gt;1,V711,_xlfn.LET(_xlpm.cls,Y711, _xlpm.ord,IFERROR(Z711,"#N/C"), _xlpm.subord,IFERROR(AA711,"#N/C"), _xlpm.infr,IFERROR(AB711,"#N/C"), _xlpm.sf,IFERROR(AC711,"#N/C"), _xlpm.fam,IFERROR(AD711,"#N/C"), _xlpm.subfam,IF(TRIM(AE711)="-","#N/C",IFERROR(AE711,"#N/C")),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_xlpm.fallback,IF(IFERROR(Z711,"#N/C")="#N/C",Y711,IF(IFERROR(AA711,"#N/C")="#N/C",Z711,IF(IFERROR(AB711,"#N/C")="#N/C",AA711,IF(IFERROR(AC711,"#N/C")="#N/C",AB711,IF(IFERROR(AD711,"#N/C")="#N/C",AC711,IF(IFERROR(AE711,"#N/C")="#N/C",AD711,"#N/C")))))), _xlpm.finalResult,IF(OR(_xlpm.computedResult="",_xlpm.computedResult="#N/C"),_xlpm.fallback,_xlpm.computedResult), INDEX(_xlpm.finalResult,1)))</f>
        <v>Brachycera</v>
      </c>
      <c r="AI711" s="106" t="s">
        <v>35</v>
      </c>
      <c r="AJ711" s="55" t="str">
        <f t="shared" si="97"/>
        <v>Insecta.Diptera.Brachycera.#N/C.#N/C.#N/C.#N/C.#N/C.#N/C</v>
      </c>
    </row>
    <row r="712" spans="1:36" x14ac:dyDescent="0.25">
      <c r="A712" s="3">
        <v>182</v>
      </c>
      <c r="B712" s="50" t="str">
        <f t="shared" si="94"/>
        <v>FAIR-D3_182</v>
      </c>
      <c r="C712" s="51" t="s">
        <v>530</v>
      </c>
      <c r="D712" s="4">
        <f t="shared" si="92"/>
        <v>45166</v>
      </c>
      <c r="E712" s="1" t="s">
        <v>766</v>
      </c>
      <c r="F712" s="81" t="str">
        <f>HYPERLINK(VLOOKUP(E712,Video_List!G:K,5),"video")</f>
        <v>video</v>
      </c>
      <c r="G712" s="5" t="str">
        <f>IF(ISBLANK(E712),"",IFERROR(IF(MATCH(E712,Video_List!$G:$G,)&gt;0,"ok",""),"errr"))</f>
        <v>ok</v>
      </c>
      <c r="H712" s="1" t="s">
        <v>767</v>
      </c>
      <c r="I712" s="81" t="str">
        <f>HYPERLINK(VLOOKUP(H712,Video_List!G:K,5),"video")</f>
        <v>video</v>
      </c>
      <c r="J712" s="5" t="str">
        <f>IF(ISBLANK(H712),"",IFERROR(IF(MATCH(H712,Video_List!$G:$G,)&gt;0,"ok",""),"error"))</f>
        <v>ok</v>
      </c>
      <c r="K712" s="2">
        <v>45166.460879629602</v>
      </c>
      <c r="L712" s="2">
        <v>45166.466423611098</v>
      </c>
      <c r="M712" s="52">
        <f t="shared" si="93"/>
        <v>5.5439814968849532E-3</v>
      </c>
      <c r="N712" s="53" t="s">
        <v>46</v>
      </c>
      <c r="O712" s="54" t="s">
        <v>35</v>
      </c>
      <c r="P712" s="54" t="s">
        <v>33</v>
      </c>
      <c r="Q712" s="6">
        <v>182</v>
      </c>
      <c r="R712" s="5" t="str">
        <f t="shared" si="98"/>
        <v>FAIR-D3/182</v>
      </c>
      <c r="S712" s="4" t="str">
        <f>IF(ISBLANK(E712),"",IF(E712=H712, "1 video",CONCATENATE((+COUNTIFS(Video_List!$A:$A,Monitoring!C712,Video_List!$D:$D,"&lt;=" &amp;Monitoring!L712)-COUNTIFS(Video_List!$A:$A,Monitoring!C712,Video_List!$D:$D,"&lt;=" &amp;Monitoring!K712))+1," videos")))</f>
        <v>3 videos</v>
      </c>
      <c r="T712" s="54" t="s">
        <v>34</v>
      </c>
      <c r="U712" s="75" t="s">
        <v>117</v>
      </c>
      <c r="V712" s="7" t="str">
        <f t="shared" si="96"/>
        <v/>
      </c>
      <c r="W712" s="85" t="str">
        <f t="shared" si="95"/>
        <v>no</v>
      </c>
      <c r="X712" s="86" t="s">
        <v>35</v>
      </c>
      <c r="Y712" s="87" t="str">
        <f>+IFERROR(IF(Z712="#N/C","#N/C",INDEX(Taxonomy_UniqueValues!A:A,MATCH(Z712,Taxonomy_UniqueValues!B:B,0))),"#N/C")</f>
        <v>Insecta</v>
      </c>
      <c r="Z712" s="87" t="str">
        <f>+IFERROR(IF(AA712="#N/C","#N/C",INDEX(Taxonomy_UniqueValues!B:B,MATCH(AA712,Taxonomy_UniqueValues!C:C,0))),"#N/C")</f>
        <v>Diptera</v>
      </c>
      <c r="AA712" s="87" t="s">
        <v>49</v>
      </c>
      <c r="AB712" s="87" t="str">
        <f>+IFERROR(IF(AC712="#N/C","#N/C",INDEX(Taxonomy_UniqueValues!D:D,MATCH(AC712,Taxonomy_UniqueValues!E:E,0))),"#N/C")</f>
        <v>#N/C</v>
      </c>
      <c r="AC712" s="87" t="str">
        <f>+IFERROR(IF(AD712="#N/C","#N/C",INDEX(Taxonomy_UniqueValues!E:E,MATCH(AD712,Taxonomy_UniqueValues!F:F,0))),"#N/C")</f>
        <v>#N/C</v>
      </c>
      <c r="AD712" s="87" t="str">
        <f>+IFERROR(IF(AE712="#N/C","#N/C",INDEX(Taxonomy_UniqueValues!F:F,MATCH(AE712,Taxonomy_UniqueValues!G:G,0))),"#N/C")</f>
        <v>#N/C</v>
      </c>
      <c r="AE712" s="87" t="str">
        <f>+IFERROR(IF(AF712="#N/C","#N/C",INDEX(Taxonomy_UniqueValues!G:G,MATCH(AF712,Taxonomy_UniqueValues!H:H,0))),"#N/C")</f>
        <v>#N/C</v>
      </c>
      <c r="AF712" s="89" t="str">
        <f>+IFERROR(IF(AG712="#N/C","#N/C",INDEX(Taxonomy_UniqueValues!H:H,MATCH(AG712,Taxonomy_UniqueValues!I:I,0))),"#N/C")</f>
        <v>#N/C</v>
      </c>
      <c r="AG712" s="88" t="s">
        <v>37</v>
      </c>
      <c r="AH712" s="39" t="str" cm="1">
        <f t="array" ref="AH712">IF(LEN(V712)&gt;1,V712,_xlfn.LET(_xlpm.cls,Y712, _xlpm.ord,IFERROR(Z712,"#N/C"), _xlpm.subord,IFERROR(AA712,"#N/C"), _xlpm.infr,IFERROR(AB712,"#N/C"), _xlpm.sf,IFERROR(AC712,"#N/C"), _xlpm.fam,IFERROR(AD712,"#N/C"), _xlpm.subfam,IF(TRIM(AE712)="-","#N/C",IFERROR(AE712,"#N/C")),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_xlpm.fallback,IF(IFERROR(Z712,"#N/C")="#N/C",Y712,IF(IFERROR(AA712,"#N/C")="#N/C",Z712,IF(IFERROR(AB712,"#N/C")="#N/C",AA712,IF(IFERROR(AC712,"#N/C")="#N/C",AB712,IF(IFERROR(AD712,"#N/C")="#N/C",AC712,IF(IFERROR(AE712,"#N/C")="#N/C",AD712,"#N/C")))))), _xlpm.finalResult,IF(OR(_xlpm.computedResult="",_xlpm.computedResult="#N/C"),_xlpm.fallback,_xlpm.computedResult), INDEX(_xlpm.finalResult,1)))</f>
        <v>Brachycera</v>
      </c>
      <c r="AI712" s="106" t="s">
        <v>35</v>
      </c>
      <c r="AJ712" s="55" t="str">
        <f t="shared" si="97"/>
        <v>Insecta.Diptera.Brachycera.#N/C.#N/C.#N/C.#N/C.#N/C.#N/C</v>
      </c>
    </row>
    <row r="713" spans="1:36" x14ac:dyDescent="0.25">
      <c r="A713" s="3">
        <v>183</v>
      </c>
      <c r="B713" s="50" t="str">
        <f t="shared" si="94"/>
        <v>FAIR-D3_183</v>
      </c>
      <c r="C713" s="51" t="s">
        <v>530</v>
      </c>
      <c r="D713" s="4">
        <f t="shared" si="92"/>
        <v>45166</v>
      </c>
      <c r="E713" s="1" t="s">
        <v>768</v>
      </c>
      <c r="F713" s="81" t="str">
        <f>HYPERLINK(VLOOKUP(E713,Video_List!G:K,5),"video")</f>
        <v>video</v>
      </c>
      <c r="G713" s="5" t="str">
        <f>IF(ISBLANK(E713),"",IFERROR(IF(MATCH(E713,Video_List!$G:$G,)&gt;0,"ok",""),"errr"))</f>
        <v>ok</v>
      </c>
      <c r="H713" s="1" t="s">
        <v>769</v>
      </c>
      <c r="I713" s="81" t="str">
        <f>HYPERLINK(VLOOKUP(H713,Video_List!G:K,5),"video")</f>
        <v>video</v>
      </c>
      <c r="J713" s="5" t="str">
        <f>IF(ISBLANK(H713),"",IFERROR(IF(MATCH(H713,Video_List!$G:$G,)&gt;0,"ok",""),"error"))</f>
        <v>ok</v>
      </c>
      <c r="K713" s="2">
        <v>45166.470706018503</v>
      </c>
      <c r="L713" s="2">
        <v>45166.472905092603</v>
      </c>
      <c r="M713" s="52">
        <f t="shared" si="93"/>
        <v>2.1990741006447934E-3</v>
      </c>
      <c r="N713" s="53" t="s">
        <v>31</v>
      </c>
      <c r="O713" s="54" t="s">
        <v>32</v>
      </c>
      <c r="P713" s="54" t="s">
        <v>33</v>
      </c>
      <c r="Q713" s="6">
        <v>183</v>
      </c>
      <c r="R713" s="5" t="str">
        <f t="shared" si="98"/>
        <v>FAIR-D3/183</v>
      </c>
      <c r="S713" s="4" t="str">
        <f>IF(ISBLANK(E713),"",IF(E713=H713, "1 video",CONCATENATE((+COUNTIFS(Video_List!$A:$A,Monitoring!C713,Video_List!$D:$D,"&lt;=" &amp;Monitoring!L713)-COUNTIFS(Video_List!$A:$A,Monitoring!C713,Video_List!$D:$D,"&lt;=" &amp;Monitoring!K713))+1," videos")))</f>
        <v>2 videos</v>
      </c>
      <c r="T713" s="54" t="s">
        <v>34</v>
      </c>
      <c r="U713" s="75"/>
      <c r="V713" s="7" t="str">
        <f t="shared" si="96"/>
        <v/>
      </c>
      <c r="W713" s="85" t="str">
        <f t="shared" si="95"/>
        <v>yes</v>
      </c>
      <c r="X713" s="86" t="s">
        <v>35</v>
      </c>
      <c r="Y713" s="87" t="str">
        <f>+IFERROR(IF(Z713="#N/C","#N/C",INDEX(Taxonomy_UniqueValues!A:A,MATCH(Z713,Taxonomy_UniqueValues!B:B,0))),"#N/C")</f>
        <v>Insecta</v>
      </c>
      <c r="Z713" s="87" t="str">
        <f>+IFERROR(IF(AA713="#N/C","#N/C",INDEX(Taxonomy_UniqueValues!B:B,MATCH(AA713,Taxonomy_UniqueValues!C:C,0))),"#N/C")</f>
        <v>Diptera</v>
      </c>
      <c r="AA713" s="87" t="str">
        <f>+IFERROR(IF(AC713="#N/C","#N/C",INDEX(Taxonomy_UniqueValues!C:C,MATCH(AC713,Taxonomy_UniqueValues!E:E,0))),"#N/C")</f>
        <v>Brachycera</v>
      </c>
      <c r="AB713" s="87" t="str">
        <f>+IFERROR(IF(AC713="#N/C","#N/C",INDEX(Taxonomy_UniqueValues!D:D,MATCH(AC713,Taxonomy_UniqueValues!E:E,0))),"#N/C")</f>
        <v>Muscomorpha</v>
      </c>
      <c r="AC713" s="87" t="s">
        <v>36</v>
      </c>
      <c r="AD713" s="87" t="str">
        <f>+IFERROR(IF(AE713="#N/C","#N/C",INDEX(Taxonomy_UniqueValues!F:F,MATCH(AE713,Taxonomy_UniqueValues!G:G,0))),"#N/C")</f>
        <v>#N/C</v>
      </c>
      <c r="AE713" s="87" t="str">
        <f>+IFERROR(IF(AF713="#N/C","#N/C",INDEX(Taxonomy_UniqueValues!G:G,MATCH(AF713,Taxonomy_UniqueValues!H:H,0))),"#N/C")</f>
        <v>#N/C</v>
      </c>
      <c r="AF713" s="89" t="str">
        <f>+IFERROR(IF(AG713="#N/C","#N/C",INDEX(Taxonomy_UniqueValues!H:H,MATCH(AG713,Taxonomy_UniqueValues!I:I,0))),"#N/C")</f>
        <v>#N/C</v>
      </c>
      <c r="AG713" s="88" t="s">
        <v>37</v>
      </c>
      <c r="AH713" s="39" t="str" cm="1">
        <f t="array" ref="AH713">IF(LEN(V713)&gt;1,V713,_xlfn.LET(_xlpm.cls,Y713, _xlpm.ord,IFERROR(Z713,"#N/C"), _xlpm.subord,IFERROR(AA713,"#N/C"), _xlpm.infr,IFERROR(AB713,"#N/C"), _xlpm.sf,IFERROR(AC713,"#N/C"), _xlpm.fam,IFERROR(AD713,"#N/C"), _xlpm.subfam,IF(TRIM(AE713)="-","#N/C",IFERROR(AE713,"#N/C")),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_xlpm.fallback,IF(IFERROR(Z713,"#N/C")="#N/C",Y713,IF(IFERROR(AA713,"#N/C")="#N/C",Z713,IF(IFERROR(AB713,"#N/C")="#N/C",AA713,IF(IFERROR(AC713,"#N/C")="#N/C",AB713,IF(IFERROR(AD713,"#N/C")="#N/C",AC713,IF(IFERROR(AE713,"#N/C")="#N/C",AD713,"#N/C")))))), _xlpm.finalResult,IF(OR(_xlpm.computedResult="",_xlpm.computedResult="#N/C"),_xlpm.fallback,_xlpm.computedResult), INDEX(_xlpm.finalResult,1)))</f>
        <v>Muscoidea</v>
      </c>
      <c r="AI713" s="106" t="s">
        <v>35</v>
      </c>
      <c r="AJ713" s="55" t="str">
        <f t="shared" si="97"/>
        <v>Insecta.Diptera.Brachycera.Muscomorpha.Muscoidea.#N/C.#N/C.#N/C.#N/C</v>
      </c>
    </row>
    <row r="714" spans="1:36" x14ac:dyDescent="0.25">
      <c r="A714" s="3">
        <v>184</v>
      </c>
      <c r="B714" s="50" t="str">
        <f t="shared" si="94"/>
        <v>FAIR-D3_184</v>
      </c>
      <c r="C714" s="51" t="s">
        <v>530</v>
      </c>
      <c r="D714" s="4">
        <f t="shared" si="92"/>
        <v>45166</v>
      </c>
      <c r="E714" s="1" t="s">
        <v>770</v>
      </c>
      <c r="F714" s="81" t="e">
        <f>HYPERLINK(VLOOKUP(E714,Video_List!G:K,5),"video")</f>
        <v>#N/A</v>
      </c>
      <c r="G714" s="5" t="str">
        <f>IF(ISBLANK(E714),"",IFERROR(IF(MATCH(E714,Video_List!$G:$G,)&gt;0,"ok",""),"errr"))</f>
        <v>errr</v>
      </c>
      <c r="H714" s="1" t="s">
        <v>771</v>
      </c>
      <c r="I714" s="81" t="str">
        <f>HYPERLINK(VLOOKUP(H714,Video_List!G:K,5),"video")</f>
        <v>video</v>
      </c>
      <c r="J714" s="5" t="str">
        <f>IF(ISBLANK(H714),"",IFERROR(IF(MATCH(H714,Video_List!$G:$G,)&gt;0,"ok",""),"error"))</f>
        <v>ok</v>
      </c>
      <c r="K714" s="2">
        <v>45166.520081018498</v>
      </c>
      <c r="L714" s="2">
        <v>45166.523553240702</v>
      </c>
      <c r="M714" s="52">
        <f t="shared" si="93"/>
        <v>3.4722222044365481E-3</v>
      </c>
      <c r="N714" s="53" t="s">
        <v>46</v>
      </c>
      <c r="O714" s="54" t="s">
        <v>32</v>
      </c>
      <c r="P714" s="54" t="s">
        <v>33</v>
      </c>
      <c r="Q714" s="6">
        <v>184</v>
      </c>
      <c r="R714" s="5" t="str">
        <f t="shared" si="98"/>
        <v>FAIR-D3/184</v>
      </c>
      <c r="S714" s="4" t="str">
        <f>IF(ISBLANK(E714),"",IF(E714=H714, "1 video",CONCATENATE((+COUNTIFS(Video_List!$A:$A,Monitoring!C714,Video_List!$D:$D,"&lt;=" &amp;Monitoring!L714)-COUNTIFS(Video_List!$A:$A,Monitoring!C714,Video_List!$D:$D,"&lt;=" &amp;Monitoring!K714))+1," videos")))</f>
        <v>4 videos</v>
      </c>
      <c r="T714" s="54" t="s">
        <v>34</v>
      </c>
      <c r="U714" s="75"/>
      <c r="V714" s="7" t="str">
        <f t="shared" si="96"/>
        <v/>
      </c>
      <c r="W714" s="85" t="str">
        <f t="shared" si="95"/>
        <v>yes</v>
      </c>
      <c r="X714" s="86" t="s">
        <v>35</v>
      </c>
      <c r="Y714" s="87" t="str">
        <f>+IFERROR(IF(Z714="#N/C","#N/C",IF(Z714=0,INDEX(Taxonomy_UniqueValues!A:A,MATCH(AA714,Taxonomy_UniqueValues!C:C,0)),INDEX(Taxonomy_UniqueValues!A:A,MATCH(Z714,Taxonomy_UniqueValues!B:B,0)))),"#N/C")</f>
        <v>Insecta</v>
      </c>
      <c r="Z714" s="87" t="str">
        <f>+IFERROR(IF(AA714="#N/C","#N/C",IF(AA714=0,INDEX(Taxonomy_UniqueValues!B:B,MATCH(AB714,Taxonomy_UniqueValues!D:D,0)),INDEX(Taxonomy_UniqueValues!B:B,MATCH(AA714,Taxonomy_UniqueValues!C:C,0)))),"#N/C")</f>
        <v>Diptera</v>
      </c>
      <c r="AA714" s="87" t="str">
        <f>+IFERROR(IF(AB714="#N/C","#N/C",IF(AB714=0,INDEX(Taxonomy_UniqueValues!C:C,MATCH(AC714,Taxonomy_UniqueValues!E:E,0)),INDEX(Taxonomy_UniqueValues!C:C,MATCH(AB714,Taxonomy_UniqueValues!D:D,0)))),"#N/C")</f>
        <v>Brachycera</v>
      </c>
      <c r="AB714" s="87" t="str">
        <f>+IFERROR(IF(AC714="#N/C","#N/C",IF(AC714=0,INDEX(Taxonomy_UniqueValues!D:D,MATCH(AD714,Taxonomy_UniqueValues!F:F,0)),INDEX(Taxonomy_UniqueValues!D:D,MATCH(AC714,Taxonomy_UniqueValues!E:E,0)))),"#N/C")</f>
        <v>Muscomorpha</v>
      </c>
      <c r="AC714" s="87" t="str">
        <f>+IFERROR(IF(AD714="#N/C","#N/C",IF(AD714=0,INDEX(Taxonomy_UniqueValues!E:E,MATCH(AE714,Taxonomy_UniqueValues!G:G,0)),INDEX(Taxonomy_UniqueValues!E:E,MATCH(AD714,Taxonomy_UniqueValues!F:F,0)))),"#N/C")</f>
        <v>Muscoidea</v>
      </c>
      <c r="AD714" s="87" t="str">
        <f>+IFERROR(IF(AE714="#N/C","#N/C",IF(AE714=0,INDEX(Taxonomy_UniqueValues!F:F,MATCH(AF714,Taxonomy_UniqueValues!H:H,0)),INDEX(Taxonomy_UniqueValues!F:F,MATCH(AE714,Taxonomy_UniqueValues!G:G,0)))),"#N/C")</f>
        <v>Fanniidae</v>
      </c>
      <c r="AE714" s="87">
        <f>+IFERROR(IF(AF714="#N/C","#N/C",INDEX(Taxonomy_UniqueValues!G:G,MATCH(AF714,Taxonomy_UniqueValues!H:H,0))),"#N/C")</f>
        <v>0</v>
      </c>
      <c r="AF714" s="89" t="s">
        <v>39</v>
      </c>
      <c r="AG714" s="88" t="s">
        <v>37</v>
      </c>
      <c r="AH714" s="39" t="str" cm="1">
        <f t="array" ref="AH714">IF(LEN(V714)&gt;1,V714,_xlfn.LET(_xlpm.cls,Y714, _xlpm.ord,IFERROR(Z714,"#N/C"), _xlpm.subord,IFERROR(AA714,"#N/C"), _xlpm.infr,IFERROR(AB714,"#N/C"), _xlpm.sf,IFERROR(AC714,"#N/C"), _xlpm.fam,IFERROR(AD714,"#N/C"), _xlpm.subfam,IF(TRIM(AE714)="-","#N/C",IFERROR(AE714,"#N/C")),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_xlpm.fallback,IF(IFERROR(Z714,"#N/C")="#N/C",Y714,IF(IFERROR(AA714,"#N/C")="#N/C",Z714,IF(IFERROR(AB714,"#N/C")="#N/C",AA714,IF(IFERROR(AC714,"#N/C")="#N/C",AB714,IF(IFERROR(AD714,"#N/C")="#N/C",AC714,IF(IFERROR(AE714,"#N/C")="#N/C",AD714,"#N/C")))))), _xlpm.finalResult,IF(OR(_xlpm.computedResult="",_xlpm.computedResult="#N/C"),_xlpm.fallback,_xlpm.computedResult), INDEX(_xlpm.finalResult,1)))</f>
        <v>fly</v>
      </c>
      <c r="AI714" s="106" t="s">
        <v>35</v>
      </c>
      <c r="AJ714" s="55" t="str">
        <f t="shared" si="97"/>
        <v>Insecta.Diptera.Brachycera.Muscomorpha.Muscoidea.Fanniidae.0.Fannia.#N/C</v>
      </c>
    </row>
    <row r="715" spans="1:36" x14ac:dyDescent="0.25">
      <c r="A715" s="3">
        <v>185</v>
      </c>
      <c r="B715" s="50" t="str">
        <f t="shared" si="94"/>
        <v>FAIR-D3_185</v>
      </c>
      <c r="C715" s="51" t="s">
        <v>530</v>
      </c>
      <c r="D715" s="4">
        <f t="shared" si="92"/>
        <v>45167</v>
      </c>
      <c r="E715" s="1" t="s">
        <v>772</v>
      </c>
      <c r="F715" s="81" t="str">
        <f>HYPERLINK(VLOOKUP(E715,Video_List!G:K,5),"video")</f>
        <v>video</v>
      </c>
      <c r="G715" s="5" t="str">
        <f>IF(ISBLANK(E715),"",IFERROR(IF(MATCH(E715,Video_List!$G:$G,)&gt;0,"ok",""),"errr"))</f>
        <v>ok</v>
      </c>
      <c r="H715" s="1" t="s">
        <v>773</v>
      </c>
      <c r="I715" s="81" t="str">
        <f>HYPERLINK(VLOOKUP(H715,Video_List!G:K,5),"video")</f>
        <v>video</v>
      </c>
      <c r="J715" s="5" t="str">
        <f>IF(ISBLANK(H715),"",IFERROR(IF(MATCH(H715,Video_List!$G:$G,)&gt;0,"ok",""),"error"))</f>
        <v>ok</v>
      </c>
      <c r="K715" s="2">
        <v>45167.408738425896</v>
      </c>
      <c r="L715" s="2">
        <v>45167.415972222203</v>
      </c>
      <c r="M715" s="52">
        <f t="shared" si="93"/>
        <v>7.2337963065365329E-3</v>
      </c>
      <c r="N715" s="53" t="s">
        <v>46</v>
      </c>
      <c r="O715" s="54" t="s">
        <v>35</v>
      </c>
      <c r="P715" s="54" t="s">
        <v>46</v>
      </c>
      <c r="Q715" s="6">
        <v>185</v>
      </c>
      <c r="R715" s="5" t="str">
        <f t="shared" si="98"/>
        <v>FAIR-D3/185</v>
      </c>
      <c r="S715" s="4" t="str">
        <f>IF(ISBLANK(E715),"",IF(E715=H715, "1 video",CONCATENATE((+COUNTIFS(Video_List!$A:$A,Monitoring!C715,Video_List!$D:$D,"&lt;=" &amp;Monitoring!L715)-COUNTIFS(Video_List!$A:$A,Monitoring!C715,Video_List!$D:$D,"&lt;=" &amp;Monitoring!K715))+1," videos")))</f>
        <v>5 videos</v>
      </c>
      <c r="T715" s="54" t="s">
        <v>34</v>
      </c>
      <c r="U715" s="75"/>
      <c r="V715" s="7" t="str">
        <f t="shared" si="96"/>
        <v/>
      </c>
      <c r="W715" s="85" t="str">
        <f t="shared" si="95"/>
        <v>no</v>
      </c>
      <c r="X715" s="86" t="s">
        <v>35</v>
      </c>
      <c r="Y715" s="87" t="str">
        <f>+IFERROR(IF(Z715="#N/C","#N/C",INDEX(Taxonomy_UniqueValues!A:A,MATCH(Z715,Taxonomy_UniqueValues!B:B,0))),"#N/C")</f>
        <v>Insecta</v>
      </c>
      <c r="Z715" s="87" t="str">
        <f>+IFERROR(IF(AA715="#N/C","#N/C",INDEX(Taxonomy_UniqueValues!B:B,MATCH(AA715,Taxonomy_UniqueValues!C:C,0))),"#N/C")</f>
        <v>Diptera</v>
      </c>
      <c r="AA715" s="87" t="s">
        <v>49</v>
      </c>
      <c r="AB715" s="87" t="str">
        <f>+IFERROR(IF(AC715="#N/C","#N/C",INDEX(Taxonomy_UniqueValues!D:D,MATCH(AC715,Taxonomy_UniqueValues!E:E,0))),"#N/C")</f>
        <v>#N/C</v>
      </c>
      <c r="AC715" s="87" t="str">
        <f>+IFERROR(IF(AD715="#N/C","#N/C",INDEX(Taxonomy_UniqueValues!E:E,MATCH(AD715,Taxonomy_UniqueValues!F:F,0))),"#N/C")</f>
        <v>#N/C</v>
      </c>
      <c r="AD715" s="87" t="str">
        <f>+IFERROR(IF(AE715="#N/C","#N/C",IF(AE715="-",INDEX(Taxonomy_UniqueValues!F:F,MATCH(AF715,Taxonomy_UniqueValues!H:H,0)),INDEX(Taxonomy_UniqueValues!F:F,MATCH(AE715,Taxonomy_UniqueValues!G:G,0)))),"#N/C")</f>
        <v>#N/C</v>
      </c>
      <c r="AE715" s="87" t="str">
        <f>+IFERROR(IF(AF715="#N/C","#N/C",INDEX(Taxonomy_UniqueValues!G:G,MATCH(AF715,Taxonomy_UniqueValues!H:H,0))),"#N/C")</f>
        <v>#N/C</v>
      </c>
      <c r="AF715" s="89" t="str">
        <f>+IFERROR(IF(AG715="#N/C","#N/C",INDEX(Taxonomy_UniqueValues!H:H,MATCH(AG715,Taxonomy_UniqueValues!I:I,0))),"#N/C")</f>
        <v>#N/C</v>
      </c>
      <c r="AG715" s="88" t="s">
        <v>37</v>
      </c>
      <c r="AH715" s="39" t="str" cm="1">
        <f t="array" ref="AH715">IF(LEN(V715)&gt;1,V715,_xlfn.LET(_xlpm.cls,Y715, _xlpm.ord,IFERROR(Z715,"#N/C"), _xlpm.subord,IFERROR(AA715,"#N/C"), _xlpm.infr,IFERROR(AB715,"#N/C"), _xlpm.sf,IFERROR(AC715,"#N/C"), _xlpm.fam,IFERROR(AD715,"#N/C"), _xlpm.subfam,IF(TRIM(AE715)="-","#N/C",IFERROR(AE715,"#N/C")),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_xlpm.fallback,IF(IFERROR(Z715,"#N/C")="#N/C",Y715,IF(IFERROR(AA715,"#N/C")="#N/C",Z715,IF(IFERROR(AB715,"#N/C")="#N/C",AA715,IF(IFERROR(AC715,"#N/C")="#N/C",AB715,IF(IFERROR(AD715,"#N/C")="#N/C",AC715,IF(IFERROR(AE715,"#N/C")="#N/C",AD715,"#N/C")))))), _xlpm.finalResult,IF(OR(_xlpm.computedResult="",_xlpm.computedResult="#N/C"),_xlpm.fallback,_xlpm.computedResult), INDEX(_xlpm.finalResult,1)))</f>
        <v>Brachycera</v>
      </c>
      <c r="AI715" s="106" t="s">
        <v>35</v>
      </c>
      <c r="AJ715" s="55" t="str">
        <f t="shared" si="97"/>
        <v>Insecta.Diptera.Brachycera.#N/C.#N/C.#N/C.#N/C.#N/C.#N/C</v>
      </c>
    </row>
    <row r="716" spans="1:36" x14ac:dyDescent="0.25">
      <c r="A716" s="3">
        <v>186</v>
      </c>
      <c r="B716" s="50" t="str">
        <f t="shared" si="94"/>
        <v>FAIR-D3_186</v>
      </c>
      <c r="C716" s="51" t="s">
        <v>530</v>
      </c>
      <c r="D716" s="4">
        <f t="shared" si="92"/>
        <v>45167</v>
      </c>
      <c r="E716" s="1" t="s">
        <v>774</v>
      </c>
      <c r="F716" s="81" t="str">
        <f>HYPERLINK(VLOOKUP(E716,Video_List!G:K,5),"video")</f>
        <v>video</v>
      </c>
      <c r="G716" s="5" t="str">
        <f>IF(ISBLANK(E716),"",IFERROR(IF(MATCH(E716,Video_List!$G:$G,)&gt;0,"ok",""),"errr"))</f>
        <v>ok</v>
      </c>
      <c r="H716" s="1" t="s">
        <v>775</v>
      </c>
      <c r="I716" s="81" t="str">
        <f>HYPERLINK(VLOOKUP(H716,Video_List!G:K,5),"video")</f>
        <v>video</v>
      </c>
      <c r="J716" s="5" t="str">
        <f>IF(ISBLANK(H716),"",IFERROR(IF(MATCH(H716,Video_List!$G:$G,)&gt;0,"ok",""),"error"))</f>
        <v>ok</v>
      </c>
      <c r="K716" s="2">
        <v>45167.563275462999</v>
      </c>
      <c r="L716" s="2">
        <v>45167.569571759297</v>
      </c>
      <c r="M716" s="52">
        <f t="shared" si="93"/>
        <v>6.2962962983874604E-3</v>
      </c>
      <c r="N716" s="53" t="s">
        <v>31</v>
      </c>
      <c r="O716" s="54" t="s">
        <v>35</v>
      </c>
      <c r="P716" s="54" t="s">
        <v>33</v>
      </c>
      <c r="Q716" s="6">
        <v>186</v>
      </c>
      <c r="R716" s="5" t="str">
        <f t="shared" si="98"/>
        <v>FAIR-D3/186</v>
      </c>
      <c r="S716" s="4" t="str">
        <f>IF(ISBLANK(E716),"",IF(E716=H716, "1 video",CONCATENATE((+COUNTIFS(Video_List!$A:$A,Monitoring!C716,Video_List!$D:$D,"&lt;=" &amp;Monitoring!L716)-COUNTIFS(Video_List!$A:$A,Monitoring!C716,Video_List!$D:$D,"&lt;=" &amp;Monitoring!K716))+1," videos")))</f>
        <v>4 videos</v>
      </c>
      <c r="T716" s="54" t="s">
        <v>34</v>
      </c>
      <c r="U716" s="75"/>
      <c r="V716" s="7" t="str">
        <f t="shared" si="96"/>
        <v/>
      </c>
      <c r="W716" s="85" t="str">
        <f t="shared" si="95"/>
        <v>no</v>
      </c>
      <c r="X716" s="86" t="s">
        <v>35</v>
      </c>
      <c r="Y716" s="87" t="str">
        <f>+IFERROR(IF(Z716="#N/C","#N/C",INDEX(Taxonomy_UniqueValues!A:A,MATCH(Z716,Taxonomy_UniqueValues!B:B,0))),"#N/C")</f>
        <v>Insecta</v>
      </c>
      <c r="Z716" s="87" t="str">
        <f>+IFERROR(IF(AA716="#N/C","#N/C",INDEX(Taxonomy_UniqueValues!B:B,MATCH(AA716,Taxonomy_UniqueValues!C:C,0))),"#N/C")</f>
        <v>Diptera</v>
      </c>
      <c r="AA716" s="87" t="s">
        <v>49</v>
      </c>
      <c r="AB716" s="87" t="str">
        <f>+IFERROR(IF(AC716="#N/C","#N/C",INDEX(Taxonomy_UniqueValues!D:D,MATCH(AC716,Taxonomy_UniqueValues!E:E,0))),"#N/C")</f>
        <v>#N/C</v>
      </c>
      <c r="AC716" s="87" t="str">
        <f>+IFERROR(IF(AD716="#N/C","#N/C",INDEX(Taxonomy_UniqueValues!E:E,MATCH(AD716,Taxonomy_UniqueValues!F:F,0))),"#N/C")</f>
        <v>#N/C</v>
      </c>
      <c r="AD716" s="87" t="str">
        <f>+IFERROR(IF(AE716="#N/C","#N/C",IF(AE716="-",INDEX(Taxonomy_UniqueValues!F:F,MATCH(AF716,Taxonomy_UniqueValues!H:H,0)),INDEX(Taxonomy_UniqueValues!F:F,MATCH(AE716,Taxonomy_UniqueValues!G:G,0)))),"#N/C")</f>
        <v>#N/C</v>
      </c>
      <c r="AE716" s="87" t="str">
        <f>+IFERROR(IF(AF716="#N/C","#N/C",INDEX(Taxonomy_UniqueValues!G:G,MATCH(AF716,Taxonomy_UniqueValues!H:H,0))),"#N/C")</f>
        <v>#N/C</v>
      </c>
      <c r="AF716" s="89" t="str">
        <f>+IFERROR(IF(AG716="#N/C","#N/C",INDEX(Taxonomy_UniqueValues!H:H,MATCH(AG716,Taxonomy_UniqueValues!I:I,0))),"#N/C")</f>
        <v>#N/C</v>
      </c>
      <c r="AG716" s="88" t="s">
        <v>37</v>
      </c>
      <c r="AH716" s="39" t="str" cm="1">
        <f t="array" ref="AH716">IF(LEN(V716)&gt;1,V716,_xlfn.LET(_xlpm.cls,Y716, _xlpm.ord,IFERROR(Z716,"#N/C"), _xlpm.subord,IFERROR(AA716,"#N/C"), _xlpm.infr,IFERROR(AB716,"#N/C"), _xlpm.sf,IFERROR(AC716,"#N/C"), _xlpm.fam,IFERROR(AD716,"#N/C"), _xlpm.subfam,IF(TRIM(AE716)="-","#N/C",IFERROR(AE716,"#N/C")),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_xlpm.fallback,IF(IFERROR(Z716,"#N/C")="#N/C",Y716,IF(IFERROR(AA716,"#N/C")="#N/C",Z716,IF(IFERROR(AB716,"#N/C")="#N/C",AA716,IF(IFERROR(AC716,"#N/C")="#N/C",AB716,IF(IFERROR(AD716,"#N/C")="#N/C",AC716,IF(IFERROR(AE716,"#N/C")="#N/C",AD716,"#N/C")))))), _xlpm.finalResult,IF(OR(_xlpm.computedResult="",_xlpm.computedResult="#N/C"),_xlpm.fallback,_xlpm.computedResult), INDEX(_xlpm.finalResult,1)))</f>
        <v>Brachycera</v>
      </c>
      <c r="AI716" s="106" t="s">
        <v>35</v>
      </c>
      <c r="AJ716" s="55" t="str">
        <f t="shared" si="97"/>
        <v>Insecta.Diptera.Brachycera.#N/C.#N/C.#N/C.#N/C.#N/C.#N/C</v>
      </c>
    </row>
    <row r="717" spans="1:36" x14ac:dyDescent="0.25">
      <c r="A717" s="3">
        <v>187</v>
      </c>
      <c r="B717" s="50" t="str">
        <f t="shared" si="94"/>
        <v>FAIR-D3_187</v>
      </c>
      <c r="C717" s="51" t="s">
        <v>530</v>
      </c>
      <c r="D717" s="4">
        <f t="shared" si="92"/>
        <v>45167</v>
      </c>
      <c r="E717" s="1" t="s">
        <v>776</v>
      </c>
      <c r="F717" s="81" t="str">
        <f>HYPERLINK(VLOOKUP(E717,Video_List!G:K,5),"video")</f>
        <v>video</v>
      </c>
      <c r="G717" s="5" t="str">
        <f>IF(ISBLANK(E717),"",IFERROR(IF(MATCH(E717,Video_List!$G:$G,)&gt;0,"ok",""),"errr"))</f>
        <v>ok</v>
      </c>
      <c r="H717" s="1" t="s">
        <v>777</v>
      </c>
      <c r="I717" s="81" t="str">
        <f>HYPERLINK(VLOOKUP(H717,Video_List!G:K,5),"video")</f>
        <v>video</v>
      </c>
      <c r="J717" s="5" t="str">
        <f>IF(ISBLANK(H717),"",IFERROR(IF(MATCH(H717,Video_List!$G:$G,)&gt;0,"ok",""),"error"))</f>
        <v>ok</v>
      </c>
      <c r="K717" s="2">
        <v>45167.5792013889</v>
      </c>
      <c r="L717" s="2">
        <v>45167.5878240741</v>
      </c>
      <c r="M717" s="52">
        <f t="shared" si="93"/>
        <v>8.6226851999526843E-3</v>
      </c>
      <c r="N717" s="53" t="s">
        <v>46</v>
      </c>
      <c r="O717" s="54" t="s">
        <v>35</v>
      </c>
      <c r="P717" s="54" t="s">
        <v>33</v>
      </c>
      <c r="Q717" s="6">
        <v>187</v>
      </c>
      <c r="R717" s="5" t="str">
        <f t="shared" si="98"/>
        <v>FAIR-D3/187</v>
      </c>
      <c r="S717" s="4" t="str">
        <f>IF(ISBLANK(E717),"",IF(E717=H717, "1 video",CONCATENATE((+COUNTIFS(Video_List!$A:$A,Monitoring!C717,Video_List!$D:$D,"&lt;=" &amp;Monitoring!L717)-COUNTIFS(Video_List!$A:$A,Monitoring!C717,Video_List!$D:$D,"&lt;=" &amp;Monitoring!K717))+1," videos")))</f>
        <v>4 videos</v>
      </c>
      <c r="T717" s="54" t="s">
        <v>34</v>
      </c>
      <c r="U717" s="75"/>
      <c r="V717" s="7" t="str">
        <f t="shared" si="96"/>
        <v/>
      </c>
      <c r="W717" s="85" t="str">
        <f t="shared" si="95"/>
        <v>no</v>
      </c>
      <c r="X717" s="86" t="s">
        <v>35</v>
      </c>
      <c r="Y717" s="87" t="str">
        <f>+IFERROR(IF(Z717="#N/C","#N/C",INDEX(Taxonomy_UniqueValues!A:A,MATCH(Z717,Taxonomy_UniqueValues!B:B,0))),"#N/C")</f>
        <v>Insecta</v>
      </c>
      <c r="Z717" s="87" t="str">
        <f>+IFERROR(IF(AA717="#N/C","#N/C",INDEX(Taxonomy_UniqueValues!B:B,MATCH(AA717,Taxonomy_UniqueValues!C:C,0))),"#N/C")</f>
        <v>Diptera</v>
      </c>
      <c r="AA717" s="87" t="s">
        <v>49</v>
      </c>
      <c r="AB717" s="87" t="str">
        <f>+IFERROR(IF(AC717="#N/C","#N/C",INDEX(Taxonomy_UniqueValues!D:D,MATCH(AC717,Taxonomy_UniqueValues!E:E,0))),"#N/C")</f>
        <v>#N/C</v>
      </c>
      <c r="AC717" s="87" t="str">
        <f>+IFERROR(IF(AD717="#N/C","#N/C",INDEX(Taxonomy_UniqueValues!E:E,MATCH(AD717,Taxonomy_UniqueValues!F:F,0))),"#N/C")</f>
        <v>#N/C</v>
      </c>
      <c r="AD717" s="87" t="str">
        <f>+IFERROR(IF(AE717="#N/C","#N/C",IF(AE717="-",INDEX(Taxonomy_UniqueValues!F:F,MATCH(AF717,Taxonomy_UniqueValues!H:H,0)),INDEX(Taxonomy_UniqueValues!F:F,MATCH(AE717,Taxonomy_UniqueValues!G:G,0)))),"#N/C")</f>
        <v>#N/C</v>
      </c>
      <c r="AE717" s="87" t="str">
        <f>+IFERROR(IF(AF717="#N/C","#N/C",INDEX(Taxonomy_UniqueValues!G:G,MATCH(AF717,Taxonomy_UniqueValues!H:H,0))),"#N/C")</f>
        <v>#N/C</v>
      </c>
      <c r="AF717" s="89" t="str">
        <f>+IFERROR(IF(AG717="#N/C","#N/C",INDEX(Taxonomy_UniqueValues!H:H,MATCH(AG717,Taxonomy_UniqueValues!I:I,0))),"#N/C")</f>
        <v>#N/C</v>
      </c>
      <c r="AG717" s="88" t="s">
        <v>37</v>
      </c>
      <c r="AH717" s="39" t="str" cm="1">
        <f t="array" ref="AH717">IF(LEN(V717)&gt;1,V717,_xlfn.LET(_xlpm.cls,Y717, _xlpm.ord,IFERROR(Z717,"#N/C"), _xlpm.subord,IFERROR(AA717,"#N/C"), _xlpm.infr,IFERROR(AB717,"#N/C"), _xlpm.sf,IFERROR(AC717,"#N/C"), _xlpm.fam,IFERROR(AD717,"#N/C"), _xlpm.subfam,IF(TRIM(AE717)="-","#N/C",IFERROR(AE717,"#N/C")),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_xlpm.fallback,IF(IFERROR(Z717,"#N/C")="#N/C",Y717,IF(IFERROR(AA717,"#N/C")="#N/C",Z717,IF(IFERROR(AB717,"#N/C")="#N/C",AA717,IF(IFERROR(AC717,"#N/C")="#N/C",AB717,IF(IFERROR(AD717,"#N/C")="#N/C",AC717,IF(IFERROR(AE717,"#N/C")="#N/C",AD717,"#N/C")))))), _xlpm.finalResult,IF(OR(_xlpm.computedResult="",_xlpm.computedResult="#N/C"),_xlpm.fallback,_xlpm.computedResult), INDEX(_xlpm.finalResult,1)))</f>
        <v>Brachycera</v>
      </c>
      <c r="AI717" s="106" t="s">
        <v>35</v>
      </c>
      <c r="AJ717" s="55" t="str">
        <f t="shared" si="97"/>
        <v>Insecta.Diptera.Brachycera.#N/C.#N/C.#N/C.#N/C.#N/C.#N/C</v>
      </c>
    </row>
    <row r="718" spans="1:36" x14ac:dyDescent="0.25">
      <c r="A718" s="3">
        <v>188</v>
      </c>
      <c r="B718" s="50" t="str">
        <f t="shared" si="94"/>
        <v>FAIR-D3_188</v>
      </c>
      <c r="C718" s="51" t="s">
        <v>530</v>
      </c>
      <c r="D718" s="4">
        <f t="shared" si="92"/>
        <v>45167</v>
      </c>
      <c r="E718" s="1" t="s">
        <v>778</v>
      </c>
      <c r="F718" s="81" t="str">
        <f>HYPERLINK(VLOOKUP(E718,Video_List!G:K,5),"video")</f>
        <v>video</v>
      </c>
      <c r="G718" s="5" t="str">
        <f>IF(ISBLANK(E718),"",IFERROR(IF(MATCH(E718,Video_List!$G:$G,)&gt;0,"ok",""),"errr"))</f>
        <v>ok</v>
      </c>
      <c r="H718" s="1" t="s">
        <v>779</v>
      </c>
      <c r="I718" s="81" t="str">
        <f>HYPERLINK(VLOOKUP(H718,Video_List!G:K,5),"video")</f>
        <v>video</v>
      </c>
      <c r="J718" s="5" t="str">
        <f>IF(ISBLANK(H718),"",IFERROR(IF(MATCH(H718,Video_List!$G:$G,)&gt;0,"ok",""),"error"))</f>
        <v>ok</v>
      </c>
      <c r="K718" s="2">
        <v>45167.584236111099</v>
      </c>
      <c r="L718" s="2">
        <v>45167.586886574099</v>
      </c>
      <c r="M718" s="52">
        <f t="shared" si="93"/>
        <v>2.6504630004637875E-3</v>
      </c>
      <c r="N718" s="53" t="s">
        <v>46</v>
      </c>
      <c r="O718" s="54" t="s">
        <v>32</v>
      </c>
      <c r="P718" s="54" t="s">
        <v>33</v>
      </c>
      <c r="Q718" s="6">
        <v>188</v>
      </c>
      <c r="R718" s="5" t="str">
        <f t="shared" si="98"/>
        <v>FAIR-D3/188</v>
      </c>
      <c r="S718" s="4" t="str">
        <f>IF(ISBLANK(E718),"",IF(E718=H718, "1 video",CONCATENATE((+COUNTIFS(Video_List!$A:$A,Monitoring!C718,Video_List!$D:$D,"&lt;=" &amp;Monitoring!L718)-COUNTIFS(Video_List!$A:$A,Monitoring!C718,Video_List!$D:$D,"&lt;=" &amp;Monitoring!K718))+1," videos")))</f>
        <v>2 videos</v>
      </c>
      <c r="T718" s="54" t="s">
        <v>34</v>
      </c>
      <c r="U718" s="75"/>
      <c r="V718" s="7" t="str">
        <f t="shared" si="96"/>
        <v/>
      </c>
      <c r="W718" s="85" t="str">
        <f t="shared" si="95"/>
        <v>no</v>
      </c>
      <c r="X718" s="86" t="s">
        <v>35</v>
      </c>
      <c r="Y718" s="87" t="str">
        <f>+IFERROR(IF(Z718="#N/C","#N/C",INDEX(Taxonomy_UniqueValues!A:A,MATCH(Z718,Taxonomy_UniqueValues!B:B,0))),"#N/C")</f>
        <v>Insecta</v>
      </c>
      <c r="Z718" s="87" t="str">
        <f>+IFERROR(IF(AA718="#N/C","#N/C",INDEX(Taxonomy_UniqueValues!B:B,MATCH(AA718,Taxonomy_UniqueValues!C:C,0))),"#N/C")</f>
        <v>Diptera</v>
      </c>
      <c r="AA718" s="87" t="s">
        <v>49</v>
      </c>
      <c r="AB718" s="87" t="str">
        <f>+IFERROR(IF(AC718="#N/C","#N/C",INDEX(Taxonomy_UniqueValues!D:D,MATCH(AC718,Taxonomy_UniqueValues!E:E,0))),"#N/C")</f>
        <v>#N/C</v>
      </c>
      <c r="AC718" s="87" t="str">
        <f>+IFERROR(IF(AD718="#N/C","#N/C",INDEX(Taxonomy_UniqueValues!E:E,MATCH(AD718,Taxonomy_UniqueValues!F:F,0))),"#N/C")</f>
        <v>#N/C</v>
      </c>
      <c r="AD718" s="87" t="str">
        <f>+IFERROR(IF(AE718="#N/C","#N/C",IF(AE718="-",INDEX(Taxonomy_UniqueValues!F:F,MATCH(AF718,Taxonomy_UniqueValues!H:H,0)),INDEX(Taxonomy_UniqueValues!F:F,MATCH(AE718,Taxonomy_UniqueValues!G:G,0)))),"#N/C")</f>
        <v>#N/C</v>
      </c>
      <c r="AE718" s="87" t="str">
        <f>+IFERROR(IF(AF718="#N/C","#N/C",INDEX(Taxonomy_UniqueValues!G:G,MATCH(AF718,Taxonomy_UniqueValues!H:H,0))),"#N/C")</f>
        <v>#N/C</v>
      </c>
      <c r="AF718" s="89" t="str">
        <f>+IFERROR(IF(AG718="#N/C","#N/C",INDEX(Taxonomy_UniqueValues!H:H,MATCH(AG718,Taxonomy_UniqueValues!I:I,0))),"#N/C")</f>
        <v>#N/C</v>
      </c>
      <c r="AG718" s="88" t="s">
        <v>37</v>
      </c>
      <c r="AH718" s="39" t="str" cm="1">
        <f t="array" ref="AH718">IF(LEN(V718)&gt;1,V718,_xlfn.LET(_xlpm.cls,Y718, _xlpm.ord,IFERROR(Z718,"#N/C"), _xlpm.subord,IFERROR(AA718,"#N/C"), _xlpm.infr,IFERROR(AB718,"#N/C"), _xlpm.sf,IFERROR(AC718,"#N/C"), _xlpm.fam,IFERROR(AD718,"#N/C"), _xlpm.subfam,IF(TRIM(AE718)="-","#N/C",IFERROR(AE718,"#N/C")),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_xlpm.fallback,IF(IFERROR(Z718,"#N/C")="#N/C",Y718,IF(IFERROR(AA718,"#N/C")="#N/C",Z718,IF(IFERROR(AB718,"#N/C")="#N/C",AA718,IF(IFERROR(AC718,"#N/C")="#N/C",AB718,IF(IFERROR(AD718,"#N/C")="#N/C",AC718,IF(IFERROR(AE718,"#N/C")="#N/C",AD718,"#N/C")))))), _xlpm.finalResult,IF(OR(_xlpm.computedResult="",_xlpm.computedResult="#N/C"),_xlpm.fallback,_xlpm.computedResult), INDEX(_xlpm.finalResult,1)))</f>
        <v>Brachycera</v>
      </c>
      <c r="AI718" s="106" t="s">
        <v>35</v>
      </c>
      <c r="AJ718" s="55" t="str">
        <f t="shared" si="97"/>
        <v>Insecta.Diptera.Brachycera.#N/C.#N/C.#N/C.#N/C.#N/C.#N/C</v>
      </c>
    </row>
    <row r="719" spans="1:36" x14ac:dyDescent="0.25">
      <c r="A719" s="3">
        <v>189</v>
      </c>
      <c r="B719" s="50" t="str">
        <f t="shared" si="94"/>
        <v>FAIR-D3_189</v>
      </c>
      <c r="C719" s="51" t="s">
        <v>530</v>
      </c>
      <c r="D719" s="4">
        <f t="shared" si="92"/>
        <v>45167</v>
      </c>
      <c r="E719" s="1" t="s">
        <v>777</v>
      </c>
      <c r="F719" s="81" t="str">
        <f>HYPERLINK(VLOOKUP(E719,Video_List!G:K,5),"video")</f>
        <v>video</v>
      </c>
      <c r="G719" s="5" t="str">
        <f>IF(ISBLANK(E719),"",IFERROR(IF(MATCH(E719,Video_List!$G:$G,)&gt;0,"ok",""),"errr"))</f>
        <v>ok</v>
      </c>
      <c r="H719" s="1" t="s">
        <v>780</v>
      </c>
      <c r="I719" s="81" t="str">
        <f>HYPERLINK(VLOOKUP(H719,Video_List!G:K,5),"video")</f>
        <v>video</v>
      </c>
      <c r="J719" s="5" t="str">
        <f>IF(ISBLANK(H719),"",IFERROR(IF(MATCH(H719,Video_List!$G:$G,)&gt;0,"ok",""),"error"))</f>
        <v>ok</v>
      </c>
      <c r="K719" s="2">
        <v>45167.587685185201</v>
      </c>
      <c r="L719" s="2">
        <v>45167.590115740699</v>
      </c>
      <c r="M719" s="52">
        <f t="shared" si="93"/>
        <v>2.4305554979946464E-3</v>
      </c>
      <c r="N719" s="53" t="s">
        <v>46</v>
      </c>
      <c r="O719" s="54" t="s">
        <v>35</v>
      </c>
      <c r="P719" s="54" t="s">
        <v>33</v>
      </c>
      <c r="Q719" s="6">
        <v>189</v>
      </c>
      <c r="R719" s="5" t="str">
        <f t="shared" si="98"/>
        <v>FAIR-D3/189</v>
      </c>
      <c r="S719" s="4" t="str">
        <f>IF(ISBLANK(E719),"",IF(E719=H719, "1 video",CONCATENATE((+COUNTIFS(Video_List!$A:$A,Monitoring!C719,Video_List!$D:$D,"&lt;=" &amp;Monitoring!L719)-COUNTIFS(Video_List!$A:$A,Monitoring!C719,Video_List!$D:$D,"&lt;=" &amp;Monitoring!K719))+1," videos")))</f>
        <v>3 videos</v>
      </c>
      <c r="T719" s="54" t="s">
        <v>34</v>
      </c>
      <c r="U719" s="75"/>
      <c r="V719" s="7" t="str">
        <f t="shared" si="96"/>
        <v/>
      </c>
      <c r="W719" s="85" t="str">
        <f t="shared" si="95"/>
        <v>yes</v>
      </c>
      <c r="X719" s="86" t="s">
        <v>32</v>
      </c>
      <c r="Y719" s="87" t="str">
        <f>+IFERROR(IF(Z719="#N/C","#N/C",IF(Z719=0,INDEX(Taxonomy_UniqueValues!A:A,MATCH(AA719,Taxonomy_UniqueValues!C:C,0)),INDEX(Taxonomy_UniqueValues!A:A,MATCH(Z719,Taxonomy_UniqueValues!B:B,0)))),"#N/C")</f>
        <v>Insecta</v>
      </c>
      <c r="Z719" s="87" t="str">
        <f>+IFERROR(IF(AA719="#N/C","#N/C",IF(AA719=0,INDEX(Taxonomy_UniqueValues!B:B,MATCH(AB719,Taxonomy_UniqueValues!D:D,0)),INDEX(Taxonomy_UniqueValues!B:B,MATCH(AA719,Taxonomy_UniqueValues!C:C,0)))),"#N/C")</f>
        <v>Diptera</v>
      </c>
      <c r="AA719" s="87" t="str">
        <f>+IFERROR(IF(AB719="#N/C","#N/C",IF(AB719=0,INDEX(Taxonomy_UniqueValues!C:C,MATCH(AC719,Taxonomy_UniqueValues!E:E,0)),INDEX(Taxonomy_UniqueValues!C:C,MATCH(AB719,Taxonomy_UniqueValues!D:D,0)))),"#N/C")</f>
        <v>Brachycera</v>
      </c>
      <c r="AB719" s="87" t="str">
        <f>+IFERROR(IF(AC719="#N/C","#N/C",IF(AC719=0,INDEX(Taxonomy_UniqueValues!D:D,MATCH(AD719,Taxonomy_UniqueValues!F:F,0)),INDEX(Taxonomy_UniqueValues!D:D,MATCH(AC719,Taxonomy_UniqueValues!E:E,0)))),"#N/C")</f>
        <v>Muscomorpha</v>
      </c>
      <c r="AC719" s="87" t="str">
        <f>+IFERROR(IF(AD719="#N/C","#N/C",IF(AD719=0,INDEX(Taxonomy_UniqueValues!E:E,MATCH(AE719,Taxonomy_UniqueValues!G:G,0)),INDEX(Taxonomy_UniqueValues!E:E,MATCH(AD719,Taxonomy_UniqueValues!F:F,0)))),"#N/C")</f>
        <v>Muscoidea</v>
      </c>
      <c r="AD719" s="87" t="str">
        <f>+IFERROR(IF(AE719="#N/C","#N/C",IF(AE719=0,INDEX(Taxonomy_UniqueValues!F:F,MATCH(AF719,Taxonomy_UniqueValues!H:H,0)),INDEX(Taxonomy_UniqueValues!F:F,MATCH(AE719,Taxonomy_UniqueValues!G:G,0)))),"#N/C")</f>
        <v>Fanniidae</v>
      </c>
      <c r="AE719" s="87">
        <f>+IFERROR(IF(AF719="#N/C","#N/C",INDEX(Taxonomy_UniqueValues!G:G,MATCH(AF719,Taxonomy_UniqueValues!H:H,0))),"#N/C")</f>
        <v>0</v>
      </c>
      <c r="AF719" s="89" t="s">
        <v>39</v>
      </c>
      <c r="AG719" s="88" t="s">
        <v>37</v>
      </c>
      <c r="AH719" s="39" t="str" cm="1">
        <f t="array" ref="AH719">IF(LEN(V719)&gt;1,V719,_xlfn.LET(_xlpm.cls,Y719, _xlpm.ord,IFERROR(Z719,"#N/C"), _xlpm.subord,IFERROR(AA719,"#N/C"), _xlpm.infr,IFERROR(AB719,"#N/C"), _xlpm.sf,IFERROR(AC719,"#N/C"), _xlpm.fam,IFERROR(AD719,"#N/C"), _xlpm.subfam,IF(TRIM(AE719)="-","#N/C",IFERROR(AE719,"#N/C")),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_xlpm.fallback,IF(IFERROR(Z719,"#N/C")="#N/C",Y719,IF(IFERROR(AA719,"#N/C")="#N/C",Z719,IF(IFERROR(AB719,"#N/C")="#N/C",AA719,IF(IFERROR(AC719,"#N/C")="#N/C",AB719,IF(IFERROR(AD719,"#N/C")="#N/C",AC719,IF(IFERROR(AE719,"#N/C")="#N/C",AD719,"#N/C")))))), _xlpm.finalResult,IF(OR(_xlpm.computedResult="",_xlpm.computedResult="#N/C"),_xlpm.fallback,_xlpm.computedResult), INDEX(_xlpm.finalResult,1)))</f>
        <v>fly</v>
      </c>
      <c r="AI719" s="106" t="s">
        <v>35</v>
      </c>
      <c r="AJ719" s="55" t="str">
        <f t="shared" si="97"/>
        <v>Insecta.Diptera.Brachycera.Muscomorpha.Muscoidea.Fanniidae.0.Fannia.#N/C</v>
      </c>
    </row>
    <row r="720" spans="1:36" x14ac:dyDescent="0.25">
      <c r="A720" s="3">
        <v>190</v>
      </c>
      <c r="B720" s="50" t="str">
        <f t="shared" si="94"/>
        <v>FAIR-D3_190</v>
      </c>
      <c r="C720" s="51" t="s">
        <v>530</v>
      </c>
      <c r="D720" s="4">
        <f t="shared" si="92"/>
        <v>45167</v>
      </c>
      <c r="E720" s="1" t="s">
        <v>781</v>
      </c>
      <c r="F720" s="81" t="str">
        <f>HYPERLINK(VLOOKUP(E720,Video_List!G:K,5),"video")</f>
        <v>video</v>
      </c>
      <c r="G720" s="5" t="str">
        <f>IF(ISBLANK(E720),"",IFERROR(IF(MATCH(E720,Video_List!$G:$G,)&gt;0,"ok",""),"errr"))</f>
        <v>ok</v>
      </c>
      <c r="H720" s="1" t="s">
        <v>782</v>
      </c>
      <c r="I720" s="81" t="str">
        <f>HYPERLINK(VLOOKUP(H720,Video_List!G:K,5),"video")</f>
        <v>video</v>
      </c>
      <c r="J720" s="5" t="str">
        <f>IF(ISBLANK(H720),"",IFERROR(IF(MATCH(H720,Video_List!$G:$G,)&gt;0,"ok",""),"error"))</f>
        <v>ok</v>
      </c>
      <c r="K720" s="2">
        <v>45167.594988425903</v>
      </c>
      <c r="L720" s="2">
        <v>45167.613506944399</v>
      </c>
      <c r="M720" s="52">
        <f t="shared" si="93"/>
        <v>1.8518518496421166E-2</v>
      </c>
      <c r="N720" s="53" t="s">
        <v>46</v>
      </c>
      <c r="O720" s="54" t="s">
        <v>35</v>
      </c>
      <c r="P720" s="54" t="s">
        <v>46</v>
      </c>
      <c r="Q720" s="6">
        <v>190</v>
      </c>
      <c r="R720" s="5" t="str">
        <f t="shared" si="98"/>
        <v>FAIR-D3/190</v>
      </c>
      <c r="S720" s="4" t="str">
        <f>IF(ISBLANK(E720),"",IF(E720=H720, "1 video",CONCATENATE((+COUNTIFS(Video_List!$A:$A,Monitoring!C720,Video_List!$D:$D,"&lt;=" &amp;Monitoring!L720)-COUNTIFS(Video_List!$A:$A,Monitoring!C720,Video_List!$D:$D,"&lt;=" &amp;Monitoring!K720))+1," videos")))</f>
        <v>8 videos</v>
      </c>
      <c r="T720" s="54" t="s">
        <v>34</v>
      </c>
      <c r="U720" s="75"/>
      <c r="V720" s="7" t="str">
        <f t="shared" si="96"/>
        <v/>
      </c>
      <c r="W720" s="85" t="s">
        <v>35</v>
      </c>
      <c r="X720" s="86" t="s">
        <v>35</v>
      </c>
      <c r="Y720" s="87" t="str">
        <f>+IFERROR(IF(Z720="#N/C","#N/C",INDEX(Taxonomy_UniqueValues!A:A,MATCH(Z720,Taxonomy_UniqueValues!B:B,0))),"#N/C")</f>
        <v>Insecta</v>
      </c>
      <c r="Z720" s="87" t="str">
        <f>+IFERROR(IF(AA720="#N/C","#N/C",INDEX(Taxonomy_UniqueValues!B:B,MATCH(AA720,Taxonomy_UniqueValues!C:C,0))),"#N/C")</f>
        <v>Diptera</v>
      </c>
      <c r="AA720" s="87" t="s">
        <v>49</v>
      </c>
      <c r="AB720" s="87" t="str">
        <f>+IFERROR(IF(AC720="#N/C","#N/C",INDEX(Taxonomy_UniqueValues!D:D,MATCH(AC720,Taxonomy_UniqueValues!E:E,0))),"#N/C")</f>
        <v>#N/C</v>
      </c>
      <c r="AC720" s="87" t="str">
        <f>+IFERROR(IF(AD720="#N/C","#N/C",INDEX(Taxonomy_UniqueValues!E:E,MATCH(AD720,Taxonomy_UniqueValues!F:F,0))),"#N/C")</f>
        <v>#N/C</v>
      </c>
      <c r="AD720" s="87" t="str">
        <f>+IFERROR(IF(AE720="#N/C","#N/C",IF(AE720="-",INDEX(Taxonomy_UniqueValues!F:F,MATCH(AF720,Taxonomy_UniqueValues!H:H,0)),INDEX(Taxonomy_UniqueValues!F:F,MATCH(AE720,Taxonomy_UniqueValues!G:G,0)))),"#N/C")</f>
        <v>#N/C</v>
      </c>
      <c r="AE720" s="87" t="str">
        <f>+IFERROR(IF(AF720="#N/C","#N/C",INDEX(Taxonomy_UniqueValues!G:G,MATCH(AF720,Taxonomy_UniqueValues!H:H,0))),"#N/C")</f>
        <v>#N/C</v>
      </c>
      <c r="AF720" s="89" t="str">
        <f>+IFERROR(IF(AG720="#N/C","#N/C",INDEX(Taxonomy_UniqueValues!H:H,MATCH(AG720,Taxonomy_UniqueValues!I:I,0))),"#N/C")</f>
        <v>#N/C</v>
      </c>
      <c r="AG720" s="88" t="s">
        <v>37</v>
      </c>
      <c r="AH720" s="39" t="str" cm="1">
        <f t="array" ref="AH720">IF(LEN(V720)&gt;1,V720,_xlfn.LET(_xlpm.cls,Y720, _xlpm.ord,IFERROR(Z720,"#N/C"), _xlpm.subord,IFERROR(AA720,"#N/C"), _xlpm.infr,IFERROR(AB720,"#N/C"), _xlpm.sf,IFERROR(AC720,"#N/C"), _xlpm.fam,IFERROR(AD720,"#N/C"), _xlpm.subfam,IF(TRIM(AE720)="-","#N/C",IFERROR(AE720,"#N/C")),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_xlpm.fallback,IF(IFERROR(Z720,"#N/C")="#N/C",Y720,IF(IFERROR(AA720,"#N/C")="#N/C",Z720,IF(IFERROR(AB720,"#N/C")="#N/C",AA720,IF(IFERROR(AC720,"#N/C")="#N/C",AB720,IF(IFERROR(AD720,"#N/C")="#N/C",AC720,IF(IFERROR(AE720,"#N/C")="#N/C",AD720,"#N/C")))))), _xlpm.finalResult,IF(OR(_xlpm.computedResult="",_xlpm.computedResult="#N/C"),_xlpm.fallback,_xlpm.computedResult), INDEX(_xlpm.finalResult,1)))</f>
        <v>Brachycera</v>
      </c>
      <c r="AI720" s="106" t="s">
        <v>35</v>
      </c>
      <c r="AJ720" s="55" t="str">
        <f t="shared" si="97"/>
        <v>Insecta.Diptera.Brachycera.#N/C.#N/C.#N/C.#N/C.#N/C.#N/C</v>
      </c>
    </row>
    <row r="721" spans="1:36" x14ac:dyDescent="0.25">
      <c r="A721" s="3">
        <v>191</v>
      </c>
      <c r="B721" s="50" t="str">
        <f t="shared" si="94"/>
        <v>FAIR-D3_191</v>
      </c>
      <c r="C721" s="51" t="s">
        <v>530</v>
      </c>
      <c r="D721" s="4">
        <f t="shared" si="92"/>
        <v>45167</v>
      </c>
      <c r="E721" s="1" t="s">
        <v>783</v>
      </c>
      <c r="F721" s="81" t="str">
        <f>HYPERLINK(VLOOKUP(E721,Video_List!G:K,5),"video")</f>
        <v>video</v>
      </c>
      <c r="G721" s="5" t="str">
        <f>IF(ISBLANK(E721),"",IFERROR(IF(MATCH(E721,Video_List!$G:$G,)&gt;0,"ok",""),"errr"))</f>
        <v>ok</v>
      </c>
      <c r="H721" s="1" t="s">
        <v>783</v>
      </c>
      <c r="I721" s="81" t="str">
        <f>HYPERLINK(VLOOKUP(H721,Video_List!G:K,5),"video")</f>
        <v>video</v>
      </c>
      <c r="J721" s="5" t="str">
        <f>IF(ISBLANK(H721),"",IFERROR(IF(MATCH(H721,Video_List!$G:$G,)&gt;0,"ok",""),"error"))</f>
        <v>ok</v>
      </c>
      <c r="K721" s="2">
        <v>45167.617835648103</v>
      </c>
      <c r="L721" s="2">
        <v>45167.617962962999</v>
      </c>
      <c r="M721" s="52">
        <f t="shared" si="93"/>
        <v>1.2731489550787956E-4</v>
      </c>
      <c r="N721" s="53" t="s">
        <v>46</v>
      </c>
      <c r="O721" s="54" t="s">
        <v>35</v>
      </c>
      <c r="P721" s="54" t="s">
        <v>46</v>
      </c>
      <c r="Q721" s="6">
        <v>191</v>
      </c>
      <c r="R721" s="5" t="str">
        <f t="shared" si="98"/>
        <v>FAIR-D3/191</v>
      </c>
      <c r="S721" s="4" t="str">
        <f>IF(ISBLANK(E721),"",IF(E721=H721, "1 video",CONCATENATE((+COUNTIFS(Video_List!$A:$A,Monitoring!C721,Video_List!$D:$D,"&lt;=" &amp;Monitoring!L721)-COUNTIFS(Video_List!$A:$A,Monitoring!C721,Video_List!$D:$D,"&lt;=" &amp;Monitoring!K721))+1," videos")))</f>
        <v>1 video</v>
      </c>
      <c r="T721" s="54" t="s">
        <v>34</v>
      </c>
      <c r="U721" s="75"/>
      <c r="V721" s="7" t="str">
        <f t="shared" si="96"/>
        <v/>
      </c>
      <c r="W721" s="85" t="str">
        <f>+IF(Y721="#N/C","-",IF(AC721="#N/C","no","yes"))</f>
        <v>no</v>
      </c>
      <c r="X721" s="86" t="s">
        <v>35</v>
      </c>
      <c r="Y721" s="87" t="str">
        <f>+IFERROR(IF(Z721="#N/C","#N/C",INDEX(Taxonomy_UniqueValues!A:A,MATCH(Z721,Taxonomy_UniqueValues!B:B,0))),"#N/C")</f>
        <v>Insecta</v>
      </c>
      <c r="Z721" s="87" t="str">
        <f>+IFERROR(IF(AA721="#N/C","#N/C",INDEX(Taxonomy_UniqueValues!B:B,MATCH(AA721,Taxonomy_UniqueValues!C:C,0))),"#N/C")</f>
        <v>Diptera</v>
      </c>
      <c r="AA721" s="87" t="s">
        <v>49</v>
      </c>
      <c r="AB721" s="87" t="str">
        <f>+IFERROR(IF(AC721="#N/C","#N/C",INDEX(Taxonomy_UniqueValues!D:D,MATCH(AC721,Taxonomy_UniqueValues!E:E,0))),"#N/C")</f>
        <v>#N/C</v>
      </c>
      <c r="AC721" s="87" t="str">
        <f>+IFERROR(IF(AD721="#N/C","#N/C",INDEX(Taxonomy_UniqueValues!E:E,MATCH(AD721,Taxonomy_UniqueValues!F:F,0))),"#N/C")</f>
        <v>#N/C</v>
      </c>
      <c r="AD721" s="87" t="str">
        <f>+IFERROR(IF(AE721="#N/C","#N/C",IF(AE721="-",INDEX(Taxonomy_UniqueValues!F:F,MATCH(AF721,Taxonomy_UniqueValues!H:H,0)),INDEX(Taxonomy_UniqueValues!F:F,MATCH(AE721,Taxonomy_UniqueValues!G:G,0)))),"#N/C")</f>
        <v>#N/C</v>
      </c>
      <c r="AE721" s="87" t="str">
        <f>+IFERROR(IF(AF721="#N/C","#N/C",INDEX(Taxonomy_UniqueValues!G:G,MATCH(AF721,Taxonomy_UniqueValues!H:H,0))),"#N/C")</f>
        <v>#N/C</v>
      </c>
      <c r="AF721" s="89" t="str">
        <f>+IFERROR(IF(AG721="#N/C","#N/C",INDEX(Taxonomy_UniqueValues!H:H,MATCH(AG721,Taxonomy_UniqueValues!I:I,0))),"#N/C")</f>
        <v>#N/C</v>
      </c>
      <c r="AG721" s="88" t="s">
        <v>37</v>
      </c>
      <c r="AH721" s="39" t="str" cm="1">
        <f t="array" ref="AH721">IF(LEN(V721)&gt;1,V721,_xlfn.LET(_xlpm.cls,Y721, _xlpm.ord,IFERROR(Z721,"#N/C"), _xlpm.subord,IFERROR(AA721,"#N/C"), _xlpm.infr,IFERROR(AB721,"#N/C"), _xlpm.sf,IFERROR(AC721,"#N/C"), _xlpm.fam,IFERROR(AD721,"#N/C"), _xlpm.subfam,IF(TRIM(AE721)="-","#N/C",IFERROR(AE721,"#N/C")),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_xlpm.fallback,IF(IFERROR(Z721,"#N/C")="#N/C",Y721,IF(IFERROR(AA721,"#N/C")="#N/C",Z721,IF(IFERROR(AB721,"#N/C")="#N/C",AA721,IF(IFERROR(AC721,"#N/C")="#N/C",AB721,IF(IFERROR(AD721,"#N/C")="#N/C",AC721,IF(IFERROR(AE721,"#N/C")="#N/C",AD721,"#N/C")))))), _xlpm.finalResult,IF(OR(_xlpm.computedResult="",_xlpm.computedResult="#N/C"),_xlpm.fallback,_xlpm.computedResult), INDEX(_xlpm.finalResult,1)))</f>
        <v>Brachycera</v>
      </c>
      <c r="AI721" s="106" t="s">
        <v>35</v>
      </c>
      <c r="AJ721" s="55" t="str">
        <f t="shared" si="97"/>
        <v>Insecta.Diptera.Brachycera.#N/C.#N/C.#N/C.#N/C.#N/C.#N/C</v>
      </c>
    </row>
    <row r="722" spans="1:36" x14ac:dyDescent="0.25">
      <c r="A722" s="3">
        <v>192</v>
      </c>
      <c r="B722" s="50" t="str">
        <f t="shared" si="94"/>
        <v>FAIR-D3_192</v>
      </c>
      <c r="C722" s="51" t="s">
        <v>530</v>
      </c>
      <c r="D722" s="4">
        <f t="shared" si="92"/>
        <v>45167</v>
      </c>
      <c r="E722" s="1" t="s">
        <v>784</v>
      </c>
      <c r="F722" s="81" t="str">
        <f>HYPERLINK(VLOOKUP(E722,Video_List!G:K,5),"video")</f>
        <v>video</v>
      </c>
      <c r="G722" s="5" t="str">
        <f>IF(ISBLANK(E722),"",IFERROR(IF(MATCH(E722,Video_List!$G:$G,)&gt;0,"ok",""),"errr"))</f>
        <v>ok</v>
      </c>
      <c r="H722" s="1" t="s">
        <v>785</v>
      </c>
      <c r="I722" s="81" t="str">
        <f>HYPERLINK(VLOOKUP(H722,Video_List!G:K,5),"video")</f>
        <v>video</v>
      </c>
      <c r="J722" s="5" t="str">
        <f>IF(ISBLANK(H722),"",IFERROR(IF(MATCH(H722,Video_List!$G:$G,)&gt;0,"ok",""),"error"))</f>
        <v>ok</v>
      </c>
      <c r="K722" s="2">
        <v>45167.619583333297</v>
      </c>
      <c r="L722" s="2">
        <v>45167.636701388903</v>
      </c>
      <c r="M722" s="52">
        <f t="shared" si="93"/>
        <v>1.7118055606260896E-2</v>
      </c>
      <c r="N722" s="53" t="s">
        <v>31</v>
      </c>
      <c r="O722" s="54" t="s">
        <v>35</v>
      </c>
      <c r="P722" s="54" t="s">
        <v>33</v>
      </c>
      <c r="Q722" s="6">
        <v>192</v>
      </c>
      <c r="R722" s="5" t="str">
        <f t="shared" si="98"/>
        <v>FAIR-D3/192</v>
      </c>
      <c r="S722" s="4" t="str">
        <f>IF(ISBLANK(E722),"",IF(E722=H722, "1 video",CONCATENATE((+COUNTIFS(Video_List!$A:$A,Monitoring!C722,Video_List!$D:$D,"&lt;=" &amp;Monitoring!L722)-COUNTIFS(Video_List!$A:$A,Monitoring!C722,Video_List!$D:$D,"&lt;=" &amp;Monitoring!K722))+1," videos")))</f>
        <v>10 videos</v>
      </c>
      <c r="T722" s="54" t="s">
        <v>34</v>
      </c>
      <c r="U722" s="75"/>
      <c r="V722" s="7" t="str">
        <f t="shared" si="96"/>
        <v/>
      </c>
      <c r="W722" s="85" t="str">
        <f>+IF(Y722="#N/C","-",IF(AC722="#N/C","no","yes"))</f>
        <v>yes</v>
      </c>
      <c r="X722" s="86" t="s">
        <v>35</v>
      </c>
      <c r="Y722" s="87" t="str">
        <f>+IFERROR(IF(Z722="#N/C","#N/C",INDEX(Taxonomy_UniqueValues!A:A,MATCH(Z722,Taxonomy_UniqueValues!B:B,0))),"#N/C")</f>
        <v>Insecta</v>
      </c>
      <c r="Z722" s="87" t="str">
        <f>+IFERROR(IF(AA722="#N/C","#N/C",INDEX(Taxonomy_UniqueValues!B:B,MATCH(AA722,Taxonomy_UniqueValues!C:C,0))),"#N/C")</f>
        <v>Diptera</v>
      </c>
      <c r="AA722" s="87" t="str">
        <f>+IFERROR(IF(AC722="#N/C","#N/C",INDEX(Taxonomy_UniqueValues!C:C,MATCH(AC722,Taxonomy_UniqueValues!E:E,0))),"#N/C")</f>
        <v>Brachycera</v>
      </c>
      <c r="AB722" s="87" t="str">
        <f>+IFERROR(IF(AC722="#N/C","#N/C",INDEX(Taxonomy_UniqueValues!D:D,MATCH(AC722,Taxonomy_UniqueValues!E:E,0))),"#N/C")</f>
        <v>Muscomorpha</v>
      </c>
      <c r="AC722" s="87" t="s">
        <v>36</v>
      </c>
      <c r="AD722" s="87" t="str">
        <f>+IFERROR(IF(AE722="#N/C","#N/C",IF(AE722="-",INDEX(Taxonomy_UniqueValues!F:F,MATCH(AF722,Taxonomy_UniqueValues!H:H,0)),INDEX(Taxonomy_UniqueValues!F:F,MATCH(AE722,Taxonomy_UniqueValues!G:G,0)))),"#N/C")</f>
        <v>#N/C</v>
      </c>
      <c r="AE722" s="87" t="str">
        <f>+IFERROR(IF(AF722="#N/C","#N/C",INDEX(Taxonomy_UniqueValues!G:G,MATCH(AF722,Taxonomy_UniqueValues!H:H,0))),"#N/C")</f>
        <v>#N/C</v>
      </c>
      <c r="AF722" s="89" t="str">
        <f>+IFERROR(IF(AG722="#N/C","#N/C",INDEX(Taxonomy_UniqueValues!H:H,MATCH(AG722,Taxonomy_UniqueValues!I:I,0))),"#N/C")</f>
        <v>#N/C</v>
      </c>
      <c r="AG722" s="88" t="s">
        <v>37</v>
      </c>
      <c r="AH722" s="39" t="str" cm="1">
        <f t="array" ref="AH722">IF(LEN(V722)&gt;1,V722,_xlfn.LET(_xlpm.cls,Y722, _xlpm.ord,IFERROR(Z722,"#N/C"), _xlpm.subord,IFERROR(AA722,"#N/C"), _xlpm.infr,IFERROR(AB722,"#N/C"), _xlpm.sf,IFERROR(AC722,"#N/C"), _xlpm.fam,IFERROR(AD722,"#N/C"), _xlpm.subfam,IF(TRIM(AE722)="-","#N/C",IFERROR(AE722,"#N/C")),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_xlpm.fallback,IF(IFERROR(Z722,"#N/C")="#N/C",Y722,IF(IFERROR(AA722,"#N/C")="#N/C",Z722,IF(IFERROR(AB722,"#N/C")="#N/C",AA722,IF(IFERROR(AC722,"#N/C")="#N/C",AB722,IF(IFERROR(AD722,"#N/C")="#N/C",AC722,IF(IFERROR(AE722,"#N/C")="#N/C",AD722,"#N/C")))))), _xlpm.finalResult,IF(OR(_xlpm.computedResult="",_xlpm.computedResult="#N/C"),_xlpm.fallback,_xlpm.computedResult), INDEX(_xlpm.finalResult,1)))</f>
        <v>Muscoidea</v>
      </c>
      <c r="AI722" s="106" t="s">
        <v>35</v>
      </c>
      <c r="AJ722" s="55" t="str">
        <f t="shared" si="97"/>
        <v>Insecta.Diptera.Brachycera.Muscomorpha.Muscoidea.#N/C.#N/C.#N/C.#N/C</v>
      </c>
    </row>
    <row r="723" spans="1:36" x14ac:dyDescent="0.25">
      <c r="A723" s="3">
        <v>193</v>
      </c>
      <c r="B723" s="50" t="str">
        <f t="shared" si="94"/>
        <v>FAIR-D3_193</v>
      </c>
      <c r="C723" s="51" t="s">
        <v>530</v>
      </c>
      <c r="D723" s="4">
        <f t="shared" ref="D723:D786" si="99">IF(ISBLANK(E723),"",+VALUE(MID(E723, FIND("_", E723)+1,10)))</f>
        <v>45167</v>
      </c>
      <c r="E723" s="1" t="s">
        <v>786</v>
      </c>
      <c r="F723" s="81" t="str">
        <f>HYPERLINK(VLOOKUP(E723,Video_List!G:K,5),"video")</f>
        <v>video</v>
      </c>
      <c r="G723" s="5" t="str">
        <f>IF(ISBLANK(E723),"",IFERROR(IF(MATCH(E723,Video_List!$G:$G,)&gt;0,"ok",""),"errr"))</f>
        <v>ok</v>
      </c>
      <c r="H723" s="1" t="s">
        <v>786</v>
      </c>
      <c r="I723" s="81" t="str">
        <f>HYPERLINK(VLOOKUP(H723,Video_List!G:K,5),"video")</f>
        <v>video</v>
      </c>
      <c r="J723" s="5" t="str">
        <f>IF(ISBLANK(H723),"",IFERROR(IF(MATCH(H723,Video_List!$G:$G,)&gt;0,"ok",""),"error"))</f>
        <v>ok</v>
      </c>
      <c r="K723" s="2">
        <v>45167.630624999998</v>
      </c>
      <c r="L723" s="2">
        <v>45167.630752314799</v>
      </c>
      <c r="M723" s="52">
        <f t="shared" ref="M723:M786" si="100">IF(K723=0,"",L723-K723)</f>
        <v>1.2731480092043057E-4</v>
      </c>
      <c r="N723" s="53" t="s">
        <v>46</v>
      </c>
      <c r="O723" s="54" t="s">
        <v>35</v>
      </c>
      <c r="P723" s="54" t="s">
        <v>46</v>
      </c>
      <c r="Q723" s="6">
        <v>193</v>
      </c>
      <c r="R723" s="5" t="str">
        <f t="shared" si="98"/>
        <v>FAIR-D3/193</v>
      </c>
      <c r="S723" s="4" t="str">
        <f>IF(ISBLANK(E723),"",IF(E723=H723, "1 video",CONCATENATE((+COUNTIFS(Video_List!$A:$A,Monitoring!C723,Video_List!$D:$D,"&lt;=" &amp;Monitoring!L723)-COUNTIFS(Video_List!$A:$A,Monitoring!C723,Video_List!$D:$D,"&lt;=" &amp;Monitoring!K723))+1," videos")))</f>
        <v>1 video</v>
      </c>
      <c r="T723" s="54" t="s">
        <v>787</v>
      </c>
      <c r="U723" s="75"/>
      <c r="V723" s="7" t="str">
        <f t="shared" si="96"/>
        <v/>
      </c>
      <c r="W723" s="85" t="str">
        <f>+IF(Y723="#N/C","-",IF(AC723="#N/C","no","yes"))</f>
        <v>yes</v>
      </c>
      <c r="X723" s="86" t="s">
        <v>35</v>
      </c>
      <c r="Y723" s="87" t="str">
        <f>+IFERROR(IF(Z723="#N/C","#N/C",INDEX(Taxonomy_UniqueValues!A:A,MATCH(Z723,Taxonomy_UniqueValues!B:B,0))),"#N/C")</f>
        <v>Insecta</v>
      </c>
      <c r="Z723" s="87" t="str">
        <f>+IFERROR(IF(AA723="#N/C","#N/C",INDEX(Taxonomy_UniqueValues!B:B,MATCH(AA723,Taxonomy_UniqueValues!C:C,0))),"#N/C")</f>
        <v>Diptera</v>
      </c>
      <c r="AA723" s="87" t="s">
        <v>49</v>
      </c>
      <c r="AB723" s="87" t="str">
        <f>+IFERROR(IF(AC723="#N/C","#N/C",INDEX(Taxonomy_UniqueValues!D:D,MATCH(AC723,Taxonomy_UniqueValues!E:E,0))),"#N/C")</f>
        <v>Muscomorpha</v>
      </c>
      <c r="AC723" s="87" t="str">
        <f>+IFERROR(IF(AD723="#N/C","#N/C",INDEX(Taxonomy_UniqueValues!E:E,MATCH(AD723,Taxonomy_UniqueValues!F:F,0))),"#N/C")</f>
        <v>Sciomyzoidea</v>
      </c>
      <c r="AD723" s="87" t="s">
        <v>788</v>
      </c>
      <c r="AE723" s="87" t="str">
        <f>+IFERROR(IF(AF723="#N/C","#N/C",INDEX(Taxonomy_UniqueValues!G:G,MATCH(AF723,Taxonomy_UniqueValues!H:H,0))),"#N/C")</f>
        <v>#N/C</v>
      </c>
      <c r="AF723" s="89" t="str">
        <f>+IFERROR(IF(AG723="#N/C","#N/C",INDEX(Taxonomy_UniqueValues!H:H,MATCH(AG723,Taxonomy_UniqueValues!I:I,0))),"#N/C")</f>
        <v>#N/C</v>
      </c>
      <c r="AG723" s="88" t="s">
        <v>37</v>
      </c>
      <c r="AH723" s="39" t="str" cm="1">
        <f t="array" ref="AH723">IF(LEN(V723)&gt;1,V723,_xlfn.LET(_xlpm.cls,Y723, _xlpm.ord,IFERROR(Z723,"#N/C"), _xlpm.subord,IFERROR(AA723,"#N/C"), _xlpm.infr,IFERROR(AB723,"#N/C"), _xlpm.sf,IFERROR(AC723,"#N/C"), _xlpm.fam,IFERROR(AD723,"#N/C"), _xlpm.subfam,IF(TRIM(AE723)="-","#N/C",IFERROR(AE723,"#N/C")),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_xlpm.fallback,IF(IFERROR(Z723,"#N/C")="#N/C",Y723,IF(IFERROR(AA723,"#N/C")="#N/C",Z723,IF(IFERROR(AB723,"#N/C")="#N/C",AA723,IF(IFERROR(AC723,"#N/C")="#N/C",AB723,IF(IFERROR(AD723,"#N/C")="#N/C",AC723,IF(IFERROR(AE723,"#N/C")="#N/C",AD723,"#N/C")))))), _xlpm.finalResult,IF(OR(_xlpm.computedResult="",_xlpm.computedResult="#N/C"),_xlpm.fallback,_xlpm.computedResult), INDEX(_xlpm.finalResult,1)))</f>
        <v>scavenger_fly</v>
      </c>
      <c r="AI723" s="106" t="s">
        <v>35</v>
      </c>
      <c r="AJ723" s="55" t="str">
        <f t="shared" si="97"/>
        <v>Insecta.Diptera.Brachycera.Muscomorpha.Sciomyzoidea.Sepsidae.#N/C.#N/C.#N/C</v>
      </c>
    </row>
    <row r="724" spans="1:36" x14ac:dyDescent="0.25">
      <c r="A724" s="3">
        <v>194</v>
      </c>
      <c r="B724" s="50" t="str">
        <f t="shared" si="94"/>
        <v>FAIR-D3_194</v>
      </c>
      <c r="C724" s="51" t="s">
        <v>530</v>
      </c>
      <c r="D724" s="4">
        <f t="shared" si="99"/>
        <v>45167</v>
      </c>
      <c r="E724" s="1" t="s">
        <v>789</v>
      </c>
      <c r="F724" s="81" t="str">
        <f>HYPERLINK(VLOOKUP(E724,Video_List!G:K,5),"video")</f>
        <v>video</v>
      </c>
      <c r="G724" s="5" t="str">
        <f>IF(ISBLANK(E724),"",IFERROR(IF(MATCH(E724,Video_List!$G:$G,)&gt;0,"ok",""),"errr"))</f>
        <v>ok</v>
      </c>
      <c r="H724" s="1" t="s">
        <v>789</v>
      </c>
      <c r="I724" s="81" t="str">
        <f>HYPERLINK(VLOOKUP(H724,Video_List!G:K,5),"video")</f>
        <v>video</v>
      </c>
      <c r="J724" s="5" t="str">
        <f>IF(ISBLANK(H724),"",IFERROR(IF(MATCH(H724,Video_List!$G:$G,)&gt;0,"ok",""),"error"))</f>
        <v>ok</v>
      </c>
      <c r="K724" s="2">
        <v>45167.652812499997</v>
      </c>
      <c r="L724" s="2">
        <v>45167.653032407397</v>
      </c>
      <c r="M724" s="52">
        <f t="shared" si="100"/>
        <v>2.1990740060573444E-4</v>
      </c>
      <c r="N724" s="53" t="s">
        <v>46</v>
      </c>
      <c r="O724" s="54" t="s">
        <v>35</v>
      </c>
      <c r="P724" s="54" t="s">
        <v>46</v>
      </c>
      <c r="Q724" s="6">
        <v>194</v>
      </c>
      <c r="R724" s="5" t="str">
        <f t="shared" si="98"/>
        <v>FAIR-D3/194</v>
      </c>
      <c r="S724" s="4" t="str">
        <f>IF(ISBLANK(E724),"",IF(E724=H724, "1 video",CONCATENATE((+COUNTIFS(Video_List!$A:$A,Monitoring!C724,Video_List!$D:$D,"&lt;=" &amp;Monitoring!L724)-COUNTIFS(Video_List!$A:$A,Monitoring!C724,Video_List!$D:$D,"&lt;=" &amp;Monitoring!K724))+1," videos")))</f>
        <v>1 video</v>
      </c>
      <c r="T724" s="54" t="s">
        <v>34</v>
      </c>
      <c r="U724" s="75"/>
      <c r="V724" s="7" t="str">
        <f t="shared" si="96"/>
        <v/>
      </c>
      <c r="W724" s="85" t="str">
        <f>+IF(Y724="#N/C","-",IF(AC724="#N/C","no","yes"))</f>
        <v>no</v>
      </c>
      <c r="X724" s="86" t="s">
        <v>35</v>
      </c>
      <c r="Y724" s="87" t="str">
        <f>+IFERROR(IF(Z724="#N/C","#N/C",INDEX(Taxonomy_UniqueValues!A:A,MATCH(Z724,Taxonomy_UniqueValues!B:B,0))),"#N/C")</f>
        <v>Insecta</v>
      </c>
      <c r="Z724" s="87" t="str">
        <f>+IFERROR(IF(AA724="#N/C","#N/C",INDEX(Taxonomy_UniqueValues!B:B,MATCH(AA724,Taxonomy_UniqueValues!C:C,0))),"#N/C")</f>
        <v>Diptera</v>
      </c>
      <c r="AA724" s="87" t="s">
        <v>49</v>
      </c>
      <c r="AB724" s="87" t="str">
        <f>+IFERROR(IF(AC724="#N/C","#N/C",INDEX(Taxonomy_UniqueValues!D:D,MATCH(AC724,Taxonomy_UniqueValues!E:E,0))),"#N/C")</f>
        <v>#N/C</v>
      </c>
      <c r="AC724" s="87" t="str">
        <f>+IFERROR(IF(AD724="#N/C","#N/C",INDEX(Taxonomy_UniqueValues!E:E,MATCH(AD724,Taxonomy_UniqueValues!F:F,0))),"#N/C")</f>
        <v>#N/C</v>
      </c>
      <c r="AD724" s="87" t="str">
        <f>+IFERROR(IF(AE724="#N/C","#N/C",IF(AE724="-",INDEX(Taxonomy_UniqueValues!F:F,MATCH(AF724,Taxonomy_UniqueValues!H:H,0)),INDEX(Taxonomy_UniqueValues!F:F,MATCH(AE724,Taxonomy_UniqueValues!G:G,0)))),"#N/C")</f>
        <v>#N/C</v>
      </c>
      <c r="AE724" s="87" t="str">
        <f>+IFERROR(IF(AF724="#N/C","#N/C",INDEX(Taxonomy_UniqueValues!G:G,MATCH(AF724,Taxonomy_UniqueValues!H:H,0))),"#N/C")</f>
        <v>#N/C</v>
      </c>
      <c r="AF724" s="89" t="str">
        <f>+IFERROR(IF(AG724="#N/C","#N/C",INDEX(Taxonomy_UniqueValues!H:H,MATCH(AG724,Taxonomy_UniqueValues!I:I,0))),"#N/C")</f>
        <v>#N/C</v>
      </c>
      <c r="AG724" s="88" t="s">
        <v>37</v>
      </c>
      <c r="AH724" s="39" t="str" cm="1">
        <f t="array" ref="AH724">IF(LEN(V724)&gt;1,V724,_xlfn.LET(_xlpm.cls,Y724, _xlpm.ord,IFERROR(Z724,"#N/C"), _xlpm.subord,IFERROR(AA724,"#N/C"), _xlpm.infr,IFERROR(AB724,"#N/C"), _xlpm.sf,IFERROR(AC724,"#N/C"), _xlpm.fam,IFERROR(AD724,"#N/C"), _xlpm.subfam,IF(TRIM(AE724)="-","#N/C",IFERROR(AE724,"#N/C")),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_xlpm.fallback,IF(IFERROR(Z724,"#N/C")="#N/C",Y724,IF(IFERROR(AA724,"#N/C")="#N/C",Z724,IF(IFERROR(AB724,"#N/C")="#N/C",AA724,IF(IFERROR(AC724,"#N/C")="#N/C",AB724,IF(IFERROR(AD724,"#N/C")="#N/C",AC724,IF(IFERROR(AE724,"#N/C")="#N/C",AD724,"#N/C")))))), _xlpm.finalResult,IF(OR(_xlpm.computedResult="",_xlpm.computedResult="#N/C"),_xlpm.fallback,_xlpm.computedResult), INDEX(_xlpm.finalResult,1)))</f>
        <v>Brachycera</v>
      </c>
      <c r="AI724" s="106" t="s">
        <v>35</v>
      </c>
      <c r="AJ724" s="55" t="str">
        <f t="shared" si="97"/>
        <v>Insecta.Diptera.Brachycera.#N/C.#N/C.#N/C.#N/C.#N/C.#N/C</v>
      </c>
    </row>
    <row r="725" spans="1:36" x14ac:dyDescent="0.25">
      <c r="A725" s="3">
        <v>195</v>
      </c>
      <c r="B725" s="50" t="str">
        <f t="shared" si="94"/>
        <v>FAIR-D3_195</v>
      </c>
      <c r="C725" s="51" t="s">
        <v>530</v>
      </c>
      <c r="D725" s="4">
        <f t="shared" si="99"/>
        <v>45167</v>
      </c>
      <c r="E725" s="1" t="s">
        <v>790</v>
      </c>
      <c r="F725" s="81" t="str">
        <f>HYPERLINK(VLOOKUP(E725,Video_List!G:K,5),"video")</f>
        <v>video</v>
      </c>
      <c r="G725" s="5" t="str">
        <f>IF(ISBLANK(E725),"",IFERROR(IF(MATCH(E725,Video_List!$G:$G,)&gt;0,"ok",""),"errr"))</f>
        <v>ok</v>
      </c>
      <c r="H725" s="1" t="s">
        <v>791</v>
      </c>
      <c r="I725" s="81" t="str">
        <f>HYPERLINK(VLOOKUP(H725,Video_List!G:K,5),"video")</f>
        <v>video</v>
      </c>
      <c r="J725" s="5" t="str">
        <f>IF(ISBLANK(H725),"",IFERROR(IF(MATCH(H725,Video_List!$G:$G,)&gt;0,"ok",""),"error"))</f>
        <v>ok</v>
      </c>
      <c r="K725" s="2">
        <v>45167.708796296298</v>
      </c>
      <c r="L725" s="2">
        <v>45167.7113425926</v>
      </c>
      <c r="M725" s="52">
        <f t="shared" si="100"/>
        <v>2.5462963021709584E-3</v>
      </c>
      <c r="N725" s="53" t="s">
        <v>31</v>
      </c>
      <c r="O725" s="54" t="s">
        <v>35</v>
      </c>
      <c r="P725" s="54" t="s">
        <v>33</v>
      </c>
      <c r="Q725" s="6">
        <v>195</v>
      </c>
      <c r="R725" s="5" t="str">
        <f t="shared" si="98"/>
        <v>FAIR-D3/195</v>
      </c>
      <c r="S725" s="4" t="str">
        <f>IF(ISBLANK(E725),"",IF(E725=H725, "1 video",CONCATENATE((+COUNTIFS(Video_List!$A:$A,Monitoring!C725,Video_List!$D:$D,"&lt;=" &amp;Monitoring!L725)-COUNTIFS(Video_List!$A:$A,Monitoring!C725,Video_List!$D:$D,"&lt;=" &amp;Monitoring!K725))+1," videos")))</f>
        <v>3 videos</v>
      </c>
      <c r="T725" s="54" t="s">
        <v>34</v>
      </c>
      <c r="U725" s="75"/>
      <c r="V725" s="7" t="str">
        <f t="shared" si="96"/>
        <v/>
      </c>
      <c r="W725" s="85" t="str">
        <f>+IF(Y725="#N/C","-",IF(AC725="#N/C","no","yes"))</f>
        <v>yes</v>
      </c>
      <c r="X725" s="86" t="s">
        <v>35</v>
      </c>
      <c r="Y725" s="87" t="str">
        <f>+IFERROR(IF(Z725="#N/C","#N/C",INDEX(Taxonomy_UniqueValues!A:A,MATCH(Z725,Taxonomy_UniqueValues!B:B,0))),"#N/C")</f>
        <v>Insecta</v>
      </c>
      <c r="Z725" s="87" t="str">
        <f>+IFERROR(IF(AA725="#N/C","#N/C",INDEX(Taxonomy_UniqueValues!B:B,MATCH(AA725,Taxonomy_UniqueValues!C:C,0))),"#N/C")</f>
        <v>Diptera</v>
      </c>
      <c r="AA725" s="87" t="str">
        <f>+IFERROR(IF(AC725="#N/C","#N/C",INDEX(Taxonomy_UniqueValues!C:C,MATCH(AC725,Taxonomy_UniqueValues!E:E,0))),"#N/C")</f>
        <v>Brachycera</v>
      </c>
      <c r="AB725" s="87" t="str">
        <f>+IFERROR(IF(AC725="#N/C","#N/C",INDEX(Taxonomy_UniqueValues!D:D,MATCH(AC725,Taxonomy_UniqueValues!E:E,0))),"#N/C")</f>
        <v>Muscomorpha</v>
      </c>
      <c r="AC725" s="87" t="s">
        <v>36</v>
      </c>
      <c r="AD725" s="87" t="str">
        <f>+IFERROR(IF(AE725="#N/C","#N/C",IF(AE725="-",INDEX(Taxonomy_UniqueValues!F:F,MATCH(AF725,Taxonomy_UniqueValues!H:H,0)),INDEX(Taxonomy_UniqueValues!F:F,MATCH(AE725,Taxonomy_UniqueValues!G:G,0)))),"#N/C")</f>
        <v>#N/C</v>
      </c>
      <c r="AE725" s="87" t="str">
        <f>+IFERROR(IF(AF725="#N/C","#N/C",INDEX(Taxonomy_UniqueValues!G:G,MATCH(AF725,Taxonomy_UniqueValues!H:H,0))),"#N/C")</f>
        <v>#N/C</v>
      </c>
      <c r="AF725" s="89" t="str">
        <f>+IFERROR(IF(AG725="#N/C","#N/C",INDEX(Taxonomy_UniqueValues!H:H,MATCH(AG725,Taxonomy_UniqueValues!I:I,0))),"#N/C")</f>
        <v>#N/C</v>
      </c>
      <c r="AG725" s="88" t="s">
        <v>37</v>
      </c>
      <c r="AH725" s="39" t="str" cm="1">
        <f t="array" ref="AH725">IF(LEN(V725)&gt;1,V725,_xlfn.LET(_xlpm.cls,Y725, _xlpm.ord,IFERROR(Z725,"#N/C"), _xlpm.subord,IFERROR(AA725,"#N/C"), _xlpm.infr,IFERROR(AB725,"#N/C"), _xlpm.sf,IFERROR(AC725,"#N/C"), _xlpm.fam,IFERROR(AD725,"#N/C"), _xlpm.subfam,IF(TRIM(AE725)="-","#N/C",IFERROR(AE725,"#N/C")),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_xlpm.fallback,IF(IFERROR(Z725,"#N/C")="#N/C",Y725,IF(IFERROR(AA725,"#N/C")="#N/C",Z725,IF(IFERROR(AB725,"#N/C")="#N/C",AA725,IF(IFERROR(AC725,"#N/C")="#N/C",AB725,IF(IFERROR(AD725,"#N/C")="#N/C",AC725,IF(IFERROR(AE725,"#N/C")="#N/C",AD725,"#N/C")))))), _xlpm.finalResult,IF(OR(_xlpm.computedResult="",_xlpm.computedResult="#N/C"),_xlpm.fallback,_xlpm.computedResult), INDEX(_xlpm.finalResult,1)))</f>
        <v>Muscoidea</v>
      </c>
      <c r="AI725" s="106" t="s">
        <v>35</v>
      </c>
      <c r="AJ725" s="55" t="str">
        <f t="shared" si="97"/>
        <v>Insecta.Diptera.Brachycera.Muscomorpha.Muscoidea.#N/C.#N/C.#N/C.#N/C</v>
      </c>
    </row>
    <row r="726" spans="1:36" x14ac:dyDescent="0.25">
      <c r="A726" s="3">
        <v>196</v>
      </c>
      <c r="B726" s="50" t="str">
        <f t="shared" si="94"/>
        <v>FAIR-D3_196</v>
      </c>
      <c r="C726" s="51" t="s">
        <v>530</v>
      </c>
      <c r="D726" s="4">
        <f t="shared" si="99"/>
        <v>45167</v>
      </c>
      <c r="E726" s="1" t="s">
        <v>791</v>
      </c>
      <c r="F726" s="81" t="str">
        <f>HYPERLINK(VLOOKUP(E726,Video_List!G:K,5),"video")</f>
        <v>video</v>
      </c>
      <c r="G726" s="5" t="str">
        <f>IF(ISBLANK(E726),"",IFERROR(IF(MATCH(E726,Video_List!$G:$G,)&gt;0,"ok",""),"errr"))</f>
        <v>ok</v>
      </c>
      <c r="H726" s="1" t="s">
        <v>792</v>
      </c>
      <c r="I726" s="81" t="str">
        <f>HYPERLINK(VLOOKUP(H726,Video_List!G:K,5),"video")</f>
        <v>video</v>
      </c>
      <c r="J726" s="5" t="str">
        <f>IF(ISBLANK(H726),"",IFERROR(IF(MATCH(H726,Video_List!$G:$G,)&gt;0,"ok",""),"error"))</f>
        <v>ok</v>
      </c>
      <c r="K726" s="2">
        <v>45167.71125</v>
      </c>
      <c r="L726" s="2">
        <v>45167.761701388903</v>
      </c>
      <c r="M726" s="52">
        <f t="shared" si="100"/>
        <v>5.0451388902729377E-2</v>
      </c>
      <c r="N726" s="53" t="s">
        <v>31</v>
      </c>
      <c r="O726" s="54" t="s">
        <v>35</v>
      </c>
      <c r="P726" s="54" t="s">
        <v>33</v>
      </c>
      <c r="Q726" s="6">
        <v>196</v>
      </c>
      <c r="R726" s="5" t="str">
        <f t="shared" si="98"/>
        <v>FAIR-D3/196</v>
      </c>
      <c r="S726" s="4" t="str">
        <f>IF(ISBLANK(E726),"",IF(E726=H726, "1 video",CONCATENATE((+COUNTIFS(Video_List!$A:$A,Monitoring!C726,Video_List!$D:$D,"&lt;=" &amp;Monitoring!L726)-COUNTIFS(Video_List!$A:$A,Monitoring!C726,Video_List!$D:$D,"&lt;=" &amp;Monitoring!K726))+1," videos")))</f>
        <v>8 videos</v>
      </c>
      <c r="T726" s="54" t="s">
        <v>793</v>
      </c>
      <c r="U726" s="75"/>
      <c r="V726" s="7" t="str">
        <f t="shared" si="96"/>
        <v/>
      </c>
      <c r="W726" s="85" t="s">
        <v>32</v>
      </c>
      <c r="X726" s="86" t="s">
        <v>32</v>
      </c>
      <c r="Y726" s="87" t="str">
        <f>+IFERROR(IF(Z726="#N/C","#N/C",INDEX(Taxonomy_UniqueValues!A:A,MATCH(Z726,Taxonomy_UniqueValues!B:B,0))),"#N/C")</f>
        <v>Insecta</v>
      </c>
      <c r="Z726" s="87" t="str">
        <f>+IFERROR(IF(AA726="#N/C","#N/C",INDEX(Taxonomy_UniqueValues!B:B,MATCH(AA726,Taxonomy_UniqueValues!C:C,0))),"#N/C")</f>
        <v>Hymenoptera</v>
      </c>
      <c r="AA726" s="87" t="str">
        <f>+IFERROR(IF(AC726="#N/C","#N/C",INDEX(Taxonomy_UniqueValues!C:C,MATCH(AC726,Taxonomy_UniqueValues!E:E,0))),"#N/C")</f>
        <v>Symphyta</v>
      </c>
      <c r="AB726" s="87">
        <f>+IFERROR(IF(AC726="#N/C","#N/C",INDEX(Taxonomy_UniqueValues!D:D,MATCH(AC726,Taxonomy_UniqueValues!E:E,0))),"#N/C")</f>
        <v>0</v>
      </c>
      <c r="AC726" s="87" t="str">
        <f>+IFERROR(IF(AD726="#N/C","#N/C",INDEX(Taxonomy_UniqueValues!E:E,MATCH(AD726,Taxonomy_UniqueValues!F:F,0))),"#N/C")</f>
        <v>Tenthredinoidea</v>
      </c>
      <c r="AD726" s="87" t="str">
        <f>+IFERROR(IF(AE726="#N/C","#N/C",IF(AE726="-",INDEX(Taxonomy_UniqueValues!F:F,MATCH(AF726,Taxonomy_UniqueValues!H:H,0)),INDEX(Taxonomy_UniqueValues!F:F,MATCH(AE726,Taxonomy_UniqueValues!G:G,0)))),"#N/C")</f>
        <v>Tenthredinidae</v>
      </c>
      <c r="AE726" s="87" t="str">
        <f>+IFERROR(IF(AF726="#N/C","#N/C",INDEX(Taxonomy_UniqueValues!G:G,MATCH(AF726,Taxonomy_UniqueValues!H:H,0))),"#N/C")</f>
        <v>Athaliinae</v>
      </c>
      <c r="AF726" s="89" t="s">
        <v>794</v>
      </c>
      <c r="AG726" s="88" t="s">
        <v>37</v>
      </c>
      <c r="AH726" s="39" t="str" cm="1">
        <f t="array" ref="AH726">IF(LEN(V726)&gt;1,V726,_xlfn.LET(_xlpm.cls,Y726, _xlpm.ord,IFERROR(Z726,"#N/C"), _xlpm.subord,IFERROR(AA726,"#N/C"), _xlpm.infr,IFERROR(AB726,"#N/C"), _xlpm.sf,IFERROR(AC726,"#N/C"), _xlpm.fam,IFERROR(AD726,"#N/C"), _xlpm.subfam,IF(TRIM(AE726)="-","#N/C",IFERROR(AE726,"#N/C")),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_xlpm.fallback,IF(IFERROR(Z726,"#N/C")="#N/C",Y726,IF(IFERROR(AA726,"#N/C")="#N/C",Z726,IF(IFERROR(AB726,"#N/C")="#N/C",AA726,IF(IFERROR(AC726,"#N/C")="#N/C",AB726,IF(IFERROR(AD726,"#N/C")="#N/C",AC726,IF(IFERROR(AE726,"#N/C")="#N/C",AD726,"#N/C")))))), _xlpm.finalResult,IF(OR(_xlpm.computedResult="",_xlpm.computedResult="#N/C"),_xlpm.fallback,_xlpm.computedResult), INDEX(_xlpm.finalResult,1)))</f>
        <v>saw_fly</v>
      </c>
      <c r="AI726" s="106" t="s">
        <v>35</v>
      </c>
      <c r="AJ726" s="55" t="str">
        <f t="shared" si="97"/>
        <v>Insecta.Hymenoptera.Symphyta.0.Tenthredinoidea.Tenthredinidae.Athaliinae.Athalia.#N/C</v>
      </c>
    </row>
    <row r="727" spans="1:36" x14ac:dyDescent="0.25">
      <c r="A727" s="3">
        <v>197</v>
      </c>
      <c r="B727" s="50" t="str">
        <f t="shared" si="94"/>
        <v>FAIR-D3_197</v>
      </c>
      <c r="C727" s="51" t="s">
        <v>530</v>
      </c>
      <c r="D727" s="4">
        <f t="shared" si="99"/>
        <v>45167</v>
      </c>
      <c r="E727" s="1" t="s">
        <v>795</v>
      </c>
      <c r="F727" s="81" t="str">
        <f>HYPERLINK(VLOOKUP(E727,Video_List!G:K,5),"video")</f>
        <v>video</v>
      </c>
      <c r="G727" s="5" t="str">
        <f>IF(ISBLANK(E727),"",IFERROR(IF(MATCH(E727,Video_List!$G:$G,)&gt;0,"ok",""),"errr"))</f>
        <v>ok</v>
      </c>
      <c r="H727" s="1" t="s">
        <v>795</v>
      </c>
      <c r="I727" s="81" t="str">
        <f>HYPERLINK(VLOOKUP(H727,Video_List!G:K,5),"video")</f>
        <v>video</v>
      </c>
      <c r="J727" s="5" t="str">
        <f>IF(ISBLANK(H727),"",IFERROR(IF(MATCH(H727,Video_List!$G:$G,)&gt;0,"ok",""),"error"))</f>
        <v>ok</v>
      </c>
      <c r="K727" s="2">
        <v>45167.715196759302</v>
      </c>
      <c r="L727" s="2">
        <v>45167.716296296298</v>
      </c>
      <c r="M727" s="52">
        <f t="shared" si="100"/>
        <v>1.0995369957527146E-3</v>
      </c>
      <c r="N727" s="53" t="s">
        <v>31</v>
      </c>
      <c r="O727" s="54" t="s">
        <v>32</v>
      </c>
      <c r="P727" s="54" t="s">
        <v>46</v>
      </c>
      <c r="Q727" s="6">
        <v>197</v>
      </c>
      <c r="R727" s="5" t="str">
        <f t="shared" si="98"/>
        <v>FAIR-D3/197</v>
      </c>
      <c r="S727" s="4" t="str">
        <f>IF(ISBLANK(E727),"",IF(E727=H727, "1 video",CONCATENATE((+COUNTIFS(Video_List!$A:$A,Monitoring!C727,Video_List!$D:$D,"&lt;=" &amp;Monitoring!L727)-COUNTIFS(Video_List!$A:$A,Monitoring!C727,Video_List!$D:$D,"&lt;=" &amp;Monitoring!K727))+1," videos")))</f>
        <v>1 video</v>
      </c>
      <c r="T727" s="54" t="s">
        <v>34</v>
      </c>
      <c r="U727" s="75"/>
      <c r="V727" s="7" t="str">
        <f t="shared" si="96"/>
        <v/>
      </c>
      <c r="W727" s="85" t="str">
        <f t="shared" ref="W727:W740" si="101">+IF(Y727="#N/C","-",IF(AC727="#N/C","no","yes"))</f>
        <v>no</v>
      </c>
      <c r="X727" s="86" t="s">
        <v>35</v>
      </c>
      <c r="Y727" s="87" t="str">
        <f>+IFERROR(IF(Z727="#N/C","#N/C",INDEX(Taxonomy_UniqueValues!A:A,MATCH(Z727,Taxonomy_UniqueValues!B:B,0))),"#N/C")</f>
        <v>Insecta</v>
      </c>
      <c r="Z727" s="87" t="str">
        <f>+IFERROR(IF(AA727="#N/C","#N/C",INDEX(Taxonomy_UniqueValues!B:B,MATCH(AA727,Taxonomy_UniqueValues!C:C,0))),"#N/C")</f>
        <v>Diptera</v>
      </c>
      <c r="AA727" s="87" t="s">
        <v>49</v>
      </c>
      <c r="AB727" s="87" t="str">
        <f>+IFERROR(IF(AC727="#N/C","#N/C",INDEX(Taxonomy_UniqueValues!D:D,MATCH(AC727,Taxonomy_UniqueValues!E:E,0))),"#N/C")</f>
        <v>#N/C</v>
      </c>
      <c r="AC727" s="87" t="str">
        <f>+IFERROR(IF(AD727="#N/C","#N/C",INDEX(Taxonomy_UniqueValues!E:E,MATCH(AD727,Taxonomy_UniqueValues!F:F,0))),"#N/C")</f>
        <v>#N/C</v>
      </c>
      <c r="AD727" s="87" t="str">
        <f>+IFERROR(IF(AE727="#N/C","#N/C",IF(AE727="-",INDEX(Taxonomy_UniqueValues!F:F,MATCH(AF727,Taxonomy_UniqueValues!H:H,0)),INDEX(Taxonomy_UniqueValues!F:F,MATCH(AE727,Taxonomy_UniqueValues!G:G,0)))),"#N/C")</f>
        <v>#N/C</v>
      </c>
      <c r="AE727" s="87" t="str">
        <f>+IFERROR(IF(AF727="#N/C","#N/C",INDEX(Taxonomy_UniqueValues!G:G,MATCH(AF727,Taxonomy_UniqueValues!H:H,0))),"#N/C")</f>
        <v>#N/C</v>
      </c>
      <c r="AF727" s="89" t="str">
        <f>+IFERROR(IF(AG727="#N/C","#N/C",INDEX(Taxonomy_UniqueValues!H:H,MATCH(AG727,Taxonomy_UniqueValues!I:I,0))),"#N/C")</f>
        <v>#N/C</v>
      </c>
      <c r="AG727" s="88" t="s">
        <v>37</v>
      </c>
      <c r="AH727" s="39" t="str" cm="1">
        <f t="array" ref="AH727">IF(LEN(V727)&gt;1,V727,_xlfn.LET(_xlpm.cls,Y727, _xlpm.ord,IFERROR(Z727,"#N/C"), _xlpm.subord,IFERROR(AA727,"#N/C"), _xlpm.infr,IFERROR(AB727,"#N/C"), _xlpm.sf,IFERROR(AC727,"#N/C"), _xlpm.fam,IFERROR(AD727,"#N/C"), _xlpm.subfam,IF(TRIM(AE727)="-","#N/C",IFERROR(AE727,"#N/C")),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_xlpm.fallback,IF(IFERROR(Z727,"#N/C")="#N/C",Y727,IF(IFERROR(AA727,"#N/C")="#N/C",Z727,IF(IFERROR(AB727,"#N/C")="#N/C",AA727,IF(IFERROR(AC727,"#N/C")="#N/C",AB727,IF(IFERROR(AD727,"#N/C")="#N/C",AC727,IF(IFERROR(AE727,"#N/C")="#N/C",AD727,"#N/C")))))), _xlpm.finalResult,IF(OR(_xlpm.computedResult="",_xlpm.computedResult="#N/C"),_xlpm.fallback,_xlpm.computedResult), INDEX(_xlpm.finalResult,1)))</f>
        <v>Brachycera</v>
      </c>
      <c r="AI727" s="106" t="s">
        <v>35</v>
      </c>
      <c r="AJ727" s="55" t="str">
        <f t="shared" si="97"/>
        <v>Insecta.Diptera.Brachycera.#N/C.#N/C.#N/C.#N/C.#N/C.#N/C</v>
      </c>
    </row>
    <row r="728" spans="1:36" x14ac:dyDescent="0.25">
      <c r="A728" s="3">
        <v>198</v>
      </c>
      <c r="B728" s="50" t="str">
        <f t="shared" si="94"/>
        <v>FAIR-D3_198</v>
      </c>
      <c r="C728" s="51" t="s">
        <v>530</v>
      </c>
      <c r="D728" s="4">
        <f t="shared" si="99"/>
        <v>45167</v>
      </c>
      <c r="E728" s="1" t="s">
        <v>796</v>
      </c>
      <c r="F728" s="81" t="str">
        <f>HYPERLINK(VLOOKUP(E728,Video_List!G:K,5),"video")</f>
        <v>video</v>
      </c>
      <c r="G728" s="5" t="str">
        <f>IF(ISBLANK(E728),"",IFERROR(IF(MATCH(E728,Video_List!$G:$G,)&gt;0,"ok",""),"errr"))</f>
        <v>ok</v>
      </c>
      <c r="H728" s="1" t="s">
        <v>797</v>
      </c>
      <c r="I728" s="81" t="str">
        <f>HYPERLINK(VLOOKUP(H728,Video_List!G:K,5),"video")</f>
        <v>video</v>
      </c>
      <c r="J728" s="5" t="str">
        <f>IF(ISBLANK(H728),"",IFERROR(IF(MATCH(H728,Video_List!$G:$G,)&gt;0,"ok",""),"error"))</f>
        <v>ok</v>
      </c>
      <c r="K728" s="2">
        <v>45167.746249999997</v>
      </c>
      <c r="L728" s="2">
        <v>45167.748032407399</v>
      </c>
      <c r="M728" s="52">
        <f t="shared" si="100"/>
        <v>1.782407402060926E-3</v>
      </c>
      <c r="N728" s="53" t="s">
        <v>31</v>
      </c>
      <c r="O728" s="54" t="s">
        <v>35</v>
      </c>
      <c r="P728" s="54" t="s">
        <v>33</v>
      </c>
      <c r="Q728" s="6">
        <v>198</v>
      </c>
      <c r="R728" s="5" t="str">
        <f t="shared" si="98"/>
        <v>FAIR-D3/198</v>
      </c>
      <c r="S728" s="4" t="str">
        <f>IF(ISBLANK(E728),"",IF(E728=H728, "1 video",CONCATENATE((+COUNTIFS(Video_List!$A:$A,Monitoring!C728,Video_List!$D:$D,"&lt;=" &amp;Monitoring!L728)-COUNTIFS(Video_List!$A:$A,Monitoring!C728,Video_List!$D:$D,"&lt;=" &amp;Monitoring!K728))+1," videos")))</f>
        <v>3 videos</v>
      </c>
      <c r="T728" s="54" t="s">
        <v>34</v>
      </c>
      <c r="U728" s="75"/>
      <c r="V728" s="7" t="str">
        <f t="shared" si="96"/>
        <v/>
      </c>
      <c r="W728" s="85" t="str">
        <f t="shared" si="101"/>
        <v>no</v>
      </c>
      <c r="X728" s="86" t="s">
        <v>35</v>
      </c>
      <c r="Y728" s="87" t="str">
        <f>+IFERROR(IF(Z728="#N/C","#N/C",INDEX(Taxonomy_UniqueValues!A:A,MATCH(Z728,Taxonomy_UniqueValues!B:B,0))),"#N/C")</f>
        <v>Insecta</v>
      </c>
      <c r="Z728" s="87" t="str">
        <f>+IFERROR(IF(AA728="#N/C","#N/C",INDEX(Taxonomy_UniqueValues!B:B,MATCH(AA728,Taxonomy_UniqueValues!C:C,0))),"#N/C")</f>
        <v>Diptera</v>
      </c>
      <c r="AA728" s="87" t="s">
        <v>49</v>
      </c>
      <c r="AB728" s="87" t="str">
        <f>+IFERROR(IF(AC728="#N/C","#N/C",INDEX(Taxonomy_UniqueValues!D:D,MATCH(AC728,Taxonomy_UniqueValues!E:E,0))),"#N/C")</f>
        <v>#N/C</v>
      </c>
      <c r="AC728" s="87" t="str">
        <f>+IFERROR(IF(AD728="#N/C","#N/C",INDEX(Taxonomy_UniqueValues!E:E,MATCH(AD728,Taxonomy_UniqueValues!F:F,0))),"#N/C")</f>
        <v>#N/C</v>
      </c>
      <c r="AD728" s="87" t="str">
        <f>+IFERROR(IF(AE728="#N/C","#N/C",IF(AE728="-",INDEX(Taxonomy_UniqueValues!F:F,MATCH(AF728,Taxonomy_UniqueValues!H:H,0)),INDEX(Taxonomy_UniqueValues!F:F,MATCH(AE728,Taxonomy_UniqueValues!G:G,0)))),"#N/C")</f>
        <v>#N/C</v>
      </c>
      <c r="AE728" s="87" t="str">
        <f>+IFERROR(IF(AF728="#N/C","#N/C",INDEX(Taxonomy_UniqueValues!G:G,MATCH(AF728,Taxonomy_UniqueValues!H:H,0))),"#N/C")</f>
        <v>#N/C</v>
      </c>
      <c r="AF728" s="89" t="str">
        <f>+IFERROR(IF(AG728="#N/C","#N/C",INDEX(Taxonomy_UniqueValues!H:H,MATCH(AG728,Taxonomy_UniqueValues!I:I,0))),"#N/C")</f>
        <v>#N/C</v>
      </c>
      <c r="AG728" s="88" t="s">
        <v>37</v>
      </c>
      <c r="AH728" s="39" t="str" cm="1">
        <f t="array" ref="AH728">IF(LEN(V728)&gt;1,V728,_xlfn.LET(_xlpm.cls,Y728, _xlpm.ord,IFERROR(Z728,"#N/C"), _xlpm.subord,IFERROR(AA728,"#N/C"), _xlpm.infr,IFERROR(AB728,"#N/C"), _xlpm.sf,IFERROR(AC728,"#N/C"), _xlpm.fam,IFERROR(AD728,"#N/C"), _xlpm.subfam,IF(TRIM(AE728)="-","#N/C",IFERROR(AE728,"#N/C")),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_xlpm.fallback,IF(IFERROR(Z728,"#N/C")="#N/C",Y728,IF(IFERROR(AA728,"#N/C")="#N/C",Z728,IF(IFERROR(AB728,"#N/C")="#N/C",AA728,IF(IFERROR(AC728,"#N/C")="#N/C",AB728,IF(IFERROR(AD728,"#N/C")="#N/C",AC728,IF(IFERROR(AE728,"#N/C")="#N/C",AD728,"#N/C")))))), _xlpm.finalResult,IF(OR(_xlpm.computedResult="",_xlpm.computedResult="#N/C"),_xlpm.fallback,_xlpm.computedResult), INDEX(_xlpm.finalResult,1)))</f>
        <v>Brachycera</v>
      </c>
      <c r="AI728" s="106" t="s">
        <v>35</v>
      </c>
      <c r="AJ728" s="55" t="str">
        <f t="shared" si="97"/>
        <v>Insecta.Diptera.Brachycera.#N/C.#N/C.#N/C.#N/C.#N/C.#N/C</v>
      </c>
    </row>
    <row r="729" spans="1:36" x14ac:dyDescent="0.25">
      <c r="A729" s="3">
        <v>199</v>
      </c>
      <c r="B729" s="50" t="str">
        <f t="shared" si="94"/>
        <v>FAIR-D3_199</v>
      </c>
      <c r="C729" s="51" t="s">
        <v>530</v>
      </c>
      <c r="D729" s="4">
        <f t="shared" si="99"/>
        <v>45167</v>
      </c>
      <c r="E729" s="1" t="s">
        <v>798</v>
      </c>
      <c r="F729" s="81" t="str">
        <f>HYPERLINK(VLOOKUP(E729,Video_List!G:K,5),"video")</f>
        <v>video</v>
      </c>
      <c r="G729" s="5" t="str">
        <f>IF(ISBLANK(E729),"",IFERROR(IF(MATCH(E729,Video_List!$G:$G,)&gt;0,"ok",""),"errr"))</f>
        <v>ok</v>
      </c>
      <c r="H729" s="1" t="s">
        <v>798</v>
      </c>
      <c r="I729" s="81" t="str">
        <f>HYPERLINK(VLOOKUP(H729,Video_List!G:K,5),"video")</f>
        <v>video</v>
      </c>
      <c r="J729" s="5" t="str">
        <f>IF(ISBLANK(H729),"",IFERROR(IF(MATCH(H729,Video_List!$G:$G,)&gt;0,"ok",""),"error"))</f>
        <v>ok</v>
      </c>
      <c r="K729" s="2">
        <v>45167.767268518503</v>
      </c>
      <c r="L729" s="2">
        <v>45167.767754629604</v>
      </c>
      <c r="M729" s="52">
        <f t="shared" si="100"/>
        <v>4.8611110105412081E-4</v>
      </c>
      <c r="N729" s="53" t="s">
        <v>31</v>
      </c>
      <c r="O729" s="54" t="s">
        <v>32</v>
      </c>
      <c r="P729" s="54" t="s">
        <v>33</v>
      </c>
      <c r="Q729" s="6">
        <v>199</v>
      </c>
      <c r="R729" s="5" t="str">
        <f t="shared" si="98"/>
        <v>FAIR-D3/199</v>
      </c>
      <c r="S729" s="4" t="str">
        <f>IF(ISBLANK(E729),"",IF(E729=H729, "1 video",CONCATENATE((+COUNTIFS(Video_List!$A:$A,Monitoring!C729,Video_List!$D:$D,"&lt;=" &amp;Monitoring!L729)-COUNTIFS(Video_List!$A:$A,Monitoring!C729,Video_List!$D:$D,"&lt;=" &amp;Monitoring!K729))+1," videos")))</f>
        <v>1 video</v>
      </c>
      <c r="T729" s="54" t="s">
        <v>34</v>
      </c>
      <c r="U729" s="75"/>
      <c r="V729" s="7" t="str">
        <f t="shared" si="96"/>
        <v/>
      </c>
      <c r="W729" s="85" t="str">
        <f t="shared" si="101"/>
        <v>yes</v>
      </c>
      <c r="X729" s="86" t="s">
        <v>35</v>
      </c>
      <c r="Y729" s="87" t="str">
        <f>+IFERROR(IF(Z729="#N/C","#N/C",INDEX(Taxonomy_UniqueValues!A:A,MATCH(Z729,Taxonomy_UniqueValues!B:B,0))),"#N/C")</f>
        <v>Insecta</v>
      </c>
      <c r="Z729" s="87" t="str">
        <f>+IFERROR(IF(AA729="#N/C","#N/C",INDEX(Taxonomy_UniqueValues!B:B,MATCH(AA729,Taxonomy_UniqueValues!C:C,0))),"#N/C")</f>
        <v>Diptera</v>
      </c>
      <c r="AA729" s="87" t="str">
        <f>+IFERROR(IF(AC729="#N/C","#N/C",INDEX(Taxonomy_UniqueValues!C:C,MATCH(AC729,Taxonomy_UniqueValues!E:E,0))),"#N/C")</f>
        <v>Brachycera</v>
      </c>
      <c r="AB729" s="87" t="str">
        <f>+IFERROR(IF(AC729="#N/C","#N/C",INDEX(Taxonomy_UniqueValues!D:D,MATCH(AC729,Taxonomy_UniqueValues!E:E,0))),"#N/C")</f>
        <v>Muscomorpha</v>
      </c>
      <c r="AC729" s="87" t="s">
        <v>36</v>
      </c>
      <c r="AD729" s="87" t="str">
        <f>+IFERROR(IF(AE729="#N/C","#N/C",IF(AE729="-",INDEX(Taxonomy_UniqueValues!F:F,MATCH(AF729,Taxonomy_UniqueValues!H:H,0)),INDEX(Taxonomy_UniqueValues!F:F,MATCH(AE729,Taxonomy_UniqueValues!G:G,0)))),"#N/C")</f>
        <v>#N/C</v>
      </c>
      <c r="AE729" s="87" t="str">
        <f>+IFERROR(IF(AF729="#N/C","#N/C",INDEX(Taxonomy_UniqueValues!G:G,MATCH(AF729,Taxonomy_UniqueValues!H:H,0))),"#N/C")</f>
        <v>#N/C</v>
      </c>
      <c r="AF729" s="89" t="str">
        <f>+IFERROR(IF(AG729="#N/C","#N/C",INDEX(Taxonomy_UniqueValues!H:H,MATCH(AG729,Taxonomy_UniqueValues!I:I,0))),"#N/C")</f>
        <v>#N/C</v>
      </c>
      <c r="AG729" s="88" t="s">
        <v>37</v>
      </c>
      <c r="AH729" s="39" t="str" cm="1">
        <f t="array" ref="AH729">IF(LEN(V729)&gt;1,V729,_xlfn.LET(_xlpm.cls,Y729, _xlpm.ord,IFERROR(Z729,"#N/C"), _xlpm.subord,IFERROR(AA729,"#N/C"), _xlpm.infr,IFERROR(AB729,"#N/C"), _xlpm.sf,IFERROR(AC729,"#N/C"), _xlpm.fam,IFERROR(AD729,"#N/C"), _xlpm.subfam,IF(TRIM(AE729)="-","#N/C",IFERROR(AE729,"#N/C")),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_xlpm.fallback,IF(IFERROR(Z729,"#N/C")="#N/C",Y729,IF(IFERROR(AA729,"#N/C")="#N/C",Z729,IF(IFERROR(AB729,"#N/C")="#N/C",AA729,IF(IFERROR(AC729,"#N/C")="#N/C",AB729,IF(IFERROR(AD729,"#N/C")="#N/C",AC729,IF(IFERROR(AE729,"#N/C")="#N/C",AD729,"#N/C")))))), _xlpm.finalResult,IF(OR(_xlpm.computedResult="",_xlpm.computedResult="#N/C"),_xlpm.fallback,_xlpm.computedResult), INDEX(_xlpm.finalResult,1)))</f>
        <v>Muscoidea</v>
      </c>
      <c r="AI729" s="106" t="s">
        <v>35</v>
      </c>
      <c r="AJ729" s="55" t="str">
        <f t="shared" si="97"/>
        <v>Insecta.Diptera.Brachycera.Muscomorpha.Muscoidea.#N/C.#N/C.#N/C.#N/C</v>
      </c>
    </row>
    <row r="730" spans="1:36" x14ac:dyDescent="0.25">
      <c r="A730" s="3">
        <v>200</v>
      </c>
      <c r="B730" s="50" t="str">
        <f t="shared" si="94"/>
        <v>FAIR-D3_200</v>
      </c>
      <c r="C730" s="51" t="s">
        <v>530</v>
      </c>
      <c r="D730" s="4">
        <f t="shared" si="99"/>
        <v>45168</v>
      </c>
      <c r="E730" s="1" t="s">
        <v>799</v>
      </c>
      <c r="F730" s="81" t="str">
        <f>HYPERLINK(VLOOKUP(E730,Video_List!G:K,5),"video")</f>
        <v>video</v>
      </c>
      <c r="G730" s="5" t="str">
        <f>IF(ISBLANK(E730),"",IFERROR(IF(MATCH(E730,Video_List!$G:$G,)&gt;0,"ok",""),"errr"))</f>
        <v>ok</v>
      </c>
      <c r="H730" s="1" t="s">
        <v>799</v>
      </c>
      <c r="I730" s="81" t="str">
        <f>HYPERLINK(VLOOKUP(H730,Video_List!G:K,5),"video")</f>
        <v>video</v>
      </c>
      <c r="J730" s="5" t="str">
        <f>IF(ISBLANK(H730),"",IFERROR(IF(MATCH(H730,Video_List!$G:$G,)&gt;0,"ok",""),"error"))</f>
        <v>ok</v>
      </c>
      <c r="K730" s="2">
        <v>45168.379525463002</v>
      </c>
      <c r="L730" s="2">
        <v>45168.380671296298</v>
      </c>
      <c r="M730" s="52">
        <f t="shared" si="100"/>
        <v>1.1458332955953665E-3</v>
      </c>
      <c r="N730" s="53" t="s">
        <v>31</v>
      </c>
      <c r="O730" s="54" t="s">
        <v>32</v>
      </c>
      <c r="P730" s="54" t="s">
        <v>33</v>
      </c>
      <c r="Q730" s="6">
        <v>200</v>
      </c>
      <c r="R730" s="5" t="str">
        <f t="shared" si="98"/>
        <v>FAIR-D3/200</v>
      </c>
      <c r="S730" s="4" t="str">
        <f>IF(ISBLANK(E730),"",IF(E730=H730, "1 video",CONCATENATE((+COUNTIFS(Video_List!$A:$A,Monitoring!C730,Video_List!$D:$D,"&lt;=" &amp;Monitoring!L730)-COUNTIFS(Video_List!$A:$A,Monitoring!C730,Video_List!$D:$D,"&lt;=" &amp;Monitoring!K730))+1," videos")))</f>
        <v>1 video</v>
      </c>
      <c r="T730" s="54" t="s">
        <v>34</v>
      </c>
      <c r="U730" s="75"/>
      <c r="V730" s="7" t="str">
        <f t="shared" si="96"/>
        <v/>
      </c>
      <c r="W730" s="85" t="str">
        <f t="shared" si="101"/>
        <v>yes</v>
      </c>
      <c r="X730" s="86" t="s">
        <v>35</v>
      </c>
      <c r="Y730" s="87" t="str">
        <f>+IFERROR(IF(Z730="#N/C","#N/C",IF(Z730=0,INDEX(Taxonomy_UniqueValues!A:A,MATCH(AA730,Taxonomy_UniqueValues!C:C,0)),INDEX(Taxonomy_UniqueValues!A:A,MATCH(Z730,Taxonomy_UniqueValues!B:B,0)))),"#N/C")</f>
        <v>Insecta</v>
      </c>
      <c r="Z730" s="87" t="str">
        <f>+IFERROR(IF(AA730="#N/C","#N/C",IF(AA730=0,INDEX(Taxonomy_UniqueValues!B:B,MATCH(AB730,Taxonomy_UniqueValues!D:D,0)),INDEX(Taxonomy_UniqueValues!B:B,MATCH(AA730,Taxonomy_UniqueValues!C:C,0)))),"#N/C")</f>
        <v>Diptera</v>
      </c>
      <c r="AA730" s="87" t="str">
        <f>+IFERROR(IF(AB730="#N/C","#N/C",IF(AB730=0,INDEX(Taxonomy_UniqueValues!C:C,MATCH(AC730,Taxonomy_UniqueValues!E:E,0)),INDEX(Taxonomy_UniqueValues!C:C,MATCH(AB730,Taxonomy_UniqueValues!D:D,0)))),"#N/C")</f>
        <v>Brachycera</v>
      </c>
      <c r="AB730" s="87" t="str">
        <f>+IFERROR(IF(AC730="#N/C","#N/C",IF(AC730=0,INDEX(Taxonomy_UniqueValues!D:D,MATCH(AD730,Taxonomy_UniqueValues!F:F,0)),INDEX(Taxonomy_UniqueValues!D:D,MATCH(AC730,Taxonomy_UniqueValues!E:E,0)))),"#N/C")</f>
        <v>Muscomorpha</v>
      </c>
      <c r="AC730" s="87" t="str">
        <f>+IFERROR(IF(AD730="#N/C","#N/C",IF(AD730=0,INDEX(Taxonomy_UniqueValues!E:E,MATCH(AE730,Taxonomy_UniqueValues!G:G,0)),INDEX(Taxonomy_UniqueValues!E:E,MATCH(AD730,Taxonomy_UniqueValues!F:F,0)))),"#N/C")</f>
        <v>Muscoidea</v>
      </c>
      <c r="AD730" s="87" t="str">
        <f>+IFERROR(IF(AE730="#N/C","#N/C",IF(AE730=0,INDEX(Taxonomy_UniqueValues!F:F,MATCH(AF730,Taxonomy_UniqueValues!H:H,0)),INDEX(Taxonomy_UniqueValues!F:F,MATCH(AE730,Taxonomy_UniqueValues!G:G,0)))),"#N/C")</f>
        <v>Fanniidae</v>
      </c>
      <c r="AE730" s="87">
        <f>+IFERROR(IF(AF730="#N/C","#N/C",INDEX(Taxonomy_UniqueValues!G:G,MATCH(AF730,Taxonomy_UniqueValues!H:H,0))),"#N/C")</f>
        <v>0</v>
      </c>
      <c r="AF730" s="89" t="s">
        <v>39</v>
      </c>
      <c r="AG730" s="88" t="s">
        <v>37</v>
      </c>
      <c r="AH730" s="39" t="str" cm="1">
        <f t="array" ref="AH730">IF(LEN(V730)&gt;1,V730,_xlfn.LET(_xlpm.cls,Y730, _xlpm.ord,IFERROR(Z730,"#N/C"), _xlpm.subord,IFERROR(AA730,"#N/C"), _xlpm.infr,IFERROR(AB730,"#N/C"), _xlpm.sf,IFERROR(AC730,"#N/C"), _xlpm.fam,IFERROR(AD730,"#N/C"), _xlpm.subfam,IF(TRIM(AE730)="-","#N/C",IFERROR(AE730,"#N/C")),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_xlpm.fallback,IF(IFERROR(Z730,"#N/C")="#N/C",Y730,IF(IFERROR(AA730,"#N/C")="#N/C",Z730,IF(IFERROR(AB730,"#N/C")="#N/C",AA730,IF(IFERROR(AC730,"#N/C")="#N/C",AB730,IF(IFERROR(AD730,"#N/C")="#N/C",AC730,IF(IFERROR(AE730,"#N/C")="#N/C",AD730,"#N/C")))))), _xlpm.finalResult,IF(OR(_xlpm.computedResult="",_xlpm.computedResult="#N/C"),_xlpm.fallback,_xlpm.computedResult), INDEX(_xlpm.finalResult,1)))</f>
        <v>fly</v>
      </c>
      <c r="AI730" s="106" t="s">
        <v>35</v>
      </c>
      <c r="AJ730" s="55" t="str">
        <f t="shared" si="97"/>
        <v>Insecta.Diptera.Brachycera.Muscomorpha.Muscoidea.Fanniidae.0.Fannia.#N/C</v>
      </c>
    </row>
    <row r="731" spans="1:36" x14ac:dyDescent="0.25">
      <c r="A731" s="3">
        <v>201</v>
      </c>
      <c r="B731" s="50" t="str">
        <f t="shared" si="94"/>
        <v>FAIR-D3_201</v>
      </c>
      <c r="C731" s="51" t="s">
        <v>530</v>
      </c>
      <c r="D731" s="4">
        <f t="shared" si="99"/>
        <v>45168</v>
      </c>
      <c r="E731" s="1" t="s">
        <v>800</v>
      </c>
      <c r="F731" s="81" t="str">
        <f>HYPERLINK(VLOOKUP(E731,Video_List!G:K,5),"video")</f>
        <v>video</v>
      </c>
      <c r="G731" s="5" t="str">
        <f>IF(ISBLANK(E731),"",IFERROR(IF(MATCH(E731,Video_List!$G:$G,)&gt;0,"ok",""),"errr"))</f>
        <v>ok</v>
      </c>
      <c r="H731" s="1" t="s">
        <v>800</v>
      </c>
      <c r="I731" s="81" t="str">
        <f>HYPERLINK(VLOOKUP(H731,Video_List!G:K,5),"video")</f>
        <v>video</v>
      </c>
      <c r="J731" s="5" t="str">
        <f>IF(ISBLANK(H731),"",IFERROR(IF(MATCH(H731,Video_List!$G:$G,)&gt;0,"ok",""),"error"))</f>
        <v>ok</v>
      </c>
      <c r="K731" s="2">
        <v>45168.420717592599</v>
      </c>
      <c r="L731" s="2">
        <v>45168.4215625</v>
      </c>
      <c r="M731" s="52">
        <f t="shared" si="100"/>
        <v>8.4490740118781105E-4</v>
      </c>
      <c r="N731" s="53" t="s">
        <v>46</v>
      </c>
      <c r="O731" s="54" t="s">
        <v>32</v>
      </c>
      <c r="P731" s="54" t="s">
        <v>33</v>
      </c>
      <c r="Q731" s="6">
        <v>201</v>
      </c>
      <c r="R731" s="5" t="str">
        <f t="shared" si="98"/>
        <v>FAIR-D3/201</v>
      </c>
      <c r="S731" s="4" t="str">
        <f>IF(ISBLANK(E731),"",IF(E731=H731, "1 video",CONCATENATE((+COUNTIFS(Video_List!$A:$A,Monitoring!C731,Video_List!$D:$D,"&lt;=" &amp;Monitoring!L731)-COUNTIFS(Video_List!$A:$A,Monitoring!C731,Video_List!$D:$D,"&lt;=" &amp;Monitoring!K731))+1," videos")))</f>
        <v>1 video</v>
      </c>
      <c r="T731" s="54" t="s">
        <v>34</v>
      </c>
      <c r="U731" s="75"/>
      <c r="V731" s="7" t="str">
        <f t="shared" si="96"/>
        <v/>
      </c>
      <c r="W731" s="85" t="str">
        <f t="shared" si="101"/>
        <v>no</v>
      </c>
      <c r="X731" s="86" t="s">
        <v>35</v>
      </c>
      <c r="Y731" s="87" t="str">
        <f>+IFERROR(IF(Z731="#N/C","#N/C",INDEX(Taxonomy_UniqueValues!A:A,MATCH(Z731,Taxonomy_UniqueValues!B:B,0))),"#N/C")</f>
        <v>Insecta</v>
      </c>
      <c r="Z731" s="87" t="str">
        <f>+IFERROR(IF(AA731="#N/C","#N/C",INDEX(Taxonomy_UniqueValues!B:B,MATCH(AA731,Taxonomy_UniqueValues!C:C,0))),"#N/C")</f>
        <v>Diptera</v>
      </c>
      <c r="AA731" s="87" t="s">
        <v>49</v>
      </c>
      <c r="AB731" s="87" t="str">
        <f>+IFERROR(IF(AC731="#N/C","#N/C",INDEX(Taxonomy_UniqueValues!D:D,MATCH(AC731,Taxonomy_UniqueValues!E:E,0))),"#N/C")</f>
        <v>#N/C</v>
      </c>
      <c r="AC731" s="87" t="str">
        <f>+IFERROR(IF(AD731="#N/C","#N/C",INDEX(Taxonomy_UniqueValues!E:E,MATCH(AD731,Taxonomy_UniqueValues!F:F,0))),"#N/C")</f>
        <v>#N/C</v>
      </c>
      <c r="AD731" s="87" t="str">
        <f>+IFERROR(IF(AE731="#N/C","#N/C",IF(AE731="-",INDEX(Taxonomy_UniqueValues!F:F,MATCH(AF731,Taxonomy_UniqueValues!H:H,0)),INDEX(Taxonomy_UniqueValues!F:F,MATCH(AE731,Taxonomy_UniqueValues!G:G,0)))),"#N/C")</f>
        <v>#N/C</v>
      </c>
      <c r="AE731" s="87" t="str">
        <f>+IFERROR(IF(AF731="#N/C","#N/C",INDEX(Taxonomy_UniqueValues!G:G,MATCH(AF731,Taxonomy_UniqueValues!H:H,0))),"#N/C")</f>
        <v>#N/C</v>
      </c>
      <c r="AF731" s="89" t="str">
        <f>+IFERROR(IF(AG731="#N/C","#N/C",INDEX(Taxonomy_UniqueValues!H:H,MATCH(AG731,Taxonomy_UniqueValues!I:I,0))),"#N/C")</f>
        <v>#N/C</v>
      </c>
      <c r="AG731" s="88" t="s">
        <v>37</v>
      </c>
      <c r="AH731" s="39" t="str" cm="1">
        <f t="array" ref="AH731">IF(LEN(V731)&gt;1,V731,_xlfn.LET(_xlpm.cls,Y731, _xlpm.ord,IFERROR(Z731,"#N/C"), _xlpm.subord,IFERROR(AA731,"#N/C"), _xlpm.infr,IFERROR(AB731,"#N/C"), _xlpm.sf,IFERROR(AC731,"#N/C"), _xlpm.fam,IFERROR(AD731,"#N/C"), _xlpm.subfam,IF(TRIM(AE731)="-","#N/C",IFERROR(AE731,"#N/C")),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_xlpm.fallback,IF(IFERROR(Z731,"#N/C")="#N/C",Y731,IF(IFERROR(AA731,"#N/C")="#N/C",Z731,IF(IFERROR(AB731,"#N/C")="#N/C",AA731,IF(IFERROR(AC731,"#N/C")="#N/C",AB731,IF(IFERROR(AD731,"#N/C")="#N/C",AC731,IF(IFERROR(AE731,"#N/C")="#N/C",AD731,"#N/C")))))), _xlpm.finalResult,IF(OR(_xlpm.computedResult="",_xlpm.computedResult="#N/C"),_xlpm.fallback,_xlpm.computedResult), INDEX(_xlpm.finalResult,1)))</f>
        <v>Brachycera</v>
      </c>
      <c r="AI731" s="106" t="s">
        <v>35</v>
      </c>
      <c r="AJ731" s="55" t="str">
        <f t="shared" si="97"/>
        <v>Insecta.Diptera.Brachycera.#N/C.#N/C.#N/C.#N/C.#N/C.#N/C</v>
      </c>
    </row>
    <row r="732" spans="1:36" x14ac:dyDescent="0.25">
      <c r="A732" s="3">
        <v>202</v>
      </c>
      <c r="B732" s="50" t="str">
        <f t="shared" si="94"/>
        <v>FAIR-D3_202</v>
      </c>
      <c r="C732" s="51" t="s">
        <v>530</v>
      </c>
      <c r="D732" s="4">
        <f t="shared" si="99"/>
        <v>45168</v>
      </c>
      <c r="E732" s="1" t="s">
        <v>801</v>
      </c>
      <c r="F732" s="81" t="str">
        <f>HYPERLINK(VLOOKUP(E732,Video_List!G:K,5),"video")</f>
        <v>video</v>
      </c>
      <c r="G732" s="5" t="str">
        <f>IF(ISBLANK(E732),"",IFERROR(IF(MATCH(E732,Video_List!$G:$G,)&gt;0,"ok",""),"errr"))</f>
        <v>ok</v>
      </c>
      <c r="H732" s="1" t="s">
        <v>802</v>
      </c>
      <c r="I732" s="81" t="str">
        <f>HYPERLINK(VLOOKUP(H732,Video_List!G:K,5),"video")</f>
        <v>video</v>
      </c>
      <c r="J732" s="5" t="str">
        <f>IF(ISBLANK(H732),"",IFERROR(IF(MATCH(H732,Video_List!$G:$G,)&gt;0,"ok",""),"error"))</f>
        <v>ok</v>
      </c>
      <c r="K732" s="2">
        <v>45168.4355208333</v>
      </c>
      <c r="L732" s="2">
        <v>45168.4375925926</v>
      </c>
      <c r="M732" s="52">
        <f t="shared" si="100"/>
        <v>2.0717592997243628E-3</v>
      </c>
      <c r="N732" s="53" t="s">
        <v>31</v>
      </c>
      <c r="O732" s="54" t="s">
        <v>32</v>
      </c>
      <c r="P732" s="54" t="s">
        <v>46</v>
      </c>
      <c r="Q732" s="6">
        <v>202</v>
      </c>
      <c r="R732" s="5" t="str">
        <f t="shared" si="98"/>
        <v>FAIR-D3/202</v>
      </c>
      <c r="S732" s="4" t="str">
        <f>IF(ISBLANK(E732),"",IF(E732=H732, "1 video",CONCATENATE((+COUNTIFS(Video_List!$A:$A,Monitoring!C732,Video_List!$D:$D,"&lt;=" &amp;Monitoring!L732)-COUNTIFS(Video_List!$A:$A,Monitoring!C732,Video_List!$D:$D,"&lt;=" &amp;Monitoring!K732))+1," videos")))</f>
        <v>2 videos</v>
      </c>
      <c r="T732" s="54" t="s">
        <v>34</v>
      </c>
      <c r="U732" s="75"/>
      <c r="V732" s="7" t="str">
        <f t="shared" si="96"/>
        <v/>
      </c>
      <c r="W732" s="85" t="str">
        <f t="shared" si="101"/>
        <v>yes</v>
      </c>
      <c r="X732" s="86" t="s">
        <v>35</v>
      </c>
      <c r="Y732" s="87" t="str">
        <f>+IFERROR(IF(Z732="#N/C","#N/C",IF(Z732=0,INDEX(Taxonomy_UniqueValues!A:A,MATCH(AA732,Taxonomy_UniqueValues!C:C,0)),INDEX(Taxonomy_UniqueValues!A:A,MATCH(Z732,Taxonomy_UniqueValues!B:B,0)))),"#N/C")</f>
        <v>Insecta</v>
      </c>
      <c r="Z732" s="87" t="str">
        <f>+IFERROR(IF(AA732="#N/C","#N/C",IF(AA732=0,INDEX(Taxonomy_UniqueValues!B:B,MATCH(AB732,Taxonomy_UniqueValues!D:D,0)),INDEX(Taxonomy_UniqueValues!B:B,MATCH(AA732,Taxonomy_UniqueValues!C:C,0)))),"#N/C")</f>
        <v>Diptera</v>
      </c>
      <c r="AA732" s="87" t="str">
        <f>+IFERROR(IF(AB732="#N/C","#N/C",IF(AB732=0,INDEX(Taxonomy_UniqueValues!C:C,MATCH(AC732,Taxonomy_UniqueValues!E:E,0)),INDEX(Taxonomy_UniqueValues!C:C,MATCH(AB732,Taxonomy_UniqueValues!D:D,0)))),"#N/C")</f>
        <v>Brachycera</v>
      </c>
      <c r="AB732" s="87" t="str">
        <f>+IFERROR(IF(AC732="#N/C","#N/C",IF(AC732=0,INDEX(Taxonomy_UniqueValues!D:D,MATCH(AD732,Taxonomy_UniqueValues!F:F,0)),INDEX(Taxonomy_UniqueValues!D:D,MATCH(AC732,Taxonomy_UniqueValues!E:E,0)))),"#N/C")</f>
        <v>Muscomorpha</v>
      </c>
      <c r="AC732" s="87" t="str">
        <f>+IFERROR(IF(AD732="#N/C","#N/C",IF(AD732=0,INDEX(Taxonomy_UniqueValues!E:E,MATCH(AE732,Taxonomy_UniqueValues!G:G,0)),INDEX(Taxonomy_UniqueValues!E:E,MATCH(AD732,Taxonomy_UniqueValues!F:F,0)))),"#N/C")</f>
        <v>Muscoidea</v>
      </c>
      <c r="AD732" s="87" t="str">
        <f>+IFERROR(IF(AE732="#N/C","#N/C",IF(AE732=0,INDEX(Taxonomy_UniqueValues!F:F,MATCH(AF732,Taxonomy_UniqueValues!H:H,0)),INDEX(Taxonomy_UniqueValues!F:F,MATCH(AE732,Taxonomy_UniqueValues!G:G,0)))),"#N/C")</f>
        <v>Fanniidae</v>
      </c>
      <c r="AE732" s="87">
        <f>+IFERROR(IF(AF732="#N/C","#N/C",INDEX(Taxonomy_UniqueValues!G:G,MATCH(AF732,Taxonomy_UniqueValues!H:H,0))),"#N/C")</f>
        <v>0</v>
      </c>
      <c r="AF732" s="89" t="s">
        <v>39</v>
      </c>
      <c r="AG732" s="88" t="s">
        <v>37</v>
      </c>
      <c r="AH732" s="39" t="str" cm="1">
        <f t="array" ref="AH732">IF(LEN(V732)&gt;1,V732,_xlfn.LET(_xlpm.cls,Y732, _xlpm.ord,IFERROR(Z732,"#N/C"), _xlpm.subord,IFERROR(AA732,"#N/C"), _xlpm.infr,IFERROR(AB732,"#N/C"), _xlpm.sf,IFERROR(AC732,"#N/C"), _xlpm.fam,IFERROR(AD732,"#N/C"), _xlpm.subfam,IF(TRIM(AE732)="-","#N/C",IFERROR(AE732,"#N/C")),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_xlpm.fallback,IF(IFERROR(Z732,"#N/C")="#N/C",Y732,IF(IFERROR(AA732,"#N/C")="#N/C",Z732,IF(IFERROR(AB732,"#N/C")="#N/C",AA732,IF(IFERROR(AC732,"#N/C")="#N/C",AB732,IF(IFERROR(AD732,"#N/C")="#N/C",AC732,IF(IFERROR(AE732,"#N/C")="#N/C",AD732,"#N/C")))))), _xlpm.finalResult,IF(OR(_xlpm.computedResult="",_xlpm.computedResult="#N/C"),_xlpm.fallback,_xlpm.computedResult), INDEX(_xlpm.finalResult,1)))</f>
        <v>fly</v>
      </c>
      <c r="AI732" s="106" t="s">
        <v>35</v>
      </c>
      <c r="AJ732" s="55" t="str">
        <f t="shared" si="97"/>
        <v>Insecta.Diptera.Brachycera.Muscomorpha.Muscoidea.Fanniidae.0.Fannia.#N/C</v>
      </c>
    </row>
    <row r="733" spans="1:36" x14ac:dyDescent="0.25">
      <c r="A733" s="3">
        <v>203</v>
      </c>
      <c r="B733" s="50" t="str">
        <f t="shared" si="94"/>
        <v>FAIR-D3_203</v>
      </c>
      <c r="C733" s="51" t="s">
        <v>530</v>
      </c>
      <c r="D733" s="4">
        <f t="shared" si="99"/>
        <v>45168</v>
      </c>
      <c r="E733" s="1" t="s">
        <v>803</v>
      </c>
      <c r="F733" s="81" t="str">
        <f>HYPERLINK(VLOOKUP(E733,Video_List!G:K,5),"video")</f>
        <v>video</v>
      </c>
      <c r="G733" s="5" t="str">
        <f>IF(ISBLANK(E733),"",IFERROR(IF(MATCH(E733,Video_List!$G:$G,)&gt;0,"ok",""),"errr"))</f>
        <v>ok</v>
      </c>
      <c r="H733" s="1" t="s">
        <v>803</v>
      </c>
      <c r="I733" s="81" t="str">
        <f>HYPERLINK(VLOOKUP(H733,Video_List!G:K,5),"video")</f>
        <v>video</v>
      </c>
      <c r="J733" s="5" t="str">
        <f>IF(ISBLANK(H733),"",IFERROR(IF(MATCH(H733,Video_List!$G:$G,)&gt;0,"ok",""),"error"))</f>
        <v>ok</v>
      </c>
      <c r="K733" s="2">
        <v>45168.454537037003</v>
      </c>
      <c r="L733" s="2">
        <v>45168.4550115741</v>
      </c>
      <c r="M733" s="52">
        <f t="shared" si="100"/>
        <v>4.7453709703404456E-4</v>
      </c>
      <c r="N733" s="53" t="s">
        <v>31</v>
      </c>
      <c r="O733" s="54" t="s">
        <v>32</v>
      </c>
      <c r="P733" s="54" t="s">
        <v>33</v>
      </c>
      <c r="Q733" s="6">
        <v>203</v>
      </c>
      <c r="R733" s="5" t="str">
        <f t="shared" si="98"/>
        <v>FAIR-D3/203</v>
      </c>
      <c r="S733" s="4" t="str">
        <f>IF(ISBLANK(E733),"",IF(E733=H733, "1 video",CONCATENATE((+COUNTIFS(Video_List!$A:$A,Monitoring!C733,Video_List!$D:$D,"&lt;=" &amp;Monitoring!L733)-COUNTIFS(Video_List!$A:$A,Monitoring!C733,Video_List!$D:$D,"&lt;=" &amp;Monitoring!K733))+1," videos")))</f>
        <v>1 video</v>
      </c>
      <c r="T733" s="54" t="s">
        <v>34</v>
      </c>
      <c r="U733" s="75"/>
      <c r="V733" s="7" t="str">
        <f t="shared" si="96"/>
        <v/>
      </c>
      <c r="W733" s="85" t="str">
        <f t="shared" si="101"/>
        <v>no</v>
      </c>
      <c r="X733" s="86" t="s">
        <v>35</v>
      </c>
      <c r="Y733" s="87" t="str">
        <f>+IFERROR(IF(Z733="#N/C","#N/C",INDEX(Taxonomy_UniqueValues!A:A,MATCH(Z733,Taxonomy_UniqueValues!B:B,0))),"#N/C")</f>
        <v>Insecta</v>
      </c>
      <c r="Z733" s="87" t="str">
        <f>+IFERROR(IF(AA733="#N/C","#N/C",INDEX(Taxonomy_UniqueValues!B:B,MATCH(AA733,Taxonomy_UniqueValues!C:C,0))),"#N/C")</f>
        <v>Diptera</v>
      </c>
      <c r="AA733" s="87" t="s">
        <v>49</v>
      </c>
      <c r="AB733" s="87" t="str">
        <f>+IFERROR(IF(AC733="#N/C","#N/C",INDEX(Taxonomy_UniqueValues!D:D,MATCH(AC733,Taxonomy_UniqueValues!E:E,0))),"#N/C")</f>
        <v>#N/C</v>
      </c>
      <c r="AC733" s="87" t="str">
        <f>+IFERROR(IF(AD733="#N/C","#N/C",INDEX(Taxonomy_UniqueValues!E:E,MATCH(AD733,Taxonomy_UniqueValues!F:F,0))),"#N/C")</f>
        <v>#N/C</v>
      </c>
      <c r="AD733" s="87" t="str">
        <f>+IFERROR(IF(AE733="#N/C","#N/C",IF(AE733="-",INDEX(Taxonomy_UniqueValues!F:F,MATCH(AF733,Taxonomy_UniqueValues!H:H,0)),INDEX(Taxonomy_UniqueValues!F:F,MATCH(AE733,Taxonomy_UniqueValues!G:G,0)))),"#N/C")</f>
        <v>#N/C</v>
      </c>
      <c r="AE733" s="87" t="str">
        <f>+IFERROR(IF(AF733="#N/C","#N/C",INDEX(Taxonomy_UniqueValues!G:G,MATCH(AF733,Taxonomy_UniqueValues!H:H,0))),"#N/C")</f>
        <v>#N/C</v>
      </c>
      <c r="AF733" s="89" t="str">
        <f>+IFERROR(IF(AG733="#N/C","#N/C",INDEX(Taxonomy_UniqueValues!H:H,MATCH(AG733,Taxonomy_UniqueValues!I:I,0))),"#N/C")</f>
        <v>#N/C</v>
      </c>
      <c r="AG733" s="88" t="s">
        <v>37</v>
      </c>
      <c r="AH733" s="39" t="str" cm="1">
        <f t="array" ref="AH733">IF(LEN(V733)&gt;1,V733,_xlfn.LET(_xlpm.cls,Y733, _xlpm.ord,IFERROR(Z733,"#N/C"), _xlpm.subord,IFERROR(AA733,"#N/C"), _xlpm.infr,IFERROR(AB733,"#N/C"), _xlpm.sf,IFERROR(AC733,"#N/C"), _xlpm.fam,IFERROR(AD733,"#N/C"), _xlpm.subfam,IF(TRIM(AE733)="-","#N/C",IFERROR(AE733,"#N/C")),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_xlpm.fallback,IF(IFERROR(Z733,"#N/C")="#N/C",Y733,IF(IFERROR(AA733,"#N/C")="#N/C",Z733,IF(IFERROR(AB733,"#N/C")="#N/C",AA733,IF(IFERROR(AC733,"#N/C")="#N/C",AB733,IF(IFERROR(AD733,"#N/C")="#N/C",AC733,IF(IFERROR(AE733,"#N/C")="#N/C",AD733,"#N/C")))))), _xlpm.finalResult,IF(OR(_xlpm.computedResult="",_xlpm.computedResult="#N/C"),_xlpm.fallback,_xlpm.computedResult), INDEX(_xlpm.finalResult,1)))</f>
        <v>Brachycera</v>
      </c>
      <c r="AI733" s="106" t="s">
        <v>35</v>
      </c>
      <c r="AJ733" s="55" t="str">
        <f t="shared" si="97"/>
        <v>Insecta.Diptera.Brachycera.#N/C.#N/C.#N/C.#N/C.#N/C.#N/C</v>
      </c>
    </row>
    <row r="734" spans="1:36" x14ac:dyDescent="0.25">
      <c r="A734" s="3">
        <v>204</v>
      </c>
      <c r="B734" s="50" t="str">
        <f t="shared" si="94"/>
        <v>FAIR-D3_204</v>
      </c>
      <c r="C734" s="51" t="s">
        <v>530</v>
      </c>
      <c r="D734" s="4">
        <f t="shared" si="99"/>
        <v>45168</v>
      </c>
      <c r="E734" s="1" t="s">
        <v>804</v>
      </c>
      <c r="F734" s="81" t="str">
        <f>HYPERLINK(VLOOKUP(E734,Video_List!G:K,5),"video")</f>
        <v>video</v>
      </c>
      <c r="G734" s="5" t="str">
        <f>IF(ISBLANK(E734),"",IFERROR(IF(MATCH(E734,Video_List!$G:$G,)&gt;0,"ok",""),"errr"))</f>
        <v>ok</v>
      </c>
      <c r="H734" s="1" t="s">
        <v>804</v>
      </c>
      <c r="I734" s="81" t="str">
        <f>HYPERLINK(VLOOKUP(H734,Video_List!G:K,5),"video")</f>
        <v>video</v>
      </c>
      <c r="J734" s="5" t="str">
        <f>IF(ISBLANK(H734),"",IFERROR(IF(MATCH(H734,Video_List!$G:$G,)&gt;0,"ok",""),"error"))</f>
        <v>ok</v>
      </c>
      <c r="K734" s="2">
        <v>45168.465798611098</v>
      </c>
      <c r="L734" s="2">
        <v>45168.466192129599</v>
      </c>
      <c r="M734" s="52">
        <f t="shared" si="100"/>
        <v>3.9351850136881694E-4</v>
      </c>
      <c r="N734" s="53" t="s">
        <v>46</v>
      </c>
      <c r="O734" s="54" t="s">
        <v>32</v>
      </c>
      <c r="P734" s="54" t="s">
        <v>33</v>
      </c>
      <c r="Q734" s="6">
        <v>204</v>
      </c>
      <c r="R734" s="5" t="str">
        <f t="shared" si="98"/>
        <v>FAIR-D3/204</v>
      </c>
      <c r="S734" s="4" t="str">
        <f>IF(ISBLANK(E734),"",IF(E734=H734, "1 video",CONCATENATE((+COUNTIFS(Video_List!$A:$A,Monitoring!C734,Video_List!$D:$D,"&lt;=" &amp;Monitoring!L734)-COUNTIFS(Video_List!$A:$A,Monitoring!C734,Video_List!$D:$D,"&lt;=" &amp;Monitoring!K734))+1," videos")))</f>
        <v>1 video</v>
      </c>
      <c r="T734" s="54" t="s">
        <v>34</v>
      </c>
      <c r="U734" s="75"/>
      <c r="V734" s="7" t="str">
        <f t="shared" si="96"/>
        <v/>
      </c>
      <c r="W734" s="85" t="str">
        <f t="shared" si="101"/>
        <v>no</v>
      </c>
      <c r="X734" s="86" t="s">
        <v>35</v>
      </c>
      <c r="Y734" s="87" t="str">
        <f>+IFERROR(IF(Z734="#N/C","#N/C",INDEX(Taxonomy_UniqueValues!A:A,MATCH(Z734,Taxonomy_UniqueValues!B:B,0))),"#N/C")</f>
        <v>Insecta</v>
      </c>
      <c r="Z734" s="87" t="str">
        <f>+IFERROR(IF(AA734="#N/C","#N/C",INDEX(Taxonomy_UniqueValues!B:B,MATCH(AA734,Taxonomy_UniqueValues!C:C,0))),"#N/C")</f>
        <v>Diptera</v>
      </c>
      <c r="AA734" s="87" t="s">
        <v>49</v>
      </c>
      <c r="AB734" s="87" t="str">
        <f>+IFERROR(IF(AC734="#N/C","#N/C",INDEX(Taxonomy_UniqueValues!D:D,MATCH(AC734,Taxonomy_UniqueValues!E:E,0))),"#N/C")</f>
        <v>#N/C</v>
      </c>
      <c r="AC734" s="87" t="str">
        <f>+IFERROR(IF(AD734="#N/C","#N/C",INDEX(Taxonomy_UniqueValues!E:E,MATCH(AD734,Taxonomy_UniqueValues!F:F,0))),"#N/C")</f>
        <v>#N/C</v>
      </c>
      <c r="AD734" s="87" t="str">
        <f>+IFERROR(IF(AE734="#N/C","#N/C",IF(AE734="-",INDEX(Taxonomy_UniqueValues!F:F,MATCH(AF734,Taxonomy_UniqueValues!H:H,0)),INDEX(Taxonomy_UniqueValues!F:F,MATCH(AE734,Taxonomy_UniqueValues!G:G,0)))),"#N/C")</f>
        <v>#N/C</v>
      </c>
      <c r="AE734" s="87" t="str">
        <f>+IFERROR(IF(AF734="#N/C","#N/C",INDEX(Taxonomy_UniqueValues!G:G,MATCH(AF734,Taxonomy_UniqueValues!H:H,0))),"#N/C")</f>
        <v>#N/C</v>
      </c>
      <c r="AF734" s="89" t="str">
        <f>+IFERROR(IF(AG734="#N/C","#N/C",INDEX(Taxonomy_UniqueValues!H:H,MATCH(AG734,Taxonomy_UniqueValues!I:I,0))),"#N/C")</f>
        <v>#N/C</v>
      </c>
      <c r="AG734" s="88" t="s">
        <v>37</v>
      </c>
      <c r="AH734" s="39" t="str" cm="1">
        <f t="array" ref="AH734">IF(LEN(V734)&gt;1,V734,_xlfn.LET(_xlpm.cls,Y734, _xlpm.ord,IFERROR(Z734,"#N/C"), _xlpm.subord,IFERROR(AA734,"#N/C"), _xlpm.infr,IFERROR(AB734,"#N/C"), _xlpm.sf,IFERROR(AC734,"#N/C"), _xlpm.fam,IFERROR(AD734,"#N/C"), _xlpm.subfam,IF(TRIM(AE734)="-","#N/C",IFERROR(AE734,"#N/C")),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_xlpm.fallback,IF(IFERROR(Z734,"#N/C")="#N/C",Y734,IF(IFERROR(AA734,"#N/C")="#N/C",Z734,IF(IFERROR(AB734,"#N/C")="#N/C",AA734,IF(IFERROR(AC734,"#N/C")="#N/C",AB734,IF(IFERROR(AD734,"#N/C")="#N/C",AC734,IF(IFERROR(AE734,"#N/C")="#N/C",AD734,"#N/C")))))), _xlpm.finalResult,IF(OR(_xlpm.computedResult="",_xlpm.computedResult="#N/C"),_xlpm.fallback,_xlpm.computedResult), INDEX(_xlpm.finalResult,1)))</f>
        <v>Brachycera</v>
      </c>
      <c r="AI734" s="106" t="s">
        <v>35</v>
      </c>
      <c r="AJ734" s="55" t="str">
        <f t="shared" si="97"/>
        <v>Insecta.Diptera.Brachycera.#N/C.#N/C.#N/C.#N/C.#N/C.#N/C</v>
      </c>
    </row>
    <row r="735" spans="1:36" x14ac:dyDescent="0.25">
      <c r="A735" s="3">
        <v>205</v>
      </c>
      <c r="B735" s="50" t="str">
        <f t="shared" si="94"/>
        <v>FAIR-D3_205</v>
      </c>
      <c r="C735" s="51" t="s">
        <v>530</v>
      </c>
      <c r="D735" s="4">
        <f t="shared" si="99"/>
        <v>45168</v>
      </c>
      <c r="E735" s="1" t="s">
        <v>805</v>
      </c>
      <c r="F735" s="81" t="str">
        <f>HYPERLINK(VLOOKUP(E735,Video_List!G:K,5),"video")</f>
        <v>video</v>
      </c>
      <c r="G735" s="5" t="str">
        <f>IF(ISBLANK(E735),"",IFERROR(IF(MATCH(E735,Video_List!$G:$G,)&gt;0,"ok",""),"errr"))</f>
        <v>ok</v>
      </c>
      <c r="H735" s="1" t="s">
        <v>806</v>
      </c>
      <c r="I735" s="81" t="str">
        <f>HYPERLINK(VLOOKUP(H735,Video_List!G:K,5),"video")</f>
        <v>video</v>
      </c>
      <c r="J735" s="5" t="str">
        <f>IF(ISBLANK(H735),"",IFERROR(IF(MATCH(H735,Video_List!$G:$G,)&gt;0,"ok",""),"error"))</f>
        <v>ok</v>
      </c>
      <c r="K735" s="2">
        <v>45168.483726851897</v>
      </c>
      <c r="L735" s="2">
        <v>45168.488263888903</v>
      </c>
      <c r="M735" s="52">
        <f t="shared" si="100"/>
        <v>4.5370370062300935E-3</v>
      </c>
      <c r="N735" s="53" t="s">
        <v>46</v>
      </c>
      <c r="O735" s="54" t="s">
        <v>32</v>
      </c>
      <c r="P735" s="54" t="s">
        <v>33</v>
      </c>
      <c r="Q735" s="6">
        <v>205</v>
      </c>
      <c r="R735" s="5" t="str">
        <f t="shared" si="98"/>
        <v>FAIR-D3/205</v>
      </c>
      <c r="S735" s="4" t="str">
        <f>IF(ISBLANK(E735),"",IF(E735=H735, "1 video",CONCATENATE((+COUNTIFS(Video_List!$A:$A,Monitoring!C735,Video_List!$D:$D,"&lt;=" &amp;Monitoring!L735)-COUNTIFS(Video_List!$A:$A,Monitoring!C735,Video_List!$D:$D,"&lt;=" &amp;Monitoring!K735))+1," videos")))</f>
        <v>3 videos</v>
      </c>
      <c r="T735" s="54" t="s">
        <v>34</v>
      </c>
      <c r="U735" s="75"/>
      <c r="V735" s="7" t="str">
        <f t="shared" si="96"/>
        <v/>
      </c>
      <c r="W735" s="85" t="str">
        <f t="shared" si="101"/>
        <v>yes</v>
      </c>
      <c r="X735" s="86" t="s">
        <v>35</v>
      </c>
      <c r="Y735" s="87" t="str">
        <f>+IFERROR(IF(Z735="#N/C","#N/C",INDEX(Taxonomy_UniqueValues!A:A,MATCH(Z735,Taxonomy_UniqueValues!B:B,0))),"#N/C")</f>
        <v>Insecta</v>
      </c>
      <c r="Z735" s="87" t="str">
        <f>+IFERROR(IF(AA735="#N/C","#N/C",INDEX(Taxonomy_UniqueValues!B:B,MATCH(AA735,Taxonomy_UniqueValues!C:C,0))),"#N/C")</f>
        <v>Diptera</v>
      </c>
      <c r="AA735" s="87" t="str">
        <f>+IFERROR(IF(AC735="#N/C","#N/C",INDEX(Taxonomy_UniqueValues!C:C,MATCH(AC735,Taxonomy_UniqueValues!E:E,0))),"#N/C")</f>
        <v>Brachycera</v>
      </c>
      <c r="AB735" s="87" t="str">
        <f>+IFERROR(IF(AC735="#N/C","#N/C",INDEX(Taxonomy_UniqueValues!D:D,MATCH(AC735,Taxonomy_UniqueValues!E:E,0))),"#N/C")</f>
        <v>Muscomorpha</v>
      </c>
      <c r="AC735" s="87" t="s">
        <v>36</v>
      </c>
      <c r="AD735" s="87" t="str">
        <f>+IFERROR(IF(AE735="#N/C","#N/C",IF(AE735="-",INDEX(Taxonomy_UniqueValues!F:F,MATCH(AF735,Taxonomy_UniqueValues!H:H,0)),INDEX(Taxonomy_UniqueValues!F:F,MATCH(AE735,Taxonomy_UniqueValues!G:G,0)))),"#N/C")</f>
        <v>#N/C</v>
      </c>
      <c r="AE735" s="87" t="str">
        <f>+IFERROR(IF(AF735="#N/C","#N/C",INDEX(Taxonomy_UniqueValues!G:G,MATCH(AF735,Taxonomy_UniqueValues!H:H,0))),"#N/C")</f>
        <v>#N/C</v>
      </c>
      <c r="AF735" s="89" t="str">
        <f>+IFERROR(IF(AG735="#N/C","#N/C",INDEX(Taxonomy_UniqueValues!H:H,MATCH(AG735,Taxonomy_UniqueValues!I:I,0))),"#N/C")</f>
        <v>#N/C</v>
      </c>
      <c r="AG735" s="88" t="s">
        <v>37</v>
      </c>
      <c r="AH735" s="39" t="str" cm="1">
        <f t="array" ref="AH735">IF(LEN(V735)&gt;1,V735,_xlfn.LET(_xlpm.cls,Y735, _xlpm.ord,IFERROR(Z735,"#N/C"), _xlpm.subord,IFERROR(AA735,"#N/C"), _xlpm.infr,IFERROR(AB735,"#N/C"), _xlpm.sf,IFERROR(AC735,"#N/C"), _xlpm.fam,IFERROR(AD735,"#N/C"), _xlpm.subfam,IF(TRIM(AE735)="-","#N/C",IFERROR(AE735,"#N/C")),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_xlpm.fallback,IF(IFERROR(Z735,"#N/C")="#N/C",Y735,IF(IFERROR(AA735,"#N/C")="#N/C",Z735,IF(IFERROR(AB735,"#N/C")="#N/C",AA735,IF(IFERROR(AC735,"#N/C")="#N/C",AB735,IF(IFERROR(AD735,"#N/C")="#N/C",AC735,IF(IFERROR(AE735,"#N/C")="#N/C",AD735,"#N/C")))))), _xlpm.finalResult,IF(OR(_xlpm.computedResult="",_xlpm.computedResult="#N/C"),_xlpm.fallback,_xlpm.computedResult), INDEX(_xlpm.finalResult,1)))</f>
        <v>Muscoidea</v>
      </c>
      <c r="AI735" s="106" t="s">
        <v>35</v>
      </c>
      <c r="AJ735" s="55" t="str">
        <f t="shared" si="97"/>
        <v>Insecta.Diptera.Brachycera.Muscomorpha.Muscoidea.#N/C.#N/C.#N/C.#N/C</v>
      </c>
    </row>
    <row r="736" spans="1:36" x14ac:dyDescent="0.25">
      <c r="A736" s="3">
        <v>206</v>
      </c>
      <c r="B736" s="50" t="str">
        <f t="shared" si="94"/>
        <v>FAIR-D3_206</v>
      </c>
      <c r="C736" s="51" t="s">
        <v>530</v>
      </c>
      <c r="D736" s="4">
        <f t="shared" si="99"/>
        <v>45168</v>
      </c>
      <c r="E736" s="1" t="s">
        <v>807</v>
      </c>
      <c r="F736" s="81" t="str">
        <f>HYPERLINK(VLOOKUP(E736,Video_List!G:K,5),"video")</f>
        <v>video</v>
      </c>
      <c r="G736" s="5" t="str">
        <f>IF(ISBLANK(E736),"",IFERROR(IF(MATCH(E736,Video_List!$G:$G,)&gt;0,"ok",""),"errr"))</f>
        <v>ok</v>
      </c>
      <c r="H736" s="1" t="s">
        <v>807</v>
      </c>
      <c r="I736" s="81" t="str">
        <f>HYPERLINK(VLOOKUP(H736,Video_List!G:K,5),"video")</f>
        <v>video</v>
      </c>
      <c r="J736" s="5" t="str">
        <f>IF(ISBLANK(H736),"",IFERROR(IF(MATCH(H736,Video_List!$G:$G,)&gt;0,"ok",""),"error"))</f>
        <v>ok</v>
      </c>
      <c r="K736" s="2">
        <v>45168.501793981501</v>
      </c>
      <c r="L736" s="2">
        <v>45168.502465277801</v>
      </c>
      <c r="M736" s="52">
        <f t="shared" si="100"/>
        <v>6.7129630042472854E-4</v>
      </c>
      <c r="N736" s="53" t="s">
        <v>46</v>
      </c>
      <c r="O736" s="54" t="s">
        <v>35</v>
      </c>
      <c r="P736" s="54" t="s">
        <v>46</v>
      </c>
      <c r="Q736" s="6">
        <v>206</v>
      </c>
      <c r="R736" s="5" t="str">
        <f t="shared" si="98"/>
        <v>FAIR-D3/206</v>
      </c>
      <c r="S736" s="4" t="str">
        <f>IF(ISBLANK(E736),"",IF(E736=H736, "1 video",CONCATENATE((+COUNTIFS(Video_List!$A:$A,Monitoring!C736,Video_List!$D:$D,"&lt;=" &amp;Monitoring!L736)-COUNTIFS(Video_List!$A:$A,Monitoring!C736,Video_List!$D:$D,"&lt;=" &amp;Monitoring!K736))+1," videos")))</f>
        <v>1 video</v>
      </c>
      <c r="T736" s="54" t="s">
        <v>34</v>
      </c>
      <c r="U736" s="75"/>
      <c r="V736" s="7" t="str">
        <f t="shared" si="96"/>
        <v/>
      </c>
      <c r="W736" s="85" t="str">
        <f t="shared" si="101"/>
        <v>no</v>
      </c>
      <c r="X736" s="86" t="s">
        <v>35</v>
      </c>
      <c r="Y736" s="87" t="str">
        <f>+IFERROR(IF(Z736="#N/C","#N/C",INDEX(Taxonomy_UniqueValues!A:A,MATCH(Z736,Taxonomy_UniqueValues!B:B,0))),"#N/C")</f>
        <v>Insecta</v>
      </c>
      <c r="Z736" s="87" t="str">
        <f>+IFERROR(IF(AA736="#N/C","#N/C",INDEX(Taxonomy_UniqueValues!B:B,MATCH(AA736,Taxonomy_UniqueValues!C:C,0))),"#N/C")</f>
        <v>Diptera</v>
      </c>
      <c r="AA736" s="87" t="s">
        <v>49</v>
      </c>
      <c r="AB736" s="87" t="str">
        <f>+IFERROR(IF(AC736="#N/C","#N/C",INDEX(Taxonomy_UniqueValues!D:D,MATCH(AC736,Taxonomy_UniqueValues!E:E,0))),"#N/C")</f>
        <v>#N/C</v>
      </c>
      <c r="AC736" s="87" t="str">
        <f>+IFERROR(IF(AD736="#N/C","#N/C",INDEX(Taxonomy_UniqueValues!E:E,MATCH(AD736,Taxonomy_UniqueValues!F:F,0))),"#N/C")</f>
        <v>#N/C</v>
      </c>
      <c r="AD736" s="87" t="str">
        <f>+IFERROR(IF(AE736="#N/C","#N/C",IF(AE736="-",INDEX(Taxonomy_UniqueValues!F:F,MATCH(AF736,Taxonomy_UniqueValues!H:H,0)),INDEX(Taxonomy_UniqueValues!F:F,MATCH(AE736,Taxonomy_UniqueValues!G:G,0)))),"#N/C")</f>
        <v>#N/C</v>
      </c>
      <c r="AE736" s="87" t="str">
        <f>+IFERROR(IF(AF736="#N/C","#N/C",INDEX(Taxonomy_UniqueValues!G:G,MATCH(AF736,Taxonomy_UniqueValues!H:H,0))),"#N/C")</f>
        <v>#N/C</v>
      </c>
      <c r="AF736" s="89" t="str">
        <f>+IFERROR(IF(AG736="#N/C","#N/C",INDEX(Taxonomy_UniqueValues!H:H,MATCH(AG736,Taxonomy_UniqueValues!I:I,0))),"#N/C")</f>
        <v>#N/C</v>
      </c>
      <c r="AG736" s="88" t="s">
        <v>37</v>
      </c>
      <c r="AH736" s="39" t="str" cm="1">
        <f t="array" ref="AH736">IF(LEN(V736)&gt;1,V736,_xlfn.LET(_xlpm.cls,Y736, _xlpm.ord,IFERROR(Z736,"#N/C"), _xlpm.subord,IFERROR(AA736,"#N/C"), _xlpm.infr,IFERROR(AB736,"#N/C"), _xlpm.sf,IFERROR(AC736,"#N/C"), _xlpm.fam,IFERROR(AD736,"#N/C"), _xlpm.subfam,IF(TRIM(AE736)="-","#N/C",IFERROR(AE736,"#N/C")),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_xlpm.fallback,IF(IFERROR(Z736,"#N/C")="#N/C",Y736,IF(IFERROR(AA736,"#N/C")="#N/C",Z736,IF(IFERROR(AB736,"#N/C")="#N/C",AA736,IF(IFERROR(AC736,"#N/C")="#N/C",AB736,IF(IFERROR(AD736,"#N/C")="#N/C",AC736,IF(IFERROR(AE736,"#N/C")="#N/C",AD736,"#N/C")))))), _xlpm.finalResult,IF(OR(_xlpm.computedResult="",_xlpm.computedResult="#N/C"),_xlpm.fallback,_xlpm.computedResult), INDEX(_xlpm.finalResult,1)))</f>
        <v>Brachycera</v>
      </c>
      <c r="AI736" s="106" t="s">
        <v>35</v>
      </c>
      <c r="AJ736" s="55" t="str">
        <f t="shared" si="97"/>
        <v>Insecta.Diptera.Brachycera.#N/C.#N/C.#N/C.#N/C.#N/C.#N/C</v>
      </c>
    </row>
    <row r="737" spans="1:36" x14ac:dyDescent="0.25">
      <c r="A737" s="3">
        <v>207</v>
      </c>
      <c r="B737" s="50" t="str">
        <f t="shared" si="94"/>
        <v>FAIR-D3_207</v>
      </c>
      <c r="C737" s="51" t="s">
        <v>530</v>
      </c>
      <c r="D737" s="4">
        <f t="shared" si="99"/>
        <v>45168</v>
      </c>
      <c r="E737" s="1" t="s">
        <v>808</v>
      </c>
      <c r="F737" s="81" t="str">
        <f>HYPERLINK(VLOOKUP(E737,Video_List!G:K,5),"video")</f>
        <v>video</v>
      </c>
      <c r="G737" s="5" t="str">
        <f>IF(ISBLANK(E737),"",IFERROR(IF(MATCH(E737,Video_List!$G:$G,)&gt;0,"ok",""),"errr"))</f>
        <v>ok</v>
      </c>
      <c r="H737" s="1" t="s">
        <v>808</v>
      </c>
      <c r="I737" s="81" t="str">
        <f>HYPERLINK(VLOOKUP(H737,Video_List!G:K,5),"video")</f>
        <v>video</v>
      </c>
      <c r="J737" s="5" t="str">
        <f>IF(ISBLANK(H737),"",IFERROR(IF(MATCH(H737,Video_List!$G:$G,)&gt;0,"ok",""),"error"))</f>
        <v>ok</v>
      </c>
      <c r="K737" s="2">
        <v>45168.508148148103</v>
      </c>
      <c r="L737" s="2">
        <v>45168.5083101852</v>
      </c>
      <c r="M737" s="52">
        <f t="shared" si="100"/>
        <v>1.6203709674300626E-4</v>
      </c>
      <c r="N737" s="53" t="s">
        <v>31</v>
      </c>
      <c r="O737" s="54" t="s">
        <v>35</v>
      </c>
      <c r="P737" s="54" t="s">
        <v>46</v>
      </c>
      <c r="Q737" s="6">
        <v>207</v>
      </c>
      <c r="R737" s="5" t="str">
        <f t="shared" si="98"/>
        <v>FAIR-D3/207</v>
      </c>
      <c r="S737" s="4" t="str">
        <f>IF(ISBLANK(E737),"",IF(E737=H737, "1 video",CONCATENATE((+COUNTIFS(Video_List!$A:$A,Monitoring!C737,Video_List!$D:$D,"&lt;=" &amp;Monitoring!L737)-COUNTIFS(Video_List!$A:$A,Monitoring!C737,Video_List!$D:$D,"&lt;=" &amp;Monitoring!K737))+1," videos")))</f>
        <v>1 video</v>
      </c>
      <c r="T737" s="54" t="s">
        <v>34</v>
      </c>
      <c r="U737" s="75"/>
      <c r="V737" s="7" t="str">
        <f t="shared" si="96"/>
        <v/>
      </c>
      <c r="W737" s="85" t="str">
        <f t="shared" si="101"/>
        <v>yes</v>
      </c>
      <c r="X737" s="86" t="s">
        <v>35</v>
      </c>
      <c r="Y737" s="87" t="str">
        <f>+IFERROR(IF(Z737="#N/C","#N/C",IF(Z737=0,INDEX(Taxonomy_UniqueValues!A:A,MATCH(AA737,Taxonomy_UniqueValues!C:C,0)),INDEX(Taxonomy_UniqueValues!A:A,MATCH(Z737,Taxonomy_UniqueValues!B:B,0)))),"#N/C")</f>
        <v>Insecta</v>
      </c>
      <c r="Z737" s="87" t="str">
        <f>+IFERROR(IF(AA737="#N/C","#N/C",IF(AA737=0,INDEX(Taxonomy_UniqueValues!B:B,MATCH(AB737,Taxonomy_UniqueValues!D:D,0)),INDEX(Taxonomy_UniqueValues!B:B,MATCH(AA737,Taxonomy_UniqueValues!C:C,0)))),"#N/C")</f>
        <v>Diptera</v>
      </c>
      <c r="AA737" s="87" t="str">
        <f>+IFERROR(IF(AB737="#N/C","#N/C",IF(AB737=0,INDEX(Taxonomy_UniqueValues!C:C,MATCH(AC737,Taxonomy_UniqueValues!E:E,0)),INDEX(Taxonomy_UniqueValues!C:C,MATCH(AB737,Taxonomy_UniqueValues!D:D,0)))),"#N/C")</f>
        <v>Brachycera</v>
      </c>
      <c r="AB737" s="87" t="str">
        <f>+IFERROR(IF(AC737="#N/C","#N/C",IF(AC737=0,INDEX(Taxonomy_UniqueValues!D:D,MATCH(AD737,Taxonomy_UniqueValues!F:F,0)),INDEX(Taxonomy_UniqueValues!D:D,MATCH(AC737,Taxonomy_UniqueValues!E:E,0)))),"#N/C")</f>
        <v>Muscomorpha</v>
      </c>
      <c r="AC737" s="87" t="str">
        <f>+IFERROR(IF(AD737="#N/C","#N/C",IF(AD737=0,INDEX(Taxonomy_UniqueValues!E:E,MATCH(AE737,Taxonomy_UniqueValues!G:G,0)),INDEX(Taxonomy_UniqueValues!E:E,MATCH(AD737,Taxonomy_UniqueValues!F:F,0)))),"#N/C")</f>
        <v>Muscoidea</v>
      </c>
      <c r="AD737" s="87" t="str">
        <f>+IFERROR(IF(AE737="#N/C","#N/C",IF(AE737=0,INDEX(Taxonomy_UniqueValues!F:F,MATCH(AF737,Taxonomy_UniqueValues!H:H,0)),INDEX(Taxonomy_UniqueValues!F:F,MATCH(AE737,Taxonomy_UniqueValues!G:G,0)))),"#N/C")</f>
        <v>Fanniidae</v>
      </c>
      <c r="AE737" s="87">
        <f>+IFERROR(IF(AF737="#N/C","#N/C",INDEX(Taxonomy_UniqueValues!G:G,MATCH(AF737,Taxonomy_UniqueValues!H:H,0))),"#N/C")</f>
        <v>0</v>
      </c>
      <c r="AF737" s="89" t="s">
        <v>39</v>
      </c>
      <c r="AG737" s="88" t="s">
        <v>37</v>
      </c>
      <c r="AH737" s="39" t="str" cm="1">
        <f t="array" ref="AH737">IF(LEN(V737)&gt;1,V737,_xlfn.LET(_xlpm.cls,Y737, _xlpm.ord,IFERROR(Z737,"#N/C"), _xlpm.subord,IFERROR(AA737,"#N/C"), _xlpm.infr,IFERROR(AB737,"#N/C"), _xlpm.sf,IFERROR(AC737,"#N/C"), _xlpm.fam,IFERROR(AD737,"#N/C"), _xlpm.subfam,IF(TRIM(AE737)="-","#N/C",IFERROR(AE737,"#N/C")),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_xlpm.fallback,IF(IFERROR(Z737,"#N/C")="#N/C",Y737,IF(IFERROR(AA737,"#N/C")="#N/C",Z737,IF(IFERROR(AB737,"#N/C")="#N/C",AA737,IF(IFERROR(AC737,"#N/C")="#N/C",AB737,IF(IFERROR(AD737,"#N/C")="#N/C",AC737,IF(IFERROR(AE737,"#N/C")="#N/C",AD737,"#N/C")))))), _xlpm.finalResult,IF(OR(_xlpm.computedResult="",_xlpm.computedResult="#N/C"),_xlpm.fallback,_xlpm.computedResult), INDEX(_xlpm.finalResult,1)))</f>
        <v>fly</v>
      </c>
      <c r="AI737" s="106" t="s">
        <v>35</v>
      </c>
      <c r="AJ737" s="55" t="str">
        <f t="shared" si="97"/>
        <v>Insecta.Diptera.Brachycera.Muscomorpha.Muscoidea.Fanniidae.0.Fannia.#N/C</v>
      </c>
    </row>
    <row r="738" spans="1:36" x14ac:dyDescent="0.25">
      <c r="A738" s="3">
        <v>208</v>
      </c>
      <c r="B738" s="50" t="str">
        <f t="shared" si="94"/>
        <v>FAIR-D3_208</v>
      </c>
      <c r="C738" s="51" t="s">
        <v>530</v>
      </c>
      <c r="D738" s="4">
        <f t="shared" si="99"/>
        <v>45168</v>
      </c>
      <c r="E738" s="1" t="s">
        <v>809</v>
      </c>
      <c r="F738" s="81" t="str">
        <f>HYPERLINK(VLOOKUP(E738,Video_List!G:K,5),"video")</f>
        <v>video</v>
      </c>
      <c r="G738" s="5" t="str">
        <f>IF(ISBLANK(E738),"",IFERROR(IF(MATCH(E738,Video_List!$G:$G,)&gt;0,"ok",""),"errr"))</f>
        <v>ok</v>
      </c>
      <c r="H738" s="1" t="s">
        <v>809</v>
      </c>
      <c r="I738" s="81" t="str">
        <f>HYPERLINK(VLOOKUP(H738,Video_List!G:K,5),"video")</f>
        <v>video</v>
      </c>
      <c r="J738" s="5" t="str">
        <f>IF(ISBLANK(H738),"",IFERROR(IF(MATCH(H738,Video_List!$G:$G,)&gt;0,"ok",""),"error"))</f>
        <v>ok</v>
      </c>
      <c r="K738" s="2">
        <v>45168.521087963003</v>
      </c>
      <c r="L738" s="2">
        <v>45168.5211921296</v>
      </c>
      <c r="M738" s="52">
        <f t="shared" si="100"/>
        <v>1.041665964294225E-4</v>
      </c>
      <c r="N738" s="53" t="s">
        <v>31</v>
      </c>
      <c r="O738" s="54" t="s">
        <v>32</v>
      </c>
      <c r="P738" s="54" t="s">
        <v>33</v>
      </c>
      <c r="Q738" s="6">
        <v>208</v>
      </c>
      <c r="R738" s="5" t="str">
        <f t="shared" si="98"/>
        <v>FAIR-D3/208</v>
      </c>
      <c r="S738" s="4" t="str">
        <f>IF(ISBLANK(E738),"",IF(E738=H738, "1 video",CONCATENATE((+COUNTIFS(Video_List!$A:$A,Monitoring!C738,Video_List!$D:$D,"&lt;=" &amp;Monitoring!L738)-COUNTIFS(Video_List!$A:$A,Monitoring!C738,Video_List!$D:$D,"&lt;=" &amp;Monitoring!K738))+1," videos")))</f>
        <v>1 video</v>
      </c>
      <c r="T738" s="54" t="s">
        <v>57</v>
      </c>
      <c r="U738" s="75"/>
      <c r="V738" s="7" t="str">
        <f t="shared" si="96"/>
        <v/>
      </c>
      <c r="W738" s="85" t="str">
        <f t="shared" si="101"/>
        <v>yes</v>
      </c>
      <c r="X738" s="86" t="s">
        <v>32</v>
      </c>
      <c r="Y738" s="87" t="str">
        <f>+IFERROR(IF(Z738="#N/C","#N/C",INDEX(Taxonomy_UniqueValues!A:A,MATCH(Z738,Taxonomy_UniqueValues!B:B,0))),"#N/C")</f>
        <v>Insecta</v>
      </c>
      <c r="Z738" s="87" t="str">
        <f>+IFERROR(IF(AA738="#N/C","#N/C",INDEX(Taxonomy_UniqueValues!B:B,MATCH(AA738,Taxonomy_UniqueValues!C:C,0))),"#N/C")</f>
        <v>Hymenoptera</v>
      </c>
      <c r="AA738" s="87" t="str">
        <f>+IFERROR(IF(AC738="#N/C","#N/C",INDEX(Taxonomy_UniqueValues!C:C,MATCH(AC738,Taxonomy_UniqueValues!E:E,0))),"#N/C")</f>
        <v>Apocrita</v>
      </c>
      <c r="AB738" s="87" t="str">
        <f>+IFERROR(IF(AC738="#N/C","#N/C",INDEX(Taxonomy_UniqueValues!D:D,MATCH(AC738,Taxonomy_UniqueValues!E:E,0))),"#N/C")</f>
        <v>Aculeata</v>
      </c>
      <c r="AC738" s="87" t="str">
        <f>+IFERROR(IF(AD738="#N/C","#N/C",INDEX(Taxonomy_UniqueValues!E:E,MATCH(AD738,Taxonomy_UniqueValues!F:F,0))),"#N/C")</f>
        <v>Vespoidea</v>
      </c>
      <c r="AD738" s="87" t="str">
        <f>+IFERROR(IF(AE738="#N/C","#N/C",IF(AE738="-",INDEX(Taxonomy_UniqueValues!F:F,MATCH(AF738,Taxonomy_UniqueValues!H:H,0)),INDEX(Taxonomy_UniqueValues!F:F,MATCH(AE738,Taxonomy_UniqueValues!G:G,0)))),"#N/C")</f>
        <v>Vespidae</v>
      </c>
      <c r="AE738" s="87" t="str">
        <f>+IFERROR(IF(AF738="#N/C","#N/C",INDEX(Taxonomy_UniqueValues!G:G,MATCH(AF738,Taxonomy_UniqueValues!H:H,0))),"#N/C")</f>
        <v>Vespinae</v>
      </c>
      <c r="AF738" s="89" t="s">
        <v>58</v>
      </c>
      <c r="AG738" s="88" t="s">
        <v>37</v>
      </c>
      <c r="AH738" s="39" t="str" cm="1">
        <f t="array" ref="AH738">IF(LEN(V738)&gt;1,V738,_xlfn.LET(_xlpm.cls,Y738, _xlpm.ord,IFERROR(Z738,"#N/C"), _xlpm.subord,IFERROR(AA738,"#N/C"), _xlpm.infr,IFERROR(AB738,"#N/C"), _xlpm.sf,IFERROR(AC738,"#N/C"), _xlpm.fam,IFERROR(AD738,"#N/C"), _xlpm.subfam,IF(TRIM(AE738)="-","#N/C",IFERROR(AE738,"#N/C")),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_xlpm.fallback,IF(IFERROR(Z738,"#N/C")="#N/C",Y738,IF(IFERROR(AA738,"#N/C")="#N/C",Z738,IF(IFERROR(AB738,"#N/C")="#N/C",AA738,IF(IFERROR(AC738,"#N/C")="#N/C",AB738,IF(IFERROR(AD738,"#N/C")="#N/C",AC738,IF(IFERROR(AE738,"#N/C")="#N/C",AD738,"#N/C")))))), _xlpm.finalResult,IF(OR(_xlpm.computedResult="",_xlpm.computedResult="#N/C"),_xlpm.fallback,_xlpm.computedResult), INDEX(_xlpm.finalResult,1)))</f>
        <v>wasp</v>
      </c>
      <c r="AI738" s="106" t="s">
        <v>35</v>
      </c>
      <c r="AJ738" s="55" t="str">
        <f t="shared" si="97"/>
        <v>Insecta.Hymenoptera.Apocrita.Aculeata.Vespoidea.Vespidae.Vespinae.Vespula.#N/C</v>
      </c>
    </row>
    <row r="739" spans="1:36" x14ac:dyDescent="0.25">
      <c r="A739" s="3">
        <v>209</v>
      </c>
      <c r="B739" s="50" t="str">
        <f t="shared" si="94"/>
        <v>FAIR-D3_209</v>
      </c>
      <c r="C739" s="51" t="s">
        <v>530</v>
      </c>
      <c r="D739" s="4">
        <f t="shared" si="99"/>
        <v>45168</v>
      </c>
      <c r="E739" s="1" t="s">
        <v>810</v>
      </c>
      <c r="F739" s="81" t="str">
        <f>HYPERLINK(VLOOKUP(E739,Video_List!G:K,5),"video")</f>
        <v>video</v>
      </c>
      <c r="G739" s="5" t="str">
        <f>IF(ISBLANK(E739),"",IFERROR(IF(MATCH(E739,Video_List!$G:$G,)&gt;0,"ok",""),"errr"))</f>
        <v>ok</v>
      </c>
      <c r="H739" s="1" t="s">
        <v>810</v>
      </c>
      <c r="I739" s="81" t="str">
        <f>HYPERLINK(VLOOKUP(H739,Video_List!G:K,5),"video")</f>
        <v>video</v>
      </c>
      <c r="J739" s="5" t="str">
        <f>IF(ISBLANK(H739),"",IFERROR(IF(MATCH(H739,Video_List!$G:$G,)&gt;0,"ok",""),"error"))</f>
        <v>ok</v>
      </c>
      <c r="K739" s="2">
        <v>45168.527939814798</v>
      </c>
      <c r="L739" s="2">
        <v>45168.528055555602</v>
      </c>
      <c r="M739" s="52">
        <f t="shared" si="100"/>
        <v>1.1574080417631194E-4</v>
      </c>
      <c r="N739" s="53" t="s">
        <v>46</v>
      </c>
      <c r="O739" s="54" t="s">
        <v>35</v>
      </c>
      <c r="P739" s="54" t="s">
        <v>46</v>
      </c>
      <c r="Q739" s="6">
        <v>209</v>
      </c>
      <c r="R739" s="5" t="str">
        <f t="shared" si="98"/>
        <v>FAIR-D3/209</v>
      </c>
      <c r="S739" s="4" t="str">
        <f>IF(ISBLANK(E739),"",IF(E739=H739, "1 video",CONCATENATE((+COUNTIFS(Video_List!$A:$A,Monitoring!C739,Video_List!$D:$D,"&lt;=" &amp;Monitoring!L739)-COUNTIFS(Video_List!$A:$A,Monitoring!C739,Video_List!$D:$D,"&lt;=" &amp;Monitoring!K739))+1," videos")))</f>
        <v>1 video</v>
      </c>
      <c r="T739" s="54" t="s">
        <v>598</v>
      </c>
      <c r="U739" s="75"/>
      <c r="V739" s="7" t="str">
        <f t="shared" si="96"/>
        <v/>
      </c>
      <c r="W739" s="85" t="str">
        <f t="shared" si="101"/>
        <v>no</v>
      </c>
      <c r="X739" s="86" t="s">
        <v>35</v>
      </c>
      <c r="Y739" s="87" t="str">
        <f>+IFERROR(IF(Z739="#N/C","#N/C",INDEX(Taxonomy_UniqueValues!A:A,MATCH(Z739,Taxonomy_UniqueValues!B:B,0))),"#N/C")</f>
        <v>Insecta</v>
      </c>
      <c r="Z739" s="87" t="s">
        <v>289</v>
      </c>
      <c r="AA739" s="87" t="str">
        <f>+IFERROR(IF(AC739="#N/C","#N/C",INDEX(Taxonomy_UniqueValues!C:C,MATCH(AC739,Taxonomy_UniqueValues!E:E,0))),"#N/C")</f>
        <v>#N/C</v>
      </c>
      <c r="AB739" s="87" t="str">
        <f>+IFERROR(IF(AC739="#N/C","#N/C",INDEX(Taxonomy_UniqueValues!D:D,MATCH(AC739,Taxonomy_UniqueValues!E:E,0))),"#N/C")</f>
        <v>#N/C</v>
      </c>
      <c r="AC739" s="87" t="str">
        <f>+IFERROR(IF(AD739="#N/C","#N/C",INDEX(Taxonomy_UniqueValues!E:E,MATCH(AD739,Taxonomy_UniqueValues!F:F,0))),"#N/C")</f>
        <v>#N/C</v>
      </c>
      <c r="AD739" s="87" t="str">
        <f>+IFERROR(IF(AE739="#N/C","#N/C",IF(AE739="-",INDEX(Taxonomy_UniqueValues!F:F,MATCH(AF739,Taxonomy_UniqueValues!H:H,0)),INDEX(Taxonomy_UniqueValues!F:F,MATCH(AE739,Taxonomy_UniqueValues!G:G,0)))),"#N/C")</f>
        <v>#N/C</v>
      </c>
      <c r="AE739" s="87" t="str">
        <f>+IFERROR(IF(AF739="#N/C","#N/C",INDEX(Taxonomy_UniqueValues!G:G,MATCH(AF739,Taxonomy_UniqueValues!H:H,0))),"#N/C")</f>
        <v>#N/C</v>
      </c>
      <c r="AF739" s="89" t="str">
        <f>+IFERROR(IF(AG739="#N/C","#N/C",INDEX(Taxonomy_UniqueValues!H:H,MATCH(AG739,Taxonomy_UniqueValues!I:I,0))),"#N/C")</f>
        <v>#N/C</v>
      </c>
      <c r="AG739" s="88" t="s">
        <v>37</v>
      </c>
      <c r="AH739" s="39" t="str" cm="1">
        <f t="array" ref="AH739">IF(LEN(V739)&gt;1,V739,_xlfn.LET(_xlpm.cls,Y739, _xlpm.ord,IFERROR(Z739,"#N/C"), _xlpm.subord,IFERROR(AA739,"#N/C"), _xlpm.infr,IFERROR(AB739,"#N/C"), _xlpm.sf,IFERROR(AC739,"#N/C"), _xlpm.fam,IFERROR(AD739,"#N/C"), _xlpm.subfam,IF(TRIM(AE739)="-","#N/C",IFERROR(AE739,"#N/C")),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_xlpm.fallback,IF(IFERROR(Z739,"#N/C")="#N/C",Y739,IF(IFERROR(AA739,"#N/C")="#N/C",Z739,IF(IFERROR(AB739,"#N/C")="#N/C",AA739,IF(IFERROR(AC739,"#N/C")="#N/C",AB739,IF(IFERROR(AD739,"#N/C")="#N/C",AC739,IF(IFERROR(AE739,"#N/C")="#N/C",AD739,"#N/C")))))), _xlpm.finalResult,IF(OR(_xlpm.computedResult="",_xlpm.computedResult="#N/C"),_xlpm.fallback,_xlpm.computedResult), INDEX(_xlpm.finalResult,1)))</f>
        <v>Diptera</v>
      </c>
      <c r="AI739" s="106" t="s">
        <v>35</v>
      </c>
      <c r="AJ739" s="55" t="str">
        <f t="shared" si="97"/>
        <v>Insecta.Diptera.#N/C.#N/C.#N/C.#N/C.#N/C.#N/C.#N/C</v>
      </c>
    </row>
    <row r="740" spans="1:36" x14ac:dyDescent="0.25">
      <c r="A740" s="3">
        <v>210</v>
      </c>
      <c r="B740" s="50" t="str">
        <f t="shared" si="94"/>
        <v>FAIR-D3_210</v>
      </c>
      <c r="C740" s="51" t="s">
        <v>530</v>
      </c>
      <c r="D740" s="4">
        <f t="shared" si="99"/>
        <v>45168</v>
      </c>
      <c r="E740" s="1" t="s">
        <v>811</v>
      </c>
      <c r="F740" s="81" t="str">
        <f>HYPERLINK(VLOOKUP(E740,Video_List!G:K,5),"video")</f>
        <v>video</v>
      </c>
      <c r="G740" s="5" t="str">
        <f>IF(ISBLANK(E740),"",IFERROR(IF(MATCH(E740,Video_List!$G:$G,)&gt;0,"ok",""),"errr"))</f>
        <v>ok</v>
      </c>
      <c r="H740" s="1" t="s">
        <v>811</v>
      </c>
      <c r="I740" s="81" t="str">
        <f>HYPERLINK(VLOOKUP(H740,Video_List!G:K,5),"video")</f>
        <v>video</v>
      </c>
      <c r="J740" s="5" t="str">
        <f>IF(ISBLANK(H740),"",IFERROR(IF(MATCH(H740,Video_List!$G:$G,)&gt;0,"ok",""),"error"))</f>
        <v>ok</v>
      </c>
      <c r="K740" s="2">
        <v>45168.553368055596</v>
      </c>
      <c r="L740" s="2">
        <v>45168.553657407399</v>
      </c>
      <c r="M740" s="52">
        <f t="shared" si="100"/>
        <v>2.8935180307598785E-4</v>
      </c>
      <c r="N740" s="53" t="s">
        <v>31</v>
      </c>
      <c r="O740" s="54" t="s">
        <v>35</v>
      </c>
      <c r="P740" s="54" t="s">
        <v>33</v>
      </c>
      <c r="Q740" s="6">
        <v>210</v>
      </c>
      <c r="R740" s="5" t="str">
        <f t="shared" si="98"/>
        <v>FAIR-D3/210</v>
      </c>
      <c r="S740" s="4" t="str">
        <f>IF(ISBLANK(E740),"",IF(E740=H740, "1 video",CONCATENATE((+COUNTIFS(Video_List!$A:$A,Monitoring!C740,Video_List!$D:$D,"&lt;=" &amp;Monitoring!L740)-COUNTIFS(Video_List!$A:$A,Monitoring!C740,Video_List!$D:$D,"&lt;=" &amp;Monitoring!K740))+1," videos")))</f>
        <v>1 video</v>
      </c>
      <c r="T740" s="54" t="s">
        <v>57</v>
      </c>
      <c r="U740" s="75"/>
      <c r="V740" s="7" t="str">
        <f t="shared" si="96"/>
        <v/>
      </c>
      <c r="W740" s="85" t="str">
        <f t="shared" si="101"/>
        <v>yes</v>
      </c>
      <c r="X740" s="86" t="s">
        <v>32</v>
      </c>
      <c r="Y740" s="87" t="str">
        <f>+IFERROR(IF(Z740="#N/C","#N/C",INDEX(Taxonomy_UniqueValues!A:A,MATCH(Z740,Taxonomy_UniqueValues!B:B,0))),"#N/C")</f>
        <v>Insecta</v>
      </c>
      <c r="Z740" s="87" t="str">
        <f>+IFERROR(IF(AA740="#N/C","#N/C",INDEX(Taxonomy_UniqueValues!B:B,MATCH(AA740,Taxonomy_UniqueValues!C:C,0))),"#N/C")</f>
        <v>Hymenoptera</v>
      </c>
      <c r="AA740" s="87" t="str">
        <f>+IFERROR(IF(AC740="#N/C","#N/C",INDEX(Taxonomy_UniqueValues!C:C,MATCH(AC740,Taxonomy_UniqueValues!E:E,0))),"#N/C")</f>
        <v>Apocrita</v>
      </c>
      <c r="AB740" s="87" t="str">
        <f>+IFERROR(IF(AC740="#N/C","#N/C",INDEX(Taxonomy_UniqueValues!D:D,MATCH(AC740,Taxonomy_UniqueValues!E:E,0))),"#N/C")</f>
        <v>Aculeata</v>
      </c>
      <c r="AC740" s="87" t="str">
        <f>+IFERROR(IF(AD740="#N/C","#N/C",INDEX(Taxonomy_UniqueValues!E:E,MATCH(AD740,Taxonomy_UniqueValues!F:F,0))),"#N/C")</f>
        <v>Vespoidea</v>
      </c>
      <c r="AD740" s="87" t="str">
        <f>+IFERROR(IF(AE740="#N/C","#N/C",IF(AE740="-",INDEX(Taxonomy_UniqueValues!F:F,MATCH(AF740,Taxonomy_UniqueValues!H:H,0)),INDEX(Taxonomy_UniqueValues!F:F,MATCH(AE740,Taxonomy_UniqueValues!G:G,0)))),"#N/C")</f>
        <v>Vespidae</v>
      </c>
      <c r="AE740" s="87" t="str">
        <f>+IFERROR(IF(AF740="#N/C","#N/C",INDEX(Taxonomy_UniqueValues!G:G,MATCH(AF740,Taxonomy_UniqueValues!H:H,0))),"#N/C")</f>
        <v>Vespinae</v>
      </c>
      <c r="AF740" s="89" t="s">
        <v>58</v>
      </c>
      <c r="AG740" s="88" t="s">
        <v>37</v>
      </c>
      <c r="AH740" s="39" t="str" cm="1">
        <f t="array" ref="AH740">IF(LEN(V740)&gt;1,V740,_xlfn.LET(_xlpm.cls,Y740, _xlpm.ord,IFERROR(Z740,"#N/C"), _xlpm.subord,IFERROR(AA740,"#N/C"), _xlpm.infr,IFERROR(AB740,"#N/C"), _xlpm.sf,IFERROR(AC740,"#N/C"), _xlpm.fam,IFERROR(AD740,"#N/C"), _xlpm.subfam,IF(TRIM(AE740)="-","#N/C",IFERROR(AE740,"#N/C")),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_xlpm.fallback,IF(IFERROR(Z740,"#N/C")="#N/C",Y740,IF(IFERROR(AA740,"#N/C")="#N/C",Z740,IF(IFERROR(AB740,"#N/C")="#N/C",AA740,IF(IFERROR(AC740,"#N/C")="#N/C",AB740,IF(IFERROR(AD740,"#N/C")="#N/C",AC740,IF(IFERROR(AE740,"#N/C")="#N/C",AD740,"#N/C")))))), _xlpm.finalResult,IF(OR(_xlpm.computedResult="",_xlpm.computedResult="#N/C"),_xlpm.fallback,_xlpm.computedResult), INDEX(_xlpm.finalResult,1)))</f>
        <v>wasp</v>
      </c>
      <c r="AI740" s="106" t="s">
        <v>35</v>
      </c>
      <c r="AJ740" s="55" t="str">
        <f t="shared" si="97"/>
        <v>Insecta.Hymenoptera.Apocrita.Aculeata.Vespoidea.Vespidae.Vespinae.Vespula.#N/C</v>
      </c>
    </row>
    <row r="741" spans="1:36" x14ac:dyDescent="0.25">
      <c r="A741" s="3">
        <v>211</v>
      </c>
      <c r="B741" s="50" t="str">
        <f t="shared" ref="B741:B804" si="102">+_xlfn.CONCAT(C741,"_",A741)</f>
        <v>FAIR-D3_211</v>
      </c>
      <c r="C741" s="51" t="s">
        <v>530</v>
      </c>
      <c r="D741" s="4">
        <f t="shared" si="99"/>
        <v>45168</v>
      </c>
      <c r="E741" s="1" t="s">
        <v>812</v>
      </c>
      <c r="F741" s="81" t="str">
        <f>HYPERLINK(VLOOKUP(E741,Video_List!G:K,5),"video")</f>
        <v>video</v>
      </c>
      <c r="G741" s="5" t="str">
        <f>IF(ISBLANK(E741),"",IFERROR(IF(MATCH(E741,Video_List!$G:$G,)&gt;0,"ok",""),"errr"))</f>
        <v>ok</v>
      </c>
      <c r="H741" s="1" t="s">
        <v>812</v>
      </c>
      <c r="I741" s="81" t="str">
        <f>HYPERLINK(VLOOKUP(H741,Video_List!G:K,5),"video")</f>
        <v>video</v>
      </c>
      <c r="J741" s="5" t="str">
        <f>IF(ISBLANK(H741),"",IFERROR(IF(MATCH(H741,Video_List!$G:$G,)&gt;0,"ok",""),"error"))</f>
        <v>ok</v>
      </c>
      <c r="K741" s="2">
        <v>45168.557546296302</v>
      </c>
      <c r="L741" s="2">
        <v>45168.559305555602</v>
      </c>
      <c r="M741" s="52">
        <f t="shared" si="100"/>
        <v>1.7592592994333245E-3</v>
      </c>
      <c r="N741" s="53" t="s">
        <v>31</v>
      </c>
      <c r="O741" s="54" t="s">
        <v>35</v>
      </c>
      <c r="P741" s="54" t="s">
        <v>33</v>
      </c>
      <c r="Q741" s="6">
        <v>211</v>
      </c>
      <c r="R741" s="5" t="str">
        <f t="shared" si="98"/>
        <v>FAIR-D3/211</v>
      </c>
      <c r="S741" s="4" t="str">
        <f>IF(ISBLANK(E741),"",IF(E741=H741, "1 video",CONCATENATE((+COUNTIFS(Video_List!$A:$A,Monitoring!C741,Video_List!$D:$D,"&lt;=" &amp;Monitoring!L741)-COUNTIFS(Video_List!$A:$A,Monitoring!C741,Video_List!$D:$D,"&lt;=" &amp;Monitoring!K741))+1," videos")))</f>
        <v>1 video</v>
      </c>
      <c r="T741" s="54" t="s">
        <v>793</v>
      </c>
      <c r="U741" s="75"/>
      <c r="V741" s="7" t="str">
        <f t="shared" si="96"/>
        <v/>
      </c>
      <c r="W741" s="85" t="s">
        <v>32</v>
      </c>
      <c r="X741" s="86" t="s">
        <v>32</v>
      </c>
      <c r="Y741" s="87" t="str">
        <f>+IFERROR(IF(Z741="#N/C","#N/C",INDEX(Taxonomy_UniqueValues!A:A,MATCH(Z741,Taxonomy_UniqueValues!B:B,0))),"#N/C")</f>
        <v>Insecta</v>
      </c>
      <c r="Z741" s="87" t="str">
        <f>+IFERROR(IF(AA741="#N/C","#N/C",INDEX(Taxonomy_UniqueValues!B:B,MATCH(AA741,Taxonomy_UniqueValues!C:C,0))),"#N/C")</f>
        <v>Hymenoptera</v>
      </c>
      <c r="AA741" s="87" t="str">
        <f>+IFERROR(IF(AC741="#N/C","#N/C",INDEX(Taxonomy_UniqueValues!C:C,MATCH(AC741,Taxonomy_UniqueValues!E:E,0))),"#N/C")</f>
        <v>Symphyta</v>
      </c>
      <c r="AB741" s="87">
        <f>+IFERROR(IF(AC741="#N/C","#N/C",INDEX(Taxonomy_UniqueValues!D:D,MATCH(AC741,Taxonomy_UniqueValues!E:E,0))),"#N/C")</f>
        <v>0</v>
      </c>
      <c r="AC741" s="87" t="str">
        <f>+IFERROR(IF(AD741="#N/C","#N/C",INDEX(Taxonomy_UniqueValues!E:E,MATCH(AD741,Taxonomy_UniqueValues!F:F,0))),"#N/C")</f>
        <v>Tenthredinoidea</v>
      </c>
      <c r="AD741" s="87" t="str">
        <f>+IFERROR(IF(AE741="#N/C","#N/C",IF(AE741="-",INDEX(Taxonomy_UniqueValues!F:F,MATCH(AF741,Taxonomy_UniqueValues!H:H,0)),INDEX(Taxonomy_UniqueValues!F:F,MATCH(AE741,Taxonomy_UniqueValues!G:G,0)))),"#N/C")</f>
        <v>Tenthredinidae</v>
      </c>
      <c r="AE741" s="87" t="str">
        <f>+IFERROR(IF(AF741="#N/C","#N/C",INDEX(Taxonomy_UniqueValues!G:G,MATCH(AF741,Taxonomy_UniqueValues!H:H,0))),"#N/C")</f>
        <v>Athaliinae</v>
      </c>
      <c r="AF741" s="89" t="s">
        <v>794</v>
      </c>
      <c r="AG741" s="88" t="s">
        <v>37</v>
      </c>
      <c r="AH741" s="39" t="str" cm="1">
        <f t="array" ref="AH741">IF(LEN(V741)&gt;1,V741,_xlfn.LET(_xlpm.cls,Y741, _xlpm.ord,IFERROR(Z741,"#N/C"), _xlpm.subord,IFERROR(AA741,"#N/C"), _xlpm.infr,IFERROR(AB741,"#N/C"), _xlpm.sf,IFERROR(AC741,"#N/C"), _xlpm.fam,IFERROR(AD741,"#N/C"), _xlpm.subfam,IF(TRIM(AE741)="-","#N/C",IFERROR(AE741,"#N/C")),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_xlpm.fallback,IF(IFERROR(Z741,"#N/C")="#N/C",Y741,IF(IFERROR(AA741,"#N/C")="#N/C",Z741,IF(IFERROR(AB741,"#N/C")="#N/C",AA741,IF(IFERROR(AC741,"#N/C")="#N/C",AB741,IF(IFERROR(AD741,"#N/C")="#N/C",AC741,IF(IFERROR(AE741,"#N/C")="#N/C",AD741,"#N/C")))))), _xlpm.finalResult,IF(OR(_xlpm.computedResult="",_xlpm.computedResult="#N/C"),_xlpm.fallback,_xlpm.computedResult), INDEX(_xlpm.finalResult,1)))</f>
        <v>saw_fly</v>
      </c>
      <c r="AI741" s="106" t="s">
        <v>35</v>
      </c>
      <c r="AJ741" s="55" t="str">
        <f t="shared" si="97"/>
        <v>Insecta.Hymenoptera.Symphyta.0.Tenthredinoidea.Tenthredinidae.Athaliinae.Athalia.#N/C</v>
      </c>
    </row>
    <row r="742" spans="1:36" x14ac:dyDescent="0.25">
      <c r="A742" s="3">
        <v>212</v>
      </c>
      <c r="B742" s="50" t="str">
        <f t="shared" si="102"/>
        <v>FAIR-D3_212</v>
      </c>
      <c r="C742" s="51" t="s">
        <v>530</v>
      </c>
      <c r="D742" s="4">
        <f t="shared" si="99"/>
        <v>45168</v>
      </c>
      <c r="E742" s="1" t="s">
        <v>813</v>
      </c>
      <c r="F742" s="81" t="str">
        <f>HYPERLINK(VLOOKUP(E742,Video_List!G:K,5),"video")</f>
        <v>video</v>
      </c>
      <c r="G742" s="5" t="str">
        <f>IF(ISBLANK(E742),"",IFERROR(IF(MATCH(E742,Video_List!$G:$G,)&gt;0,"ok",""),"errr"))</f>
        <v>ok</v>
      </c>
      <c r="H742" s="1" t="s">
        <v>813</v>
      </c>
      <c r="I742" s="81" t="str">
        <f>HYPERLINK(VLOOKUP(H742,Video_List!G:K,5),"video")</f>
        <v>video</v>
      </c>
      <c r="J742" s="5" t="str">
        <f>IF(ISBLANK(H742),"",IFERROR(IF(MATCH(H742,Video_List!$G:$G,)&gt;0,"ok",""),"error"))</f>
        <v>ok</v>
      </c>
      <c r="K742" s="2">
        <v>45168.573923611097</v>
      </c>
      <c r="L742" s="2">
        <v>45168.574050925898</v>
      </c>
      <c r="M742" s="52">
        <f t="shared" si="100"/>
        <v>1.2731480092043057E-4</v>
      </c>
      <c r="N742" s="53" t="s">
        <v>31</v>
      </c>
      <c r="O742" s="54" t="s">
        <v>35</v>
      </c>
      <c r="P742" s="54" t="s">
        <v>33</v>
      </c>
      <c r="Q742" s="6">
        <v>212</v>
      </c>
      <c r="R742" s="5" t="str">
        <f t="shared" si="98"/>
        <v>FAIR-D3/212</v>
      </c>
      <c r="S742" s="4" t="str">
        <f>IF(ISBLANK(E742),"",IF(E742=H742, "1 video",CONCATENATE((+COUNTIFS(Video_List!$A:$A,Monitoring!C742,Video_List!$D:$D,"&lt;=" &amp;Monitoring!L742)-COUNTIFS(Video_List!$A:$A,Monitoring!C742,Video_List!$D:$D,"&lt;=" &amp;Monitoring!K742))+1," videos")))</f>
        <v>1 video</v>
      </c>
      <c r="T742" s="6" t="s">
        <v>537</v>
      </c>
      <c r="U742" s="75"/>
      <c r="V742" s="7" t="str">
        <f t="shared" si="96"/>
        <v/>
      </c>
      <c r="W742" s="85" t="str">
        <f>+IF(Y742="#N/C","-",IF(AC742="#N/C","no","yes"))</f>
        <v>yes</v>
      </c>
      <c r="X742" s="86" t="s">
        <v>32</v>
      </c>
      <c r="Y742" s="87" t="str">
        <f>+IFERROR(IF(Z742="#N/C","#N/C",INDEX(Taxonomy_UniqueValues!A:A,MATCH(Z742,Taxonomy_UniqueValues!B:B,0))),"#N/C")</f>
        <v>Insecta</v>
      </c>
      <c r="Z742" s="87" t="str">
        <f>+IFERROR(IF(AA742="#N/C","#N/C",INDEX(Taxonomy_UniqueValues!B:B,MATCH(AA742,Taxonomy_UniqueValues!C:C,0))),"#N/C")</f>
        <v>Diptera</v>
      </c>
      <c r="AA742" s="87" t="str">
        <f>+IFERROR(IF(AC742="#N/C","#N/C",INDEX(Taxonomy_UniqueValues!C:C,MATCH(AC742,Taxonomy_UniqueValues!E:E,0))),"#N/C")</f>
        <v>Brachycera</v>
      </c>
      <c r="AB742" s="87" t="str">
        <f>+IFERROR(IF(AC742="#N/C","#N/C",INDEX(Taxonomy_UniqueValues!D:D,MATCH(AC742,Taxonomy_UniqueValues!E:E,0))),"#N/C")</f>
        <v>Muscomorpha</v>
      </c>
      <c r="AC742" s="87" t="str">
        <f>+IFERROR(IF(AD742="#N/C","#N/C",INDEX(Taxonomy_UniqueValues!E:E,MATCH(AD742,Taxonomy_UniqueValues!F:F,0))),"#N/C")</f>
        <v>Oestroidea</v>
      </c>
      <c r="AD742" s="87" t="str">
        <f>+IFERROR(IF(AE742="#N/C","#N/C",IF(AE742="-",INDEX(Taxonomy_UniqueValues!F:F,MATCH(AF742,Taxonomy_UniqueValues!H:H,0)),INDEX(Taxonomy_UniqueValues!F:F,MATCH(AE742,Taxonomy_UniqueValues!G:G,0)))),"#N/C")</f>
        <v>Tachinidae</v>
      </c>
      <c r="AE742" s="87" t="str">
        <f>+IFERROR(IF(AF742="#N/C","#N/C",INDEX(Taxonomy_UniqueValues!G:G,MATCH(AF742,Taxonomy_UniqueValues!H:H,0))),"#N/C")</f>
        <v>Tachininae</v>
      </c>
      <c r="AF742" s="89" t="s">
        <v>645</v>
      </c>
      <c r="AG742" s="88" t="s">
        <v>37</v>
      </c>
      <c r="AH742" s="39" t="str" cm="1">
        <f t="array" ref="AH742">IF(LEN(V742)&gt;1,V742,_xlfn.LET(_xlpm.cls,Y742, _xlpm.ord,IFERROR(Z742,"#N/C"), _xlpm.subord,IFERROR(AA742,"#N/C"), _xlpm.infr,IFERROR(AB742,"#N/C"), _xlpm.sf,IFERROR(AC742,"#N/C"), _xlpm.fam,IFERROR(AD742,"#N/C"), _xlpm.subfam,IF(TRIM(AE742)="-","#N/C",IFERROR(AE742,"#N/C")),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_xlpm.fallback,IF(IFERROR(Z742,"#N/C")="#N/C",Y742,IF(IFERROR(AA742,"#N/C")="#N/C",Z742,IF(IFERROR(AB742,"#N/C")="#N/C",AA742,IF(IFERROR(AC742,"#N/C")="#N/C",AB742,IF(IFERROR(AD742,"#N/C")="#N/C",AC742,IF(IFERROR(AE742,"#N/C")="#N/C",AD742,"#N/C")))))), _xlpm.finalResult,IF(OR(_xlpm.computedResult="",_xlpm.computedResult="#N/C"),_xlpm.fallback,_xlpm.computedResult), INDEX(_xlpm.finalResult,1)))</f>
        <v>flesh_fly</v>
      </c>
      <c r="AI742" s="106" t="s">
        <v>35</v>
      </c>
      <c r="AJ742" s="55" t="str">
        <f t="shared" si="97"/>
        <v>Insecta.Diptera.Brachycera.Muscomorpha.Oestroidea.Tachinidae.Tachininae.Tachina.#N/C</v>
      </c>
    </row>
    <row r="743" spans="1:36" x14ac:dyDescent="0.25">
      <c r="A743" s="3">
        <v>213</v>
      </c>
      <c r="B743" s="50" t="str">
        <f t="shared" si="102"/>
        <v>FAIR-D3_213</v>
      </c>
      <c r="C743" s="51" t="s">
        <v>530</v>
      </c>
      <c r="D743" s="4">
        <f t="shared" si="99"/>
        <v>45168</v>
      </c>
      <c r="E743" s="1" t="s">
        <v>814</v>
      </c>
      <c r="F743" s="81" t="str">
        <f>HYPERLINK(VLOOKUP(E743,Video_List!G:K,5),"video")</f>
        <v>video</v>
      </c>
      <c r="G743" s="5" t="str">
        <f>IF(ISBLANK(E743),"",IFERROR(IF(MATCH(E743,Video_List!$G:$G,)&gt;0,"ok",""),"errr"))</f>
        <v>ok</v>
      </c>
      <c r="H743" s="1" t="s">
        <v>814</v>
      </c>
      <c r="I743" s="81" t="str">
        <f>HYPERLINK(VLOOKUP(H743,Video_List!G:K,5),"video")</f>
        <v>video</v>
      </c>
      <c r="J743" s="5" t="str">
        <f>IF(ISBLANK(H743),"",IFERROR(IF(MATCH(H743,Video_List!$G:$G,)&gt;0,"ok",""),"error"))</f>
        <v>ok</v>
      </c>
      <c r="K743" s="2">
        <v>45168.577546296299</v>
      </c>
      <c r="L743" s="2">
        <v>45168.577708333301</v>
      </c>
      <c r="M743" s="52">
        <f t="shared" si="100"/>
        <v>1.6203700215555727E-4</v>
      </c>
      <c r="N743" s="53" t="s">
        <v>46</v>
      </c>
      <c r="O743" s="54" t="s">
        <v>32</v>
      </c>
      <c r="P743" s="54" t="s">
        <v>33</v>
      </c>
      <c r="Q743" s="6">
        <v>213</v>
      </c>
      <c r="R743" s="5" t="str">
        <f t="shared" si="98"/>
        <v>FAIR-D3/213</v>
      </c>
      <c r="S743" s="4" t="str">
        <f>IF(ISBLANK(E743),"",IF(E743=H743, "1 video",CONCATENATE((+COUNTIFS(Video_List!$A:$A,Monitoring!C743,Video_List!$D:$D,"&lt;=" &amp;Monitoring!L743)-COUNTIFS(Video_List!$A:$A,Monitoring!C743,Video_List!$D:$D,"&lt;=" &amp;Monitoring!K743))+1," videos")))</f>
        <v>1 video</v>
      </c>
      <c r="T743" s="54" t="s">
        <v>34</v>
      </c>
      <c r="U743" s="75"/>
      <c r="V743" s="7" t="str">
        <f t="shared" si="96"/>
        <v/>
      </c>
      <c r="W743" s="85" t="str">
        <f>+IF(Y743="#N/C","-",IF(AC743="#N/C","no","yes"))</f>
        <v>yes</v>
      </c>
      <c r="X743" s="86" t="s">
        <v>35</v>
      </c>
      <c r="Y743" s="87" t="str">
        <f>+IFERROR(IF(Z743="#N/C","#N/C",IF(Z743=0,INDEX(Taxonomy_UniqueValues!A:A,MATCH(AA743,Taxonomy_UniqueValues!C:C,0)),INDEX(Taxonomy_UniqueValues!A:A,MATCH(Z743,Taxonomy_UniqueValues!B:B,0)))),"#N/C")</f>
        <v>Insecta</v>
      </c>
      <c r="Z743" s="87" t="str">
        <f>+IFERROR(IF(AA743="#N/C","#N/C",IF(AA743=0,INDEX(Taxonomy_UniqueValues!B:B,MATCH(AB743,Taxonomy_UniqueValues!D:D,0)),INDEX(Taxonomy_UniqueValues!B:B,MATCH(AA743,Taxonomy_UniqueValues!C:C,0)))),"#N/C")</f>
        <v>Diptera</v>
      </c>
      <c r="AA743" s="87" t="str">
        <f>+IFERROR(IF(AB743="#N/C","#N/C",IF(AB743=0,INDEX(Taxonomy_UniqueValues!C:C,MATCH(AC743,Taxonomy_UniqueValues!E:E,0)),INDEX(Taxonomy_UniqueValues!C:C,MATCH(AB743,Taxonomy_UniqueValues!D:D,0)))),"#N/C")</f>
        <v>Brachycera</v>
      </c>
      <c r="AB743" s="87" t="str">
        <f>+IFERROR(IF(AC743="#N/C","#N/C",IF(AC743=0,INDEX(Taxonomy_UniqueValues!D:D,MATCH(AD743,Taxonomy_UniqueValues!F:F,0)),INDEX(Taxonomy_UniqueValues!D:D,MATCH(AC743,Taxonomy_UniqueValues!E:E,0)))),"#N/C")</f>
        <v>Muscomorpha</v>
      </c>
      <c r="AC743" s="87" t="str">
        <f>+IFERROR(IF(AD743="#N/C","#N/C",IF(AD743=0,INDEX(Taxonomy_UniqueValues!E:E,MATCH(AE743,Taxonomy_UniqueValues!G:G,0)),INDEX(Taxonomy_UniqueValues!E:E,MATCH(AD743,Taxonomy_UniqueValues!F:F,0)))),"#N/C")</f>
        <v>Muscoidea</v>
      </c>
      <c r="AD743" s="87" t="str">
        <f>+IFERROR(IF(AE743="#N/C","#N/C",IF(AE743=0,INDEX(Taxonomy_UniqueValues!F:F,MATCH(AF743,Taxonomy_UniqueValues!H:H,0)),INDEX(Taxonomy_UniqueValues!F:F,MATCH(AE743,Taxonomy_UniqueValues!G:G,0)))),"#N/C")</f>
        <v>Fanniidae</v>
      </c>
      <c r="AE743" s="87">
        <f>+IFERROR(IF(AF743="#N/C","#N/C",INDEX(Taxonomy_UniqueValues!G:G,MATCH(AF743,Taxonomy_UniqueValues!H:H,0))),"#N/C")</f>
        <v>0</v>
      </c>
      <c r="AF743" s="89" t="s">
        <v>39</v>
      </c>
      <c r="AG743" s="88" t="s">
        <v>37</v>
      </c>
      <c r="AH743" s="39" t="str" cm="1">
        <f t="array" ref="AH743">IF(LEN(V743)&gt;1,V743,_xlfn.LET(_xlpm.cls,Y743, _xlpm.ord,IFERROR(Z743,"#N/C"), _xlpm.subord,IFERROR(AA743,"#N/C"), _xlpm.infr,IFERROR(AB743,"#N/C"), _xlpm.sf,IFERROR(AC743,"#N/C"), _xlpm.fam,IFERROR(AD743,"#N/C"), _xlpm.subfam,IF(TRIM(AE743)="-","#N/C",IFERROR(AE743,"#N/C")),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_xlpm.fallback,IF(IFERROR(Z743,"#N/C")="#N/C",Y743,IF(IFERROR(AA743,"#N/C")="#N/C",Z743,IF(IFERROR(AB743,"#N/C")="#N/C",AA743,IF(IFERROR(AC743,"#N/C")="#N/C",AB743,IF(IFERROR(AD743,"#N/C")="#N/C",AC743,IF(IFERROR(AE743,"#N/C")="#N/C",AD743,"#N/C")))))), _xlpm.finalResult,IF(OR(_xlpm.computedResult="",_xlpm.computedResult="#N/C"),_xlpm.fallback,_xlpm.computedResult), INDEX(_xlpm.finalResult,1)))</f>
        <v>fly</v>
      </c>
      <c r="AI743" s="106" t="s">
        <v>35</v>
      </c>
      <c r="AJ743" s="55" t="str">
        <f t="shared" si="97"/>
        <v>Insecta.Diptera.Brachycera.Muscomorpha.Muscoidea.Fanniidae.0.Fannia.#N/C</v>
      </c>
    </row>
    <row r="744" spans="1:36" x14ac:dyDescent="0.25">
      <c r="A744" s="3">
        <v>214</v>
      </c>
      <c r="B744" s="50" t="str">
        <f t="shared" si="102"/>
        <v>FAIR-D3_214</v>
      </c>
      <c r="C744" s="51" t="s">
        <v>530</v>
      </c>
      <c r="D744" s="4">
        <f t="shared" si="99"/>
        <v>45168</v>
      </c>
      <c r="E744" s="1" t="s">
        <v>815</v>
      </c>
      <c r="F744" s="81" t="str">
        <f>HYPERLINK(VLOOKUP(E744,Video_List!G:K,5),"video")</f>
        <v>video</v>
      </c>
      <c r="G744" s="5" t="str">
        <f>IF(ISBLANK(E744),"",IFERROR(IF(MATCH(E744,Video_List!$G:$G,)&gt;0,"ok",""),"errr"))</f>
        <v>ok</v>
      </c>
      <c r="H744" s="1" t="s">
        <v>815</v>
      </c>
      <c r="I744" s="81" t="str">
        <f>HYPERLINK(VLOOKUP(H744,Video_List!G:K,5),"video")</f>
        <v>video</v>
      </c>
      <c r="J744" s="5" t="str">
        <f>IF(ISBLANK(H744),"",IFERROR(IF(MATCH(H744,Video_List!$G:$G,)&gt;0,"ok",""),"error"))</f>
        <v>ok</v>
      </c>
      <c r="K744" s="2">
        <v>45168.584930555597</v>
      </c>
      <c r="L744" s="2">
        <v>45168.5851736111</v>
      </c>
      <c r="M744" s="52">
        <f t="shared" si="100"/>
        <v>2.4305550323333591E-4</v>
      </c>
      <c r="N744" s="53" t="s">
        <v>31</v>
      </c>
      <c r="O744" s="54" t="s">
        <v>35</v>
      </c>
      <c r="P744" s="54" t="s">
        <v>33</v>
      </c>
      <c r="Q744" s="6">
        <v>214</v>
      </c>
      <c r="R744" s="5" t="str">
        <f t="shared" si="98"/>
        <v>FAIR-D3/214</v>
      </c>
      <c r="S744" s="4" t="str">
        <f>IF(ISBLANK(E744),"",IF(E744=H744, "1 video",CONCATENATE((+COUNTIFS(Video_List!$A:$A,Monitoring!C744,Video_List!$D:$D,"&lt;=" &amp;Monitoring!L744)-COUNTIFS(Video_List!$A:$A,Monitoring!C744,Video_List!$D:$D,"&lt;=" &amp;Monitoring!K744))+1," videos")))</f>
        <v>1 video</v>
      </c>
      <c r="T744" s="54" t="s">
        <v>42</v>
      </c>
      <c r="U744" s="75"/>
      <c r="V744" s="7" t="str">
        <f t="shared" si="96"/>
        <v/>
      </c>
      <c r="W744" s="85" t="s">
        <v>32</v>
      </c>
      <c r="X744" s="86" t="s">
        <v>32</v>
      </c>
      <c r="Y744" s="87" t="str">
        <f>+IFERROR(IF(Z744="#N/C","#N/C",INDEX(Taxonomy_UniqueValues!A:A,MATCH(Z744,Taxonomy_UniqueValues!B:B,0))),"#N/C")</f>
        <v>Insecta</v>
      </c>
      <c r="Z744" s="87" t="str">
        <f>+IFERROR(IF(AA744="#N/C","#N/C",INDEX(Taxonomy_UniqueValues!B:B,MATCH(AA744,Taxonomy_UniqueValues!C:C,0))),"#N/C")</f>
        <v>Diptera</v>
      </c>
      <c r="AA744" s="87" t="str">
        <f>+IFERROR(IF(AC744="#N/C","#N/C",INDEX(Taxonomy_UniqueValues!C:C,MATCH(AC744,Taxonomy_UniqueValues!E:E,0))),"#N/C")</f>
        <v>Brachycera</v>
      </c>
      <c r="AB744" s="87" t="str">
        <f>+IFERROR(IF(AC744="#N/C","#N/C",INDEX(Taxonomy_UniqueValues!D:D,MATCH(AC744,Taxonomy_UniqueValues!E:E,0))),"#N/C")</f>
        <v>Muscomorpha</v>
      </c>
      <c r="AC744" s="87" t="str">
        <f>+IFERROR(IF(AD744="#N/C","#N/C",INDEX(Taxonomy_UniqueValues!E:E,MATCH(AD744,Taxonomy_UniqueValues!F:F,0))),"#N/C")</f>
        <v>Syrphoidea</v>
      </c>
      <c r="AD744" s="87" t="str">
        <f>+IFERROR(IF(AE744="#N/C","#N/C",IF(AE744="-",INDEX(Taxonomy_UniqueValues!F:F,MATCH(AF744,Taxonomy_UniqueValues!H:H,0)),INDEX(Taxonomy_UniqueValues!F:F,MATCH(AE744,Taxonomy_UniqueValues!G:G,0)))),"#N/C")</f>
        <v>Syrphidae</v>
      </c>
      <c r="AE744" s="87" t="str">
        <f>+IFERROR(IF(AF744="#N/C","#N/C",INDEX(Taxonomy_UniqueValues!G:G,MATCH(AF744,Taxonomy_UniqueValues!H:H,0))),"#N/C")</f>
        <v>Eristalinae</v>
      </c>
      <c r="AF744" s="89" t="s">
        <v>816</v>
      </c>
      <c r="AG744" s="88" t="s">
        <v>37</v>
      </c>
      <c r="AH744" s="39" t="str" cm="1">
        <f t="array" ref="AH744">IF(LEN(V744)&gt;1,V744,_xlfn.LET(_xlpm.cls,Y744, _xlpm.ord,IFERROR(Z744,"#N/C"), _xlpm.subord,IFERROR(AA744,"#N/C"), _xlpm.infr,IFERROR(AB744,"#N/C"), _xlpm.sf,IFERROR(AC744,"#N/C"), _xlpm.fam,IFERROR(AD744,"#N/C"), _xlpm.subfam,IF(TRIM(AE744)="-","#N/C",IFERROR(AE744,"#N/C")),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_xlpm.fallback,IF(IFERROR(Z744,"#N/C")="#N/C",Y744,IF(IFERROR(AA744,"#N/C")="#N/C",Z744,IF(IFERROR(AB744,"#N/C")="#N/C",AA744,IF(IFERROR(AC744,"#N/C")="#N/C",AB744,IF(IFERROR(AD744,"#N/C")="#N/C",AC744,IF(IFERROR(AE744,"#N/C")="#N/C",AD744,"#N/C")))))), _xlpm.finalResult,IF(OR(_xlpm.computedResult="",_xlpm.computedResult="#N/C"),_xlpm.fallback,_xlpm.computedResult), INDEX(_xlpm.finalResult,1)))</f>
        <v>hoverfly</v>
      </c>
      <c r="AI744" s="106" t="s">
        <v>35</v>
      </c>
      <c r="AJ744" s="55" t="str">
        <f t="shared" si="97"/>
        <v>Insecta.Diptera.Brachycera.Muscomorpha.Syrphoidea.Syrphidae.Eristalinae.Eristalis.#N/C</v>
      </c>
    </row>
    <row r="745" spans="1:36" x14ac:dyDescent="0.25">
      <c r="A745" s="3">
        <v>215</v>
      </c>
      <c r="B745" s="50" t="str">
        <f t="shared" si="102"/>
        <v>FAIR-D3_215</v>
      </c>
      <c r="C745" s="51" t="s">
        <v>530</v>
      </c>
      <c r="D745" s="4">
        <f t="shared" si="99"/>
        <v>45168</v>
      </c>
      <c r="E745" s="1" t="s">
        <v>817</v>
      </c>
      <c r="F745" s="81" t="str">
        <f>HYPERLINK(VLOOKUP(E745,Video_List!G:K,5),"video")</f>
        <v>video</v>
      </c>
      <c r="G745" s="5" t="str">
        <f>IF(ISBLANK(E745),"",IFERROR(IF(MATCH(E745,Video_List!$G:$G,)&gt;0,"ok",""),"errr"))</f>
        <v>ok</v>
      </c>
      <c r="H745" s="1" t="s">
        <v>818</v>
      </c>
      <c r="I745" s="81" t="str">
        <f>HYPERLINK(VLOOKUP(H745,Video_List!G:K,5),"video")</f>
        <v>video</v>
      </c>
      <c r="J745" s="5" t="str">
        <f>IF(ISBLANK(H745),"",IFERROR(IF(MATCH(H745,Video_List!$G:$G,)&gt;0,"ok",""),"error"))</f>
        <v>ok</v>
      </c>
      <c r="K745" s="2">
        <v>45168.6542708333</v>
      </c>
      <c r="L745" s="2">
        <v>45168.656215277799</v>
      </c>
      <c r="M745" s="52">
        <f t="shared" si="100"/>
        <v>1.9444444988039322E-3</v>
      </c>
      <c r="N745" s="53" t="s">
        <v>31</v>
      </c>
      <c r="O745" s="54" t="s">
        <v>32</v>
      </c>
      <c r="P745" s="54" t="s">
        <v>33</v>
      </c>
      <c r="Q745" s="6">
        <v>215</v>
      </c>
      <c r="R745" s="5" t="str">
        <f t="shared" si="98"/>
        <v>FAIR-D3/215</v>
      </c>
      <c r="S745" s="4" t="str">
        <f>IF(ISBLANK(E745),"",IF(E745=H745, "1 video",CONCATENATE((+COUNTIFS(Video_List!$A:$A,Monitoring!C745,Video_List!$D:$D,"&lt;=" &amp;Monitoring!L745)-COUNTIFS(Video_List!$A:$A,Monitoring!C745,Video_List!$D:$D,"&lt;=" &amp;Monitoring!K745))+1," videos")))</f>
        <v>3 videos</v>
      </c>
      <c r="T745" s="54" t="s">
        <v>34</v>
      </c>
      <c r="U745" s="75"/>
      <c r="V745" s="7" t="str">
        <f t="shared" si="96"/>
        <v/>
      </c>
      <c r="W745" s="85" t="str">
        <f t="shared" ref="W745:W757" si="103">+IF(Y745="#N/C","-",IF(AC745="#N/C","no","yes"))</f>
        <v>no</v>
      </c>
      <c r="X745" s="86" t="s">
        <v>35</v>
      </c>
      <c r="Y745" s="87" t="str">
        <f>+IFERROR(IF(Z745="#N/C","#N/C",INDEX(Taxonomy_UniqueValues!A:A,MATCH(Z745,Taxonomy_UniqueValues!B:B,0))),"#N/C")</f>
        <v>Insecta</v>
      </c>
      <c r="Z745" s="87" t="str">
        <f>+IFERROR(IF(AA745="#N/C","#N/C",INDEX(Taxonomy_UniqueValues!B:B,MATCH(AA745,Taxonomy_UniqueValues!C:C,0))),"#N/C")</f>
        <v>Diptera</v>
      </c>
      <c r="AA745" s="87" t="s">
        <v>49</v>
      </c>
      <c r="AB745" s="87" t="str">
        <f>+IFERROR(IF(AC745="#N/C","#N/C",INDEX(Taxonomy_UniqueValues!D:D,MATCH(AC745,Taxonomy_UniqueValues!E:E,0))),"#N/C")</f>
        <v>#N/C</v>
      </c>
      <c r="AC745" s="87" t="str">
        <f>+IFERROR(IF(AD745="#N/C","#N/C",INDEX(Taxonomy_UniqueValues!E:E,MATCH(AD745,Taxonomy_UniqueValues!F:F,0))),"#N/C")</f>
        <v>#N/C</v>
      </c>
      <c r="AD745" s="87" t="str">
        <f>+IFERROR(IF(AE745="#N/C","#N/C",IF(AE745="-",INDEX(Taxonomy_UniqueValues!F:F,MATCH(AF745,Taxonomy_UniqueValues!H:H,0)),INDEX(Taxonomy_UniqueValues!F:F,MATCH(AE745,Taxonomy_UniqueValues!G:G,0)))),"#N/C")</f>
        <v>#N/C</v>
      </c>
      <c r="AE745" s="87" t="str">
        <f>+IFERROR(IF(AF745="#N/C","#N/C",INDEX(Taxonomy_UniqueValues!G:G,MATCH(AF745,Taxonomy_UniqueValues!H:H,0))),"#N/C")</f>
        <v>#N/C</v>
      </c>
      <c r="AF745" s="89" t="str">
        <f>+IFERROR(IF(AG745="#N/C","#N/C",INDEX(Taxonomy_UniqueValues!H:H,MATCH(AG745,Taxonomy_UniqueValues!I:I,0))),"#N/C")</f>
        <v>#N/C</v>
      </c>
      <c r="AG745" s="88" t="s">
        <v>37</v>
      </c>
      <c r="AH745" s="39" t="str" cm="1">
        <f t="array" ref="AH745">IF(LEN(V745)&gt;1,V745,_xlfn.LET(_xlpm.cls,Y745, _xlpm.ord,IFERROR(Z745,"#N/C"), _xlpm.subord,IFERROR(AA745,"#N/C"), _xlpm.infr,IFERROR(AB745,"#N/C"), _xlpm.sf,IFERROR(AC745,"#N/C"), _xlpm.fam,IFERROR(AD745,"#N/C"), _xlpm.subfam,IF(TRIM(AE745)="-","#N/C",IFERROR(AE745,"#N/C")),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_xlpm.fallback,IF(IFERROR(Z745,"#N/C")="#N/C",Y745,IF(IFERROR(AA745,"#N/C")="#N/C",Z745,IF(IFERROR(AB745,"#N/C")="#N/C",AA745,IF(IFERROR(AC745,"#N/C")="#N/C",AB745,IF(IFERROR(AD745,"#N/C")="#N/C",AC745,IF(IFERROR(AE745,"#N/C")="#N/C",AD745,"#N/C")))))), _xlpm.finalResult,IF(OR(_xlpm.computedResult="",_xlpm.computedResult="#N/C"),_xlpm.fallback,_xlpm.computedResult), INDEX(_xlpm.finalResult,1)))</f>
        <v>Brachycera</v>
      </c>
      <c r="AI745" s="106" t="s">
        <v>35</v>
      </c>
      <c r="AJ745" s="55" t="str">
        <f t="shared" si="97"/>
        <v>Insecta.Diptera.Brachycera.#N/C.#N/C.#N/C.#N/C.#N/C.#N/C</v>
      </c>
    </row>
    <row r="746" spans="1:36" x14ac:dyDescent="0.25">
      <c r="A746" s="3">
        <v>216</v>
      </c>
      <c r="B746" s="50" t="str">
        <f t="shared" si="102"/>
        <v>FAIR-D3_216</v>
      </c>
      <c r="C746" s="51" t="s">
        <v>530</v>
      </c>
      <c r="D746" s="4">
        <f t="shared" si="99"/>
        <v>45168</v>
      </c>
      <c r="E746" s="1" t="s">
        <v>819</v>
      </c>
      <c r="F746" s="81" t="str">
        <f>HYPERLINK(VLOOKUP(E746,Video_List!G:K,5),"video")</f>
        <v>video</v>
      </c>
      <c r="G746" s="5" t="str">
        <f>IF(ISBLANK(E746),"",IFERROR(IF(MATCH(E746,Video_List!$G:$G,)&gt;0,"ok",""),"errr"))</f>
        <v>ok</v>
      </c>
      <c r="H746" s="1" t="s">
        <v>819</v>
      </c>
      <c r="I746" s="81" t="str">
        <f>HYPERLINK(VLOOKUP(H746,Video_List!G:K,5),"video")</f>
        <v>video</v>
      </c>
      <c r="J746" s="5" t="str">
        <f>IF(ISBLANK(H746),"",IFERROR(IF(MATCH(H746,Video_List!$G:$G,)&gt;0,"ok",""),"error"))</f>
        <v>ok</v>
      </c>
      <c r="K746" s="2">
        <v>45168.658217592601</v>
      </c>
      <c r="L746" s="2">
        <v>45168.658287036997</v>
      </c>
      <c r="M746" s="52">
        <f t="shared" si="100"/>
        <v>6.9444395194295794E-5</v>
      </c>
      <c r="N746" s="53" t="s">
        <v>46</v>
      </c>
      <c r="O746" s="54" t="s">
        <v>32</v>
      </c>
      <c r="P746" s="54" t="s">
        <v>33</v>
      </c>
      <c r="Q746" s="6">
        <v>216</v>
      </c>
      <c r="R746" s="5" t="str">
        <f t="shared" si="98"/>
        <v>FAIR-D3/216</v>
      </c>
      <c r="S746" s="4" t="str">
        <f>IF(ISBLANK(E746),"",IF(E746=H746, "1 video",CONCATENATE((+COUNTIFS(Video_List!$A:$A,Monitoring!C746,Video_List!$D:$D,"&lt;=" &amp;Monitoring!L746)-COUNTIFS(Video_List!$A:$A,Monitoring!C746,Video_List!$D:$D,"&lt;=" &amp;Monitoring!K746))+1," videos")))</f>
        <v>1 video</v>
      </c>
      <c r="T746" s="54" t="s">
        <v>34</v>
      </c>
      <c r="U746" s="75"/>
      <c r="V746" s="7" t="str">
        <f t="shared" si="96"/>
        <v/>
      </c>
      <c r="W746" s="85" t="str">
        <f t="shared" si="103"/>
        <v>no</v>
      </c>
      <c r="X746" s="86" t="s">
        <v>35</v>
      </c>
      <c r="Y746" s="87" t="str">
        <f>+IFERROR(IF(Z746="#N/C","#N/C",INDEX(Taxonomy_UniqueValues!A:A,MATCH(Z746,Taxonomy_UniqueValues!B:B,0))),"#N/C")</f>
        <v>Insecta</v>
      </c>
      <c r="Z746" s="87" t="str">
        <f>+IFERROR(IF(AA746="#N/C","#N/C",INDEX(Taxonomy_UniqueValues!B:B,MATCH(AA746,Taxonomy_UniqueValues!C:C,0))),"#N/C")</f>
        <v>Diptera</v>
      </c>
      <c r="AA746" s="87" t="s">
        <v>49</v>
      </c>
      <c r="AB746" s="87" t="str">
        <f>+IFERROR(IF(AC746="#N/C","#N/C",INDEX(Taxonomy_UniqueValues!D:D,MATCH(AC746,Taxonomy_UniqueValues!E:E,0))),"#N/C")</f>
        <v>#N/C</v>
      </c>
      <c r="AC746" s="87" t="str">
        <f>+IFERROR(IF(AD746="#N/C","#N/C",INDEX(Taxonomy_UniqueValues!E:E,MATCH(AD746,Taxonomy_UniqueValues!F:F,0))),"#N/C")</f>
        <v>#N/C</v>
      </c>
      <c r="AD746" s="87" t="str">
        <f>+IFERROR(IF(AE746="#N/C","#N/C",IF(AE746="-",INDEX(Taxonomy_UniqueValues!F:F,MATCH(AF746,Taxonomy_UniqueValues!H:H,0)),INDEX(Taxonomy_UniqueValues!F:F,MATCH(AE746,Taxonomy_UniqueValues!G:G,0)))),"#N/C")</f>
        <v>#N/C</v>
      </c>
      <c r="AE746" s="87" t="str">
        <f>+IFERROR(IF(AF746="#N/C","#N/C",INDEX(Taxonomy_UniqueValues!G:G,MATCH(AF746,Taxonomy_UniqueValues!H:H,0))),"#N/C")</f>
        <v>#N/C</v>
      </c>
      <c r="AF746" s="89" t="str">
        <f>+IFERROR(IF(AG746="#N/C","#N/C",INDEX(Taxonomy_UniqueValues!H:H,MATCH(AG746,Taxonomy_UniqueValues!I:I,0))),"#N/C")</f>
        <v>#N/C</v>
      </c>
      <c r="AG746" s="88" t="s">
        <v>37</v>
      </c>
      <c r="AH746" s="39" t="str" cm="1">
        <f t="array" ref="AH746">IF(LEN(V746)&gt;1,V746,_xlfn.LET(_xlpm.cls,Y746, _xlpm.ord,IFERROR(Z746,"#N/C"), _xlpm.subord,IFERROR(AA746,"#N/C"), _xlpm.infr,IFERROR(AB746,"#N/C"), _xlpm.sf,IFERROR(AC746,"#N/C"), _xlpm.fam,IFERROR(AD746,"#N/C"), _xlpm.subfam,IF(TRIM(AE746)="-","#N/C",IFERROR(AE746,"#N/C")),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_xlpm.fallback,IF(IFERROR(Z746,"#N/C")="#N/C",Y746,IF(IFERROR(AA746,"#N/C")="#N/C",Z746,IF(IFERROR(AB746,"#N/C")="#N/C",AA746,IF(IFERROR(AC746,"#N/C")="#N/C",AB746,IF(IFERROR(AD746,"#N/C")="#N/C",AC746,IF(IFERROR(AE746,"#N/C")="#N/C",AD746,"#N/C")))))), _xlpm.finalResult,IF(OR(_xlpm.computedResult="",_xlpm.computedResult="#N/C"),_xlpm.fallback,_xlpm.computedResult), INDEX(_xlpm.finalResult,1)))</f>
        <v>Brachycera</v>
      </c>
      <c r="AI746" s="106" t="s">
        <v>35</v>
      </c>
      <c r="AJ746" s="55" t="str">
        <f t="shared" si="97"/>
        <v>Insecta.Diptera.Brachycera.#N/C.#N/C.#N/C.#N/C.#N/C.#N/C</v>
      </c>
    </row>
    <row r="747" spans="1:36" x14ac:dyDescent="0.25">
      <c r="A747" s="3">
        <v>217</v>
      </c>
      <c r="B747" s="50" t="str">
        <f t="shared" si="102"/>
        <v>FAIR-D3_217</v>
      </c>
      <c r="C747" s="51" t="s">
        <v>530</v>
      </c>
      <c r="D747" s="4">
        <f t="shared" si="99"/>
        <v>45168</v>
      </c>
      <c r="E747" s="1" t="s">
        <v>820</v>
      </c>
      <c r="F747" s="81" t="str">
        <f>HYPERLINK(VLOOKUP(E747,Video_List!G:K,5),"video")</f>
        <v>video</v>
      </c>
      <c r="G747" s="5" t="str">
        <f>IF(ISBLANK(E747),"",IFERROR(IF(MATCH(E747,Video_List!$G:$G,)&gt;0,"ok",""),"errr"))</f>
        <v>ok</v>
      </c>
      <c r="H747" s="1" t="s">
        <v>821</v>
      </c>
      <c r="I747" s="81" t="str">
        <f>HYPERLINK(VLOOKUP(H747,Video_List!G:K,5),"video")</f>
        <v>video</v>
      </c>
      <c r="J747" s="5" t="str">
        <f>IF(ISBLANK(H747),"",IFERROR(IF(MATCH(H747,Video_List!$G:$G,)&gt;0,"ok",""),"error"))</f>
        <v>ok</v>
      </c>
      <c r="K747" s="2">
        <v>45168.6809490741</v>
      </c>
      <c r="L747" s="2">
        <v>45168.690798611096</v>
      </c>
      <c r="M747" s="52">
        <f t="shared" si="100"/>
        <v>9.8495369966258295E-3</v>
      </c>
      <c r="N747" s="53" t="s">
        <v>31</v>
      </c>
      <c r="O747" s="54" t="s">
        <v>35</v>
      </c>
      <c r="P747" s="54" t="s">
        <v>46</v>
      </c>
      <c r="Q747" s="6">
        <v>217</v>
      </c>
      <c r="R747" s="5" t="str">
        <f t="shared" si="98"/>
        <v>FAIR-D3/217</v>
      </c>
      <c r="S747" s="4" t="str">
        <f>IF(ISBLANK(E747),"",IF(E747=H747, "1 video",CONCATENATE((+COUNTIFS(Video_List!$A:$A,Monitoring!C747,Video_List!$D:$D,"&lt;=" &amp;Monitoring!L747)-COUNTIFS(Video_List!$A:$A,Monitoring!C747,Video_List!$D:$D,"&lt;=" &amp;Monitoring!K747))+1," videos")))</f>
        <v>5 videos</v>
      </c>
      <c r="T747" s="54" t="s">
        <v>34</v>
      </c>
      <c r="U747" s="75"/>
      <c r="V747" s="7" t="str">
        <f t="shared" si="96"/>
        <v/>
      </c>
      <c r="W747" s="85" t="str">
        <f t="shared" si="103"/>
        <v>no</v>
      </c>
      <c r="X747" s="86" t="s">
        <v>35</v>
      </c>
      <c r="Y747" s="87" t="str">
        <f>+IFERROR(IF(Z747="#N/C","#N/C",INDEX(Taxonomy_UniqueValues!A:A,MATCH(Z747,Taxonomy_UniqueValues!B:B,0))),"#N/C")</f>
        <v>Insecta</v>
      </c>
      <c r="Z747" s="87" t="str">
        <f>+IFERROR(IF(AA747="#N/C","#N/C",INDEX(Taxonomy_UniqueValues!B:B,MATCH(AA747,Taxonomy_UniqueValues!C:C,0))),"#N/C")</f>
        <v>Diptera</v>
      </c>
      <c r="AA747" s="87" t="s">
        <v>49</v>
      </c>
      <c r="AB747" s="87" t="str">
        <f>+IFERROR(IF(AC747="#N/C","#N/C",INDEX(Taxonomy_UniqueValues!D:D,MATCH(AC747,Taxonomy_UniqueValues!E:E,0))),"#N/C")</f>
        <v>#N/C</v>
      </c>
      <c r="AC747" s="87" t="str">
        <f>+IFERROR(IF(AD747="#N/C","#N/C",INDEX(Taxonomy_UniqueValues!E:E,MATCH(AD747,Taxonomy_UniqueValues!F:F,0))),"#N/C")</f>
        <v>#N/C</v>
      </c>
      <c r="AD747" s="87" t="str">
        <f>+IFERROR(IF(AE747="#N/C","#N/C",IF(AE747="-",INDEX(Taxonomy_UniqueValues!F:F,MATCH(AF747,Taxonomy_UniqueValues!H:H,0)),INDEX(Taxonomy_UniqueValues!F:F,MATCH(AE747,Taxonomy_UniqueValues!G:G,0)))),"#N/C")</f>
        <v>#N/C</v>
      </c>
      <c r="AE747" s="87" t="str">
        <f>+IFERROR(IF(AF747="#N/C","#N/C",INDEX(Taxonomy_UniqueValues!G:G,MATCH(AF747,Taxonomy_UniqueValues!H:H,0))),"#N/C")</f>
        <v>#N/C</v>
      </c>
      <c r="AF747" s="89" t="str">
        <f>+IFERROR(IF(AG747="#N/C","#N/C",INDEX(Taxonomy_UniqueValues!H:H,MATCH(AG747,Taxonomy_UniqueValues!I:I,0))),"#N/C")</f>
        <v>#N/C</v>
      </c>
      <c r="AG747" s="88" t="s">
        <v>37</v>
      </c>
      <c r="AH747" s="39" t="str" cm="1">
        <f t="array" ref="AH747">IF(LEN(V747)&gt;1,V747,_xlfn.LET(_xlpm.cls,Y747, _xlpm.ord,IFERROR(Z747,"#N/C"), _xlpm.subord,IFERROR(AA747,"#N/C"), _xlpm.infr,IFERROR(AB747,"#N/C"), _xlpm.sf,IFERROR(AC747,"#N/C"), _xlpm.fam,IFERROR(AD747,"#N/C"), _xlpm.subfam,IF(TRIM(AE747)="-","#N/C",IFERROR(AE747,"#N/C")),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_xlpm.fallback,IF(IFERROR(Z747,"#N/C")="#N/C",Y747,IF(IFERROR(AA747,"#N/C")="#N/C",Z747,IF(IFERROR(AB747,"#N/C")="#N/C",AA747,IF(IFERROR(AC747,"#N/C")="#N/C",AB747,IF(IFERROR(AD747,"#N/C")="#N/C",AC747,IF(IFERROR(AE747,"#N/C")="#N/C",AD747,"#N/C")))))), _xlpm.finalResult,IF(OR(_xlpm.computedResult="",_xlpm.computedResult="#N/C"),_xlpm.fallback,_xlpm.computedResult), INDEX(_xlpm.finalResult,1)))</f>
        <v>Brachycera</v>
      </c>
      <c r="AI747" s="106" t="s">
        <v>35</v>
      </c>
      <c r="AJ747" s="55" t="str">
        <f t="shared" si="97"/>
        <v>Insecta.Diptera.Brachycera.#N/C.#N/C.#N/C.#N/C.#N/C.#N/C</v>
      </c>
    </row>
    <row r="748" spans="1:36" x14ac:dyDescent="0.25">
      <c r="A748" s="3">
        <v>218</v>
      </c>
      <c r="B748" s="50" t="str">
        <f t="shared" si="102"/>
        <v>FAIR-D3_218</v>
      </c>
      <c r="C748" s="51" t="s">
        <v>530</v>
      </c>
      <c r="D748" s="4">
        <f t="shared" si="99"/>
        <v>45168</v>
      </c>
      <c r="E748" s="1" t="s">
        <v>822</v>
      </c>
      <c r="F748" s="81" t="str">
        <f>HYPERLINK(VLOOKUP(E748,Video_List!G:K,5),"video")</f>
        <v>video</v>
      </c>
      <c r="G748" s="5" t="str">
        <f>IF(ISBLANK(E748),"",IFERROR(IF(MATCH(E748,Video_List!$G:$G,)&gt;0,"ok",""),"errr"))</f>
        <v>ok</v>
      </c>
      <c r="H748" s="1" t="s">
        <v>823</v>
      </c>
      <c r="I748" s="81" t="str">
        <f>HYPERLINK(VLOOKUP(H748,Video_List!G:K,5),"video")</f>
        <v>video</v>
      </c>
      <c r="J748" s="5" t="str">
        <f>IF(ISBLANK(H748),"",IFERROR(IF(MATCH(H748,Video_List!$G:$G,)&gt;0,"ok",""),"error"))</f>
        <v>ok</v>
      </c>
      <c r="K748" s="2">
        <v>45168.721620370401</v>
      </c>
      <c r="L748" s="2">
        <v>45168.728530092601</v>
      </c>
      <c r="M748" s="52">
        <f t="shared" si="100"/>
        <v>6.9097222003620118E-3</v>
      </c>
      <c r="N748" s="53" t="s">
        <v>46</v>
      </c>
      <c r="O748" s="54" t="s">
        <v>35</v>
      </c>
      <c r="P748" s="54" t="s">
        <v>46</v>
      </c>
      <c r="Q748" s="6">
        <v>218</v>
      </c>
      <c r="R748" s="5" t="str">
        <f t="shared" si="98"/>
        <v>FAIR-D3/218</v>
      </c>
      <c r="S748" s="4" t="str">
        <f>IF(ISBLANK(E748),"",IF(E748=H748, "1 video",CONCATENATE((+COUNTIFS(Video_List!$A:$A,Monitoring!C748,Video_List!$D:$D,"&lt;=" &amp;Monitoring!L748)-COUNTIFS(Video_List!$A:$A,Monitoring!C748,Video_List!$D:$D,"&lt;=" &amp;Monitoring!K748))+1," videos")))</f>
        <v>4 videos</v>
      </c>
      <c r="T748" s="54" t="s">
        <v>568</v>
      </c>
      <c r="U748" s="75"/>
      <c r="V748" s="7" t="str">
        <f t="shared" si="96"/>
        <v/>
      </c>
      <c r="W748" s="85" t="str">
        <f t="shared" si="103"/>
        <v>yes</v>
      </c>
      <c r="X748" s="86" t="s">
        <v>32</v>
      </c>
      <c r="Y748" s="87" t="str">
        <f>+IFERROR(IF(Z748="#N/C","#N/C",INDEX(Taxonomy_UniqueValues!A:A,MATCH(Z748,Taxonomy_UniqueValues!B:B,0))),"#N/C")</f>
        <v>Insecta</v>
      </c>
      <c r="Z748" s="87" t="str">
        <f>+IFERROR(IF(AA748="#N/C","#N/C",INDEX(Taxonomy_UniqueValues!B:B,MATCH(AA748,Taxonomy_UniqueValues!C:C,0))),"#N/C")</f>
        <v>Diptera</v>
      </c>
      <c r="AA748" s="87" t="str">
        <f>+IFERROR(IF(AC748="#N/C","#N/C",INDEX(Taxonomy_UniqueValues!C:C,MATCH(AC748,Taxonomy_UniqueValues!E:E,0))),"#N/C")</f>
        <v>Nematocera</v>
      </c>
      <c r="AB748" s="87" t="str">
        <f>+IFERROR(IF(AC748="#N/C","#N/C",INDEX(Taxonomy_UniqueValues!D:D,MATCH(AC748,Taxonomy_UniqueValues!E:E,0))),"#N/C")</f>
        <v>Bibionomorpha</v>
      </c>
      <c r="AC748" s="87" t="str">
        <f>+IFERROR(IF(AD748="#N/C","#N/C",INDEX(Taxonomy_UniqueValues!E:E,MATCH(AD748,Taxonomy_UniqueValues!F:F,0))),"#N/C")</f>
        <v>Bibionoidea</v>
      </c>
      <c r="AD748" s="87" t="str">
        <f>+IFERROR(IF(AE748="#N/C","#N/C",IF(AE748="-",INDEX(Taxonomy_UniqueValues!F:F,MATCH(AF748,Taxonomy_UniqueValues!H:H,0)),INDEX(Taxonomy_UniqueValues!F:F,MATCH(AE748,Taxonomy_UniqueValues!G:G,0)))),"#N/C")</f>
        <v>Bibionoidea</v>
      </c>
      <c r="AE748" s="87" t="str">
        <f>+IFERROR(IF(AF748="#N/C","#N/C",INDEX(Taxonomy_UniqueValues!G:G,MATCH(AF748,Taxonomy_UniqueValues!H:H,0))),"#N/C")</f>
        <v>Bibioninae</v>
      </c>
      <c r="AF748" s="89" t="s">
        <v>569</v>
      </c>
      <c r="AG748" s="88" t="s">
        <v>37</v>
      </c>
      <c r="AH748" s="39" t="str" cm="1">
        <f t="array" ref="AH748">IF(LEN(V748)&gt;1,V748,_xlfn.LET(_xlpm.cls,Y748, _xlpm.ord,IFERROR(Z748,"#N/C"), _xlpm.subord,IFERROR(AA748,"#N/C"), _xlpm.infr,IFERROR(AB748,"#N/C"), _xlpm.sf,IFERROR(AC748,"#N/C"), _xlpm.fam,IFERROR(AD748,"#N/C"), _xlpm.subfam,IF(TRIM(AE748)="-","#N/C",IFERROR(AE748,"#N/C")),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_xlpm.fallback,IF(IFERROR(Z748,"#N/C")="#N/C",Y748,IF(IFERROR(AA748,"#N/C")="#N/C",Z748,IF(IFERROR(AB748,"#N/C")="#N/C",AA748,IF(IFERROR(AC748,"#N/C")="#N/C",AB748,IF(IFERROR(AD748,"#N/C")="#N/C",AC748,IF(IFERROR(AE748,"#N/C")="#N/C",AD748,"#N/C")))))), _xlpm.finalResult,IF(OR(_xlpm.computedResult="",_xlpm.computedResult="#N/C"),_xlpm.fallback,_xlpm.computedResult), INDEX(_xlpm.finalResult,1)))</f>
        <v>fever_fly</v>
      </c>
      <c r="AI748" s="106" t="s">
        <v>35</v>
      </c>
      <c r="AJ748" s="55" t="str">
        <f t="shared" si="97"/>
        <v>Insecta.Diptera.Nematocera.Bibionomorpha.Bibionoidea.Bibionoidea.Bibioninae.Dilophus.#N/C</v>
      </c>
    </row>
    <row r="749" spans="1:36" x14ac:dyDescent="0.25">
      <c r="A749" s="3">
        <v>219</v>
      </c>
      <c r="B749" s="50" t="str">
        <f t="shared" si="102"/>
        <v>FAIR-D3_219</v>
      </c>
      <c r="C749" s="51" t="s">
        <v>530</v>
      </c>
      <c r="D749" s="4">
        <f t="shared" si="99"/>
        <v>45169</v>
      </c>
      <c r="E749" s="1" t="s">
        <v>824</v>
      </c>
      <c r="F749" s="81" t="str">
        <f>HYPERLINK(VLOOKUP(E749,Video_List!G:K,5),"video")</f>
        <v>video</v>
      </c>
      <c r="G749" s="5" t="str">
        <f>IF(ISBLANK(E749),"",IFERROR(IF(MATCH(E749,Video_List!$G:$G,)&gt;0,"ok",""),"errr"))</f>
        <v>ok</v>
      </c>
      <c r="H749" s="1" t="s">
        <v>825</v>
      </c>
      <c r="I749" s="81" t="str">
        <f>HYPERLINK(VLOOKUP(H749,Video_List!G:K,5),"video")</f>
        <v>video</v>
      </c>
      <c r="J749" s="5" t="str">
        <f>IF(ISBLANK(H749),"",IFERROR(IF(MATCH(H749,Video_List!$G:$G,)&gt;0,"ok",""),"error"))</f>
        <v>ok</v>
      </c>
      <c r="K749" s="2">
        <v>45169.395810185197</v>
      </c>
      <c r="L749" s="2">
        <v>45169.396805555603</v>
      </c>
      <c r="M749" s="52">
        <f t="shared" si="100"/>
        <v>9.9537040659924969E-4</v>
      </c>
      <c r="N749" s="53" t="s">
        <v>46</v>
      </c>
      <c r="O749" s="54" t="s">
        <v>35</v>
      </c>
      <c r="P749" s="54" t="s">
        <v>33</v>
      </c>
      <c r="Q749" s="6">
        <v>219</v>
      </c>
      <c r="R749" s="5" t="str">
        <f t="shared" si="98"/>
        <v>FAIR-D3/219</v>
      </c>
      <c r="S749" s="4" t="str">
        <f>IF(ISBLANK(E749),"",IF(E749=H749, "1 video",CONCATENATE((+COUNTIFS(Video_List!$A:$A,Monitoring!C749,Video_List!$D:$D,"&lt;=" &amp;Monitoring!L749)-COUNTIFS(Video_List!$A:$A,Monitoring!C749,Video_List!$D:$D,"&lt;=" &amp;Monitoring!K749))+1," videos")))</f>
        <v>2 videos</v>
      </c>
      <c r="T749" s="54" t="s">
        <v>34</v>
      </c>
      <c r="U749" s="75"/>
      <c r="V749" s="7" t="str">
        <f t="shared" si="96"/>
        <v/>
      </c>
      <c r="W749" s="85" t="str">
        <f t="shared" si="103"/>
        <v>yes</v>
      </c>
      <c r="X749" s="86" t="s">
        <v>35</v>
      </c>
      <c r="Y749" s="87" t="str">
        <f>+IFERROR(IF(Z749="#N/C","#N/C",IF(Z749=0,INDEX(Taxonomy_UniqueValues!A:A,MATCH(AA749,Taxonomy_UniqueValues!C:C,0)),INDEX(Taxonomy_UniqueValues!A:A,MATCH(Z749,Taxonomy_UniqueValues!B:B,0)))),"#N/C")</f>
        <v>Insecta</v>
      </c>
      <c r="Z749" s="87" t="str">
        <f>+IFERROR(IF(AA749="#N/C","#N/C",IF(AA749=0,INDEX(Taxonomy_UniqueValues!B:B,MATCH(AB749,Taxonomy_UniqueValues!D:D,0)),INDEX(Taxonomy_UniqueValues!B:B,MATCH(AA749,Taxonomy_UniqueValues!C:C,0)))),"#N/C")</f>
        <v>Diptera</v>
      </c>
      <c r="AA749" s="87" t="str">
        <f>+IFERROR(IF(AB749="#N/C","#N/C",IF(AB749=0,INDEX(Taxonomy_UniqueValues!C:C,MATCH(AC749,Taxonomy_UniqueValues!E:E,0)),INDEX(Taxonomy_UniqueValues!C:C,MATCH(AB749,Taxonomy_UniqueValues!D:D,0)))),"#N/C")</f>
        <v>Brachycera</v>
      </c>
      <c r="AB749" s="87" t="str">
        <f>+IFERROR(IF(AC749="#N/C","#N/C",IF(AC749=0,INDEX(Taxonomy_UniqueValues!D:D,MATCH(AD749,Taxonomy_UniqueValues!F:F,0)),INDEX(Taxonomy_UniqueValues!D:D,MATCH(AC749,Taxonomy_UniqueValues!E:E,0)))),"#N/C")</f>
        <v>Muscomorpha</v>
      </c>
      <c r="AC749" s="87" t="str">
        <f>+IFERROR(IF(AD749="#N/C","#N/C",IF(AD749=0,INDEX(Taxonomy_UniqueValues!E:E,MATCH(AE749,Taxonomy_UniqueValues!G:G,0)),INDEX(Taxonomy_UniqueValues!E:E,MATCH(AD749,Taxonomy_UniqueValues!F:F,0)))),"#N/C")</f>
        <v>Muscoidea</v>
      </c>
      <c r="AD749" s="87" t="str">
        <f>+IFERROR(IF(AE749="#N/C","#N/C",IF(AE749=0,INDEX(Taxonomy_UniqueValues!F:F,MATCH(AF749,Taxonomy_UniqueValues!H:H,0)),INDEX(Taxonomy_UniqueValues!F:F,MATCH(AE749,Taxonomy_UniqueValues!G:G,0)))),"#N/C")</f>
        <v>Fanniidae</v>
      </c>
      <c r="AE749" s="87">
        <f>+IFERROR(IF(AF749="#N/C","#N/C",INDEX(Taxonomy_UniqueValues!G:G,MATCH(AF749,Taxonomy_UniqueValues!H:H,0))),"#N/C")</f>
        <v>0</v>
      </c>
      <c r="AF749" s="89" t="s">
        <v>39</v>
      </c>
      <c r="AG749" s="88" t="s">
        <v>37</v>
      </c>
      <c r="AH749" s="39" t="str" cm="1">
        <f t="array" ref="AH749">IF(LEN(V749)&gt;1,V749,_xlfn.LET(_xlpm.cls,Y749, _xlpm.ord,IFERROR(Z749,"#N/C"), _xlpm.subord,IFERROR(AA749,"#N/C"), _xlpm.infr,IFERROR(AB749,"#N/C"), _xlpm.sf,IFERROR(AC749,"#N/C"), _xlpm.fam,IFERROR(AD749,"#N/C"), _xlpm.subfam,IF(TRIM(AE749)="-","#N/C",IFERROR(AE749,"#N/C")),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_xlpm.fallback,IF(IFERROR(Z749,"#N/C")="#N/C",Y749,IF(IFERROR(AA749,"#N/C")="#N/C",Z749,IF(IFERROR(AB749,"#N/C")="#N/C",AA749,IF(IFERROR(AC749,"#N/C")="#N/C",AB749,IF(IFERROR(AD749,"#N/C")="#N/C",AC749,IF(IFERROR(AE749,"#N/C")="#N/C",AD749,"#N/C")))))), _xlpm.finalResult,IF(OR(_xlpm.computedResult="",_xlpm.computedResult="#N/C"),_xlpm.fallback,_xlpm.computedResult), INDEX(_xlpm.finalResult,1)))</f>
        <v>fly</v>
      </c>
      <c r="AI749" s="106" t="s">
        <v>35</v>
      </c>
      <c r="AJ749" s="55" t="str">
        <f t="shared" si="97"/>
        <v>Insecta.Diptera.Brachycera.Muscomorpha.Muscoidea.Fanniidae.0.Fannia.#N/C</v>
      </c>
    </row>
    <row r="750" spans="1:36" x14ac:dyDescent="0.25">
      <c r="A750" s="3">
        <v>220</v>
      </c>
      <c r="B750" s="50" t="str">
        <f t="shared" si="102"/>
        <v>FAIR-D3_220</v>
      </c>
      <c r="C750" s="51" t="s">
        <v>530</v>
      </c>
      <c r="D750" s="4">
        <f t="shared" si="99"/>
        <v>45169</v>
      </c>
      <c r="E750" s="1" t="s">
        <v>826</v>
      </c>
      <c r="F750" s="81" t="str">
        <f>HYPERLINK(VLOOKUP(E750,Video_List!G:K,5),"video")</f>
        <v>video</v>
      </c>
      <c r="G750" s="5" t="str">
        <f>IF(ISBLANK(E750),"",IFERROR(IF(MATCH(E750,Video_List!$G:$G,)&gt;0,"ok",""),"errr"))</f>
        <v>ok</v>
      </c>
      <c r="H750" s="1" t="s">
        <v>827</v>
      </c>
      <c r="I750" s="81" t="str">
        <f>HYPERLINK(VLOOKUP(H750,Video_List!G:K,5),"video")</f>
        <v>video</v>
      </c>
      <c r="J750" s="5" t="str">
        <f>IF(ISBLANK(H750),"",IFERROR(IF(MATCH(H750,Video_List!$G:$G,)&gt;0,"ok",""),"error"))</f>
        <v>ok</v>
      </c>
      <c r="K750" s="2">
        <v>45169.478622685201</v>
      </c>
      <c r="L750" s="2">
        <v>45169.4828009259</v>
      </c>
      <c r="M750" s="52">
        <f t="shared" si="100"/>
        <v>4.1782406988204457E-3</v>
      </c>
      <c r="N750" s="53" t="s">
        <v>46</v>
      </c>
      <c r="O750" s="54" t="s">
        <v>32</v>
      </c>
      <c r="P750" s="54" t="s">
        <v>33</v>
      </c>
      <c r="Q750" s="6">
        <v>220</v>
      </c>
      <c r="R750" s="5" t="str">
        <f t="shared" si="98"/>
        <v>FAIR-D3/220</v>
      </c>
      <c r="S750" s="4" t="str">
        <f>IF(ISBLANK(E750),"",IF(E750=H750, "1 video",CONCATENATE((+COUNTIFS(Video_List!$A:$A,Monitoring!C750,Video_List!$D:$D,"&lt;=" &amp;Monitoring!L750)-COUNTIFS(Video_List!$A:$A,Monitoring!C750,Video_List!$D:$D,"&lt;=" &amp;Monitoring!K750))+1," videos")))</f>
        <v>2 videos</v>
      </c>
      <c r="T750" s="54" t="s">
        <v>34</v>
      </c>
      <c r="U750" s="75"/>
      <c r="V750" s="7" t="str">
        <f t="shared" si="96"/>
        <v/>
      </c>
      <c r="W750" s="85" t="str">
        <f t="shared" si="103"/>
        <v>yes</v>
      </c>
      <c r="X750" s="86" t="s">
        <v>32</v>
      </c>
      <c r="Y750" s="87" t="str">
        <f>+IFERROR(IF(Z750="#N/C","#N/C",INDEX(Taxonomy_UniqueValues!A:A,MATCH(Z750,Taxonomy_UniqueValues!B:B,0))),"#N/C")</f>
        <v>Insecta</v>
      </c>
      <c r="Z750" s="87" t="str">
        <f>+IFERROR(IF(AA750="#N/C","#N/C",INDEX(Taxonomy_UniqueValues!B:B,MATCH(AA750,Taxonomy_UniqueValues!C:C,0))),"#N/C")</f>
        <v>Diptera</v>
      </c>
      <c r="AA750" s="87" t="str">
        <f>+IFERROR(IF(AC750="#N/C","#N/C",INDEX(Taxonomy_UniqueValues!C:C,MATCH(AC750,Taxonomy_UniqueValues!E:E,0))),"#N/C")</f>
        <v>Brachycera</v>
      </c>
      <c r="AB750" s="87" t="str">
        <f>+IFERROR(IF(AC750="#N/C","#N/C",INDEX(Taxonomy_UniqueValues!D:D,MATCH(AC750,Taxonomy_UniqueValues!E:E,0))),"#N/C")</f>
        <v>Muscomorpha</v>
      </c>
      <c r="AC750" s="87" t="str">
        <f>+IFERROR(IF(AD750="#N/C","#N/C",INDEX(Taxonomy_UniqueValues!E:E,MATCH(AD750,Taxonomy_UniqueValues!F:F,0))),"#N/C")</f>
        <v>Lauxanioidea</v>
      </c>
      <c r="AD750" s="87" t="str">
        <f>+IFERROR(IF(AE750="#N/C","#N/C",IF(AE750="-",INDEX(Taxonomy_UniqueValues!F:F,MATCH(AF750,Taxonomy_UniqueValues!H:H,0)),INDEX(Taxonomy_UniqueValues!F:F,MATCH(AE750,Taxonomy_UniqueValues!G:G,0)))),"#N/C")</f>
        <v>Lauxaniidae</v>
      </c>
      <c r="AE750" s="87" t="s">
        <v>206</v>
      </c>
      <c r="AF750" s="89" t="str">
        <f>+IFERROR(IF(AG750="#N/C","#N/C",INDEX(Taxonomy_UniqueValues!H:H,MATCH(AG750,Taxonomy_UniqueValues!I:I,0))),"#N/C")</f>
        <v>#N/C</v>
      </c>
      <c r="AG750" s="88" t="s">
        <v>37</v>
      </c>
      <c r="AH750" s="39" t="str" cm="1">
        <f t="array" ref="AH750">IF(LEN(V750)&gt;1,V750,_xlfn.LET(_xlpm.cls,Y750, _xlpm.ord,IFERROR(Z750,"#N/C"), _xlpm.subord,IFERROR(AA750,"#N/C"), _xlpm.infr,IFERROR(AB750,"#N/C"), _xlpm.sf,IFERROR(AC750,"#N/C"), _xlpm.fam,IFERROR(AD750,"#N/C"), _xlpm.subfam,IF(TRIM(AE750)="-","#N/C",IFERROR(AE750,"#N/C")),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_xlpm.fallback,IF(IFERROR(Z750,"#N/C")="#N/C",Y750,IF(IFERROR(AA750,"#N/C")="#N/C",Z750,IF(IFERROR(AB750,"#N/C")="#N/C",AA750,IF(IFERROR(AC750,"#N/C")="#N/C",AB750,IF(IFERROR(AD750,"#N/C")="#N/C",AC750,IF(IFERROR(AE750,"#N/C")="#N/C",AD750,"#N/C")))))), _xlpm.finalResult,IF(OR(_xlpm.computedResult="",_xlpm.computedResult="#N/C"),_xlpm.fallback,_xlpm.computedResult), INDEX(_xlpm.finalResult,1)))</f>
        <v>fly</v>
      </c>
      <c r="AI750" s="106" t="s">
        <v>35</v>
      </c>
      <c r="AJ750" s="55" t="str">
        <f t="shared" si="97"/>
        <v>Insecta.Diptera.Brachycera.Muscomorpha.Lauxanioidea.Lauxaniidae.Lauxaniinae.#N/C.#N/C</v>
      </c>
    </row>
    <row r="751" spans="1:36" x14ac:dyDescent="0.25">
      <c r="A751" s="3">
        <v>221</v>
      </c>
      <c r="B751" s="50" t="str">
        <f t="shared" si="102"/>
        <v>FAIR-D3_221</v>
      </c>
      <c r="C751" s="51" t="s">
        <v>530</v>
      </c>
      <c r="D751" s="4">
        <f t="shared" si="99"/>
        <v>45169</v>
      </c>
      <c r="E751" s="1" t="s">
        <v>828</v>
      </c>
      <c r="F751" s="81" t="str">
        <f>HYPERLINK(VLOOKUP(E751,Video_List!G:K,5),"video")</f>
        <v>video</v>
      </c>
      <c r="G751" s="5" t="str">
        <f>IF(ISBLANK(E751),"",IFERROR(IF(MATCH(E751,Video_List!$G:$G,)&gt;0,"ok",""),"errr"))</f>
        <v>ok</v>
      </c>
      <c r="H751" s="1" t="s">
        <v>829</v>
      </c>
      <c r="I751" s="81" t="str">
        <f>HYPERLINK(VLOOKUP(H751,Video_List!G:K,5),"video")</f>
        <v>video</v>
      </c>
      <c r="J751" s="5" t="str">
        <f>IF(ISBLANK(H751),"",IFERROR(IF(MATCH(H751,Video_List!$G:$G,)&gt;0,"ok",""),"error"))</f>
        <v>ok</v>
      </c>
      <c r="K751" s="2">
        <v>45169.522245370397</v>
      </c>
      <c r="L751" s="2">
        <v>45169.525289351899</v>
      </c>
      <c r="M751" s="52">
        <f t="shared" si="100"/>
        <v>3.0439815018326044E-3</v>
      </c>
      <c r="N751" s="53" t="s">
        <v>46</v>
      </c>
      <c r="O751" s="54" t="s">
        <v>35</v>
      </c>
      <c r="P751" s="54" t="s">
        <v>33</v>
      </c>
      <c r="Q751" s="6">
        <v>221</v>
      </c>
      <c r="R751" s="5" t="str">
        <f t="shared" si="98"/>
        <v>FAIR-D3/221</v>
      </c>
      <c r="S751" s="4" t="str">
        <f>IF(ISBLANK(E751),"",IF(E751=H751, "1 video",CONCATENATE((+COUNTIFS(Video_List!$A:$A,Monitoring!C751,Video_List!$D:$D,"&lt;=" &amp;Monitoring!L751)-COUNTIFS(Video_List!$A:$A,Monitoring!C751,Video_List!$D:$D,"&lt;=" &amp;Monitoring!K751))+1," videos")))</f>
        <v>4 videos</v>
      </c>
      <c r="T751" s="54" t="s">
        <v>34</v>
      </c>
      <c r="U751" s="75"/>
      <c r="V751" s="7" t="str">
        <f t="shared" si="96"/>
        <v/>
      </c>
      <c r="W751" s="85" t="str">
        <f t="shared" si="103"/>
        <v>yes</v>
      </c>
      <c r="X751" s="86" t="s">
        <v>35</v>
      </c>
      <c r="Y751" s="87" t="str">
        <f>+IFERROR(IF(Z751="#N/C","#N/C",IF(Z751=0,INDEX(Taxonomy_UniqueValues!A:A,MATCH(AA751,Taxonomy_UniqueValues!C:C,0)),INDEX(Taxonomy_UniqueValues!A:A,MATCH(Z751,Taxonomy_UniqueValues!B:B,0)))),"#N/C")</f>
        <v>Insecta</v>
      </c>
      <c r="Z751" s="87" t="str">
        <f>+IFERROR(IF(AA751="#N/C","#N/C",IF(AA751=0,INDEX(Taxonomy_UniqueValues!B:B,MATCH(AB751,Taxonomy_UniqueValues!D:D,0)),INDEX(Taxonomy_UniqueValues!B:B,MATCH(AA751,Taxonomy_UniqueValues!C:C,0)))),"#N/C")</f>
        <v>Diptera</v>
      </c>
      <c r="AA751" s="87" t="str">
        <f>+IFERROR(IF(AB751="#N/C","#N/C",IF(AB751=0,INDEX(Taxonomy_UniqueValues!C:C,MATCH(AC751,Taxonomy_UniqueValues!E:E,0)),INDEX(Taxonomy_UniqueValues!C:C,MATCH(AB751,Taxonomy_UniqueValues!D:D,0)))),"#N/C")</f>
        <v>Brachycera</v>
      </c>
      <c r="AB751" s="87" t="str">
        <f>+IFERROR(IF(AC751="#N/C","#N/C",IF(AC751=0,INDEX(Taxonomy_UniqueValues!D:D,MATCH(AD751,Taxonomy_UniqueValues!F:F,0)),INDEX(Taxonomy_UniqueValues!D:D,MATCH(AC751,Taxonomy_UniqueValues!E:E,0)))),"#N/C")</f>
        <v>Muscomorpha</v>
      </c>
      <c r="AC751" s="87" t="str">
        <f>+IFERROR(IF(AD751="#N/C","#N/C",IF(AD751=0,INDEX(Taxonomy_UniqueValues!E:E,MATCH(AE751,Taxonomy_UniqueValues!G:G,0)),INDEX(Taxonomy_UniqueValues!E:E,MATCH(AD751,Taxonomy_UniqueValues!F:F,0)))),"#N/C")</f>
        <v>Muscoidea</v>
      </c>
      <c r="AD751" s="87" t="str">
        <f>+IFERROR(IF(AE751="#N/C","#N/C",IF(AE751=0,INDEX(Taxonomy_UniqueValues!F:F,MATCH(AF751,Taxonomy_UniqueValues!H:H,0)),INDEX(Taxonomy_UniqueValues!F:F,MATCH(AE751,Taxonomy_UniqueValues!G:G,0)))),"#N/C")</f>
        <v>Fanniidae</v>
      </c>
      <c r="AE751" s="87">
        <f>+IFERROR(IF(AF751="#N/C","#N/C",INDEX(Taxonomy_UniqueValues!G:G,MATCH(AF751,Taxonomy_UniqueValues!H:H,0))),"#N/C")</f>
        <v>0</v>
      </c>
      <c r="AF751" s="89" t="s">
        <v>39</v>
      </c>
      <c r="AG751" s="88" t="s">
        <v>37</v>
      </c>
      <c r="AH751" s="39" t="str" cm="1">
        <f t="array" ref="AH751">IF(LEN(V751)&gt;1,V751,_xlfn.LET(_xlpm.cls,Y751, _xlpm.ord,IFERROR(Z751,"#N/C"), _xlpm.subord,IFERROR(AA751,"#N/C"), _xlpm.infr,IFERROR(AB751,"#N/C"), _xlpm.sf,IFERROR(AC751,"#N/C"), _xlpm.fam,IFERROR(AD751,"#N/C"), _xlpm.subfam,IF(TRIM(AE751)="-","#N/C",IFERROR(AE751,"#N/C")),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_xlpm.fallback,IF(IFERROR(Z751,"#N/C")="#N/C",Y751,IF(IFERROR(AA751,"#N/C")="#N/C",Z751,IF(IFERROR(AB751,"#N/C")="#N/C",AA751,IF(IFERROR(AC751,"#N/C")="#N/C",AB751,IF(IFERROR(AD751,"#N/C")="#N/C",AC751,IF(IFERROR(AE751,"#N/C")="#N/C",AD751,"#N/C")))))), _xlpm.finalResult,IF(OR(_xlpm.computedResult="",_xlpm.computedResult="#N/C"),_xlpm.fallback,_xlpm.computedResult), INDEX(_xlpm.finalResult,1)))</f>
        <v>fly</v>
      </c>
      <c r="AI751" s="106" t="s">
        <v>35</v>
      </c>
      <c r="AJ751" s="55" t="str">
        <f t="shared" si="97"/>
        <v>Insecta.Diptera.Brachycera.Muscomorpha.Muscoidea.Fanniidae.0.Fannia.#N/C</v>
      </c>
    </row>
    <row r="752" spans="1:36" x14ac:dyDescent="0.25">
      <c r="A752" s="3">
        <v>222</v>
      </c>
      <c r="B752" s="50" t="str">
        <f t="shared" si="102"/>
        <v>FAIR-D3_222</v>
      </c>
      <c r="C752" s="51" t="s">
        <v>530</v>
      </c>
      <c r="D752" s="4">
        <f t="shared" si="99"/>
        <v>45169</v>
      </c>
      <c r="E752" s="1" t="s">
        <v>830</v>
      </c>
      <c r="F752" s="81" t="str">
        <f>HYPERLINK(VLOOKUP(E752,Video_List!G:K,5),"video")</f>
        <v>video</v>
      </c>
      <c r="G752" s="5" t="str">
        <f>IF(ISBLANK(E752),"",IFERROR(IF(MATCH(E752,Video_List!$G:$G,)&gt;0,"ok",""),"errr"))</f>
        <v>ok</v>
      </c>
      <c r="H752" s="1" t="s">
        <v>830</v>
      </c>
      <c r="I752" s="81" t="str">
        <f>HYPERLINK(VLOOKUP(H752,Video_List!G:K,5),"video")</f>
        <v>video</v>
      </c>
      <c r="J752" s="5" t="str">
        <f>IF(ISBLANK(H752),"",IFERROR(IF(MATCH(H752,Video_List!$G:$G,)&gt;0,"ok",""),"error"))</f>
        <v>ok</v>
      </c>
      <c r="K752" s="2">
        <v>45169.606724537</v>
      </c>
      <c r="L752" s="2">
        <v>45169.606782407398</v>
      </c>
      <c r="M752" s="52">
        <f t="shared" si="100"/>
        <v>5.7870398450177163E-5</v>
      </c>
      <c r="N752" s="53" t="s">
        <v>33</v>
      </c>
      <c r="O752" s="54" t="s">
        <v>32</v>
      </c>
      <c r="P752" s="54" t="s">
        <v>33</v>
      </c>
      <c r="Q752" s="6">
        <v>222</v>
      </c>
      <c r="R752" s="5" t="str">
        <f t="shared" si="98"/>
        <v>FAIR-D3/222</v>
      </c>
      <c r="S752" s="4" t="str">
        <f>IF(ISBLANK(E752),"",IF(E752=H752, "1 video",CONCATENATE((+COUNTIFS(Video_List!$A:$A,Monitoring!C752,Video_List!$D:$D,"&lt;=" &amp;Monitoring!L752)-COUNTIFS(Video_List!$A:$A,Monitoring!C752,Video_List!$D:$D,"&lt;=" &amp;Monitoring!K752))+1," videos")))</f>
        <v>1 video</v>
      </c>
      <c r="T752" s="54" t="s">
        <v>34</v>
      </c>
      <c r="U752" s="75"/>
      <c r="V752" s="7" t="str">
        <f t="shared" si="96"/>
        <v/>
      </c>
      <c r="W752" s="85" t="str">
        <f t="shared" si="103"/>
        <v>no</v>
      </c>
      <c r="X752" s="86" t="s">
        <v>35</v>
      </c>
      <c r="Y752" s="87" t="str">
        <f>+IFERROR(IF(Z752="#N/C","#N/C",INDEX(Taxonomy_UniqueValues!A:A,MATCH(Z752,Taxonomy_UniqueValues!B:B,0))),"#N/C")</f>
        <v>Insecta</v>
      </c>
      <c r="Z752" s="87" t="str">
        <f>+IFERROR(IF(AA752="#N/C","#N/C",INDEX(Taxonomy_UniqueValues!B:B,MATCH(AA752,Taxonomy_UniqueValues!C:C,0))),"#N/C")</f>
        <v>Diptera</v>
      </c>
      <c r="AA752" s="87" t="s">
        <v>49</v>
      </c>
      <c r="AB752" s="87" t="str">
        <f>+IFERROR(IF(AC752="#N/C","#N/C",INDEX(Taxonomy_UniqueValues!D:D,MATCH(AC752,Taxonomy_UniqueValues!E:E,0))),"#N/C")</f>
        <v>#N/C</v>
      </c>
      <c r="AC752" s="87" t="str">
        <f>+IFERROR(IF(AD752="#N/C","#N/C",INDEX(Taxonomy_UniqueValues!E:E,MATCH(AD752,Taxonomy_UniqueValues!F:F,0))),"#N/C")</f>
        <v>#N/C</v>
      </c>
      <c r="AD752" s="87" t="str">
        <f>+IFERROR(IF(AE752="#N/C","#N/C",IF(AE752="-",INDEX(Taxonomy_UniqueValues!F:F,MATCH(AF752,Taxonomy_UniqueValues!H:H,0)),INDEX(Taxonomy_UniqueValues!F:F,MATCH(AE752,Taxonomy_UniqueValues!G:G,0)))),"#N/C")</f>
        <v>#N/C</v>
      </c>
      <c r="AE752" s="87" t="str">
        <f>+IFERROR(IF(AF752="#N/C","#N/C",INDEX(Taxonomy_UniqueValues!G:G,MATCH(AF752,Taxonomy_UniqueValues!H:H,0))),"#N/C")</f>
        <v>#N/C</v>
      </c>
      <c r="AF752" s="89" t="str">
        <f>+IFERROR(IF(AG752="#N/C","#N/C",INDEX(Taxonomy_UniqueValues!H:H,MATCH(AG752,Taxonomy_UniqueValues!I:I,0))),"#N/C")</f>
        <v>#N/C</v>
      </c>
      <c r="AG752" s="88" t="s">
        <v>37</v>
      </c>
      <c r="AH752" s="39" t="str" cm="1">
        <f t="array" ref="AH752">IF(LEN(V752)&gt;1,V752,_xlfn.LET(_xlpm.cls,Y752, _xlpm.ord,IFERROR(Z752,"#N/C"), _xlpm.subord,IFERROR(AA752,"#N/C"), _xlpm.infr,IFERROR(AB752,"#N/C"), _xlpm.sf,IFERROR(AC752,"#N/C"), _xlpm.fam,IFERROR(AD752,"#N/C"), _xlpm.subfam,IF(TRIM(AE752)="-","#N/C",IFERROR(AE752,"#N/C")),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_xlpm.fallback,IF(IFERROR(Z752,"#N/C")="#N/C",Y752,IF(IFERROR(AA752,"#N/C")="#N/C",Z752,IF(IFERROR(AB752,"#N/C")="#N/C",AA752,IF(IFERROR(AC752,"#N/C")="#N/C",AB752,IF(IFERROR(AD752,"#N/C")="#N/C",AC752,IF(IFERROR(AE752,"#N/C")="#N/C",AD752,"#N/C")))))), _xlpm.finalResult,IF(OR(_xlpm.computedResult="",_xlpm.computedResult="#N/C"),_xlpm.fallback,_xlpm.computedResult), INDEX(_xlpm.finalResult,1)))</f>
        <v>Brachycera</v>
      </c>
      <c r="AI752" s="106" t="s">
        <v>35</v>
      </c>
      <c r="AJ752" s="55" t="str">
        <f t="shared" si="97"/>
        <v>Insecta.Diptera.Brachycera.#N/C.#N/C.#N/C.#N/C.#N/C.#N/C</v>
      </c>
    </row>
    <row r="753" spans="1:36" x14ac:dyDescent="0.25">
      <c r="A753" s="3">
        <v>223</v>
      </c>
      <c r="B753" s="50" t="str">
        <f t="shared" si="102"/>
        <v>FAIR-D3_223</v>
      </c>
      <c r="C753" s="51" t="s">
        <v>530</v>
      </c>
      <c r="D753" s="4">
        <f t="shared" si="99"/>
        <v>45169</v>
      </c>
      <c r="E753" s="1" t="s">
        <v>831</v>
      </c>
      <c r="F753" s="81" t="str">
        <f>HYPERLINK(VLOOKUP(E753,Video_List!G:K,5),"video")</f>
        <v>video</v>
      </c>
      <c r="G753" s="5" t="str">
        <f>IF(ISBLANK(E753),"",IFERROR(IF(MATCH(E753,Video_List!$G:$G,)&gt;0,"ok",""),"errr"))</f>
        <v>ok</v>
      </c>
      <c r="H753" s="1" t="s">
        <v>832</v>
      </c>
      <c r="I753" s="81" t="str">
        <f>HYPERLINK(VLOOKUP(H753,Video_List!G:K,5),"video")</f>
        <v>video</v>
      </c>
      <c r="J753" s="5" t="str">
        <f>IF(ISBLANK(H753),"",IFERROR(IF(MATCH(H753,Video_List!$G:$G,)&gt;0,"ok",""),"error"))</f>
        <v>ok</v>
      </c>
      <c r="K753" s="2">
        <v>45169.610011574099</v>
      </c>
      <c r="L753" s="2">
        <v>45169.615636574097</v>
      </c>
      <c r="M753" s="52">
        <f t="shared" si="100"/>
        <v>5.6249999979627319E-3</v>
      </c>
      <c r="N753" s="53" t="s">
        <v>46</v>
      </c>
      <c r="O753" s="54" t="s">
        <v>35</v>
      </c>
      <c r="P753" s="54" t="s">
        <v>46</v>
      </c>
      <c r="Q753" s="6">
        <v>223</v>
      </c>
      <c r="R753" s="5" t="str">
        <f t="shared" si="98"/>
        <v>FAIR-D3/223</v>
      </c>
      <c r="S753" s="4" t="str">
        <f>IF(ISBLANK(E753),"",IF(E753=H753, "1 video",CONCATENATE((+COUNTIFS(Video_List!$A:$A,Monitoring!C753,Video_List!$D:$D,"&lt;=" &amp;Monitoring!L753)-COUNTIFS(Video_List!$A:$A,Monitoring!C753,Video_List!$D:$D,"&lt;=" &amp;Monitoring!K753))+1," videos")))</f>
        <v>3 videos</v>
      </c>
      <c r="T753" s="54" t="s">
        <v>34</v>
      </c>
      <c r="U753" s="75"/>
      <c r="V753" s="7" t="str">
        <f t="shared" si="96"/>
        <v/>
      </c>
      <c r="W753" s="85" t="str">
        <f t="shared" si="103"/>
        <v>yes</v>
      </c>
      <c r="X753" s="86" t="s">
        <v>35</v>
      </c>
      <c r="Y753" s="87" t="str">
        <f>+IFERROR(IF(Z753="#N/C","#N/C",INDEX(Taxonomy_UniqueValues!A:A,MATCH(Z753,Taxonomy_UniqueValues!B:B,0))),"#N/C")</f>
        <v>Insecta</v>
      </c>
      <c r="Z753" s="87" t="str">
        <f>+IFERROR(IF(AA753="#N/C","#N/C",INDEX(Taxonomy_UniqueValues!B:B,MATCH(AA753,Taxonomy_UniqueValues!C:C,0))),"#N/C")</f>
        <v>Diptera</v>
      </c>
      <c r="AA753" s="87" t="str">
        <f>+IFERROR(IF(AC753="#N/C","#N/C",INDEX(Taxonomy_UniqueValues!C:C,MATCH(AC753,Taxonomy_UniqueValues!E:E,0))),"#N/C")</f>
        <v>Brachycera</v>
      </c>
      <c r="AB753" s="87" t="str">
        <f>+IFERROR(IF(AC753="#N/C","#N/C",INDEX(Taxonomy_UniqueValues!D:D,MATCH(AC753,Taxonomy_UniqueValues!E:E,0))),"#N/C")</f>
        <v>Muscomorpha</v>
      </c>
      <c r="AC753" s="87" t="s">
        <v>36</v>
      </c>
      <c r="AD753" s="87" t="str">
        <f>+IFERROR(IF(AE753="#N/C","#N/C",IF(AE753="-",INDEX(Taxonomy_UniqueValues!F:F,MATCH(AF753,Taxonomy_UniqueValues!H:H,0)),INDEX(Taxonomy_UniqueValues!F:F,MATCH(AE753,Taxonomy_UniqueValues!G:G,0)))),"#N/C")</f>
        <v>#N/C</v>
      </c>
      <c r="AE753" s="87" t="str">
        <f>+IFERROR(IF(AF753="#N/C","#N/C",INDEX(Taxonomy_UniqueValues!G:G,MATCH(AF753,Taxonomy_UniqueValues!H:H,0))),"#N/C")</f>
        <v>#N/C</v>
      </c>
      <c r="AF753" s="89" t="str">
        <f>+IFERROR(IF(AG753="#N/C","#N/C",INDEX(Taxonomy_UniqueValues!H:H,MATCH(AG753,Taxonomy_UniqueValues!I:I,0))),"#N/C")</f>
        <v>#N/C</v>
      </c>
      <c r="AG753" s="88" t="s">
        <v>37</v>
      </c>
      <c r="AH753" s="39" t="str" cm="1">
        <f t="array" ref="AH753">IF(LEN(V753)&gt;1,V753,_xlfn.LET(_xlpm.cls,Y753, _xlpm.ord,IFERROR(Z753,"#N/C"), _xlpm.subord,IFERROR(AA753,"#N/C"), _xlpm.infr,IFERROR(AB753,"#N/C"), _xlpm.sf,IFERROR(AC753,"#N/C"), _xlpm.fam,IFERROR(AD753,"#N/C"), _xlpm.subfam,IF(TRIM(AE753)="-","#N/C",IFERROR(AE753,"#N/C")),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_xlpm.fallback,IF(IFERROR(Z753,"#N/C")="#N/C",Y753,IF(IFERROR(AA753,"#N/C")="#N/C",Z753,IF(IFERROR(AB753,"#N/C")="#N/C",AA753,IF(IFERROR(AC753,"#N/C")="#N/C",AB753,IF(IFERROR(AD753,"#N/C")="#N/C",AC753,IF(IFERROR(AE753,"#N/C")="#N/C",AD753,"#N/C")))))), _xlpm.finalResult,IF(OR(_xlpm.computedResult="",_xlpm.computedResult="#N/C"),_xlpm.fallback,_xlpm.computedResult), INDEX(_xlpm.finalResult,1)))</f>
        <v>Muscoidea</v>
      </c>
      <c r="AI753" s="106" t="s">
        <v>35</v>
      </c>
      <c r="AJ753" s="55" t="str">
        <f t="shared" si="97"/>
        <v>Insecta.Diptera.Brachycera.Muscomorpha.Muscoidea.#N/C.#N/C.#N/C.#N/C</v>
      </c>
    </row>
    <row r="754" spans="1:36" x14ac:dyDescent="0.25">
      <c r="A754" s="3">
        <v>224</v>
      </c>
      <c r="B754" s="50" t="str">
        <f t="shared" si="102"/>
        <v>FAIR-D3_224</v>
      </c>
      <c r="C754" s="51" t="s">
        <v>530</v>
      </c>
      <c r="D754" s="4">
        <f t="shared" si="99"/>
        <v>45169</v>
      </c>
      <c r="E754" s="1" t="s">
        <v>833</v>
      </c>
      <c r="F754" s="81" t="str">
        <f>HYPERLINK(VLOOKUP(E754,Video_List!G:K,5),"video")</f>
        <v>video</v>
      </c>
      <c r="G754" s="5" t="str">
        <f>IF(ISBLANK(E754),"",IFERROR(IF(MATCH(E754,Video_List!$G:$G,)&gt;0,"ok",""),"errr"))</f>
        <v>ok</v>
      </c>
      <c r="H754" s="1" t="s">
        <v>833</v>
      </c>
      <c r="I754" s="81" t="str">
        <f>HYPERLINK(VLOOKUP(H754,Video_List!G:K,5),"video")</f>
        <v>video</v>
      </c>
      <c r="J754" s="5" t="str">
        <f>IF(ISBLANK(H754),"",IFERROR(IF(MATCH(H754,Video_List!$G:$G,)&gt;0,"ok",""),"error"))</f>
        <v>ok</v>
      </c>
      <c r="K754" s="2">
        <v>45169.617986111101</v>
      </c>
      <c r="L754" s="2">
        <v>45169.618472222202</v>
      </c>
      <c r="M754" s="52">
        <f t="shared" si="100"/>
        <v>4.8611110105412081E-4</v>
      </c>
      <c r="N754" s="53" t="s">
        <v>46</v>
      </c>
      <c r="O754" s="54" t="s">
        <v>32</v>
      </c>
      <c r="P754" s="54" t="s">
        <v>33</v>
      </c>
      <c r="Q754" s="6">
        <v>224</v>
      </c>
      <c r="R754" s="5" t="str">
        <f t="shared" si="98"/>
        <v>FAIR-D3/224</v>
      </c>
      <c r="S754" s="4" t="str">
        <f>IF(ISBLANK(E754),"",IF(E754=H754, "1 video",CONCATENATE((+COUNTIFS(Video_List!$A:$A,Monitoring!C754,Video_List!$D:$D,"&lt;=" &amp;Monitoring!L754)-COUNTIFS(Video_List!$A:$A,Monitoring!C754,Video_List!$D:$D,"&lt;=" &amp;Monitoring!K754))+1," videos")))</f>
        <v>1 video</v>
      </c>
      <c r="T754" s="54" t="s">
        <v>34</v>
      </c>
      <c r="U754" s="75"/>
      <c r="V754" s="7" t="str">
        <f t="shared" si="96"/>
        <v/>
      </c>
      <c r="W754" s="85" t="str">
        <f t="shared" si="103"/>
        <v>no</v>
      </c>
      <c r="X754" s="86" t="s">
        <v>35</v>
      </c>
      <c r="Y754" s="87" t="str">
        <f>+IFERROR(IF(Z754="#N/C","#N/C",INDEX(Taxonomy_UniqueValues!A:A,MATCH(Z754,Taxonomy_UniqueValues!B:B,0))),"#N/C")</f>
        <v>Insecta</v>
      </c>
      <c r="Z754" s="87" t="str">
        <f>+IFERROR(IF(AA754="#N/C","#N/C",INDEX(Taxonomy_UniqueValues!B:B,MATCH(AA754,Taxonomy_UniqueValues!C:C,0))),"#N/C")</f>
        <v>Diptera</v>
      </c>
      <c r="AA754" s="87" t="s">
        <v>49</v>
      </c>
      <c r="AB754" s="87" t="str">
        <f>+IFERROR(IF(AC754="#N/C","#N/C",INDEX(Taxonomy_UniqueValues!D:D,MATCH(AC754,Taxonomy_UniqueValues!E:E,0))),"#N/C")</f>
        <v>#N/C</v>
      </c>
      <c r="AC754" s="87" t="str">
        <f>+IFERROR(IF(AD754="#N/C","#N/C",INDEX(Taxonomy_UniqueValues!E:E,MATCH(AD754,Taxonomy_UniqueValues!F:F,0))),"#N/C")</f>
        <v>#N/C</v>
      </c>
      <c r="AD754" s="87" t="str">
        <f>+IFERROR(IF(AE754="#N/C","#N/C",IF(AE754="-",INDEX(Taxonomy_UniqueValues!F:F,MATCH(AF754,Taxonomy_UniqueValues!H:H,0)),INDEX(Taxonomy_UniqueValues!F:F,MATCH(AE754,Taxonomy_UniqueValues!G:G,0)))),"#N/C")</f>
        <v>#N/C</v>
      </c>
      <c r="AE754" s="87" t="str">
        <f>+IFERROR(IF(AF754="#N/C","#N/C",INDEX(Taxonomy_UniqueValues!G:G,MATCH(AF754,Taxonomy_UniqueValues!H:H,0))),"#N/C")</f>
        <v>#N/C</v>
      </c>
      <c r="AF754" s="89" t="str">
        <f>+IFERROR(IF(AG754="#N/C","#N/C",INDEX(Taxonomy_UniqueValues!H:H,MATCH(AG754,Taxonomy_UniqueValues!I:I,0))),"#N/C")</f>
        <v>#N/C</v>
      </c>
      <c r="AG754" s="88" t="s">
        <v>37</v>
      </c>
      <c r="AH754" s="39" t="str" cm="1">
        <f t="array" ref="AH754">IF(LEN(V754)&gt;1,V754,_xlfn.LET(_xlpm.cls,Y754, _xlpm.ord,IFERROR(Z754,"#N/C"), _xlpm.subord,IFERROR(AA754,"#N/C"), _xlpm.infr,IFERROR(AB754,"#N/C"), _xlpm.sf,IFERROR(AC754,"#N/C"), _xlpm.fam,IFERROR(AD754,"#N/C"), _xlpm.subfam,IF(TRIM(AE754)="-","#N/C",IFERROR(AE754,"#N/C")),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_xlpm.fallback,IF(IFERROR(Z754,"#N/C")="#N/C",Y754,IF(IFERROR(AA754,"#N/C")="#N/C",Z754,IF(IFERROR(AB754,"#N/C")="#N/C",AA754,IF(IFERROR(AC754,"#N/C")="#N/C",AB754,IF(IFERROR(AD754,"#N/C")="#N/C",AC754,IF(IFERROR(AE754,"#N/C")="#N/C",AD754,"#N/C")))))), _xlpm.finalResult,IF(OR(_xlpm.computedResult="",_xlpm.computedResult="#N/C"),_xlpm.fallback,_xlpm.computedResult), INDEX(_xlpm.finalResult,1)))</f>
        <v>Brachycera</v>
      </c>
      <c r="AI754" s="106" t="s">
        <v>35</v>
      </c>
      <c r="AJ754" s="55" t="str">
        <f t="shared" si="97"/>
        <v>Insecta.Diptera.Brachycera.#N/C.#N/C.#N/C.#N/C.#N/C.#N/C</v>
      </c>
    </row>
    <row r="755" spans="1:36" x14ac:dyDescent="0.25">
      <c r="A755" s="3">
        <v>225</v>
      </c>
      <c r="B755" s="50" t="str">
        <f t="shared" si="102"/>
        <v>FAIR-D3_225</v>
      </c>
      <c r="C755" s="51" t="s">
        <v>530</v>
      </c>
      <c r="D755" s="4">
        <f t="shared" si="99"/>
        <v>45169</v>
      </c>
      <c r="E755" s="1" t="s">
        <v>834</v>
      </c>
      <c r="F755" s="81" t="str">
        <f>HYPERLINK(VLOOKUP(E755,Video_List!G:K,5),"video")</f>
        <v>video</v>
      </c>
      <c r="G755" s="5" t="str">
        <f>IF(ISBLANK(E755),"",IFERROR(IF(MATCH(E755,Video_List!$G:$G,)&gt;0,"ok",""),"errr"))</f>
        <v>ok</v>
      </c>
      <c r="H755" s="1" t="s">
        <v>834</v>
      </c>
      <c r="I755" s="81" t="str">
        <f>HYPERLINK(VLOOKUP(H755,Video_List!G:K,5),"video")</f>
        <v>video</v>
      </c>
      <c r="J755" s="5" t="str">
        <f>IF(ISBLANK(H755),"",IFERROR(IF(MATCH(H755,Video_List!$G:$G,)&gt;0,"ok",""),"error"))</f>
        <v>ok</v>
      </c>
      <c r="K755" s="2">
        <v>45169.638078703698</v>
      </c>
      <c r="L755" s="2">
        <v>45169.638171296298</v>
      </c>
      <c r="M755" s="52">
        <f t="shared" si="100"/>
        <v>9.2592599685303867E-5</v>
      </c>
      <c r="N755" s="53" t="s">
        <v>46</v>
      </c>
      <c r="O755" s="54" t="s">
        <v>32</v>
      </c>
      <c r="P755" s="54" t="s">
        <v>33</v>
      </c>
      <c r="Q755" s="6">
        <v>225</v>
      </c>
      <c r="R755" s="5" t="str">
        <f t="shared" si="98"/>
        <v>FAIR-D3/225</v>
      </c>
      <c r="S755" s="4" t="str">
        <f>IF(ISBLANK(E755),"",IF(E755=H755, "1 video",CONCATENATE((+COUNTIFS(Video_List!$A:$A,Monitoring!C755,Video_List!$D:$D,"&lt;=" &amp;Monitoring!L755)-COUNTIFS(Video_List!$A:$A,Monitoring!C755,Video_List!$D:$D,"&lt;=" &amp;Monitoring!K755))+1," videos")))</f>
        <v>1 video</v>
      </c>
      <c r="T755" s="54" t="s">
        <v>34</v>
      </c>
      <c r="U755" s="75"/>
      <c r="V755" s="7" t="str">
        <f t="shared" si="96"/>
        <v/>
      </c>
      <c r="W755" s="85" t="str">
        <f t="shared" si="103"/>
        <v>yes</v>
      </c>
      <c r="X755" s="86" t="s">
        <v>32</v>
      </c>
      <c r="Y755" s="87" t="str">
        <f>+IFERROR(IF(Z755="#N/C","#N/C",IF(Z755=0,INDEX(Taxonomy_UniqueValues!A:A,MATCH(AA755,Taxonomy_UniqueValues!C:C,0)),INDEX(Taxonomy_UniqueValues!A:A,MATCH(Z755,Taxonomy_UniqueValues!B:B,0)))),"#N/C")</f>
        <v>Insecta</v>
      </c>
      <c r="Z755" s="87" t="str">
        <f>+IFERROR(IF(AA755="#N/C","#N/C",IF(AA755=0,INDEX(Taxonomy_UniqueValues!B:B,MATCH(AB755,Taxonomy_UniqueValues!D:D,0)),INDEX(Taxonomy_UniqueValues!B:B,MATCH(AA755,Taxonomy_UniqueValues!C:C,0)))),"#N/C")</f>
        <v>Diptera</v>
      </c>
      <c r="AA755" s="87" t="str">
        <f>+IFERROR(IF(AB755="#N/C","#N/C",IF(AB755=0,INDEX(Taxonomy_UniqueValues!C:C,MATCH(AC755,Taxonomy_UniqueValues!E:E,0)),INDEX(Taxonomy_UniqueValues!C:C,MATCH(AB755,Taxonomy_UniqueValues!D:D,0)))),"#N/C")</f>
        <v>Brachycera</v>
      </c>
      <c r="AB755" s="87" t="str">
        <f>+IFERROR(IF(AC755="#N/C","#N/C",IF(AC755=0,INDEX(Taxonomy_UniqueValues!D:D,MATCH(AD755,Taxonomy_UniqueValues!F:F,0)),INDEX(Taxonomy_UniqueValues!D:D,MATCH(AC755,Taxonomy_UniqueValues!E:E,0)))),"#N/C")</f>
        <v>Muscomorpha</v>
      </c>
      <c r="AC755" s="87" t="str">
        <f>+IFERROR(IF(AD755="#N/C","#N/C",IF(AD755=0,INDEX(Taxonomy_UniqueValues!E:E,MATCH(AE755,Taxonomy_UniqueValues!G:G,0)),INDEX(Taxonomy_UniqueValues!E:E,MATCH(AD755,Taxonomy_UniqueValues!F:F,0)))),"#N/C")</f>
        <v>Muscoidea</v>
      </c>
      <c r="AD755" s="87" t="str">
        <f>+IFERROR(IF(AE755="#N/C","#N/C",IF(AE755=0,INDEX(Taxonomy_UniqueValues!F:F,MATCH(AF755,Taxonomy_UniqueValues!H:H,0)),INDEX(Taxonomy_UniqueValues!F:F,MATCH(AE755,Taxonomy_UniqueValues!G:G,0)))),"#N/C")</f>
        <v>Fanniidae</v>
      </c>
      <c r="AE755" s="87">
        <f>+IFERROR(IF(AF755="#N/C","#N/C",INDEX(Taxonomy_UniqueValues!G:G,MATCH(AF755,Taxonomy_UniqueValues!H:H,0))),"#N/C")</f>
        <v>0</v>
      </c>
      <c r="AF755" s="89" t="s">
        <v>39</v>
      </c>
      <c r="AG755" s="88" t="s">
        <v>37</v>
      </c>
      <c r="AH755" s="39" t="str" cm="1">
        <f t="array" ref="AH755">IF(LEN(V755)&gt;1,V755,_xlfn.LET(_xlpm.cls,Y755, _xlpm.ord,IFERROR(Z755,"#N/C"), _xlpm.subord,IFERROR(AA755,"#N/C"), _xlpm.infr,IFERROR(AB755,"#N/C"), _xlpm.sf,IFERROR(AC755,"#N/C"), _xlpm.fam,IFERROR(AD755,"#N/C"), _xlpm.subfam,IF(TRIM(AE755)="-","#N/C",IFERROR(AE755,"#N/C")),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_xlpm.fallback,IF(IFERROR(Z755,"#N/C")="#N/C",Y755,IF(IFERROR(AA755,"#N/C")="#N/C",Z755,IF(IFERROR(AB755,"#N/C")="#N/C",AA755,IF(IFERROR(AC755,"#N/C")="#N/C",AB755,IF(IFERROR(AD755,"#N/C")="#N/C",AC755,IF(IFERROR(AE755,"#N/C")="#N/C",AD755,"#N/C")))))), _xlpm.finalResult,IF(OR(_xlpm.computedResult="",_xlpm.computedResult="#N/C"),_xlpm.fallback,_xlpm.computedResult), INDEX(_xlpm.finalResult,1)))</f>
        <v>fly</v>
      </c>
      <c r="AI755" s="106" t="s">
        <v>35</v>
      </c>
      <c r="AJ755" s="55" t="str">
        <f t="shared" si="97"/>
        <v>Insecta.Diptera.Brachycera.Muscomorpha.Muscoidea.Fanniidae.0.Fannia.#N/C</v>
      </c>
    </row>
    <row r="756" spans="1:36" x14ac:dyDescent="0.25">
      <c r="A756" s="3">
        <v>226</v>
      </c>
      <c r="B756" s="50" t="str">
        <f t="shared" si="102"/>
        <v>FAIR-D3_226</v>
      </c>
      <c r="C756" s="51" t="s">
        <v>530</v>
      </c>
      <c r="D756" s="4">
        <f t="shared" si="99"/>
        <v>45169</v>
      </c>
      <c r="E756" s="1" t="s">
        <v>835</v>
      </c>
      <c r="F756" s="81" t="str">
        <f>HYPERLINK(VLOOKUP(E756,Video_List!G:K,5),"video")</f>
        <v>video</v>
      </c>
      <c r="G756" s="5" t="str">
        <f>IF(ISBLANK(E756),"",IFERROR(IF(MATCH(E756,Video_List!$G:$G,)&gt;0,"ok",""),"errr"))</f>
        <v>ok</v>
      </c>
      <c r="H756" s="1" t="s">
        <v>835</v>
      </c>
      <c r="I756" s="81" t="str">
        <f>HYPERLINK(VLOOKUP(H756,Video_List!G:K,5),"video")</f>
        <v>video</v>
      </c>
      <c r="J756" s="5" t="str">
        <f>IF(ISBLANK(H756),"",IFERROR(IF(MATCH(H756,Video_List!$G:$G,)&gt;0,"ok",""),"error"))</f>
        <v>ok</v>
      </c>
      <c r="K756" s="2">
        <v>45169.715185185203</v>
      </c>
      <c r="L756" s="2">
        <v>45169.715347222198</v>
      </c>
      <c r="M756" s="52">
        <f t="shared" si="100"/>
        <v>1.6203699487959966E-4</v>
      </c>
      <c r="N756" s="53" t="s">
        <v>46</v>
      </c>
      <c r="O756" s="54" t="s">
        <v>35</v>
      </c>
      <c r="P756" s="54" t="s">
        <v>46</v>
      </c>
      <c r="Q756" s="6">
        <v>226</v>
      </c>
      <c r="R756" s="5" t="str">
        <f t="shared" si="98"/>
        <v>FAIR-D3/226</v>
      </c>
      <c r="S756" s="4" t="str">
        <f>IF(ISBLANK(E756),"",IF(E756=H756, "1 video",CONCATENATE((+COUNTIFS(Video_List!$A:$A,Monitoring!C756,Video_List!$D:$D,"&lt;=" &amp;Monitoring!L756)-COUNTIFS(Video_List!$A:$A,Monitoring!C756,Video_List!$D:$D,"&lt;=" &amp;Monitoring!K756))+1," videos")))</f>
        <v>1 video</v>
      </c>
      <c r="T756" s="54" t="s">
        <v>34</v>
      </c>
      <c r="U756" s="75"/>
      <c r="V756" s="7" t="str">
        <f t="shared" si="96"/>
        <v/>
      </c>
      <c r="W756" s="85" t="str">
        <f t="shared" si="103"/>
        <v>no</v>
      </c>
      <c r="X756" s="86" t="s">
        <v>35</v>
      </c>
      <c r="Y756" s="87" t="str">
        <f>+IFERROR(IF(Z756="#N/C","#N/C",INDEX(Taxonomy_UniqueValues!A:A,MATCH(Z756,Taxonomy_UniqueValues!B:B,0))),"#N/C")</f>
        <v>Insecta</v>
      </c>
      <c r="Z756" s="87" t="str">
        <f>+IFERROR(IF(AA756="#N/C","#N/C",INDEX(Taxonomy_UniqueValues!B:B,MATCH(AA756,Taxonomy_UniqueValues!C:C,0))),"#N/C")</f>
        <v>Diptera</v>
      </c>
      <c r="AA756" s="87" t="s">
        <v>49</v>
      </c>
      <c r="AB756" s="87" t="str">
        <f>+IFERROR(IF(AC756="#N/C","#N/C",INDEX(Taxonomy_UniqueValues!D:D,MATCH(AC756,Taxonomy_UniqueValues!E:E,0))),"#N/C")</f>
        <v>#N/C</v>
      </c>
      <c r="AC756" s="87" t="str">
        <f>+IFERROR(IF(AD756="#N/C","#N/C",INDEX(Taxonomy_UniqueValues!E:E,MATCH(AD756,Taxonomy_UniqueValues!F:F,0))),"#N/C")</f>
        <v>#N/C</v>
      </c>
      <c r="AD756" s="87" t="str">
        <f>+IFERROR(IF(AE756="#N/C","#N/C",IF(AE756="-",INDEX(Taxonomy_UniqueValues!F:F,MATCH(AF756,Taxonomy_UniqueValues!H:H,0)),INDEX(Taxonomy_UniqueValues!F:F,MATCH(AE756,Taxonomy_UniqueValues!G:G,0)))),"#N/C")</f>
        <v>#N/C</v>
      </c>
      <c r="AE756" s="87" t="str">
        <f>+IFERROR(IF(AF756="#N/C","#N/C",INDEX(Taxonomy_UniqueValues!G:G,MATCH(AF756,Taxonomy_UniqueValues!H:H,0))),"#N/C")</f>
        <v>#N/C</v>
      </c>
      <c r="AF756" s="89" t="str">
        <f>+IFERROR(IF(AG756="#N/C","#N/C",INDEX(Taxonomy_UniqueValues!H:H,MATCH(AG756,Taxonomy_UniqueValues!I:I,0))),"#N/C")</f>
        <v>#N/C</v>
      </c>
      <c r="AG756" s="88" t="s">
        <v>37</v>
      </c>
      <c r="AH756" s="39" t="str" cm="1">
        <f t="array" ref="AH756">IF(LEN(V756)&gt;1,V756,_xlfn.LET(_xlpm.cls,Y756, _xlpm.ord,IFERROR(Z756,"#N/C"), _xlpm.subord,IFERROR(AA756,"#N/C"), _xlpm.infr,IFERROR(AB756,"#N/C"), _xlpm.sf,IFERROR(AC756,"#N/C"), _xlpm.fam,IFERROR(AD756,"#N/C"), _xlpm.subfam,IF(TRIM(AE756)="-","#N/C",IFERROR(AE756,"#N/C")),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_xlpm.fallback,IF(IFERROR(Z756,"#N/C")="#N/C",Y756,IF(IFERROR(AA756,"#N/C")="#N/C",Z756,IF(IFERROR(AB756,"#N/C")="#N/C",AA756,IF(IFERROR(AC756,"#N/C")="#N/C",AB756,IF(IFERROR(AD756,"#N/C")="#N/C",AC756,IF(IFERROR(AE756,"#N/C")="#N/C",AD756,"#N/C")))))), _xlpm.finalResult,IF(OR(_xlpm.computedResult="",_xlpm.computedResult="#N/C"),_xlpm.fallback,_xlpm.computedResult), INDEX(_xlpm.finalResult,1)))</f>
        <v>Brachycera</v>
      </c>
      <c r="AI756" s="106" t="s">
        <v>35</v>
      </c>
      <c r="AJ756" s="55" t="str">
        <f t="shared" si="97"/>
        <v>Insecta.Diptera.Brachycera.#N/C.#N/C.#N/C.#N/C.#N/C.#N/C</v>
      </c>
    </row>
    <row r="757" spans="1:36" x14ac:dyDescent="0.25">
      <c r="A757" s="3">
        <v>227</v>
      </c>
      <c r="B757" s="50" t="str">
        <f t="shared" si="102"/>
        <v>FAIR-D3_227</v>
      </c>
      <c r="C757" s="51" t="s">
        <v>530</v>
      </c>
      <c r="D757" s="4">
        <f t="shared" si="99"/>
        <v>45169</v>
      </c>
      <c r="E757" s="1" t="s">
        <v>836</v>
      </c>
      <c r="F757" s="81" t="str">
        <f>HYPERLINK(VLOOKUP(E757,Video_List!G:K,5),"video")</f>
        <v>video</v>
      </c>
      <c r="G757" s="5" t="str">
        <f>IF(ISBLANK(E757),"",IFERROR(IF(MATCH(E757,Video_List!$G:$G,)&gt;0,"ok",""),"errr"))</f>
        <v>ok</v>
      </c>
      <c r="H757" s="1" t="s">
        <v>836</v>
      </c>
      <c r="I757" s="81" t="str">
        <f>HYPERLINK(VLOOKUP(H757,Video_List!G:K,5),"video")</f>
        <v>video</v>
      </c>
      <c r="J757" s="5" t="str">
        <f>IF(ISBLANK(H757),"",IFERROR(IF(MATCH(H757,Video_List!$G:$G,)&gt;0,"ok",""),"error"))</f>
        <v>ok</v>
      </c>
      <c r="K757" s="2">
        <v>45169.752268518503</v>
      </c>
      <c r="L757" s="2">
        <v>45169.752546296302</v>
      </c>
      <c r="M757" s="52">
        <f t="shared" si="100"/>
        <v>2.777777990559116E-4</v>
      </c>
      <c r="N757" s="53" t="s">
        <v>46</v>
      </c>
      <c r="O757" s="54" t="s">
        <v>32</v>
      </c>
      <c r="P757" s="54" t="s">
        <v>33</v>
      </c>
      <c r="Q757" s="6">
        <v>227</v>
      </c>
      <c r="R757" s="5" t="str">
        <f t="shared" si="98"/>
        <v>FAIR-D3/227</v>
      </c>
      <c r="S757" s="4" t="str">
        <f>IF(ISBLANK(E757),"",IF(E757=H757, "1 video",CONCATENATE((+COUNTIFS(Video_List!$A:$A,Monitoring!C757,Video_List!$D:$D,"&lt;=" &amp;Monitoring!L757)-COUNTIFS(Video_List!$A:$A,Monitoring!C757,Video_List!$D:$D,"&lt;=" &amp;Monitoring!K757))+1," videos")))</f>
        <v>1 video</v>
      </c>
      <c r="T757" s="54" t="s">
        <v>34</v>
      </c>
      <c r="U757" s="75"/>
      <c r="V757" s="7" t="str">
        <f t="shared" si="96"/>
        <v/>
      </c>
      <c r="W757" s="85" t="str">
        <f t="shared" si="103"/>
        <v>no</v>
      </c>
      <c r="X757" s="86" t="s">
        <v>35</v>
      </c>
      <c r="Y757" s="87" t="str">
        <f>+IFERROR(IF(Z757="#N/C","#N/C",INDEX(Taxonomy_UniqueValues!A:A,MATCH(Z757,Taxonomy_UniqueValues!B:B,0))),"#N/C")</f>
        <v>Insecta</v>
      </c>
      <c r="Z757" s="87" t="str">
        <f>+IFERROR(IF(AA757="#N/C","#N/C",INDEX(Taxonomy_UniqueValues!B:B,MATCH(AA757,Taxonomy_UniqueValues!C:C,0))),"#N/C")</f>
        <v>Diptera</v>
      </c>
      <c r="AA757" s="87" t="s">
        <v>49</v>
      </c>
      <c r="AB757" s="87" t="str">
        <f>+IFERROR(IF(AC757="#N/C","#N/C",INDEX(Taxonomy_UniqueValues!D:D,MATCH(AC757,Taxonomy_UniqueValues!E:E,0))),"#N/C")</f>
        <v>#N/C</v>
      </c>
      <c r="AC757" s="87" t="str">
        <f>+IFERROR(IF(AD757="#N/C","#N/C",INDEX(Taxonomy_UniqueValues!E:E,MATCH(AD757,Taxonomy_UniqueValues!F:F,0))),"#N/C")</f>
        <v>#N/C</v>
      </c>
      <c r="AD757" s="87" t="str">
        <f>+IFERROR(IF(AE757="#N/C","#N/C",IF(AE757="-",INDEX(Taxonomy_UniqueValues!F:F,MATCH(AF757,Taxonomy_UniqueValues!H:H,0)),INDEX(Taxonomy_UniqueValues!F:F,MATCH(AE757,Taxonomy_UniqueValues!G:G,0)))),"#N/C")</f>
        <v>#N/C</v>
      </c>
      <c r="AE757" s="87" t="str">
        <f>+IFERROR(IF(AF757="#N/C","#N/C",INDEX(Taxonomy_UniqueValues!G:G,MATCH(AF757,Taxonomy_UniqueValues!H:H,0))),"#N/C")</f>
        <v>#N/C</v>
      </c>
      <c r="AF757" s="89" t="str">
        <f>+IFERROR(IF(AG757="#N/C","#N/C",INDEX(Taxonomy_UniqueValues!H:H,MATCH(AG757,Taxonomy_UniqueValues!I:I,0))),"#N/C")</f>
        <v>#N/C</v>
      </c>
      <c r="AG757" s="88" t="s">
        <v>37</v>
      </c>
      <c r="AH757" s="39" t="str" cm="1">
        <f t="array" ref="AH757">IF(LEN(V757)&gt;1,V757,_xlfn.LET(_xlpm.cls,Y757, _xlpm.ord,IFERROR(Z757,"#N/C"), _xlpm.subord,IFERROR(AA757,"#N/C"), _xlpm.infr,IFERROR(AB757,"#N/C"), _xlpm.sf,IFERROR(AC757,"#N/C"), _xlpm.fam,IFERROR(AD757,"#N/C"), _xlpm.subfam,IF(TRIM(AE757)="-","#N/C",IFERROR(AE757,"#N/C")),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_xlpm.fallback,IF(IFERROR(Z757,"#N/C")="#N/C",Y757,IF(IFERROR(AA757,"#N/C")="#N/C",Z757,IF(IFERROR(AB757,"#N/C")="#N/C",AA757,IF(IFERROR(AC757,"#N/C")="#N/C",AB757,IF(IFERROR(AD757,"#N/C")="#N/C",AC757,IF(IFERROR(AE757,"#N/C")="#N/C",AD757,"#N/C")))))), _xlpm.finalResult,IF(OR(_xlpm.computedResult="",_xlpm.computedResult="#N/C"),_xlpm.fallback,_xlpm.computedResult), INDEX(_xlpm.finalResult,1)))</f>
        <v>Brachycera</v>
      </c>
      <c r="AI757" s="106" t="s">
        <v>35</v>
      </c>
      <c r="AJ757" s="55" t="str">
        <f t="shared" si="97"/>
        <v>Insecta.Diptera.Brachycera.#N/C.#N/C.#N/C.#N/C.#N/C.#N/C</v>
      </c>
    </row>
    <row r="758" spans="1:36" x14ac:dyDescent="0.25">
      <c r="A758" s="3">
        <v>228</v>
      </c>
      <c r="B758" s="50" t="str">
        <f t="shared" si="102"/>
        <v>FAIR-D3_228</v>
      </c>
      <c r="C758" s="51" t="s">
        <v>530</v>
      </c>
      <c r="D758" s="4">
        <f t="shared" si="99"/>
        <v>45169</v>
      </c>
      <c r="E758" s="1" t="s">
        <v>837</v>
      </c>
      <c r="F758" s="81" t="str">
        <f>HYPERLINK(VLOOKUP(E758,Video_List!G:K,5),"video")</f>
        <v>video</v>
      </c>
      <c r="G758" s="5" t="str">
        <f>IF(ISBLANK(E758),"",IFERROR(IF(MATCH(E758,Video_List!$G:$G,)&gt;0,"ok",""),"errr"))</f>
        <v>ok</v>
      </c>
      <c r="H758" s="1" t="s">
        <v>837</v>
      </c>
      <c r="I758" s="81" t="str">
        <f>HYPERLINK(VLOOKUP(H758,Video_List!G:K,5),"video")</f>
        <v>video</v>
      </c>
      <c r="J758" s="5" t="str">
        <f>IF(ISBLANK(H758),"",IFERROR(IF(MATCH(H758,Video_List!$G:$G,)&gt;0,"ok",""),"error"))</f>
        <v>ok</v>
      </c>
      <c r="K758" s="2">
        <v>45169.764710648102</v>
      </c>
      <c r="L758" s="2">
        <v>45169.764872685198</v>
      </c>
      <c r="M758" s="52">
        <f t="shared" si="100"/>
        <v>1.6203709674300626E-4</v>
      </c>
      <c r="N758" s="53" t="s">
        <v>31</v>
      </c>
      <c r="O758" s="54" t="s">
        <v>35</v>
      </c>
      <c r="P758" s="54" t="s">
        <v>46</v>
      </c>
      <c r="Q758" s="6">
        <v>228</v>
      </c>
      <c r="R758" s="5" t="str">
        <f t="shared" si="98"/>
        <v>FAIR-D3/228</v>
      </c>
      <c r="S758" s="4" t="str">
        <f>IF(ISBLANK(E758),"",IF(E758=H758, "1 video",CONCATENATE((+COUNTIFS(Video_List!$A:$A,Monitoring!C758,Video_List!$D:$D,"&lt;=" &amp;Monitoring!L758)-COUNTIFS(Video_List!$A:$A,Monitoring!C758,Video_List!$D:$D,"&lt;=" &amp;Monitoring!K758))+1," videos")))</f>
        <v>1 video</v>
      </c>
      <c r="T758" s="54" t="s">
        <v>34</v>
      </c>
      <c r="U758" s="75"/>
      <c r="V758" s="7" t="str">
        <f t="shared" si="96"/>
        <v/>
      </c>
      <c r="W758" s="85" t="s">
        <v>35</v>
      </c>
      <c r="X758" s="86" t="s">
        <v>35</v>
      </c>
      <c r="Y758" s="87" t="str">
        <f>+IFERROR(IF(Z758="#N/C","#N/C",INDEX(Taxonomy_UniqueValues!A:A,MATCH(Z758,Taxonomy_UniqueValues!B:B,0))),"#N/C")</f>
        <v>Insecta</v>
      </c>
      <c r="Z758" s="87" t="str">
        <f>+IFERROR(IF(AA758="#N/C","#N/C",INDEX(Taxonomy_UniqueValues!B:B,MATCH(AA758,Taxonomy_UniqueValues!C:C,0))),"#N/C")</f>
        <v>Diptera</v>
      </c>
      <c r="AA758" s="87" t="s">
        <v>49</v>
      </c>
      <c r="AB758" s="87" t="str">
        <f>+IFERROR(IF(AC758="#N/C","#N/C",INDEX(Taxonomy_UniqueValues!D:D,MATCH(AC758,Taxonomy_UniqueValues!E:E,0))),"#N/C")</f>
        <v>#N/C</v>
      </c>
      <c r="AC758" s="87" t="str">
        <f>+IFERROR(IF(AD758="#N/C","#N/C",INDEX(Taxonomy_UniqueValues!E:E,MATCH(AD758,Taxonomy_UniqueValues!F:F,0))),"#N/C")</f>
        <v>#N/C</v>
      </c>
      <c r="AD758" s="87" t="str">
        <f>+IFERROR(IF(AE758="#N/C","#N/C",IF(AE758="-",INDEX(Taxonomy_UniqueValues!F:F,MATCH(AF758,Taxonomy_UniqueValues!H:H,0)),INDEX(Taxonomy_UniqueValues!F:F,MATCH(AE758,Taxonomy_UniqueValues!G:G,0)))),"#N/C")</f>
        <v>#N/C</v>
      </c>
      <c r="AE758" s="87" t="str">
        <f>+IFERROR(IF(AF758="#N/C","#N/C",INDEX(Taxonomy_UniqueValues!G:G,MATCH(AF758,Taxonomy_UniqueValues!H:H,0))),"#N/C")</f>
        <v>#N/C</v>
      </c>
      <c r="AF758" s="89" t="str">
        <f>+IFERROR(IF(AG758="#N/C","#N/C",INDEX(Taxonomy_UniqueValues!H:H,MATCH(AG758,Taxonomy_UniqueValues!I:I,0))),"#N/C")</f>
        <v>#N/C</v>
      </c>
      <c r="AG758" s="88" t="s">
        <v>37</v>
      </c>
      <c r="AH758" s="39" t="str" cm="1">
        <f t="array" ref="AH758">IF(LEN(V758)&gt;1,V758,_xlfn.LET(_xlpm.cls,Y758, _xlpm.ord,IFERROR(Z758,"#N/C"), _xlpm.subord,IFERROR(AA758,"#N/C"), _xlpm.infr,IFERROR(AB758,"#N/C"), _xlpm.sf,IFERROR(AC758,"#N/C"), _xlpm.fam,IFERROR(AD758,"#N/C"), _xlpm.subfam,IF(TRIM(AE758)="-","#N/C",IFERROR(AE758,"#N/C")),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_xlpm.fallback,IF(IFERROR(Z758,"#N/C")="#N/C",Y758,IF(IFERROR(AA758,"#N/C")="#N/C",Z758,IF(IFERROR(AB758,"#N/C")="#N/C",AA758,IF(IFERROR(AC758,"#N/C")="#N/C",AB758,IF(IFERROR(AD758,"#N/C")="#N/C",AC758,IF(IFERROR(AE758,"#N/C")="#N/C",AD758,"#N/C")))))), _xlpm.finalResult,IF(OR(_xlpm.computedResult="",_xlpm.computedResult="#N/C"),_xlpm.fallback,_xlpm.computedResult), INDEX(_xlpm.finalResult,1)))</f>
        <v>Brachycera</v>
      </c>
      <c r="AI758" s="106" t="s">
        <v>35</v>
      </c>
      <c r="AJ758" s="55" t="str">
        <f t="shared" si="97"/>
        <v>Insecta.Diptera.Brachycera.#N/C.#N/C.#N/C.#N/C.#N/C.#N/C</v>
      </c>
    </row>
    <row r="759" spans="1:36" x14ac:dyDescent="0.25">
      <c r="A759" s="3">
        <v>229</v>
      </c>
      <c r="B759" s="50" t="str">
        <f t="shared" si="102"/>
        <v>FAIR-D3_229</v>
      </c>
      <c r="C759" s="51" t="s">
        <v>530</v>
      </c>
      <c r="D759" s="4">
        <f t="shared" si="99"/>
        <v>45170</v>
      </c>
      <c r="E759" s="1" t="s">
        <v>838</v>
      </c>
      <c r="F759" s="81" t="str">
        <f>HYPERLINK(VLOOKUP(E759,Video_List!G:K,5),"video")</f>
        <v>video</v>
      </c>
      <c r="G759" s="5" t="str">
        <f>IF(ISBLANK(E759),"",IFERROR(IF(MATCH(E759,Video_List!$G:$G,)&gt;0,"ok",""),"errr"))</f>
        <v>ok</v>
      </c>
      <c r="H759" s="1" t="s">
        <v>839</v>
      </c>
      <c r="I759" s="81" t="str">
        <f>HYPERLINK(VLOOKUP(H759,Video_List!G:K,5),"video")</f>
        <v>video</v>
      </c>
      <c r="J759" s="5" t="str">
        <f>IF(ISBLANK(H759),"",IFERROR(IF(MATCH(H759,Video_List!$G:$G,)&gt;0,"ok",""),"error"))</f>
        <v>ok</v>
      </c>
      <c r="K759" s="2">
        <v>45170.323240740698</v>
      </c>
      <c r="L759" s="2">
        <v>45170.330752314803</v>
      </c>
      <c r="M759" s="52">
        <f t="shared" si="100"/>
        <v>7.5115741055924445E-3</v>
      </c>
      <c r="N759" s="53" t="s">
        <v>46</v>
      </c>
      <c r="O759" s="54" t="s">
        <v>35</v>
      </c>
      <c r="P759" s="54" t="s">
        <v>33</v>
      </c>
      <c r="Q759" s="6">
        <v>229</v>
      </c>
      <c r="R759" s="5" t="str">
        <f t="shared" si="98"/>
        <v>FAIR-D3/229</v>
      </c>
      <c r="S759" s="4" t="str">
        <f>IF(ISBLANK(E759),"",IF(E759=H759, "1 video",CONCATENATE((+COUNTIFS(Video_List!$A:$A,Monitoring!C759,Video_List!$D:$D,"&lt;=" &amp;Monitoring!L759)-COUNTIFS(Video_List!$A:$A,Monitoring!C759,Video_List!$D:$D,"&lt;=" &amp;Monitoring!K759))+1," videos")))</f>
        <v>5 videos</v>
      </c>
      <c r="T759" s="54" t="s">
        <v>34</v>
      </c>
      <c r="U759" s="75"/>
      <c r="V759" s="7" t="str">
        <f t="shared" si="96"/>
        <v/>
      </c>
      <c r="W759" s="85" t="str">
        <f t="shared" ref="W759:W776" si="104">+IF(Y759="#N/C","-",IF(AC759="#N/C","no","yes"))</f>
        <v>no</v>
      </c>
      <c r="X759" s="86" t="s">
        <v>35</v>
      </c>
      <c r="Y759" s="87" t="str">
        <f>+IFERROR(IF(Z759="#N/C","#N/C",INDEX(Taxonomy_UniqueValues!A:A,MATCH(Z759,Taxonomy_UniqueValues!B:B,0))),"#N/C")</f>
        <v>Insecta</v>
      </c>
      <c r="Z759" s="87" t="str">
        <f>+IFERROR(IF(AA759="#N/C","#N/C",INDEX(Taxonomy_UniqueValues!B:B,MATCH(AA759,Taxonomy_UniqueValues!C:C,0))),"#N/C")</f>
        <v>Diptera</v>
      </c>
      <c r="AA759" s="87" t="s">
        <v>49</v>
      </c>
      <c r="AB759" s="87" t="str">
        <f>+IFERROR(IF(AC759="#N/C","#N/C",INDEX(Taxonomy_UniqueValues!D:D,MATCH(AC759,Taxonomy_UniqueValues!E:E,0))),"#N/C")</f>
        <v>#N/C</v>
      </c>
      <c r="AC759" s="87" t="str">
        <f>+IFERROR(IF(AD759="#N/C","#N/C",INDEX(Taxonomy_UniqueValues!E:E,MATCH(AD759,Taxonomy_UniqueValues!F:F,0))),"#N/C")</f>
        <v>#N/C</v>
      </c>
      <c r="AD759" s="87" t="str">
        <f>+IFERROR(IF(AE759="#N/C","#N/C",IF(AE759="-",INDEX(Taxonomy_UniqueValues!F:F,MATCH(AF759,Taxonomy_UniqueValues!H:H,0)),INDEX(Taxonomy_UniqueValues!F:F,MATCH(AE759,Taxonomy_UniqueValues!G:G,0)))),"#N/C")</f>
        <v>#N/C</v>
      </c>
      <c r="AE759" s="87" t="str">
        <f>+IFERROR(IF(AF759="#N/C","#N/C",INDEX(Taxonomy_UniqueValues!G:G,MATCH(AF759,Taxonomy_UniqueValues!H:H,0))),"#N/C")</f>
        <v>#N/C</v>
      </c>
      <c r="AF759" s="89" t="str">
        <f>+IFERROR(IF(AG759="#N/C","#N/C",INDEX(Taxonomy_UniqueValues!H:H,MATCH(AG759,Taxonomy_UniqueValues!I:I,0))),"#N/C")</f>
        <v>#N/C</v>
      </c>
      <c r="AG759" s="88" t="s">
        <v>37</v>
      </c>
      <c r="AH759" s="39" t="str" cm="1">
        <f t="array" ref="AH759">IF(LEN(V759)&gt;1,V759,_xlfn.LET(_xlpm.cls,Y759, _xlpm.ord,IFERROR(Z759,"#N/C"), _xlpm.subord,IFERROR(AA759,"#N/C"), _xlpm.infr,IFERROR(AB759,"#N/C"), _xlpm.sf,IFERROR(AC759,"#N/C"), _xlpm.fam,IFERROR(AD759,"#N/C"), _xlpm.subfam,IF(TRIM(AE759)="-","#N/C",IFERROR(AE759,"#N/C")),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_xlpm.fallback,IF(IFERROR(Z759,"#N/C")="#N/C",Y759,IF(IFERROR(AA759,"#N/C")="#N/C",Z759,IF(IFERROR(AB759,"#N/C")="#N/C",AA759,IF(IFERROR(AC759,"#N/C")="#N/C",AB759,IF(IFERROR(AD759,"#N/C")="#N/C",AC759,IF(IFERROR(AE759,"#N/C")="#N/C",AD759,"#N/C")))))), _xlpm.finalResult,IF(OR(_xlpm.computedResult="",_xlpm.computedResult="#N/C"),_xlpm.fallback,_xlpm.computedResult), INDEX(_xlpm.finalResult,1)))</f>
        <v>Brachycera</v>
      </c>
      <c r="AI759" s="106" t="s">
        <v>35</v>
      </c>
      <c r="AJ759" s="55" t="str">
        <f t="shared" si="97"/>
        <v>Insecta.Diptera.Brachycera.#N/C.#N/C.#N/C.#N/C.#N/C.#N/C</v>
      </c>
    </row>
    <row r="760" spans="1:36" x14ac:dyDescent="0.25">
      <c r="A760" s="3">
        <v>279</v>
      </c>
      <c r="B760" s="50" t="str">
        <f t="shared" si="102"/>
        <v>FAIR-D3_279</v>
      </c>
      <c r="C760" s="51" t="s">
        <v>530</v>
      </c>
      <c r="D760" s="4">
        <f t="shared" si="99"/>
        <v>45170</v>
      </c>
      <c r="E760" s="1" t="s">
        <v>838</v>
      </c>
      <c r="F760" s="81" t="str">
        <f>HYPERLINK(VLOOKUP(E760,Video_List!G:K,5),"video")</f>
        <v>video</v>
      </c>
      <c r="G760" s="5" t="str">
        <f>IF(ISBLANK(E760),"",IFERROR(IF(MATCH(E760,Video_List!$G:$G,)&gt;0,"ok",""),"errr"))</f>
        <v>ok</v>
      </c>
      <c r="H760" s="1" t="s">
        <v>840</v>
      </c>
      <c r="I760" s="81" t="str">
        <f>HYPERLINK(VLOOKUP(H760,Video_List!G:K,5),"video")</f>
        <v>video</v>
      </c>
      <c r="J760" s="5" t="str">
        <f>IF(ISBLANK(H760),"",IFERROR(IF(MATCH(H760,Video_List!$G:$G,)&gt;0,"ok",""),"error"))</f>
        <v>ok</v>
      </c>
      <c r="K760" s="2">
        <v>45170.323240740698</v>
      </c>
      <c r="L760" s="2">
        <v>45170.750787037003</v>
      </c>
      <c r="M760" s="52">
        <f t="shared" si="100"/>
        <v>0.42754629630508134</v>
      </c>
      <c r="N760" s="53" t="s">
        <v>46</v>
      </c>
      <c r="O760" s="54" t="s">
        <v>35</v>
      </c>
      <c r="P760" s="54" t="s">
        <v>46</v>
      </c>
      <c r="Q760" s="6">
        <v>279</v>
      </c>
      <c r="R760" s="5" t="str">
        <f t="shared" si="98"/>
        <v>FAIR-D3/279</v>
      </c>
      <c r="S760" s="4" t="str">
        <f>IF(ISBLANK(E760),"",IF(E760=H760, "1 video",CONCATENATE((+COUNTIFS(Video_List!$A:$A,Monitoring!C760,Video_List!$D:$D,"&lt;=" &amp;Monitoring!L760)-COUNTIFS(Video_List!$A:$A,Monitoring!C760,Video_List!$D:$D,"&lt;=" &amp;Monitoring!K760))+1," videos")))</f>
        <v>39 videos</v>
      </c>
      <c r="T760" s="54" t="s">
        <v>841</v>
      </c>
      <c r="U760" s="75" t="s">
        <v>843</v>
      </c>
      <c r="V760" s="7" t="str">
        <f t="shared" si="96"/>
        <v/>
      </c>
      <c r="W760" s="85" t="str">
        <f t="shared" si="104"/>
        <v>yes</v>
      </c>
      <c r="X760" s="86" t="s">
        <v>35</v>
      </c>
      <c r="Y760" s="89" t="str">
        <f>+IFERROR(IF(Z760="#N/C","#N/C",INDEX(Taxonomy_UniqueValues!A:A,MATCH(Z760,Taxonomy_UniqueValues!B:B,0))),"#N/C")</f>
        <v>Insecta</v>
      </c>
      <c r="Z760" s="89" t="str">
        <f>+IFERROR(IF(AA760="#N/C","#N/C",INDEX(Taxonomy_UniqueValues!B:B,MATCH(AA760,Taxonomy_UniqueValues!C:C,0))),"#N/C")</f>
        <v>Lepidoptera</v>
      </c>
      <c r="AA760" s="89" t="str">
        <f>+IFERROR(IF(AC760="#N/C","#N/C",INDEX(Taxonomy_UniqueValues!C:C,MATCH(AC760,Taxonomy_UniqueValues!E:E,0))),"#N/C")</f>
        <v>Glossata</v>
      </c>
      <c r="AB760" s="87" t="str">
        <f>+IFERROR(IF(AC760="#N/C","#N/C",INDEX(Taxonomy_UniqueValues!D:D,MATCH(AC760,Taxonomy_UniqueValues!E:E,0))),"#N/C")</f>
        <v>Heterocera</v>
      </c>
      <c r="AC760" s="89" t="str">
        <f>+IFERROR(IF(AD760="#N/C","#N/C",INDEX(Taxonomy_UniqueValues!E:E,MATCH(AD760,Taxonomy_UniqueValues!F:F,0))),"#N/C")</f>
        <v>Noctuoidea</v>
      </c>
      <c r="AD760" s="89" t="s">
        <v>842</v>
      </c>
      <c r="AE760" s="89" t="str">
        <f>+IFERROR(IF(AF760="#N/C","#N/C",INDEX(Taxonomy_UniqueValues!G:G,MATCH(AF760,Taxonomy_UniqueValues!H:H,0))),"#N/C")</f>
        <v>#N/C</v>
      </c>
      <c r="AF760" s="89" t="str">
        <f>+IFERROR(IF(AG760="#N/C","#N/C",INDEX(Taxonomy_UniqueValues!H:H,MATCH(AG760,Taxonomy_UniqueValues!I:I,0))),"#N/C")</f>
        <v>#N/C</v>
      </c>
      <c r="AG760" s="88" t="s">
        <v>37</v>
      </c>
      <c r="AH760" s="39" t="str" cm="1">
        <f t="array" ref="AH760">IF(LEN(V760)&gt;1,V760,_xlfn.LET(_xlpm.cls,Y760, _xlpm.ord,IFERROR(Z760,"#N/C"), _xlpm.subord,IFERROR(AA760,"#N/C"), _xlpm.infr,IFERROR(AB760,"#N/C"), _xlpm.sf,IFERROR(AC760,"#N/C"), _xlpm.fam,IFERROR(AD760,"#N/C"), _xlpm.subfam,IF(TRIM(AE760)="-","#N/C",IFERROR(AE760,"#N/C")),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_xlpm.fallback,IF(IFERROR(Z760,"#N/C")="#N/C",Y760,IF(IFERROR(AA760,"#N/C")="#N/C",Z760,IF(IFERROR(AB760,"#N/C")="#N/C",AA760,IF(IFERROR(AC760,"#N/C")="#N/C",AB760,IF(IFERROR(AD760,"#N/C")="#N/C",AC760,IF(IFERROR(AE760,"#N/C")="#N/C",AD760,"#N/C")))))), _xlpm.finalResult,IF(OR(_xlpm.computedResult="",_xlpm.computedResult="#N/C"),_xlpm.fallback,_xlpm.computedResult), INDEX(_xlpm.finalResult,1)))</f>
        <v>moth</v>
      </c>
      <c r="AI760" s="106" t="s">
        <v>35</v>
      </c>
      <c r="AJ760" s="55" t="str">
        <f t="shared" si="97"/>
        <v>Insecta.Lepidoptera.Glossata.Heterocera.Noctuoidea.Noctuidae.#N/C.#N/C.#N/C</v>
      </c>
    </row>
    <row r="761" spans="1:36" x14ac:dyDescent="0.25">
      <c r="A761" s="3">
        <v>230</v>
      </c>
      <c r="B761" s="50" t="str">
        <f t="shared" si="102"/>
        <v>FAIR-D3_230</v>
      </c>
      <c r="C761" s="51" t="s">
        <v>530</v>
      </c>
      <c r="D761" s="4">
        <f t="shared" si="99"/>
        <v>45170</v>
      </c>
      <c r="E761" s="1" t="s">
        <v>844</v>
      </c>
      <c r="F761" s="81" t="str">
        <f>HYPERLINK(VLOOKUP(E761,Video_List!G:K,5),"video")</f>
        <v>video</v>
      </c>
      <c r="G761" s="5" t="str">
        <f>IF(ISBLANK(E761),"",IFERROR(IF(MATCH(E761,Video_List!$G:$G,)&gt;0,"ok",""),"errr"))</f>
        <v>ok</v>
      </c>
      <c r="H761" s="1" t="s">
        <v>845</v>
      </c>
      <c r="I761" s="81" t="str">
        <f>HYPERLINK(VLOOKUP(H761,Video_List!G:K,5),"video")</f>
        <v>video</v>
      </c>
      <c r="J761" s="5" t="str">
        <f>IF(ISBLANK(H761),"",IFERROR(IF(MATCH(H761,Video_List!$G:$G,)&gt;0,"ok",""),"error"))</f>
        <v>ok</v>
      </c>
      <c r="K761" s="2">
        <v>45170.340046296304</v>
      </c>
      <c r="L761" s="2">
        <v>45170.356006944399</v>
      </c>
      <c r="M761" s="52">
        <f t="shared" si="100"/>
        <v>1.5960648095642682E-2</v>
      </c>
      <c r="N761" s="53" t="s">
        <v>31</v>
      </c>
      <c r="O761" s="54" t="s">
        <v>35</v>
      </c>
      <c r="P761" s="54" t="s">
        <v>46</v>
      </c>
      <c r="Q761" s="6">
        <v>230</v>
      </c>
      <c r="R761" s="5" t="str">
        <f t="shared" si="98"/>
        <v>FAIR-D3/230</v>
      </c>
      <c r="S761" s="4" t="str">
        <f>IF(ISBLANK(E761),"",IF(E761=H761, "1 video",CONCATENATE((+COUNTIFS(Video_List!$A:$A,Monitoring!C761,Video_List!$D:$D,"&lt;=" &amp;Monitoring!L761)-COUNTIFS(Video_List!$A:$A,Monitoring!C761,Video_List!$D:$D,"&lt;=" &amp;Monitoring!K761))+1," videos")))</f>
        <v>5 videos</v>
      </c>
      <c r="T761" s="54" t="s">
        <v>34</v>
      </c>
      <c r="U761" s="75"/>
      <c r="V761" s="7" t="str">
        <f t="shared" si="96"/>
        <v/>
      </c>
      <c r="W761" s="85" t="str">
        <f t="shared" si="104"/>
        <v>no</v>
      </c>
      <c r="X761" s="86" t="s">
        <v>35</v>
      </c>
      <c r="Y761" s="87" t="str">
        <f>+IFERROR(IF(Z761="#N/C","#N/C",INDEX(Taxonomy_UniqueValues!A:A,MATCH(Z761,Taxonomy_UniqueValues!B:B,0))),"#N/C")</f>
        <v>Insecta</v>
      </c>
      <c r="Z761" s="87" t="str">
        <f>+IFERROR(IF(AA761="#N/C","#N/C",INDEX(Taxonomy_UniqueValues!B:B,MATCH(AA761,Taxonomy_UniqueValues!C:C,0))),"#N/C")</f>
        <v>Diptera</v>
      </c>
      <c r="AA761" s="87" t="s">
        <v>49</v>
      </c>
      <c r="AB761" s="87" t="str">
        <f>+IFERROR(IF(AC761="#N/C","#N/C",INDEX(Taxonomy_UniqueValues!D:D,MATCH(AC761,Taxonomy_UniqueValues!E:E,0))),"#N/C")</f>
        <v>#N/C</v>
      </c>
      <c r="AC761" s="87" t="str">
        <f>+IFERROR(IF(AD761="#N/C","#N/C",INDEX(Taxonomy_UniqueValues!E:E,MATCH(AD761,Taxonomy_UniqueValues!F:F,0))),"#N/C")</f>
        <v>#N/C</v>
      </c>
      <c r="AD761" s="87" t="str">
        <f>+IFERROR(IF(AE761="#N/C","#N/C",IF(AE761="-",INDEX(Taxonomy_UniqueValues!F:F,MATCH(AF761,Taxonomy_UniqueValues!H:H,0)),INDEX(Taxonomy_UniqueValues!F:F,MATCH(AE761,Taxonomy_UniqueValues!G:G,0)))),"#N/C")</f>
        <v>#N/C</v>
      </c>
      <c r="AE761" s="87" t="str">
        <f>+IFERROR(IF(AF761="#N/C","#N/C",INDEX(Taxonomy_UniqueValues!G:G,MATCH(AF761,Taxonomy_UniqueValues!H:H,0))),"#N/C")</f>
        <v>#N/C</v>
      </c>
      <c r="AF761" s="89" t="str">
        <f>+IFERROR(IF(AG761="#N/C","#N/C",INDEX(Taxonomy_UniqueValues!H:H,MATCH(AG761,Taxonomy_UniqueValues!I:I,0))),"#N/C")</f>
        <v>#N/C</v>
      </c>
      <c r="AG761" s="88" t="s">
        <v>37</v>
      </c>
      <c r="AH761" s="39" t="str" cm="1">
        <f t="array" ref="AH761">IF(LEN(V761)&gt;1,V761,_xlfn.LET(_xlpm.cls,Y761, _xlpm.ord,IFERROR(Z761,"#N/C"), _xlpm.subord,IFERROR(AA761,"#N/C"), _xlpm.infr,IFERROR(AB761,"#N/C"), _xlpm.sf,IFERROR(AC761,"#N/C"), _xlpm.fam,IFERROR(AD761,"#N/C"), _xlpm.subfam,IF(TRIM(AE761)="-","#N/C",IFERROR(AE761,"#N/C")),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_xlpm.fallback,IF(IFERROR(Z761,"#N/C")="#N/C",Y761,IF(IFERROR(AA761,"#N/C")="#N/C",Z761,IF(IFERROR(AB761,"#N/C")="#N/C",AA761,IF(IFERROR(AC761,"#N/C")="#N/C",AB761,IF(IFERROR(AD761,"#N/C")="#N/C",AC761,IF(IFERROR(AE761,"#N/C")="#N/C",AD761,"#N/C")))))), _xlpm.finalResult,IF(OR(_xlpm.computedResult="",_xlpm.computedResult="#N/C"),_xlpm.fallback,_xlpm.computedResult), INDEX(_xlpm.finalResult,1)))</f>
        <v>Brachycera</v>
      </c>
      <c r="AI761" s="106" t="s">
        <v>35</v>
      </c>
      <c r="AJ761" s="55" t="str">
        <f t="shared" si="97"/>
        <v>Insecta.Diptera.Brachycera.#N/C.#N/C.#N/C.#N/C.#N/C.#N/C</v>
      </c>
    </row>
    <row r="762" spans="1:36" x14ac:dyDescent="0.25">
      <c r="A762" s="3">
        <v>231</v>
      </c>
      <c r="B762" s="50" t="str">
        <f t="shared" si="102"/>
        <v>FAIR-D3_231</v>
      </c>
      <c r="C762" s="51" t="s">
        <v>530</v>
      </c>
      <c r="D762" s="4">
        <f t="shared" si="99"/>
        <v>45170</v>
      </c>
      <c r="E762" s="1" t="s">
        <v>846</v>
      </c>
      <c r="F762" s="81" t="str">
        <f>HYPERLINK(VLOOKUP(E762,Video_List!G:K,5),"video")</f>
        <v>video</v>
      </c>
      <c r="G762" s="5" t="str">
        <f>IF(ISBLANK(E762),"",IFERROR(IF(MATCH(E762,Video_List!$G:$G,)&gt;0,"ok",""),"errr"))</f>
        <v>ok</v>
      </c>
      <c r="H762" s="1" t="s">
        <v>846</v>
      </c>
      <c r="I762" s="81" t="str">
        <f>HYPERLINK(VLOOKUP(H762,Video_List!G:K,5),"video")</f>
        <v>video</v>
      </c>
      <c r="J762" s="5" t="str">
        <f>IF(ISBLANK(H762),"",IFERROR(IF(MATCH(H762,Video_List!$G:$G,)&gt;0,"ok",""),"error"))</f>
        <v>ok</v>
      </c>
      <c r="K762" s="2">
        <v>45170.371319444399</v>
      </c>
      <c r="L762" s="2">
        <v>45170.371458333299</v>
      </c>
      <c r="M762" s="52">
        <f t="shared" si="100"/>
        <v>1.388888995279558E-4</v>
      </c>
      <c r="N762" s="53" t="s">
        <v>46</v>
      </c>
      <c r="O762" s="54" t="s">
        <v>35</v>
      </c>
      <c r="P762" s="54" t="s">
        <v>46</v>
      </c>
      <c r="Q762" s="6">
        <v>231</v>
      </c>
      <c r="R762" s="5" t="str">
        <f t="shared" si="98"/>
        <v>FAIR-D3/231</v>
      </c>
      <c r="S762" s="4" t="str">
        <f>IF(ISBLANK(E762),"",IF(E762=H762, "1 video",CONCATENATE((+COUNTIFS(Video_List!$A:$A,Monitoring!C762,Video_List!$D:$D,"&lt;=" &amp;Monitoring!L762)-COUNTIFS(Video_List!$A:$A,Monitoring!C762,Video_List!$D:$D,"&lt;=" &amp;Monitoring!K762))+1," videos")))</f>
        <v>1 video</v>
      </c>
      <c r="T762" s="54" t="s">
        <v>847</v>
      </c>
      <c r="U762" s="75"/>
      <c r="V762" s="7" t="str">
        <f t="shared" si="96"/>
        <v/>
      </c>
      <c r="W762" s="85" t="str">
        <f t="shared" si="104"/>
        <v>no</v>
      </c>
      <c r="X762" s="86" t="s">
        <v>35</v>
      </c>
      <c r="Y762" s="87" t="s">
        <v>85</v>
      </c>
      <c r="Z762" s="87" t="str">
        <f>+IFERROR(IF(AA762="#N/C","#N/C",INDEX(Taxonomy_UniqueValues!B:B,MATCH(AA762,Taxonomy_UniqueValues!C:C,0))),"#N/C")</f>
        <v>#N/C</v>
      </c>
      <c r="AA762" s="87" t="str">
        <f>+IFERROR(IF(AC762="#N/C","#N/C",INDEX(Taxonomy_UniqueValues!C:C,MATCH(AC762,Taxonomy_UniqueValues!E:E,0))),"#N/C")</f>
        <v>#N/C</v>
      </c>
      <c r="AB762" s="87" t="str">
        <f>+IFERROR(IF(AC762="#N/C","#N/C",INDEX(Taxonomy_UniqueValues!D:D,MATCH(AC762,Taxonomy_UniqueValues!E:E,0))),"#N/C")</f>
        <v>#N/C</v>
      </c>
      <c r="AC762" s="87" t="str">
        <f>+IFERROR(IF(AD762="#N/C","#N/C",INDEX(Taxonomy_UniqueValues!E:E,MATCH(AD762,Taxonomy_UniqueValues!F:F,0))),"#N/C")</f>
        <v>#N/C</v>
      </c>
      <c r="AD762" s="87" t="str">
        <f>+IFERROR(IF(AE762="#N/C","#N/C",IF(AE762="-",INDEX(Taxonomy_UniqueValues!F:F,MATCH(AF762,Taxonomy_UniqueValues!H:H,0)),INDEX(Taxonomy_UniqueValues!F:F,MATCH(AE762,Taxonomy_UniqueValues!G:G,0)))),"#N/C")</f>
        <v>#N/C</v>
      </c>
      <c r="AE762" s="87" t="str">
        <f>+IFERROR(IF(AF762="#N/C","#N/C",INDEX(Taxonomy_UniqueValues!G:G,MATCH(AF762,Taxonomy_UniqueValues!H:H,0))),"#N/C")</f>
        <v>#N/C</v>
      </c>
      <c r="AF762" s="89" t="str">
        <f>+IFERROR(IF(AG762="#N/C","#N/C",INDEX(Taxonomy_UniqueValues!H:H,MATCH(AG762,Taxonomy_UniqueValues!I:I,0))),"#N/C")</f>
        <v>#N/C</v>
      </c>
      <c r="AG762" s="88" t="s">
        <v>37</v>
      </c>
      <c r="AH762" s="39" t="str" cm="1">
        <f t="array" ref="AH762">IF(LEN(V762)&gt;1,V762,_xlfn.LET(_xlpm.cls,Y762, _xlpm.ord,IFERROR(Z762,"#N/C"), _xlpm.subord,IFERROR(AA762,"#N/C"), _xlpm.infr,IFERROR(AB762,"#N/C"), _xlpm.sf,IFERROR(AC762,"#N/C"), _xlpm.fam,IFERROR(AD762,"#N/C"), _xlpm.subfam,IF(TRIM(AE762)="-","#N/C",IFERROR(AE762,"#N/C")),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_xlpm.fallback,IF(IFERROR(Z762,"#N/C")="#N/C",Y762,IF(IFERROR(AA762,"#N/C")="#N/C",Z762,IF(IFERROR(AB762,"#N/C")="#N/C",AA762,IF(IFERROR(AC762,"#N/C")="#N/C",AB762,IF(IFERROR(AD762,"#N/C")="#N/C",AC762,IF(IFERROR(AE762,"#N/C")="#N/C",AD762,"#N/C")))))), _xlpm.finalResult,IF(OR(_xlpm.computedResult="",_xlpm.computedResult="#N/C"),_xlpm.fallback,_xlpm.computedResult), INDEX(_xlpm.finalResult,1)))</f>
        <v>Insecta</v>
      </c>
      <c r="AI762" s="106" t="s">
        <v>35</v>
      </c>
      <c r="AJ762" s="55" t="str">
        <f t="shared" si="97"/>
        <v>Insecta.#N/C.#N/C.#N/C.#N/C.#N/C.#N/C.#N/C.#N/C</v>
      </c>
    </row>
    <row r="763" spans="1:36" x14ac:dyDescent="0.25">
      <c r="A763" s="3">
        <v>232</v>
      </c>
      <c r="B763" s="50" t="str">
        <f t="shared" si="102"/>
        <v>FAIR-D3_232</v>
      </c>
      <c r="C763" s="51" t="s">
        <v>530</v>
      </c>
      <c r="D763" s="4">
        <f t="shared" si="99"/>
        <v>45170</v>
      </c>
      <c r="E763" s="1" t="s">
        <v>848</v>
      </c>
      <c r="F763" s="81" t="str">
        <f>HYPERLINK(VLOOKUP(E763,Video_List!G:K,5),"video")</f>
        <v>video</v>
      </c>
      <c r="G763" s="5" t="str">
        <f>IF(ISBLANK(E763),"",IFERROR(IF(MATCH(E763,Video_List!$G:$G,)&gt;0,"ok",""),"errr"))</f>
        <v>ok</v>
      </c>
      <c r="H763" s="1" t="s">
        <v>848</v>
      </c>
      <c r="I763" s="81" t="str">
        <f>HYPERLINK(VLOOKUP(H763,Video_List!G:K,5),"video")</f>
        <v>video</v>
      </c>
      <c r="J763" s="5" t="str">
        <f>IF(ISBLANK(H763),"",IFERROR(IF(MATCH(H763,Video_List!$G:$G,)&gt;0,"ok",""),"error"))</f>
        <v>ok</v>
      </c>
      <c r="K763" s="2">
        <v>45170.378240740698</v>
      </c>
      <c r="L763" s="2">
        <v>45170.378391203703</v>
      </c>
      <c r="M763" s="52">
        <f t="shared" si="100"/>
        <v>1.5046300541143864E-4</v>
      </c>
      <c r="N763" s="53" t="s">
        <v>46</v>
      </c>
      <c r="O763" s="54" t="s">
        <v>35</v>
      </c>
      <c r="P763" s="54" t="s">
        <v>46</v>
      </c>
      <c r="Q763" s="6">
        <v>232</v>
      </c>
      <c r="R763" s="5" t="str">
        <f t="shared" si="98"/>
        <v>FAIR-D3/232</v>
      </c>
      <c r="S763" s="4" t="str">
        <f>IF(ISBLANK(E763),"",IF(E763=H763, "1 video",CONCATENATE((+COUNTIFS(Video_List!$A:$A,Monitoring!C763,Video_List!$D:$D,"&lt;=" &amp;Monitoring!L763)-COUNTIFS(Video_List!$A:$A,Monitoring!C763,Video_List!$D:$D,"&lt;=" &amp;Monitoring!K763))+1," videos")))</f>
        <v>1 video</v>
      </c>
      <c r="T763" s="54" t="s">
        <v>34</v>
      </c>
      <c r="U763" s="75"/>
      <c r="V763" s="7" t="str">
        <f t="shared" si="96"/>
        <v/>
      </c>
      <c r="W763" s="85" t="str">
        <f t="shared" si="104"/>
        <v>no</v>
      </c>
      <c r="X763" s="86" t="s">
        <v>35</v>
      </c>
      <c r="Y763" s="87" t="str">
        <f>+IFERROR(IF(Z763="#N/C","#N/C",INDEX(Taxonomy_UniqueValues!A:A,MATCH(Z763,Taxonomy_UniqueValues!B:B,0))),"#N/C")</f>
        <v>Insecta</v>
      </c>
      <c r="Z763" s="87" t="str">
        <f>+IFERROR(IF(AA763="#N/C","#N/C",INDEX(Taxonomy_UniqueValues!B:B,MATCH(AA763,Taxonomy_UniqueValues!C:C,0))),"#N/C")</f>
        <v>Diptera</v>
      </c>
      <c r="AA763" s="87" t="s">
        <v>49</v>
      </c>
      <c r="AB763" s="87" t="str">
        <f>+IFERROR(IF(AC763="#N/C","#N/C",INDEX(Taxonomy_UniqueValues!D:D,MATCH(AC763,Taxonomy_UniqueValues!E:E,0))),"#N/C")</f>
        <v>#N/C</v>
      </c>
      <c r="AC763" s="87" t="str">
        <f>+IFERROR(IF(AD763="#N/C","#N/C",INDEX(Taxonomy_UniqueValues!E:E,MATCH(AD763,Taxonomy_UniqueValues!F:F,0))),"#N/C")</f>
        <v>#N/C</v>
      </c>
      <c r="AD763" s="87" t="str">
        <f>+IFERROR(IF(AE763="#N/C","#N/C",IF(AE763="-",INDEX(Taxonomy_UniqueValues!F:F,MATCH(AF763,Taxonomy_UniqueValues!H:H,0)),INDEX(Taxonomy_UniqueValues!F:F,MATCH(AE763,Taxonomy_UniqueValues!G:G,0)))),"#N/C")</f>
        <v>#N/C</v>
      </c>
      <c r="AE763" s="87" t="str">
        <f>+IFERROR(IF(AF763="#N/C","#N/C",INDEX(Taxonomy_UniqueValues!G:G,MATCH(AF763,Taxonomy_UniqueValues!H:H,0))),"#N/C")</f>
        <v>#N/C</v>
      </c>
      <c r="AF763" s="89" t="str">
        <f>+IFERROR(IF(AG763="#N/C","#N/C",INDEX(Taxonomy_UniqueValues!H:H,MATCH(AG763,Taxonomy_UniqueValues!I:I,0))),"#N/C")</f>
        <v>#N/C</v>
      </c>
      <c r="AG763" s="88" t="s">
        <v>37</v>
      </c>
      <c r="AH763" s="39" t="str" cm="1">
        <f t="array" ref="AH763">IF(LEN(V763)&gt;1,V763,_xlfn.LET(_xlpm.cls,Y763, _xlpm.ord,IFERROR(Z763,"#N/C"), _xlpm.subord,IFERROR(AA763,"#N/C"), _xlpm.infr,IFERROR(AB763,"#N/C"), _xlpm.sf,IFERROR(AC763,"#N/C"), _xlpm.fam,IFERROR(AD763,"#N/C"), _xlpm.subfam,IF(TRIM(AE763)="-","#N/C",IFERROR(AE763,"#N/C")),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_xlpm.fallback,IF(IFERROR(Z763,"#N/C")="#N/C",Y763,IF(IFERROR(AA763,"#N/C")="#N/C",Z763,IF(IFERROR(AB763,"#N/C")="#N/C",AA763,IF(IFERROR(AC763,"#N/C")="#N/C",AB763,IF(IFERROR(AD763,"#N/C")="#N/C",AC763,IF(IFERROR(AE763,"#N/C")="#N/C",AD763,"#N/C")))))), _xlpm.finalResult,IF(OR(_xlpm.computedResult="",_xlpm.computedResult="#N/C"),_xlpm.fallback,_xlpm.computedResult), INDEX(_xlpm.finalResult,1)))</f>
        <v>Brachycera</v>
      </c>
      <c r="AI763" s="106" t="s">
        <v>35</v>
      </c>
      <c r="AJ763" s="55" t="str">
        <f t="shared" si="97"/>
        <v>Insecta.Diptera.Brachycera.#N/C.#N/C.#N/C.#N/C.#N/C.#N/C</v>
      </c>
    </row>
    <row r="764" spans="1:36" x14ac:dyDescent="0.25">
      <c r="A764" s="3">
        <v>233</v>
      </c>
      <c r="B764" s="50" t="str">
        <f t="shared" si="102"/>
        <v>FAIR-D3_233</v>
      </c>
      <c r="C764" s="51" t="s">
        <v>530</v>
      </c>
      <c r="D764" s="4">
        <f t="shared" si="99"/>
        <v>45170</v>
      </c>
      <c r="E764" s="1" t="s">
        <v>849</v>
      </c>
      <c r="F764" s="81" t="str">
        <f>HYPERLINK(VLOOKUP(E764,Video_List!G:K,5),"video")</f>
        <v>video</v>
      </c>
      <c r="G764" s="5" t="str">
        <f>IF(ISBLANK(E764),"",IFERROR(IF(MATCH(E764,Video_List!$G:$G,)&gt;0,"ok",""),"errr"))</f>
        <v>ok</v>
      </c>
      <c r="H764" s="1" t="s">
        <v>850</v>
      </c>
      <c r="I764" s="81" t="str">
        <f>HYPERLINK(VLOOKUP(H764,Video_List!G:K,5),"video")</f>
        <v>video</v>
      </c>
      <c r="J764" s="5" t="str">
        <f>IF(ISBLANK(H764),"",IFERROR(IF(MATCH(H764,Video_List!$G:$G,)&gt;0,"ok",""),"error"))</f>
        <v>ok</v>
      </c>
      <c r="K764" s="2">
        <v>45170.417939814797</v>
      </c>
      <c r="L764" s="2">
        <v>45170.422511574099</v>
      </c>
      <c r="M764" s="52">
        <f t="shared" si="100"/>
        <v>4.5717593020526692E-3</v>
      </c>
      <c r="N764" s="53" t="s">
        <v>31</v>
      </c>
      <c r="O764" s="54" t="s">
        <v>35</v>
      </c>
      <c r="P764" s="54" t="s">
        <v>33</v>
      </c>
      <c r="Q764" s="6">
        <v>233</v>
      </c>
      <c r="R764" s="5" t="str">
        <f t="shared" si="98"/>
        <v>FAIR-D3/233</v>
      </c>
      <c r="S764" s="4" t="str">
        <f>IF(ISBLANK(E764),"",IF(E764=H764, "1 video",CONCATENATE((+COUNTIFS(Video_List!$A:$A,Monitoring!C764,Video_List!$D:$D,"&lt;=" &amp;Monitoring!L764)-COUNTIFS(Video_List!$A:$A,Monitoring!C764,Video_List!$D:$D,"&lt;=" &amp;Monitoring!K764))+1," videos")))</f>
        <v>5 videos</v>
      </c>
      <c r="T764" s="54" t="s">
        <v>34</v>
      </c>
      <c r="U764" s="75"/>
      <c r="V764" s="7" t="str">
        <f t="shared" si="96"/>
        <v/>
      </c>
      <c r="W764" s="85" t="str">
        <f t="shared" si="104"/>
        <v>no</v>
      </c>
      <c r="X764" s="86" t="s">
        <v>35</v>
      </c>
      <c r="Y764" s="87" t="str">
        <f>+IFERROR(IF(Z764="#N/C","#N/C",INDEX(Taxonomy_UniqueValues!A:A,MATCH(Z764,Taxonomy_UniqueValues!B:B,0))),"#N/C")</f>
        <v>Insecta</v>
      </c>
      <c r="Z764" s="87" t="str">
        <f>+IFERROR(IF(AA764="#N/C","#N/C",INDEX(Taxonomy_UniqueValues!B:B,MATCH(AA764,Taxonomy_UniqueValues!C:C,0))),"#N/C")</f>
        <v>Diptera</v>
      </c>
      <c r="AA764" s="87" t="s">
        <v>49</v>
      </c>
      <c r="AB764" s="87" t="str">
        <f>+IFERROR(IF(AC764="#N/C","#N/C",INDEX(Taxonomy_UniqueValues!D:D,MATCH(AC764,Taxonomy_UniqueValues!E:E,0))),"#N/C")</f>
        <v>#N/C</v>
      </c>
      <c r="AC764" s="87" t="str">
        <f>+IFERROR(IF(AD764="#N/C","#N/C",INDEX(Taxonomy_UniqueValues!E:E,MATCH(AD764,Taxonomy_UniqueValues!F:F,0))),"#N/C")</f>
        <v>#N/C</v>
      </c>
      <c r="AD764" s="87" t="str">
        <f>+IFERROR(IF(AE764="#N/C","#N/C",IF(AE764="-",INDEX(Taxonomy_UniqueValues!F:F,MATCH(AF764,Taxonomy_UniqueValues!H:H,0)),INDEX(Taxonomy_UniqueValues!F:F,MATCH(AE764,Taxonomy_UniqueValues!G:G,0)))),"#N/C")</f>
        <v>#N/C</v>
      </c>
      <c r="AE764" s="87" t="str">
        <f>+IFERROR(IF(AF764="#N/C","#N/C",INDEX(Taxonomy_UniqueValues!G:G,MATCH(AF764,Taxonomy_UniqueValues!H:H,0))),"#N/C")</f>
        <v>#N/C</v>
      </c>
      <c r="AF764" s="89" t="str">
        <f>+IFERROR(IF(AG764="#N/C","#N/C",INDEX(Taxonomy_UniqueValues!H:H,MATCH(AG764,Taxonomy_UniqueValues!I:I,0))),"#N/C")</f>
        <v>#N/C</v>
      </c>
      <c r="AG764" s="88" t="s">
        <v>37</v>
      </c>
      <c r="AH764" s="39" t="str" cm="1">
        <f t="array" ref="AH764">IF(LEN(V764)&gt;1,V764,_xlfn.LET(_xlpm.cls,Y764, _xlpm.ord,IFERROR(Z764,"#N/C"), _xlpm.subord,IFERROR(AA764,"#N/C"), _xlpm.infr,IFERROR(AB764,"#N/C"), _xlpm.sf,IFERROR(AC764,"#N/C"), _xlpm.fam,IFERROR(AD764,"#N/C"), _xlpm.subfam,IF(TRIM(AE764)="-","#N/C",IFERROR(AE764,"#N/C")),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_xlpm.fallback,IF(IFERROR(Z764,"#N/C")="#N/C",Y764,IF(IFERROR(AA764,"#N/C")="#N/C",Z764,IF(IFERROR(AB764,"#N/C")="#N/C",AA764,IF(IFERROR(AC764,"#N/C")="#N/C",AB764,IF(IFERROR(AD764,"#N/C")="#N/C",AC764,IF(IFERROR(AE764,"#N/C")="#N/C",AD764,"#N/C")))))), _xlpm.finalResult,IF(OR(_xlpm.computedResult="",_xlpm.computedResult="#N/C"),_xlpm.fallback,_xlpm.computedResult), INDEX(_xlpm.finalResult,1)))</f>
        <v>Brachycera</v>
      </c>
      <c r="AI764" s="106" t="s">
        <v>35</v>
      </c>
      <c r="AJ764" s="55" t="str">
        <f t="shared" si="97"/>
        <v>Insecta.Diptera.Brachycera.#N/C.#N/C.#N/C.#N/C.#N/C.#N/C</v>
      </c>
    </row>
    <row r="765" spans="1:36" x14ac:dyDescent="0.25">
      <c r="A765" s="3">
        <v>234</v>
      </c>
      <c r="B765" s="50" t="str">
        <f t="shared" si="102"/>
        <v>FAIR-D3_234</v>
      </c>
      <c r="C765" s="51" t="s">
        <v>530</v>
      </c>
      <c r="D765" s="4">
        <f t="shared" si="99"/>
        <v>45170</v>
      </c>
      <c r="E765" s="1" t="s">
        <v>851</v>
      </c>
      <c r="F765" s="81" t="str">
        <f>HYPERLINK(VLOOKUP(E765,Video_List!G:K,5),"video")</f>
        <v>video</v>
      </c>
      <c r="G765" s="5" t="str">
        <f>IF(ISBLANK(E765),"",IFERROR(IF(MATCH(E765,Video_List!$G:$G,)&gt;0,"ok",""),"errr"))</f>
        <v>ok</v>
      </c>
      <c r="H765" s="1" t="s">
        <v>852</v>
      </c>
      <c r="I765" s="81" t="str">
        <f>HYPERLINK(VLOOKUP(H765,Video_List!G:K,5),"video")</f>
        <v>video</v>
      </c>
      <c r="J765" s="5" t="str">
        <f>IF(ISBLANK(H765),"",IFERROR(IF(MATCH(H765,Video_List!$G:$G,)&gt;0,"ok",""),"error"))</f>
        <v>ok</v>
      </c>
      <c r="K765" s="2">
        <v>45170.434432870403</v>
      </c>
      <c r="L765" s="2">
        <v>45170.441874999997</v>
      </c>
      <c r="M765" s="52">
        <f t="shared" si="100"/>
        <v>7.4421295939828269E-3</v>
      </c>
      <c r="N765" s="53" t="s">
        <v>46</v>
      </c>
      <c r="O765" s="54" t="s">
        <v>35</v>
      </c>
      <c r="P765" s="54" t="s">
        <v>46</v>
      </c>
      <c r="Q765" s="6">
        <v>234</v>
      </c>
      <c r="R765" s="5" t="str">
        <f t="shared" si="98"/>
        <v>FAIR-D3/234</v>
      </c>
      <c r="S765" s="4" t="str">
        <f>IF(ISBLANK(E765),"",IF(E765=H765, "1 video",CONCATENATE((+COUNTIFS(Video_List!$A:$A,Monitoring!C765,Video_List!$D:$D,"&lt;=" &amp;Monitoring!L765)-COUNTIFS(Video_List!$A:$A,Monitoring!C765,Video_List!$D:$D,"&lt;=" &amp;Monitoring!K765))+1," videos")))</f>
        <v>3 videos</v>
      </c>
      <c r="T765" s="54" t="s">
        <v>34</v>
      </c>
      <c r="U765" s="75"/>
      <c r="V765" s="7" t="str">
        <f t="shared" si="96"/>
        <v/>
      </c>
      <c r="W765" s="85" t="str">
        <f t="shared" si="104"/>
        <v>no</v>
      </c>
      <c r="X765" s="86" t="s">
        <v>35</v>
      </c>
      <c r="Y765" s="87" t="str">
        <f>+IFERROR(IF(Z765="#N/C","#N/C",INDEX(Taxonomy_UniqueValues!A:A,MATCH(Z765,Taxonomy_UniqueValues!B:B,0))),"#N/C")</f>
        <v>Insecta</v>
      </c>
      <c r="Z765" s="87" t="str">
        <f>+IFERROR(IF(AA765="#N/C","#N/C",INDEX(Taxonomy_UniqueValues!B:B,MATCH(AA765,Taxonomy_UniqueValues!C:C,0))),"#N/C")</f>
        <v>Diptera</v>
      </c>
      <c r="AA765" s="87" t="s">
        <v>49</v>
      </c>
      <c r="AB765" s="87" t="str">
        <f>+IFERROR(IF(AC765="#N/C","#N/C",INDEX(Taxonomy_UniqueValues!D:D,MATCH(AC765,Taxonomy_UniqueValues!E:E,0))),"#N/C")</f>
        <v>#N/C</v>
      </c>
      <c r="AC765" s="87" t="str">
        <f>+IFERROR(IF(AD765="#N/C","#N/C",INDEX(Taxonomy_UniqueValues!E:E,MATCH(AD765,Taxonomy_UniqueValues!F:F,0))),"#N/C")</f>
        <v>#N/C</v>
      </c>
      <c r="AD765" s="87" t="str">
        <f>+IFERROR(IF(AE765="#N/C","#N/C",IF(AE765="-",INDEX(Taxonomy_UniqueValues!F:F,MATCH(AF765,Taxonomy_UniqueValues!H:H,0)),INDEX(Taxonomy_UniqueValues!F:F,MATCH(AE765,Taxonomy_UniqueValues!G:G,0)))),"#N/C")</f>
        <v>#N/C</v>
      </c>
      <c r="AE765" s="87" t="str">
        <f>+IFERROR(IF(AF765="#N/C","#N/C",INDEX(Taxonomy_UniqueValues!G:G,MATCH(AF765,Taxonomy_UniqueValues!H:H,0))),"#N/C")</f>
        <v>#N/C</v>
      </c>
      <c r="AF765" s="89" t="str">
        <f>+IFERROR(IF(AG765="#N/C","#N/C",INDEX(Taxonomy_UniqueValues!H:H,MATCH(AG765,Taxonomy_UniqueValues!I:I,0))),"#N/C")</f>
        <v>#N/C</v>
      </c>
      <c r="AG765" s="88" t="s">
        <v>37</v>
      </c>
      <c r="AH765" s="39" t="str" cm="1">
        <f t="array" ref="AH765">IF(LEN(V765)&gt;1,V765,_xlfn.LET(_xlpm.cls,Y765, _xlpm.ord,IFERROR(Z765,"#N/C"), _xlpm.subord,IFERROR(AA765,"#N/C"), _xlpm.infr,IFERROR(AB765,"#N/C"), _xlpm.sf,IFERROR(AC765,"#N/C"), _xlpm.fam,IFERROR(AD765,"#N/C"), _xlpm.subfam,IF(TRIM(AE765)="-","#N/C",IFERROR(AE765,"#N/C")),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_xlpm.fallback,IF(IFERROR(Z765,"#N/C")="#N/C",Y765,IF(IFERROR(AA765,"#N/C")="#N/C",Z765,IF(IFERROR(AB765,"#N/C")="#N/C",AA765,IF(IFERROR(AC765,"#N/C")="#N/C",AB765,IF(IFERROR(AD765,"#N/C")="#N/C",AC765,IF(IFERROR(AE765,"#N/C")="#N/C",AD765,"#N/C")))))), _xlpm.finalResult,IF(OR(_xlpm.computedResult="",_xlpm.computedResult="#N/C"),_xlpm.fallback,_xlpm.computedResult), INDEX(_xlpm.finalResult,1)))</f>
        <v>Brachycera</v>
      </c>
      <c r="AI765" s="106" t="s">
        <v>35</v>
      </c>
      <c r="AJ765" s="55" t="str">
        <f t="shared" si="97"/>
        <v>Insecta.Diptera.Brachycera.#N/C.#N/C.#N/C.#N/C.#N/C.#N/C</v>
      </c>
    </row>
    <row r="766" spans="1:36" x14ac:dyDescent="0.25">
      <c r="A766" s="3">
        <v>235</v>
      </c>
      <c r="B766" s="50" t="str">
        <f t="shared" si="102"/>
        <v>FAIR-D3_235</v>
      </c>
      <c r="C766" s="51" t="s">
        <v>530</v>
      </c>
      <c r="D766" s="4">
        <f t="shared" si="99"/>
        <v>45170</v>
      </c>
      <c r="E766" s="1" t="s">
        <v>853</v>
      </c>
      <c r="F766" s="81" t="str">
        <f>HYPERLINK(VLOOKUP(E766,Video_List!G:K,5),"video")</f>
        <v>video</v>
      </c>
      <c r="G766" s="5" t="str">
        <f>IF(ISBLANK(E766),"",IFERROR(IF(MATCH(E766,Video_List!$G:$G,)&gt;0,"ok",""),"errr"))</f>
        <v>ok</v>
      </c>
      <c r="H766" s="1" t="s">
        <v>854</v>
      </c>
      <c r="I766" s="81" t="str">
        <f>HYPERLINK(VLOOKUP(H766,Video_List!G:K,5),"video")</f>
        <v>video</v>
      </c>
      <c r="J766" s="5" t="str">
        <f>IF(ISBLANK(H766),"",IFERROR(IF(MATCH(H766,Video_List!$G:$G,)&gt;0,"ok",""),"error"))</f>
        <v>ok</v>
      </c>
      <c r="K766" s="2">
        <v>45170.477789351899</v>
      </c>
      <c r="L766" s="2">
        <v>45170.4851851852</v>
      </c>
      <c r="M766" s="52">
        <f t="shared" si="100"/>
        <v>7.3958333014161326E-3</v>
      </c>
      <c r="N766" s="53" t="s">
        <v>46</v>
      </c>
      <c r="O766" s="54" t="s">
        <v>35</v>
      </c>
      <c r="P766" s="54" t="s">
        <v>46</v>
      </c>
      <c r="Q766" s="6">
        <v>235</v>
      </c>
      <c r="R766" s="5" t="str">
        <f t="shared" si="98"/>
        <v>FAIR-D3/235</v>
      </c>
      <c r="S766" s="4" t="str">
        <f>IF(ISBLANK(E766),"",IF(E766=H766, "1 video",CONCATENATE((+COUNTIFS(Video_List!$A:$A,Monitoring!C766,Video_List!$D:$D,"&lt;=" &amp;Monitoring!L766)-COUNTIFS(Video_List!$A:$A,Monitoring!C766,Video_List!$D:$D,"&lt;=" &amp;Monitoring!K766))+1," videos")))</f>
        <v>3 videos</v>
      </c>
      <c r="T766" s="54" t="s">
        <v>847</v>
      </c>
      <c r="U766" s="75" t="s">
        <v>855</v>
      </c>
      <c r="V766" s="7" t="str">
        <f t="shared" si="96"/>
        <v/>
      </c>
      <c r="W766" s="85" t="str">
        <f t="shared" si="104"/>
        <v>no</v>
      </c>
      <c r="X766" s="86" t="s">
        <v>35</v>
      </c>
      <c r="Y766" s="87" t="s">
        <v>85</v>
      </c>
      <c r="Z766" s="87" t="str">
        <f>+IFERROR(IF(AA766="#N/C","#N/C",INDEX(Taxonomy_UniqueValues!B:B,MATCH(AA766,Taxonomy_UniqueValues!C:C,0))),"#N/C")</f>
        <v>#N/C</v>
      </c>
      <c r="AA766" s="87" t="str">
        <f>+IFERROR(IF(AC766="#N/C","#N/C",INDEX(Taxonomy_UniqueValues!C:C,MATCH(AC766,Taxonomy_UniqueValues!E:E,0))),"#N/C")</f>
        <v>#N/C</v>
      </c>
      <c r="AB766" s="87" t="str">
        <f>+IFERROR(IF(AC766="#N/C","#N/C",INDEX(Taxonomy_UniqueValues!D:D,MATCH(AC766,Taxonomy_UniqueValues!E:E,0))),"#N/C")</f>
        <v>#N/C</v>
      </c>
      <c r="AC766" s="87" t="str">
        <f>+IFERROR(IF(AD766="#N/C","#N/C",INDEX(Taxonomy_UniqueValues!E:E,MATCH(AD766,Taxonomy_UniqueValues!F:F,0))),"#N/C")</f>
        <v>#N/C</v>
      </c>
      <c r="AD766" s="87" t="str">
        <f>+IFERROR(IF(AE766="#N/C","#N/C",IF(AE766="-",INDEX(Taxonomy_UniqueValues!F:F,MATCH(AF766,Taxonomy_UniqueValues!H:H,0)),INDEX(Taxonomy_UniqueValues!F:F,MATCH(AE766,Taxonomy_UniqueValues!G:G,0)))),"#N/C")</f>
        <v>#N/C</v>
      </c>
      <c r="AE766" s="87" t="str">
        <f>+IFERROR(IF(AF766="#N/C","#N/C",INDEX(Taxonomy_UniqueValues!G:G,MATCH(AF766,Taxonomy_UniqueValues!H:H,0))),"#N/C")</f>
        <v>#N/C</v>
      </c>
      <c r="AF766" s="89" t="str">
        <f>+IFERROR(IF(AG766="#N/C","#N/C",INDEX(Taxonomy_UniqueValues!H:H,MATCH(AG766,Taxonomy_UniqueValues!I:I,0))),"#N/C")</f>
        <v>#N/C</v>
      </c>
      <c r="AG766" s="88" t="s">
        <v>37</v>
      </c>
      <c r="AH766" s="39" t="str" cm="1">
        <f t="array" ref="AH766">IF(LEN(V766)&gt;1,V766,_xlfn.LET(_xlpm.cls,Y766, _xlpm.ord,IFERROR(Z766,"#N/C"), _xlpm.subord,IFERROR(AA766,"#N/C"), _xlpm.infr,IFERROR(AB766,"#N/C"), _xlpm.sf,IFERROR(AC766,"#N/C"), _xlpm.fam,IFERROR(AD766,"#N/C"), _xlpm.subfam,IF(TRIM(AE766)="-","#N/C",IFERROR(AE766,"#N/C")),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_xlpm.fallback,IF(IFERROR(Z766,"#N/C")="#N/C",Y766,IF(IFERROR(AA766,"#N/C")="#N/C",Z766,IF(IFERROR(AB766,"#N/C")="#N/C",AA766,IF(IFERROR(AC766,"#N/C")="#N/C",AB766,IF(IFERROR(AD766,"#N/C")="#N/C",AC766,IF(IFERROR(AE766,"#N/C")="#N/C",AD766,"#N/C")))))), _xlpm.finalResult,IF(OR(_xlpm.computedResult="",_xlpm.computedResult="#N/C"),_xlpm.fallback,_xlpm.computedResult), INDEX(_xlpm.finalResult,1)))</f>
        <v>Insecta</v>
      </c>
      <c r="AI766" s="106" t="s">
        <v>35</v>
      </c>
      <c r="AJ766" s="55" t="str">
        <f t="shared" si="97"/>
        <v>Insecta.#N/C.#N/C.#N/C.#N/C.#N/C.#N/C.#N/C.#N/C</v>
      </c>
    </row>
    <row r="767" spans="1:36" x14ac:dyDescent="0.25">
      <c r="A767" s="3">
        <v>236</v>
      </c>
      <c r="B767" s="50" t="str">
        <f t="shared" si="102"/>
        <v>FAIR-D3_236</v>
      </c>
      <c r="C767" s="51" t="s">
        <v>530</v>
      </c>
      <c r="D767" s="4">
        <f t="shared" si="99"/>
        <v>45170</v>
      </c>
      <c r="E767" s="1" t="s">
        <v>856</v>
      </c>
      <c r="F767" s="81" t="str">
        <f>HYPERLINK(VLOOKUP(E767,Video_List!G:K,5),"video")</f>
        <v>video</v>
      </c>
      <c r="G767" s="5" t="str">
        <f>IF(ISBLANK(E767),"",IFERROR(IF(MATCH(E767,Video_List!$G:$G,)&gt;0,"ok",""),"errr"))</f>
        <v>ok</v>
      </c>
      <c r="H767" s="1" t="s">
        <v>856</v>
      </c>
      <c r="I767" s="81" t="str">
        <f>HYPERLINK(VLOOKUP(H767,Video_List!G:K,5),"video")</f>
        <v>video</v>
      </c>
      <c r="J767" s="5" t="str">
        <f>IF(ISBLANK(H767),"",IFERROR(IF(MATCH(H767,Video_List!$G:$G,)&gt;0,"ok",""),"error"))</f>
        <v>ok</v>
      </c>
      <c r="K767" s="2">
        <v>45170.535462963002</v>
      </c>
      <c r="L767" s="2">
        <v>45170.535752314798</v>
      </c>
      <c r="M767" s="52">
        <f t="shared" si="100"/>
        <v>2.8935179580003023E-4</v>
      </c>
      <c r="N767" s="53" t="s">
        <v>33</v>
      </c>
      <c r="O767" s="54" t="s">
        <v>32</v>
      </c>
      <c r="P767" s="54" t="s">
        <v>33</v>
      </c>
      <c r="Q767" s="6">
        <v>236</v>
      </c>
      <c r="R767" s="5" t="str">
        <f t="shared" si="98"/>
        <v>FAIR-D3/236</v>
      </c>
      <c r="S767" s="4" t="str">
        <f>IF(ISBLANK(E767),"",IF(E767=H767, "1 video",CONCATENATE((+COUNTIFS(Video_List!$A:$A,Monitoring!C767,Video_List!$D:$D,"&lt;=" &amp;Monitoring!L767)-COUNTIFS(Video_List!$A:$A,Monitoring!C767,Video_List!$D:$D,"&lt;=" &amp;Monitoring!K767))+1," videos")))</f>
        <v>1 video</v>
      </c>
      <c r="T767" s="54" t="s">
        <v>34</v>
      </c>
      <c r="U767" s="75" t="s">
        <v>117</v>
      </c>
      <c r="V767" s="7" t="str">
        <f t="shared" si="96"/>
        <v/>
      </c>
      <c r="W767" s="85" t="str">
        <f t="shared" si="104"/>
        <v>no</v>
      </c>
      <c r="X767" s="86" t="s">
        <v>35</v>
      </c>
      <c r="Y767" s="87" t="str">
        <f>+IFERROR(IF(Z767="#N/C","#N/C",INDEX(Taxonomy_UniqueValues!A:A,MATCH(Z767,Taxonomy_UniqueValues!B:B,0))),"#N/C")</f>
        <v>Insecta</v>
      </c>
      <c r="Z767" s="87" t="str">
        <f>+IFERROR(IF(AA767="#N/C","#N/C",INDEX(Taxonomy_UniqueValues!B:B,MATCH(AA767,Taxonomy_UniqueValues!C:C,0))),"#N/C")</f>
        <v>Diptera</v>
      </c>
      <c r="AA767" s="87" t="s">
        <v>49</v>
      </c>
      <c r="AB767" s="87" t="str">
        <f>+IFERROR(IF(AC767="#N/C","#N/C",INDEX(Taxonomy_UniqueValues!D:D,MATCH(AC767,Taxonomy_UniqueValues!E:E,0))),"#N/C")</f>
        <v>#N/C</v>
      </c>
      <c r="AC767" s="87" t="str">
        <f>+IFERROR(IF(AD767="#N/C","#N/C",INDEX(Taxonomy_UniqueValues!E:E,MATCH(AD767,Taxonomy_UniqueValues!F:F,0))),"#N/C")</f>
        <v>#N/C</v>
      </c>
      <c r="AD767" s="87" t="str">
        <f>+IFERROR(IF(AE767="#N/C","#N/C",IF(AE767="-",INDEX(Taxonomy_UniqueValues!F:F,MATCH(AF767,Taxonomy_UniqueValues!H:H,0)),INDEX(Taxonomy_UniqueValues!F:F,MATCH(AE767,Taxonomy_UniqueValues!G:G,0)))),"#N/C")</f>
        <v>#N/C</v>
      </c>
      <c r="AE767" s="87" t="str">
        <f>+IFERROR(IF(AF767="#N/C","#N/C",INDEX(Taxonomy_UniqueValues!G:G,MATCH(AF767,Taxonomy_UniqueValues!H:H,0))),"#N/C")</f>
        <v>#N/C</v>
      </c>
      <c r="AF767" s="89" t="str">
        <f>+IFERROR(IF(AG767="#N/C","#N/C",INDEX(Taxonomy_UniqueValues!H:H,MATCH(AG767,Taxonomy_UniqueValues!I:I,0))),"#N/C")</f>
        <v>#N/C</v>
      </c>
      <c r="AG767" s="88" t="s">
        <v>37</v>
      </c>
      <c r="AH767" s="39" t="str" cm="1">
        <f t="array" ref="AH767">IF(LEN(V767)&gt;1,V767,_xlfn.LET(_xlpm.cls,Y767, _xlpm.ord,IFERROR(Z767,"#N/C"), _xlpm.subord,IFERROR(AA767,"#N/C"), _xlpm.infr,IFERROR(AB767,"#N/C"), _xlpm.sf,IFERROR(AC767,"#N/C"), _xlpm.fam,IFERROR(AD767,"#N/C"), _xlpm.subfam,IF(TRIM(AE767)="-","#N/C",IFERROR(AE767,"#N/C")),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_xlpm.fallback,IF(IFERROR(Z767,"#N/C")="#N/C",Y767,IF(IFERROR(AA767,"#N/C")="#N/C",Z767,IF(IFERROR(AB767,"#N/C")="#N/C",AA767,IF(IFERROR(AC767,"#N/C")="#N/C",AB767,IF(IFERROR(AD767,"#N/C")="#N/C",AC767,IF(IFERROR(AE767,"#N/C")="#N/C",AD767,"#N/C")))))), _xlpm.finalResult,IF(OR(_xlpm.computedResult="",_xlpm.computedResult="#N/C"),_xlpm.fallback,_xlpm.computedResult), INDEX(_xlpm.finalResult,1)))</f>
        <v>Brachycera</v>
      </c>
      <c r="AI767" s="106" t="s">
        <v>35</v>
      </c>
      <c r="AJ767" s="55" t="str">
        <f t="shared" si="97"/>
        <v>Insecta.Diptera.Brachycera.#N/C.#N/C.#N/C.#N/C.#N/C.#N/C</v>
      </c>
    </row>
    <row r="768" spans="1:36" x14ac:dyDescent="0.25">
      <c r="A768" s="3">
        <v>237</v>
      </c>
      <c r="B768" s="50" t="str">
        <f t="shared" si="102"/>
        <v>FAIR-D3_237</v>
      </c>
      <c r="C768" s="51" t="s">
        <v>530</v>
      </c>
      <c r="D768" s="4">
        <f t="shared" si="99"/>
        <v>45170</v>
      </c>
      <c r="E768" s="1" t="s">
        <v>857</v>
      </c>
      <c r="F768" s="81" t="str">
        <f>HYPERLINK(VLOOKUP(E768,Video_List!G:K,5),"video")</f>
        <v>video</v>
      </c>
      <c r="G768" s="5" t="str">
        <f>IF(ISBLANK(E768),"",IFERROR(IF(MATCH(E768,Video_List!$G:$G,)&gt;0,"ok",""),"errr"))</f>
        <v>ok</v>
      </c>
      <c r="H768" s="1" t="s">
        <v>857</v>
      </c>
      <c r="I768" s="81" t="str">
        <f>HYPERLINK(VLOOKUP(H768,Video_List!G:K,5),"video")</f>
        <v>video</v>
      </c>
      <c r="J768" s="5" t="str">
        <f>IF(ISBLANK(H768),"",IFERROR(IF(MATCH(H768,Video_List!$G:$G,)&gt;0,"ok",""),"error"))</f>
        <v>ok</v>
      </c>
      <c r="K768" s="2">
        <v>45170.573518518497</v>
      </c>
      <c r="L768" s="2">
        <v>45170.573587963001</v>
      </c>
      <c r="M768" s="52">
        <f t="shared" si="100"/>
        <v>6.9444504333660007E-5</v>
      </c>
      <c r="N768" s="53" t="s">
        <v>31</v>
      </c>
      <c r="O768" s="54" t="s">
        <v>35</v>
      </c>
      <c r="P768" s="54" t="s">
        <v>33</v>
      </c>
      <c r="Q768" s="6">
        <v>237</v>
      </c>
      <c r="R768" s="5" t="str">
        <f t="shared" si="98"/>
        <v>FAIR-D3/237</v>
      </c>
      <c r="S768" s="4" t="str">
        <f>IF(ISBLANK(E768),"",IF(E768=H768, "1 video",CONCATENATE((+COUNTIFS(Video_List!$A:$A,Monitoring!C768,Video_List!$D:$D,"&lt;=" &amp;Monitoring!L768)-COUNTIFS(Video_List!$A:$A,Monitoring!C768,Video_List!$D:$D,"&lt;=" &amp;Monitoring!K768))+1," videos")))</f>
        <v>1 video</v>
      </c>
      <c r="T768" s="54" t="s">
        <v>34</v>
      </c>
      <c r="U768" s="75"/>
      <c r="V768" s="7" t="str">
        <f t="shared" ref="V768:V831" si="105">IF(IFERROR(FIND("fly_small",U768),0)&gt;0,"fly_small",IF(IFERROR(FIND("fly at the border",U768),0)&gt;0,"fly",IF(IFERROR(FIND("insect_small",U768),0)&gt;0,"insect_small","")))</f>
        <v/>
      </c>
      <c r="W768" s="85" t="str">
        <f t="shared" si="104"/>
        <v>yes</v>
      </c>
      <c r="X768" s="86" t="s">
        <v>32</v>
      </c>
      <c r="Y768" s="87" t="str">
        <f>+IFERROR(IF(Z768="#N/C","#N/C",INDEX(Taxonomy_UniqueValues!A:A,MATCH(Z768,Taxonomy_UniqueValues!B:B,0))),"#N/C")</f>
        <v>Insecta</v>
      </c>
      <c r="Z768" s="87" t="str">
        <f>+IFERROR(IF(AA768="#N/C","#N/C",INDEX(Taxonomy_UniqueValues!B:B,MATCH(AA768,Taxonomy_UniqueValues!C:C,0))),"#N/C")</f>
        <v>Diptera</v>
      </c>
      <c r="AA768" s="87" t="str">
        <f>+IFERROR(IF(AC768="#N/C","#N/C",INDEX(Taxonomy_UniqueValues!C:C,MATCH(AC768,Taxonomy_UniqueValues!E:E,0))),"#N/C")</f>
        <v>Brachycera</v>
      </c>
      <c r="AB768" s="87" t="str">
        <f>+IFERROR(IF(AC768="#N/C","#N/C",INDEX(Taxonomy_UniqueValues!D:D,MATCH(AC768,Taxonomy_UniqueValues!E:E,0))),"#N/C")</f>
        <v>Muscomorpha</v>
      </c>
      <c r="AC768" s="87" t="s">
        <v>36</v>
      </c>
      <c r="AD768" s="87" t="str">
        <f>+IFERROR(IF(AE768="#N/C","#N/C",IF(AE768="-",INDEX(Taxonomy_UniqueValues!F:F,MATCH(AF768,Taxonomy_UniqueValues!H:H,0)),INDEX(Taxonomy_UniqueValues!F:F,MATCH(AE768,Taxonomy_UniqueValues!G:G,0)))),"#N/C")</f>
        <v>#N/C</v>
      </c>
      <c r="AE768" s="87" t="str">
        <f>+IFERROR(IF(AF768="#N/C","#N/C",INDEX(Taxonomy_UniqueValues!G:G,MATCH(AF768,Taxonomy_UniqueValues!H:H,0))),"#N/C")</f>
        <v>#N/C</v>
      </c>
      <c r="AF768" s="89" t="str">
        <f>+IFERROR(IF(AG768="#N/C","#N/C",INDEX(Taxonomy_UniqueValues!H:H,MATCH(AG768,Taxonomy_UniqueValues!I:I,0))),"#N/C")</f>
        <v>#N/C</v>
      </c>
      <c r="AG768" s="88" t="s">
        <v>37</v>
      </c>
      <c r="AH768" s="39" t="str" cm="1">
        <f t="array" ref="AH768">IF(LEN(V768)&gt;1,V768,_xlfn.LET(_xlpm.cls,Y768, _xlpm.ord,IFERROR(Z768,"#N/C"), _xlpm.subord,IFERROR(AA768,"#N/C"), _xlpm.infr,IFERROR(AB768,"#N/C"), _xlpm.sf,IFERROR(AC768,"#N/C"), _xlpm.fam,IFERROR(AD768,"#N/C"), _xlpm.subfam,IF(TRIM(AE768)="-","#N/C",IFERROR(AE768,"#N/C")),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_xlpm.fallback,IF(IFERROR(Z768,"#N/C")="#N/C",Y768,IF(IFERROR(AA768,"#N/C")="#N/C",Z768,IF(IFERROR(AB768,"#N/C")="#N/C",AA768,IF(IFERROR(AC768,"#N/C")="#N/C",AB768,IF(IFERROR(AD768,"#N/C")="#N/C",AC768,IF(IFERROR(AE768,"#N/C")="#N/C",AD768,"#N/C")))))), _xlpm.finalResult,IF(OR(_xlpm.computedResult="",_xlpm.computedResult="#N/C"),_xlpm.fallback,_xlpm.computedResult), INDEX(_xlpm.finalResult,1)))</f>
        <v>Muscoidea</v>
      </c>
      <c r="AI768" s="106" t="s">
        <v>35</v>
      </c>
      <c r="AJ768" s="55" t="str">
        <f t="shared" ref="AJ768:AJ831" si="106">+CONCATENATE(Y768,".",Z768,".",AA768,".",AB768,".",AC768,".",AD768,".",AE768,".",AF768,".",AG768)</f>
        <v>Insecta.Diptera.Brachycera.Muscomorpha.Muscoidea.#N/C.#N/C.#N/C.#N/C</v>
      </c>
    </row>
    <row r="769" spans="1:36" x14ac:dyDescent="0.25">
      <c r="A769" s="3">
        <v>238</v>
      </c>
      <c r="B769" s="50" t="str">
        <f t="shared" si="102"/>
        <v>FAIR-D3_238</v>
      </c>
      <c r="C769" s="51" t="s">
        <v>530</v>
      </c>
      <c r="D769" s="4">
        <f t="shared" si="99"/>
        <v>45170</v>
      </c>
      <c r="E769" s="1" t="s">
        <v>858</v>
      </c>
      <c r="F769" s="81" t="str">
        <f>HYPERLINK(VLOOKUP(E769,Video_List!G:K,5),"video")</f>
        <v>video</v>
      </c>
      <c r="G769" s="5" t="str">
        <f>IF(ISBLANK(E769),"",IFERROR(IF(MATCH(E769,Video_List!$G:$G,)&gt;0,"ok",""),"errr"))</f>
        <v>ok</v>
      </c>
      <c r="H769" s="1" t="s">
        <v>858</v>
      </c>
      <c r="I769" s="81" t="str">
        <f>HYPERLINK(VLOOKUP(H769,Video_List!G:K,5),"video")</f>
        <v>video</v>
      </c>
      <c r="J769" s="5" t="str">
        <f>IF(ISBLANK(H769),"",IFERROR(IF(MATCH(H769,Video_List!$G:$G,)&gt;0,"ok",""),"error"))</f>
        <v>ok</v>
      </c>
      <c r="K769" s="2">
        <v>45170.590046296304</v>
      </c>
      <c r="L769" s="2">
        <v>45170.590115740699</v>
      </c>
      <c r="M769" s="52">
        <f t="shared" si="100"/>
        <v>6.9444395194295794E-5</v>
      </c>
      <c r="N769" s="53" t="s">
        <v>46</v>
      </c>
      <c r="O769" s="54" t="s">
        <v>35</v>
      </c>
      <c r="P769" s="54" t="s">
        <v>33</v>
      </c>
      <c r="Q769" s="6">
        <v>238</v>
      </c>
      <c r="R769" s="5" t="str">
        <f t="shared" si="98"/>
        <v>FAIR-D3/238</v>
      </c>
      <c r="S769" s="4" t="str">
        <f>IF(ISBLANK(E769),"",IF(E769=H769, "1 video",CONCATENATE((+COUNTIFS(Video_List!$A:$A,Monitoring!C769,Video_List!$D:$D,"&lt;=" &amp;Monitoring!L769)-COUNTIFS(Video_List!$A:$A,Monitoring!C769,Video_List!$D:$D,"&lt;=" &amp;Monitoring!K769))+1," videos")))</f>
        <v>1 video</v>
      </c>
      <c r="T769" s="54" t="s">
        <v>34</v>
      </c>
      <c r="U769" s="75"/>
      <c r="V769" s="7" t="str">
        <f t="shared" si="105"/>
        <v/>
      </c>
      <c r="W769" s="85" t="str">
        <f t="shared" si="104"/>
        <v>no</v>
      </c>
      <c r="X769" s="86" t="s">
        <v>35</v>
      </c>
      <c r="Y769" s="87" t="str">
        <f>+IFERROR(IF(Z769="#N/C","#N/C",INDEX(Taxonomy_UniqueValues!A:A,MATCH(Z769,Taxonomy_UniqueValues!B:B,0))),"#N/C")</f>
        <v>Insecta</v>
      </c>
      <c r="Z769" s="87" t="str">
        <f>+IFERROR(IF(AA769="#N/C","#N/C",INDEX(Taxonomy_UniqueValues!B:B,MATCH(AA769,Taxonomy_UniqueValues!C:C,0))),"#N/C")</f>
        <v>Diptera</v>
      </c>
      <c r="AA769" s="87" t="s">
        <v>49</v>
      </c>
      <c r="AB769" s="87" t="str">
        <f>+IFERROR(IF(AC769="#N/C","#N/C",INDEX(Taxonomy_UniqueValues!D:D,MATCH(AC769,Taxonomy_UniqueValues!E:E,0))),"#N/C")</f>
        <v>#N/C</v>
      </c>
      <c r="AC769" s="87" t="str">
        <f>+IFERROR(IF(AD769="#N/C","#N/C",INDEX(Taxonomy_UniqueValues!E:E,MATCH(AD769,Taxonomy_UniqueValues!F:F,0))),"#N/C")</f>
        <v>#N/C</v>
      </c>
      <c r="AD769" s="87" t="str">
        <f>+IFERROR(IF(AE769="#N/C","#N/C",IF(AE769="-",INDEX(Taxonomy_UniqueValues!F:F,MATCH(AF769,Taxonomy_UniqueValues!H:H,0)),INDEX(Taxonomy_UniqueValues!F:F,MATCH(AE769,Taxonomy_UniqueValues!G:G,0)))),"#N/C")</f>
        <v>#N/C</v>
      </c>
      <c r="AE769" s="87" t="str">
        <f>+IFERROR(IF(AF769="#N/C","#N/C",INDEX(Taxonomy_UniqueValues!G:G,MATCH(AF769,Taxonomy_UniqueValues!H:H,0))),"#N/C")</f>
        <v>#N/C</v>
      </c>
      <c r="AF769" s="89" t="str">
        <f>+IFERROR(IF(AG769="#N/C","#N/C",INDEX(Taxonomy_UniqueValues!H:H,MATCH(AG769,Taxonomy_UniqueValues!I:I,0))),"#N/C")</f>
        <v>#N/C</v>
      </c>
      <c r="AG769" s="88" t="s">
        <v>37</v>
      </c>
      <c r="AH769" s="39" t="str" cm="1">
        <f t="array" ref="AH769">IF(LEN(V769)&gt;1,V769,_xlfn.LET(_xlpm.cls,Y769, _xlpm.ord,IFERROR(Z769,"#N/C"), _xlpm.subord,IFERROR(AA769,"#N/C"), _xlpm.infr,IFERROR(AB769,"#N/C"), _xlpm.sf,IFERROR(AC769,"#N/C"), _xlpm.fam,IFERROR(AD769,"#N/C"), _xlpm.subfam,IF(TRIM(AE769)="-","#N/C",IFERROR(AE769,"#N/C")),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_xlpm.fallback,IF(IFERROR(Z769,"#N/C")="#N/C",Y769,IF(IFERROR(AA769,"#N/C")="#N/C",Z769,IF(IFERROR(AB769,"#N/C")="#N/C",AA769,IF(IFERROR(AC769,"#N/C")="#N/C",AB769,IF(IFERROR(AD769,"#N/C")="#N/C",AC769,IF(IFERROR(AE769,"#N/C")="#N/C",AD769,"#N/C")))))), _xlpm.finalResult,IF(OR(_xlpm.computedResult="",_xlpm.computedResult="#N/C"),_xlpm.fallback,_xlpm.computedResult), INDEX(_xlpm.finalResult,1)))</f>
        <v>Brachycera</v>
      </c>
      <c r="AI769" s="106" t="s">
        <v>35</v>
      </c>
      <c r="AJ769" s="55" t="str">
        <f t="shared" si="106"/>
        <v>Insecta.Diptera.Brachycera.#N/C.#N/C.#N/C.#N/C.#N/C.#N/C</v>
      </c>
    </row>
    <row r="770" spans="1:36" x14ac:dyDescent="0.25">
      <c r="A770" s="3">
        <v>239</v>
      </c>
      <c r="B770" s="50" t="str">
        <f t="shared" si="102"/>
        <v>FAIR-D3_239</v>
      </c>
      <c r="C770" s="51" t="s">
        <v>530</v>
      </c>
      <c r="D770" s="4">
        <f t="shared" si="99"/>
        <v>45170</v>
      </c>
      <c r="E770" s="1" t="s">
        <v>859</v>
      </c>
      <c r="F770" s="81" t="str">
        <f>HYPERLINK(VLOOKUP(E770,Video_List!G:K,5),"video")</f>
        <v>video</v>
      </c>
      <c r="G770" s="5" t="str">
        <f>IF(ISBLANK(E770),"",IFERROR(IF(MATCH(E770,Video_List!$G:$G,)&gt;0,"ok",""),"errr"))</f>
        <v>ok</v>
      </c>
      <c r="H770" s="1" t="s">
        <v>859</v>
      </c>
      <c r="I770" s="81" t="str">
        <f>HYPERLINK(VLOOKUP(H770,Video_List!G:K,5),"video")</f>
        <v>video</v>
      </c>
      <c r="J770" s="5" t="str">
        <f>IF(ISBLANK(H770),"",IFERROR(IF(MATCH(H770,Video_List!$G:$G,)&gt;0,"ok",""),"error"))</f>
        <v>ok</v>
      </c>
      <c r="K770" s="2">
        <v>45170.6167361111</v>
      </c>
      <c r="L770" s="2">
        <v>45170.617199074099</v>
      </c>
      <c r="M770" s="52">
        <f t="shared" si="100"/>
        <v>4.6296299842651933E-4</v>
      </c>
      <c r="N770" s="53" t="s">
        <v>31</v>
      </c>
      <c r="O770" s="54" t="s">
        <v>32</v>
      </c>
      <c r="P770" s="54" t="s">
        <v>33</v>
      </c>
      <c r="Q770" s="56">
        <v>239</v>
      </c>
      <c r="R770" s="5" t="str">
        <f t="shared" ref="R770:R833" si="107">IF(ISBLANK(C770),"",+CONCATENATE(C770,"/",Q770))</f>
        <v>FAIR-D3/239</v>
      </c>
      <c r="S770" s="4" t="str">
        <f>IF(ISBLANK(E770),"",IF(E770=H770, "1 video",CONCATENATE((+COUNTIFS(Video_List!$A:$A,Monitoring!C770,Video_List!$D:$D,"&lt;=" &amp;Monitoring!L770)-COUNTIFS(Video_List!$A:$A,Monitoring!C770,Video_List!$D:$D,"&lt;=" &amp;Monitoring!K770))+1," videos")))</f>
        <v>1 video</v>
      </c>
      <c r="T770" s="54" t="s">
        <v>34</v>
      </c>
      <c r="U770" s="75"/>
      <c r="V770" s="7" t="str">
        <f t="shared" si="105"/>
        <v/>
      </c>
      <c r="W770" s="85" t="str">
        <f t="shared" si="104"/>
        <v>yes</v>
      </c>
      <c r="X770" s="86" t="s">
        <v>32</v>
      </c>
      <c r="Y770" s="87" t="str">
        <f>+IFERROR(IF(Z770="#N/C","#N/C",INDEX(Taxonomy_UniqueValues!A:A,MATCH(Z770,Taxonomy_UniqueValues!B:B,0))),"#N/C")</f>
        <v>Insecta</v>
      </c>
      <c r="Z770" s="87" t="str">
        <f>+IFERROR(IF(AA770="#N/C","#N/C",INDEX(Taxonomy_UniqueValues!B:B,MATCH(AA770,Taxonomy_UniqueValues!C:C,0))),"#N/C")</f>
        <v>Diptera</v>
      </c>
      <c r="AA770" s="87" t="str">
        <f>+IFERROR(IF(AC770="#N/C","#N/C",INDEX(Taxonomy_UniqueValues!C:C,MATCH(AC770,Taxonomy_UniqueValues!E:E,0))),"#N/C")</f>
        <v>Brachycera</v>
      </c>
      <c r="AB770" s="87" t="str">
        <f>+IFERROR(IF(AC770="#N/C","#N/C",INDEX(Taxonomy_UniqueValues!D:D,MATCH(AC770,Taxonomy_UniqueValues!E:E,0))),"#N/C")</f>
        <v>Muscomorpha</v>
      </c>
      <c r="AC770" s="87" t="str">
        <f>+IFERROR(IF(AD770="#N/C","#N/C",INDEX(Taxonomy_UniqueValues!E:E,MATCH(AD770,Taxonomy_UniqueValues!F:F,0))),"#N/C")</f>
        <v>Lauxanioidea</v>
      </c>
      <c r="AD770" s="87" t="str">
        <f>+IFERROR(IF(AE770="#N/C","#N/C",IF(AE770="-",INDEX(Taxonomy_UniqueValues!F:F,MATCH(AF770,Taxonomy_UniqueValues!H:H,0)),INDEX(Taxonomy_UniqueValues!F:F,MATCH(AE770,Taxonomy_UniqueValues!G:G,0)))),"#N/C")</f>
        <v>Lauxaniidae</v>
      </c>
      <c r="AE770" s="87" t="str">
        <f>+IFERROR(IF(AF770="#N/C","#N/C",INDEX(Taxonomy_UniqueValues!G:G,MATCH(AF770,Taxonomy_UniqueValues!H:H,0))),"#N/C")</f>
        <v>Lauxaniinae</v>
      </c>
      <c r="AF770" s="89" t="s">
        <v>731</v>
      </c>
      <c r="AG770" s="88" t="s">
        <v>37</v>
      </c>
      <c r="AH770" s="39" t="str" cm="1">
        <f t="array" ref="AH770">IF(LEN(V770)&gt;1,V770,_xlfn.LET(_xlpm.cls,Y770, _xlpm.ord,IFERROR(Z770,"#N/C"), _xlpm.subord,IFERROR(AA770,"#N/C"), _xlpm.infr,IFERROR(AB770,"#N/C"), _xlpm.sf,IFERROR(AC770,"#N/C"), _xlpm.fam,IFERROR(AD770,"#N/C"), _xlpm.subfam,IF(TRIM(AE770)="-","#N/C",IFERROR(AE770,"#N/C")),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_xlpm.fallback,IF(IFERROR(Z770,"#N/C")="#N/C",Y770,IF(IFERROR(AA770,"#N/C")="#N/C",Z770,IF(IFERROR(AB770,"#N/C")="#N/C",AA770,IF(IFERROR(AC770,"#N/C")="#N/C",AB770,IF(IFERROR(AD770,"#N/C")="#N/C",AC770,IF(IFERROR(AE770,"#N/C")="#N/C",AD770,"#N/C")))))), _xlpm.finalResult,IF(OR(_xlpm.computedResult="",_xlpm.computedResult="#N/C"),_xlpm.fallback,_xlpm.computedResult), INDEX(_xlpm.finalResult,1)))</f>
        <v>fly</v>
      </c>
      <c r="AI770" s="106" t="s">
        <v>35</v>
      </c>
      <c r="AJ770" s="55" t="str">
        <f t="shared" si="106"/>
        <v>Insecta.Diptera.Brachycera.Muscomorpha.Lauxanioidea.Lauxaniidae.Lauxaniinae.Calliopum.#N/C</v>
      </c>
    </row>
    <row r="771" spans="1:36" x14ac:dyDescent="0.25">
      <c r="A771" s="3">
        <v>240</v>
      </c>
      <c r="B771" s="50" t="str">
        <f t="shared" si="102"/>
        <v>FAIR-D3_240</v>
      </c>
      <c r="C771" s="51" t="s">
        <v>530</v>
      </c>
      <c r="D771" s="4">
        <f t="shared" si="99"/>
        <v>45170</v>
      </c>
      <c r="E771" s="1" t="s">
        <v>860</v>
      </c>
      <c r="F771" s="81" t="str">
        <f>HYPERLINK(VLOOKUP(E771,Video_List!G:K,5),"video")</f>
        <v>video</v>
      </c>
      <c r="G771" s="5" t="str">
        <f>IF(ISBLANK(E771),"",IFERROR(IF(MATCH(E771,Video_List!$G:$G,)&gt;0,"ok",""),"errr"))</f>
        <v>ok</v>
      </c>
      <c r="H771" s="1" t="s">
        <v>860</v>
      </c>
      <c r="I771" s="81" t="str">
        <f>HYPERLINK(VLOOKUP(H771,Video_List!G:K,5),"video")</f>
        <v>video</v>
      </c>
      <c r="J771" s="5" t="str">
        <f>IF(ISBLANK(H771),"",IFERROR(IF(MATCH(H771,Video_List!$G:$G,)&gt;0,"ok",""),"error"))</f>
        <v>ok</v>
      </c>
      <c r="K771" s="2">
        <v>45170.626875000002</v>
      </c>
      <c r="L771" s="2">
        <v>45170.626956018503</v>
      </c>
      <c r="M771" s="52">
        <f t="shared" si="100"/>
        <v>8.1018501077778637E-5</v>
      </c>
      <c r="N771" s="53" t="s">
        <v>31</v>
      </c>
      <c r="O771" s="54" t="s">
        <v>32</v>
      </c>
      <c r="P771" s="54" t="s">
        <v>33</v>
      </c>
      <c r="Q771" s="56">
        <v>240</v>
      </c>
      <c r="R771" s="5" t="str">
        <f t="shared" si="107"/>
        <v>FAIR-D3/240</v>
      </c>
      <c r="S771" s="4" t="str">
        <f>IF(ISBLANK(E771),"",IF(E771=H771, "1 video",CONCATENATE((+COUNTIFS(Video_List!$A:$A,Monitoring!C771,Video_List!$D:$D,"&lt;=" &amp;Monitoring!L771)-COUNTIFS(Video_List!$A:$A,Monitoring!C771,Video_List!$D:$D,"&lt;=" &amp;Monitoring!K771))+1," videos")))</f>
        <v>1 video</v>
      </c>
      <c r="T771" s="6" t="s">
        <v>537</v>
      </c>
      <c r="U771" s="75"/>
      <c r="V771" s="7" t="str">
        <f t="shared" si="105"/>
        <v/>
      </c>
      <c r="W771" s="85" t="str">
        <f t="shared" si="104"/>
        <v>yes</v>
      </c>
      <c r="X771" s="86" t="s">
        <v>35</v>
      </c>
      <c r="Y771" s="87" t="str">
        <f>+IFERROR(IF(Z771="#N/C","#N/C",INDEX(Taxonomy_UniqueValues!A:A,MATCH(Z771,Taxonomy_UniqueValues!B:B,0))),"#N/C")</f>
        <v>Insecta</v>
      </c>
      <c r="Z771" s="87" t="str">
        <f>+IFERROR(IF(AA771="#N/C","#N/C",INDEX(Taxonomy_UniqueValues!B:B,MATCH(AA771,Taxonomy_UniqueValues!C:C,0))),"#N/C")</f>
        <v>Diptera</v>
      </c>
      <c r="AA771" s="87" t="str">
        <f>+IFERROR(IF(AC771="#N/C","#N/C",INDEX(Taxonomy_UniqueValues!C:C,MATCH(AC771,Taxonomy_UniqueValues!E:E,0))),"#N/C")</f>
        <v>Brachycera</v>
      </c>
      <c r="AB771" s="87" t="str">
        <f>+IFERROR(IF(AC771="#N/C","#N/C",INDEX(Taxonomy_UniqueValues!D:D,MATCH(AC771,Taxonomy_UniqueValues!E:E,0))),"#N/C")</f>
        <v>Muscomorpha</v>
      </c>
      <c r="AC771" s="87" t="str">
        <f>+IFERROR(IF(AD771="#N/C","#N/C",INDEX(Taxonomy_UniqueValues!E:E,MATCH(AD771,Taxonomy_UniqueValues!F:F,0))),"#N/C")</f>
        <v>Oestroidea</v>
      </c>
      <c r="AD771" s="87" t="s">
        <v>577</v>
      </c>
      <c r="AE771" s="87" t="str">
        <f>+IFERROR(IF(AF771="#N/C","#N/C",INDEX(Taxonomy_UniqueValues!G:G,MATCH(AF771,Taxonomy_UniqueValues!H:H,0))),"#N/C")</f>
        <v>#N/C</v>
      </c>
      <c r="AF771" s="89" t="str">
        <f>+IFERROR(IF(AG771="#N/C","#N/C",INDEX(Taxonomy_UniqueValues!H:H,MATCH(AG771,Taxonomy_UniqueValues!I:I,0))),"#N/C")</f>
        <v>#N/C</v>
      </c>
      <c r="AG771" s="88" t="s">
        <v>37</v>
      </c>
      <c r="AH771" s="39" t="str" cm="1">
        <f t="array" ref="AH771">IF(LEN(V771)&gt;1,V771,_xlfn.LET(_xlpm.cls,Y771, _xlpm.ord,IFERROR(Z771,"#N/C"), _xlpm.subord,IFERROR(AA771,"#N/C"), _xlpm.infr,IFERROR(AB771,"#N/C"), _xlpm.sf,IFERROR(AC771,"#N/C"), _xlpm.fam,IFERROR(AD771,"#N/C"), _xlpm.subfam,IF(TRIM(AE771)="-","#N/C",IFERROR(AE771,"#N/C")),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_xlpm.fallback,IF(IFERROR(Z771,"#N/C")="#N/C",Y771,IF(IFERROR(AA771,"#N/C")="#N/C",Z771,IF(IFERROR(AB771,"#N/C")="#N/C",AA771,IF(IFERROR(AC771,"#N/C")="#N/C",AB771,IF(IFERROR(AD771,"#N/C")="#N/C",AC771,IF(IFERROR(AE771,"#N/C")="#N/C",AD771,"#N/C")))))), _xlpm.finalResult,IF(OR(_xlpm.computedResult="",_xlpm.computedResult="#N/C"),_xlpm.fallback,_xlpm.computedResult), INDEX(_xlpm.finalResult,1)))</f>
        <v>flesh_fly</v>
      </c>
      <c r="AI771" s="106" t="s">
        <v>35</v>
      </c>
      <c r="AJ771" s="55" t="str">
        <f t="shared" si="106"/>
        <v>Insecta.Diptera.Brachycera.Muscomorpha.Oestroidea.Sarcophagidae.#N/C.#N/C.#N/C</v>
      </c>
    </row>
    <row r="772" spans="1:36" x14ac:dyDescent="0.25">
      <c r="A772" s="3">
        <v>241</v>
      </c>
      <c r="B772" s="50" t="str">
        <f t="shared" si="102"/>
        <v>FAIR-D3_241</v>
      </c>
      <c r="C772" s="51" t="s">
        <v>530</v>
      </c>
      <c r="D772" s="4">
        <f t="shared" si="99"/>
        <v>45170</v>
      </c>
      <c r="E772" s="1" t="s">
        <v>861</v>
      </c>
      <c r="F772" s="81" t="str">
        <f>HYPERLINK(VLOOKUP(E772,Video_List!G:K,5),"video")</f>
        <v>video</v>
      </c>
      <c r="G772" s="5" t="str">
        <f>IF(ISBLANK(E772),"",IFERROR(IF(MATCH(E772,Video_List!$G:$G,)&gt;0,"ok",""),"errr"))</f>
        <v>ok</v>
      </c>
      <c r="H772" s="1" t="s">
        <v>861</v>
      </c>
      <c r="I772" s="81" t="str">
        <f>HYPERLINK(VLOOKUP(H772,Video_List!G:K,5),"video")</f>
        <v>video</v>
      </c>
      <c r="J772" s="5" t="str">
        <f>IF(ISBLANK(H772),"",IFERROR(IF(MATCH(H772,Video_List!$G:$G,)&gt;0,"ok",""),"error"))</f>
        <v>ok</v>
      </c>
      <c r="K772" s="2">
        <v>45170.659525463001</v>
      </c>
      <c r="L772" s="2">
        <v>45170.659756944398</v>
      </c>
      <c r="M772" s="52">
        <f t="shared" si="100"/>
        <v>2.3148139734985307E-4</v>
      </c>
      <c r="N772" s="53" t="s">
        <v>31</v>
      </c>
      <c r="O772" s="54" t="s">
        <v>32</v>
      </c>
      <c r="P772" s="54" t="s">
        <v>33</v>
      </c>
      <c r="Q772" s="56">
        <v>241</v>
      </c>
      <c r="R772" s="5" t="str">
        <f t="shared" si="107"/>
        <v>FAIR-D3/241</v>
      </c>
      <c r="S772" s="4" t="str">
        <f>IF(ISBLANK(E772),"",IF(E772=H772, "1 video",CONCATENATE((+COUNTIFS(Video_List!$A:$A,Monitoring!C772,Video_List!$D:$D,"&lt;=" &amp;Monitoring!L772)-COUNTIFS(Video_List!$A:$A,Monitoring!C772,Video_List!$D:$D,"&lt;=" &amp;Monitoring!K772))+1," videos")))</f>
        <v>1 video</v>
      </c>
      <c r="T772" s="54" t="s">
        <v>34</v>
      </c>
      <c r="U772" s="75"/>
      <c r="V772" s="7" t="str">
        <f t="shared" si="105"/>
        <v/>
      </c>
      <c r="W772" s="85" t="str">
        <f t="shared" si="104"/>
        <v>no</v>
      </c>
      <c r="X772" s="86" t="s">
        <v>35</v>
      </c>
      <c r="Y772" s="87" t="str">
        <f>+IFERROR(IF(Z772="#N/C","#N/C",INDEX(Taxonomy_UniqueValues!A:A,MATCH(Z772,Taxonomy_UniqueValues!B:B,0))),"#N/C")</f>
        <v>Insecta</v>
      </c>
      <c r="Z772" s="87" t="str">
        <f>+IFERROR(IF(AA772="#N/C","#N/C",INDEX(Taxonomy_UniqueValues!B:B,MATCH(AA772,Taxonomy_UniqueValues!C:C,0))),"#N/C")</f>
        <v>Diptera</v>
      </c>
      <c r="AA772" s="87" t="s">
        <v>49</v>
      </c>
      <c r="AB772" s="87" t="str">
        <f>+IFERROR(IF(AC772="#N/C","#N/C",INDEX(Taxonomy_UniqueValues!D:D,MATCH(AC772,Taxonomy_UniqueValues!E:E,0))),"#N/C")</f>
        <v>#N/C</v>
      </c>
      <c r="AC772" s="87" t="str">
        <f>+IFERROR(IF(AD772="#N/C","#N/C",INDEX(Taxonomy_UniqueValues!E:E,MATCH(AD772,Taxonomy_UniqueValues!F:F,0))),"#N/C")</f>
        <v>#N/C</v>
      </c>
      <c r="AD772" s="87" t="str">
        <f>+IFERROR(IF(AE772="#N/C","#N/C",IF(AE772="-",INDEX(Taxonomy_UniqueValues!F:F,MATCH(AF772,Taxonomy_UniqueValues!H:H,0)),INDEX(Taxonomy_UniqueValues!F:F,MATCH(AE772,Taxonomy_UniqueValues!G:G,0)))),"#N/C")</f>
        <v>#N/C</v>
      </c>
      <c r="AE772" s="87" t="str">
        <f>+IFERROR(IF(AF772="#N/C","#N/C",INDEX(Taxonomy_UniqueValues!G:G,MATCH(AF772,Taxonomy_UniqueValues!H:H,0))),"#N/C")</f>
        <v>#N/C</v>
      </c>
      <c r="AF772" s="89" t="str">
        <f>+IFERROR(IF(AG772="#N/C","#N/C",INDEX(Taxonomy_UniqueValues!H:H,MATCH(AG772,Taxonomy_UniqueValues!I:I,0))),"#N/C")</f>
        <v>#N/C</v>
      </c>
      <c r="AG772" s="88" t="s">
        <v>37</v>
      </c>
      <c r="AH772" s="39" t="str" cm="1">
        <f t="array" ref="AH772">IF(LEN(V772)&gt;1,V772,_xlfn.LET(_xlpm.cls,Y772, _xlpm.ord,IFERROR(Z772,"#N/C"), _xlpm.subord,IFERROR(AA772,"#N/C"), _xlpm.infr,IFERROR(AB772,"#N/C"), _xlpm.sf,IFERROR(AC772,"#N/C"), _xlpm.fam,IFERROR(AD772,"#N/C"), _xlpm.subfam,IF(TRIM(AE772)="-","#N/C",IFERROR(AE772,"#N/C")),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_xlpm.fallback,IF(IFERROR(Z772,"#N/C")="#N/C",Y772,IF(IFERROR(AA772,"#N/C")="#N/C",Z772,IF(IFERROR(AB772,"#N/C")="#N/C",AA772,IF(IFERROR(AC772,"#N/C")="#N/C",AB772,IF(IFERROR(AD772,"#N/C")="#N/C",AC772,IF(IFERROR(AE772,"#N/C")="#N/C",AD772,"#N/C")))))), _xlpm.finalResult,IF(OR(_xlpm.computedResult="",_xlpm.computedResult="#N/C"),_xlpm.fallback,_xlpm.computedResult), INDEX(_xlpm.finalResult,1)))</f>
        <v>Brachycera</v>
      </c>
      <c r="AI772" s="106" t="s">
        <v>35</v>
      </c>
      <c r="AJ772" s="55" t="str">
        <f t="shared" si="106"/>
        <v>Insecta.Diptera.Brachycera.#N/C.#N/C.#N/C.#N/C.#N/C.#N/C</v>
      </c>
    </row>
    <row r="773" spans="1:36" x14ac:dyDescent="0.25">
      <c r="A773" s="3">
        <v>242</v>
      </c>
      <c r="B773" s="50" t="str">
        <f t="shared" si="102"/>
        <v>FAIR-D3_242</v>
      </c>
      <c r="C773" s="51" t="s">
        <v>530</v>
      </c>
      <c r="D773" s="4">
        <f t="shared" si="99"/>
        <v>45170</v>
      </c>
      <c r="E773" s="1" t="s">
        <v>861</v>
      </c>
      <c r="F773" s="81" t="str">
        <f>HYPERLINK(VLOOKUP(E773,Video_List!G:K,5),"video")</f>
        <v>video</v>
      </c>
      <c r="G773" s="5" t="str">
        <f>IF(ISBLANK(E773),"",IFERROR(IF(MATCH(E773,Video_List!$G:$G,)&gt;0,"ok",""),"errr"))</f>
        <v>ok</v>
      </c>
      <c r="H773" s="1" t="s">
        <v>861</v>
      </c>
      <c r="I773" s="81" t="str">
        <f>HYPERLINK(VLOOKUP(H773,Video_List!G:K,5),"video")</f>
        <v>video</v>
      </c>
      <c r="J773" s="5" t="str">
        <f>IF(ISBLANK(H773),"",IFERROR(IF(MATCH(H773,Video_List!$G:$G,)&gt;0,"ok",""),"error"))</f>
        <v>ok</v>
      </c>
      <c r="K773" s="2">
        <v>45170.659756944398</v>
      </c>
      <c r="L773" s="2">
        <v>45170.660451388903</v>
      </c>
      <c r="M773" s="52">
        <f t="shared" si="100"/>
        <v>6.9444450491573662E-4</v>
      </c>
      <c r="N773" s="53" t="s">
        <v>31</v>
      </c>
      <c r="O773" s="54" t="s">
        <v>35</v>
      </c>
      <c r="P773" s="54" t="s">
        <v>46</v>
      </c>
      <c r="Q773" s="56">
        <v>242</v>
      </c>
      <c r="R773" s="5" t="str">
        <f t="shared" si="107"/>
        <v>FAIR-D3/242</v>
      </c>
      <c r="S773" s="4" t="str">
        <f>IF(ISBLANK(E773),"",IF(E773=H773, "1 video",CONCATENATE((+COUNTIFS(Video_List!$A:$A,Monitoring!C773,Video_List!$D:$D,"&lt;=" &amp;Monitoring!L773)-COUNTIFS(Video_List!$A:$A,Monitoring!C773,Video_List!$D:$D,"&lt;=" &amp;Monitoring!K773))+1," videos")))</f>
        <v>1 video</v>
      </c>
      <c r="T773" s="54" t="s">
        <v>34</v>
      </c>
      <c r="U773" s="75"/>
      <c r="V773" s="7" t="str">
        <f t="shared" si="105"/>
        <v/>
      </c>
      <c r="W773" s="85" t="str">
        <f t="shared" si="104"/>
        <v>yes</v>
      </c>
      <c r="X773" s="86" t="s">
        <v>32</v>
      </c>
      <c r="Y773" s="87" t="str">
        <f>+IFERROR(IF(Z773="#N/C","#N/C",INDEX(Taxonomy_UniqueValues!A:A,MATCH(Z773,Taxonomy_UniqueValues!B:B,0))),"#N/C")</f>
        <v>Insecta</v>
      </c>
      <c r="Z773" s="87" t="str">
        <f>+IFERROR(IF(AA773="#N/C","#N/C",INDEX(Taxonomy_UniqueValues!B:B,MATCH(AA773,Taxonomy_UniqueValues!C:C,0))),"#N/C")</f>
        <v>Diptera</v>
      </c>
      <c r="AA773" s="87" t="s">
        <v>49</v>
      </c>
      <c r="AB773" s="87" t="str">
        <f>+IFERROR(IF(AC773="#N/C","#N/C",INDEX(Taxonomy_UniqueValues!D:D,MATCH(AC773,Taxonomy_UniqueValues!E:E,0))),"#N/C")</f>
        <v>Muscomorpha</v>
      </c>
      <c r="AC773" s="87" t="str">
        <f>+IFERROR(IF(AD773="#N/C","#N/C",INDEX(Taxonomy_UniqueValues!E:E,MATCH(AD773,Taxonomy_UniqueValues!F:F,0))),"#N/C")</f>
        <v>Sphaeroceroidea</v>
      </c>
      <c r="AD773" s="87" t="s">
        <v>862</v>
      </c>
      <c r="AE773" s="87" t="str">
        <f>+IFERROR(IF(AF773="#N/C","#N/C",INDEX(Taxonomy_UniqueValues!G:G,MATCH(AF773,Taxonomy_UniqueValues!H:H,0))),"#N/C")</f>
        <v>#N/C</v>
      </c>
      <c r="AF773" s="89" t="str">
        <f>+IFERROR(IF(AG773="#N/C","#N/C",INDEX(Taxonomy_UniqueValues!H:H,MATCH(AG773,Taxonomy_UniqueValues!I:I,0))),"#N/C")</f>
        <v>#N/C</v>
      </c>
      <c r="AG773" s="88" t="s">
        <v>37</v>
      </c>
      <c r="AH773" s="39" t="str" cm="1">
        <f t="array" ref="AH773">IF(LEN(V773)&gt;1,V773,_xlfn.LET(_xlpm.cls,Y773, _xlpm.ord,IFERROR(Z773,"#N/C"), _xlpm.subord,IFERROR(AA773,"#N/C"), _xlpm.infr,IFERROR(AB773,"#N/C"), _xlpm.sf,IFERROR(AC773,"#N/C"), _xlpm.fam,IFERROR(AD773,"#N/C"), _xlpm.subfam,IF(TRIM(AE773)="-","#N/C",IFERROR(AE773,"#N/C")),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_xlpm.fallback,IF(IFERROR(Z773,"#N/C")="#N/C",Y773,IF(IFERROR(AA773,"#N/C")="#N/C",Z773,IF(IFERROR(AB773,"#N/C")="#N/C",AA773,IF(IFERROR(AC773,"#N/C")="#N/C",AB773,IF(IFERROR(AD773,"#N/C")="#N/C",AC773,IF(IFERROR(AE773,"#N/C")="#N/C",AD773,"#N/C")))))), _xlpm.finalResult,IF(OR(_xlpm.computedResult="",_xlpm.computedResult="#N/C"),_xlpm.fallback,_xlpm.computedResult), INDEX(_xlpm.finalResult,1)))</f>
        <v>fly</v>
      </c>
      <c r="AI773" s="106" t="s">
        <v>35</v>
      </c>
      <c r="AJ773" s="55" t="str">
        <f t="shared" si="106"/>
        <v>Insecta.Diptera.Brachycera.Muscomorpha.Sphaeroceroidea.Sphaeroceridae.#N/C.#N/C.#N/C</v>
      </c>
    </row>
    <row r="774" spans="1:36" x14ac:dyDescent="0.25">
      <c r="A774" s="3">
        <v>243</v>
      </c>
      <c r="B774" s="50" t="str">
        <f t="shared" si="102"/>
        <v>FAIR-D3_243</v>
      </c>
      <c r="C774" s="51" t="s">
        <v>530</v>
      </c>
      <c r="D774" s="4">
        <f t="shared" si="99"/>
        <v>45170</v>
      </c>
      <c r="E774" s="1" t="s">
        <v>861</v>
      </c>
      <c r="F774" s="81" t="str">
        <f>HYPERLINK(VLOOKUP(E774,Video_List!G:K,5),"video")</f>
        <v>video</v>
      </c>
      <c r="G774" s="5" t="str">
        <f>IF(ISBLANK(E774),"",IFERROR(IF(MATCH(E774,Video_List!$G:$G,)&gt;0,"ok",""),"errr"))</f>
        <v>ok</v>
      </c>
      <c r="H774" s="1" t="s">
        <v>861</v>
      </c>
      <c r="I774" s="81" t="str">
        <f>HYPERLINK(VLOOKUP(H774,Video_List!G:K,5),"video")</f>
        <v>video</v>
      </c>
      <c r="J774" s="5" t="str">
        <f>IF(ISBLANK(H774),"",IFERROR(IF(MATCH(H774,Video_List!$G:$G,)&gt;0,"ok",""),"error"))</f>
        <v>ok</v>
      </c>
      <c r="K774" s="2">
        <v>45170.660208333298</v>
      </c>
      <c r="L774" s="2">
        <v>45170.660405092603</v>
      </c>
      <c r="M774" s="52">
        <f t="shared" si="100"/>
        <v>1.9675930525409058E-4</v>
      </c>
      <c r="N774" s="53" t="s">
        <v>46</v>
      </c>
      <c r="O774" s="54" t="s">
        <v>35</v>
      </c>
      <c r="P774" s="54" t="s">
        <v>33</v>
      </c>
      <c r="Q774" s="56">
        <v>243</v>
      </c>
      <c r="R774" s="5" t="str">
        <f t="shared" si="107"/>
        <v>FAIR-D3/243</v>
      </c>
      <c r="S774" s="4" t="str">
        <f>IF(ISBLANK(E774),"",IF(E774=H774, "1 video",CONCATENATE((+COUNTIFS(Video_List!$A:$A,Monitoring!C774,Video_List!$D:$D,"&lt;=" &amp;Monitoring!L774)-COUNTIFS(Video_List!$A:$A,Monitoring!C774,Video_List!$D:$D,"&lt;=" &amp;Monitoring!K774))+1," videos")))</f>
        <v>1 video</v>
      </c>
      <c r="T774" s="54" t="s">
        <v>34</v>
      </c>
      <c r="U774" s="75"/>
      <c r="V774" s="7" t="str">
        <f t="shared" si="105"/>
        <v/>
      </c>
      <c r="W774" s="85" t="str">
        <f t="shared" si="104"/>
        <v>no</v>
      </c>
      <c r="X774" s="86" t="s">
        <v>35</v>
      </c>
      <c r="Y774" s="87" t="str">
        <f>+IFERROR(IF(Z774="#N/C","#N/C",INDEX(Taxonomy_UniqueValues!A:A,MATCH(Z774,Taxonomy_UniqueValues!B:B,0))),"#N/C")</f>
        <v>Insecta</v>
      </c>
      <c r="Z774" s="87" t="str">
        <f>+IFERROR(IF(AA774="#N/C","#N/C",INDEX(Taxonomy_UniqueValues!B:B,MATCH(AA774,Taxonomy_UniqueValues!C:C,0))),"#N/C")</f>
        <v>Diptera</v>
      </c>
      <c r="AA774" s="87" t="s">
        <v>49</v>
      </c>
      <c r="AB774" s="87" t="str">
        <f>+IFERROR(IF(AC774="#N/C","#N/C",INDEX(Taxonomy_UniqueValues!D:D,MATCH(AC774,Taxonomy_UniqueValues!E:E,0))),"#N/C")</f>
        <v>#N/C</v>
      </c>
      <c r="AC774" s="87" t="str">
        <f>+IFERROR(IF(AD774="#N/C","#N/C",INDEX(Taxonomy_UniqueValues!E:E,MATCH(AD774,Taxonomy_UniqueValues!F:F,0))),"#N/C")</f>
        <v>#N/C</v>
      </c>
      <c r="AD774" s="87" t="str">
        <f>+IFERROR(IF(AE774="#N/C","#N/C",IF(AE774="-",INDEX(Taxonomy_UniqueValues!F:F,MATCH(AF774,Taxonomy_UniqueValues!H:H,0)),INDEX(Taxonomy_UniqueValues!F:F,MATCH(AE774,Taxonomy_UniqueValues!G:G,0)))),"#N/C")</f>
        <v>#N/C</v>
      </c>
      <c r="AE774" s="87" t="str">
        <f>+IFERROR(IF(AF774="#N/C","#N/C",INDEX(Taxonomy_UniqueValues!G:G,MATCH(AF774,Taxonomy_UniqueValues!H:H,0))),"#N/C")</f>
        <v>#N/C</v>
      </c>
      <c r="AF774" s="89" t="str">
        <f>+IFERROR(IF(AG774="#N/C","#N/C",INDEX(Taxonomy_UniqueValues!H:H,MATCH(AG774,Taxonomy_UniqueValues!I:I,0))),"#N/C")</f>
        <v>#N/C</v>
      </c>
      <c r="AG774" s="88" t="s">
        <v>37</v>
      </c>
      <c r="AH774" s="39" t="str" cm="1">
        <f t="array" ref="AH774">IF(LEN(V774)&gt;1,V774,_xlfn.LET(_xlpm.cls,Y774, _xlpm.ord,IFERROR(Z774,"#N/C"), _xlpm.subord,IFERROR(AA774,"#N/C"), _xlpm.infr,IFERROR(AB774,"#N/C"), _xlpm.sf,IFERROR(AC774,"#N/C"), _xlpm.fam,IFERROR(AD774,"#N/C"), _xlpm.subfam,IF(TRIM(AE774)="-","#N/C",IFERROR(AE774,"#N/C")),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_xlpm.fallback,IF(IFERROR(Z774,"#N/C")="#N/C",Y774,IF(IFERROR(AA774,"#N/C")="#N/C",Z774,IF(IFERROR(AB774,"#N/C")="#N/C",AA774,IF(IFERROR(AC774,"#N/C")="#N/C",AB774,IF(IFERROR(AD774,"#N/C")="#N/C",AC774,IF(IFERROR(AE774,"#N/C")="#N/C",AD774,"#N/C")))))), _xlpm.finalResult,IF(OR(_xlpm.computedResult="",_xlpm.computedResult="#N/C"),_xlpm.fallback,_xlpm.computedResult), INDEX(_xlpm.finalResult,1)))</f>
        <v>Brachycera</v>
      </c>
      <c r="AI774" s="106" t="s">
        <v>35</v>
      </c>
      <c r="AJ774" s="55" t="str">
        <f t="shared" si="106"/>
        <v>Insecta.Diptera.Brachycera.#N/C.#N/C.#N/C.#N/C.#N/C.#N/C</v>
      </c>
    </row>
    <row r="775" spans="1:36" x14ac:dyDescent="0.25">
      <c r="A775" s="3">
        <v>244</v>
      </c>
      <c r="B775" s="50" t="str">
        <f t="shared" si="102"/>
        <v>FAIR-D3_244</v>
      </c>
      <c r="C775" s="51" t="s">
        <v>530</v>
      </c>
      <c r="D775" s="4">
        <f t="shared" si="99"/>
        <v>45170</v>
      </c>
      <c r="E775" s="1" t="s">
        <v>863</v>
      </c>
      <c r="F775" s="81" t="str">
        <f>HYPERLINK(VLOOKUP(E775,Video_List!G:K,5),"video")</f>
        <v>video</v>
      </c>
      <c r="G775" s="5" t="str">
        <f>IF(ISBLANK(E775),"",IFERROR(IF(MATCH(E775,Video_List!$G:$G,)&gt;0,"ok",""),"errr"))</f>
        <v>ok</v>
      </c>
      <c r="H775" s="1" t="s">
        <v>863</v>
      </c>
      <c r="I775" s="81" t="str">
        <f>HYPERLINK(VLOOKUP(H775,Video_List!G:K,5),"video")</f>
        <v>video</v>
      </c>
      <c r="J775" s="5" t="str">
        <f>IF(ISBLANK(H775),"",IFERROR(IF(MATCH(H775,Video_List!$G:$G,)&gt;0,"ok",""),"error"))</f>
        <v>ok</v>
      </c>
      <c r="K775" s="2">
        <v>45170.6739930556</v>
      </c>
      <c r="L775" s="2">
        <v>45170.674317129597</v>
      </c>
      <c r="M775" s="52">
        <f t="shared" si="100"/>
        <v>3.2407399703515694E-4</v>
      </c>
      <c r="N775" s="53" t="s">
        <v>31</v>
      </c>
      <c r="O775" s="54" t="s">
        <v>32</v>
      </c>
      <c r="P775" s="54" t="s">
        <v>33</v>
      </c>
      <c r="Q775" s="56">
        <v>244</v>
      </c>
      <c r="R775" s="5" t="str">
        <f t="shared" si="107"/>
        <v>FAIR-D3/244</v>
      </c>
      <c r="S775" s="4" t="str">
        <f>IF(ISBLANK(E775),"",IF(E775=H775, "1 video",CONCATENATE((+COUNTIFS(Video_List!$A:$A,Monitoring!C775,Video_List!$D:$D,"&lt;=" &amp;Monitoring!L775)-COUNTIFS(Video_List!$A:$A,Monitoring!C775,Video_List!$D:$D,"&lt;=" &amp;Monitoring!K775))+1," videos")))</f>
        <v>1 video</v>
      </c>
      <c r="T775" s="6" t="s">
        <v>537</v>
      </c>
      <c r="U775" s="75"/>
      <c r="V775" s="7" t="str">
        <f t="shared" si="105"/>
        <v/>
      </c>
      <c r="W775" s="85" t="str">
        <f t="shared" si="104"/>
        <v>yes</v>
      </c>
      <c r="X775" s="86" t="s">
        <v>32</v>
      </c>
      <c r="Y775" s="87" t="str">
        <f>+IFERROR(IF(Z775="#N/C","#N/C",INDEX(Taxonomy_UniqueValues!A:A,MATCH(Z775,Taxonomy_UniqueValues!B:B,0))),"#N/C")</f>
        <v>Insecta</v>
      </c>
      <c r="Z775" s="87" t="str">
        <f>+IFERROR(IF(AA775="#N/C","#N/C",INDEX(Taxonomy_UniqueValues!B:B,MATCH(AA775,Taxonomy_UniqueValues!C:C,0))),"#N/C")</f>
        <v>Diptera</v>
      </c>
      <c r="AA775" s="87" t="str">
        <f>+IFERROR(IF(AC775="#N/C","#N/C",INDEX(Taxonomy_UniqueValues!C:C,MATCH(AC775,Taxonomy_UniqueValues!E:E,0))),"#N/C")</f>
        <v>Brachycera</v>
      </c>
      <c r="AB775" s="87" t="str">
        <f>+IFERROR(IF(AC775="#N/C","#N/C",INDEX(Taxonomy_UniqueValues!D:D,MATCH(AC775,Taxonomy_UniqueValues!E:E,0))),"#N/C")</f>
        <v>Muscomorpha</v>
      </c>
      <c r="AC775" s="87" t="str">
        <f>+IFERROR(IF(AD775="#N/C","#N/C",INDEX(Taxonomy_UniqueValues!E:E,MATCH(AD775,Taxonomy_UniqueValues!F:F,0))),"#N/C")</f>
        <v>Oestroidea</v>
      </c>
      <c r="AD775" s="87" t="str">
        <f>+IFERROR(IF(AE775="#N/C","#N/C",IF(AE775="-",INDEX(Taxonomy_UniqueValues!F:F,MATCH(AF775,Taxonomy_UniqueValues!H:H,0)),INDEX(Taxonomy_UniqueValues!F:F,MATCH(AE775,Taxonomy_UniqueValues!G:G,0)))),"#N/C")</f>
        <v>Calliphoridae</v>
      </c>
      <c r="AE775" s="87" t="str">
        <f>+IFERROR(IF(AF775="#N/C","#N/C",INDEX(Taxonomy_UniqueValues!G:G,MATCH(AF775,Taxonomy_UniqueValues!H:H,0))),"#N/C")</f>
        <v>Calliphorinae</v>
      </c>
      <c r="AF775" s="89" t="s">
        <v>864</v>
      </c>
      <c r="AG775" s="88" t="s">
        <v>37</v>
      </c>
      <c r="AH775" s="39" t="str" cm="1">
        <f t="array" ref="AH775">IF(LEN(V775)&gt;1,V775,_xlfn.LET(_xlpm.cls,Y775, _xlpm.ord,IFERROR(Z775,"#N/C"), _xlpm.subord,IFERROR(AA775,"#N/C"), _xlpm.infr,IFERROR(AB775,"#N/C"), _xlpm.sf,IFERROR(AC775,"#N/C"), _xlpm.fam,IFERROR(AD775,"#N/C"), _xlpm.subfam,IF(TRIM(AE775)="-","#N/C",IFERROR(AE775,"#N/C")),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_xlpm.fallback,IF(IFERROR(Z775,"#N/C")="#N/C",Y775,IF(IFERROR(AA775,"#N/C")="#N/C",Z775,IF(IFERROR(AB775,"#N/C")="#N/C",AA775,IF(IFERROR(AC775,"#N/C")="#N/C",AB775,IF(IFERROR(AD775,"#N/C")="#N/C",AC775,IF(IFERROR(AE775,"#N/C")="#N/C",AD775,"#N/C")))))), _xlpm.finalResult,IF(OR(_xlpm.computedResult="",_xlpm.computedResult="#N/C"),_xlpm.fallback,_xlpm.computedResult), INDEX(_xlpm.finalResult,1)))</f>
        <v>flesh_fly</v>
      </c>
      <c r="AI775" s="106" t="s">
        <v>35</v>
      </c>
      <c r="AJ775" s="55" t="str">
        <f t="shared" si="106"/>
        <v>Insecta.Diptera.Brachycera.Muscomorpha.Oestroidea.Calliphoridae.Calliphorinae.Bellardia.#N/C</v>
      </c>
    </row>
    <row r="776" spans="1:36" x14ac:dyDescent="0.25">
      <c r="A776" s="3">
        <v>245</v>
      </c>
      <c r="B776" s="50" t="str">
        <f t="shared" si="102"/>
        <v>FAIR-D3_245</v>
      </c>
      <c r="C776" s="51" t="s">
        <v>530</v>
      </c>
      <c r="D776" s="4">
        <f t="shared" si="99"/>
        <v>45170</v>
      </c>
      <c r="E776" s="1" t="s">
        <v>840</v>
      </c>
      <c r="F776" s="81" t="str">
        <f>HYPERLINK(VLOOKUP(E776,Video_List!G:K,5),"video")</f>
        <v>video</v>
      </c>
      <c r="G776" s="5" t="str">
        <f>IF(ISBLANK(E776),"",IFERROR(IF(MATCH(E776,Video_List!$G:$G,)&gt;0,"ok",""),"errr"))</f>
        <v>ok</v>
      </c>
      <c r="H776" s="1" t="s">
        <v>840</v>
      </c>
      <c r="I776" s="81" t="str">
        <f>HYPERLINK(VLOOKUP(H776,Video_List!G:K,5),"video")</f>
        <v>video</v>
      </c>
      <c r="J776" s="5" t="str">
        <f>IF(ISBLANK(H776),"",IFERROR(IF(MATCH(H776,Video_List!$G:$G,)&gt;0,"ok",""),"error"))</f>
        <v>ok</v>
      </c>
      <c r="K776" s="2">
        <v>45170.7496875</v>
      </c>
      <c r="L776" s="2">
        <v>45170.750752314802</v>
      </c>
      <c r="M776" s="52">
        <f t="shared" si="100"/>
        <v>1.0648148017935455E-3</v>
      </c>
      <c r="N776" s="53" t="s">
        <v>31</v>
      </c>
      <c r="O776" s="54" t="s">
        <v>32</v>
      </c>
      <c r="P776" s="54" t="s">
        <v>33</v>
      </c>
      <c r="Q776" s="56">
        <v>245</v>
      </c>
      <c r="R776" s="5" t="str">
        <f t="shared" si="107"/>
        <v>FAIR-D3/245</v>
      </c>
      <c r="S776" s="4" t="str">
        <f>IF(ISBLANK(E776),"",IF(E776=H776, "1 video",CONCATENATE((+COUNTIFS(Video_List!$A:$A,Monitoring!C776,Video_List!$D:$D,"&lt;=" &amp;Monitoring!L776)-COUNTIFS(Video_List!$A:$A,Monitoring!C776,Video_List!$D:$D,"&lt;=" &amp;Monitoring!K776))+1," videos")))</f>
        <v>1 video</v>
      </c>
      <c r="T776" s="54" t="s">
        <v>34</v>
      </c>
      <c r="U776" s="75"/>
      <c r="V776" s="7" t="str">
        <f t="shared" si="105"/>
        <v/>
      </c>
      <c r="W776" s="85" t="str">
        <f t="shared" si="104"/>
        <v>no</v>
      </c>
      <c r="X776" s="86" t="s">
        <v>35</v>
      </c>
      <c r="Y776" s="87" t="str">
        <f>+IFERROR(IF(Z776="#N/C","#N/C",INDEX(Taxonomy_UniqueValues!A:A,MATCH(Z776,Taxonomy_UniqueValues!B:B,0))),"#N/C")</f>
        <v>Insecta</v>
      </c>
      <c r="Z776" s="87" t="str">
        <f>+IFERROR(IF(AA776="#N/C","#N/C",INDEX(Taxonomy_UniqueValues!B:B,MATCH(AA776,Taxonomy_UniqueValues!C:C,0))),"#N/C")</f>
        <v>Diptera</v>
      </c>
      <c r="AA776" s="87" t="s">
        <v>49</v>
      </c>
      <c r="AB776" s="87" t="str">
        <f>+IFERROR(IF(AC776="#N/C","#N/C",INDEX(Taxonomy_UniqueValues!D:D,MATCH(AC776,Taxonomy_UniqueValues!E:E,0))),"#N/C")</f>
        <v>#N/C</v>
      </c>
      <c r="AC776" s="87" t="str">
        <f>+IFERROR(IF(AD776="#N/C","#N/C",INDEX(Taxonomy_UniqueValues!E:E,MATCH(AD776,Taxonomy_UniqueValues!F:F,0))),"#N/C")</f>
        <v>#N/C</v>
      </c>
      <c r="AD776" s="87" t="str">
        <f>+IFERROR(IF(AE776="#N/C","#N/C",IF(AE776="-",INDEX(Taxonomy_UniqueValues!F:F,MATCH(AF776,Taxonomy_UniqueValues!H:H,0)),INDEX(Taxonomy_UniqueValues!F:F,MATCH(AE776,Taxonomy_UniqueValues!G:G,0)))),"#N/C")</f>
        <v>#N/C</v>
      </c>
      <c r="AE776" s="87" t="str">
        <f>+IFERROR(IF(AF776="#N/C","#N/C",INDEX(Taxonomy_UniqueValues!G:G,MATCH(AF776,Taxonomy_UniqueValues!H:H,0))),"#N/C")</f>
        <v>#N/C</v>
      </c>
      <c r="AF776" s="89" t="str">
        <f>+IFERROR(IF(AG776="#N/C","#N/C",INDEX(Taxonomy_UniqueValues!H:H,MATCH(AG776,Taxonomy_UniqueValues!I:I,0))),"#N/C")</f>
        <v>#N/C</v>
      </c>
      <c r="AG776" s="88" t="s">
        <v>37</v>
      </c>
      <c r="AH776" s="39" t="str" cm="1">
        <f t="array" ref="AH776">IF(LEN(V776)&gt;1,V776,_xlfn.LET(_xlpm.cls,Y776, _xlpm.ord,IFERROR(Z776,"#N/C"), _xlpm.subord,IFERROR(AA776,"#N/C"), _xlpm.infr,IFERROR(AB776,"#N/C"), _xlpm.sf,IFERROR(AC776,"#N/C"), _xlpm.fam,IFERROR(AD776,"#N/C"), _xlpm.subfam,IF(TRIM(AE776)="-","#N/C",IFERROR(AE776,"#N/C")),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_xlpm.fallback,IF(IFERROR(Z776,"#N/C")="#N/C",Y776,IF(IFERROR(AA776,"#N/C")="#N/C",Z776,IF(IFERROR(AB776,"#N/C")="#N/C",AA776,IF(IFERROR(AC776,"#N/C")="#N/C",AB776,IF(IFERROR(AD776,"#N/C")="#N/C",AC776,IF(IFERROR(AE776,"#N/C")="#N/C",AD776,"#N/C")))))), _xlpm.finalResult,IF(OR(_xlpm.computedResult="",_xlpm.computedResult="#N/C"),_xlpm.fallback,_xlpm.computedResult), INDEX(_xlpm.finalResult,1)))</f>
        <v>Brachycera</v>
      </c>
      <c r="AI776" s="106" t="s">
        <v>35</v>
      </c>
      <c r="AJ776" s="55" t="str">
        <f t="shared" si="106"/>
        <v>Insecta.Diptera.Brachycera.#N/C.#N/C.#N/C.#N/C.#N/C.#N/C</v>
      </c>
    </row>
    <row r="777" spans="1:36" x14ac:dyDescent="0.25">
      <c r="A777" s="3">
        <v>246</v>
      </c>
      <c r="B777" s="50" t="str">
        <f t="shared" si="102"/>
        <v>FAIR-D3_246</v>
      </c>
      <c r="C777" s="51" t="s">
        <v>530</v>
      </c>
      <c r="D777" s="4">
        <f t="shared" si="99"/>
        <v>45171</v>
      </c>
      <c r="E777" s="1" t="s">
        <v>865</v>
      </c>
      <c r="F777" s="81" t="str">
        <f>HYPERLINK(VLOOKUP(E777,Video_List!G:K,5),"video")</f>
        <v>video</v>
      </c>
      <c r="G777" s="5" t="str">
        <f>IF(ISBLANK(E777),"",IFERROR(IF(MATCH(E777,Video_List!$G:$G,)&gt;0,"ok",""),"errr"))</f>
        <v>ok</v>
      </c>
      <c r="H777" s="1" t="s">
        <v>865</v>
      </c>
      <c r="I777" s="81" t="str">
        <f>HYPERLINK(VLOOKUP(H777,Video_List!G:K,5),"video")</f>
        <v>video</v>
      </c>
      <c r="J777" s="5" t="str">
        <f>IF(ISBLANK(H777),"",IFERROR(IF(MATCH(H777,Video_List!$G:$G,)&gt;0,"ok",""),"error"))</f>
        <v>ok</v>
      </c>
      <c r="K777" s="2">
        <v>45171.346886574102</v>
      </c>
      <c r="L777" s="2">
        <v>45171.347465277802</v>
      </c>
      <c r="M777" s="52">
        <f t="shared" si="100"/>
        <v>5.7870370073942468E-4</v>
      </c>
      <c r="N777" s="53" t="s">
        <v>46</v>
      </c>
      <c r="O777" s="54" t="s">
        <v>35</v>
      </c>
      <c r="P777" s="54" t="s">
        <v>46</v>
      </c>
      <c r="Q777" s="6">
        <v>246</v>
      </c>
      <c r="R777" s="5" t="str">
        <f t="shared" si="107"/>
        <v>FAIR-D3/246</v>
      </c>
      <c r="S777" s="4" t="str">
        <f>IF(ISBLANK(E777),"",IF(E777=H777, "1 video",CONCATENATE((+COUNTIFS(Video_List!$A:$A,Monitoring!C777,Video_List!$D:$D,"&lt;=" &amp;Monitoring!L777)-COUNTIFS(Video_List!$A:$A,Monitoring!C777,Video_List!$D:$D,"&lt;=" &amp;Monitoring!K777))+1," videos")))</f>
        <v>1 video</v>
      </c>
      <c r="T777" s="54" t="s">
        <v>34</v>
      </c>
      <c r="U777" s="75" t="s">
        <v>364</v>
      </c>
      <c r="V777" s="7" t="str">
        <f t="shared" si="105"/>
        <v/>
      </c>
      <c r="W777" s="85" t="s">
        <v>32</v>
      </c>
      <c r="X777" s="86" t="s">
        <v>35</v>
      </c>
      <c r="Y777" s="87" t="str">
        <f>+IFERROR(IF(Z777="#N/C","#N/C",IF(Z777=0,INDEX(Taxonomy_UniqueValues!A:A,MATCH(AA777,Taxonomy_UniqueValues!C:C,0)),INDEX(Taxonomy_UniqueValues!A:A,MATCH(Z777,Taxonomy_UniqueValues!B:B,0)))),"#N/C")</f>
        <v>Insecta</v>
      </c>
      <c r="Z777" s="87" t="str">
        <f>+IFERROR(IF(AA777="#N/C","#N/C",IF(AA777=0,INDEX(Taxonomy_UniqueValues!B:B,MATCH(AB777,Taxonomy_UniqueValues!D:D,0)),INDEX(Taxonomy_UniqueValues!B:B,MATCH(AA777,Taxonomy_UniqueValues!C:C,0)))),"#N/C")</f>
        <v>Diptera</v>
      </c>
      <c r="AA777" s="87" t="str">
        <f>+IFERROR(IF(AB777="#N/C","#N/C",IF(AB777=0,INDEX(Taxonomy_UniqueValues!C:C,MATCH(AC777,Taxonomy_UniqueValues!E:E,0)),INDEX(Taxonomy_UniqueValues!C:C,MATCH(AB777,Taxonomy_UniqueValues!D:D,0)))),"#N/C")</f>
        <v>Brachycera</v>
      </c>
      <c r="AB777" s="87" t="str">
        <f>+IFERROR(IF(AC777="#N/C","#N/C",IF(AC777=0,INDEX(Taxonomy_UniqueValues!D:D,MATCH(AD777,Taxonomy_UniqueValues!F:F,0)),INDEX(Taxonomy_UniqueValues!D:D,MATCH(AC777,Taxonomy_UniqueValues!E:E,0)))),"#N/C")</f>
        <v>Muscomorpha</v>
      </c>
      <c r="AC777" s="87" t="str">
        <f>+IFERROR(IF(AD777="#N/C","#N/C",IF(AD777=0,INDEX(Taxonomy_UniqueValues!E:E,MATCH(AE777,Taxonomy_UniqueValues!G:G,0)),INDEX(Taxonomy_UniqueValues!E:E,MATCH(AD777,Taxonomy_UniqueValues!F:F,0)))),"#N/C")</f>
        <v>Muscoidea</v>
      </c>
      <c r="AD777" s="87" t="str">
        <f>+IFERROR(IF(AE777="#N/C","#N/C",IF(AE777=0,INDEX(Taxonomy_UniqueValues!F:F,MATCH(AF777,Taxonomy_UniqueValues!H:H,0)),INDEX(Taxonomy_UniqueValues!F:F,MATCH(AE777,Taxonomy_UniqueValues!G:G,0)))),"#N/C")</f>
        <v>Fanniidae</v>
      </c>
      <c r="AE777" s="87">
        <f>+IFERROR(IF(AF777="#N/C","#N/C",INDEX(Taxonomy_UniqueValues!G:G,MATCH(AF777,Taxonomy_UniqueValues!H:H,0))),"#N/C")</f>
        <v>0</v>
      </c>
      <c r="AF777" s="89" t="s">
        <v>39</v>
      </c>
      <c r="AG777" s="88" t="s">
        <v>37</v>
      </c>
      <c r="AH777" s="39" t="str" cm="1">
        <f t="array" ref="AH777">IF(LEN(V777)&gt;1,V777,_xlfn.LET(_xlpm.cls,Y777, _xlpm.ord,IFERROR(Z777,"#N/C"), _xlpm.subord,IFERROR(AA777,"#N/C"), _xlpm.infr,IFERROR(AB777,"#N/C"), _xlpm.sf,IFERROR(AC777,"#N/C"), _xlpm.fam,IFERROR(AD777,"#N/C"), _xlpm.subfam,IF(TRIM(AE777)="-","#N/C",IFERROR(AE777,"#N/C")),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_xlpm.fallback,IF(IFERROR(Z777,"#N/C")="#N/C",Y777,IF(IFERROR(AA777,"#N/C")="#N/C",Z777,IF(IFERROR(AB777,"#N/C")="#N/C",AA777,IF(IFERROR(AC777,"#N/C")="#N/C",AB777,IF(IFERROR(AD777,"#N/C")="#N/C",AC777,IF(IFERROR(AE777,"#N/C")="#N/C",AD777,"#N/C")))))), _xlpm.finalResult,IF(OR(_xlpm.computedResult="",_xlpm.computedResult="#N/C"),_xlpm.fallback,_xlpm.computedResult), INDEX(_xlpm.finalResult,1)))</f>
        <v>fly</v>
      </c>
      <c r="AI777" s="106" t="s">
        <v>35</v>
      </c>
      <c r="AJ777" s="55" t="str">
        <f t="shared" si="106"/>
        <v>Insecta.Diptera.Brachycera.Muscomorpha.Muscoidea.Fanniidae.0.Fannia.#N/C</v>
      </c>
    </row>
    <row r="778" spans="1:36" x14ac:dyDescent="0.25">
      <c r="A778" s="3">
        <v>247</v>
      </c>
      <c r="B778" s="50" t="str">
        <f t="shared" si="102"/>
        <v>FAIR-D3_247</v>
      </c>
      <c r="C778" s="51" t="s">
        <v>530</v>
      </c>
      <c r="D778" s="4">
        <f t="shared" si="99"/>
        <v>45171</v>
      </c>
      <c r="E778" s="1" t="s">
        <v>866</v>
      </c>
      <c r="F778" s="81" t="str">
        <f>HYPERLINK(VLOOKUP(E778,Video_List!G:K,5),"video")</f>
        <v>video</v>
      </c>
      <c r="G778" s="5" t="str">
        <f>IF(ISBLANK(E778),"",IFERROR(IF(MATCH(E778,Video_List!$G:$G,)&gt;0,"ok",""),"errr"))</f>
        <v>ok</v>
      </c>
      <c r="H778" s="1" t="s">
        <v>867</v>
      </c>
      <c r="I778" s="81" t="str">
        <f>HYPERLINK(VLOOKUP(H778,Video_List!G:K,5),"video")</f>
        <v>video</v>
      </c>
      <c r="J778" s="5" t="str">
        <f>IF(ISBLANK(H778),"",IFERROR(IF(MATCH(H778,Video_List!$G:$G,)&gt;0,"ok",""),"error"))</f>
        <v>ok</v>
      </c>
      <c r="K778" s="2">
        <v>45171.353692129604</v>
      </c>
      <c r="L778" s="2">
        <v>45171.3595138889</v>
      </c>
      <c r="M778" s="52">
        <f t="shared" si="100"/>
        <v>5.8217592959408648E-3</v>
      </c>
      <c r="N778" s="53" t="s">
        <v>46</v>
      </c>
      <c r="O778" s="54" t="s">
        <v>35</v>
      </c>
      <c r="P778" s="54" t="s">
        <v>33</v>
      </c>
      <c r="Q778" s="6">
        <v>247</v>
      </c>
      <c r="R778" s="5" t="str">
        <f t="shared" si="107"/>
        <v>FAIR-D3/247</v>
      </c>
      <c r="S778" s="4" t="str">
        <f>IF(ISBLANK(E778),"",IF(E778=H778, "1 video",CONCATENATE((+COUNTIFS(Video_List!$A:$A,Monitoring!C778,Video_List!$D:$D,"&lt;=" &amp;Monitoring!L778)-COUNTIFS(Video_List!$A:$A,Monitoring!C778,Video_List!$D:$D,"&lt;=" &amp;Monitoring!K778))+1," videos")))</f>
        <v>3 videos</v>
      </c>
      <c r="T778" s="54" t="s">
        <v>34</v>
      </c>
      <c r="U778" s="75"/>
      <c r="V778" s="7" t="str">
        <f t="shared" si="105"/>
        <v/>
      </c>
      <c r="W778" s="85" t="str">
        <f t="shared" ref="W778:W787" si="108">+IF(Y778="#N/C","-",IF(AC778="#N/C","no","yes"))</f>
        <v>yes</v>
      </c>
      <c r="X778" s="86" t="s">
        <v>35</v>
      </c>
      <c r="Y778" s="87" t="str">
        <f>+IFERROR(IF(Z778="#N/C","#N/C",IF(Z778=0,INDEX(Taxonomy_UniqueValues!A:A,MATCH(AA778,Taxonomy_UniqueValues!C:C,0)),INDEX(Taxonomy_UniqueValues!A:A,MATCH(Z778,Taxonomy_UniqueValues!B:B,0)))),"#N/C")</f>
        <v>Insecta</v>
      </c>
      <c r="Z778" s="87" t="str">
        <f>+IFERROR(IF(AA778="#N/C","#N/C",IF(AA778=0,INDEX(Taxonomy_UniqueValues!B:B,MATCH(AB778,Taxonomy_UniqueValues!D:D,0)),INDEX(Taxonomy_UniqueValues!B:B,MATCH(AA778,Taxonomy_UniqueValues!C:C,0)))),"#N/C")</f>
        <v>Diptera</v>
      </c>
      <c r="AA778" s="87" t="str">
        <f>+IFERROR(IF(AB778="#N/C","#N/C",IF(AB778=0,INDEX(Taxonomy_UniqueValues!C:C,MATCH(AC778,Taxonomy_UniqueValues!E:E,0)),INDEX(Taxonomy_UniqueValues!C:C,MATCH(AB778,Taxonomy_UniqueValues!D:D,0)))),"#N/C")</f>
        <v>Brachycera</v>
      </c>
      <c r="AB778" s="87" t="str">
        <f>+IFERROR(IF(AC778="#N/C","#N/C",IF(AC778=0,INDEX(Taxonomy_UniqueValues!D:D,MATCH(AD778,Taxonomy_UniqueValues!F:F,0)),INDEX(Taxonomy_UniqueValues!D:D,MATCH(AC778,Taxonomy_UniqueValues!E:E,0)))),"#N/C")</f>
        <v>Muscomorpha</v>
      </c>
      <c r="AC778" s="87" t="str">
        <f>+IFERROR(IF(AD778="#N/C","#N/C",IF(AD778=0,INDEX(Taxonomy_UniqueValues!E:E,MATCH(AE778,Taxonomy_UniqueValues!G:G,0)),INDEX(Taxonomy_UniqueValues!E:E,MATCH(AD778,Taxonomy_UniqueValues!F:F,0)))),"#N/C")</f>
        <v>Muscoidea</v>
      </c>
      <c r="AD778" s="87" t="str">
        <f>+IFERROR(IF(AE778="#N/C","#N/C",IF(AE778=0,INDEX(Taxonomy_UniqueValues!F:F,MATCH(AF778,Taxonomy_UniqueValues!H:H,0)),INDEX(Taxonomy_UniqueValues!F:F,MATCH(AE778,Taxonomy_UniqueValues!G:G,0)))),"#N/C")</f>
        <v>Fanniidae</v>
      </c>
      <c r="AE778" s="87">
        <f>+IFERROR(IF(AF778="#N/C","#N/C",INDEX(Taxonomy_UniqueValues!G:G,MATCH(AF778,Taxonomy_UniqueValues!H:H,0))),"#N/C")</f>
        <v>0</v>
      </c>
      <c r="AF778" s="89" t="s">
        <v>39</v>
      </c>
      <c r="AG778" s="88" t="s">
        <v>37</v>
      </c>
      <c r="AH778" s="39" t="str" cm="1">
        <f t="array" ref="AH778">IF(LEN(V778)&gt;1,V778,_xlfn.LET(_xlpm.cls,Y778, _xlpm.ord,IFERROR(Z778,"#N/C"), _xlpm.subord,IFERROR(AA778,"#N/C"), _xlpm.infr,IFERROR(AB778,"#N/C"), _xlpm.sf,IFERROR(AC778,"#N/C"), _xlpm.fam,IFERROR(AD778,"#N/C"), _xlpm.subfam,IF(TRIM(AE778)="-","#N/C",IFERROR(AE778,"#N/C")),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_xlpm.fallback,IF(IFERROR(Z778,"#N/C")="#N/C",Y778,IF(IFERROR(AA778,"#N/C")="#N/C",Z778,IF(IFERROR(AB778,"#N/C")="#N/C",AA778,IF(IFERROR(AC778,"#N/C")="#N/C",AB778,IF(IFERROR(AD778,"#N/C")="#N/C",AC778,IF(IFERROR(AE778,"#N/C")="#N/C",AD778,"#N/C")))))), _xlpm.finalResult,IF(OR(_xlpm.computedResult="",_xlpm.computedResult="#N/C"),_xlpm.fallback,_xlpm.computedResult), INDEX(_xlpm.finalResult,1)))</f>
        <v>fly</v>
      </c>
      <c r="AI778" s="106" t="s">
        <v>35</v>
      </c>
      <c r="AJ778" s="55" t="str">
        <f t="shared" si="106"/>
        <v>Insecta.Diptera.Brachycera.Muscomorpha.Muscoidea.Fanniidae.0.Fannia.#N/C</v>
      </c>
    </row>
    <row r="779" spans="1:36" x14ac:dyDescent="0.25">
      <c r="A779" s="3">
        <v>248</v>
      </c>
      <c r="B779" s="50" t="str">
        <f t="shared" si="102"/>
        <v>FAIR-D3_248</v>
      </c>
      <c r="C779" s="51" t="s">
        <v>530</v>
      </c>
      <c r="D779" s="4">
        <f t="shared" si="99"/>
        <v>45171</v>
      </c>
      <c r="E779" s="1" t="s">
        <v>868</v>
      </c>
      <c r="F779" s="81" t="str">
        <f>HYPERLINK(VLOOKUP(E779,Video_List!G:K,5),"video")</f>
        <v>video</v>
      </c>
      <c r="G779" s="5" t="str">
        <f>IF(ISBLANK(E779),"",IFERROR(IF(MATCH(E779,Video_List!$G:$G,)&gt;0,"ok",""),"errr"))</f>
        <v>ok</v>
      </c>
      <c r="H779" s="1" t="s">
        <v>868</v>
      </c>
      <c r="I779" s="81" t="str">
        <f>HYPERLINK(VLOOKUP(H779,Video_List!G:K,5),"video")</f>
        <v>video</v>
      </c>
      <c r="J779" s="5" t="str">
        <f>IF(ISBLANK(H779),"",IFERROR(IF(MATCH(H779,Video_List!$G:$G,)&gt;0,"ok",""),"error"))</f>
        <v>ok</v>
      </c>
      <c r="K779" s="2">
        <v>45171.5229861111</v>
      </c>
      <c r="L779" s="2">
        <v>45171.5234375</v>
      </c>
      <c r="M779" s="52">
        <f t="shared" si="100"/>
        <v>4.513888998189941E-4</v>
      </c>
      <c r="N779" s="53" t="s">
        <v>31</v>
      </c>
      <c r="O779" s="54" t="s">
        <v>35</v>
      </c>
      <c r="P779" s="54" t="s">
        <v>33</v>
      </c>
      <c r="Q779" s="6">
        <v>248</v>
      </c>
      <c r="R779" s="5" t="str">
        <f t="shared" si="107"/>
        <v>FAIR-D3/248</v>
      </c>
      <c r="S779" s="4" t="str">
        <f>IF(ISBLANK(E779),"",IF(E779=H779, "1 video",CONCATENATE((+COUNTIFS(Video_List!$A:$A,Monitoring!C779,Video_List!$D:$D,"&lt;=" &amp;Monitoring!L779)-COUNTIFS(Video_List!$A:$A,Monitoring!C779,Video_List!$D:$D,"&lt;=" &amp;Monitoring!K779))+1," videos")))</f>
        <v>1 video</v>
      </c>
      <c r="T779" s="54" t="s">
        <v>185</v>
      </c>
      <c r="U779" s="75"/>
      <c r="V779" s="7" t="str">
        <f t="shared" si="105"/>
        <v/>
      </c>
      <c r="W779" s="85" t="str">
        <f t="shared" si="108"/>
        <v>yes</v>
      </c>
      <c r="X779" s="86" t="s">
        <v>35</v>
      </c>
      <c r="Y779" s="87" t="str">
        <f>+IFERROR(IF(Z779="#N/C","#N/C",INDEX(Taxonomy_UniqueValues!A:A,MATCH(Z779,Taxonomy_UniqueValues!B:B,0))),"#N/C")</f>
        <v>Insecta</v>
      </c>
      <c r="Z779" s="87" t="str">
        <f>+IFERROR(IF(AA779="#N/C","#N/C",INDEX(Taxonomy_UniqueValues!B:B,MATCH(AA779,Taxonomy_UniqueValues!C:C,0))),"#N/C")</f>
        <v>Coleoptera</v>
      </c>
      <c r="AA779" s="87" t="str">
        <f>+IFERROR(IF(AC779="#N/C","#N/C",INDEX(Taxonomy_UniqueValues!C:C,MATCH(AC779,Taxonomy_UniqueValues!E:E,0))),"#N/C")</f>
        <v>Polyphaga</v>
      </c>
      <c r="AB779" s="87" t="str">
        <f>+IFERROR(IF(AC779="#N/C","#N/C",INDEX(Taxonomy_UniqueValues!D:D,MATCH(AC779,Taxonomy_UniqueValues!E:E,0))),"#N/C")</f>
        <v>Cucujiformia</v>
      </c>
      <c r="AC779" s="87" t="str">
        <f>+IFERROR(IF(AD779="#N/C","#N/C",INDEX(Taxonomy_UniqueValues!E:E,MATCH(AD779,Taxonomy_UniqueValues!F:F,0))),"#N/C")</f>
        <v>Coccinelloidea</v>
      </c>
      <c r="AD779" s="87" t="str">
        <f>+IFERROR(IF(AE779="#N/C","#N/C",IF(AE779="-",INDEX(Taxonomy_UniqueValues!F:F,MATCH(AF779,Taxonomy_UniqueValues!H:H,0)),INDEX(Taxonomy_UniqueValues!F:F,MATCH(AE779,Taxonomy_UniqueValues!G:G,0)))),"#N/C")</f>
        <v>Coccinellidae</v>
      </c>
      <c r="AE779" s="87" t="str">
        <f>+IFERROR(IF(AF779="#N/C","#N/C",INDEX(Taxonomy_UniqueValues!G:G,MATCH(AF779,Taxonomy_UniqueValues!H:H,0))),"#N/C")</f>
        <v>Coccinellinae</v>
      </c>
      <c r="AF779" s="89" t="s">
        <v>331</v>
      </c>
      <c r="AG779" s="88" t="s">
        <v>37</v>
      </c>
      <c r="AH779" s="39" t="str" cm="1">
        <f t="array" ref="AH779">IF(LEN(V779)&gt;1,V779,_xlfn.LET(_xlpm.cls,Y779, _xlpm.ord,IFERROR(Z779,"#N/C"), _xlpm.subord,IFERROR(AA779,"#N/C"), _xlpm.infr,IFERROR(AB779,"#N/C"), _xlpm.sf,IFERROR(AC779,"#N/C"), _xlpm.fam,IFERROR(AD779,"#N/C"), _xlpm.subfam,IF(TRIM(AE779)="-","#N/C",IFERROR(AE779,"#N/C")),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_xlpm.fallback,IF(IFERROR(Z779,"#N/C")="#N/C",Y779,IF(IFERROR(AA779,"#N/C")="#N/C",Z779,IF(IFERROR(AB779,"#N/C")="#N/C",AA779,IF(IFERROR(AC779,"#N/C")="#N/C",AB779,IF(IFERROR(AD779,"#N/C")="#N/C",AC779,IF(IFERROR(AE779,"#N/C")="#N/C",AD779,"#N/C")))))), _xlpm.finalResult,IF(OR(_xlpm.computedResult="",_xlpm.computedResult="#N/C"),_xlpm.fallback,_xlpm.computedResult), INDEX(_xlpm.finalResult,1)))</f>
        <v>ladybug</v>
      </c>
      <c r="AI779" s="106" t="s">
        <v>35</v>
      </c>
      <c r="AJ779" s="55" t="str">
        <f t="shared" si="106"/>
        <v>Insecta.Coleoptera.Polyphaga.Cucujiformia.Coccinelloidea.Coccinellidae.Coccinellinae.Harmonia.#N/C</v>
      </c>
    </row>
    <row r="780" spans="1:36" x14ac:dyDescent="0.25">
      <c r="A780" s="3">
        <v>249</v>
      </c>
      <c r="B780" s="50" t="str">
        <f t="shared" si="102"/>
        <v>FAIR-D3_249</v>
      </c>
      <c r="C780" s="51" t="s">
        <v>530</v>
      </c>
      <c r="D780" s="4">
        <f t="shared" si="99"/>
        <v>45171</v>
      </c>
      <c r="E780" s="1" t="s">
        <v>869</v>
      </c>
      <c r="F780" s="81" t="str">
        <f>HYPERLINK(VLOOKUP(E780,Video_List!G:K,5),"video")</f>
        <v>video</v>
      </c>
      <c r="G780" s="5" t="str">
        <f>IF(ISBLANK(E780),"",IFERROR(IF(MATCH(E780,Video_List!$G:$G,)&gt;0,"ok",""),"errr"))</f>
        <v>ok</v>
      </c>
      <c r="H780" s="1" t="s">
        <v>869</v>
      </c>
      <c r="I780" s="81" t="str">
        <f>HYPERLINK(VLOOKUP(H780,Video_List!G:K,5),"video")</f>
        <v>video</v>
      </c>
      <c r="J780" s="5" t="str">
        <f>IF(ISBLANK(H780),"",IFERROR(IF(MATCH(H780,Video_List!$G:$G,)&gt;0,"ok",""),"error"))</f>
        <v>ok</v>
      </c>
      <c r="K780" s="2">
        <v>45171.542650463001</v>
      </c>
      <c r="L780" s="2">
        <v>45171.546643518501</v>
      </c>
      <c r="M780" s="52">
        <f t="shared" si="100"/>
        <v>3.993055499449838E-3</v>
      </c>
      <c r="N780" s="53" t="s">
        <v>31</v>
      </c>
      <c r="O780" s="54" t="s">
        <v>35</v>
      </c>
      <c r="P780" s="54" t="s">
        <v>31</v>
      </c>
      <c r="Q780" s="6">
        <v>249</v>
      </c>
      <c r="R780" s="5" t="str">
        <f t="shared" si="107"/>
        <v>FAIR-D3/249</v>
      </c>
      <c r="S780" s="4" t="str">
        <f>IF(ISBLANK(E780),"",IF(E780=H780, "1 video",CONCATENATE((+COUNTIFS(Video_List!$A:$A,Monitoring!C780,Video_List!$D:$D,"&lt;=" &amp;Monitoring!L780)-COUNTIFS(Video_List!$A:$A,Monitoring!C780,Video_List!$D:$D,"&lt;=" &amp;Monitoring!K780))+1," videos")))</f>
        <v>1 video</v>
      </c>
      <c r="T780" s="6" t="s">
        <v>537</v>
      </c>
      <c r="U780" s="75"/>
      <c r="V780" s="7" t="str">
        <f t="shared" si="105"/>
        <v/>
      </c>
      <c r="W780" s="85" t="str">
        <f t="shared" si="108"/>
        <v>yes</v>
      </c>
      <c r="X780" s="86" t="s">
        <v>35</v>
      </c>
      <c r="Y780" s="87" t="str">
        <f>+IFERROR(IF(Z780="#N/C","#N/C",INDEX(Taxonomy_UniqueValues!A:A,MATCH(Z780,Taxonomy_UniqueValues!B:B,0))),"#N/C")</f>
        <v>Insecta</v>
      </c>
      <c r="Z780" s="87" t="str">
        <f>+IFERROR(IF(AA780="#N/C","#N/C",INDEX(Taxonomy_UniqueValues!B:B,MATCH(AA780,Taxonomy_UniqueValues!C:C,0))),"#N/C")</f>
        <v>Diptera</v>
      </c>
      <c r="AA780" s="87" t="str">
        <f>+IFERROR(IF(AC780="#N/C","#N/C",INDEX(Taxonomy_UniqueValues!C:C,MATCH(AC780,Taxonomy_UniqueValues!E:E,0))),"#N/C")</f>
        <v>Brachycera</v>
      </c>
      <c r="AB780" s="87" t="str">
        <f>+IFERROR(IF(AC780="#N/C","#N/C",INDEX(Taxonomy_UniqueValues!D:D,MATCH(AC780,Taxonomy_UniqueValues!E:E,0))),"#N/C")</f>
        <v>Muscomorpha</v>
      </c>
      <c r="AC780" s="87" t="str">
        <f>+IFERROR(IF(AD780="#N/C","#N/C",INDEX(Taxonomy_UniqueValues!E:E,MATCH(AD780,Taxonomy_UniqueValues!F:F,0))),"#N/C")</f>
        <v>Oestroidea</v>
      </c>
      <c r="AD780" s="87" t="str">
        <f>+IFERROR(IF(AE780="#N/C","#N/C",IF(AE780="-",INDEX(Taxonomy_UniqueValues!F:F,MATCH(AF780,Taxonomy_UniqueValues!H:H,0)),INDEX(Taxonomy_UniqueValues!F:F,MATCH(AE780,Taxonomy_UniqueValues!G:G,0)))),"#N/C")</f>
        <v>Sarcophagidae</v>
      </c>
      <c r="AE780" s="87" t="s">
        <v>312</v>
      </c>
      <c r="AF780" s="89" t="str">
        <f>+IFERROR(IF(AG780="#N/C","#N/C",INDEX(Taxonomy_UniqueValues!H:H,MATCH(AG780,Taxonomy_UniqueValues!I:I,0))),"#N/C")</f>
        <v>#N/C</v>
      </c>
      <c r="AG780" s="88" t="s">
        <v>37</v>
      </c>
      <c r="AH780" s="39" t="str" cm="1">
        <f t="array" ref="AH780">IF(LEN(V780)&gt;1,V780,_xlfn.LET(_xlpm.cls,Y780, _xlpm.ord,IFERROR(Z780,"#N/C"), _xlpm.subord,IFERROR(AA780,"#N/C"), _xlpm.infr,IFERROR(AB780,"#N/C"), _xlpm.sf,IFERROR(AC780,"#N/C"), _xlpm.fam,IFERROR(AD780,"#N/C"), _xlpm.subfam,IF(TRIM(AE780)="-","#N/C",IFERROR(AE780,"#N/C")),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_xlpm.fallback,IF(IFERROR(Z780,"#N/C")="#N/C",Y780,IF(IFERROR(AA780,"#N/C")="#N/C",Z780,IF(IFERROR(AB780,"#N/C")="#N/C",AA780,IF(IFERROR(AC780,"#N/C")="#N/C",AB780,IF(IFERROR(AD780,"#N/C")="#N/C",AC780,IF(IFERROR(AE780,"#N/C")="#N/C",AD780,"#N/C")))))), _xlpm.finalResult,IF(OR(_xlpm.computedResult="",_xlpm.computedResult="#N/C"),_xlpm.fallback,_xlpm.computedResult), INDEX(_xlpm.finalResult,1)))</f>
        <v>flesh_fly</v>
      </c>
      <c r="AI780" s="106" t="s">
        <v>35</v>
      </c>
      <c r="AJ780" s="55" t="str">
        <f t="shared" si="106"/>
        <v>Insecta.Diptera.Brachycera.Muscomorpha.Oestroidea.Sarcophagidae.Sarcophaginae.#N/C.#N/C</v>
      </c>
    </row>
    <row r="781" spans="1:36" x14ac:dyDescent="0.25">
      <c r="A781" s="3">
        <v>250</v>
      </c>
      <c r="B781" s="50" t="str">
        <f t="shared" si="102"/>
        <v>FAIR-D3_250</v>
      </c>
      <c r="C781" s="51" t="s">
        <v>530</v>
      </c>
      <c r="D781" s="4">
        <f t="shared" si="99"/>
        <v>45171</v>
      </c>
      <c r="E781" s="1" t="s">
        <v>870</v>
      </c>
      <c r="F781" s="81" t="str">
        <f>HYPERLINK(VLOOKUP(E781,Video_List!G:K,5),"video")</f>
        <v>video</v>
      </c>
      <c r="G781" s="5" t="str">
        <f>IF(ISBLANK(E781),"",IFERROR(IF(MATCH(E781,Video_List!$G:$G,)&gt;0,"ok",""),"errr"))</f>
        <v>ok</v>
      </c>
      <c r="H781" s="1" t="s">
        <v>870</v>
      </c>
      <c r="I781" s="81" t="str">
        <f>HYPERLINK(VLOOKUP(H781,Video_List!G:K,5),"video")</f>
        <v>video</v>
      </c>
      <c r="J781" s="5" t="str">
        <f>IF(ISBLANK(H781),"",IFERROR(IF(MATCH(H781,Video_List!$G:$G,)&gt;0,"ok",""),"error"))</f>
        <v>ok</v>
      </c>
      <c r="K781" s="2">
        <v>45171.571250000001</v>
      </c>
      <c r="L781" s="2">
        <v>45171.576261574097</v>
      </c>
      <c r="M781" s="52">
        <f t="shared" si="100"/>
        <v>5.0115740959881805E-3</v>
      </c>
      <c r="N781" s="53" t="s">
        <v>31</v>
      </c>
      <c r="O781" s="54" t="s">
        <v>32</v>
      </c>
      <c r="P781" s="54" t="s">
        <v>33</v>
      </c>
      <c r="Q781" s="6">
        <v>250</v>
      </c>
      <c r="R781" s="5" t="str">
        <f t="shared" si="107"/>
        <v>FAIR-D3/250</v>
      </c>
      <c r="S781" s="4" t="str">
        <f>IF(ISBLANK(E781),"",IF(E781=H781, "1 video",CONCATENATE((+COUNTIFS(Video_List!$A:$A,Monitoring!C781,Video_List!$D:$D,"&lt;=" &amp;Monitoring!L781)-COUNTIFS(Video_List!$A:$A,Monitoring!C781,Video_List!$D:$D,"&lt;=" &amp;Monitoring!K781))+1," videos")))</f>
        <v>1 video</v>
      </c>
      <c r="T781" s="54" t="s">
        <v>185</v>
      </c>
      <c r="U781" s="75"/>
      <c r="V781" s="7" t="str">
        <f t="shared" si="105"/>
        <v/>
      </c>
      <c r="W781" s="85" t="str">
        <f t="shared" si="108"/>
        <v>yes</v>
      </c>
      <c r="X781" s="86" t="s">
        <v>32</v>
      </c>
      <c r="Y781" s="87" t="str">
        <f>+IFERROR(IF(Z781="#N/C","#N/C",INDEX(Taxonomy_UniqueValues!A:A,MATCH(Z781,Taxonomy_UniqueValues!B:B,0))),"#N/C")</f>
        <v>Insecta</v>
      </c>
      <c r="Z781" s="87" t="str">
        <f>+IFERROR(IF(AA781="#N/C","#N/C",INDEX(Taxonomy_UniqueValues!B:B,MATCH(AA781,Taxonomy_UniqueValues!C:C,0))),"#N/C")</f>
        <v>Coleoptera</v>
      </c>
      <c r="AA781" s="87" t="str">
        <f>+IFERROR(IF(AC781="#N/C","#N/C",INDEX(Taxonomy_UniqueValues!C:C,MATCH(AC781,Taxonomy_UniqueValues!E:E,0))),"#N/C")</f>
        <v>Polyphaga</v>
      </c>
      <c r="AB781" s="87" t="str">
        <f>+IFERROR(IF(AC781="#N/C","#N/C",INDEX(Taxonomy_UniqueValues!D:D,MATCH(AC781,Taxonomy_UniqueValues!E:E,0))),"#N/C")</f>
        <v>Cucujiformia</v>
      </c>
      <c r="AC781" s="87" t="str">
        <f>+IFERROR(IF(AD781="#N/C","#N/C",INDEX(Taxonomy_UniqueValues!E:E,MATCH(AD781,Taxonomy_UniqueValues!F:F,0))),"#N/C")</f>
        <v>Coccinelloidea</v>
      </c>
      <c r="AD781" s="87" t="str">
        <f>+IFERROR(IF(AE781="#N/C","#N/C",IF(AE781="-",INDEX(Taxonomy_UniqueValues!F:F,MATCH(AF781,Taxonomy_UniqueValues!H:H,0)),INDEX(Taxonomy_UniqueValues!F:F,MATCH(AE781,Taxonomy_UniqueValues!G:G,0)))),"#N/C")</f>
        <v>Coccinellidae</v>
      </c>
      <c r="AE781" s="87" t="str">
        <f>+IFERROR(IF(AF781="#N/C","#N/C",INDEX(Taxonomy_UniqueValues!G:G,MATCH(AF781,Taxonomy_UniqueValues!H:H,0))),"#N/C")</f>
        <v>Coccinellinae</v>
      </c>
      <c r="AF781" s="89" t="s">
        <v>331</v>
      </c>
      <c r="AG781" s="88" t="s">
        <v>37</v>
      </c>
      <c r="AH781" s="39" t="str" cm="1">
        <f t="array" ref="AH781">IF(LEN(V781)&gt;1,V781,_xlfn.LET(_xlpm.cls,Y781, _xlpm.ord,IFERROR(Z781,"#N/C"), _xlpm.subord,IFERROR(AA781,"#N/C"), _xlpm.infr,IFERROR(AB781,"#N/C"), _xlpm.sf,IFERROR(AC781,"#N/C"), _xlpm.fam,IFERROR(AD781,"#N/C"), _xlpm.subfam,IF(TRIM(AE781)="-","#N/C",IFERROR(AE781,"#N/C")),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_xlpm.fallback,IF(IFERROR(Z781,"#N/C")="#N/C",Y781,IF(IFERROR(AA781,"#N/C")="#N/C",Z781,IF(IFERROR(AB781,"#N/C")="#N/C",AA781,IF(IFERROR(AC781,"#N/C")="#N/C",AB781,IF(IFERROR(AD781,"#N/C")="#N/C",AC781,IF(IFERROR(AE781,"#N/C")="#N/C",AD781,"#N/C")))))), _xlpm.finalResult,IF(OR(_xlpm.computedResult="",_xlpm.computedResult="#N/C"),_xlpm.fallback,_xlpm.computedResult), INDEX(_xlpm.finalResult,1)))</f>
        <v>ladybug</v>
      </c>
      <c r="AI781" s="106" t="s">
        <v>35</v>
      </c>
      <c r="AJ781" s="55" t="str">
        <f t="shared" si="106"/>
        <v>Insecta.Coleoptera.Polyphaga.Cucujiformia.Coccinelloidea.Coccinellidae.Coccinellinae.Harmonia.#N/C</v>
      </c>
    </row>
    <row r="782" spans="1:36" x14ac:dyDescent="0.25">
      <c r="A782" s="3">
        <v>251</v>
      </c>
      <c r="B782" s="50" t="str">
        <f t="shared" si="102"/>
        <v>FAIR-D3_251</v>
      </c>
      <c r="C782" s="51" t="s">
        <v>530</v>
      </c>
      <c r="D782" s="4">
        <f t="shared" si="99"/>
        <v>45171</v>
      </c>
      <c r="E782" s="1" t="s">
        <v>871</v>
      </c>
      <c r="F782" s="81" t="str">
        <f>HYPERLINK(VLOOKUP(E782,Video_List!G:K,5),"video")</f>
        <v>video</v>
      </c>
      <c r="G782" s="5" t="str">
        <f>IF(ISBLANK(E782),"",IFERROR(IF(MATCH(E782,Video_List!$G:$G,)&gt;0,"ok",""),"errr"))</f>
        <v>ok</v>
      </c>
      <c r="H782" s="1" t="s">
        <v>872</v>
      </c>
      <c r="I782" s="81" t="str">
        <f>HYPERLINK(VLOOKUP(H782,Video_List!G:K,5),"video")</f>
        <v>video</v>
      </c>
      <c r="J782" s="5" t="str">
        <f>IF(ISBLANK(H782),"",IFERROR(IF(MATCH(H782,Video_List!$G:$G,)&gt;0,"ok",""),"error"))</f>
        <v>ok</v>
      </c>
      <c r="K782" s="2">
        <v>45171.662141203698</v>
      </c>
      <c r="L782" s="2">
        <v>45171.6777083333</v>
      </c>
      <c r="M782" s="52">
        <f t="shared" si="100"/>
        <v>1.5567129601549823E-2</v>
      </c>
      <c r="N782" s="53" t="s">
        <v>31</v>
      </c>
      <c r="O782" s="54" t="s">
        <v>35</v>
      </c>
      <c r="P782" s="54" t="s">
        <v>33</v>
      </c>
      <c r="Q782" s="6">
        <v>251</v>
      </c>
      <c r="R782" s="5" t="str">
        <f t="shared" si="107"/>
        <v>FAIR-D3/251</v>
      </c>
      <c r="S782" s="4" t="str">
        <f>IF(ISBLANK(E782),"",IF(E782=H782, "1 video",CONCATENATE((+COUNTIFS(Video_List!$A:$A,Monitoring!C782,Video_List!$D:$D,"&lt;=" &amp;Monitoring!L782)-COUNTIFS(Video_List!$A:$A,Monitoring!C782,Video_List!$D:$D,"&lt;=" &amp;Monitoring!K782))+1," videos")))</f>
        <v>8 videos</v>
      </c>
      <c r="T782" s="54" t="s">
        <v>185</v>
      </c>
      <c r="U782" s="75"/>
      <c r="V782" s="7" t="str">
        <f t="shared" si="105"/>
        <v/>
      </c>
      <c r="W782" s="85" t="str">
        <f t="shared" si="108"/>
        <v>yes</v>
      </c>
      <c r="X782" s="86" t="s">
        <v>32</v>
      </c>
      <c r="Y782" s="87" t="str">
        <f>+IFERROR(IF(Z782="#N/C","#N/C",INDEX(Taxonomy_UniqueValues!A:A,MATCH(Z782,Taxonomy_UniqueValues!B:B,0))),"#N/C")</f>
        <v>Insecta</v>
      </c>
      <c r="Z782" s="87" t="str">
        <f>+IFERROR(IF(AA782="#N/C","#N/C",INDEX(Taxonomy_UniqueValues!B:B,MATCH(AA782,Taxonomy_UniqueValues!C:C,0))),"#N/C")</f>
        <v>Coleoptera</v>
      </c>
      <c r="AA782" s="87" t="str">
        <f>+IFERROR(IF(AC782="#N/C","#N/C",INDEX(Taxonomy_UniqueValues!C:C,MATCH(AC782,Taxonomy_UniqueValues!E:E,0))),"#N/C")</f>
        <v>Polyphaga</v>
      </c>
      <c r="AB782" s="87" t="str">
        <f>+IFERROR(IF(AC782="#N/C","#N/C",INDEX(Taxonomy_UniqueValues!D:D,MATCH(AC782,Taxonomy_UniqueValues!E:E,0))),"#N/C")</f>
        <v>Cucujiformia</v>
      </c>
      <c r="AC782" s="87" t="str">
        <f>+IFERROR(IF(AD782="#N/C","#N/C",INDEX(Taxonomy_UniqueValues!E:E,MATCH(AD782,Taxonomy_UniqueValues!F:F,0))),"#N/C")</f>
        <v>Coccinelloidea</v>
      </c>
      <c r="AD782" s="87" t="str">
        <f>+IFERROR(IF(AE782="#N/C","#N/C",IF(AE782="-",INDEX(Taxonomy_UniqueValues!F:F,MATCH(AF782,Taxonomy_UniqueValues!H:H,0)),INDEX(Taxonomy_UniqueValues!F:F,MATCH(AE782,Taxonomy_UniqueValues!G:G,0)))),"#N/C")</f>
        <v>Coccinellidae</v>
      </c>
      <c r="AE782" s="87" t="str">
        <f>+IFERROR(IF(AF782="#N/C","#N/C",INDEX(Taxonomy_UniqueValues!G:G,MATCH(AF782,Taxonomy_UniqueValues!H:H,0))),"#N/C")</f>
        <v>Coccinellinae</v>
      </c>
      <c r="AF782" s="89" t="s">
        <v>331</v>
      </c>
      <c r="AG782" s="88" t="s">
        <v>37</v>
      </c>
      <c r="AH782" s="39" t="str" cm="1">
        <f t="array" ref="AH782">IF(LEN(V782)&gt;1,V782,_xlfn.LET(_xlpm.cls,Y782, _xlpm.ord,IFERROR(Z782,"#N/C"), _xlpm.subord,IFERROR(AA782,"#N/C"), _xlpm.infr,IFERROR(AB782,"#N/C"), _xlpm.sf,IFERROR(AC782,"#N/C"), _xlpm.fam,IFERROR(AD782,"#N/C"), _xlpm.subfam,IF(TRIM(AE782)="-","#N/C",IFERROR(AE782,"#N/C")),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_xlpm.fallback,IF(IFERROR(Z782,"#N/C")="#N/C",Y782,IF(IFERROR(AA782,"#N/C")="#N/C",Z782,IF(IFERROR(AB782,"#N/C")="#N/C",AA782,IF(IFERROR(AC782,"#N/C")="#N/C",AB782,IF(IFERROR(AD782,"#N/C")="#N/C",AC782,IF(IFERROR(AE782,"#N/C")="#N/C",AD782,"#N/C")))))), _xlpm.finalResult,IF(OR(_xlpm.computedResult="",_xlpm.computedResult="#N/C"),_xlpm.fallback,_xlpm.computedResult), INDEX(_xlpm.finalResult,1)))</f>
        <v>ladybug</v>
      </c>
      <c r="AI782" s="106" t="s">
        <v>35</v>
      </c>
      <c r="AJ782" s="55" t="str">
        <f t="shared" si="106"/>
        <v>Insecta.Coleoptera.Polyphaga.Cucujiformia.Coccinelloidea.Coccinellidae.Coccinellinae.Harmonia.#N/C</v>
      </c>
    </row>
    <row r="783" spans="1:36" x14ac:dyDescent="0.25">
      <c r="A783" s="3">
        <v>252</v>
      </c>
      <c r="B783" s="50" t="str">
        <f t="shared" si="102"/>
        <v>FAIR-D3_252</v>
      </c>
      <c r="C783" s="51" t="s">
        <v>530</v>
      </c>
      <c r="D783" s="4">
        <f t="shared" si="99"/>
        <v>45172</v>
      </c>
      <c r="E783" s="1" t="s">
        <v>873</v>
      </c>
      <c r="F783" s="81" t="str">
        <f>HYPERLINK(VLOOKUP(E783,Video_List!G:K,5),"video")</f>
        <v>video</v>
      </c>
      <c r="G783" s="5" t="str">
        <f>IF(ISBLANK(E783),"",IFERROR(IF(MATCH(E783,Video_List!$G:$G,)&gt;0,"ok",""),"errr"))</f>
        <v>ok</v>
      </c>
      <c r="H783" s="1" t="s">
        <v>873</v>
      </c>
      <c r="I783" s="81" t="str">
        <f>HYPERLINK(VLOOKUP(H783,Video_List!G:K,5),"video")</f>
        <v>video</v>
      </c>
      <c r="J783" s="5" t="str">
        <f>IF(ISBLANK(H783),"",IFERROR(IF(MATCH(H783,Video_List!$G:$G,)&gt;0,"ok",""),"error"))</f>
        <v>ok</v>
      </c>
      <c r="K783" s="2">
        <v>45172.388819444401</v>
      </c>
      <c r="L783" s="2">
        <v>45172.389733796299</v>
      </c>
      <c r="M783" s="52">
        <f t="shared" si="100"/>
        <v>9.1435189824551344E-4</v>
      </c>
      <c r="N783" s="53" t="s">
        <v>46</v>
      </c>
      <c r="O783" s="54" t="s">
        <v>35</v>
      </c>
      <c r="P783" s="54" t="s">
        <v>33</v>
      </c>
      <c r="Q783" s="58">
        <v>252</v>
      </c>
      <c r="R783" s="5" t="str">
        <f t="shared" si="107"/>
        <v>FAIR-D3/252</v>
      </c>
      <c r="S783" s="4" t="str">
        <f>IF(ISBLANK(E783),"",IF(E783=H783, "1 video",CONCATENATE((+COUNTIFS(Video_List!$A:$A,Monitoring!C783,Video_List!$D:$D,"&lt;=" &amp;Monitoring!L783)-COUNTIFS(Video_List!$A:$A,Monitoring!C783,Video_List!$D:$D,"&lt;=" &amp;Monitoring!K783))+1," videos")))</f>
        <v>1 video</v>
      </c>
      <c r="T783" s="54" t="s">
        <v>34</v>
      </c>
      <c r="U783" s="75"/>
      <c r="V783" s="7" t="str">
        <f t="shared" si="105"/>
        <v/>
      </c>
      <c r="W783" s="85" t="str">
        <f t="shared" si="108"/>
        <v>yes</v>
      </c>
      <c r="X783" s="86" t="s">
        <v>35</v>
      </c>
      <c r="Y783" s="87" t="str">
        <f>+IFERROR(IF(Z783="#N/C","#N/C",IF(Z783=0,INDEX(Taxonomy_UniqueValues!A:A,MATCH(AA783,Taxonomy_UniqueValues!C:C,0)),INDEX(Taxonomy_UniqueValues!A:A,MATCH(Z783,Taxonomy_UniqueValues!B:B,0)))),"#N/C")</f>
        <v>Insecta</v>
      </c>
      <c r="Z783" s="87" t="str">
        <f>+IFERROR(IF(AA783="#N/C","#N/C",IF(AA783=0,INDEX(Taxonomy_UniqueValues!B:B,MATCH(AB783,Taxonomy_UniqueValues!D:D,0)),INDEX(Taxonomy_UniqueValues!B:B,MATCH(AA783,Taxonomy_UniqueValues!C:C,0)))),"#N/C")</f>
        <v>Diptera</v>
      </c>
      <c r="AA783" s="87" t="str">
        <f>+IFERROR(IF(AB783="#N/C","#N/C",IF(AB783=0,INDEX(Taxonomy_UniqueValues!C:C,MATCH(AC783,Taxonomy_UniqueValues!E:E,0)),INDEX(Taxonomy_UniqueValues!C:C,MATCH(AB783,Taxonomy_UniqueValues!D:D,0)))),"#N/C")</f>
        <v>Brachycera</v>
      </c>
      <c r="AB783" s="87" t="str">
        <f>+IFERROR(IF(AC783="#N/C","#N/C",IF(AC783=0,INDEX(Taxonomy_UniqueValues!D:D,MATCH(AD783,Taxonomy_UniqueValues!F:F,0)),INDEX(Taxonomy_UniqueValues!D:D,MATCH(AC783,Taxonomy_UniqueValues!E:E,0)))),"#N/C")</f>
        <v>Muscomorpha</v>
      </c>
      <c r="AC783" s="87" t="str">
        <f>+IFERROR(IF(AD783="#N/C","#N/C",IF(AD783=0,INDEX(Taxonomy_UniqueValues!E:E,MATCH(AE783,Taxonomy_UniqueValues!G:G,0)),INDEX(Taxonomy_UniqueValues!E:E,MATCH(AD783,Taxonomy_UniqueValues!F:F,0)))),"#N/C")</f>
        <v>Muscoidea</v>
      </c>
      <c r="AD783" s="87" t="str">
        <f>+IFERROR(IF(AE783="#N/C","#N/C",IF(AE783=0,INDEX(Taxonomy_UniqueValues!F:F,MATCH(AF783,Taxonomy_UniqueValues!H:H,0)),INDEX(Taxonomy_UniqueValues!F:F,MATCH(AE783,Taxonomy_UniqueValues!G:G,0)))),"#N/C")</f>
        <v>Fanniidae</v>
      </c>
      <c r="AE783" s="87">
        <f>+IFERROR(IF(AF783="#N/C","#N/C",INDEX(Taxonomy_UniqueValues!G:G,MATCH(AF783,Taxonomy_UniqueValues!H:H,0))),"#N/C")</f>
        <v>0</v>
      </c>
      <c r="AF783" s="89" t="s">
        <v>39</v>
      </c>
      <c r="AG783" s="88" t="s">
        <v>37</v>
      </c>
      <c r="AH783" s="39" t="str" cm="1">
        <f t="array" ref="AH783">IF(LEN(V783)&gt;1,V783,_xlfn.LET(_xlpm.cls,Y783, _xlpm.ord,IFERROR(Z783,"#N/C"), _xlpm.subord,IFERROR(AA783,"#N/C"), _xlpm.infr,IFERROR(AB783,"#N/C"), _xlpm.sf,IFERROR(AC783,"#N/C"), _xlpm.fam,IFERROR(AD783,"#N/C"), _xlpm.subfam,IF(TRIM(AE783)="-","#N/C",IFERROR(AE783,"#N/C")),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_xlpm.fallback,IF(IFERROR(Z783,"#N/C")="#N/C",Y783,IF(IFERROR(AA783,"#N/C")="#N/C",Z783,IF(IFERROR(AB783,"#N/C")="#N/C",AA783,IF(IFERROR(AC783,"#N/C")="#N/C",AB783,IF(IFERROR(AD783,"#N/C")="#N/C",AC783,IF(IFERROR(AE783,"#N/C")="#N/C",AD783,"#N/C")))))), _xlpm.finalResult,IF(OR(_xlpm.computedResult="",_xlpm.computedResult="#N/C"),_xlpm.fallback,_xlpm.computedResult), INDEX(_xlpm.finalResult,1)))</f>
        <v>fly</v>
      </c>
      <c r="AI783" s="106" t="s">
        <v>35</v>
      </c>
      <c r="AJ783" s="55" t="str">
        <f t="shared" si="106"/>
        <v>Insecta.Diptera.Brachycera.Muscomorpha.Muscoidea.Fanniidae.0.Fannia.#N/C</v>
      </c>
    </row>
    <row r="784" spans="1:36" x14ac:dyDescent="0.25">
      <c r="A784" s="3">
        <v>253</v>
      </c>
      <c r="B784" s="50" t="str">
        <f t="shared" si="102"/>
        <v>FAIR-D3_253</v>
      </c>
      <c r="C784" s="51" t="s">
        <v>530</v>
      </c>
      <c r="D784" s="4">
        <f t="shared" si="99"/>
        <v>45172</v>
      </c>
      <c r="E784" s="1" t="s">
        <v>874</v>
      </c>
      <c r="F784" s="81" t="str">
        <f>HYPERLINK(VLOOKUP(E784,Video_List!G:K,5),"video")</f>
        <v>video</v>
      </c>
      <c r="G784" s="5" t="str">
        <f>IF(ISBLANK(E784),"",IFERROR(IF(MATCH(E784,Video_List!$G:$G,)&gt;0,"ok",""),"errr"))</f>
        <v>ok</v>
      </c>
      <c r="H784" s="1" t="s">
        <v>874</v>
      </c>
      <c r="I784" s="81" t="str">
        <f>HYPERLINK(VLOOKUP(H784,Video_List!G:K,5),"video")</f>
        <v>video</v>
      </c>
      <c r="J784" s="5" t="str">
        <f>IF(ISBLANK(H784),"",IFERROR(IF(MATCH(H784,Video_List!$G:$G,)&gt;0,"ok",""),"error"))</f>
        <v>ok</v>
      </c>
      <c r="K784" s="2">
        <v>45172.509687500002</v>
      </c>
      <c r="L784" s="2">
        <v>45172.509872685201</v>
      </c>
      <c r="M784" s="52">
        <f t="shared" si="100"/>
        <v>1.8518519937060773E-4</v>
      </c>
      <c r="N784" s="53" t="s">
        <v>46</v>
      </c>
      <c r="O784" s="54" t="s">
        <v>35</v>
      </c>
      <c r="P784" s="54" t="s">
        <v>31</v>
      </c>
      <c r="Q784" s="58">
        <v>253</v>
      </c>
      <c r="R784" s="5" t="str">
        <f t="shared" si="107"/>
        <v>FAIR-D3/253</v>
      </c>
      <c r="S784" s="4" t="str">
        <f>IF(ISBLANK(E784),"",IF(E784=H784, "1 video",CONCATENATE((+COUNTIFS(Video_List!$A:$A,Monitoring!C784,Video_List!$D:$D,"&lt;=" &amp;Monitoring!L784)-COUNTIFS(Video_List!$A:$A,Monitoring!C784,Video_List!$D:$D,"&lt;=" &amp;Monitoring!K784))+1," videos")))</f>
        <v>1 video</v>
      </c>
      <c r="T784" s="54" t="s">
        <v>34</v>
      </c>
      <c r="U784" s="75"/>
      <c r="V784" s="7" t="str">
        <f t="shared" si="105"/>
        <v/>
      </c>
      <c r="W784" s="85" t="str">
        <f t="shared" si="108"/>
        <v>yes</v>
      </c>
      <c r="X784" s="86" t="s">
        <v>35</v>
      </c>
      <c r="Y784" s="87" t="str">
        <f>+IFERROR(IF(Z784="#N/C","#N/C",IF(Z784=0,INDEX(Taxonomy_UniqueValues!A:A,MATCH(AA784,Taxonomy_UniqueValues!C:C,0)),INDEX(Taxonomy_UniqueValues!A:A,MATCH(Z784,Taxonomy_UniqueValues!B:B,0)))),"#N/C")</f>
        <v>Insecta</v>
      </c>
      <c r="Z784" s="87" t="str">
        <f>+IFERROR(IF(AA784="#N/C","#N/C",IF(AA784=0,INDEX(Taxonomy_UniqueValues!B:B,MATCH(AB784,Taxonomy_UniqueValues!D:D,0)),INDEX(Taxonomy_UniqueValues!B:B,MATCH(AA784,Taxonomy_UniqueValues!C:C,0)))),"#N/C")</f>
        <v>Diptera</v>
      </c>
      <c r="AA784" s="87" t="str">
        <f>+IFERROR(IF(AB784="#N/C","#N/C",IF(AB784=0,INDEX(Taxonomy_UniqueValues!C:C,MATCH(AC784,Taxonomy_UniqueValues!E:E,0)),INDEX(Taxonomy_UniqueValues!C:C,MATCH(AB784,Taxonomy_UniqueValues!D:D,0)))),"#N/C")</f>
        <v>Brachycera</v>
      </c>
      <c r="AB784" s="87" t="str">
        <f>+IFERROR(IF(AC784="#N/C","#N/C",IF(AC784=0,INDEX(Taxonomy_UniqueValues!D:D,MATCH(AD784,Taxonomy_UniqueValues!F:F,0)),INDEX(Taxonomy_UniqueValues!D:D,MATCH(AC784,Taxonomy_UniqueValues!E:E,0)))),"#N/C")</f>
        <v>Muscomorpha</v>
      </c>
      <c r="AC784" s="87" t="str">
        <f>+IFERROR(IF(AD784="#N/C","#N/C",IF(AD784=0,INDEX(Taxonomy_UniqueValues!E:E,MATCH(AE784,Taxonomy_UniqueValues!G:G,0)),INDEX(Taxonomy_UniqueValues!E:E,MATCH(AD784,Taxonomy_UniqueValues!F:F,0)))),"#N/C")</f>
        <v>Muscoidea</v>
      </c>
      <c r="AD784" s="87" t="str">
        <f>+IFERROR(IF(AE784="#N/C","#N/C",IF(AE784=0,INDEX(Taxonomy_UniqueValues!F:F,MATCH(AF784,Taxonomy_UniqueValues!H:H,0)),INDEX(Taxonomy_UniqueValues!F:F,MATCH(AE784,Taxonomy_UniqueValues!G:G,0)))),"#N/C")</f>
        <v>Fanniidae</v>
      </c>
      <c r="AE784" s="87">
        <f>+IFERROR(IF(AF784="#N/C","#N/C",INDEX(Taxonomy_UniqueValues!G:G,MATCH(AF784,Taxonomy_UniqueValues!H:H,0))),"#N/C")</f>
        <v>0</v>
      </c>
      <c r="AF784" s="89" t="s">
        <v>39</v>
      </c>
      <c r="AG784" s="88" t="s">
        <v>37</v>
      </c>
      <c r="AH784" s="39" t="str" cm="1">
        <f t="array" ref="AH784">IF(LEN(V784)&gt;1,V784,_xlfn.LET(_xlpm.cls,Y784, _xlpm.ord,IFERROR(Z784,"#N/C"), _xlpm.subord,IFERROR(AA784,"#N/C"), _xlpm.infr,IFERROR(AB784,"#N/C"), _xlpm.sf,IFERROR(AC784,"#N/C"), _xlpm.fam,IFERROR(AD784,"#N/C"), _xlpm.subfam,IF(TRIM(AE784)="-","#N/C",IFERROR(AE784,"#N/C")),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_xlpm.fallback,IF(IFERROR(Z784,"#N/C")="#N/C",Y784,IF(IFERROR(AA784,"#N/C")="#N/C",Z784,IF(IFERROR(AB784,"#N/C")="#N/C",AA784,IF(IFERROR(AC784,"#N/C")="#N/C",AB784,IF(IFERROR(AD784,"#N/C")="#N/C",AC784,IF(IFERROR(AE784,"#N/C")="#N/C",AD784,"#N/C")))))), _xlpm.finalResult,IF(OR(_xlpm.computedResult="",_xlpm.computedResult="#N/C"),_xlpm.fallback,_xlpm.computedResult), INDEX(_xlpm.finalResult,1)))</f>
        <v>fly</v>
      </c>
      <c r="AI784" s="106" t="s">
        <v>35</v>
      </c>
      <c r="AJ784" s="55" t="str">
        <f t="shared" si="106"/>
        <v>Insecta.Diptera.Brachycera.Muscomorpha.Muscoidea.Fanniidae.0.Fannia.#N/C</v>
      </c>
    </row>
    <row r="785" spans="1:36" x14ac:dyDescent="0.25">
      <c r="A785" s="3">
        <v>254</v>
      </c>
      <c r="B785" s="50" t="str">
        <f t="shared" si="102"/>
        <v>FAIR-D3_254</v>
      </c>
      <c r="C785" s="51" t="s">
        <v>530</v>
      </c>
      <c r="D785" s="4">
        <f t="shared" si="99"/>
        <v>45172</v>
      </c>
      <c r="E785" s="1" t="s">
        <v>875</v>
      </c>
      <c r="F785" s="81" t="str">
        <f>HYPERLINK(VLOOKUP(E785,Video_List!G:K,5),"video")</f>
        <v>video</v>
      </c>
      <c r="G785" s="5" t="str">
        <f>IF(ISBLANK(E785),"",IFERROR(IF(MATCH(E785,Video_List!$G:$G,)&gt;0,"ok",""),"errr"))</f>
        <v>ok</v>
      </c>
      <c r="H785" s="1" t="s">
        <v>876</v>
      </c>
      <c r="I785" s="81" t="str">
        <f>HYPERLINK(VLOOKUP(H785,Video_List!G:K,5),"video")</f>
        <v>video</v>
      </c>
      <c r="J785" s="5" t="str">
        <f>IF(ISBLANK(H785),"",IFERROR(IF(MATCH(H785,Video_List!$G:$G,)&gt;0,"ok",""),"error"))</f>
        <v>ok</v>
      </c>
      <c r="K785" s="2">
        <v>45172.528101851902</v>
      </c>
      <c r="L785" s="2">
        <v>45172.5468287037</v>
      </c>
      <c r="M785" s="52">
        <f t="shared" si="100"/>
        <v>1.8726851798419375E-2</v>
      </c>
      <c r="N785" s="53" t="s">
        <v>31</v>
      </c>
      <c r="O785" s="54" t="s">
        <v>35</v>
      </c>
      <c r="P785" s="54" t="s">
        <v>31</v>
      </c>
      <c r="Q785" s="58">
        <v>254</v>
      </c>
      <c r="R785" s="5" t="str">
        <f t="shared" si="107"/>
        <v>FAIR-D3/254</v>
      </c>
      <c r="S785" s="4" t="str">
        <f>IF(ISBLANK(E785),"",IF(E785=H785, "1 video",CONCATENATE((+COUNTIFS(Video_List!$A:$A,Monitoring!C785,Video_List!$D:$D,"&lt;=" &amp;Monitoring!L785)-COUNTIFS(Video_List!$A:$A,Monitoring!C785,Video_List!$D:$D,"&lt;=" &amp;Monitoring!K785))+1," videos")))</f>
        <v>9 videos</v>
      </c>
      <c r="T785" s="6" t="s">
        <v>537</v>
      </c>
      <c r="U785" s="75"/>
      <c r="V785" s="7" t="str">
        <f t="shared" si="105"/>
        <v/>
      </c>
      <c r="W785" s="85" t="str">
        <f t="shared" si="108"/>
        <v>yes</v>
      </c>
      <c r="X785" s="86" t="s">
        <v>35</v>
      </c>
      <c r="Y785" s="87" t="str">
        <f>+IFERROR(IF(Z785="#N/C","#N/C",INDEX(Taxonomy_UniqueValues!A:A,MATCH(Z785,Taxonomy_UniqueValues!B:B,0))),"#N/C")</f>
        <v>Insecta</v>
      </c>
      <c r="Z785" s="87" t="str">
        <f>+IFERROR(IF(AA785="#N/C","#N/C",INDEX(Taxonomy_UniqueValues!B:B,MATCH(AA785,Taxonomy_UniqueValues!C:C,0))),"#N/C")</f>
        <v>Diptera</v>
      </c>
      <c r="AA785" s="87" t="str">
        <f>+IFERROR(IF(AC785="#N/C","#N/C",INDEX(Taxonomy_UniqueValues!C:C,MATCH(AC785,Taxonomy_UniqueValues!E:E,0))),"#N/C")</f>
        <v>Brachycera</v>
      </c>
      <c r="AB785" s="87" t="str">
        <f>+IFERROR(IF(AC785="#N/C","#N/C",INDEX(Taxonomy_UniqueValues!D:D,MATCH(AC785,Taxonomy_UniqueValues!E:E,0))),"#N/C")</f>
        <v>Muscomorpha</v>
      </c>
      <c r="AC785" s="87" t="s">
        <v>112</v>
      </c>
      <c r="AD785" s="87" t="str">
        <f>+IFERROR(IF(AE785="#N/C","#N/C",IF(AE785="-",INDEX(Taxonomy_UniqueValues!F:F,MATCH(AF785,Taxonomy_UniqueValues!H:H,0)),INDEX(Taxonomy_UniqueValues!F:F,MATCH(AE785,Taxonomy_UniqueValues!G:G,0)))),"#N/C")</f>
        <v>#N/C</v>
      </c>
      <c r="AE785" s="87" t="str">
        <f>+IFERROR(IF(AF785="#N/C","#N/C",INDEX(Taxonomy_UniqueValues!G:G,MATCH(AF785,Taxonomy_UniqueValues!H:H,0))),"#N/C")</f>
        <v>#N/C</v>
      </c>
      <c r="AF785" s="89" t="str">
        <f>+IFERROR(IF(AG785="#N/C","#N/C",INDEX(Taxonomy_UniqueValues!H:H,MATCH(AG785,Taxonomy_UniqueValues!I:I,0))),"#N/C")</f>
        <v>#N/C</v>
      </c>
      <c r="AG785" s="88" t="s">
        <v>37</v>
      </c>
      <c r="AH785" s="39" t="str" cm="1">
        <f t="array" ref="AH785">IF(LEN(V785)&gt;1,V785,_xlfn.LET(_xlpm.cls,Y785, _xlpm.ord,IFERROR(Z785,"#N/C"), _xlpm.subord,IFERROR(AA785,"#N/C"), _xlpm.infr,IFERROR(AB785,"#N/C"), _xlpm.sf,IFERROR(AC785,"#N/C"), _xlpm.fam,IFERROR(AD785,"#N/C"), _xlpm.subfam,IF(TRIM(AE785)="-","#N/C",IFERROR(AE785,"#N/C")),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_xlpm.fallback,IF(IFERROR(Z785,"#N/C")="#N/C",Y785,IF(IFERROR(AA785,"#N/C")="#N/C",Z785,IF(IFERROR(AB785,"#N/C")="#N/C",AA785,IF(IFERROR(AC785,"#N/C")="#N/C",AB785,IF(IFERROR(AD785,"#N/C")="#N/C",AC785,IF(IFERROR(AE785,"#N/C")="#N/C",AD785,"#N/C")))))), _xlpm.finalResult,IF(OR(_xlpm.computedResult="",_xlpm.computedResult="#N/C"),_xlpm.fallback,_xlpm.computedResult), INDEX(_xlpm.finalResult,1)))</f>
        <v>Oestroidea</v>
      </c>
      <c r="AI785" s="106" t="s">
        <v>35</v>
      </c>
      <c r="AJ785" s="55" t="str">
        <f t="shared" si="106"/>
        <v>Insecta.Diptera.Brachycera.Muscomorpha.Oestroidea.#N/C.#N/C.#N/C.#N/C</v>
      </c>
    </row>
    <row r="786" spans="1:36" x14ac:dyDescent="0.25">
      <c r="A786" s="3">
        <v>255</v>
      </c>
      <c r="B786" s="50" t="str">
        <f t="shared" si="102"/>
        <v>FAIR-D3_255</v>
      </c>
      <c r="C786" s="51" t="s">
        <v>530</v>
      </c>
      <c r="D786" s="4">
        <f t="shared" si="99"/>
        <v>45172</v>
      </c>
      <c r="E786" s="1" t="s">
        <v>877</v>
      </c>
      <c r="F786" s="81" t="str">
        <f>HYPERLINK(VLOOKUP(E786,Video_List!G:K,5),"video")</f>
        <v>video</v>
      </c>
      <c r="G786" s="5" t="str">
        <f>IF(ISBLANK(E786),"",IFERROR(IF(MATCH(E786,Video_List!$G:$G,)&gt;0,"ok",""),"errr"))</f>
        <v>ok</v>
      </c>
      <c r="H786" s="1" t="s">
        <v>877</v>
      </c>
      <c r="I786" s="81" t="str">
        <f>HYPERLINK(VLOOKUP(H786,Video_List!G:K,5),"video")</f>
        <v>video</v>
      </c>
      <c r="J786" s="5" t="str">
        <f>IF(ISBLANK(H786),"",IFERROR(IF(MATCH(H786,Video_List!$G:$G,)&gt;0,"ok",""),"error"))</f>
        <v>ok</v>
      </c>
      <c r="K786" s="2">
        <v>45172.558981481503</v>
      </c>
      <c r="L786" s="2">
        <v>45172.559108796297</v>
      </c>
      <c r="M786" s="52">
        <f t="shared" si="100"/>
        <v>1.2731479364447296E-4</v>
      </c>
      <c r="N786" s="53" t="s">
        <v>31</v>
      </c>
      <c r="O786" s="54" t="s">
        <v>35</v>
      </c>
      <c r="P786" s="54" t="s">
        <v>33</v>
      </c>
      <c r="Q786" s="58">
        <v>255</v>
      </c>
      <c r="R786" s="5" t="str">
        <f t="shared" si="107"/>
        <v>FAIR-D3/255</v>
      </c>
      <c r="S786" s="4" t="str">
        <f>IF(ISBLANK(E786),"",IF(E786=H786, "1 video",CONCATENATE((+COUNTIFS(Video_List!$A:$A,Monitoring!C786,Video_List!$D:$D,"&lt;=" &amp;Monitoring!L786)-COUNTIFS(Video_List!$A:$A,Monitoring!C786,Video_List!$D:$D,"&lt;=" &amp;Monitoring!K786))+1," videos")))</f>
        <v>1 video</v>
      </c>
      <c r="T786" s="54" t="s">
        <v>247</v>
      </c>
      <c r="U786" s="75"/>
      <c r="V786" s="7" t="str">
        <f t="shared" si="105"/>
        <v/>
      </c>
      <c r="W786" s="85" t="str">
        <f t="shared" si="108"/>
        <v>yes</v>
      </c>
      <c r="X786" s="86" t="s">
        <v>32</v>
      </c>
      <c r="Y786" s="87" t="str">
        <f>+IFERROR(IF(Z786="#N/C","#N/C",INDEX(Taxonomy_UniqueValues!A:A,MATCH(Z786,Taxonomy_UniqueValues!B:B,0))),"#N/C")</f>
        <v>Insecta</v>
      </c>
      <c r="Z786" s="87" t="str">
        <f>+IFERROR(IF(AA786="#N/C","#N/C",INDEX(Taxonomy_UniqueValues!B:B,MATCH(AA786,Taxonomy_UniqueValues!C:C,0))),"#N/C")</f>
        <v>Hymenoptera</v>
      </c>
      <c r="AA786" s="87" t="str">
        <f>+IFERROR(IF(AC786="#N/C","#N/C",INDEX(Taxonomy_UniqueValues!C:C,MATCH(AC786,Taxonomy_UniqueValues!E:E,0))),"#N/C")</f>
        <v>Apocrita</v>
      </c>
      <c r="AB786" s="87" t="str">
        <f>+IFERROR(IF(AC786="#N/C","#N/C",INDEX(Taxonomy_UniqueValues!D:D,MATCH(AC786,Taxonomy_UniqueValues!E:E,0))),"#N/C")</f>
        <v>Parasitica</v>
      </c>
      <c r="AC786" s="87" t="str">
        <f>+IFERROR(IF(AD786="#N/C","#N/C",INDEX(Taxonomy_UniqueValues!E:E,MATCH(AD786,Taxonomy_UniqueValues!F:F,0))),"#N/C")</f>
        <v>Ichneumonoidea</v>
      </c>
      <c r="AD786" s="87" t="s">
        <v>545</v>
      </c>
      <c r="AE786" s="87" t="str">
        <f>+IFERROR(IF(AF786="#N/C","#N/C",INDEX(Taxonomy_UniqueValues!G:G,MATCH(AF786,Taxonomy_UniqueValues!H:H,0))),"#N/C")</f>
        <v>#N/C</v>
      </c>
      <c r="AF786" s="89" t="str">
        <f>+IFERROR(IF(AG786="#N/C","#N/C",INDEX(Taxonomy_UniqueValues!H:H,MATCH(AG786,Taxonomy_UniqueValues!I:I,0))),"#N/C")</f>
        <v>#N/C</v>
      </c>
      <c r="AG786" s="88" t="s">
        <v>37</v>
      </c>
      <c r="AH786" s="39" t="str" cm="1">
        <f t="array" ref="AH786">IF(LEN(V786)&gt;1,V786,_xlfn.LET(_xlpm.cls,Y786, _xlpm.ord,IFERROR(Z786,"#N/C"), _xlpm.subord,IFERROR(AA786,"#N/C"), _xlpm.infr,IFERROR(AB786,"#N/C"), _xlpm.sf,IFERROR(AC786,"#N/C"), _xlpm.fam,IFERROR(AD786,"#N/C"), _xlpm.subfam,IF(TRIM(AE786)="-","#N/C",IFERROR(AE786,"#N/C")),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_xlpm.fallback,IF(IFERROR(Z786,"#N/C")="#N/C",Y786,IF(IFERROR(AA786,"#N/C")="#N/C",Z786,IF(IFERROR(AB786,"#N/C")="#N/C",AA786,IF(IFERROR(AC786,"#N/C")="#N/C",AB786,IF(IFERROR(AD786,"#N/C")="#N/C",AC786,IF(IFERROR(AE786,"#N/C")="#N/C",AD786,"#N/C")))))), _xlpm.finalResult,IF(OR(_xlpm.computedResult="",_xlpm.computedResult="#N/C"),_xlpm.fallback,_xlpm.computedResult), INDEX(_xlpm.finalResult,1)))</f>
        <v>Ichneumonidae</v>
      </c>
      <c r="AI786" s="106" t="s">
        <v>35</v>
      </c>
      <c r="AJ786" s="55" t="str">
        <f t="shared" si="106"/>
        <v>Insecta.Hymenoptera.Apocrita.Parasitica.Ichneumonoidea.Ichneumonidae.#N/C.#N/C.#N/C</v>
      </c>
    </row>
    <row r="787" spans="1:36" x14ac:dyDescent="0.25">
      <c r="A787" s="3">
        <v>256</v>
      </c>
      <c r="B787" s="50" t="str">
        <f t="shared" si="102"/>
        <v>FAIR-D3_256</v>
      </c>
      <c r="C787" s="51" t="s">
        <v>530</v>
      </c>
      <c r="D787" s="4">
        <f t="shared" ref="D787:D850" si="109">IF(ISBLANK(E787),"",+VALUE(MID(E787, FIND("_", E787)+1,10)))</f>
        <v>45172</v>
      </c>
      <c r="E787" s="1" t="s">
        <v>878</v>
      </c>
      <c r="F787" s="81" t="str">
        <f>HYPERLINK(VLOOKUP(E787,Video_List!G:K,5),"video")</f>
        <v>video</v>
      </c>
      <c r="G787" s="5" t="str">
        <f>IF(ISBLANK(E787),"",IFERROR(IF(MATCH(E787,Video_List!$G:$G,)&gt;0,"ok",""),"errr"))</f>
        <v>ok</v>
      </c>
      <c r="H787" s="1" t="s">
        <v>878</v>
      </c>
      <c r="I787" s="81" t="str">
        <f>HYPERLINK(VLOOKUP(H787,Video_List!G:K,5),"video")</f>
        <v>video</v>
      </c>
      <c r="J787" s="5" t="str">
        <f>IF(ISBLANK(H787),"",IFERROR(IF(MATCH(H787,Video_List!$G:$G,)&gt;0,"ok",""),"error"))</f>
        <v>ok</v>
      </c>
      <c r="K787" s="2">
        <v>45172.5648842593</v>
      </c>
      <c r="L787" s="2">
        <v>45172.565011574101</v>
      </c>
      <c r="M787" s="52">
        <f t="shared" ref="M787:M809" si="110">IF(K787=0,"",L787-K787)</f>
        <v>1.2731480092043057E-4</v>
      </c>
      <c r="N787" s="53" t="s">
        <v>31</v>
      </c>
      <c r="O787" s="54" t="s">
        <v>35</v>
      </c>
      <c r="P787" s="54" t="s">
        <v>33</v>
      </c>
      <c r="Q787" s="58">
        <v>256</v>
      </c>
      <c r="R787" s="5" t="str">
        <f t="shared" si="107"/>
        <v>FAIR-D3/256</v>
      </c>
      <c r="S787" s="4" t="str">
        <f>IF(ISBLANK(E787),"",IF(E787=H787, "1 video",CONCATENATE((+COUNTIFS(Video_List!$A:$A,Monitoring!C787,Video_List!$D:$D,"&lt;=" &amp;Monitoring!L787)-COUNTIFS(Video_List!$A:$A,Monitoring!C787,Video_List!$D:$D,"&lt;=" &amp;Monitoring!K787))+1," videos")))</f>
        <v>1 video</v>
      </c>
      <c r="T787" s="6" t="s">
        <v>537</v>
      </c>
      <c r="U787" s="75"/>
      <c r="V787" s="7" t="str">
        <f t="shared" si="105"/>
        <v/>
      </c>
      <c r="W787" s="85" t="str">
        <f t="shared" si="108"/>
        <v>yes</v>
      </c>
      <c r="X787" s="86" t="s">
        <v>32</v>
      </c>
      <c r="Y787" s="87" t="str">
        <f>+IFERROR(IF(Z787="#N/C","#N/C",INDEX(Taxonomy_UniqueValues!A:A,MATCH(Z787,Taxonomy_UniqueValues!B:B,0))),"#N/C")</f>
        <v>Insecta</v>
      </c>
      <c r="Z787" s="87" t="str">
        <f>+IFERROR(IF(AA787="#N/C","#N/C",INDEX(Taxonomy_UniqueValues!B:B,MATCH(AA787,Taxonomy_UniqueValues!C:C,0))),"#N/C")</f>
        <v>Diptera</v>
      </c>
      <c r="AA787" s="87" t="str">
        <f>+IFERROR(IF(AC787="#N/C","#N/C",INDEX(Taxonomy_UniqueValues!C:C,MATCH(AC787,Taxonomy_UniqueValues!E:E,0))),"#N/C")</f>
        <v>Brachycera</v>
      </c>
      <c r="AB787" s="87" t="str">
        <f>+IFERROR(IF(AC787="#N/C","#N/C",INDEX(Taxonomy_UniqueValues!D:D,MATCH(AC787,Taxonomy_UniqueValues!E:E,0))),"#N/C")</f>
        <v>Muscomorpha</v>
      </c>
      <c r="AC787" s="87" t="str">
        <f>+IFERROR(IF(AD787="#N/C","#N/C",INDEX(Taxonomy_UniqueValues!E:E,MATCH(AD787,Taxonomy_UniqueValues!F:F,0))),"#N/C")</f>
        <v>Oestroidea</v>
      </c>
      <c r="AD787" s="87" t="str">
        <f>+IFERROR(IF(AE787="#N/C","#N/C",IF(AE787="-",INDEX(Taxonomy_UniqueValues!F:F,MATCH(AF787,Taxonomy_UniqueValues!H:H,0)),INDEX(Taxonomy_UniqueValues!F:F,MATCH(AE787,Taxonomy_UniqueValues!G:G,0)))),"#N/C")</f>
        <v>Tachinidae</v>
      </c>
      <c r="AE787" s="87" t="str">
        <f>+IFERROR(IF(AF787="#N/C","#N/C",INDEX(Taxonomy_UniqueValues!G:G,MATCH(AF787,Taxonomy_UniqueValues!H:H,0))),"#N/C")</f>
        <v>Tachininae</v>
      </c>
      <c r="AF787" s="89" t="s">
        <v>645</v>
      </c>
      <c r="AG787" s="88" t="s">
        <v>37</v>
      </c>
      <c r="AH787" s="39" t="str" cm="1">
        <f t="array" ref="AH787">IF(LEN(V787)&gt;1,V787,_xlfn.LET(_xlpm.cls,Y787, _xlpm.ord,IFERROR(Z787,"#N/C"), _xlpm.subord,IFERROR(AA787,"#N/C"), _xlpm.infr,IFERROR(AB787,"#N/C"), _xlpm.sf,IFERROR(AC787,"#N/C"), _xlpm.fam,IFERROR(AD787,"#N/C"), _xlpm.subfam,IF(TRIM(AE787)="-","#N/C",IFERROR(AE787,"#N/C")),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_xlpm.fallback,IF(IFERROR(Z787,"#N/C")="#N/C",Y787,IF(IFERROR(AA787,"#N/C")="#N/C",Z787,IF(IFERROR(AB787,"#N/C")="#N/C",AA787,IF(IFERROR(AC787,"#N/C")="#N/C",AB787,IF(IFERROR(AD787,"#N/C")="#N/C",AC787,IF(IFERROR(AE787,"#N/C")="#N/C",AD787,"#N/C")))))), _xlpm.finalResult,IF(OR(_xlpm.computedResult="",_xlpm.computedResult="#N/C"),_xlpm.fallback,_xlpm.computedResult), INDEX(_xlpm.finalResult,1)))</f>
        <v>flesh_fly</v>
      </c>
      <c r="AI787" s="106" t="s">
        <v>35</v>
      </c>
      <c r="AJ787" s="55" t="str">
        <f t="shared" si="106"/>
        <v>Insecta.Diptera.Brachycera.Muscomorpha.Oestroidea.Tachinidae.Tachininae.Tachina.#N/C</v>
      </c>
    </row>
    <row r="788" spans="1:36" x14ac:dyDescent="0.25">
      <c r="A788" s="3">
        <v>257</v>
      </c>
      <c r="B788" s="50" t="str">
        <f t="shared" si="102"/>
        <v>FAIR-D3_257</v>
      </c>
      <c r="C788" s="51" t="s">
        <v>530</v>
      </c>
      <c r="D788" s="4">
        <f t="shared" si="109"/>
        <v>45172</v>
      </c>
      <c r="E788" s="1" t="s">
        <v>879</v>
      </c>
      <c r="F788" s="81" t="str">
        <f>HYPERLINK(VLOOKUP(E788,Video_List!G:K,5),"video")</f>
        <v>video</v>
      </c>
      <c r="G788" s="5" t="str">
        <f>IF(ISBLANK(E788),"",IFERROR(IF(MATCH(E788,Video_List!$G:$G,)&gt;0,"ok",""),"errr"))</f>
        <v>ok</v>
      </c>
      <c r="H788" s="1" t="s">
        <v>880</v>
      </c>
      <c r="I788" s="81" t="str">
        <f>HYPERLINK(VLOOKUP(H788,Video_List!G:K,5),"video")</f>
        <v>video</v>
      </c>
      <c r="J788" s="5" t="str">
        <f>IF(ISBLANK(H788),"",IFERROR(IF(MATCH(H788,Video_List!$G:$G,)&gt;0,"ok",""),"error"))</f>
        <v>ok</v>
      </c>
      <c r="K788" s="2">
        <v>45172.591412037</v>
      </c>
      <c r="L788" s="2">
        <v>45172.592453703699</v>
      </c>
      <c r="M788" s="52">
        <f t="shared" si="110"/>
        <v>1.041666699165944E-3</v>
      </c>
      <c r="N788" s="53" t="s">
        <v>31</v>
      </c>
      <c r="O788" s="54" t="s">
        <v>35</v>
      </c>
      <c r="P788" s="54" t="s">
        <v>33</v>
      </c>
      <c r="Q788" s="6">
        <v>257</v>
      </c>
      <c r="R788" s="5" t="str">
        <f t="shared" si="107"/>
        <v>FAIR-D3/257</v>
      </c>
      <c r="S788" s="4" t="str">
        <f>IF(ISBLANK(E788),"",IF(E788=H788, "1 video",CONCATENATE((+COUNTIFS(Video_List!$A:$A,Monitoring!C788,Video_List!$D:$D,"&lt;=" &amp;Monitoring!L788)-COUNTIFS(Video_List!$A:$A,Monitoring!C788,Video_List!$D:$D,"&lt;=" &amp;Monitoring!K788))+1," videos")))</f>
        <v>2 videos</v>
      </c>
      <c r="T788" s="54" t="s">
        <v>185</v>
      </c>
      <c r="U788" s="75"/>
      <c r="V788" s="7" t="str">
        <f t="shared" si="105"/>
        <v/>
      </c>
      <c r="W788" s="85" t="s">
        <v>32</v>
      </c>
      <c r="X788" s="86" t="s">
        <v>32</v>
      </c>
      <c r="Y788" s="87" t="str">
        <f>+IFERROR(IF(Z788="#N/C","#N/C",INDEX(Taxonomy_UniqueValues!A:A,MATCH(Z788,Taxonomy_UniqueValues!B:B,0))),"#N/C")</f>
        <v>Insecta</v>
      </c>
      <c r="Z788" s="87" t="str">
        <f>+IFERROR(IF(AA788="#N/C","#N/C",INDEX(Taxonomy_UniqueValues!B:B,MATCH(AA788,Taxonomy_UniqueValues!C:C,0))),"#N/C")</f>
        <v>Coleoptera</v>
      </c>
      <c r="AA788" s="87" t="str">
        <f>+IFERROR(IF(AC788="#N/C","#N/C",INDEX(Taxonomy_UniqueValues!C:C,MATCH(AC788,Taxonomy_UniqueValues!E:E,0))),"#N/C")</f>
        <v>Polyphaga</v>
      </c>
      <c r="AB788" s="87" t="str">
        <f>+IFERROR(IF(AC788="#N/C","#N/C",INDEX(Taxonomy_UniqueValues!D:D,MATCH(AC788,Taxonomy_UniqueValues!E:E,0))),"#N/C")</f>
        <v>Cucujiformia</v>
      </c>
      <c r="AC788" s="87" t="str">
        <f>+IFERROR(IF(AD788="#N/C","#N/C",INDEX(Taxonomy_UniqueValues!E:E,MATCH(AD788,Taxonomy_UniqueValues!F:F,0))),"#N/C")</f>
        <v>Coccinelloidea</v>
      </c>
      <c r="AD788" s="87" t="str">
        <f>+IFERROR(IF(AE788="#N/C","#N/C",IF(AE788="-",INDEX(Taxonomy_UniqueValues!F:F,MATCH(AF788,Taxonomy_UniqueValues!H:H,0)),INDEX(Taxonomy_UniqueValues!F:F,MATCH(AE788,Taxonomy_UniqueValues!G:G,0)))),"#N/C")</f>
        <v>Coccinellidae</v>
      </c>
      <c r="AE788" s="87" t="str">
        <f>+IFERROR(IF(AF788="#N/C","#N/C",INDEX(Taxonomy_UniqueValues!G:G,MATCH(AF788,Taxonomy_UniqueValues!H:H,0))),"#N/C")</f>
        <v>Coccinellinae</v>
      </c>
      <c r="AF788" s="89" t="s">
        <v>749</v>
      </c>
      <c r="AG788" s="88" t="s">
        <v>37</v>
      </c>
      <c r="AH788" s="39" t="str" cm="1">
        <f t="array" ref="AH788">IF(LEN(V788)&gt;1,V788,_xlfn.LET(_xlpm.cls,Y788, _xlpm.ord,IFERROR(Z788,"#N/C"), _xlpm.subord,IFERROR(AA788,"#N/C"), _xlpm.infr,IFERROR(AB788,"#N/C"), _xlpm.sf,IFERROR(AC788,"#N/C"), _xlpm.fam,IFERROR(AD788,"#N/C"), _xlpm.subfam,IF(TRIM(AE788)="-","#N/C",IFERROR(AE788,"#N/C")),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_xlpm.fallback,IF(IFERROR(Z788,"#N/C")="#N/C",Y788,IF(IFERROR(AA788,"#N/C")="#N/C",Z788,IF(IFERROR(AB788,"#N/C")="#N/C",AA788,IF(IFERROR(AC788,"#N/C")="#N/C",AB788,IF(IFERROR(AD788,"#N/C")="#N/C",AC788,IF(IFERROR(AE788,"#N/C")="#N/C",AD788,"#N/C")))))), _xlpm.finalResult,IF(OR(_xlpm.computedResult="",_xlpm.computedResult="#N/C"),_xlpm.fallback,_xlpm.computedResult), INDEX(_xlpm.finalResult,1)))</f>
        <v>ladybug</v>
      </c>
      <c r="AI788" s="106" t="s">
        <v>35</v>
      </c>
      <c r="AJ788" s="55" t="str">
        <f t="shared" si="106"/>
        <v>Insecta.Coleoptera.Polyphaga.Cucujiformia.Coccinelloidea.Coccinellidae.Coccinellinae.Coccinella.#N/C</v>
      </c>
    </row>
    <row r="789" spans="1:36" x14ac:dyDescent="0.25">
      <c r="A789" s="3">
        <v>258</v>
      </c>
      <c r="B789" s="50" t="str">
        <f t="shared" si="102"/>
        <v>FAIR-D3_258</v>
      </c>
      <c r="C789" s="51" t="s">
        <v>530</v>
      </c>
      <c r="D789" s="4">
        <f t="shared" si="109"/>
        <v>45172</v>
      </c>
      <c r="E789" s="1" t="s">
        <v>881</v>
      </c>
      <c r="F789" s="81" t="str">
        <f>HYPERLINK(VLOOKUP(E789,Video_List!G:K,5),"video")</f>
        <v>video</v>
      </c>
      <c r="G789" s="5" t="str">
        <f>IF(ISBLANK(E789),"",IFERROR(IF(MATCH(E789,Video_List!$G:$G,)&gt;0,"ok",""),"errr"))</f>
        <v>ok</v>
      </c>
      <c r="H789" s="1" t="s">
        <v>881</v>
      </c>
      <c r="I789" s="81" t="str">
        <f>HYPERLINK(VLOOKUP(H789,Video_List!G:K,5),"video")</f>
        <v>video</v>
      </c>
      <c r="J789" s="5" t="str">
        <f>IF(ISBLANK(H789),"",IFERROR(IF(MATCH(H789,Video_List!$G:$G,)&gt;0,"ok",""),"error"))</f>
        <v>ok</v>
      </c>
      <c r="K789" s="2">
        <v>45172.634803240697</v>
      </c>
      <c r="L789" s="2">
        <v>45172.6348842593</v>
      </c>
      <c r="M789" s="52">
        <f t="shared" si="110"/>
        <v>8.1018602941185236E-5</v>
      </c>
      <c r="N789" s="53" t="s">
        <v>46</v>
      </c>
      <c r="O789" s="54" t="s">
        <v>32</v>
      </c>
      <c r="P789" s="54" t="s">
        <v>33</v>
      </c>
      <c r="Q789" s="6">
        <v>258</v>
      </c>
      <c r="R789" s="5" t="str">
        <f t="shared" si="107"/>
        <v>FAIR-D3/258</v>
      </c>
      <c r="S789" s="4" t="str">
        <f>IF(ISBLANK(E789),"",IF(E789=H789, "1 video",CONCATENATE((+COUNTIFS(Video_List!$A:$A,Monitoring!C789,Video_List!$D:$D,"&lt;=" &amp;Monitoring!L789)-COUNTIFS(Video_List!$A:$A,Monitoring!C789,Video_List!$D:$D,"&lt;=" &amp;Monitoring!K789))+1," videos")))</f>
        <v>1 video</v>
      </c>
      <c r="T789" s="54" t="s">
        <v>598</v>
      </c>
      <c r="U789" s="75"/>
      <c r="V789" s="7" t="str">
        <f t="shared" si="105"/>
        <v/>
      </c>
      <c r="W789" s="85" t="str">
        <f>+IF(Y789="#N/C","-",IF(AC789="#N/C","no","yes"))</f>
        <v>no</v>
      </c>
      <c r="X789" s="86" t="s">
        <v>35</v>
      </c>
      <c r="Y789" s="87" t="s">
        <v>85</v>
      </c>
      <c r="Z789" s="87" t="str">
        <f>+IFERROR(IF(AA789="#N/C","#N/C",INDEX(Taxonomy_UniqueValues!B:B,MATCH(AA789,Taxonomy_UniqueValues!C:C,0))),"#N/C")</f>
        <v>#N/C</v>
      </c>
      <c r="AA789" s="87" t="str">
        <f>+IFERROR(IF(AC789="#N/C","#N/C",INDEX(Taxonomy_UniqueValues!C:C,MATCH(AC789,Taxonomy_UniqueValues!E:E,0))),"#N/C")</f>
        <v>#N/C</v>
      </c>
      <c r="AB789" s="87" t="str">
        <f>+IFERROR(IF(AC789="#N/C","#N/C",INDEX(Taxonomy_UniqueValues!D:D,MATCH(AC789,Taxonomy_UniqueValues!E:E,0))),"#N/C")</f>
        <v>#N/C</v>
      </c>
      <c r="AC789" s="87" t="str">
        <f>+IFERROR(IF(AD789="#N/C","#N/C",INDEX(Taxonomy_UniqueValues!E:E,MATCH(AD789,Taxonomy_UniqueValues!F:F,0))),"#N/C")</f>
        <v>#N/C</v>
      </c>
      <c r="AD789" s="87" t="str">
        <f>+IFERROR(IF(AE789="#N/C","#N/C",IF(AE789="-",INDEX(Taxonomy_UniqueValues!F:F,MATCH(AF789,Taxonomy_UniqueValues!H:H,0)),INDEX(Taxonomy_UniqueValues!F:F,MATCH(AE789,Taxonomy_UniqueValues!G:G,0)))),"#N/C")</f>
        <v>#N/C</v>
      </c>
      <c r="AE789" s="87" t="str">
        <f>+IFERROR(IF(AF789="#N/C","#N/C",INDEX(Taxonomy_UniqueValues!G:G,MATCH(AF789,Taxonomy_UniqueValues!H:H,0))),"#N/C")</f>
        <v>#N/C</v>
      </c>
      <c r="AF789" s="89" t="str">
        <f>+IFERROR(IF(AG789="#N/C","#N/C",INDEX(Taxonomy_UniqueValues!H:H,MATCH(AG789,Taxonomy_UniqueValues!I:I,0))),"#N/C")</f>
        <v>#N/C</v>
      </c>
      <c r="AG789" s="88" t="s">
        <v>37</v>
      </c>
      <c r="AH789" s="39" t="str" cm="1">
        <f t="array" ref="AH789">IF(LEN(V789)&gt;1,V789,_xlfn.LET(_xlpm.cls,Y789, _xlpm.ord,IFERROR(Z789,"#N/C"), _xlpm.subord,IFERROR(AA789,"#N/C"), _xlpm.infr,IFERROR(AB789,"#N/C"), _xlpm.sf,IFERROR(AC789,"#N/C"), _xlpm.fam,IFERROR(AD789,"#N/C"), _xlpm.subfam,IF(TRIM(AE789)="-","#N/C",IFERROR(AE789,"#N/C")),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_xlpm.fallback,IF(IFERROR(Z789,"#N/C")="#N/C",Y789,IF(IFERROR(AA789,"#N/C")="#N/C",Z789,IF(IFERROR(AB789,"#N/C")="#N/C",AA789,IF(IFERROR(AC789,"#N/C")="#N/C",AB789,IF(IFERROR(AD789,"#N/C")="#N/C",AC789,IF(IFERROR(AE789,"#N/C")="#N/C",AD789,"#N/C")))))), _xlpm.finalResult,IF(OR(_xlpm.computedResult="",_xlpm.computedResult="#N/C"),_xlpm.fallback,_xlpm.computedResult), INDEX(_xlpm.finalResult,1)))</f>
        <v>Insecta</v>
      </c>
      <c r="AI789" s="106" t="s">
        <v>35</v>
      </c>
      <c r="AJ789" s="55" t="str">
        <f t="shared" si="106"/>
        <v>Insecta.#N/C.#N/C.#N/C.#N/C.#N/C.#N/C.#N/C.#N/C</v>
      </c>
    </row>
    <row r="790" spans="1:36" x14ac:dyDescent="0.25">
      <c r="A790" s="3">
        <v>259</v>
      </c>
      <c r="B790" s="50" t="str">
        <f t="shared" si="102"/>
        <v>FAIR-D3_259</v>
      </c>
      <c r="C790" s="51" t="s">
        <v>530</v>
      </c>
      <c r="D790" s="4">
        <f t="shared" si="109"/>
        <v>45172</v>
      </c>
      <c r="E790" s="1" t="s">
        <v>881</v>
      </c>
      <c r="F790" s="81" t="str">
        <f>HYPERLINK(VLOOKUP(E790,Video_List!G:K,5),"video")</f>
        <v>video</v>
      </c>
      <c r="G790" s="5" t="str">
        <f>IF(ISBLANK(E790),"",IFERROR(IF(MATCH(E790,Video_List!$G:$G,)&gt;0,"ok",""),"errr"))</f>
        <v>ok</v>
      </c>
      <c r="H790" s="1" t="s">
        <v>881</v>
      </c>
      <c r="I790" s="81" t="str">
        <f>HYPERLINK(VLOOKUP(H790,Video_List!G:K,5),"video")</f>
        <v>video</v>
      </c>
      <c r="J790" s="5" t="str">
        <f>IF(ISBLANK(H790),"",IFERROR(IF(MATCH(H790,Video_List!$G:$G,)&gt;0,"ok",""),"error"))</f>
        <v>ok</v>
      </c>
      <c r="K790" s="2">
        <v>45172.634803240697</v>
      </c>
      <c r="L790" s="2">
        <v>45172.634918981501</v>
      </c>
      <c r="M790" s="52">
        <f t="shared" si="110"/>
        <v>1.1574080417631194E-4</v>
      </c>
      <c r="N790" s="53" t="s">
        <v>31</v>
      </c>
      <c r="O790" s="54" t="s">
        <v>32</v>
      </c>
      <c r="P790" s="54" t="s">
        <v>33</v>
      </c>
      <c r="Q790" s="6">
        <v>259</v>
      </c>
      <c r="R790" s="5" t="str">
        <f t="shared" si="107"/>
        <v>FAIR-D3/259</v>
      </c>
      <c r="S790" s="4" t="str">
        <f>IF(ISBLANK(E790),"",IF(E790=H790, "1 video",CONCATENATE((+COUNTIFS(Video_List!$A:$A,Monitoring!C790,Video_List!$D:$D,"&lt;=" &amp;Monitoring!L790)-COUNTIFS(Video_List!$A:$A,Monitoring!C790,Video_List!$D:$D,"&lt;=" &amp;Monitoring!K790))+1," videos")))</f>
        <v>1 video</v>
      </c>
      <c r="T790" s="6" t="s">
        <v>537</v>
      </c>
      <c r="U790" s="75"/>
      <c r="V790" s="7" t="str">
        <f t="shared" si="105"/>
        <v/>
      </c>
      <c r="W790" s="85" t="str">
        <f>+IF(Y790="#N/C","-",IF(AC790="#N/C","no","yes"))</f>
        <v>yes</v>
      </c>
      <c r="X790" s="86" t="s">
        <v>35</v>
      </c>
      <c r="Y790" s="87" t="str">
        <f>+IFERROR(IF(Z790="#N/C","#N/C",INDEX(Taxonomy_UniqueValues!A:A,MATCH(Z790,Taxonomy_UniqueValues!B:B,0))),"#N/C")</f>
        <v>Insecta</v>
      </c>
      <c r="Z790" s="87" t="str">
        <f>+IFERROR(IF(AA790="#N/C","#N/C",INDEX(Taxonomy_UniqueValues!B:B,MATCH(AA790,Taxonomy_UniqueValues!C:C,0))),"#N/C")</f>
        <v>Diptera</v>
      </c>
      <c r="AA790" s="87" t="str">
        <f>+IFERROR(IF(AC790="#N/C","#N/C",INDEX(Taxonomy_UniqueValues!C:C,MATCH(AC790,Taxonomy_UniqueValues!E:E,0))),"#N/C")</f>
        <v>Brachycera</v>
      </c>
      <c r="AB790" s="87" t="str">
        <f>+IFERROR(IF(AC790="#N/C","#N/C",INDEX(Taxonomy_UniqueValues!D:D,MATCH(AC790,Taxonomy_UniqueValues!E:E,0))),"#N/C")</f>
        <v>Muscomorpha</v>
      </c>
      <c r="AC790" s="87" t="str">
        <f>+IFERROR(IF(AD790="#N/C","#N/C",INDEX(Taxonomy_UniqueValues!E:E,MATCH(AD790,Taxonomy_UniqueValues!F:F,0))),"#N/C")</f>
        <v>Oestroidea</v>
      </c>
      <c r="AD790" s="87" t="str">
        <f>+IFERROR(IF(AE790="#N/C","#N/C",IF(AE790="-",INDEX(Taxonomy_UniqueValues!F:F,MATCH(AF790,Taxonomy_UniqueValues!H:H,0)),INDEX(Taxonomy_UniqueValues!F:F,MATCH(AE790,Taxonomy_UniqueValues!G:G,0)))),"#N/C")</f>
        <v>Sarcophagidae</v>
      </c>
      <c r="AE790" s="87" t="str">
        <f>+IFERROR(IF(AF790="#N/C","#N/C",INDEX(Taxonomy_UniqueValues!G:G,MATCH(AF790,Taxonomy_UniqueValues!H:H,0))),"#N/C")</f>
        <v>Sarcophaginae</v>
      </c>
      <c r="AF790" s="89" t="s">
        <v>322</v>
      </c>
      <c r="AG790" s="88" t="s">
        <v>37</v>
      </c>
      <c r="AH790" s="39" t="str" cm="1">
        <f t="array" ref="AH790">IF(LEN(V790)&gt;1,V790,_xlfn.LET(_xlpm.cls,Y790, _xlpm.ord,IFERROR(Z790,"#N/C"), _xlpm.subord,IFERROR(AA790,"#N/C"), _xlpm.infr,IFERROR(AB790,"#N/C"), _xlpm.sf,IFERROR(AC790,"#N/C"), _xlpm.fam,IFERROR(AD790,"#N/C"), _xlpm.subfam,IF(TRIM(AE790)="-","#N/C",IFERROR(AE790,"#N/C")),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_xlpm.fallback,IF(IFERROR(Z790,"#N/C")="#N/C",Y790,IF(IFERROR(AA790,"#N/C")="#N/C",Z790,IF(IFERROR(AB790,"#N/C")="#N/C",AA790,IF(IFERROR(AC790,"#N/C")="#N/C",AB790,IF(IFERROR(AD790,"#N/C")="#N/C",AC790,IF(IFERROR(AE790,"#N/C")="#N/C",AD790,"#N/C")))))), _xlpm.finalResult,IF(OR(_xlpm.computedResult="",_xlpm.computedResult="#N/C"),_xlpm.fallback,_xlpm.computedResult), INDEX(_xlpm.finalResult,1)))</f>
        <v>flesh_fly</v>
      </c>
      <c r="AI790" s="106" t="s">
        <v>35</v>
      </c>
      <c r="AJ790" s="55" t="str">
        <f t="shared" si="106"/>
        <v>Insecta.Diptera.Brachycera.Muscomorpha.Oestroidea.Sarcophagidae.Sarcophaginae.Sarcophaga.#N/C</v>
      </c>
    </row>
    <row r="791" spans="1:36" x14ac:dyDescent="0.25">
      <c r="A791" s="3">
        <v>260</v>
      </c>
      <c r="B791" s="50" t="str">
        <f t="shared" si="102"/>
        <v>FAIR-D3_260</v>
      </c>
      <c r="C791" s="51" t="s">
        <v>530</v>
      </c>
      <c r="D791" s="4">
        <f t="shared" si="109"/>
        <v>45172</v>
      </c>
      <c r="E791" s="1" t="s">
        <v>882</v>
      </c>
      <c r="F791" s="81" t="str">
        <f>HYPERLINK(VLOOKUP(E791,Video_List!G:K,5),"video")</f>
        <v>video</v>
      </c>
      <c r="G791" s="5" t="str">
        <f>IF(ISBLANK(E791),"",IFERROR(IF(MATCH(E791,Video_List!$G:$G,)&gt;0,"ok",""),"errr"))</f>
        <v>ok</v>
      </c>
      <c r="H791" s="1" t="s">
        <v>882</v>
      </c>
      <c r="I791" s="81" t="str">
        <f>HYPERLINK(VLOOKUP(H791,Video_List!G:K,5),"video")</f>
        <v>video</v>
      </c>
      <c r="J791" s="5" t="str">
        <f>IF(ISBLANK(H791),"",IFERROR(IF(MATCH(H791,Video_List!$G:$G,)&gt;0,"ok",""),"error"))</f>
        <v>ok</v>
      </c>
      <c r="K791" s="2">
        <v>45172.750798611101</v>
      </c>
      <c r="L791" s="2">
        <v>45172.750833333303</v>
      </c>
      <c r="M791" s="52">
        <f t="shared" si="110"/>
        <v>3.4722201235126704E-5</v>
      </c>
      <c r="N791" s="53" t="s">
        <v>31</v>
      </c>
      <c r="O791" s="54" t="s">
        <v>32</v>
      </c>
      <c r="P791" s="54" t="s">
        <v>33</v>
      </c>
      <c r="Q791" s="6">
        <v>260</v>
      </c>
      <c r="R791" s="5" t="str">
        <f t="shared" si="107"/>
        <v>FAIR-D3/260</v>
      </c>
      <c r="S791" s="4" t="str">
        <f>IF(ISBLANK(E791),"",IF(E791=H791, "1 video",CONCATENATE((+COUNTIFS(Video_List!$A:$A,Monitoring!C791,Video_List!$D:$D,"&lt;=" &amp;Monitoring!L791)-COUNTIFS(Video_List!$A:$A,Monitoring!C791,Video_List!$D:$D,"&lt;=" &amp;Monitoring!K791))+1," videos")))</f>
        <v>1 video</v>
      </c>
      <c r="T791" s="54" t="s">
        <v>34</v>
      </c>
      <c r="U791" s="75"/>
      <c r="V791" s="7" t="str">
        <f t="shared" si="105"/>
        <v/>
      </c>
      <c r="W791" s="85" t="str">
        <f>+IF(Y791="#N/C","-",IF(AC791="#N/C","no","yes"))</f>
        <v>no</v>
      </c>
      <c r="X791" s="86" t="s">
        <v>35</v>
      </c>
      <c r="Y791" s="87" t="str">
        <f>+IFERROR(IF(Z791="#N/C","#N/C",INDEX(Taxonomy_UniqueValues!A:A,MATCH(Z791,Taxonomy_UniqueValues!B:B,0))),"#N/C")</f>
        <v>Insecta</v>
      </c>
      <c r="Z791" s="87" t="str">
        <f>+IFERROR(IF(AA791="#N/C","#N/C",INDEX(Taxonomy_UniqueValues!B:B,MATCH(AA791,Taxonomy_UniqueValues!C:C,0))),"#N/C")</f>
        <v>Diptera</v>
      </c>
      <c r="AA791" s="87" t="s">
        <v>49</v>
      </c>
      <c r="AB791" s="87" t="str">
        <f>+IFERROR(IF(AC791="#N/C","#N/C",INDEX(Taxonomy_UniqueValues!D:D,MATCH(AC791,Taxonomy_UniqueValues!E:E,0))),"#N/C")</f>
        <v>#N/C</v>
      </c>
      <c r="AC791" s="87" t="str">
        <f>+IFERROR(IF(AD791="#N/C","#N/C",INDEX(Taxonomy_UniqueValues!E:E,MATCH(AD791,Taxonomy_UniqueValues!F:F,0))),"#N/C")</f>
        <v>#N/C</v>
      </c>
      <c r="AD791" s="87" t="str">
        <f>+IFERROR(IF(AE791="#N/C","#N/C",IF(AE791="-",INDEX(Taxonomy_UniqueValues!F:F,MATCH(AF791,Taxonomy_UniqueValues!H:H,0)),INDEX(Taxonomy_UniqueValues!F:F,MATCH(AE791,Taxonomy_UniqueValues!G:G,0)))),"#N/C")</f>
        <v>#N/C</v>
      </c>
      <c r="AE791" s="87" t="str">
        <f>+IFERROR(IF(AF791="#N/C","#N/C",INDEX(Taxonomy_UniqueValues!G:G,MATCH(AF791,Taxonomy_UniqueValues!H:H,0))),"#N/C")</f>
        <v>#N/C</v>
      </c>
      <c r="AF791" s="89" t="str">
        <f>+IFERROR(IF(AG791="#N/C","#N/C",INDEX(Taxonomy_UniqueValues!H:H,MATCH(AG791,Taxonomy_UniqueValues!I:I,0))),"#N/C")</f>
        <v>#N/C</v>
      </c>
      <c r="AG791" s="88" t="s">
        <v>37</v>
      </c>
      <c r="AH791" s="39" t="str" cm="1">
        <f t="array" ref="AH791">IF(LEN(V791)&gt;1,V791,_xlfn.LET(_xlpm.cls,Y791, _xlpm.ord,IFERROR(Z791,"#N/C"), _xlpm.subord,IFERROR(AA791,"#N/C"), _xlpm.infr,IFERROR(AB791,"#N/C"), _xlpm.sf,IFERROR(AC791,"#N/C"), _xlpm.fam,IFERROR(AD791,"#N/C"), _xlpm.subfam,IF(TRIM(AE791)="-","#N/C",IFERROR(AE791,"#N/C")),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_xlpm.fallback,IF(IFERROR(Z791,"#N/C")="#N/C",Y791,IF(IFERROR(AA791,"#N/C")="#N/C",Z791,IF(IFERROR(AB791,"#N/C")="#N/C",AA791,IF(IFERROR(AC791,"#N/C")="#N/C",AB791,IF(IFERROR(AD791,"#N/C")="#N/C",AC791,IF(IFERROR(AE791,"#N/C")="#N/C",AD791,"#N/C")))))), _xlpm.finalResult,IF(OR(_xlpm.computedResult="",_xlpm.computedResult="#N/C"),_xlpm.fallback,_xlpm.computedResult), INDEX(_xlpm.finalResult,1)))</f>
        <v>Brachycera</v>
      </c>
      <c r="AI791" s="106" t="s">
        <v>35</v>
      </c>
      <c r="AJ791" s="55" t="str">
        <f t="shared" si="106"/>
        <v>Insecta.Diptera.Brachycera.#N/C.#N/C.#N/C.#N/C.#N/C.#N/C</v>
      </c>
    </row>
    <row r="792" spans="1:36" x14ac:dyDescent="0.25">
      <c r="A792" s="3">
        <v>261</v>
      </c>
      <c r="B792" s="50" t="str">
        <f t="shared" si="102"/>
        <v>FAIR-D3_261</v>
      </c>
      <c r="C792" s="51" t="s">
        <v>530</v>
      </c>
      <c r="D792" s="4">
        <f t="shared" si="109"/>
        <v>45172</v>
      </c>
      <c r="E792" s="1" t="s">
        <v>883</v>
      </c>
      <c r="F792" s="81" t="str">
        <f>HYPERLINK(VLOOKUP(E792,Video_List!G:K,5),"video")</f>
        <v>video</v>
      </c>
      <c r="G792" s="5" t="str">
        <f>IF(ISBLANK(E792),"",IFERROR(IF(MATCH(E792,Video_List!$G:$G,)&gt;0,"ok",""),"errr"))</f>
        <v>ok</v>
      </c>
      <c r="H792" s="1" t="s">
        <v>883</v>
      </c>
      <c r="I792" s="81" t="str">
        <f>HYPERLINK(VLOOKUP(H792,Video_List!G:K,5),"video")</f>
        <v>video</v>
      </c>
      <c r="J792" s="5" t="str">
        <f>IF(ISBLANK(H792),"",IFERROR(IF(MATCH(H792,Video_List!$G:$G,)&gt;0,"ok",""),"error"))</f>
        <v>ok</v>
      </c>
      <c r="K792" s="2">
        <v>45172.751562500001</v>
      </c>
      <c r="L792" s="2">
        <v>45172.7516203704</v>
      </c>
      <c r="M792" s="52">
        <f t="shared" si="110"/>
        <v>5.7870398450177163E-5</v>
      </c>
      <c r="N792" s="53" t="s">
        <v>31</v>
      </c>
      <c r="O792" s="54" t="s">
        <v>32</v>
      </c>
      <c r="P792" s="54" t="s">
        <v>33</v>
      </c>
      <c r="Q792" s="6">
        <v>261</v>
      </c>
      <c r="R792" s="5" t="str">
        <f t="shared" si="107"/>
        <v>FAIR-D3/261</v>
      </c>
      <c r="S792" s="4" t="str">
        <f>IF(ISBLANK(E792),"",IF(E792=H792, "1 video",CONCATENATE((+COUNTIFS(Video_List!$A:$A,Monitoring!C792,Video_List!$D:$D,"&lt;=" &amp;Monitoring!L792)-COUNTIFS(Video_List!$A:$A,Monitoring!C792,Video_List!$D:$D,"&lt;=" &amp;Monitoring!K792))+1," videos")))</f>
        <v>1 video</v>
      </c>
      <c r="T792" s="54" t="s">
        <v>42</v>
      </c>
      <c r="U792" s="75"/>
      <c r="V792" s="7" t="str">
        <f t="shared" si="105"/>
        <v/>
      </c>
      <c r="W792" s="85" t="s">
        <v>32</v>
      </c>
      <c r="X792" s="86" t="s">
        <v>32</v>
      </c>
      <c r="Y792" s="87" t="str">
        <f>+IFERROR(IF(Z792="#N/C","#N/C",INDEX(Taxonomy_UniqueValues!A:A,MATCH(Z792,Taxonomy_UniqueValues!B:B,0))),"#N/C")</f>
        <v>Insecta</v>
      </c>
      <c r="Z792" s="87" t="str">
        <f>+IFERROR(IF(AA792="#N/C","#N/C",INDEX(Taxonomy_UniqueValues!B:B,MATCH(AA792,Taxonomy_UniqueValues!C:C,0))),"#N/C")</f>
        <v>Diptera</v>
      </c>
      <c r="AA792" s="87" t="str">
        <f>+IFERROR(IF(AC792="#N/C","#N/C",INDEX(Taxonomy_UniqueValues!C:C,MATCH(AC792,Taxonomy_UniqueValues!E:E,0))),"#N/C")</f>
        <v>Brachycera</v>
      </c>
      <c r="AB792" s="87" t="str">
        <f>+IFERROR(IF(AC792="#N/C","#N/C",INDEX(Taxonomy_UniqueValues!D:D,MATCH(AC792,Taxonomy_UniqueValues!E:E,0))),"#N/C")</f>
        <v>Muscomorpha</v>
      </c>
      <c r="AC792" s="87" t="str">
        <f>+IFERROR(IF(AD792="#N/C","#N/C",INDEX(Taxonomy_UniqueValues!E:E,MATCH(AD792,Taxonomy_UniqueValues!F:F,0))),"#N/C")</f>
        <v>Syrphoidea</v>
      </c>
      <c r="AD792" s="87" t="str">
        <f>+IFERROR(IF(AE792="#N/C","#N/C",IF(AE792="-",INDEX(Taxonomy_UniqueValues!F:F,MATCH(AF792,Taxonomy_UniqueValues!H:H,0)),INDEX(Taxonomy_UniqueValues!F:F,MATCH(AE792,Taxonomy_UniqueValues!G:G,0)))),"#N/C")</f>
        <v>Syrphidae</v>
      </c>
      <c r="AE792" s="87" t="str">
        <f>+IFERROR(IF(AF792="#N/C","#N/C",INDEX(Taxonomy_UniqueValues!G:G,MATCH(AF792,Taxonomy_UniqueValues!H:H,0))),"#N/C")</f>
        <v>Syrphinae</v>
      </c>
      <c r="AF792" s="89" t="s">
        <v>884</v>
      </c>
      <c r="AG792" s="88" t="s">
        <v>37</v>
      </c>
      <c r="AH792" s="39" t="str" cm="1">
        <f t="array" ref="AH792">IF(LEN(V792)&gt;1,V792,_xlfn.LET(_xlpm.cls,Y792, _xlpm.ord,IFERROR(Z792,"#N/C"), _xlpm.subord,IFERROR(AA792,"#N/C"), _xlpm.infr,IFERROR(AB792,"#N/C"), _xlpm.sf,IFERROR(AC792,"#N/C"), _xlpm.fam,IFERROR(AD792,"#N/C"), _xlpm.subfam,IF(TRIM(AE792)="-","#N/C",IFERROR(AE792,"#N/C")),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_xlpm.fallback,IF(IFERROR(Z792,"#N/C")="#N/C",Y792,IF(IFERROR(AA792,"#N/C")="#N/C",Z792,IF(IFERROR(AB792,"#N/C")="#N/C",AA792,IF(IFERROR(AC792,"#N/C")="#N/C",AB792,IF(IFERROR(AD792,"#N/C")="#N/C",AC792,IF(IFERROR(AE792,"#N/C")="#N/C",AD792,"#N/C")))))), _xlpm.finalResult,IF(OR(_xlpm.computedResult="",_xlpm.computedResult="#N/C"),_xlpm.fallback,_xlpm.computedResult), INDEX(_xlpm.finalResult,1)))</f>
        <v>hoverfly</v>
      </c>
      <c r="AI792" s="106" t="s">
        <v>35</v>
      </c>
      <c r="AJ792" s="55" t="str">
        <f t="shared" si="106"/>
        <v>Insecta.Diptera.Brachycera.Muscomorpha.Syrphoidea.Syrphidae.Syrphinae.Scaeva.#N/C</v>
      </c>
    </row>
    <row r="793" spans="1:36" x14ac:dyDescent="0.25">
      <c r="A793" s="3">
        <v>262</v>
      </c>
      <c r="B793" s="50" t="str">
        <f t="shared" si="102"/>
        <v>FAIR-D3_262</v>
      </c>
      <c r="C793" s="51" t="s">
        <v>530</v>
      </c>
      <c r="D793" s="4">
        <f t="shared" si="109"/>
        <v>45172</v>
      </c>
      <c r="E793" s="1" t="s">
        <v>883</v>
      </c>
      <c r="F793" s="81" t="str">
        <f>HYPERLINK(VLOOKUP(E793,Video_List!G:K,5),"video")</f>
        <v>video</v>
      </c>
      <c r="G793" s="5" t="str">
        <f>IF(ISBLANK(E793),"",IFERROR(IF(MATCH(E793,Video_List!$G:$G,)&gt;0,"ok",""),"errr"))</f>
        <v>ok</v>
      </c>
      <c r="H793" s="1" t="s">
        <v>883</v>
      </c>
      <c r="I793" s="81" t="str">
        <f>HYPERLINK(VLOOKUP(H793,Video_List!G:K,5),"video")</f>
        <v>video</v>
      </c>
      <c r="J793" s="5" t="str">
        <f>IF(ISBLANK(H793),"",IFERROR(IF(MATCH(H793,Video_List!$G:$G,)&gt;0,"ok",""),"error"))</f>
        <v>ok</v>
      </c>
      <c r="K793" s="2">
        <v>45172.751909722203</v>
      </c>
      <c r="L793" s="2">
        <v>45172.752326388902</v>
      </c>
      <c r="M793" s="52">
        <f t="shared" si="110"/>
        <v>4.166666985838674E-4</v>
      </c>
      <c r="N793" s="53" t="s">
        <v>31</v>
      </c>
      <c r="O793" s="54" t="s">
        <v>32</v>
      </c>
      <c r="P793" s="54" t="s">
        <v>33</v>
      </c>
      <c r="Q793" s="6">
        <v>262</v>
      </c>
      <c r="R793" s="5" t="str">
        <f t="shared" si="107"/>
        <v>FAIR-D3/262</v>
      </c>
      <c r="S793" s="4" t="str">
        <f>IF(ISBLANK(E793),"",IF(E793=H793, "1 video",CONCATENATE((+COUNTIFS(Video_List!$A:$A,Monitoring!C793,Video_List!$D:$D,"&lt;=" &amp;Monitoring!L793)-COUNTIFS(Video_List!$A:$A,Monitoring!C793,Video_List!$D:$D,"&lt;=" &amp;Monitoring!K793))+1," videos")))</f>
        <v>1 video</v>
      </c>
      <c r="T793" s="54" t="s">
        <v>34</v>
      </c>
      <c r="U793" s="75"/>
      <c r="V793" s="7" t="str">
        <f t="shared" si="105"/>
        <v/>
      </c>
      <c r="W793" s="85" t="str">
        <f>+IF(Y793="#N/C","-",IF(AC793="#N/C","no","yes"))</f>
        <v>yes</v>
      </c>
      <c r="X793" s="86" t="s">
        <v>35</v>
      </c>
      <c r="Y793" s="87" t="str">
        <f>+IFERROR(IF(Z793="#N/C","#N/C",INDEX(Taxonomy_UniqueValues!A:A,MATCH(Z793,Taxonomy_UniqueValues!B:B,0))),"#N/C")</f>
        <v>Insecta</v>
      </c>
      <c r="Z793" s="87" t="str">
        <f>+IFERROR(IF(AA793="#N/C","#N/C",INDEX(Taxonomy_UniqueValues!B:B,MATCH(AA793,Taxonomy_UniqueValues!C:C,0))),"#N/C")</f>
        <v>Diptera</v>
      </c>
      <c r="AA793" s="87" t="str">
        <f>+IFERROR(IF(AC793="#N/C","#N/C",INDEX(Taxonomy_UniqueValues!C:C,MATCH(AC793,Taxonomy_UniqueValues!E:E,0))),"#N/C")</f>
        <v>Brachycera</v>
      </c>
      <c r="AB793" s="87" t="str">
        <f>+IFERROR(IF(AC793="#N/C","#N/C",INDEX(Taxonomy_UniqueValues!D:D,MATCH(AC793,Taxonomy_UniqueValues!E:E,0))),"#N/C")</f>
        <v>Muscomorpha</v>
      </c>
      <c r="AC793" s="87" t="s">
        <v>36</v>
      </c>
      <c r="AD793" s="87" t="str">
        <f>+IFERROR(IF(AE793="#N/C","#N/C",IF(AE793="-",INDEX(Taxonomy_UniqueValues!F:F,MATCH(AF793,Taxonomy_UniqueValues!H:H,0)),INDEX(Taxonomy_UniqueValues!F:F,MATCH(AE793,Taxonomy_UniqueValues!G:G,0)))),"#N/C")</f>
        <v>#N/C</v>
      </c>
      <c r="AE793" s="87" t="str">
        <f>+IFERROR(IF(AF793="#N/C","#N/C",INDEX(Taxonomy_UniqueValues!G:G,MATCH(AF793,Taxonomy_UniqueValues!H:H,0))),"#N/C")</f>
        <v>#N/C</v>
      </c>
      <c r="AF793" s="89" t="str">
        <f>+IFERROR(IF(AG793="#N/C","#N/C",INDEX(Taxonomy_UniqueValues!H:H,MATCH(AG793,Taxonomy_UniqueValues!I:I,0))),"#N/C")</f>
        <v>#N/C</v>
      </c>
      <c r="AG793" s="88" t="s">
        <v>37</v>
      </c>
      <c r="AH793" s="39" t="str" cm="1">
        <f t="array" ref="AH793">IF(LEN(V793)&gt;1,V793,_xlfn.LET(_xlpm.cls,Y793, _xlpm.ord,IFERROR(Z793,"#N/C"), _xlpm.subord,IFERROR(AA793,"#N/C"), _xlpm.infr,IFERROR(AB793,"#N/C"), _xlpm.sf,IFERROR(AC793,"#N/C"), _xlpm.fam,IFERROR(AD793,"#N/C"), _xlpm.subfam,IF(TRIM(AE793)="-","#N/C",IFERROR(AE793,"#N/C")),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_xlpm.fallback,IF(IFERROR(Z793,"#N/C")="#N/C",Y793,IF(IFERROR(AA793,"#N/C")="#N/C",Z793,IF(IFERROR(AB793,"#N/C")="#N/C",AA793,IF(IFERROR(AC793,"#N/C")="#N/C",AB793,IF(IFERROR(AD793,"#N/C")="#N/C",AC793,IF(IFERROR(AE793,"#N/C")="#N/C",AD793,"#N/C")))))), _xlpm.finalResult,IF(OR(_xlpm.computedResult="",_xlpm.computedResult="#N/C"),_xlpm.fallback,_xlpm.computedResult), INDEX(_xlpm.finalResult,1)))</f>
        <v>Muscoidea</v>
      </c>
      <c r="AI793" s="106" t="s">
        <v>35</v>
      </c>
      <c r="AJ793" s="55" t="str">
        <f t="shared" si="106"/>
        <v>Insecta.Diptera.Brachycera.Muscomorpha.Muscoidea.#N/C.#N/C.#N/C.#N/C</v>
      </c>
    </row>
    <row r="794" spans="1:36" x14ac:dyDescent="0.25">
      <c r="A794" s="3">
        <v>263</v>
      </c>
      <c r="B794" s="50" t="str">
        <f t="shared" si="102"/>
        <v>FAIR-D3_263</v>
      </c>
      <c r="C794" s="51" t="s">
        <v>530</v>
      </c>
      <c r="D794" s="4">
        <f t="shared" si="109"/>
        <v>45173</v>
      </c>
      <c r="E794" s="1" t="s">
        <v>885</v>
      </c>
      <c r="F794" s="81" t="str">
        <f>HYPERLINK(VLOOKUP(E794,Video_List!G:K,5),"video")</f>
        <v>video</v>
      </c>
      <c r="G794" s="5" t="str">
        <f>IF(ISBLANK(E794),"",IFERROR(IF(MATCH(E794,Video_List!$G:$G,)&gt;0,"ok",""),"errr"))</f>
        <v>ok</v>
      </c>
      <c r="H794" s="1" t="s">
        <v>886</v>
      </c>
      <c r="I794" s="81" t="str">
        <f>HYPERLINK(VLOOKUP(H794,Video_List!G:K,5),"video")</f>
        <v>video</v>
      </c>
      <c r="J794" s="5" t="str">
        <f>IF(ISBLANK(H794),"",IFERROR(IF(MATCH(H794,Video_List!$G:$G,)&gt;0,"ok",""),"error"))</f>
        <v>ok</v>
      </c>
      <c r="K794" s="2">
        <v>45173.315844907404</v>
      </c>
      <c r="L794" s="2">
        <v>45173.368622685201</v>
      </c>
      <c r="M794" s="52">
        <f t="shared" si="110"/>
        <v>5.2777777797018643E-2</v>
      </c>
      <c r="N794" s="53" t="s">
        <v>31</v>
      </c>
      <c r="O794" s="54" t="s">
        <v>32</v>
      </c>
      <c r="P794" s="54" t="s">
        <v>33</v>
      </c>
      <c r="Q794" s="6">
        <v>263</v>
      </c>
      <c r="R794" s="5" t="str">
        <f t="shared" si="107"/>
        <v>FAIR-D3/263</v>
      </c>
      <c r="S794" s="4" t="str">
        <f>IF(ISBLANK(E794),"",IF(E794=H794, "1 video",CONCATENATE((+COUNTIFS(Video_List!$A:$A,Monitoring!C794,Video_List!$D:$D,"&lt;=" &amp;Monitoring!L794)-COUNTIFS(Video_List!$A:$A,Monitoring!C794,Video_List!$D:$D,"&lt;=" &amp;Monitoring!K794))+1," videos")))</f>
        <v>11 videos</v>
      </c>
      <c r="T794" s="54" t="s">
        <v>555</v>
      </c>
      <c r="U794" s="75"/>
      <c r="V794" s="7" t="str">
        <f t="shared" si="105"/>
        <v/>
      </c>
      <c r="W794" s="85" t="str">
        <f>+IF(Y794="#N/C","-",IF(AC794="#N/C","no","yes"))</f>
        <v>yes</v>
      </c>
      <c r="X794" s="86" t="s">
        <v>32</v>
      </c>
      <c r="Y794" s="87" t="str">
        <f>+IFERROR(IF(Z794="#N/C","#N/C",INDEX(Taxonomy_UniqueValues!A:A,MATCH(Z794,Taxonomy_UniqueValues!B:B,0))),"#N/C")</f>
        <v>Insecta</v>
      </c>
      <c r="Z794" s="87" t="str">
        <f>+IFERROR(IF(AA794="#N/C","#N/C",INDEX(Taxonomy_UniqueValues!B:B,MATCH(AA794,Taxonomy_UniqueValues!C:C,0))),"#N/C")</f>
        <v>Diptera</v>
      </c>
      <c r="AA794" s="87" t="str">
        <f>+IFERROR(IF(AC794="#N/C","#N/C",INDEX(Taxonomy_UniqueValues!C:C,MATCH(AC794,Taxonomy_UniqueValues!E:E,0))),"#N/C")</f>
        <v>Brachycera</v>
      </c>
      <c r="AB794" s="87" t="str">
        <f>+IFERROR(IF(AC794="#N/C","#N/C",INDEX(Taxonomy_UniqueValues!D:D,MATCH(AC794,Taxonomy_UniqueValues!E:E,0))),"#N/C")</f>
        <v>Asilomorpha</v>
      </c>
      <c r="AC794" s="87" t="str">
        <f>+IFERROR(IF(AD794="#N/C","#N/C",INDEX(Taxonomy_UniqueValues!E:E,MATCH(AD794,Taxonomy_UniqueValues!F:F,0))),"#N/C")</f>
        <v>Asiloidea</v>
      </c>
      <c r="AD794" s="87" t="str">
        <f>+IFERROR(IF(AE794="#N/C","#N/C",IF(AE794="-",INDEX(Taxonomy_UniqueValues!F:F,MATCH(AF794,Taxonomy_UniqueValues!H:H,0)),INDEX(Taxonomy_UniqueValues!F:F,MATCH(AE794,Taxonomy_UniqueValues!G:G,0)))),"#N/C")</f>
        <v>Asilidae</v>
      </c>
      <c r="AE794" s="87" t="s">
        <v>887</v>
      </c>
      <c r="AF794" s="89" t="str">
        <f>+IFERROR(IF(AG794="#N/C","#N/C",INDEX(Taxonomy_UniqueValues!H:H,MATCH(AG794,Taxonomy_UniqueValues!I:I,0))),"#N/C")</f>
        <v>#N/C</v>
      </c>
      <c r="AG794" s="88" t="s">
        <v>37</v>
      </c>
      <c r="AH794" s="39" t="str" cm="1">
        <f t="array" ref="AH794">IF(LEN(V794)&gt;1,V794,_xlfn.LET(_xlpm.cls,Y794, _xlpm.ord,IFERROR(Z794,"#N/C"), _xlpm.subord,IFERROR(AA794,"#N/C"), _xlpm.infr,IFERROR(AB794,"#N/C"), _xlpm.sf,IFERROR(AC794,"#N/C"), _xlpm.fam,IFERROR(AD794,"#N/C"), _xlpm.subfam,IF(TRIM(AE794)="-","#N/C",IFERROR(AE794,"#N/C")),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_xlpm.fallback,IF(IFERROR(Z794,"#N/C")="#N/C",Y794,IF(IFERROR(AA794,"#N/C")="#N/C",Z794,IF(IFERROR(AB794,"#N/C")="#N/C",AA794,IF(IFERROR(AC794,"#N/C")="#N/C",AB794,IF(IFERROR(AD794,"#N/C")="#N/C",AC794,IF(IFERROR(AE794,"#N/C")="#N/C",AD794,"#N/C")))))), _xlpm.finalResult,IF(OR(_xlpm.computedResult="",_xlpm.computedResult="#N/C"),_xlpm.fallback,_xlpm.computedResult), INDEX(_xlpm.finalResult,1)))</f>
        <v>robber_fly</v>
      </c>
      <c r="AI794" s="106" t="s">
        <v>35</v>
      </c>
      <c r="AJ794" s="55" t="str">
        <f t="shared" si="106"/>
        <v>Insecta.Diptera.Brachycera.Asilomorpha.Asiloidea.Asilidae.Asilinae.#N/C.#N/C</v>
      </c>
    </row>
    <row r="795" spans="1:36" x14ac:dyDescent="0.25">
      <c r="A795" s="3">
        <v>264</v>
      </c>
      <c r="B795" s="50" t="str">
        <f t="shared" si="102"/>
        <v>FAIR-D3_264</v>
      </c>
      <c r="C795" s="51" t="s">
        <v>530</v>
      </c>
      <c r="D795" s="4">
        <f t="shared" si="109"/>
        <v>45173</v>
      </c>
      <c r="E795" s="1" t="s">
        <v>888</v>
      </c>
      <c r="F795" s="81" t="str">
        <f>HYPERLINK(VLOOKUP(E795,Video_List!G:K,5),"video")</f>
        <v>video</v>
      </c>
      <c r="G795" s="5" t="str">
        <f>IF(ISBLANK(E795),"",IFERROR(IF(MATCH(E795,Video_List!$G:$G,)&gt;0,"ok",""),"errr"))</f>
        <v>ok</v>
      </c>
      <c r="H795" s="1" t="s">
        <v>888</v>
      </c>
      <c r="I795" s="81" t="str">
        <f>HYPERLINK(VLOOKUP(H795,Video_List!G:K,5),"video")</f>
        <v>video</v>
      </c>
      <c r="J795" s="5" t="str">
        <f>IF(ISBLANK(H795),"",IFERROR(IF(MATCH(H795,Video_List!$G:$G,)&gt;0,"ok",""),"error"))</f>
        <v>ok</v>
      </c>
      <c r="K795" s="2">
        <v>45173.3827662037</v>
      </c>
      <c r="L795" s="2">
        <v>45173.383599537003</v>
      </c>
      <c r="M795" s="52">
        <f t="shared" si="110"/>
        <v>8.3333330258028582E-4</v>
      </c>
      <c r="N795" s="53" t="s">
        <v>46</v>
      </c>
      <c r="O795" s="54" t="s">
        <v>35</v>
      </c>
      <c r="P795" s="54" t="s">
        <v>33</v>
      </c>
      <c r="Q795" s="6">
        <v>264</v>
      </c>
      <c r="R795" s="5" t="str">
        <f t="shared" si="107"/>
        <v>FAIR-D3/264</v>
      </c>
      <c r="S795" s="4" t="str">
        <f>IF(ISBLANK(E795),"",IF(E795=H795, "1 video",CONCATENATE((+COUNTIFS(Video_List!$A:$A,Monitoring!C795,Video_List!$D:$D,"&lt;=" &amp;Monitoring!L795)-COUNTIFS(Video_List!$A:$A,Monitoring!C795,Video_List!$D:$D,"&lt;=" &amp;Monitoring!K795))+1," videos")))</f>
        <v>1 video</v>
      </c>
      <c r="T795" s="54" t="s">
        <v>34</v>
      </c>
      <c r="U795" s="75"/>
      <c r="V795" s="7" t="str">
        <f t="shared" si="105"/>
        <v/>
      </c>
      <c r="W795" s="85" t="str">
        <f>+IF(Y795="#N/C","-",IF(AC795="#N/C","no","yes"))</f>
        <v>no</v>
      </c>
      <c r="X795" s="86" t="s">
        <v>35</v>
      </c>
      <c r="Y795" s="87" t="str">
        <f>+IFERROR(IF(Z795="#N/C","#N/C",INDEX(Taxonomy_UniqueValues!A:A,MATCH(Z795,Taxonomy_UniqueValues!B:B,0))),"#N/C")</f>
        <v>Insecta</v>
      </c>
      <c r="Z795" s="87" t="str">
        <f>+IFERROR(IF(AA795="#N/C","#N/C",INDEX(Taxonomy_UniqueValues!B:B,MATCH(AA795,Taxonomy_UniqueValues!C:C,0))),"#N/C")</f>
        <v>Diptera</v>
      </c>
      <c r="AA795" s="87" t="s">
        <v>49</v>
      </c>
      <c r="AB795" s="87" t="str">
        <f>+IFERROR(IF(AC795="#N/C","#N/C",INDEX(Taxonomy_UniqueValues!D:D,MATCH(AC795,Taxonomy_UniqueValues!E:E,0))),"#N/C")</f>
        <v>#N/C</v>
      </c>
      <c r="AC795" s="87" t="str">
        <f>+IFERROR(IF(AD795="#N/C","#N/C",INDEX(Taxonomy_UniqueValues!E:E,MATCH(AD795,Taxonomy_UniqueValues!F:F,0))),"#N/C")</f>
        <v>#N/C</v>
      </c>
      <c r="AD795" s="87" t="str">
        <f>+IFERROR(IF(AE795="#N/C","#N/C",IF(AE795="-",INDEX(Taxonomy_UniqueValues!F:F,MATCH(AF795,Taxonomy_UniqueValues!H:H,0)),INDEX(Taxonomy_UniqueValues!F:F,MATCH(AE795,Taxonomy_UniqueValues!G:G,0)))),"#N/C")</f>
        <v>#N/C</v>
      </c>
      <c r="AE795" s="87" t="str">
        <f>+IFERROR(IF(AF795="#N/C","#N/C",INDEX(Taxonomy_UniqueValues!G:G,MATCH(AF795,Taxonomy_UniqueValues!H:H,0))),"#N/C")</f>
        <v>#N/C</v>
      </c>
      <c r="AF795" s="89" t="str">
        <f>+IFERROR(IF(AG795="#N/C","#N/C",INDEX(Taxonomy_UniqueValues!H:H,MATCH(AG795,Taxonomy_UniqueValues!I:I,0))),"#N/C")</f>
        <v>#N/C</v>
      </c>
      <c r="AG795" s="88" t="s">
        <v>37</v>
      </c>
      <c r="AH795" s="39" t="str" cm="1">
        <f t="array" ref="AH795">IF(LEN(V795)&gt;1,V795,_xlfn.LET(_xlpm.cls,Y795, _xlpm.ord,IFERROR(Z795,"#N/C"), _xlpm.subord,IFERROR(AA795,"#N/C"), _xlpm.infr,IFERROR(AB795,"#N/C"), _xlpm.sf,IFERROR(AC795,"#N/C"), _xlpm.fam,IFERROR(AD795,"#N/C"), _xlpm.subfam,IF(TRIM(AE795)="-","#N/C",IFERROR(AE795,"#N/C")),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_xlpm.fallback,IF(IFERROR(Z795,"#N/C")="#N/C",Y795,IF(IFERROR(AA795,"#N/C")="#N/C",Z795,IF(IFERROR(AB795,"#N/C")="#N/C",AA795,IF(IFERROR(AC795,"#N/C")="#N/C",AB795,IF(IFERROR(AD795,"#N/C")="#N/C",AC795,IF(IFERROR(AE795,"#N/C")="#N/C",AD795,"#N/C")))))), _xlpm.finalResult,IF(OR(_xlpm.computedResult="",_xlpm.computedResult="#N/C"),_xlpm.fallback,_xlpm.computedResult), INDEX(_xlpm.finalResult,1)))</f>
        <v>Brachycera</v>
      </c>
      <c r="AI795" s="106" t="s">
        <v>35</v>
      </c>
      <c r="AJ795" s="55" t="str">
        <f t="shared" si="106"/>
        <v>Insecta.Diptera.Brachycera.#N/C.#N/C.#N/C.#N/C.#N/C.#N/C</v>
      </c>
    </row>
    <row r="796" spans="1:36" x14ac:dyDescent="0.25">
      <c r="A796" s="3">
        <v>265</v>
      </c>
      <c r="B796" s="50" t="str">
        <f t="shared" si="102"/>
        <v>FAIR-D3_265</v>
      </c>
      <c r="C796" s="51" t="s">
        <v>530</v>
      </c>
      <c r="D796" s="4">
        <f t="shared" si="109"/>
        <v>45173</v>
      </c>
      <c r="E796" s="1" t="s">
        <v>889</v>
      </c>
      <c r="F796" s="81" t="str">
        <f>HYPERLINK(VLOOKUP(E796,Video_List!G:K,5),"video")</f>
        <v>video</v>
      </c>
      <c r="G796" s="5" t="str">
        <f>IF(ISBLANK(E796),"",IFERROR(IF(MATCH(E796,Video_List!$G:$G,)&gt;0,"ok",""),"errr"))</f>
        <v>ok</v>
      </c>
      <c r="H796" s="1" t="s">
        <v>889</v>
      </c>
      <c r="I796" s="81" t="str">
        <f>HYPERLINK(VLOOKUP(H796,Video_List!G:K,5),"video")</f>
        <v>video</v>
      </c>
      <c r="J796" s="5" t="str">
        <f>IF(ISBLANK(H796),"",IFERROR(IF(MATCH(H796,Video_List!$G:$G,)&gt;0,"ok",""),"error"))</f>
        <v>ok</v>
      </c>
      <c r="K796" s="2">
        <v>45173.397592592599</v>
      </c>
      <c r="L796" s="2">
        <v>45173.397696759297</v>
      </c>
      <c r="M796" s="52">
        <f t="shared" si="110"/>
        <v>1.041666982928291E-4</v>
      </c>
      <c r="N796" s="53" t="s">
        <v>31</v>
      </c>
      <c r="O796" s="54" t="s">
        <v>32</v>
      </c>
      <c r="P796" s="54" t="s">
        <v>33</v>
      </c>
      <c r="Q796" s="6">
        <v>265</v>
      </c>
      <c r="R796" s="5" t="str">
        <f t="shared" si="107"/>
        <v>FAIR-D3/265</v>
      </c>
      <c r="S796" s="4" t="str">
        <f>IF(ISBLANK(E796),"",IF(E796=H796, "1 video",CONCATENATE((+COUNTIFS(Video_List!$A:$A,Monitoring!C796,Video_List!$D:$D,"&lt;=" &amp;Monitoring!L796)-COUNTIFS(Video_List!$A:$A,Monitoring!C796,Video_List!$D:$D,"&lt;=" &amp;Monitoring!K796))+1," videos")))</f>
        <v>1 video</v>
      </c>
      <c r="T796" s="54" t="s">
        <v>34</v>
      </c>
      <c r="U796" s="75"/>
      <c r="V796" s="7" t="str">
        <f t="shared" si="105"/>
        <v/>
      </c>
      <c r="W796" s="85" t="s">
        <v>32</v>
      </c>
      <c r="X796" s="86" t="s">
        <v>32</v>
      </c>
      <c r="Y796" s="87" t="str">
        <f>+IFERROR(IF(Z796="#N/C","#N/C",INDEX(Taxonomy_UniqueValues!A:A,MATCH(Z796,Taxonomy_UniqueValues!B:B,0))),"#N/C")</f>
        <v>Insecta</v>
      </c>
      <c r="Z796" s="87" t="str">
        <f>+IFERROR(IF(AA796="#N/C","#N/C",INDEX(Taxonomy_UniqueValues!B:B,MATCH(AA796,Taxonomy_UniqueValues!C:C,0))),"#N/C")</f>
        <v>Diptera</v>
      </c>
      <c r="AA796" s="87" t="str">
        <f>+IFERROR(IF(AC796="#N/C","#N/C",INDEX(Taxonomy_UniqueValues!C:C,MATCH(AC796,Taxonomy_UniqueValues!E:E,0))),"#N/C")</f>
        <v>Brachycera</v>
      </c>
      <c r="AB796" s="87" t="str">
        <f>+IFERROR(IF(AC796="#N/C","#N/C",INDEX(Taxonomy_UniqueValues!D:D,MATCH(AC796,Taxonomy_UniqueValues!E:E,0))),"#N/C")</f>
        <v>Muscomorpha</v>
      </c>
      <c r="AC796" s="87" t="str">
        <f>+IFERROR(IF(AD796="#N/C","#N/C",INDEX(Taxonomy_UniqueValues!E:E,MATCH(AD796,Taxonomy_UniqueValues!F:F,0))),"#N/C")</f>
        <v>Sphaeroceroidea</v>
      </c>
      <c r="AD796" s="87" t="s">
        <v>890</v>
      </c>
      <c r="AE796" s="87" t="str">
        <f>+IFERROR(IF(AF796="#N/C","#N/C",INDEX(Taxonomy_UniqueValues!G:G,MATCH(AF796,Taxonomy_UniqueValues!H:H,0))),"#N/C")</f>
        <v>#N/C</v>
      </c>
      <c r="AF796" s="89" t="str">
        <f>+IFERROR(IF(AG796="#N/C","#N/C",INDEX(Taxonomy_UniqueValues!H:H,MATCH(AG796,Taxonomy_UniqueValues!I:I,0))),"#N/C")</f>
        <v>#N/C</v>
      </c>
      <c r="AG796" s="88" t="s">
        <v>37</v>
      </c>
      <c r="AH796" s="39" t="str" cm="1">
        <f t="array" ref="AH796">IF(LEN(V796)&gt;1,V796,_xlfn.LET(_xlpm.cls,Y796, _xlpm.ord,IFERROR(Z796,"#N/C"), _xlpm.subord,IFERROR(AA796,"#N/C"), _xlpm.infr,IFERROR(AB796,"#N/C"), _xlpm.sf,IFERROR(AC796,"#N/C"), _xlpm.fam,IFERROR(AD796,"#N/C"), _xlpm.subfam,IF(TRIM(AE796)="-","#N/C",IFERROR(AE796,"#N/C")),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_xlpm.fallback,IF(IFERROR(Z796,"#N/C")="#N/C",Y796,IF(IFERROR(AA796,"#N/C")="#N/C",Z796,IF(IFERROR(AB796,"#N/C")="#N/C",AA796,IF(IFERROR(AC796,"#N/C")="#N/C",AB796,IF(IFERROR(AD796,"#N/C")="#N/C",AC796,IF(IFERROR(AE796,"#N/C")="#N/C",AD796,"#N/C")))))), _xlpm.finalResult,IF(OR(_xlpm.computedResult="",_xlpm.computedResult="#N/C"),_xlpm.fallback,_xlpm.computedResult), INDEX(_xlpm.finalResult,1)))</f>
        <v>fly</v>
      </c>
      <c r="AI796" s="106" t="s">
        <v>35</v>
      </c>
      <c r="AJ796" s="55" t="str">
        <f t="shared" si="106"/>
        <v>Insecta.Diptera.Brachycera.Muscomorpha.Sphaeroceroidea.Heleomyzidae.#N/C.#N/C.#N/C</v>
      </c>
    </row>
    <row r="797" spans="1:36" x14ac:dyDescent="0.25">
      <c r="A797" s="3">
        <v>266</v>
      </c>
      <c r="B797" s="50" t="str">
        <f t="shared" si="102"/>
        <v>FAIR-D3_266</v>
      </c>
      <c r="C797" s="51" t="s">
        <v>530</v>
      </c>
      <c r="D797" s="4">
        <f t="shared" si="109"/>
        <v>45173</v>
      </c>
      <c r="E797" s="1" t="s">
        <v>891</v>
      </c>
      <c r="F797" s="81" t="str">
        <f>HYPERLINK(VLOOKUP(E797,Video_List!G:K,5),"video")</f>
        <v>video</v>
      </c>
      <c r="G797" s="5" t="str">
        <f>IF(ISBLANK(E797),"",IFERROR(IF(MATCH(E797,Video_List!$G:$G,)&gt;0,"ok",""),"errr"))</f>
        <v>ok</v>
      </c>
      <c r="H797" s="1" t="s">
        <v>891</v>
      </c>
      <c r="I797" s="81" t="str">
        <f>HYPERLINK(VLOOKUP(H797,Video_List!G:K,5),"video")</f>
        <v>video</v>
      </c>
      <c r="J797" s="5" t="str">
        <f>IF(ISBLANK(H797),"",IFERROR(IF(MATCH(H797,Video_List!$G:$G,)&gt;0,"ok",""),"error"))</f>
        <v>ok</v>
      </c>
      <c r="K797" s="2">
        <v>45173.425115740698</v>
      </c>
      <c r="L797" s="2">
        <v>45173.425173611096</v>
      </c>
      <c r="M797" s="52">
        <f t="shared" si="110"/>
        <v>5.7870398450177163E-5</v>
      </c>
      <c r="N797" s="53" t="s">
        <v>31</v>
      </c>
      <c r="O797" s="54" t="s">
        <v>35</v>
      </c>
      <c r="P797" s="54" t="s">
        <v>33</v>
      </c>
      <c r="Q797" s="6">
        <v>266</v>
      </c>
      <c r="R797" s="5" t="str">
        <f t="shared" si="107"/>
        <v>FAIR-D3/266</v>
      </c>
      <c r="S797" s="4" t="str">
        <f>IF(ISBLANK(E797),"",IF(E797=H797, "1 video",CONCATENATE((+COUNTIFS(Video_List!$A:$A,Monitoring!C797,Video_List!$D:$D,"&lt;=" &amp;Monitoring!L797)-COUNTIFS(Video_List!$A:$A,Monitoring!C797,Video_List!$D:$D,"&lt;=" &amp;Monitoring!K797))+1," videos")))</f>
        <v>1 video</v>
      </c>
      <c r="T797" s="6" t="s">
        <v>537</v>
      </c>
      <c r="U797" s="75"/>
      <c r="V797" s="7" t="str">
        <f t="shared" si="105"/>
        <v/>
      </c>
      <c r="W797" s="85" t="str">
        <f>+IF(Y797="#N/C","-",IF(AC797="#N/C","no","yes"))</f>
        <v>yes</v>
      </c>
      <c r="X797" s="86" t="s">
        <v>35</v>
      </c>
      <c r="Y797" s="87" t="str">
        <f>+IFERROR(IF(Z797="#N/C","#N/C",INDEX(Taxonomy_UniqueValues!A:A,MATCH(Z797,Taxonomy_UniqueValues!B:B,0))),"#N/C")</f>
        <v>Insecta</v>
      </c>
      <c r="Z797" s="87" t="str">
        <f>+IFERROR(IF(AA797="#N/C","#N/C",INDEX(Taxonomy_UniqueValues!B:B,MATCH(AA797,Taxonomy_UniqueValues!C:C,0))),"#N/C")</f>
        <v>Diptera</v>
      </c>
      <c r="AA797" s="87" t="str">
        <f>+IFERROR(IF(AC797="#N/C","#N/C",INDEX(Taxonomy_UniqueValues!C:C,MATCH(AC797,Taxonomy_UniqueValues!E:E,0))),"#N/C")</f>
        <v>Brachycera</v>
      </c>
      <c r="AB797" s="87" t="str">
        <f>+IFERROR(IF(AC797="#N/C","#N/C",INDEX(Taxonomy_UniqueValues!D:D,MATCH(AC797,Taxonomy_UniqueValues!E:E,0))),"#N/C")</f>
        <v>Muscomorpha</v>
      </c>
      <c r="AC797" s="87" t="str">
        <f>+IFERROR(IF(AD797="#N/C","#N/C",INDEX(Taxonomy_UniqueValues!E:E,MATCH(AD797,Taxonomy_UniqueValues!F:F,0))),"#N/C")</f>
        <v>Oestroidea</v>
      </c>
      <c r="AD797" s="87" t="str">
        <f>+IFERROR(IF(AE797="#N/C","#N/C",IF(AE797="-",INDEX(Taxonomy_UniqueValues!F:F,MATCH(AF797,Taxonomy_UniqueValues!H:H,0)),INDEX(Taxonomy_UniqueValues!F:F,MATCH(AE797,Taxonomy_UniqueValues!G:G,0)))),"#N/C")</f>
        <v>Sarcophagidae</v>
      </c>
      <c r="AE797" s="87" t="str">
        <f>+IFERROR(IF(AF797="#N/C","#N/C",INDEX(Taxonomy_UniqueValues!G:G,MATCH(AF797,Taxonomy_UniqueValues!H:H,0))),"#N/C")</f>
        <v>Sarcophaginae</v>
      </c>
      <c r="AF797" s="89" t="s">
        <v>322</v>
      </c>
      <c r="AG797" s="88" t="s">
        <v>37</v>
      </c>
      <c r="AH797" s="39" t="str" cm="1">
        <f t="array" ref="AH797">IF(LEN(V797)&gt;1,V797,_xlfn.LET(_xlpm.cls,Y797, _xlpm.ord,IFERROR(Z797,"#N/C"), _xlpm.subord,IFERROR(AA797,"#N/C"), _xlpm.infr,IFERROR(AB797,"#N/C"), _xlpm.sf,IFERROR(AC797,"#N/C"), _xlpm.fam,IFERROR(AD797,"#N/C"), _xlpm.subfam,IF(TRIM(AE797)="-","#N/C",IFERROR(AE797,"#N/C")),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_xlpm.fallback,IF(IFERROR(Z797,"#N/C")="#N/C",Y797,IF(IFERROR(AA797,"#N/C")="#N/C",Z797,IF(IFERROR(AB797,"#N/C")="#N/C",AA797,IF(IFERROR(AC797,"#N/C")="#N/C",AB797,IF(IFERROR(AD797,"#N/C")="#N/C",AC797,IF(IFERROR(AE797,"#N/C")="#N/C",AD797,"#N/C")))))), _xlpm.finalResult,IF(OR(_xlpm.computedResult="",_xlpm.computedResult="#N/C"),_xlpm.fallback,_xlpm.computedResult), INDEX(_xlpm.finalResult,1)))</f>
        <v>flesh_fly</v>
      </c>
      <c r="AI797" s="106" t="s">
        <v>35</v>
      </c>
      <c r="AJ797" s="55" t="str">
        <f t="shared" si="106"/>
        <v>Insecta.Diptera.Brachycera.Muscomorpha.Oestroidea.Sarcophagidae.Sarcophaginae.Sarcophaga.#N/C</v>
      </c>
    </row>
    <row r="798" spans="1:36" x14ac:dyDescent="0.25">
      <c r="A798" s="3">
        <v>267</v>
      </c>
      <c r="B798" s="50" t="str">
        <f t="shared" si="102"/>
        <v>FAIR-D3_267</v>
      </c>
      <c r="C798" s="51" t="s">
        <v>530</v>
      </c>
      <c r="D798" s="4">
        <f t="shared" si="109"/>
        <v>45173</v>
      </c>
      <c r="E798" s="1" t="s">
        <v>892</v>
      </c>
      <c r="F798" s="81" t="str">
        <f>HYPERLINK(VLOOKUP(E798,Video_List!G:K,5),"video")</f>
        <v>video</v>
      </c>
      <c r="G798" s="5" t="str">
        <f>IF(ISBLANK(E798),"",IFERROR(IF(MATCH(E798,Video_List!$G:$G,)&gt;0,"ok",""),"errr"))</f>
        <v>ok</v>
      </c>
      <c r="H798" s="1" t="s">
        <v>892</v>
      </c>
      <c r="I798" s="81" t="str">
        <f>HYPERLINK(VLOOKUP(H798,Video_List!G:K,5),"video")</f>
        <v>video</v>
      </c>
      <c r="J798" s="5" t="str">
        <f>IF(ISBLANK(H798),"",IFERROR(IF(MATCH(H798,Video_List!$G:$G,)&gt;0,"ok",""),"error"))</f>
        <v>ok</v>
      </c>
      <c r="K798" s="2">
        <v>45173.723680555602</v>
      </c>
      <c r="L798" s="2">
        <v>45173.724212963003</v>
      </c>
      <c r="M798" s="52">
        <f t="shared" si="110"/>
        <v>5.3240740089677274E-4</v>
      </c>
      <c r="N798" s="53" t="s">
        <v>46</v>
      </c>
      <c r="O798" s="54" t="s">
        <v>32</v>
      </c>
      <c r="P798" s="54" t="s">
        <v>33</v>
      </c>
      <c r="Q798" s="6">
        <v>267</v>
      </c>
      <c r="R798" s="5" t="str">
        <f t="shared" si="107"/>
        <v>FAIR-D3/267</v>
      </c>
      <c r="S798" s="4" t="str">
        <f>IF(ISBLANK(E798),"",IF(E798=H798, "1 video",CONCATENATE((+COUNTIFS(Video_List!$A:$A,Monitoring!C798,Video_List!$D:$D,"&lt;=" &amp;Monitoring!L798)-COUNTIFS(Video_List!$A:$A,Monitoring!C798,Video_List!$D:$D,"&lt;=" &amp;Monitoring!K798))+1," videos")))</f>
        <v>1 video</v>
      </c>
      <c r="T798" s="54" t="s">
        <v>185</v>
      </c>
      <c r="U798" s="75"/>
      <c r="V798" s="7" t="str">
        <f t="shared" si="105"/>
        <v/>
      </c>
      <c r="W798" s="85" t="s">
        <v>32</v>
      </c>
      <c r="X798" s="86" t="s">
        <v>32</v>
      </c>
      <c r="Y798" s="87" t="str">
        <f>+IFERROR(IF(Z798="#N/C","#N/C",INDEX(Taxonomy_UniqueValues!A:A,MATCH(Z798,Taxonomy_UniqueValues!B:B,0))),"#N/C")</f>
        <v>Insecta</v>
      </c>
      <c r="Z798" s="87" t="str">
        <f>+IFERROR(IF(AA798="#N/C","#N/C",INDEX(Taxonomy_UniqueValues!B:B,MATCH(AA798,Taxonomy_UniqueValues!C:C,0))),"#N/C")</f>
        <v>Coleoptera</v>
      </c>
      <c r="AA798" s="87" t="str">
        <f>+IFERROR(IF(AC798="#N/C","#N/C",INDEX(Taxonomy_UniqueValues!C:C,MATCH(AC798,Taxonomy_UniqueValues!E:E,0))),"#N/C")</f>
        <v>Polyphaga</v>
      </c>
      <c r="AB798" s="87" t="str">
        <f>+IFERROR(IF(AC798="#N/C","#N/C",INDEX(Taxonomy_UniqueValues!D:D,MATCH(AC798,Taxonomy_UniqueValues!E:E,0))),"#N/C")</f>
        <v>Cucujiformia</v>
      </c>
      <c r="AC798" s="87" t="str">
        <f>+IFERROR(IF(AD798="#N/C","#N/C",INDEX(Taxonomy_UniqueValues!E:E,MATCH(AD798,Taxonomy_UniqueValues!F:F,0))),"#N/C")</f>
        <v>Coccinelloidea</v>
      </c>
      <c r="AD798" s="87" t="str">
        <f>+IFERROR(IF(AE798="#N/C","#N/C",IF(AE798="-",INDEX(Taxonomy_UniqueValues!F:F,MATCH(AF798,Taxonomy_UniqueValues!H:H,0)),INDEX(Taxonomy_UniqueValues!F:F,MATCH(AE798,Taxonomy_UniqueValues!G:G,0)))),"#N/C")</f>
        <v>Coccinellidae</v>
      </c>
      <c r="AE798" s="87" t="s">
        <v>893</v>
      </c>
      <c r="AF798" s="89" t="str">
        <f>+IFERROR(IF(AG798="#N/C","#N/C",INDEX(Taxonomy_UniqueValues!H:H,MATCH(AG798,Taxonomy_UniqueValues!I:I,0))),"#N/C")</f>
        <v>#N/C</v>
      </c>
      <c r="AG798" s="88" t="s">
        <v>37</v>
      </c>
      <c r="AH798" s="39" t="str" cm="1">
        <f t="array" ref="AH798">IF(LEN(V798)&gt;1,V798,_xlfn.LET(_xlpm.cls,Y798, _xlpm.ord,IFERROR(Z798,"#N/C"), _xlpm.subord,IFERROR(AA798,"#N/C"), _xlpm.infr,IFERROR(AB798,"#N/C"), _xlpm.sf,IFERROR(AC798,"#N/C"), _xlpm.fam,IFERROR(AD798,"#N/C"), _xlpm.subfam,IF(TRIM(AE798)="-","#N/C",IFERROR(AE798,"#N/C")),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_xlpm.fallback,IF(IFERROR(Z798,"#N/C")="#N/C",Y798,IF(IFERROR(AA798,"#N/C")="#N/C",Z798,IF(IFERROR(AB798,"#N/C")="#N/C",AA798,IF(IFERROR(AC798,"#N/C")="#N/C",AB798,IF(IFERROR(AD798,"#N/C")="#N/C",AC798,IF(IFERROR(AE798,"#N/C")="#N/C",AD798,"#N/C")))))), _xlpm.finalResult,IF(OR(_xlpm.computedResult="",_xlpm.computedResult="#N/C"),_xlpm.fallback,_xlpm.computedResult), INDEX(_xlpm.finalResult,1)))</f>
        <v>ladybug</v>
      </c>
      <c r="AI798" s="106" t="s">
        <v>35</v>
      </c>
      <c r="AJ798" s="55" t="str">
        <f t="shared" si="106"/>
        <v>Insecta.Coleoptera.Polyphaga.Cucujiformia.Coccinelloidea.Coccinellidae.Chilocorinae.#N/C.#N/C</v>
      </c>
    </row>
    <row r="799" spans="1:36" x14ac:dyDescent="0.25">
      <c r="A799" s="3">
        <v>268</v>
      </c>
      <c r="B799" s="50" t="str">
        <f t="shared" si="102"/>
        <v>FAIR-D3_268</v>
      </c>
      <c r="C799" s="51" t="s">
        <v>530</v>
      </c>
      <c r="D799" s="4">
        <f t="shared" si="109"/>
        <v>45173</v>
      </c>
      <c r="E799" s="1" t="s">
        <v>892</v>
      </c>
      <c r="F799" s="81" t="str">
        <f>HYPERLINK(VLOOKUP(E799,Video_List!G:K,5),"video")</f>
        <v>video</v>
      </c>
      <c r="G799" s="5" t="str">
        <f>IF(ISBLANK(E799),"",IFERROR(IF(MATCH(E799,Video_List!$G:$G,)&gt;0,"ok",""),"errr"))</f>
        <v>ok</v>
      </c>
      <c r="H799" s="1" t="s">
        <v>894</v>
      </c>
      <c r="I799" s="81" t="str">
        <f>HYPERLINK(VLOOKUP(H799,Video_List!G:K,5),"video")</f>
        <v>video</v>
      </c>
      <c r="J799" s="5" t="str">
        <f>IF(ISBLANK(H799),"",IFERROR(IF(MATCH(H799,Video_List!$G:$G,)&gt;0,"ok",""),"error"))</f>
        <v>ok</v>
      </c>
      <c r="K799" s="2">
        <v>45173.723680555602</v>
      </c>
      <c r="L799" s="2">
        <v>45173.752685185202</v>
      </c>
      <c r="M799" s="52">
        <f t="shared" si="110"/>
        <v>2.9004629599512555E-2</v>
      </c>
      <c r="N799" s="53" t="s">
        <v>31</v>
      </c>
      <c r="O799" s="54" t="s">
        <v>35</v>
      </c>
      <c r="P799" s="54" t="s">
        <v>33</v>
      </c>
      <c r="Q799" s="6">
        <v>268</v>
      </c>
      <c r="R799" s="5" t="str">
        <f t="shared" si="107"/>
        <v>FAIR-D3/268</v>
      </c>
      <c r="S799" s="4" t="str">
        <f>IF(ISBLANK(E799),"",IF(E799=H799, "1 video",CONCATENATE((+COUNTIFS(Video_List!$A:$A,Monitoring!C799,Video_List!$D:$D,"&lt;=" &amp;Monitoring!L799)-COUNTIFS(Video_List!$A:$A,Monitoring!C799,Video_List!$D:$D,"&lt;=" &amp;Monitoring!K799))+1," videos")))</f>
        <v>3 videos</v>
      </c>
      <c r="T799" s="54" t="s">
        <v>841</v>
      </c>
      <c r="U799" s="75"/>
      <c r="V799" s="7" t="str">
        <f t="shared" si="105"/>
        <v/>
      </c>
      <c r="W799" s="85" t="s">
        <v>32</v>
      </c>
      <c r="X799" s="86" t="s">
        <v>32</v>
      </c>
      <c r="Y799" s="87" t="str">
        <f>+IFERROR(IF(Z799="#N/C","#N/C",INDEX(Taxonomy_UniqueValues!A:A,MATCH(Z799,Taxonomy_UniqueValues!B:B,0))),"#N/C")</f>
        <v>Insecta</v>
      </c>
      <c r="Z799" s="87" t="str">
        <f>+IFERROR(IF(AA799="#N/C","#N/C",INDEX(Taxonomy_UniqueValues!B:B,MATCH(AA799,Taxonomy_UniqueValues!C:C,0))),"#N/C")</f>
        <v>Lepidoptera</v>
      </c>
      <c r="AA799" s="87" t="s">
        <v>3646</v>
      </c>
      <c r="AB799" s="87" t="str">
        <f>+IFERROR(IF(AC799="#N/C","#N/C",INDEX(Taxonomy_UniqueValues!D:D,MATCH(AC799,Taxonomy_UniqueValues!E:E,0))),"#N/C")</f>
        <v>Heterocera</v>
      </c>
      <c r="AC799" s="87" t="str">
        <f>+IFERROR(IF(AD799="#N/C","#N/C",INDEX(Taxonomy_UniqueValues!E:E,MATCH(AD799,Taxonomy_UniqueValues!F:F,0))),"#N/C")</f>
        <v>Noctuoidea</v>
      </c>
      <c r="AD799" s="87" t="str">
        <f>+IFERROR(IF(AE799="#N/C","#N/C",IF(AE799="-",INDEX(Taxonomy_UniqueValues!F:F,MATCH(AF799,Taxonomy_UniqueValues!H:H,0)),INDEX(Taxonomy_UniqueValues!F:F,MATCH(AE799,Taxonomy_UniqueValues!G:G,0)))),"#N/C")</f>
        <v>Noctuidae</v>
      </c>
      <c r="AE799" s="87" t="str">
        <f>+IFERROR(IF(AF799="#N/C","#N/C",INDEX(Taxonomy_UniqueValues!G:G,MATCH(AF799,Taxonomy_UniqueValues!H:H,0))),"#N/C")</f>
        <v>Noctuinae</v>
      </c>
      <c r="AF799" s="89" t="s">
        <v>895</v>
      </c>
      <c r="AG799" s="88" t="s">
        <v>37</v>
      </c>
      <c r="AH799" s="39" t="str" cm="1">
        <f t="array" ref="AH799">IF(LEN(V799)&gt;1,V799,_xlfn.LET(_xlpm.cls,Y799, _xlpm.ord,IFERROR(Z799,"#N/C"), _xlpm.subord,IFERROR(AA799,"#N/C"), _xlpm.infr,IFERROR(AB799,"#N/C"), _xlpm.sf,IFERROR(AC799,"#N/C"), _xlpm.fam,IFERROR(AD799,"#N/C"), _xlpm.subfam,IF(TRIM(AE799)="-","#N/C",IFERROR(AE799,"#N/C")),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_xlpm.fallback,IF(IFERROR(Z799,"#N/C")="#N/C",Y799,IF(IFERROR(AA799,"#N/C")="#N/C",Z799,IF(IFERROR(AB799,"#N/C")="#N/C",AA799,IF(IFERROR(AC799,"#N/C")="#N/C",AB799,IF(IFERROR(AD799,"#N/C")="#N/C",AC799,IF(IFERROR(AE799,"#N/C")="#N/C",AD799,"#N/C")))))), _xlpm.finalResult,IF(OR(_xlpm.computedResult="",_xlpm.computedResult="#N/C"),_xlpm.fallback,_xlpm.computedResult), INDEX(_xlpm.finalResult,1)))</f>
        <v>moth</v>
      </c>
      <c r="AI799" s="106" t="s">
        <v>35</v>
      </c>
      <c r="AJ799" s="55" t="str">
        <f t="shared" si="106"/>
        <v>Insecta.Lepidoptera.Glossata.Heterocera.Noctuoidea.Noctuidae.Noctuinae.Mythimna.#N/C</v>
      </c>
    </row>
    <row r="800" spans="1:36" x14ac:dyDescent="0.25">
      <c r="A800" s="3">
        <v>269</v>
      </c>
      <c r="B800" s="50" t="str">
        <f t="shared" si="102"/>
        <v>FAIR-D3_269</v>
      </c>
      <c r="C800" s="51" t="s">
        <v>530</v>
      </c>
      <c r="D800" s="4">
        <f t="shared" si="109"/>
        <v>45181</v>
      </c>
      <c r="E800" s="1" t="s">
        <v>896</v>
      </c>
      <c r="F800" s="81" t="str">
        <f>HYPERLINK(VLOOKUP(E800,Video_List!G:K,5),"video")</f>
        <v>video</v>
      </c>
      <c r="G800" s="5" t="str">
        <f>IF(ISBLANK(E800),"",IFERROR(IF(MATCH(E800,Video_List!$G:$G,)&gt;0,"ok",""),"errr"))</f>
        <v>ok</v>
      </c>
      <c r="H800" s="1" t="s">
        <v>896</v>
      </c>
      <c r="I800" s="81" t="str">
        <f>HYPERLINK(VLOOKUP(H800,Video_List!G:K,5),"video")</f>
        <v>video</v>
      </c>
      <c r="J800" s="5" t="str">
        <f>IF(ISBLANK(H800),"",IFERROR(IF(MATCH(H800,Video_List!$G:$G,)&gt;0,"ok",""),"error"))</f>
        <v>ok</v>
      </c>
      <c r="K800" s="2">
        <v>45181.3910300926</v>
      </c>
      <c r="L800" s="2">
        <v>45181.392233796301</v>
      </c>
      <c r="M800" s="52">
        <f t="shared" si="110"/>
        <v>1.2037037013215013E-3</v>
      </c>
      <c r="N800" s="53" t="s">
        <v>31</v>
      </c>
      <c r="O800" s="54" t="s">
        <v>32</v>
      </c>
      <c r="P800" s="54" t="s">
        <v>33</v>
      </c>
      <c r="Q800" s="6">
        <v>269</v>
      </c>
      <c r="R800" s="5" t="str">
        <f t="shared" si="107"/>
        <v>FAIR-D3/269</v>
      </c>
      <c r="S800" s="4" t="str">
        <f>IF(ISBLANK(E800),"",IF(E800=H800, "1 video",CONCATENATE((+COUNTIFS(Video_List!$A:$A,Monitoring!C800,Video_List!$D:$D,"&lt;=" &amp;Monitoring!L800)-COUNTIFS(Video_List!$A:$A,Monitoring!C800,Video_List!$D:$D,"&lt;=" &amp;Monitoring!K800))+1," videos")))</f>
        <v>1 video</v>
      </c>
      <c r="T800" s="54" t="s">
        <v>34</v>
      </c>
      <c r="U800" s="75"/>
      <c r="V800" s="7" t="str">
        <f t="shared" si="105"/>
        <v/>
      </c>
      <c r="W800" s="85" t="str">
        <f t="shared" ref="W800:W818" si="111">+IF(Y800="#N/C","-",IF(AC800="#N/C","no","yes"))</f>
        <v>yes</v>
      </c>
      <c r="X800" s="86" t="s">
        <v>35</v>
      </c>
      <c r="Y800" s="87" t="str">
        <f>+IFERROR(IF(Z800="#N/C","#N/C",INDEX(Taxonomy_UniqueValues!A:A,MATCH(Z800,Taxonomy_UniqueValues!B:B,0))),"#N/C")</f>
        <v>Insecta</v>
      </c>
      <c r="Z800" s="87" t="str">
        <f>+IFERROR(IF(AA800="#N/C","#N/C",INDEX(Taxonomy_UniqueValues!B:B,MATCH(AA800,Taxonomy_UniqueValues!C:C,0))),"#N/C")</f>
        <v>Diptera</v>
      </c>
      <c r="AA800" s="87" t="str">
        <f>+IFERROR(IF(AC800="#N/C","#N/C",INDEX(Taxonomy_UniqueValues!C:C,MATCH(AC800,Taxonomy_UniqueValues!E:E,0))),"#N/C")</f>
        <v>Brachycera</v>
      </c>
      <c r="AB800" s="87" t="str">
        <f>+IFERROR(IF(AC800="#N/C","#N/C",INDEX(Taxonomy_UniqueValues!D:D,MATCH(AC800,Taxonomy_UniqueValues!E:E,0))),"#N/C")</f>
        <v>Muscomorpha</v>
      </c>
      <c r="AC800" s="87" t="s">
        <v>36</v>
      </c>
      <c r="AD800" s="87" t="str">
        <f>+IFERROR(IF(AE800="#N/C","#N/C",IF(AE800="-",INDEX(Taxonomy_UniqueValues!F:F,MATCH(AF800,Taxonomy_UniqueValues!H:H,0)),INDEX(Taxonomy_UniqueValues!F:F,MATCH(AE800,Taxonomy_UniqueValues!G:G,0)))),"#N/C")</f>
        <v>#N/C</v>
      </c>
      <c r="AE800" s="87" t="str">
        <f>+IFERROR(IF(AF800="#N/C","#N/C",INDEX(Taxonomy_UniqueValues!G:G,MATCH(AF800,Taxonomy_UniqueValues!H:H,0))),"#N/C")</f>
        <v>#N/C</v>
      </c>
      <c r="AF800" s="89" t="str">
        <f>+IFERROR(IF(AG800="#N/C","#N/C",INDEX(Taxonomy_UniqueValues!H:H,MATCH(AG800,Taxonomy_UniqueValues!I:I,0))),"#N/C")</f>
        <v>#N/C</v>
      </c>
      <c r="AG800" s="88" t="s">
        <v>37</v>
      </c>
      <c r="AH800" s="39" t="str" cm="1">
        <f t="array" ref="AH800">IF(LEN(V800)&gt;1,V800,_xlfn.LET(_xlpm.cls,Y800, _xlpm.ord,IFERROR(Z800,"#N/C"), _xlpm.subord,IFERROR(AA800,"#N/C"), _xlpm.infr,IFERROR(AB800,"#N/C"), _xlpm.sf,IFERROR(AC800,"#N/C"), _xlpm.fam,IFERROR(AD800,"#N/C"), _xlpm.subfam,IF(TRIM(AE800)="-","#N/C",IFERROR(AE800,"#N/C")),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_xlpm.fallback,IF(IFERROR(Z800,"#N/C")="#N/C",Y800,IF(IFERROR(AA800,"#N/C")="#N/C",Z800,IF(IFERROR(AB800,"#N/C")="#N/C",AA800,IF(IFERROR(AC800,"#N/C")="#N/C",AB800,IF(IFERROR(AD800,"#N/C")="#N/C",AC800,IF(IFERROR(AE800,"#N/C")="#N/C",AD800,"#N/C")))))), _xlpm.finalResult,IF(OR(_xlpm.computedResult="",_xlpm.computedResult="#N/C"),_xlpm.fallback,_xlpm.computedResult), INDEX(_xlpm.finalResult,1)))</f>
        <v>Muscoidea</v>
      </c>
      <c r="AI800" s="106" t="s">
        <v>35</v>
      </c>
      <c r="AJ800" s="55" t="str">
        <f t="shared" si="106"/>
        <v>Insecta.Diptera.Brachycera.Muscomorpha.Muscoidea.#N/C.#N/C.#N/C.#N/C</v>
      </c>
    </row>
    <row r="801" spans="1:36" x14ac:dyDescent="0.25">
      <c r="A801" s="3">
        <v>270</v>
      </c>
      <c r="B801" s="50" t="str">
        <f t="shared" si="102"/>
        <v>FAIR-D3_270</v>
      </c>
      <c r="C801" s="51" t="s">
        <v>530</v>
      </c>
      <c r="D801" s="4">
        <f t="shared" si="109"/>
        <v>45181</v>
      </c>
      <c r="E801" s="1" t="s">
        <v>897</v>
      </c>
      <c r="F801" s="81" t="str">
        <f>HYPERLINK(VLOOKUP(E801,Video_List!G:K,5),"video")</f>
        <v>video</v>
      </c>
      <c r="G801" s="5" t="str">
        <f>IF(ISBLANK(E801),"",IFERROR(IF(MATCH(E801,Video_List!$G:$G,)&gt;0,"ok",""),"errr"))</f>
        <v>ok</v>
      </c>
      <c r="H801" s="1" t="s">
        <v>897</v>
      </c>
      <c r="I801" s="81" t="str">
        <f>HYPERLINK(VLOOKUP(H801,Video_List!G:K,5),"video")</f>
        <v>video</v>
      </c>
      <c r="J801" s="5" t="str">
        <f>IF(ISBLANK(H801),"",IFERROR(IF(MATCH(H801,Video_List!$G:$G,)&gt;0,"ok",""),"error"))</f>
        <v>ok</v>
      </c>
      <c r="K801" s="2">
        <v>45181.405729166698</v>
      </c>
      <c r="L801" s="2">
        <v>45181.4057986111</v>
      </c>
      <c r="M801" s="52">
        <f t="shared" si="110"/>
        <v>6.9444402470253408E-5</v>
      </c>
      <c r="N801" s="53" t="s">
        <v>31</v>
      </c>
      <c r="O801" s="54" t="s">
        <v>32</v>
      </c>
      <c r="P801" s="54" t="s">
        <v>33</v>
      </c>
      <c r="Q801" s="6">
        <v>270</v>
      </c>
      <c r="R801" s="5" t="str">
        <f t="shared" si="107"/>
        <v>FAIR-D3/270</v>
      </c>
      <c r="S801" s="4" t="str">
        <f>IF(ISBLANK(E801),"",IF(E801=H801, "1 video",CONCATENATE((+COUNTIFS(Video_List!$A:$A,Monitoring!C801,Video_List!$D:$D,"&lt;=" &amp;Monitoring!L801)-COUNTIFS(Video_List!$A:$A,Monitoring!C801,Video_List!$D:$D,"&lt;=" &amp;Monitoring!K801))+1," videos")))</f>
        <v>1 video</v>
      </c>
      <c r="T801" s="6" t="s">
        <v>537</v>
      </c>
      <c r="U801" s="75"/>
      <c r="V801" s="7" t="str">
        <f t="shared" si="105"/>
        <v/>
      </c>
      <c r="W801" s="85" t="str">
        <f t="shared" si="111"/>
        <v>yes</v>
      </c>
      <c r="X801" s="86" t="s">
        <v>35</v>
      </c>
      <c r="Y801" s="87" t="str">
        <f>+IFERROR(IF(Z801="#N/C","#N/C",INDEX(Taxonomy_UniqueValues!A:A,MATCH(Z801,Taxonomy_UniqueValues!B:B,0))),"#N/C")</f>
        <v>Insecta</v>
      </c>
      <c r="Z801" s="87" t="str">
        <f>+IFERROR(IF(AA801="#N/C","#N/C",INDEX(Taxonomy_UniqueValues!B:B,MATCH(AA801,Taxonomy_UniqueValues!C:C,0))),"#N/C")</f>
        <v>Diptera</v>
      </c>
      <c r="AA801" s="87" t="str">
        <f>+IFERROR(IF(AC801="#N/C","#N/C",INDEX(Taxonomy_UniqueValues!C:C,MATCH(AC801,Taxonomy_UniqueValues!E:E,0))),"#N/C")</f>
        <v>Brachycera</v>
      </c>
      <c r="AB801" s="87" t="str">
        <f>+IFERROR(IF(AC801="#N/C","#N/C",INDEX(Taxonomy_UniqueValues!D:D,MATCH(AC801,Taxonomy_UniqueValues!E:E,0))),"#N/C")</f>
        <v>Muscomorpha</v>
      </c>
      <c r="AC801" s="87" t="s">
        <v>112</v>
      </c>
      <c r="AD801" s="87" t="str">
        <f>+IFERROR(IF(AE801="#N/C","#N/C",IF(AE801="-",INDEX(Taxonomy_UniqueValues!F:F,MATCH(AF801,Taxonomy_UniqueValues!H:H,0)),INDEX(Taxonomy_UniqueValues!F:F,MATCH(AE801,Taxonomy_UniqueValues!G:G,0)))),"#N/C")</f>
        <v>#N/C</v>
      </c>
      <c r="AE801" s="87" t="str">
        <f>+IFERROR(IF(AF801="#N/C","#N/C",INDEX(Taxonomy_UniqueValues!G:G,MATCH(AF801,Taxonomy_UniqueValues!H:H,0))),"#N/C")</f>
        <v>#N/C</v>
      </c>
      <c r="AF801" s="89" t="str">
        <f>+IFERROR(IF(AG801="#N/C","#N/C",INDEX(Taxonomy_UniqueValues!H:H,MATCH(AG801,Taxonomy_UniqueValues!I:I,0))),"#N/C")</f>
        <v>#N/C</v>
      </c>
      <c r="AG801" s="88" t="s">
        <v>37</v>
      </c>
      <c r="AH801" s="39" t="str" cm="1">
        <f t="array" ref="AH801">IF(LEN(V801)&gt;1,V801,_xlfn.LET(_xlpm.cls,Y801, _xlpm.ord,IFERROR(Z801,"#N/C"), _xlpm.subord,IFERROR(AA801,"#N/C"), _xlpm.infr,IFERROR(AB801,"#N/C"), _xlpm.sf,IFERROR(AC801,"#N/C"), _xlpm.fam,IFERROR(AD801,"#N/C"), _xlpm.subfam,IF(TRIM(AE801)="-","#N/C",IFERROR(AE801,"#N/C")),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_xlpm.fallback,IF(IFERROR(Z801,"#N/C")="#N/C",Y801,IF(IFERROR(AA801,"#N/C")="#N/C",Z801,IF(IFERROR(AB801,"#N/C")="#N/C",AA801,IF(IFERROR(AC801,"#N/C")="#N/C",AB801,IF(IFERROR(AD801,"#N/C")="#N/C",AC801,IF(IFERROR(AE801,"#N/C")="#N/C",AD801,"#N/C")))))), _xlpm.finalResult,IF(OR(_xlpm.computedResult="",_xlpm.computedResult="#N/C"),_xlpm.fallback,_xlpm.computedResult), INDEX(_xlpm.finalResult,1)))</f>
        <v>Oestroidea</v>
      </c>
      <c r="AI801" s="106" t="s">
        <v>35</v>
      </c>
      <c r="AJ801" s="55" t="str">
        <f t="shared" si="106"/>
        <v>Insecta.Diptera.Brachycera.Muscomorpha.Oestroidea.#N/C.#N/C.#N/C.#N/C</v>
      </c>
    </row>
    <row r="802" spans="1:36" x14ac:dyDescent="0.25">
      <c r="A802" s="3">
        <v>271</v>
      </c>
      <c r="B802" s="50" t="str">
        <f t="shared" si="102"/>
        <v>FAIR-D3_271</v>
      </c>
      <c r="C802" s="51" t="s">
        <v>530</v>
      </c>
      <c r="D802" s="4">
        <f t="shared" si="109"/>
        <v>45181</v>
      </c>
      <c r="E802" s="1" t="s">
        <v>898</v>
      </c>
      <c r="F802" s="81" t="str">
        <f>HYPERLINK(VLOOKUP(E802,Video_List!G:K,5),"video")</f>
        <v>video</v>
      </c>
      <c r="G802" s="5" t="str">
        <f>IF(ISBLANK(E802),"",IFERROR(IF(MATCH(E802,Video_List!$G:$G,)&gt;0,"ok",""),"errr"))</f>
        <v>ok</v>
      </c>
      <c r="H802" s="1" t="s">
        <v>898</v>
      </c>
      <c r="I802" s="81" t="str">
        <f>HYPERLINK(VLOOKUP(H802,Video_List!G:K,5),"video")</f>
        <v>video</v>
      </c>
      <c r="J802" s="5" t="str">
        <f>IF(ISBLANK(H802),"",IFERROR(IF(MATCH(H802,Video_List!$G:$G,)&gt;0,"ok",""),"error"))</f>
        <v>ok</v>
      </c>
      <c r="K802" s="2">
        <v>45181.530567129601</v>
      </c>
      <c r="L802" s="2">
        <v>45181.530972222201</v>
      </c>
      <c r="M802" s="52">
        <f t="shared" si="110"/>
        <v>4.0509259997634217E-4</v>
      </c>
      <c r="N802" s="53" t="s">
        <v>31</v>
      </c>
      <c r="O802" s="54" t="s">
        <v>35</v>
      </c>
      <c r="P802" s="54" t="s">
        <v>33</v>
      </c>
      <c r="Q802" s="6">
        <v>271</v>
      </c>
      <c r="R802" s="5" t="str">
        <f t="shared" si="107"/>
        <v>FAIR-D3/271</v>
      </c>
      <c r="S802" s="4" t="str">
        <f>IF(ISBLANK(E802),"",IF(E802=H802, "1 video",CONCATENATE((+COUNTIFS(Video_List!$A:$A,Monitoring!C802,Video_List!$D:$D,"&lt;=" &amp;Monitoring!L802)-COUNTIFS(Video_List!$A:$A,Monitoring!C802,Video_List!$D:$D,"&lt;=" &amp;Monitoring!K802))+1," videos")))</f>
        <v>1 video</v>
      </c>
      <c r="T802" s="54" t="s">
        <v>34</v>
      </c>
      <c r="U802" s="75"/>
      <c r="V802" s="7" t="str">
        <f t="shared" si="105"/>
        <v/>
      </c>
      <c r="W802" s="85" t="str">
        <f t="shared" si="111"/>
        <v>no</v>
      </c>
      <c r="X802" s="86" t="s">
        <v>35</v>
      </c>
      <c r="Y802" s="87" t="str">
        <f>+IFERROR(IF(Z802="#N/C","#N/C",INDEX(Taxonomy_UniqueValues!A:A,MATCH(Z802,Taxonomy_UniqueValues!B:B,0))),"#N/C")</f>
        <v>Insecta</v>
      </c>
      <c r="Z802" s="87" t="str">
        <f>+IFERROR(IF(AA802="#N/C","#N/C",INDEX(Taxonomy_UniqueValues!B:B,MATCH(AA802,Taxonomy_UniqueValues!C:C,0))),"#N/C")</f>
        <v>Diptera</v>
      </c>
      <c r="AA802" s="87" t="s">
        <v>49</v>
      </c>
      <c r="AB802" s="87" t="str">
        <f>+IFERROR(IF(AC802="#N/C","#N/C",INDEX(Taxonomy_UniqueValues!D:D,MATCH(AC802,Taxonomy_UniqueValues!E:E,0))),"#N/C")</f>
        <v>#N/C</v>
      </c>
      <c r="AC802" s="87" t="str">
        <f>+IFERROR(IF(AD802="#N/C","#N/C",INDEX(Taxonomy_UniqueValues!E:E,MATCH(AD802,Taxonomy_UniqueValues!F:F,0))),"#N/C")</f>
        <v>#N/C</v>
      </c>
      <c r="AD802" s="87" t="str">
        <f>+IFERROR(IF(AE802="#N/C","#N/C",IF(AE802="-",INDEX(Taxonomy_UniqueValues!F:F,MATCH(AF802,Taxonomy_UniqueValues!H:H,0)),INDEX(Taxonomy_UniqueValues!F:F,MATCH(AE802,Taxonomy_UniqueValues!G:G,0)))),"#N/C")</f>
        <v>#N/C</v>
      </c>
      <c r="AE802" s="87" t="str">
        <f>+IFERROR(IF(AF802="#N/C","#N/C",INDEX(Taxonomy_UniqueValues!G:G,MATCH(AF802,Taxonomy_UniqueValues!H:H,0))),"#N/C")</f>
        <v>#N/C</v>
      </c>
      <c r="AF802" s="89" t="str">
        <f>+IFERROR(IF(AG802="#N/C","#N/C",INDEX(Taxonomy_UniqueValues!H:H,MATCH(AG802,Taxonomy_UniqueValues!I:I,0))),"#N/C")</f>
        <v>#N/C</v>
      </c>
      <c r="AG802" s="88" t="s">
        <v>37</v>
      </c>
      <c r="AH802" s="39" t="str" cm="1">
        <f t="array" ref="AH802">IF(LEN(V802)&gt;1,V802,_xlfn.LET(_xlpm.cls,Y802, _xlpm.ord,IFERROR(Z802,"#N/C"), _xlpm.subord,IFERROR(AA802,"#N/C"), _xlpm.infr,IFERROR(AB802,"#N/C"), _xlpm.sf,IFERROR(AC802,"#N/C"), _xlpm.fam,IFERROR(AD802,"#N/C"), _xlpm.subfam,IF(TRIM(AE802)="-","#N/C",IFERROR(AE802,"#N/C")),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_xlpm.fallback,IF(IFERROR(Z802,"#N/C")="#N/C",Y802,IF(IFERROR(AA802,"#N/C")="#N/C",Z802,IF(IFERROR(AB802,"#N/C")="#N/C",AA802,IF(IFERROR(AC802,"#N/C")="#N/C",AB802,IF(IFERROR(AD802,"#N/C")="#N/C",AC802,IF(IFERROR(AE802,"#N/C")="#N/C",AD802,"#N/C")))))), _xlpm.finalResult,IF(OR(_xlpm.computedResult="",_xlpm.computedResult="#N/C"),_xlpm.fallback,_xlpm.computedResult), INDEX(_xlpm.finalResult,1)))</f>
        <v>Brachycera</v>
      </c>
      <c r="AI802" s="106" t="s">
        <v>35</v>
      </c>
      <c r="AJ802" s="55" t="str">
        <f t="shared" si="106"/>
        <v>Insecta.Diptera.Brachycera.#N/C.#N/C.#N/C.#N/C.#N/C.#N/C</v>
      </c>
    </row>
    <row r="803" spans="1:36" x14ac:dyDescent="0.25">
      <c r="A803" s="3">
        <v>272</v>
      </c>
      <c r="B803" s="50" t="str">
        <f t="shared" si="102"/>
        <v>FAIR-D3_272</v>
      </c>
      <c r="C803" s="51" t="s">
        <v>530</v>
      </c>
      <c r="D803" s="4">
        <f t="shared" si="109"/>
        <v>45181</v>
      </c>
      <c r="E803" s="1" t="s">
        <v>899</v>
      </c>
      <c r="F803" s="81" t="str">
        <f>HYPERLINK(VLOOKUP(E803,Video_List!G:K,5),"video")</f>
        <v>video</v>
      </c>
      <c r="G803" s="5" t="str">
        <f>IF(ISBLANK(E803),"",IFERROR(IF(MATCH(E803,Video_List!$G:$G,)&gt;0,"ok",""),"errr"))</f>
        <v>ok</v>
      </c>
      <c r="H803" s="1" t="s">
        <v>899</v>
      </c>
      <c r="I803" s="81" t="str">
        <f>HYPERLINK(VLOOKUP(H803,Video_List!G:K,5),"video")</f>
        <v>video</v>
      </c>
      <c r="J803" s="5" t="str">
        <f>IF(ISBLANK(H803),"",IFERROR(IF(MATCH(H803,Video_List!$G:$G,)&gt;0,"ok",""),"error"))</f>
        <v>ok</v>
      </c>
      <c r="K803" s="2">
        <v>45181.538194444402</v>
      </c>
      <c r="L803" s="2">
        <v>45181.538263888899</v>
      </c>
      <c r="M803" s="52">
        <f t="shared" si="110"/>
        <v>6.9444497057702392E-5</v>
      </c>
      <c r="N803" s="53" t="s">
        <v>31</v>
      </c>
      <c r="O803" s="54" t="s">
        <v>32</v>
      </c>
      <c r="P803" s="54" t="s">
        <v>33</v>
      </c>
      <c r="Q803" s="6">
        <v>272</v>
      </c>
      <c r="R803" s="5" t="str">
        <f t="shared" si="107"/>
        <v>FAIR-D3/272</v>
      </c>
      <c r="S803" s="4" t="str">
        <f>IF(ISBLANK(E803),"",IF(E803=H803, "1 video",CONCATENATE((+COUNTIFS(Video_List!$A:$A,Monitoring!C803,Video_List!$D:$D,"&lt;=" &amp;Monitoring!L803)-COUNTIFS(Video_List!$A:$A,Monitoring!C803,Video_List!$D:$D,"&lt;=" &amp;Monitoring!K803))+1," videos")))</f>
        <v>1 video</v>
      </c>
      <c r="T803" s="54" t="s">
        <v>34</v>
      </c>
      <c r="U803" s="75"/>
      <c r="V803" s="7" t="str">
        <f t="shared" si="105"/>
        <v/>
      </c>
      <c r="W803" s="85" t="str">
        <f t="shared" si="111"/>
        <v>yes</v>
      </c>
      <c r="X803" s="86" t="s">
        <v>35</v>
      </c>
      <c r="Y803" s="87" t="str">
        <f>+IFERROR(IF(Z803="#N/C","#N/C",INDEX(Taxonomy_UniqueValues!A:A,MATCH(Z803,Taxonomy_UniqueValues!B:B,0))),"#N/C")</f>
        <v>Insecta</v>
      </c>
      <c r="Z803" s="87" t="str">
        <f>+IFERROR(IF(AA803="#N/C","#N/C",INDEX(Taxonomy_UniqueValues!B:B,MATCH(AA803,Taxonomy_UniqueValues!C:C,0))),"#N/C")</f>
        <v>Diptera</v>
      </c>
      <c r="AA803" s="87" t="str">
        <f>+IFERROR(IF(AC803="#N/C","#N/C",INDEX(Taxonomy_UniqueValues!C:C,MATCH(AC803,Taxonomy_UniqueValues!E:E,0))),"#N/C")</f>
        <v>Brachycera</v>
      </c>
      <c r="AB803" s="87" t="str">
        <f>+IFERROR(IF(AC803="#N/C","#N/C",INDEX(Taxonomy_UniqueValues!D:D,MATCH(AC803,Taxonomy_UniqueValues!E:E,0))),"#N/C")</f>
        <v>Muscomorpha</v>
      </c>
      <c r="AC803" s="87" t="s">
        <v>36</v>
      </c>
      <c r="AD803" s="87" t="str">
        <f>+IFERROR(IF(AE803="#N/C","#N/C",IF(AE803="-",INDEX(Taxonomy_UniqueValues!F:F,MATCH(AF803,Taxonomy_UniqueValues!H:H,0)),INDEX(Taxonomy_UniqueValues!F:F,MATCH(AE803,Taxonomy_UniqueValues!G:G,0)))),"#N/C")</f>
        <v>#N/C</v>
      </c>
      <c r="AE803" s="87" t="str">
        <f>+IFERROR(IF(AF803="#N/C","#N/C",INDEX(Taxonomy_UniqueValues!G:G,MATCH(AF803,Taxonomy_UniqueValues!H:H,0))),"#N/C")</f>
        <v>#N/C</v>
      </c>
      <c r="AF803" s="89" t="str">
        <f>+IFERROR(IF(AG803="#N/C","#N/C",INDEX(Taxonomy_UniqueValues!H:H,MATCH(AG803,Taxonomy_UniqueValues!I:I,0))),"#N/C")</f>
        <v>#N/C</v>
      </c>
      <c r="AG803" s="88" t="s">
        <v>37</v>
      </c>
      <c r="AH803" s="39" t="str" cm="1">
        <f t="array" ref="AH803">IF(LEN(V803)&gt;1,V803,_xlfn.LET(_xlpm.cls,Y803, _xlpm.ord,IFERROR(Z803,"#N/C"), _xlpm.subord,IFERROR(AA803,"#N/C"), _xlpm.infr,IFERROR(AB803,"#N/C"), _xlpm.sf,IFERROR(AC803,"#N/C"), _xlpm.fam,IFERROR(AD803,"#N/C"), _xlpm.subfam,IF(TRIM(AE803)="-","#N/C",IFERROR(AE803,"#N/C")),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_xlpm.fallback,IF(IFERROR(Z803,"#N/C")="#N/C",Y803,IF(IFERROR(AA803,"#N/C")="#N/C",Z803,IF(IFERROR(AB803,"#N/C")="#N/C",AA803,IF(IFERROR(AC803,"#N/C")="#N/C",AB803,IF(IFERROR(AD803,"#N/C")="#N/C",AC803,IF(IFERROR(AE803,"#N/C")="#N/C",AD803,"#N/C")))))), _xlpm.finalResult,IF(OR(_xlpm.computedResult="",_xlpm.computedResult="#N/C"),_xlpm.fallback,_xlpm.computedResult), INDEX(_xlpm.finalResult,1)))</f>
        <v>Muscoidea</v>
      </c>
      <c r="AI803" s="106" t="s">
        <v>35</v>
      </c>
      <c r="AJ803" s="55" t="str">
        <f t="shared" si="106"/>
        <v>Insecta.Diptera.Brachycera.Muscomorpha.Muscoidea.#N/C.#N/C.#N/C.#N/C</v>
      </c>
    </row>
    <row r="804" spans="1:36" x14ac:dyDescent="0.25">
      <c r="A804" s="3">
        <v>273</v>
      </c>
      <c r="B804" s="50" t="str">
        <f t="shared" si="102"/>
        <v>FAIR-D3_273</v>
      </c>
      <c r="C804" s="51" t="s">
        <v>530</v>
      </c>
      <c r="D804" s="4">
        <f t="shared" si="109"/>
        <v>45181</v>
      </c>
      <c r="E804" s="1" t="s">
        <v>900</v>
      </c>
      <c r="F804" s="81" t="str">
        <f>HYPERLINK(VLOOKUP(E804,Video_List!G:K,5),"video")</f>
        <v>video</v>
      </c>
      <c r="G804" s="5" t="str">
        <f>IF(ISBLANK(E804),"",IFERROR(IF(MATCH(E804,Video_List!$G:$G,)&gt;0,"ok",""),"errr"))</f>
        <v>ok</v>
      </c>
      <c r="H804" s="1" t="s">
        <v>900</v>
      </c>
      <c r="I804" s="81" t="str">
        <f>HYPERLINK(VLOOKUP(H804,Video_List!G:K,5),"video")</f>
        <v>video</v>
      </c>
      <c r="J804" s="5" t="str">
        <f>IF(ISBLANK(H804),"",IFERROR(IF(MATCH(H804,Video_List!$G:$G,)&gt;0,"ok",""),"error"))</f>
        <v>ok</v>
      </c>
      <c r="K804" s="2">
        <v>45181.7180324074</v>
      </c>
      <c r="L804" s="2">
        <v>45181.718807870398</v>
      </c>
      <c r="M804" s="52">
        <f t="shared" si="110"/>
        <v>7.7546299871755764E-4</v>
      </c>
      <c r="N804" s="53" t="s">
        <v>31</v>
      </c>
      <c r="O804" s="54" t="s">
        <v>35</v>
      </c>
      <c r="P804" s="54" t="s">
        <v>33</v>
      </c>
      <c r="Q804" s="6">
        <v>273</v>
      </c>
      <c r="R804" s="5" t="str">
        <f t="shared" si="107"/>
        <v>FAIR-D3/273</v>
      </c>
      <c r="S804" s="4" t="str">
        <f>IF(ISBLANK(E804),"",IF(E804=H804, "1 video",CONCATENATE((+COUNTIFS(Video_List!$A:$A,Monitoring!C804,Video_List!$D:$D,"&lt;=" &amp;Monitoring!L804)-COUNTIFS(Video_List!$A:$A,Monitoring!C804,Video_List!$D:$D,"&lt;=" &amp;Monitoring!K804))+1," videos")))</f>
        <v>1 video</v>
      </c>
      <c r="T804" s="54" t="s">
        <v>185</v>
      </c>
      <c r="U804" s="75" t="s">
        <v>901</v>
      </c>
      <c r="V804" s="7" t="str">
        <f t="shared" si="105"/>
        <v/>
      </c>
      <c r="W804" s="85" t="str">
        <f t="shared" si="111"/>
        <v>yes</v>
      </c>
      <c r="X804" s="86" t="s">
        <v>32</v>
      </c>
      <c r="Y804" s="87" t="str">
        <f>+IFERROR(IF(Z804="#N/C","#N/C",INDEX(Taxonomy_UniqueValues!A:A,MATCH(Z804,Taxonomy_UniqueValues!B:B,0))),"#N/C")</f>
        <v>Insecta</v>
      </c>
      <c r="Z804" s="87" t="str">
        <f>+IFERROR(IF(AA804="#N/C","#N/C",INDEX(Taxonomy_UniqueValues!B:B,MATCH(AA804,Taxonomy_UniqueValues!C:C,0))),"#N/C")</f>
        <v>Coleoptera</v>
      </c>
      <c r="AA804" s="87" t="str">
        <f>+IFERROR(IF(AC804="#N/C","#N/C",INDEX(Taxonomy_UniqueValues!C:C,MATCH(AC804,Taxonomy_UniqueValues!E:E,0))),"#N/C")</f>
        <v>Polyphaga</v>
      </c>
      <c r="AB804" s="87" t="str">
        <f>+IFERROR(IF(AC804="#N/C","#N/C",INDEX(Taxonomy_UniqueValues!D:D,MATCH(AC804,Taxonomy_UniqueValues!E:E,0))),"#N/C")</f>
        <v>Cucujiformia</v>
      </c>
      <c r="AC804" s="87" t="str">
        <f>+IFERROR(IF(AD804="#N/C","#N/C",INDEX(Taxonomy_UniqueValues!E:E,MATCH(AD804,Taxonomy_UniqueValues!F:F,0))),"#N/C")</f>
        <v>Coccinelloidea</v>
      </c>
      <c r="AD804" s="87" t="str">
        <f>+IFERROR(IF(AE804="#N/C","#N/C",IF(AE804="-",INDEX(Taxonomy_UniqueValues!F:F,MATCH(AF804,Taxonomy_UniqueValues!H:H,0)),INDEX(Taxonomy_UniqueValues!F:F,MATCH(AE804,Taxonomy_UniqueValues!G:G,0)))),"#N/C")</f>
        <v>Coccinellidae</v>
      </c>
      <c r="AE804" s="87" t="str">
        <f>+IFERROR(IF(AF804="#N/C","#N/C",INDEX(Taxonomy_UniqueValues!G:G,MATCH(AF804,Taxonomy_UniqueValues!H:H,0))),"#N/C")</f>
        <v>Coccinellinae</v>
      </c>
      <c r="AF804" s="89" t="s">
        <v>331</v>
      </c>
      <c r="AG804" s="88" t="s">
        <v>37</v>
      </c>
      <c r="AH804" s="39" t="str" cm="1">
        <f t="array" ref="AH804">IF(LEN(V804)&gt;1,V804,_xlfn.LET(_xlpm.cls,Y804, _xlpm.ord,IFERROR(Z804,"#N/C"), _xlpm.subord,IFERROR(AA804,"#N/C"), _xlpm.infr,IFERROR(AB804,"#N/C"), _xlpm.sf,IFERROR(AC804,"#N/C"), _xlpm.fam,IFERROR(AD804,"#N/C"), _xlpm.subfam,IF(TRIM(AE804)="-","#N/C",IFERROR(AE804,"#N/C")),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_xlpm.fallback,IF(IFERROR(Z804,"#N/C")="#N/C",Y804,IF(IFERROR(AA804,"#N/C")="#N/C",Z804,IF(IFERROR(AB804,"#N/C")="#N/C",AA804,IF(IFERROR(AC804,"#N/C")="#N/C",AB804,IF(IFERROR(AD804,"#N/C")="#N/C",AC804,IF(IFERROR(AE804,"#N/C")="#N/C",AD804,"#N/C")))))), _xlpm.finalResult,IF(OR(_xlpm.computedResult="",_xlpm.computedResult="#N/C"),_xlpm.fallback,_xlpm.computedResult), INDEX(_xlpm.finalResult,1)))</f>
        <v>ladybug</v>
      </c>
      <c r="AI804" s="106" t="s">
        <v>35</v>
      </c>
      <c r="AJ804" s="55" t="str">
        <f t="shared" si="106"/>
        <v>Insecta.Coleoptera.Polyphaga.Cucujiformia.Coccinelloidea.Coccinellidae.Coccinellinae.Harmonia.#N/C</v>
      </c>
    </row>
    <row r="805" spans="1:36" x14ac:dyDescent="0.25">
      <c r="A805" s="3">
        <v>274</v>
      </c>
      <c r="B805" s="50" t="str">
        <f t="shared" ref="B805:B868" si="112">+_xlfn.CONCAT(C805,"_",A805)</f>
        <v>FAIR-D3_274</v>
      </c>
      <c r="C805" s="51" t="s">
        <v>530</v>
      </c>
      <c r="D805" s="4">
        <f t="shared" si="109"/>
        <v>45181</v>
      </c>
      <c r="E805" s="1" t="s">
        <v>902</v>
      </c>
      <c r="F805" s="81" t="str">
        <f>HYPERLINK(VLOOKUP(E805,Video_List!G:K,5),"video")</f>
        <v>video</v>
      </c>
      <c r="G805" s="5" t="str">
        <f>IF(ISBLANK(E805),"",IFERROR(IF(MATCH(E805,Video_List!$G:$G,)&gt;0,"ok",""),"errr"))</f>
        <v>ok</v>
      </c>
      <c r="H805" s="1" t="s">
        <v>902</v>
      </c>
      <c r="I805" s="81" t="str">
        <f>HYPERLINK(VLOOKUP(H805,Video_List!G:K,5),"video")</f>
        <v>video</v>
      </c>
      <c r="J805" s="5" t="str">
        <f>IF(ISBLANK(H805),"",IFERROR(IF(MATCH(H805,Video_List!$G:$G,)&gt;0,"ok",""),"error"))</f>
        <v>ok</v>
      </c>
      <c r="K805" s="2">
        <v>45181.756759259297</v>
      </c>
      <c r="L805" s="2">
        <v>45181.757187499999</v>
      </c>
      <c r="M805" s="52">
        <f t="shared" si="110"/>
        <v>4.2824070260394365E-4</v>
      </c>
      <c r="N805" s="53" t="s">
        <v>31</v>
      </c>
      <c r="O805" s="54" t="s">
        <v>32</v>
      </c>
      <c r="P805" s="54" t="s">
        <v>33</v>
      </c>
      <c r="Q805" s="6">
        <v>274</v>
      </c>
      <c r="R805" s="5" t="str">
        <f t="shared" si="107"/>
        <v>FAIR-D3/274</v>
      </c>
      <c r="S805" s="4" t="str">
        <f>IF(ISBLANK(E805),"",IF(E805=H805, "1 video",CONCATENATE((+COUNTIFS(Video_List!$A:$A,Monitoring!C805,Video_List!$D:$D,"&lt;=" &amp;Monitoring!L805)-COUNTIFS(Video_List!$A:$A,Monitoring!C805,Video_List!$D:$D,"&lt;=" &amp;Monitoring!K805))+1," videos")))</f>
        <v>1 video</v>
      </c>
      <c r="T805" s="6" t="s">
        <v>537</v>
      </c>
      <c r="U805" s="75"/>
      <c r="V805" s="7" t="str">
        <f t="shared" si="105"/>
        <v/>
      </c>
      <c r="W805" s="85" t="str">
        <f t="shared" si="111"/>
        <v>yes</v>
      </c>
      <c r="X805" s="86" t="s">
        <v>35</v>
      </c>
      <c r="Y805" s="87" t="str">
        <f>+IFERROR(IF(Z805="#N/C","#N/C",INDEX(Taxonomy_UniqueValues!A:A,MATCH(Z805,Taxonomy_UniqueValues!B:B,0))),"#N/C")</f>
        <v>Insecta</v>
      </c>
      <c r="Z805" s="87" t="str">
        <f>+IFERROR(IF(AA805="#N/C","#N/C",INDEX(Taxonomy_UniqueValues!B:B,MATCH(AA805,Taxonomy_UniqueValues!C:C,0))),"#N/C")</f>
        <v>Diptera</v>
      </c>
      <c r="AA805" s="87" t="str">
        <f>+IFERROR(IF(AC805="#N/C","#N/C",INDEX(Taxonomy_UniqueValues!C:C,MATCH(AC805,Taxonomy_UniqueValues!E:E,0))),"#N/C")</f>
        <v>Brachycera</v>
      </c>
      <c r="AB805" s="87" t="str">
        <f>+IFERROR(IF(AC805="#N/C","#N/C",INDEX(Taxonomy_UniqueValues!D:D,MATCH(AC805,Taxonomy_UniqueValues!E:E,0))),"#N/C")</f>
        <v>Muscomorpha</v>
      </c>
      <c r="AC805" s="87" t="str">
        <f>+IFERROR(IF(AD805="#N/C","#N/C",INDEX(Taxonomy_UniqueValues!E:E,MATCH(AD805,Taxonomy_UniqueValues!F:F,0))),"#N/C")</f>
        <v>Oestroidea</v>
      </c>
      <c r="AD805" s="87" t="str">
        <f>+IFERROR(IF(AE805="#N/C","#N/C",IF(AE805="-",INDEX(Taxonomy_UniqueValues!F:F,MATCH(AF805,Taxonomy_UniqueValues!H:H,0)),INDEX(Taxonomy_UniqueValues!F:F,MATCH(AE805,Taxonomy_UniqueValues!G:G,0)))),"#N/C")</f>
        <v>Sarcophagidae</v>
      </c>
      <c r="AE805" s="87" t="str">
        <f>+IFERROR(IF(AF805="#N/C","#N/C",INDEX(Taxonomy_UniqueValues!G:G,MATCH(AF805,Taxonomy_UniqueValues!H:H,0))),"#N/C")</f>
        <v>Sarcophaginae</v>
      </c>
      <c r="AF805" s="89" t="s">
        <v>322</v>
      </c>
      <c r="AG805" s="88" t="s">
        <v>37</v>
      </c>
      <c r="AH805" s="39" t="str" cm="1">
        <f t="array" ref="AH805">IF(LEN(V805)&gt;1,V805,_xlfn.LET(_xlpm.cls,Y805, _xlpm.ord,IFERROR(Z805,"#N/C"), _xlpm.subord,IFERROR(AA805,"#N/C"), _xlpm.infr,IFERROR(AB805,"#N/C"), _xlpm.sf,IFERROR(AC805,"#N/C"), _xlpm.fam,IFERROR(AD805,"#N/C"), _xlpm.subfam,IF(TRIM(AE805)="-","#N/C",IFERROR(AE805,"#N/C")),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_xlpm.fallback,IF(IFERROR(Z805,"#N/C")="#N/C",Y805,IF(IFERROR(AA805,"#N/C")="#N/C",Z805,IF(IFERROR(AB805,"#N/C")="#N/C",AA805,IF(IFERROR(AC805,"#N/C")="#N/C",AB805,IF(IFERROR(AD805,"#N/C")="#N/C",AC805,IF(IFERROR(AE805,"#N/C")="#N/C",AD805,"#N/C")))))), _xlpm.finalResult,IF(OR(_xlpm.computedResult="",_xlpm.computedResult="#N/C"),_xlpm.fallback,_xlpm.computedResult), INDEX(_xlpm.finalResult,1)))</f>
        <v>flesh_fly</v>
      </c>
      <c r="AI805" s="106" t="s">
        <v>35</v>
      </c>
      <c r="AJ805" s="55" t="str">
        <f t="shared" si="106"/>
        <v>Insecta.Diptera.Brachycera.Muscomorpha.Oestroidea.Sarcophagidae.Sarcophaginae.Sarcophaga.#N/C</v>
      </c>
    </row>
    <row r="806" spans="1:36" x14ac:dyDescent="0.25">
      <c r="A806" s="3">
        <v>275</v>
      </c>
      <c r="B806" s="50" t="str">
        <f t="shared" si="112"/>
        <v>FAIR-D3_275</v>
      </c>
      <c r="C806" s="51" t="s">
        <v>530</v>
      </c>
      <c r="D806" s="4">
        <f t="shared" si="109"/>
        <v>45182</v>
      </c>
      <c r="E806" s="1" t="s">
        <v>903</v>
      </c>
      <c r="F806" s="81" t="str">
        <f>HYPERLINK(VLOOKUP(E806,Video_List!G:K,5),"video")</f>
        <v>video</v>
      </c>
      <c r="G806" s="5" t="str">
        <f>IF(ISBLANK(E806),"",IFERROR(IF(MATCH(E806,Video_List!$G:$G,)&gt;0,"ok",""),"errr"))</f>
        <v>ok</v>
      </c>
      <c r="H806" s="1" t="s">
        <v>903</v>
      </c>
      <c r="I806" s="81" t="str">
        <f>HYPERLINK(VLOOKUP(H806,Video_List!G:K,5),"video")</f>
        <v>video</v>
      </c>
      <c r="J806" s="5" t="str">
        <f>IF(ISBLANK(H806),"",IFERROR(IF(MATCH(H806,Video_List!$G:$G,)&gt;0,"ok",""),"error"))</f>
        <v>ok</v>
      </c>
      <c r="K806" s="2">
        <v>45182.602511574099</v>
      </c>
      <c r="L806" s="2">
        <v>45182.602673611102</v>
      </c>
      <c r="M806" s="52">
        <f t="shared" si="110"/>
        <v>1.6203700215555727E-4</v>
      </c>
      <c r="N806" s="53" t="s">
        <v>46</v>
      </c>
      <c r="O806" s="54" t="s">
        <v>32</v>
      </c>
      <c r="P806" s="54" t="s">
        <v>33</v>
      </c>
      <c r="Q806" s="6">
        <v>275</v>
      </c>
      <c r="R806" s="5" t="str">
        <f t="shared" si="107"/>
        <v>FAIR-D3/275</v>
      </c>
      <c r="S806" s="4" t="str">
        <f>IF(ISBLANK(E806),"",IF(E806=H806, "1 video",CONCATENATE((+COUNTIFS(Video_List!$A:$A,Monitoring!C806,Video_List!$D:$D,"&lt;=" &amp;Monitoring!L806)-COUNTIFS(Video_List!$A:$A,Monitoring!C806,Video_List!$D:$D,"&lt;=" &amp;Monitoring!K806))+1," videos")))</f>
        <v>1 video</v>
      </c>
      <c r="T806" s="54" t="s">
        <v>787</v>
      </c>
      <c r="U806" s="75"/>
      <c r="V806" s="7" t="str">
        <f t="shared" si="105"/>
        <v/>
      </c>
      <c r="W806" s="85" t="str">
        <f t="shared" si="111"/>
        <v>yes</v>
      </c>
      <c r="X806" s="86" t="s">
        <v>32</v>
      </c>
      <c r="Y806" s="87" t="str">
        <f>+IFERROR(IF(Z806="#N/C","#N/C",INDEX(Taxonomy_UniqueValues!A:A,MATCH(Z806,Taxonomy_UniqueValues!B:B,0))),"#N/C")</f>
        <v>Insecta</v>
      </c>
      <c r="Z806" s="87" t="str">
        <f>+IFERROR(IF(AA806="#N/C","#N/C",INDEX(Taxonomy_UniqueValues!B:B,MATCH(AA806,Taxonomy_UniqueValues!C:C,0))),"#N/C")</f>
        <v>Diptera</v>
      </c>
      <c r="AA806" s="87" t="str">
        <f>+IFERROR(IF(AC806="#N/C","#N/C",INDEX(Taxonomy_UniqueValues!C:C,MATCH(AC806,Taxonomy_UniqueValues!E:E,0))),"#N/C")</f>
        <v>Brachycera</v>
      </c>
      <c r="AB806" s="87" t="str">
        <f>+IFERROR(IF(AC806="#N/C","#N/C",INDEX(Taxonomy_UniqueValues!D:D,MATCH(AC806,Taxonomy_UniqueValues!E:E,0))),"#N/C")</f>
        <v>Muscomorpha</v>
      </c>
      <c r="AC806" s="87" t="str">
        <f>+IFERROR(IF(AD806="#N/C","#N/C",INDEX(Taxonomy_UniqueValues!E:E,MATCH(AD806,Taxonomy_UniqueValues!F:F,0))),"#N/C")</f>
        <v>Sciomyzoidea</v>
      </c>
      <c r="AD806" s="87" t="s">
        <v>788</v>
      </c>
      <c r="AE806" s="87" t="str">
        <f>+IFERROR(IF(AF806="#N/C","#N/C",INDEX(Taxonomy_UniqueValues!G:G,MATCH(AF806,Taxonomy_UniqueValues!H:H,0))),"#N/C")</f>
        <v>#N/C</v>
      </c>
      <c r="AF806" s="89" t="str">
        <f>+IFERROR(IF(AG806="#N/C","#N/C",INDEX(Taxonomy_UniqueValues!H:H,MATCH(AG806,Taxonomy_UniqueValues!I:I,0))),"#N/C")</f>
        <v>#N/C</v>
      </c>
      <c r="AG806" s="88" t="s">
        <v>37</v>
      </c>
      <c r="AH806" s="39" t="str" cm="1">
        <f t="array" ref="AH806">IF(LEN(V806)&gt;1,V806,_xlfn.LET(_xlpm.cls,Y806, _xlpm.ord,IFERROR(Z806,"#N/C"), _xlpm.subord,IFERROR(AA806,"#N/C"), _xlpm.infr,IFERROR(AB806,"#N/C"), _xlpm.sf,IFERROR(AC806,"#N/C"), _xlpm.fam,IFERROR(AD806,"#N/C"), _xlpm.subfam,IF(TRIM(AE806)="-","#N/C",IFERROR(AE806,"#N/C")),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_xlpm.fallback,IF(IFERROR(Z806,"#N/C")="#N/C",Y806,IF(IFERROR(AA806,"#N/C")="#N/C",Z806,IF(IFERROR(AB806,"#N/C")="#N/C",AA806,IF(IFERROR(AC806,"#N/C")="#N/C",AB806,IF(IFERROR(AD806,"#N/C")="#N/C",AC806,IF(IFERROR(AE806,"#N/C")="#N/C",AD806,"#N/C")))))), _xlpm.finalResult,IF(OR(_xlpm.computedResult="",_xlpm.computedResult="#N/C"),_xlpm.fallback,_xlpm.computedResult), INDEX(_xlpm.finalResult,1)))</f>
        <v>scavenger_fly</v>
      </c>
      <c r="AI806" s="106" t="s">
        <v>35</v>
      </c>
      <c r="AJ806" s="55" t="str">
        <f t="shared" si="106"/>
        <v>Insecta.Diptera.Brachycera.Muscomorpha.Sciomyzoidea.Sepsidae.#N/C.#N/C.#N/C</v>
      </c>
    </row>
    <row r="807" spans="1:36" x14ac:dyDescent="0.25">
      <c r="A807" s="3">
        <v>276</v>
      </c>
      <c r="B807" s="50" t="str">
        <f t="shared" si="112"/>
        <v>FAIR-D3_276</v>
      </c>
      <c r="C807" s="51" t="s">
        <v>530</v>
      </c>
      <c r="D807" s="4">
        <f t="shared" si="109"/>
        <v>45182</v>
      </c>
      <c r="E807" s="1" t="s">
        <v>904</v>
      </c>
      <c r="F807" s="81" t="str">
        <f>HYPERLINK(VLOOKUP(E807,Video_List!G:K,5),"video")</f>
        <v>video</v>
      </c>
      <c r="G807" s="5" t="str">
        <f>IF(ISBLANK(E807),"",IFERROR(IF(MATCH(E807,Video_List!$G:$G,)&gt;0,"ok",""),"errr"))</f>
        <v>ok</v>
      </c>
      <c r="H807" s="1" t="s">
        <v>904</v>
      </c>
      <c r="I807" s="81" t="str">
        <f>HYPERLINK(VLOOKUP(H807,Video_List!G:K,5),"video")</f>
        <v>video</v>
      </c>
      <c r="J807" s="5" t="str">
        <f>IF(ISBLANK(H807),"",IFERROR(IF(MATCH(H807,Video_List!$G:$G,)&gt;0,"ok",""),"error"))</f>
        <v>ok</v>
      </c>
      <c r="K807" s="2">
        <v>45182.6199305556</v>
      </c>
      <c r="L807" s="2">
        <v>45182.620069444398</v>
      </c>
      <c r="M807" s="52">
        <f t="shared" si="110"/>
        <v>1.388887976645492E-4</v>
      </c>
      <c r="N807" s="53" t="s">
        <v>31</v>
      </c>
      <c r="O807" s="54" t="s">
        <v>32</v>
      </c>
      <c r="P807" s="54" t="s">
        <v>33</v>
      </c>
      <c r="Q807" s="6">
        <v>276</v>
      </c>
      <c r="R807" s="5" t="str">
        <f t="shared" si="107"/>
        <v>FAIR-D3/276</v>
      </c>
      <c r="S807" s="4" t="str">
        <f>IF(ISBLANK(E807),"",IF(E807=H807, "1 video",CONCATENATE((+COUNTIFS(Video_List!$A:$A,Monitoring!C807,Video_List!$D:$D,"&lt;=" &amp;Monitoring!L807)-COUNTIFS(Video_List!$A:$A,Monitoring!C807,Video_List!$D:$D,"&lt;=" &amp;Monitoring!K807))+1," videos")))</f>
        <v>1 video</v>
      </c>
      <c r="T807" s="6" t="s">
        <v>537</v>
      </c>
      <c r="U807" s="75"/>
      <c r="V807" s="7" t="str">
        <f t="shared" si="105"/>
        <v/>
      </c>
      <c r="W807" s="85" t="str">
        <f t="shared" si="111"/>
        <v>yes</v>
      </c>
      <c r="X807" s="86" t="s">
        <v>35</v>
      </c>
      <c r="Y807" s="87" t="str">
        <f>+IFERROR(IF(Z807="#N/C","#N/C",INDEX(Taxonomy_UniqueValues!A:A,MATCH(Z807,Taxonomy_UniqueValues!B:B,0))),"#N/C")</f>
        <v>Insecta</v>
      </c>
      <c r="Z807" s="87" t="str">
        <f>+IFERROR(IF(AA807="#N/C","#N/C",INDEX(Taxonomy_UniqueValues!B:B,MATCH(AA807,Taxonomy_UniqueValues!C:C,0))),"#N/C")</f>
        <v>Diptera</v>
      </c>
      <c r="AA807" s="87" t="str">
        <f>+IFERROR(IF(AC807="#N/C","#N/C",INDEX(Taxonomy_UniqueValues!C:C,MATCH(AC807,Taxonomy_UniqueValues!E:E,0))),"#N/C")</f>
        <v>Brachycera</v>
      </c>
      <c r="AB807" s="87" t="str">
        <f>+IFERROR(IF(AC807="#N/C","#N/C",INDEX(Taxonomy_UniqueValues!D:D,MATCH(AC807,Taxonomy_UniqueValues!E:E,0))),"#N/C")</f>
        <v>Muscomorpha</v>
      </c>
      <c r="AC807" s="87" t="str">
        <f>+IFERROR(IF(AD807="#N/C","#N/C",INDEX(Taxonomy_UniqueValues!E:E,MATCH(AD807,Taxonomy_UniqueValues!F:F,0))),"#N/C")</f>
        <v>Oestroidea</v>
      </c>
      <c r="AD807" s="87" t="s">
        <v>577</v>
      </c>
      <c r="AE807" s="87" t="str">
        <f>+IFERROR(IF(AF807="#N/C","#N/C",INDEX(Taxonomy_UniqueValues!G:G,MATCH(AF807,Taxonomy_UniqueValues!H:H,0))),"#N/C")</f>
        <v>#N/C</v>
      </c>
      <c r="AF807" s="89" t="str">
        <f>+IFERROR(IF(AG807="#N/C","#N/C",INDEX(Taxonomy_UniqueValues!H:H,MATCH(AG807,Taxonomy_UniqueValues!I:I,0))),"#N/C")</f>
        <v>#N/C</v>
      </c>
      <c r="AG807" s="88" t="s">
        <v>37</v>
      </c>
      <c r="AH807" s="39" t="str" cm="1">
        <f t="array" ref="AH807">IF(LEN(V807)&gt;1,V807,_xlfn.LET(_xlpm.cls,Y807, _xlpm.ord,IFERROR(Z807,"#N/C"), _xlpm.subord,IFERROR(AA807,"#N/C"), _xlpm.infr,IFERROR(AB807,"#N/C"), _xlpm.sf,IFERROR(AC807,"#N/C"), _xlpm.fam,IFERROR(AD807,"#N/C"), _xlpm.subfam,IF(TRIM(AE807)="-","#N/C",IFERROR(AE807,"#N/C")),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_xlpm.fallback,IF(IFERROR(Z807,"#N/C")="#N/C",Y807,IF(IFERROR(AA807,"#N/C")="#N/C",Z807,IF(IFERROR(AB807,"#N/C")="#N/C",AA807,IF(IFERROR(AC807,"#N/C")="#N/C",AB807,IF(IFERROR(AD807,"#N/C")="#N/C",AC807,IF(IFERROR(AE807,"#N/C")="#N/C",AD807,"#N/C")))))), _xlpm.finalResult,IF(OR(_xlpm.computedResult="",_xlpm.computedResult="#N/C"),_xlpm.fallback,_xlpm.computedResult), INDEX(_xlpm.finalResult,1)))</f>
        <v>flesh_fly</v>
      </c>
      <c r="AI807" s="106" t="s">
        <v>35</v>
      </c>
      <c r="AJ807" s="55" t="str">
        <f t="shared" si="106"/>
        <v>Insecta.Diptera.Brachycera.Muscomorpha.Oestroidea.Sarcophagidae.#N/C.#N/C.#N/C</v>
      </c>
    </row>
    <row r="808" spans="1:36" x14ac:dyDescent="0.25">
      <c r="A808" s="3">
        <v>277</v>
      </c>
      <c r="B808" s="50" t="str">
        <f t="shared" si="112"/>
        <v>FAIR-D3_277</v>
      </c>
      <c r="C808" s="51" t="s">
        <v>530</v>
      </c>
      <c r="D808" s="4">
        <f t="shared" si="109"/>
        <v>45182</v>
      </c>
      <c r="E808" s="1" t="s">
        <v>905</v>
      </c>
      <c r="F808" s="81" t="str">
        <f>HYPERLINK(VLOOKUP(E808,Video_List!G:K,5),"video")</f>
        <v>video</v>
      </c>
      <c r="G808" s="5" t="str">
        <f>IF(ISBLANK(E808),"",IFERROR(IF(MATCH(E808,Video_List!$G:$G,)&gt;0,"ok",""),"errr"))</f>
        <v>ok</v>
      </c>
      <c r="H808" s="1" t="s">
        <v>905</v>
      </c>
      <c r="I808" s="81" t="str">
        <f>HYPERLINK(VLOOKUP(H808,Video_List!G:K,5),"video")</f>
        <v>video</v>
      </c>
      <c r="J808" s="5" t="str">
        <f>IF(ISBLANK(H808),"",IFERROR(IF(MATCH(H808,Video_List!$G:$G,)&gt;0,"ok",""),"error"))</f>
        <v>ok</v>
      </c>
      <c r="K808" s="2">
        <v>45182.729421296302</v>
      </c>
      <c r="L808" s="2">
        <v>45182.730150463001</v>
      </c>
      <c r="M808" s="52">
        <f t="shared" si="110"/>
        <v>7.2916669887490571E-4</v>
      </c>
      <c r="N808" s="53" t="s">
        <v>31</v>
      </c>
      <c r="O808" s="54" t="s">
        <v>32</v>
      </c>
      <c r="P808" s="54" t="s">
        <v>33</v>
      </c>
      <c r="Q808" s="6">
        <v>277</v>
      </c>
      <c r="R808" s="5" t="str">
        <f t="shared" si="107"/>
        <v>FAIR-D3/277</v>
      </c>
      <c r="S808" s="4" t="str">
        <f>IF(ISBLANK(E808),"",IF(E808=H808, "1 video",CONCATENATE((+COUNTIFS(Video_List!$A:$A,Monitoring!C808,Video_List!$D:$D,"&lt;=" &amp;Monitoring!L808)-COUNTIFS(Video_List!$A:$A,Monitoring!C808,Video_List!$D:$D,"&lt;=" &amp;Monitoring!K808))+1," videos")))</f>
        <v>1 video</v>
      </c>
      <c r="T808" s="54" t="s">
        <v>34</v>
      </c>
      <c r="U808" s="75"/>
      <c r="V808" s="7" t="str">
        <f t="shared" si="105"/>
        <v/>
      </c>
      <c r="W808" s="85" t="str">
        <f t="shared" si="111"/>
        <v>no</v>
      </c>
      <c r="X808" s="86" t="s">
        <v>35</v>
      </c>
      <c r="Y808" s="87" t="str">
        <f>+IFERROR(IF(Z808="#N/C","#N/C",INDEX(Taxonomy_UniqueValues!A:A,MATCH(Z808,Taxonomy_UniqueValues!B:B,0))),"#N/C")</f>
        <v>Insecta</v>
      </c>
      <c r="Z808" s="87" t="str">
        <f>+IFERROR(IF(AA808="#N/C","#N/C",INDEX(Taxonomy_UniqueValues!B:B,MATCH(AA808,Taxonomy_UniqueValues!C:C,0))),"#N/C")</f>
        <v>Diptera</v>
      </c>
      <c r="AA808" s="87" t="s">
        <v>49</v>
      </c>
      <c r="AB808" s="87" t="str">
        <f>+IFERROR(IF(AC808="#N/C","#N/C",INDEX(Taxonomy_UniqueValues!D:D,MATCH(AC808,Taxonomy_UniqueValues!E:E,0))),"#N/C")</f>
        <v>#N/C</v>
      </c>
      <c r="AC808" s="87" t="str">
        <f>+IFERROR(IF(AD808="#N/C","#N/C",INDEX(Taxonomy_UniqueValues!E:E,MATCH(AD808,Taxonomy_UniqueValues!F:F,0))),"#N/C")</f>
        <v>#N/C</v>
      </c>
      <c r="AD808" s="87" t="str">
        <f>+IFERROR(IF(AE808="#N/C","#N/C",IF(AE808="-",INDEX(Taxonomy_UniqueValues!F:F,MATCH(AF808,Taxonomy_UniqueValues!H:H,0)),INDEX(Taxonomy_UniqueValues!F:F,MATCH(AE808,Taxonomy_UniqueValues!G:G,0)))),"#N/C")</f>
        <v>#N/C</v>
      </c>
      <c r="AE808" s="87" t="str">
        <f>+IFERROR(IF(AF808="#N/C","#N/C",INDEX(Taxonomy_UniqueValues!G:G,MATCH(AF808,Taxonomy_UniqueValues!H:H,0))),"#N/C")</f>
        <v>#N/C</v>
      </c>
      <c r="AF808" s="89" t="str">
        <f>+IFERROR(IF(AG808="#N/C","#N/C",INDEX(Taxonomy_UniqueValues!H:H,MATCH(AG808,Taxonomy_UniqueValues!I:I,0))),"#N/C")</f>
        <v>#N/C</v>
      </c>
      <c r="AG808" s="88" t="s">
        <v>37</v>
      </c>
      <c r="AH808" s="39" t="str" cm="1">
        <f t="array" ref="AH808">IF(LEN(V808)&gt;1,V808,_xlfn.LET(_xlpm.cls,Y808, _xlpm.ord,IFERROR(Z808,"#N/C"), _xlpm.subord,IFERROR(AA808,"#N/C"), _xlpm.infr,IFERROR(AB808,"#N/C"), _xlpm.sf,IFERROR(AC808,"#N/C"), _xlpm.fam,IFERROR(AD808,"#N/C"), _xlpm.subfam,IF(TRIM(AE808)="-","#N/C",IFERROR(AE808,"#N/C")),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_xlpm.fallback,IF(IFERROR(Z808,"#N/C")="#N/C",Y808,IF(IFERROR(AA808,"#N/C")="#N/C",Z808,IF(IFERROR(AB808,"#N/C")="#N/C",AA808,IF(IFERROR(AC808,"#N/C")="#N/C",AB808,IF(IFERROR(AD808,"#N/C")="#N/C",AC808,IF(IFERROR(AE808,"#N/C")="#N/C",AD808,"#N/C")))))), _xlpm.finalResult,IF(OR(_xlpm.computedResult="",_xlpm.computedResult="#N/C"),_xlpm.fallback,_xlpm.computedResult), INDEX(_xlpm.finalResult,1)))</f>
        <v>Brachycera</v>
      </c>
      <c r="AI808" s="106" t="s">
        <v>35</v>
      </c>
      <c r="AJ808" s="55" t="str">
        <f t="shared" si="106"/>
        <v>Insecta.Diptera.Brachycera.#N/C.#N/C.#N/C.#N/C.#N/C.#N/C</v>
      </c>
    </row>
    <row r="809" spans="1:36" x14ac:dyDescent="0.25">
      <c r="A809" s="3">
        <v>278</v>
      </c>
      <c r="B809" s="50" t="str">
        <f t="shared" si="112"/>
        <v>FAIR-D3_278</v>
      </c>
      <c r="C809" s="51" t="s">
        <v>530</v>
      </c>
      <c r="D809" s="4">
        <f t="shared" si="109"/>
        <v>45182</v>
      </c>
      <c r="E809" s="1" t="s">
        <v>906</v>
      </c>
      <c r="F809" s="81" t="str">
        <f>HYPERLINK(VLOOKUP(E809,Video_List!G:K,5),"video")</f>
        <v>video</v>
      </c>
      <c r="G809" s="5" t="str">
        <f>IF(ISBLANK(E809),"",IFERROR(IF(MATCH(E809,Video_List!$G:$G,)&gt;0,"ok",""),"errr"))</f>
        <v>ok</v>
      </c>
      <c r="H809" s="1" t="s">
        <v>907</v>
      </c>
      <c r="I809" s="81" t="str">
        <f>HYPERLINK(VLOOKUP(H809,Video_List!G:K,5),"video")</f>
        <v>video</v>
      </c>
      <c r="J809" s="5" t="str">
        <f>IF(ISBLANK(H809),"",IFERROR(IF(MATCH(H809,Video_List!$G:$G,)&gt;0,"ok",""),"error"))</f>
        <v>ok</v>
      </c>
      <c r="K809" s="2">
        <v>45182.7566435185</v>
      </c>
      <c r="L809" s="2">
        <v>45182.757997685199</v>
      </c>
      <c r="M809" s="52">
        <f t="shared" si="110"/>
        <v>1.3541666994569823E-3</v>
      </c>
      <c r="N809" s="53" t="s">
        <v>31</v>
      </c>
      <c r="O809" s="54" t="s">
        <v>35</v>
      </c>
      <c r="P809" s="54" t="s">
        <v>33</v>
      </c>
      <c r="Q809" s="6">
        <v>278</v>
      </c>
      <c r="R809" s="5" t="str">
        <f t="shared" si="107"/>
        <v>FAIR-D3/278</v>
      </c>
      <c r="S809" s="4" t="str">
        <f>IF(ISBLANK(E809),"",IF(E809=H809, "1 video",CONCATENATE((+COUNTIFS(Video_List!$A:$A,Monitoring!C809,Video_List!$D:$D,"&lt;=" &amp;Monitoring!L809)-COUNTIFS(Video_List!$A:$A,Monitoring!C809,Video_List!$D:$D,"&lt;=" &amp;Monitoring!K809))+1," videos")))</f>
        <v>2 videos</v>
      </c>
      <c r="T809" s="54" t="s">
        <v>34</v>
      </c>
      <c r="U809" s="75"/>
      <c r="V809" s="7" t="str">
        <f t="shared" si="105"/>
        <v/>
      </c>
      <c r="W809" s="85" t="str">
        <f t="shared" si="111"/>
        <v>no</v>
      </c>
      <c r="X809" s="86" t="s">
        <v>35</v>
      </c>
      <c r="Y809" s="87" t="str">
        <f>+IFERROR(IF(Z809="#N/C","#N/C",INDEX(Taxonomy_UniqueValues!A:A,MATCH(Z809,Taxonomy_UniqueValues!B:B,0))),"#N/C")</f>
        <v>Insecta</v>
      </c>
      <c r="Z809" s="87" t="str">
        <f>+IFERROR(IF(AA809="#N/C","#N/C",INDEX(Taxonomy_UniqueValues!B:B,MATCH(AA809,Taxonomy_UniqueValues!C:C,0))),"#N/C")</f>
        <v>Diptera</v>
      </c>
      <c r="AA809" s="87" t="s">
        <v>49</v>
      </c>
      <c r="AB809" s="87" t="str">
        <f>+IFERROR(IF(AC809="#N/C","#N/C",INDEX(Taxonomy_UniqueValues!D:D,MATCH(AC809,Taxonomy_UniqueValues!E:E,0))),"#N/C")</f>
        <v>#N/C</v>
      </c>
      <c r="AC809" s="87" t="str">
        <f>+IFERROR(IF(AD809="#N/C","#N/C",INDEX(Taxonomy_UniqueValues!E:E,MATCH(AD809,Taxonomy_UniqueValues!F:F,0))),"#N/C")</f>
        <v>#N/C</v>
      </c>
      <c r="AD809" s="87" t="str">
        <f>+IFERROR(IF(AE809="#N/C","#N/C",IF(AE809="-",INDEX(Taxonomy_UniqueValues!F:F,MATCH(AF809,Taxonomy_UniqueValues!H:H,0)),INDEX(Taxonomy_UniqueValues!F:F,MATCH(AE809,Taxonomy_UniqueValues!G:G,0)))),"#N/C")</f>
        <v>#N/C</v>
      </c>
      <c r="AE809" s="87" t="str">
        <f>+IFERROR(IF(AF809="#N/C","#N/C",INDEX(Taxonomy_UniqueValues!G:G,MATCH(AF809,Taxonomy_UniqueValues!H:H,0))),"#N/C")</f>
        <v>#N/C</v>
      </c>
      <c r="AF809" s="89" t="str">
        <f>+IFERROR(IF(AG809="#N/C","#N/C",INDEX(Taxonomy_UniqueValues!H:H,MATCH(AG809,Taxonomy_UniqueValues!I:I,0))),"#N/C")</f>
        <v>#N/C</v>
      </c>
      <c r="AG809" s="88" t="s">
        <v>37</v>
      </c>
      <c r="AH809" s="39" t="str" cm="1">
        <f t="array" ref="AH809">IF(LEN(V809)&gt;1,V809,_xlfn.LET(_xlpm.cls,Y809, _xlpm.ord,IFERROR(Z809,"#N/C"), _xlpm.subord,IFERROR(AA809,"#N/C"), _xlpm.infr,IFERROR(AB809,"#N/C"), _xlpm.sf,IFERROR(AC809,"#N/C"), _xlpm.fam,IFERROR(AD809,"#N/C"), _xlpm.subfam,IF(TRIM(AE809)="-","#N/C",IFERROR(AE809,"#N/C")),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_xlpm.fallback,IF(IFERROR(Z809,"#N/C")="#N/C",Y809,IF(IFERROR(AA809,"#N/C")="#N/C",Z809,IF(IFERROR(AB809,"#N/C")="#N/C",AA809,IF(IFERROR(AC809,"#N/C")="#N/C",AB809,IF(IFERROR(AD809,"#N/C")="#N/C",AC809,IF(IFERROR(AE809,"#N/C")="#N/C",AD809,"#N/C")))))), _xlpm.finalResult,IF(OR(_xlpm.computedResult="",_xlpm.computedResult="#N/C"),_xlpm.fallback,_xlpm.computedResult), INDEX(_xlpm.finalResult,1)))</f>
        <v>Brachycera</v>
      </c>
      <c r="AI809" s="106" t="s">
        <v>35</v>
      </c>
      <c r="AJ809" s="55" t="str">
        <f t="shared" si="106"/>
        <v>Insecta.Diptera.Brachycera.#N/C.#N/C.#N/C.#N/C.#N/C.#N/C</v>
      </c>
    </row>
    <row r="810" spans="1:36" x14ac:dyDescent="0.25">
      <c r="A810" s="3">
        <v>1</v>
      </c>
      <c r="B810" s="50" t="str">
        <f t="shared" si="112"/>
        <v>FAIR-D4_1</v>
      </c>
      <c r="C810" s="51" t="s">
        <v>908</v>
      </c>
      <c r="D810" s="4">
        <f t="shared" si="109"/>
        <v>45161</v>
      </c>
      <c r="E810" s="1" t="s">
        <v>909</v>
      </c>
      <c r="F810" s="81" t="str">
        <f>HYPERLINK(VLOOKUP(E810,Video_List!G:K,5),"video")</f>
        <v>video</v>
      </c>
      <c r="G810" s="5" t="str">
        <f>IF(ISBLANK(E810),"",IFERROR(IF(MATCH(E810,Video_List!$G:$G,)&gt;0,"ok",""),"errr"))</f>
        <v>ok</v>
      </c>
      <c r="H810" s="1" t="s">
        <v>909</v>
      </c>
      <c r="I810" s="81" t="str">
        <f>HYPERLINK(VLOOKUP(H810,Video_List!G:K,5),"video")</f>
        <v>video</v>
      </c>
      <c r="J810" s="5" t="str">
        <f>IF(ISBLANK(H810),"",IFERROR(IF(MATCH(H810,Video_List!$G:$G,)&gt;0,"ok",""),"error"))</f>
        <v>ok</v>
      </c>
      <c r="K810" s="2">
        <v>45161.374490740702</v>
      </c>
      <c r="L810" s="2">
        <v>45161.374560185199</v>
      </c>
      <c r="M810" s="59">
        <f t="shared" ref="M810:M873" si="113">IF(ISBLANK(E810),"",L810-K810)</f>
        <v>6.9444497057702392E-5</v>
      </c>
      <c r="N810" s="53" t="s">
        <v>31</v>
      </c>
      <c r="O810" s="54" t="s">
        <v>32</v>
      </c>
      <c r="P810" s="54" t="s">
        <v>33</v>
      </c>
      <c r="Q810" s="6">
        <v>1</v>
      </c>
      <c r="R810" s="5" t="str">
        <f t="shared" si="107"/>
        <v>FAIR-D4/1</v>
      </c>
      <c r="S810" s="4" t="str">
        <f>IF(ISBLANK(E810),"",IF(E810=H810, "1 video",CONCATENATE((+COUNTIFS(Video_List!$A:$A,Monitoring!C810,Video_List!$D:$D,"&lt;=" &amp;Monitoring!L810)-COUNTIFS(Video_List!$A:$A,Monitoring!C810,Video_List!$D:$D,"&lt;=" &amp;Monitoring!K810))+1," videos")))</f>
        <v>1 video</v>
      </c>
      <c r="T810" s="54" t="s">
        <v>42</v>
      </c>
      <c r="U810" s="75"/>
      <c r="V810" s="7" t="str">
        <f t="shared" si="105"/>
        <v/>
      </c>
      <c r="W810" s="85" t="str">
        <f t="shared" si="111"/>
        <v>yes</v>
      </c>
      <c r="X810" s="86" t="s">
        <v>32</v>
      </c>
      <c r="Y810" s="87" t="str">
        <f>+IFERROR(IF(Z810="#N/C","#N/C",INDEX(Taxonomy_UniqueValues!A:A,MATCH(Z810,Taxonomy_UniqueValues!B:B,0))),"#N/C")</f>
        <v>Insecta</v>
      </c>
      <c r="Z810" s="87" t="str">
        <f>+IFERROR(IF(AA810="#N/C","#N/C",INDEX(Taxonomy_UniqueValues!B:B,MATCH(AA810,Taxonomy_UniqueValues!C:C,0))),"#N/C")</f>
        <v>Diptera</v>
      </c>
      <c r="AA810" s="87" t="str">
        <f>+IFERROR(IF(AC810="#N/C","#N/C",INDEX(Taxonomy_UniqueValues!C:C,MATCH(AC810,Taxonomy_UniqueValues!E:E,0))),"#N/C")</f>
        <v>Brachycera</v>
      </c>
      <c r="AB810" s="87" t="str">
        <f>+IFERROR(IF(AC810="#N/C","#N/C",INDEX(Taxonomy_UniqueValues!D:D,MATCH(AC810,Taxonomy_UniqueValues!E:E,0))),"#N/C")</f>
        <v>Muscomorpha</v>
      </c>
      <c r="AC810" s="87" t="str">
        <f>+IFERROR(IF(AD810="#N/C","#N/C",INDEX(Taxonomy_UniqueValues!E:E,MATCH(AD810,Taxonomy_UniqueValues!F:F,0))),"#N/C")</f>
        <v>Syrphoidea</v>
      </c>
      <c r="AD810" s="87" t="str">
        <f>+IFERROR(IF(AE810="#N/C","#N/C",INDEX(Taxonomy_UniqueValues!F:F,MATCH(AE810,Taxonomy_UniqueValues!G:G,0))),"#N/C")</f>
        <v>Syrphidae</v>
      </c>
      <c r="AE810" s="87" t="str">
        <f>+IFERROR(IF(AF810="#N/C","#N/C",INDEX(Taxonomy_UniqueValues!G:G,MATCH(AF810,Taxonomy_UniqueValues!H:H,0))),"#N/C")</f>
        <v>Syrphinae</v>
      </c>
      <c r="AF810" s="89" t="s">
        <v>220</v>
      </c>
      <c r="AG810" s="88" t="s">
        <v>37</v>
      </c>
      <c r="AH810" s="39" t="str" cm="1">
        <f t="array" ref="AH810">IF(LEN(V810)&gt;1,V810,_xlfn.LET(_xlpm.cls,Y810, _xlpm.ord,IFERROR(Z810,"#N/C"), _xlpm.subord,IFERROR(AA810,"#N/C"), _xlpm.infr,IFERROR(AB810,"#N/C"), _xlpm.sf,IFERROR(AC810,"#N/C"), _xlpm.fam,IFERROR(AD810,"#N/C"), _xlpm.subfam,IF(TRIM(AE810)="-","#N/C",IFERROR(AE810,"#N/C")),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_xlpm.fallback,IF(IFERROR(Z810,"#N/C")="#N/C",Y810,IF(IFERROR(AA810,"#N/C")="#N/C",Z810,IF(IFERROR(AB810,"#N/C")="#N/C",AA810,IF(IFERROR(AC810,"#N/C")="#N/C",AB810,IF(IFERROR(AD810,"#N/C")="#N/C",AC810,IF(IFERROR(AE810,"#N/C")="#N/C",AD810,"#N/C")))))), _xlpm.finalResult,IF(OR(_xlpm.computedResult="",_xlpm.computedResult="#N/C"),_xlpm.fallback,_xlpm.computedResult), INDEX(_xlpm.finalResult,1)))</f>
        <v>hoverfly</v>
      </c>
      <c r="AI810" s="106" t="s">
        <v>35</v>
      </c>
      <c r="AJ810" s="55" t="str">
        <f t="shared" si="106"/>
        <v>Insecta.Diptera.Brachycera.Muscomorpha.Syrphoidea.Syrphidae.Syrphinae.Episyrphus.#N/C</v>
      </c>
    </row>
    <row r="811" spans="1:36" x14ac:dyDescent="0.25">
      <c r="A811" s="3">
        <v>2</v>
      </c>
      <c r="B811" s="50" t="str">
        <f t="shared" si="112"/>
        <v>FAIR-D4_2</v>
      </c>
      <c r="C811" s="51" t="s">
        <v>908</v>
      </c>
      <c r="D811" s="4">
        <f t="shared" si="109"/>
        <v>45161</v>
      </c>
      <c r="E811" s="1" t="s">
        <v>910</v>
      </c>
      <c r="F811" s="81" t="str">
        <f>HYPERLINK(VLOOKUP(E811,Video_List!G:K,5),"video")</f>
        <v>video</v>
      </c>
      <c r="G811" s="5" t="str">
        <f>IF(ISBLANK(E811),"",IFERROR(IF(MATCH(E811,Video_List!$G:$G,)&gt;0,"ok",""),"errr"))</f>
        <v>ok</v>
      </c>
      <c r="H811" s="1" t="s">
        <v>910</v>
      </c>
      <c r="I811" s="81" t="str">
        <f>HYPERLINK(VLOOKUP(H811,Video_List!G:K,5),"video")</f>
        <v>video</v>
      </c>
      <c r="J811" s="5" t="str">
        <f>IF(ISBLANK(H811),"",IFERROR(IF(MATCH(H811,Video_List!$G:$G,)&gt;0,"ok",""),"error"))</f>
        <v>ok</v>
      </c>
      <c r="K811" s="2">
        <v>45161.383460648198</v>
      </c>
      <c r="L811" s="2">
        <v>45161.383599537003</v>
      </c>
      <c r="M811" s="59">
        <f t="shared" si="113"/>
        <v>1.3888880494050682E-4</v>
      </c>
      <c r="N811" s="53" t="s">
        <v>31</v>
      </c>
      <c r="O811" s="54" t="s">
        <v>35</v>
      </c>
      <c r="P811" s="54" t="s">
        <v>33</v>
      </c>
      <c r="Q811" s="6">
        <v>2</v>
      </c>
      <c r="R811" s="5" t="str">
        <f t="shared" si="107"/>
        <v>FAIR-D4/2</v>
      </c>
      <c r="S811" s="4" t="str">
        <f>IF(ISBLANK(E811),"",IF(E811=H811, "1 video",CONCATENATE((+COUNTIFS(Video_List!$A:$A,Monitoring!C811,Video_List!$D:$D,"&lt;=" &amp;Monitoring!L811)-COUNTIFS(Video_List!$A:$A,Monitoring!C811,Video_List!$D:$D,"&lt;=" &amp;Monitoring!K811))+1," videos")))</f>
        <v>1 video</v>
      </c>
      <c r="T811" s="54" t="s">
        <v>34</v>
      </c>
      <c r="U811" s="75"/>
      <c r="V811" s="7" t="str">
        <f t="shared" si="105"/>
        <v/>
      </c>
      <c r="W811" s="85" t="str">
        <f t="shared" si="111"/>
        <v>yes</v>
      </c>
      <c r="X811" s="86" t="s">
        <v>32</v>
      </c>
      <c r="Y811" s="87" t="str">
        <f>+IFERROR(IF(Z811="#N/C","#N/C",INDEX(Taxonomy_UniqueValues!A:A,MATCH(Z811,Taxonomy_UniqueValues!B:B,0))),"#N/C")</f>
        <v>Insecta</v>
      </c>
      <c r="Z811" s="87" t="str">
        <f>+IFERROR(IF(AA811="#N/C","#N/C",INDEX(Taxonomy_UniqueValues!B:B,MATCH(AA811,Taxonomy_UniqueValues!C:C,0))),"#N/C")</f>
        <v>Diptera</v>
      </c>
      <c r="AA811" s="87" t="str">
        <f>+IFERROR(IF(AC811="#N/C","#N/C",INDEX(Taxonomy_UniqueValues!C:C,MATCH(AC811,Taxonomy_UniqueValues!E:E,0))),"#N/C")</f>
        <v>Brachycera</v>
      </c>
      <c r="AB811" s="87" t="str">
        <f>+IFERROR(IF(AC811="#N/C","#N/C",INDEX(Taxonomy_UniqueValues!D:D,MATCH(AC811,Taxonomy_UniqueValues!E:E,0))),"#N/C")</f>
        <v>Muscomorpha</v>
      </c>
      <c r="AC811" s="87" t="s">
        <v>36</v>
      </c>
      <c r="AD811" s="87" t="str">
        <f>+IFERROR(IF(AE811="#N/C","#N/C",INDEX(Taxonomy_UniqueValues!F:F,MATCH(AE811,Taxonomy_UniqueValues!G:G,0))),"#N/C")</f>
        <v>#N/C</v>
      </c>
      <c r="AE811" s="87" t="str">
        <f>+IFERROR(IF(AF811="#N/C","#N/C",INDEX(Taxonomy_UniqueValues!G:G,MATCH(AF811,Taxonomy_UniqueValues!H:H,0))),"#N/C")</f>
        <v>#N/C</v>
      </c>
      <c r="AF811" s="89" t="str">
        <f>+IFERROR(IF(AG811="#N/C","#N/C",INDEX(Taxonomy_UniqueValues!H:H,MATCH(AG811,Taxonomy_UniqueValues!I:I,0))),"#N/C")</f>
        <v>#N/C</v>
      </c>
      <c r="AG811" s="88" t="s">
        <v>37</v>
      </c>
      <c r="AH811" s="39" t="str" cm="1">
        <f t="array" ref="AH811">IF(LEN(V811)&gt;1,V811,_xlfn.LET(_xlpm.cls,Y811, _xlpm.ord,IFERROR(Z811,"#N/C"), _xlpm.subord,IFERROR(AA811,"#N/C"), _xlpm.infr,IFERROR(AB811,"#N/C"), _xlpm.sf,IFERROR(AC811,"#N/C"), _xlpm.fam,IFERROR(AD811,"#N/C"), _xlpm.subfam,IF(TRIM(AE811)="-","#N/C",IFERROR(AE811,"#N/C")),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_xlpm.fallback,IF(IFERROR(Z811,"#N/C")="#N/C",Y811,IF(IFERROR(AA811,"#N/C")="#N/C",Z811,IF(IFERROR(AB811,"#N/C")="#N/C",AA811,IF(IFERROR(AC811,"#N/C")="#N/C",AB811,IF(IFERROR(AD811,"#N/C")="#N/C",AC811,IF(IFERROR(AE811,"#N/C")="#N/C",AD811,"#N/C")))))), _xlpm.finalResult,IF(OR(_xlpm.computedResult="",_xlpm.computedResult="#N/C"),_xlpm.fallback,_xlpm.computedResult), INDEX(_xlpm.finalResult,1)))</f>
        <v>Muscoidea</v>
      </c>
      <c r="AI811" s="106" t="s">
        <v>35</v>
      </c>
      <c r="AJ811" s="55" t="str">
        <f t="shared" si="106"/>
        <v>Insecta.Diptera.Brachycera.Muscomorpha.Muscoidea.#N/C.#N/C.#N/C.#N/C</v>
      </c>
    </row>
    <row r="812" spans="1:36" x14ac:dyDescent="0.25">
      <c r="A812" s="3">
        <v>3</v>
      </c>
      <c r="B812" s="50" t="str">
        <f t="shared" si="112"/>
        <v>FAIR-D4_3</v>
      </c>
      <c r="C812" s="51" t="s">
        <v>908</v>
      </c>
      <c r="D812" s="4">
        <f t="shared" si="109"/>
        <v>45161</v>
      </c>
      <c r="E812" s="1" t="s">
        <v>911</v>
      </c>
      <c r="F812" s="81" t="str">
        <f>HYPERLINK(VLOOKUP(E812,Video_List!G:K,5),"video")</f>
        <v>video</v>
      </c>
      <c r="G812" s="5" t="str">
        <f>IF(ISBLANK(E812),"",IFERROR(IF(MATCH(E812,Video_List!$G:$G,)&gt;0,"ok",""),"errr"))</f>
        <v>ok</v>
      </c>
      <c r="H812" s="1" t="s">
        <v>911</v>
      </c>
      <c r="I812" s="81" t="str">
        <f>HYPERLINK(VLOOKUP(H812,Video_List!G:K,5),"video")</f>
        <v>video</v>
      </c>
      <c r="J812" s="5" t="str">
        <f>IF(ISBLANK(H812),"",IFERROR(IF(MATCH(H812,Video_List!$G:$G,)&gt;0,"ok",""),"error"))</f>
        <v>ok</v>
      </c>
      <c r="K812" s="2">
        <v>45161.398287037002</v>
      </c>
      <c r="L812" s="2">
        <v>45161.398506944402</v>
      </c>
      <c r="M812" s="59">
        <f t="shared" si="113"/>
        <v>2.1990740060573444E-4</v>
      </c>
      <c r="N812" s="53" t="s">
        <v>46</v>
      </c>
      <c r="O812" s="54" t="s">
        <v>35</v>
      </c>
      <c r="P812" s="54" t="s">
        <v>33</v>
      </c>
      <c r="Q812" s="6">
        <v>3</v>
      </c>
      <c r="R812" s="5" t="str">
        <f t="shared" si="107"/>
        <v>FAIR-D4/3</v>
      </c>
      <c r="S812" s="4" t="str">
        <f>IF(ISBLANK(E812),"",IF(E812=H812, "1 video",CONCATENATE((+COUNTIFS(Video_List!$A:$A,Monitoring!C812,Video_List!$D:$D,"&lt;=" &amp;Monitoring!L812)-COUNTIFS(Video_List!$A:$A,Monitoring!C812,Video_List!$D:$D,"&lt;=" &amp;Monitoring!K812))+1," videos")))</f>
        <v>1 video</v>
      </c>
      <c r="T812" s="54" t="s">
        <v>34</v>
      </c>
      <c r="U812" s="75"/>
      <c r="V812" s="7" t="str">
        <f t="shared" si="105"/>
        <v/>
      </c>
      <c r="W812" s="85" t="str">
        <f t="shared" si="111"/>
        <v>yes</v>
      </c>
      <c r="X812" s="86" t="s">
        <v>35</v>
      </c>
      <c r="Y812" s="87" t="str">
        <f>+IFERROR(IF(Z812="#N/C","#N/C",IF(Z812=0,INDEX(Taxonomy_UniqueValues!A:A,MATCH(AA812,Taxonomy_UniqueValues!C:C,0)),INDEX(Taxonomy_UniqueValues!A:A,MATCH(Z812,Taxonomy_UniqueValues!B:B,0)))),"#N/C")</f>
        <v>Insecta</v>
      </c>
      <c r="Z812" s="87" t="str">
        <f>+IFERROR(IF(AA812="#N/C","#N/C",IF(AA812=0,INDEX(Taxonomy_UniqueValues!B:B,MATCH(AB812,Taxonomy_UniqueValues!D:D,0)),INDEX(Taxonomy_UniqueValues!B:B,MATCH(AA812,Taxonomy_UniqueValues!C:C,0)))),"#N/C")</f>
        <v>Diptera</v>
      </c>
      <c r="AA812" s="87" t="str">
        <f>+IFERROR(IF(AB812="#N/C","#N/C",IF(AB812=0,INDEX(Taxonomy_UniqueValues!C:C,MATCH(AC812,Taxonomy_UniqueValues!E:E,0)),INDEX(Taxonomy_UniqueValues!C:C,MATCH(AB812,Taxonomy_UniqueValues!D:D,0)))),"#N/C")</f>
        <v>Brachycera</v>
      </c>
      <c r="AB812" s="87" t="str">
        <f>+IFERROR(IF(AC812="#N/C","#N/C",IF(AC812=0,INDEX(Taxonomy_UniqueValues!D:D,MATCH(AD812,Taxonomy_UniqueValues!F:F,0)),INDEX(Taxonomy_UniqueValues!D:D,MATCH(AC812,Taxonomy_UniqueValues!E:E,0)))),"#N/C")</f>
        <v>Muscomorpha</v>
      </c>
      <c r="AC812" s="87" t="str">
        <f>+IFERROR(IF(AD812="#N/C","#N/C",IF(AD812=0,INDEX(Taxonomy_UniqueValues!E:E,MATCH(AE812,Taxonomy_UniqueValues!G:G,0)),INDEX(Taxonomy_UniqueValues!E:E,MATCH(AD812,Taxonomy_UniqueValues!F:F,0)))),"#N/C")</f>
        <v>Muscoidea</v>
      </c>
      <c r="AD812" s="87" t="str">
        <f>+IFERROR(IF(AE812="#N/C","#N/C",IF(AE812=0,INDEX(Taxonomy_UniqueValues!F:F,MATCH(AF812,Taxonomy_UniqueValues!H:H,0)),INDEX(Taxonomy_UniqueValues!F:F,MATCH(AE812,Taxonomy_UniqueValues!G:G,0)))),"#N/C")</f>
        <v>Fanniidae</v>
      </c>
      <c r="AE812" s="87">
        <f>+IFERROR(IF(AF812="#N/C","#N/C",INDEX(Taxonomy_UniqueValues!G:G,MATCH(AF812,Taxonomy_UniqueValues!H:H,0))),"#N/C")</f>
        <v>0</v>
      </c>
      <c r="AF812" s="89" t="s">
        <v>39</v>
      </c>
      <c r="AG812" s="88" t="s">
        <v>37</v>
      </c>
      <c r="AH812" s="39" t="str" cm="1">
        <f t="array" ref="AH812">IF(LEN(V812)&gt;1,V812,_xlfn.LET(_xlpm.cls,Y812, _xlpm.ord,IFERROR(Z812,"#N/C"), _xlpm.subord,IFERROR(AA812,"#N/C"), _xlpm.infr,IFERROR(AB812,"#N/C"), _xlpm.sf,IFERROR(AC812,"#N/C"), _xlpm.fam,IFERROR(AD812,"#N/C"), _xlpm.subfam,IF(TRIM(AE812)="-","#N/C",IFERROR(AE812,"#N/C")),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_xlpm.fallback,IF(IFERROR(Z812,"#N/C")="#N/C",Y812,IF(IFERROR(AA812,"#N/C")="#N/C",Z812,IF(IFERROR(AB812,"#N/C")="#N/C",AA812,IF(IFERROR(AC812,"#N/C")="#N/C",AB812,IF(IFERROR(AD812,"#N/C")="#N/C",AC812,IF(IFERROR(AE812,"#N/C")="#N/C",AD812,"#N/C")))))), _xlpm.finalResult,IF(OR(_xlpm.computedResult="",_xlpm.computedResult="#N/C"),_xlpm.fallback,_xlpm.computedResult), INDEX(_xlpm.finalResult,1)))</f>
        <v>fly</v>
      </c>
      <c r="AI812" s="106" t="s">
        <v>35</v>
      </c>
      <c r="AJ812" s="55" t="str">
        <f t="shared" si="106"/>
        <v>Insecta.Diptera.Brachycera.Muscomorpha.Muscoidea.Fanniidae.0.Fannia.#N/C</v>
      </c>
    </row>
    <row r="813" spans="1:36" x14ac:dyDescent="0.25">
      <c r="A813" s="3">
        <v>4</v>
      </c>
      <c r="B813" s="50" t="str">
        <f t="shared" si="112"/>
        <v>FAIR-D4_4</v>
      </c>
      <c r="C813" s="51" t="s">
        <v>908</v>
      </c>
      <c r="D813" s="4">
        <f t="shared" si="109"/>
        <v>45161</v>
      </c>
      <c r="E813" s="1" t="s">
        <v>912</v>
      </c>
      <c r="F813" s="81" t="str">
        <f>HYPERLINK(VLOOKUP(E813,Video_List!G:K,5),"video")</f>
        <v>video</v>
      </c>
      <c r="G813" s="5" t="str">
        <f>IF(ISBLANK(E813),"",IFERROR(IF(MATCH(E813,Video_List!$G:$G,)&gt;0,"ok",""),"errr"))</f>
        <v>ok</v>
      </c>
      <c r="H813" s="1" t="s">
        <v>912</v>
      </c>
      <c r="I813" s="81" t="str">
        <f>HYPERLINK(VLOOKUP(H813,Video_List!G:K,5),"video")</f>
        <v>video</v>
      </c>
      <c r="J813" s="5" t="str">
        <f>IF(ISBLANK(H813),"",IFERROR(IF(MATCH(H813,Video_List!$G:$G,)&gt;0,"ok",""),"error"))</f>
        <v>ok</v>
      </c>
      <c r="K813" s="2">
        <v>45161.400381944499</v>
      </c>
      <c r="L813" s="2">
        <v>45161.400474536997</v>
      </c>
      <c r="M813" s="59">
        <f t="shared" si="113"/>
        <v>9.2592497821897268E-5</v>
      </c>
      <c r="N813" s="53" t="s">
        <v>31</v>
      </c>
      <c r="O813" s="54" t="s">
        <v>32</v>
      </c>
      <c r="P813" s="54" t="s">
        <v>33</v>
      </c>
      <c r="Q813" s="6">
        <v>4</v>
      </c>
      <c r="R813" s="5" t="str">
        <f t="shared" si="107"/>
        <v>FAIR-D4/4</v>
      </c>
      <c r="S813" s="4" t="str">
        <f>IF(ISBLANK(E813),"",IF(E813=H813, "1 video",CONCATENATE((+COUNTIFS(Video_List!$A:$A,Monitoring!C813,Video_List!$D:$D,"&lt;=" &amp;Monitoring!L813)-COUNTIFS(Video_List!$A:$A,Monitoring!C813,Video_List!$D:$D,"&lt;=" &amp;Monitoring!K813))+1," videos")))</f>
        <v>1 video</v>
      </c>
      <c r="T813" s="54" t="s">
        <v>34</v>
      </c>
      <c r="U813" s="75"/>
      <c r="V813" s="7" t="str">
        <f t="shared" si="105"/>
        <v/>
      </c>
      <c r="W813" s="85" t="str">
        <f t="shared" si="111"/>
        <v>yes</v>
      </c>
      <c r="X813" s="86" t="s">
        <v>35</v>
      </c>
      <c r="Y813" s="87" t="str">
        <f>+IFERROR(IF(Z813="#N/C","#N/C",IF(Z813=0,INDEX(Taxonomy_UniqueValues!A:A,MATCH(AA813,Taxonomy_UniqueValues!C:C,0)),INDEX(Taxonomy_UniqueValues!A:A,MATCH(Z813,Taxonomy_UniqueValues!B:B,0)))),"#N/C")</f>
        <v>Insecta</v>
      </c>
      <c r="Z813" s="87" t="str">
        <f>+IFERROR(IF(AA813="#N/C","#N/C",IF(AA813=0,INDEX(Taxonomy_UniqueValues!B:B,MATCH(AB813,Taxonomy_UniqueValues!D:D,0)),INDEX(Taxonomy_UniqueValues!B:B,MATCH(AA813,Taxonomy_UniqueValues!C:C,0)))),"#N/C")</f>
        <v>Diptera</v>
      </c>
      <c r="AA813" s="87" t="str">
        <f>+IFERROR(IF(AB813="#N/C","#N/C",IF(AB813=0,INDEX(Taxonomy_UniqueValues!C:C,MATCH(AC813,Taxonomy_UniqueValues!E:E,0)),INDEX(Taxonomy_UniqueValues!C:C,MATCH(AB813,Taxonomy_UniqueValues!D:D,0)))),"#N/C")</f>
        <v>Brachycera</v>
      </c>
      <c r="AB813" s="87" t="str">
        <f>+IFERROR(IF(AC813="#N/C","#N/C",IF(AC813=0,INDEX(Taxonomy_UniqueValues!D:D,MATCH(AD813,Taxonomy_UniqueValues!F:F,0)),INDEX(Taxonomy_UniqueValues!D:D,MATCH(AC813,Taxonomy_UniqueValues!E:E,0)))),"#N/C")</f>
        <v>Muscomorpha</v>
      </c>
      <c r="AC813" s="87" t="str">
        <f>+IFERROR(IF(AD813="#N/C","#N/C",IF(AD813=0,INDEX(Taxonomy_UniqueValues!E:E,MATCH(AE813,Taxonomy_UniqueValues!G:G,0)),INDEX(Taxonomy_UniqueValues!E:E,MATCH(AD813,Taxonomy_UniqueValues!F:F,0)))),"#N/C")</f>
        <v>Muscoidea</v>
      </c>
      <c r="AD813" s="87" t="str">
        <f>+IFERROR(IF(AE813="#N/C","#N/C",IF(AE813=0,INDEX(Taxonomy_UniqueValues!F:F,MATCH(AF813,Taxonomy_UniqueValues!H:H,0)),INDEX(Taxonomy_UniqueValues!F:F,MATCH(AE813,Taxonomy_UniqueValues!G:G,0)))),"#N/C")</f>
        <v>Fanniidae</v>
      </c>
      <c r="AE813" s="87">
        <f>+IFERROR(IF(AF813="#N/C","#N/C",INDEX(Taxonomy_UniqueValues!G:G,MATCH(AF813,Taxonomy_UniqueValues!H:H,0))),"#N/C")</f>
        <v>0</v>
      </c>
      <c r="AF813" s="89" t="s">
        <v>39</v>
      </c>
      <c r="AG813" s="88" t="s">
        <v>37</v>
      </c>
      <c r="AH813" s="39" t="str" cm="1">
        <f t="array" ref="AH813">IF(LEN(V813)&gt;1,V813,_xlfn.LET(_xlpm.cls,Y813, _xlpm.ord,IFERROR(Z813,"#N/C"), _xlpm.subord,IFERROR(AA813,"#N/C"), _xlpm.infr,IFERROR(AB813,"#N/C"), _xlpm.sf,IFERROR(AC813,"#N/C"), _xlpm.fam,IFERROR(AD813,"#N/C"), _xlpm.subfam,IF(TRIM(AE813)="-","#N/C",IFERROR(AE813,"#N/C")),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_xlpm.fallback,IF(IFERROR(Z813,"#N/C")="#N/C",Y813,IF(IFERROR(AA813,"#N/C")="#N/C",Z813,IF(IFERROR(AB813,"#N/C")="#N/C",AA813,IF(IFERROR(AC813,"#N/C")="#N/C",AB813,IF(IFERROR(AD813,"#N/C")="#N/C",AC813,IF(IFERROR(AE813,"#N/C")="#N/C",AD813,"#N/C")))))), _xlpm.finalResult,IF(OR(_xlpm.computedResult="",_xlpm.computedResult="#N/C"),_xlpm.fallback,_xlpm.computedResult), INDEX(_xlpm.finalResult,1)))</f>
        <v>fly</v>
      </c>
      <c r="AI813" s="106" t="s">
        <v>35</v>
      </c>
      <c r="AJ813" s="55" t="str">
        <f t="shared" si="106"/>
        <v>Insecta.Diptera.Brachycera.Muscomorpha.Muscoidea.Fanniidae.0.Fannia.#N/C</v>
      </c>
    </row>
    <row r="814" spans="1:36" x14ac:dyDescent="0.25">
      <c r="A814" s="3">
        <v>5</v>
      </c>
      <c r="B814" s="50" t="str">
        <f t="shared" si="112"/>
        <v>FAIR-D4_5</v>
      </c>
      <c r="C814" s="51" t="s">
        <v>908</v>
      </c>
      <c r="D814" s="4">
        <f t="shared" si="109"/>
        <v>45161</v>
      </c>
      <c r="E814" s="1" t="s">
        <v>913</v>
      </c>
      <c r="F814" s="81" t="str">
        <f>HYPERLINK(VLOOKUP(E814,Video_List!G:K,5),"video")</f>
        <v>video</v>
      </c>
      <c r="G814" s="5" t="str">
        <f>IF(ISBLANK(E814),"",IFERROR(IF(MATCH(E814,Video_List!$G:$G,)&gt;0,"ok",""),"errr"))</f>
        <v>ok</v>
      </c>
      <c r="H814" s="1" t="s">
        <v>913</v>
      </c>
      <c r="I814" s="81" t="str">
        <f>HYPERLINK(VLOOKUP(H814,Video_List!G:K,5),"video")</f>
        <v>video</v>
      </c>
      <c r="J814" s="5" t="str">
        <f>IF(ISBLANK(H814),"",IFERROR(IF(MATCH(H814,Video_List!$G:$G,)&gt;0,"ok",""),"error"))</f>
        <v>ok</v>
      </c>
      <c r="K814" s="2">
        <v>45161.4049421296</v>
      </c>
      <c r="L814" s="2">
        <v>45161.408067129603</v>
      </c>
      <c r="M814" s="59">
        <f t="shared" si="113"/>
        <v>3.125000002910383E-3</v>
      </c>
      <c r="N814" s="53" t="s">
        <v>31</v>
      </c>
      <c r="O814" s="54" t="s">
        <v>32</v>
      </c>
      <c r="P814" s="54" t="s">
        <v>33</v>
      </c>
      <c r="Q814" s="6">
        <v>5</v>
      </c>
      <c r="R814" s="5" t="str">
        <f t="shared" si="107"/>
        <v>FAIR-D4/5</v>
      </c>
      <c r="S814" s="4" t="str">
        <f>IF(ISBLANK(E814),"",IF(E814=H814, "1 video",CONCATENATE((+COUNTIFS(Video_List!$A:$A,Monitoring!C814,Video_List!$D:$D,"&lt;=" &amp;Monitoring!L814)-COUNTIFS(Video_List!$A:$A,Monitoring!C814,Video_List!$D:$D,"&lt;=" &amp;Monitoring!K814))+1," videos")))</f>
        <v>1 video</v>
      </c>
      <c r="T814" s="54" t="s">
        <v>42</v>
      </c>
      <c r="U814" s="75"/>
      <c r="V814" s="7" t="str">
        <f t="shared" si="105"/>
        <v/>
      </c>
      <c r="W814" s="85" t="str">
        <f t="shared" si="111"/>
        <v>yes</v>
      </c>
      <c r="X814" s="86" t="s">
        <v>32</v>
      </c>
      <c r="Y814" s="87" t="str">
        <f>+IFERROR(IF(Z814="#N/C","#N/C",INDEX(Taxonomy_UniqueValues!A:A,MATCH(Z814,Taxonomy_UniqueValues!B:B,0))),"#N/C")</f>
        <v>Insecta</v>
      </c>
      <c r="Z814" s="87" t="str">
        <f>+IFERROR(IF(AA814="#N/C","#N/C",INDEX(Taxonomy_UniqueValues!B:B,MATCH(AA814,Taxonomy_UniqueValues!C:C,0))),"#N/C")</f>
        <v>Diptera</v>
      </c>
      <c r="AA814" s="87" t="str">
        <f>+IFERROR(IF(AC814="#N/C","#N/C",INDEX(Taxonomy_UniqueValues!C:C,MATCH(AC814,Taxonomy_UniqueValues!E:E,0))),"#N/C")</f>
        <v>Brachycera</v>
      </c>
      <c r="AB814" s="87" t="str">
        <f>+IFERROR(IF(AC814="#N/C","#N/C",INDEX(Taxonomy_UniqueValues!D:D,MATCH(AC814,Taxonomy_UniqueValues!E:E,0))),"#N/C")</f>
        <v>Muscomorpha</v>
      </c>
      <c r="AC814" s="87" t="str">
        <f>+IFERROR(IF(AD814="#N/C","#N/C",INDEX(Taxonomy_UniqueValues!E:E,MATCH(AD814,Taxonomy_UniqueValues!F:F,0))),"#N/C")</f>
        <v>Syrphoidea</v>
      </c>
      <c r="AD814" s="87" t="str">
        <f>+IFERROR(IF(AE814="#N/C","#N/C",INDEX(Taxonomy_UniqueValues!F:F,MATCH(AE814,Taxonomy_UniqueValues!G:G,0))),"#N/C")</f>
        <v>Syrphidae</v>
      </c>
      <c r="AE814" s="87" t="s">
        <v>914</v>
      </c>
      <c r="AF814" s="89" t="s">
        <v>915</v>
      </c>
      <c r="AG814" s="88" t="s">
        <v>37</v>
      </c>
      <c r="AH814" s="39" t="str" cm="1">
        <f t="array" ref="AH814">IF(LEN(V814)&gt;1,V814,_xlfn.LET(_xlpm.cls,Y814, _xlpm.ord,IFERROR(Z814,"#N/C"), _xlpm.subord,IFERROR(AA814,"#N/C"), _xlpm.infr,IFERROR(AB814,"#N/C"), _xlpm.sf,IFERROR(AC814,"#N/C"), _xlpm.fam,IFERROR(AD814,"#N/C"), _xlpm.subfam,IF(TRIM(AE814)="-","#N/C",IFERROR(AE814,"#N/C")),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_xlpm.fallback,IF(IFERROR(Z814,"#N/C")="#N/C",Y814,IF(IFERROR(AA814,"#N/C")="#N/C",Z814,IF(IFERROR(AB814,"#N/C")="#N/C",AA814,IF(IFERROR(AC814,"#N/C")="#N/C",AB814,IF(IFERROR(AD814,"#N/C")="#N/C",AC814,IF(IFERROR(AE814,"#N/C")="#N/C",AD814,"#N/C")))))), _xlpm.finalResult,IF(OR(_xlpm.computedResult="",_xlpm.computedResult="#N/C"),_xlpm.fallback,_xlpm.computedResult), INDEX(_xlpm.finalResult,1)))</f>
        <v>hoverfly</v>
      </c>
      <c r="AI814" s="106" t="s">
        <v>35</v>
      </c>
      <c r="AJ814" s="55" t="str">
        <f t="shared" si="106"/>
        <v>Insecta.Diptera.Brachycera.Muscomorpha.Syrphoidea.Syrphidae.Syrphinae.Eupeodes.#N/C</v>
      </c>
    </row>
    <row r="815" spans="1:36" x14ac:dyDescent="0.25">
      <c r="A815" s="3">
        <v>6</v>
      </c>
      <c r="B815" s="50" t="str">
        <f t="shared" si="112"/>
        <v>FAIR-D4_6</v>
      </c>
      <c r="C815" s="51" t="s">
        <v>908</v>
      </c>
      <c r="D815" s="4">
        <f t="shared" si="109"/>
        <v>45161</v>
      </c>
      <c r="E815" s="1" t="s">
        <v>916</v>
      </c>
      <c r="F815" s="81" t="str">
        <f>HYPERLINK(VLOOKUP(E815,Video_List!G:K,5),"video")</f>
        <v>video</v>
      </c>
      <c r="G815" s="5" t="str">
        <f>IF(ISBLANK(E815),"",IFERROR(IF(MATCH(E815,Video_List!$G:$G,)&gt;0,"ok",""),"errr"))</f>
        <v>ok</v>
      </c>
      <c r="H815" s="1" t="s">
        <v>916</v>
      </c>
      <c r="I815" s="81" t="str">
        <f>HYPERLINK(VLOOKUP(H815,Video_List!G:K,5),"video")</f>
        <v>video</v>
      </c>
      <c r="J815" s="5" t="str">
        <f>IF(ISBLANK(H815),"",IFERROR(IF(MATCH(H815,Video_List!$G:$G,)&gt;0,"ok",""),"error"))</f>
        <v>ok</v>
      </c>
      <c r="K815" s="2">
        <v>45161.411979166704</v>
      </c>
      <c r="L815" s="2">
        <v>45161.412094907399</v>
      </c>
      <c r="M815" s="59">
        <f t="shared" si="113"/>
        <v>1.1574069503694773E-4</v>
      </c>
      <c r="N815" s="53" t="s">
        <v>31</v>
      </c>
      <c r="O815" s="54" t="s">
        <v>32</v>
      </c>
      <c r="P815" s="54" t="s">
        <v>33</v>
      </c>
      <c r="Q815" s="6">
        <v>6</v>
      </c>
      <c r="R815" s="5" t="str">
        <f t="shared" si="107"/>
        <v>FAIR-D4/6</v>
      </c>
      <c r="S815" s="4" t="str">
        <f>IF(ISBLANK(E815),"",IF(E815=H815, "1 video",CONCATENATE((+COUNTIFS(Video_List!$A:$A,Monitoring!C815,Video_List!$D:$D,"&lt;=" &amp;Monitoring!L815)-COUNTIFS(Video_List!$A:$A,Monitoring!C815,Video_List!$D:$D,"&lt;=" &amp;Monitoring!K815))+1," videos")))</f>
        <v>1 video</v>
      </c>
      <c r="T815" s="54" t="s">
        <v>34</v>
      </c>
      <c r="U815" s="75"/>
      <c r="V815" s="7" t="str">
        <f t="shared" si="105"/>
        <v/>
      </c>
      <c r="W815" s="85" t="str">
        <f t="shared" si="111"/>
        <v>yes</v>
      </c>
      <c r="X815" s="86" t="s">
        <v>35</v>
      </c>
      <c r="Y815" s="87" t="str">
        <f>+IFERROR(IF(Z815="#N/C","#N/C",IF(Z815=0,INDEX(Taxonomy_UniqueValues!A:A,MATCH(AA815,Taxonomy_UniqueValues!C:C,0)),INDEX(Taxonomy_UniqueValues!A:A,MATCH(Z815,Taxonomy_UniqueValues!B:B,0)))),"#N/C")</f>
        <v>Insecta</v>
      </c>
      <c r="Z815" s="87" t="str">
        <f>+IFERROR(IF(AA815="#N/C","#N/C",IF(AA815=0,INDEX(Taxonomy_UniqueValues!B:B,MATCH(AB815,Taxonomy_UniqueValues!D:D,0)),INDEX(Taxonomy_UniqueValues!B:B,MATCH(AA815,Taxonomy_UniqueValues!C:C,0)))),"#N/C")</f>
        <v>Diptera</v>
      </c>
      <c r="AA815" s="87" t="str">
        <f>+IFERROR(IF(AB815="#N/C","#N/C",IF(AB815=0,INDEX(Taxonomy_UniqueValues!C:C,MATCH(AC815,Taxonomy_UniqueValues!E:E,0)),INDEX(Taxonomy_UniqueValues!C:C,MATCH(AB815,Taxonomy_UniqueValues!D:D,0)))),"#N/C")</f>
        <v>Brachycera</v>
      </c>
      <c r="AB815" s="87" t="str">
        <f>+IFERROR(IF(AC815="#N/C","#N/C",IF(AC815=0,INDEX(Taxonomy_UniqueValues!D:D,MATCH(AD815,Taxonomy_UniqueValues!F:F,0)),INDEX(Taxonomy_UniqueValues!D:D,MATCH(AC815,Taxonomy_UniqueValues!E:E,0)))),"#N/C")</f>
        <v>Muscomorpha</v>
      </c>
      <c r="AC815" s="87" t="str">
        <f>+IFERROR(IF(AD815="#N/C","#N/C",IF(AD815=0,INDEX(Taxonomy_UniqueValues!E:E,MATCH(AE815,Taxonomy_UniqueValues!G:G,0)),INDEX(Taxonomy_UniqueValues!E:E,MATCH(AD815,Taxonomy_UniqueValues!F:F,0)))),"#N/C")</f>
        <v>Muscoidea</v>
      </c>
      <c r="AD815" s="87" t="str">
        <f>+IFERROR(IF(AE815="#N/C","#N/C",IF(AE815=0,INDEX(Taxonomy_UniqueValues!F:F,MATCH(AF815,Taxonomy_UniqueValues!H:H,0)),INDEX(Taxonomy_UniqueValues!F:F,MATCH(AE815,Taxonomy_UniqueValues!G:G,0)))),"#N/C")</f>
        <v>Fanniidae</v>
      </c>
      <c r="AE815" s="87">
        <f>+IFERROR(IF(AF815="#N/C","#N/C",INDEX(Taxonomy_UniqueValues!G:G,MATCH(AF815,Taxonomy_UniqueValues!H:H,0))),"#N/C")</f>
        <v>0</v>
      </c>
      <c r="AF815" s="89" t="s">
        <v>39</v>
      </c>
      <c r="AG815" s="88" t="s">
        <v>37</v>
      </c>
      <c r="AH815" s="39" t="str" cm="1">
        <f t="array" ref="AH815">IF(LEN(V815)&gt;1,V815,_xlfn.LET(_xlpm.cls,Y815, _xlpm.ord,IFERROR(Z815,"#N/C"), _xlpm.subord,IFERROR(AA815,"#N/C"), _xlpm.infr,IFERROR(AB815,"#N/C"), _xlpm.sf,IFERROR(AC815,"#N/C"), _xlpm.fam,IFERROR(AD815,"#N/C"), _xlpm.subfam,IF(TRIM(AE815)="-","#N/C",IFERROR(AE815,"#N/C")),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_xlpm.fallback,IF(IFERROR(Z815,"#N/C")="#N/C",Y815,IF(IFERROR(AA815,"#N/C")="#N/C",Z815,IF(IFERROR(AB815,"#N/C")="#N/C",AA815,IF(IFERROR(AC815,"#N/C")="#N/C",AB815,IF(IFERROR(AD815,"#N/C")="#N/C",AC815,IF(IFERROR(AE815,"#N/C")="#N/C",AD815,"#N/C")))))), _xlpm.finalResult,IF(OR(_xlpm.computedResult="",_xlpm.computedResult="#N/C"),_xlpm.fallback,_xlpm.computedResult), INDEX(_xlpm.finalResult,1)))</f>
        <v>fly</v>
      </c>
      <c r="AI815" s="106" t="s">
        <v>35</v>
      </c>
      <c r="AJ815" s="55" t="str">
        <f t="shared" si="106"/>
        <v>Insecta.Diptera.Brachycera.Muscomorpha.Muscoidea.Fanniidae.0.Fannia.#N/C</v>
      </c>
    </row>
    <row r="816" spans="1:36" x14ac:dyDescent="0.25">
      <c r="A816" s="3">
        <v>7</v>
      </c>
      <c r="B816" s="50" t="str">
        <f t="shared" si="112"/>
        <v>FAIR-D4_7</v>
      </c>
      <c r="C816" s="51" t="s">
        <v>908</v>
      </c>
      <c r="D816" s="4">
        <f t="shared" si="109"/>
        <v>45161</v>
      </c>
      <c r="E816" s="1" t="s">
        <v>917</v>
      </c>
      <c r="F816" s="81" t="str">
        <f>HYPERLINK(VLOOKUP(E816,Video_List!G:K,5),"video")</f>
        <v>video</v>
      </c>
      <c r="G816" s="5" t="str">
        <f>IF(ISBLANK(E816),"",IFERROR(IF(MATCH(E816,Video_List!$G:$G,)&gt;0,"ok",""),"errr"))</f>
        <v>ok</v>
      </c>
      <c r="H816" s="1" t="s">
        <v>917</v>
      </c>
      <c r="I816" s="81" t="str">
        <f>HYPERLINK(VLOOKUP(H816,Video_List!G:K,5),"video")</f>
        <v>video</v>
      </c>
      <c r="J816" s="5" t="str">
        <f>IF(ISBLANK(H816),"",IFERROR(IF(MATCH(H816,Video_List!$G:$G,)&gt;0,"ok",""),"error"))</f>
        <v>ok</v>
      </c>
      <c r="K816" s="2">
        <v>45161.423958333296</v>
      </c>
      <c r="L816" s="2">
        <v>45161.424097222203</v>
      </c>
      <c r="M816" s="59">
        <f t="shared" si="113"/>
        <v>1.3888890680391341E-4</v>
      </c>
      <c r="N816" s="53" t="s">
        <v>46</v>
      </c>
      <c r="O816" s="6" t="s">
        <v>32</v>
      </c>
      <c r="P816" s="6" t="s">
        <v>33</v>
      </c>
      <c r="Q816" s="6">
        <v>7</v>
      </c>
      <c r="R816" s="5" t="str">
        <f t="shared" si="107"/>
        <v>FAIR-D4/7</v>
      </c>
      <c r="S816" s="4" t="str">
        <f>IF(ISBLANK(E816),"",IF(E816=H816, "1 video",CONCATENATE((+COUNTIFS(Video_List!$A:$A,Monitoring!C816,Video_List!$D:$D,"&lt;=" &amp;Monitoring!L816)-COUNTIFS(Video_List!$A:$A,Monitoring!C816,Video_List!$D:$D,"&lt;=" &amp;Monitoring!K816))+1," videos")))</f>
        <v>1 video</v>
      </c>
      <c r="T816" s="6" t="s">
        <v>34</v>
      </c>
      <c r="U816" s="75"/>
      <c r="V816" s="7" t="str">
        <f t="shared" si="105"/>
        <v/>
      </c>
      <c r="W816" s="85" t="str">
        <f t="shared" si="111"/>
        <v>no</v>
      </c>
      <c r="X816" s="87" t="s">
        <v>35</v>
      </c>
      <c r="Y816" s="87" t="str">
        <f>+IFERROR(IF(Z816="#N/C","#N/C",INDEX(Taxonomy_UniqueValues!A:A,MATCH(Z816,Taxonomy_UniqueValues!B:B,0))),"#N/C")</f>
        <v>Insecta</v>
      </c>
      <c r="Z816" s="87" t="s">
        <v>289</v>
      </c>
      <c r="AA816" s="87" t="s">
        <v>49</v>
      </c>
      <c r="AB816" s="87" t="str">
        <f>+IFERROR(IF(AC816="#N/C","#N/C",INDEX(Taxonomy_UniqueValues!D:D,MATCH(AC816,Taxonomy_UniqueValues!E:E,0))),"#N/C")</f>
        <v>#N/C</v>
      </c>
      <c r="AC816" s="87" t="str">
        <f>+IFERROR(IF(AD816="#N/C","#N/C",INDEX(Taxonomy_UniqueValues!E:E,MATCH(AD816,Taxonomy_UniqueValues!F:F,0))),"#N/C")</f>
        <v>#N/C</v>
      </c>
      <c r="AD816" s="87" t="str">
        <f>+IFERROR(IF(AE816="#N/C","#N/C",INDEX(Taxonomy_UniqueValues!F:F,MATCH(AE816,Taxonomy_UniqueValues!G:G,0))),"#N/C")</f>
        <v>#N/C</v>
      </c>
      <c r="AE816" s="87" t="str">
        <f>+IFERROR(IF(AF816="#N/C","#N/C",INDEX(Taxonomy_UniqueValues!G:G,MATCH(AF816,Taxonomy_UniqueValues!H:H,0))),"#N/C")</f>
        <v>#N/C</v>
      </c>
      <c r="AF816" s="89" t="str">
        <f>+IFERROR(IF(AG816="#N/C","#N/C",INDEX(Taxonomy_UniqueValues!H:H,MATCH(AG816,Taxonomy_UniqueValues!I:I,0))),"#N/C")</f>
        <v>#N/C</v>
      </c>
      <c r="AG816" s="88" t="s">
        <v>37</v>
      </c>
      <c r="AH816" s="39" t="str" cm="1">
        <f t="array" ref="AH816">IF(LEN(V816)&gt;1,V816,_xlfn.LET(_xlpm.cls,Y816, _xlpm.ord,IFERROR(Z816,"#N/C"), _xlpm.subord,IFERROR(AA816,"#N/C"), _xlpm.infr,IFERROR(AB816,"#N/C"), _xlpm.sf,IFERROR(AC816,"#N/C"), _xlpm.fam,IFERROR(AD816,"#N/C"), _xlpm.subfam,IF(TRIM(AE816)="-","#N/C",IFERROR(AE816,"#N/C")),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_xlpm.fallback,IF(IFERROR(Z816,"#N/C")="#N/C",Y816,IF(IFERROR(AA816,"#N/C")="#N/C",Z816,IF(IFERROR(AB816,"#N/C")="#N/C",AA816,IF(IFERROR(AC816,"#N/C")="#N/C",AB816,IF(IFERROR(AD816,"#N/C")="#N/C",AC816,IF(IFERROR(AE816,"#N/C")="#N/C",AD816,"#N/C")))))), _xlpm.finalResult,IF(OR(_xlpm.computedResult="",_xlpm.computedResult="#N/C"),_xlpm.fallback,_xlpm.computedResult), INDEX(_xlpm.finalResult,1)))</f>
        <v>Brachycera</v>
      </c>
      <c r="AI816" s="106" t="s">
        <v>35</v>
      </c>
      <c r="AJ816" s="55" t="str">
        <f t="shared" si="106"/>
        <v>Insecta.Diptera.Brachycera.#N/C.#N/C.#N/C.#N/C.#N/C.#N/C</v>
      </c>
    </row>
    <row r="817" spans="1:36" x14ac:dyDescent="0.25">
      <c r="A817" s="3">
        <v>8</v>
      </c>
      <c r="B817" s="50" t="str">
        <f t="shared" si="112"/>
        <v>FAIR-D4_8</v>
      </c>
      <c r="C817" s="51" t="s">
        <v>908</v>
      </c>
      <c r="D817" s="4">
        <f t="shared" si="109"/>
        <v>45161</v>
      </c>
      <c r="E817" s="1" t="s">
        <v>918</v>
      </c>
      <c r="F817" s="81" t="str">
        <f>HYPERLINK(VLOOKUP(E817,Video_List!G:K,5),"video")</f>
        <v>video</v>
      </c>
      <c r="G817" s="5" t="str">
        <f>IF(ISBLANK(E817),"",IFERROR(IF(MATCH(E817,Video_List!$G:$G,)&gt;0,"ok",""),"errr"))</f>
        <v>ok</v>
      </c>
      <c r="H817" s="1" t="s">
        <v>918</v>
      </c>
      <c r="I817" s="81" t="str">
        <f>HYPERLINK(VLOOKUP(H817,Video_List!G:K,5),"video")</f>
        <v>video</v>
      </c>
      <c r="J817" s="5" t="str">
        <f>IF(ISBLANK(H817),"",IFERROR(IF(MATCH(H817,Video_List!$G:$G,)&gt;0,"ok",""),"error"))</f>
        <v>ok</v>
      </c>
      <c r="K817" s="2">
        <v>45161.427673611099</v>
      </c>
      <c r="L817" s="2">
        <v>45161.427731481497</v>
      </c>
      <c r="M817" s="59">
        <f t="shared" si="113"/>
        <v>5.7870398450177163E-5</v>
      </c>
      <c r="N817" s="53" t="s">
        <v>31</v>
      </c>
      <c r="O817" s="6" t="s">
        <v>32</v>
      </c>
      <c r="P817" s="6" t="s">
        <v>33</v>
      </c>
      <c r="Q817" s="6">
        <v>8</v>
      </c>
      <c r="R817" s="5" t="str">
        <f t="shared" si="107"/>
        <v>FAIR-D4/8</v>
      </c>
      <c r="S817" s="4" t="str">
        <f>IF(ISBLANK(E817),"",IF(E817=H817, "1 video",CONCATENATE((+COUNTIFS(Video_List!$A:$A,Monitoring!C817,Video_List!$D:$D,"&lt;=" &amp;Monitoring!L817)-COUNTIFS(Video_List!$A:$A,Monitoring!C817,Video_List!$D:$D,"&lt;=" &amp;Monitoring!K817))+1," videos")))</f>
        <v>1 video</v>
      </c>
      <c r="T817" s="6" t="s">
        <v>42</v>
      </c>
      <c r="U817" s="75"/>
      <c r="V817" s="7" t="str">
        <f t="shared" si="105"/>
        <v/>
      </c>
      <c r="W817" s="85" t="str">
        <f t="shared" si="111"/>
        <v>yes</v>
      </c>
      <c r="X817" s="87" t="s">
        <v>32</v>
      </c>
      <c r="Y817" s="87" t="str">
        <f>+IFERROR(IF(Z817="#N/C","#N/C",INDEX(Taxonomy_UniqueValues!A:A,MATCH(Z817,Taxonomy_UniqueValues!B:B,0))),"#N/C")</f>
        <v>Insecta</v>
      </c>
      <c r="Z817" s="87" t="str">
        <f>+IFERROR(IF(AA817="#N/C","#N/C",INDEX(Taxonomy_UniqueValues!B:B,MATCH(AA817,Taxonomy_UniqueValues!C:C,0))),"#N/C")</f>
        <v>Diptera</v>
      </c>
      <c r="AA817" s="87" t="str">
        <f>+IFERROR(IF(AC817="#N/C","#N/C",INDEX(Taxonomy_UniqueValues!C:C,MATCH(AC817,Taxonomy_UniqueValues!E:E,0))),"#N/C")</f>
        <v>Brachycera</v>
      </c>
      <c r="AB817" s="87" t="str">
        <f>+IFERROR(IF(AC817="#N/C","#N/C",INDEX(Taxonomy_UniqueValues!D:D,MATCH(AC817,Taxonomy_UniqueValues!E:E,0))),"#N/C")</f>
        <v>Muscomorpha</v>
      </c>
      <c r="AC817" s="87" t="str">
        <f>+IFERROR(IF(AD817="#N/C","#N/C",INDEX(Taxonomy_UniqueValues!E:E,MATCH(AD817,Taxonomy_UniqueValues!F:F,0))),"#N/C")</f>
        <v>Syrphoidea</v>
      </c>
      <c r="AD817" s="87" t="str">
        <f>+IFERROR(IF(AE817="#N/C","#N/C",INDEX(Taxonomy_UniqueValues!F:F,MATCH(AE817,Taxonomy_UniqueValues!G:G,0))),"#N/C")</f>
        <v>Syrphidae</v>
      </c>
      <c r="AE817" s="87" t="str">
        <f>+IFERROR(IF(AF817="#N/C","#N/C",INDEX(Taxonomy_UniqueValues!G:G,MATCH(AF817,Taxonomy_UniqueValues!H:H,0))),"#N/C")</f>
        <v>Syrphinae</v>
      </c>
      <c r="AF817" s="89" t="s">
        <v>334</v>
      </c>
      <c r="AG817" s="88" t="s">
        <v>37</v>
      </c>
      <c r="AH817" s="39" t="str" cm="1">
        <f t="array" ref="AH817">IF(LEN(V817)&gt;1,V817,_xlfn.LET(_xlpm.cls,Y817, _xlpm.ord,IFERROR(Z817,"#N/C"), _xlpm.subord,IFERROR(AA817,"#N/C"), _xlpm.infr,IFERROR(AB817,"#N/C"), _xlpm.sf,IFERROR(AC817,"#N/C"), _xlpm.fam,IFERROR(AD817,"#N/C"), _xlpm.subfam,IF(TRIM(AE817)="-","#N/C",IFERROR(AE817,"#N/C")),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_xlpm.fallback,IF(IFERROR(Z817,"#N/C")="#N/C",Y817,IF(IFERROR(AA817,"#N/C")="#N/C",Z817,IF(IFERROR(AB817,"#N/C")="#N/C",AA817,IF(IFERROR(AC817,"#N/C")="#N/C",AB817,IF(IFERROR(AD817,"#N/C")="#N/C",AC817,IF(IFERROR(AE817,"#N/C")="#N/C",AD817,"#N/C")))))), _xlpm.finalResult,IF(OR(_xlpm.computedResult="",_xlpm.computedResult="#N/C"),_xlpm.fallback,_xlpm.computedResult), INDEX(_xlpm.finalResult,1)))</f>
        <v>hoverfly</v>
      </c>
      <c r="AI817" s="106" t="s">
        <v>35</v>
      </c>
      <c r="AJ817" s="55" t="str">
        <f t="shared" si="106"/>
        <v>Insecta.Diptera.Brachycera.Muscomorpha.Syrphoidea.Syrphidae.Syrphinae.Sphaerophoria.#N/C</v>
      </c>
    </row>
    <row r="818" spans="1:36" x14ac:dyDescent="0.25">
      <c r="A818" s="3">
        <v>9</v>
      </c>
      <c r="B818" s="50" t="str">
        <f t="shared" si="112"/>
        <v>FAIR-D4_9</v>
      </c>
      <c r="C818" s="51" t="s">
        <v>908</v>
      </c>
      <c r="D818" s="4">
        <f t="shared" si="109"/>
        <v>45161</v>
      </c>
      <c r="E818" s="1" t="s">
        <v>919</v>
      </c>
      <c r="F818" s="81" t="str">
        <f>HYPERLINK(VLOOKUP(E818,Video_List!G:K,5),"video")</f>
        <v>video</v>
      </c>
      <c r="G818" s="5" t="str">
        <f>IF(ISBLANK(E818),"",IFERROR(IF(MATCH(E818,Video_List!$G:$G,)&gt;0,"ok",""),"errr"))</f>
        <v>ok</v>
      </c>
      <c r="H818" s="1" t="s">
        <v>919</v>
      </c>
      <c r="I818" s="81" t="str">
        <f>HYPERLINK(VLOOKUP(H818,Video_List!G:K,5),"video")</f>
        <v>video</v>
      </c>
      <c r="J818" s="5" t="str">
        <f>IF(ISBLANK(H818),"",IFERROR(IF(MATCH(H818,Video_List!$G:$G,)&gt;0,"ok",""),"error"))</f>
        <v>ok</v>
      </c>
      <c r="K818" s="2">
        <v>45161.440081018503</v>
      </c>
      <c r="L818" s="2">
        <v>45161.440486111103</v>
      </c>
      <c r="M818" s="59">
        <f t="shared" si="113"/>
        <v>4.0509259997634217E-4</v>
      </c>
      <c r="N818" s="53" t="s">
        <v>46</v>
      </c>
      <c r="O818" s="6" t="s">
        <v>35</v>
      </c>
      <c r="P818" s="6" t="s">
        <v>46</v>
      </c>
      <c r="Q818" s="6">
        <v>9</v>
      </c>
      <c r="R818" s="5" t="str">
        <f t="shared" si="107"/>
        <v>FAIR-D4/9</v>
      </c>
      <c r="S818" s="4" t="str">
        <f>IF(ISBLANK(E818),"",IF(E818=H818, "1 video",CONCATENATE((+COUNTIFS(Video_List!$A:$A,Monitoring!C818,Video_List!$D:$D,"&lt;=" &amp;Monitoring!L818)-COUNTIFS(Video_List!$A:$A,Monitoring!C818,Video_List!$D:$D,"&lt;=" &amp;Monitoring!K818))+1," videos")))</f>
        <v>1 video</v>
      </c>
      <c r="T818" s="6" t="s">
        <v>920</v>
      </c>
      <c r="U818" s="75"/>
      <c r="V818" s="7" t="str">
        <f t="shared" si="105"/>
        <v/>
      </c>
      <c r="W818" s="85" t="str">
        <f t="shared" si="111"/>
        <v>yes</v>
      </c>
      <c r="X818" s="86" t="s">
        <v>32</v>
      </c>
      <c r="Y818" s="87" t="str">
        <f>+IFERROR(IF(Z818="#N/C","#N/C",INDEX(Taxonomy_UniqueValues!A:A,MATCH(Z818,Taxonomy_UniqueValues!B:B,0))),"#N/C")</f>
        <v>Insecta</v>
      </c>
      <c r="Z818" s="87" t="str">
        <f>+IFERROR(IF(AA818="#N/C","#N/C",INDEX(Taxonomy_UniqueValues!B:B,MATCH(AA818,Taxonomy_UniqueValues!C:C,0))),"#N/C")</f>
        <v>Coleoptera</v>
      </c>
      <c r="AA818" s="87" t="str">
        <f>+IFERROR(IF(AC818="#N/C","#N/C",INDEX(Taxonomy_UniqueValues!C:C,MATCH(AC818,Taxonomy_UniqueValues!E:E,0))),"#N/C")</f>
        <v>Polyphaga</v>
      </c>
      <c r="AB818" s="87" t="str">
        <f>+IFERROR(IF(AC818="#N/C","#N/C",INDEX(Taxonomy_UniqueValues!D:D,MATCH(AC818,Taxonomy_UniqueValues!E:E,0))),"#N/C")</f>
        <v>Cucujiformia</v>
      </c>
      <c r="AC818" s="87" t="str">
        <f>+IFERROR(IF(AD818="#N/C","#N/C",INDEX(Taxonomy_UniqueValues!E:E,MATCH(AD818,Taxonomy_UniqueValues!F:F,0))),"#N/C")</f>
        <v>Chrysomeloidea</v>
      </c>
      <c r="AD818" s="87" t="s">
        <v>921</v>
      </c>
      <c r="AE818" s="87" t="s">
        <v>922</v>
      </c>
      <c r="AF818" s="89" t="s">
        <v>923</v>
      </c>
      <c r="AG818" s="88" t="s">
        <v>37</v>
      </c>
      <c r="AH818" s="39" t="str" cm="1">
        <f t="array" ref="AH818">IF(LEN(V818)&gt;1,V818,_xlfn.LET(_xlpm.cls,Y818, _xlpm.ord,IFERROR(Z818,"#N/C"), _xlpm.subord,IFERROR(AA818,"#N/C"), _xlpm.infr,IFERROR(AB818,"#N/C"), _xlpm.sf,IFERROR(AC818,"#N/C"), _xlpm.fam,IFERROR(AD818,"#N/C"), _xlpm.subfam,IF(TRIM(AE818)="-","#N/C",IFERROR(AE818,"#N/C")),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_xlpm.fallback,IF(IFERROR(Z818,"#N/C")="#N/C",Y818,IF(IFERROR(AA818,"#N/C")="#N/C",Z818,IF(IFERROR(AB818,"#N/C")="#N/C",AA818,IF(IFERROR(AC818,"#N/C")="#N/C",AB818,IF(IFERROR(AD818,"#N/C")="#N/C",AC818,IF(IFERROR(AE818,"#N/C")="#N/C",AD818,"#N/C")))))), _xlpm.finalResult,IF(OR(_xlpm.computedResult="",_xlpm.computedResult="#N/C"),_xlpm.fallback,_xlpm.computedResult), INDEX(_xlpm.finalResult,1)))</f>
        <v>ladybug</v>
      </c>
      <c r="AI818" s="106" t="s">
        <v>35</v>
      </c>
      <c r="AJ818" s="55" t="str">
        <f t="shared" si="106"/>
        <v>Insecta.Coleoptera.Polyphaga.Cucujiformia.Chrysomeloidea.Chrysomelidae.Galerucinae.Psylliodes.#N/C</v>
      </c>
    </row>
    <row r="819" spans="1:36" x14ac:dyDescent="0.25">
      <c r="A819" s="3">
        <v>10</v>
      </c>
      <c r="B819" s="50" t="str">
        <f t="shared" si="112"/>
        <v>FAIR-D4_10</v>
      </c>
      <c r="C819" s="51" t="s">
        <v>908</v>
      </c>
      <c r="D819" s="4">
        <f t="shared" si="109"/>
        <v>45161</v>
      </c>
      <c r="E819" s="1" t="s">
        <v>919</v>
      </c>
      <c r="F819" s="81" t="str">
        <f>HYPERLINK(VLOOKUP(E819,Video_List!G:K,5),"video")</f>
        <v>video</v>
      </c>
      <c r="G819" s="5" t="str">
        <f>IF(ISBLANK(E819),"",IFERROR(IF(MATCH(E819,Video_List!$G:$G,)&gt;0,"ok",""),"errr"))</f>
        <v>ok</v>
      </c>
      <c r="H819" s="1" t="s">
        <v>924</v>
      </c>
      <c r="I819" s="81" t="str">
        <f>HYPERLINK(VLOOKUP(H819,Video_List!G:K,5),"video")</f>
        <v>video</v>
      </c>
      <c r="J819" s="5" t="str">
        <f>IF(ISBLANK(H819),"",IFERROR(IF(MATCH(H819,Video_List!$G:$G,)&gt;0,"ok",""),"error"))</f>
        <v>ok</v>
      </c>
      <c r="K819" s="2">
        <v>45161.440081018503</v>
      </c>
      <c r="L819" s="2">
        <v>45161.466655092598</v>
      </c>
      <c r="M819" s="59">
        <f t="shared" si="113"/>
        <v>2.6574074094241951E-2</v>
      </c>
      <c r="N819" s="53" t="s">
        <v>31</v>
      </c>
      <c r="O819" s="6" t="s">
        <v>35</v>
      </c>
      <c r="P819" s="6" t="s">
        <v>33</v>
      </c>
      <c r="Q819" s="6">
        <v>10</v>
      </c>
      <c r="R819" s="5" t="str">
        <f t="shared" si="107"/>
        <v>FAIR-D4/10</v>
      </c>
      <c r="S819" s="4" t="str">
        <f>IF(ISBLANK(E819),"",IF(E819=H819, "1 video",CONCATENATE((+COUNTIFS(Video_List!$A:$A,Monitoring!C819,Video_List!$D:$D,"&lt;=" &amp;Monitoring!L819)-COUNTIFS(Video_List!$A:$A,Monitoring!C819,Video_List!$D:$D,"&lt;=" &amp;Monitoring!K819))+1," videos")))</f>
        <v>9 videos</v>
      </c>
      <c r="T819" s="54" t="s">
        <v>185</v>
      </c>
      <c r="U819" s="75"/>
      <c r="V819" s="7" t="str">
        <f t="shared" si="105"/>
        <v/>
      </c>
      <c r="W819" s="85" t="s">
        <v>35</v>
      </c>
      <c r="X819" s="86" t="s">
        <v>35</v>
      </c>
      <c r="Y819" s="87" t="str">
        <f>+IFERROR(IF(Z819="#N/C","#N/C",INDEX(Taxonomy_UniqueValues!A:A,MATCH(Z819,Taxonomy_UniqueValues!B:B,0))),"#N/C")</f>
        <v>Insecta</v>
      </c>
      <c r="Z819" s="87" t="str">
        <f>+IFERROR(IF(AA819="#N/C","#N/C",INDEX(Taxonomy_UniqueValues!B:B,MATCH(AA819,Taxonomy_UniqueValues!C:C,0))),"#N/C")</f>
        <v>Coleoptera</v>
      </c>
      <c r="AA819" s="87" t="str">
        <f>+IFERROR(IF(AC819="#N/C","#N/C",INDEX(Taxonomy_UniqueValues!C:C,MATCH(AC819,Taxonomy_UniqueValues!E:E,0))),"#N/C")</f>
        <v>Polyphaga</v>
      </c>
      <c r="AB819" s="87" t="str">
        <f>+IFERROR(IF(AC819="#N/C","#N/C",INDEX(Taxonomy_UniqueValues!D:D,MATCH(AC819,Taxonomy_UniqueValues!E:E,0))),"#N/C")</f>
        <v>Cucujiformia</v>
      </c>
      <c r="AC819" s="87" t="str">
        <f>+IFERROR(IF(AD819="#N/C","#N/C",INDEX(Taxonomy_UniqueValues!E:E,MATCH(AD819,Taxonomy_UniqueValues!F:F,0))),"#N/C")</f>
        <v>Coccinelloidea</v>
      </c>
      <c r="AD819" s="87" t="str">
        <f>+IFERROR(IF(AE819="#N/C","#N/C",INDEX(Taxonomy_UniqueValues!F:F,MATCH(AE819,Taxonomy_UniqueValues!G:G,0))),"#N/C")</f>
        <v>Coccinellidae</v>
      </c>
      <c r="AE819" s="87" t="s">
        <v>186</v>
      </c>
      <c r="AF819" s="89" t="str">
        <f>+IFERROR(IF(AG819="#N/C","#N/C",INDEX(Taxonomy_UniqueValues!H:H,MATCH(AG819,Taxonomy_UniqueValues!I:I,0))),"#N/C")</f>
        <v>#N/C</v>
      </c>
      <c r="AG819" s="88" t="s">
        <v>37</v>
      </c>
      <c r="AH819" s="39" t="str" cm="1">
        <f t="array" ref="AH819">IF(LEN(V819)&gt;1,V819,_xlfn.LET(_xlpm.cls,Y819, _xlpm.ord,IFERROR(Z819,"#N/C"), _xlpm.subord,IFERROR(AA819,"#N/C"), _xlpm.infr,IFERROR(AB819,"#N/C"), _xlpm.sf,IFERROR(AC819,"#N/C"), _xlpm.fam,IFERROR(AD819,"#N/C"), _xlpm.subfam,IF(TRIM(AE819)="-","#N/C",IFERROR(AE819,"#N/C")),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_xlpm.fallback,IF(IFERROR(Z819,"#N/C")="#N/C",Y819,IF(IFERROR(AA819,"#N/C")="#N/C",Z819,IF(IFERROR(AB819,"#N/C")="#N/C",AA819,IF(IFERROR(AC819,"#N/C")="#N/C",AB819,IF(IFERROR(AD819,"#N/C")="#N/C",AC819,IF(IFERROR(AE819,"#N/C")="#N/C",AD819,"#N/C")))))), _xlpm.finalResult,IF(OR(_xlpm.computedResult="",_xlpm.computedResult="#N/C"),_xlpm.fallback,_xlpm.computedResult), INDEX(_xlpm.finalResult,1)))</f>
        <v>ladybug</v>
      </c>
      <c r="AI819" s="106" t="s">
        <v>35</v>
      </c>
      <c r="AJ819" s="55" t="str">
        <f t="shared" si="106"/>
        <v>Insecta.Coleoptera.Polyphaga.Cucujiformia.Coccinelloidea.Coccinellidae.Coccinellinae.#N/C.#N/C</v>
      </c>
    </row>
    <row r="820" spans="1:36" x14ac:dyDescent="0.25">
      <c r="A820" s="3">
        <v>15</v>
      </c>
      <c r="B820" s="50" t="str">
        <f t="shared" si="112"/>
        <v>FAIR-D4_15</v>
      </c>
      <c r="C820" s="51" t="s">
        <v>908</v>
      </c>
      <c r="D820" s="4">
        <f t="shared" si="109"/>
        <v>45161</v>
      </c>
      <c r="E820" s="1" t="s">
        <v>919</v>
      </c>
      <c r="F820" s="81" t="str">
        <f>HYPERLINK(VLOOKUP(E820,Video_List!G:K,5),"video")</f>
        <v>video</v>
      </c>
      <c r="G820" s="5" t="str">
        <f>IF(ISBLANK(E820),"",IFERROR(IF(MATCH(E820,Video_List!$G:$G,)&gt;0,"ok",""),"errr"))</f>
        <v>ok</v>
      </c>
      <c r="H820" s="1" t="s">
        <v>925</v>
      </c>
      <c r="I820" s="81" t="str">
        <f>HYPERLINK(VLOOKUP(H820,Video_List!G:K,5),"video")</f>
        <v>video</v>
      </c>
      <c r="J820" s="5" t="str">
        <f>IF(ISBLANK(H820),"",IFERROR(IF(MATCH(H820,Video_List!$G:$G,)&gt;0,"ok",""),"error"))</f>
        <v>ok</v>
      </c>
      <c r="K820" s="2">
        <v>45161.440081018503</v>
      </c>
      <c r="L820" s="2">
        <v>45161.482974537001</v>
      </c>
      <c r="M820" s="59">
        <f t="shared" si="113"/>
        <v>4.2893518497294281E-2</v>
      </c>
      <c r="N820" s="53" t="s">
        <v>46</v>
      </c>
      <c r="O820" s="54" t="s">
        <v>35</v>
      </c>
      <c r="P820" s="54" t="s">
        <v>46</v>
      </c>
      <c r="Q820" s="6">
        <v>15</v>
      </c>
      <c r="R820" s="5" t="str">
        <f t="shared" si="107"/>
        <v>FAIR-D4/15</v>
      </c>
      <c r="S820" s="4" t="str">
        <f>IF(ISBLANK(E820),"",IF(E820=H820, "1 video",CONCATENATE((+COUNTIFS(Video_List!$A:$A,Monitoring!C820,Video_List!$D:$D,"&lt;=" &amp;Monitoring!L820)-COUNTIFS(Video_List!$A:$A,Monitoring!C820,Video_List!$D:$D,"&lt;=" &amp;Monitoring!K820))+1," videos")))</f>
        <v>12 videos</v>
      </c>
      <c r="T820" s="54" t="s">
        <v>926</v>
      </c>
      <c r="U820" s="75"/>
      <c r="V820" s="7" t="str">
        <f t="shared" si="105"/>
        <v/>
      </c>
      <c r="W820" s="85" t="str">
        <f>+IF(Y820="#N/C","-",IF(AC820="#N/C","no","yes"))</f>
        <v>yes</v>
      </c>
      <c r="X820" s="86" t="s">
        <v>32</v>
      </c>
      <c r="Y820" s="87" t="str">
        <f>+IFERROR(IF(Z820="#N/C","#N/C",INDEX(Taxonomy_UniqueValues!A:A,MATCH(Z820,Taxonomy_UniqueValues!B:B,0))),"#N/C")</f>
        <v>Insecta</v>
      </c>
      <c r="Z820" s="87" t="str">
        <f>+IFERROR(IF(AA820="#N/C","#N/C",INDEX(Taxonomy_UniqueValues!B:B,MATCH(AA820,Taxonomy_UniqueValues!C:C,0))),"#N/C")</f>
        <v>Neuroptera</v>
      </c>
      <c r="AA820" s="87" t="str">
        <f>+IFERROR(IF(AC820="#N/C","#N/C",INDEX(Taxonomy_UniqueValues!C:C,MATCH(AC820,Taxonomy_UniqueValues!E:E,0))),"#N/C")</f>
        <v>Hemerobiiformia</v>
      </c>
      <c r="AB820" s="87">
        <f>+IFERROR(IF(AC820="#N/C","#N/C",INDEX(Taxonomy_UniqueValues!D:D,MATCH(AC820,Taxonomy_UniqueValues!E:E,0))),"#N/C")</f>
        <v>0</v>
      </c>
      <c r="AC820" s="87" t="str">
        <f>+IFERROR(IF(AD820="#N/C","#N/C",INDEX(Taxonomy_UniqueValues!E:E,MATCH(AD820,Taxonomy_UniqueValues!F:F,0))),"#N/C")</f>
        <v>Hemerobioidea</v>
      </c>
      <c r="AD820" s="87" t="str">
        <f>+IFERROR(IF(AE820="#N/C","#N/C",INDEX(Taxonomy_UniqueValues!F:F,MATCH(AE820,Taxonomy_UniqueValues!G:G,0))),"#N/C")</f>
        <v>Chrysopidae</v>
      </c>
      <c r="AE820" s="87" t="str">
        <f>+IFERROR(IF(AF820="#N/C","#N/C",INDEX(Taxonomy_UniqueValues!G:G,MATCH(AF820,Taxonomy_UniqueValues!H:H,0))),"#N/C")</f>
        <v>Chrysopinae</v>
      </c>
      <c r="AF820" s="89" t="s">
        <v>927</v>
      </c>
      <c r="AG820" s="88" t="s">
        <v>37</v>
      </c>
      <c r="AH820" s="39" t="str" cm="1">
        <f t="array" ref="AH820">IF(LEN(V820)&gt;1,V820,_xlfn.LET(_xlpm.cls,Y820, _xlpm.ord,IFERROR(Z820,"#N/C"), _xlpm.subord,IFERROR(AA820,"#N/C"), _xlpm.infr,IFERROR(AB820,"#N/C"), _xlpm.sf,IFERROR(AC820,"#N/C"), _xlpm.fam,IFERROR(AD820,"#N/C"), _xlpm.subfam,IF(TRIM(AE820)="-","#N/C",IFERROR(AE820,"#N/C")),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_xlpm.fallback,IF(IFERROR(Z820,"#N/C")="#N/C",Y820,IF(IFERROR(AA820,"#N/C")="#N/C",Z820,IF(IFERROR(AB820,"#N/C")="#N/C",AA820,IF(IFERROR(AC820,"#N/C")="#N/C",AB820,IF(IFERROR(AD820,"#N/C")="#N/C",AC820,IF(IFERROR(AE820,"#N/C")="#N/C",AD820,"#N/C")))))), _xlpm.finalResult,IF(OR(_xlpm.computedResult="",_xlpm.computedResult="#N/C"),_xlpm.fallback,_xlpm.computedResult), INDEX(_xlpm.finalResult,1)))</f>
        <v>brown_lacewing</v>
      </c>
      <c r="AI820" s="106" t="s">
        <v>35</v>
      </c>
      <c r="AJ820" s="55" t="str">
        <f t="shared" si="106"/>
        <v>Insecta.Neuroptera.Hemerobiiformia.0.Hemerobioidea.Chrysopidae.Chrysopinae.Chrysoperla.#N/C</v>
      </c>
    </row>
    <row r="821" spans="1:36" x14ac:dyDescent="0.25">
      <c r="A821" s="3">
        <v>11</v>
      </c>
      <c r="B821" s="50" t="str">
        <f t="shared" si="112"/>
        <v>FAIR-D4_11</v>
      </c>
      <c r="C821" s="51" t="s">
        <v>908</v>
      </c>
      <c r="D821" s="4">
        <f t="shared" si="109"/>
        <v>45161</v>
      </c>
      <c r="E821" s="1" t="s">
        <v>928</v>
      </c>
      <c r="F821" s="81" t="str">
        <f>HYPERLINK(VLOOKUP(E821,Video_List!G:K,5),"video")</f>
        <v>video</v>
      </c>
      <c r="G821" s="5" t="str">
        <f>IF(ISBLANK(E821),"",IFERROR(IF(MATCH(E821,Video_List!$G:$G,)&gt;0,"ok",""),"errr"))</f>
        <v>ok</v>
      </c>
      <c r="H821" s="1" t="s">
        <v>929</v>
      </c>
      <c r="I821" s="81" t="str">
        <f>HYPERLINK(VLOOKUP(H821,Video_List!G:K,5),"video")</f>
        <v>video</v>
      </c>
      <c r="J821" s="5" t="str">
        <f>IF(ISBLANK(H821),"",IFERROR(IF(MATCH(H821,Video_List!$G:$G,)&gt;0,"ok",""),"error"))</f>
        <v>ok</v>
      </c>
      <c r="K821" s="2">
        <v>45161.4535300926</v>
      </c>
      <c r="L821" s="2">
        <v>45161.458009259302</v>
      </c>
      <c r="M821" s="59">
        <f t="shared" si="113"/>
        <v>4.4791667023673654E-3</v>
      </c>
      <c r="N821" s="53" t="s">
        <v>31</v>
      </c>
      <c r="O821" s="6" t="s">
        <v>32</v>
      </c>
      <c r="P821" s="6" t="s">
        <v>33</v>
      </c>
      <c r="Q821" s="6">
        <v>11</v>
      </c>
      <c r="R821" s="5" t="str">
        <f t="shared" si="107"/>
        <v>FAIR-D4/11</v>
      </c>
      <c r="S821" s="4" t="str">
        <f>IF(ISBLANK(E821),"",IF(E821=H821, "1 video",CONCATENATE((+COUNTIFS(Video_List!$A:$A,Monitoring!C821,Video_List!$D:$D,"&lt;=" &amp;Monitoring!L821)-COUNTIFS(Video_List!$A:$A,Monitoring!C821,Video_List!$D:$D,"&lt;=" &amp;Monitoring!K821))+1," videos")))</f>
        <v>4 videos</v>
      </c>
      <c r="T821" s="6" t="s">
        <v>34</v>
      </c>
      <c r="U821" s="75"/>
      <c r="V821" s="7" t="str">
        <f t="shared" si="105"/>
        <v/>
      </c>
      <c r="W821" s="85" t="str">
        <f>+IF(Y821="#N/C","-",IF(AC821="#N/C","no","yes"))</f>
        <v>yes</v>
      </c>
      <c r="X821" s="87" t="s">
        <v>35</v>
      </c>
      <c r="Y821" s="87" t="str">
        <f>+IFERROR(IF(Z821="#N/C","#N/C",INDEX(Taxonomy_UniqueValues!A:A,MATCH(Z821,Taxonomy_UniqueValues!B:B,0))),"#N/C")</f>
        <v>Insecta</v>
      </c>
      <c r="Z821" s="87" t="str">
        <f>+IFERROR(IF(AA821="#N/C","#N/C",INDEX(Taxonomy_UniqueValues!B:B,MATCH(AA821,Taxonomy_UniqueValues!C:C,0))),"#N/C")</f>
        <v>Diptera</v>
      </c>
      <c r="AA821" s="87" t="str">
        <f>+IFERROR(IF(AC821="#N/C","#N/C",INDEX(Taxonomy_UniqueValues!C:C,MATCH(AC821,Taxonomy_UniqueValues!E:E,0))),"#N/C")</f>
        <v>Brachycera</v>
      </c>
      <c r="AB821" s="87" t="str">
        <f>+IFERROR(IF(AC821="#N/C","#N/C",INDEX(Taxonomy_UniqueValues!D:D,MATCH(AC821,Taxonomy_UniqueValues!E:E,0))),"#N/C")</f>
        <v>Muscomorpha</v>
      </c>
      <c r="AC821" s="87" t="s">
        <v>36</v>
      </c>
      <c r="AD821" s="87" t="str">
        <f>+IFERROR(IF(AE821="#N/C","#N/C",INDEX(Taxonomy_UniqueValues!F:F,MATCH(AE821,Taxonomy_UniqueValues!G:G,0))),"#N/C")</f>
        <v>#N/C</v>
      </c>
      <c r="AE821" s="87" t="str">
        <f>+IFERROR(IF(AF821="#N/C","#N/C",INDEX(Taxonomy_UniqueValues!G:G,MATCH(AF821,Taxonomy_UniqueValues!H:H,0))),"#N/C")</f>
        <v>#N/C</v>
      </c>
      <c r="AF821" s="89" t="str">
        <f>+IFERROR(IF(AG821="#N/C","#N/C",INDEX(Taxonomy_UniqueValues!H:H,MATCH(AG821,Taxonomy_UniqueValues!I:I,0))),"#N/C")</f>
        <v>#N/C</v>
      </c>
      <c r="AG821" s="88" t="s">
        <v>37</v>
      </c>
      <c r="AH821" s="39" t="str" cm="1">
        <f t="array" ref="AH821">IF(LEN(V821)&gt;1,V821,_xlfn.LET(_xlpm.cls,Y821, _xlpm.ord,IFERROR(Z821,"#N/C"), _xlpm.subord,IFERROR(AA821,"#N/C"), _xlpm.infr,IFERROR(AB821,"#N/C"), _xlpm.sf,IFERROR(AC821,"#N/C"), _xlpm.fam,IFERROR(AD821,"#N/C"), _xlpm.subfam,IF(TRIM(AE821)="-","#N/C",IFERROR(AE821,"#N/C")),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_xlpm.fallback,IF(IFERROR(Z821,"#N/C")="#N/C",Y821,IF(IFERROR(AA821,"#N/C")="#N/C",Z821,IF(IFERROR(AB821,"#N/C")="#N/C",AA821,IF(IFERROR(AC821,"#N/C")="#N/C",AB821,IF(IFERROR(AD821,"#N/C")="#N/C",AC821,IF(IFERROR(AE821,"#N/C")="#N/C",AD821,"#N/C")))))), _xlpm.finalResult,IF(OR(_xlpm.computedResult="",_xlpm.computedResult="#N/C"),_xlpm.fallback,_xlpm.computedResult), INDEX(_xlpm.finalResult,1)))</f>
        <v>Muscoidea</v>
      </c>
      <c r="AI821" s="106" t="s">
        <v>35</v>
      </c>
      <c r="AJ821" s="55" t="str">
        <f t="shared" si="106"/>
        <v>Insecta.Diptera.Brachycera.Muscomorpha.Muscoidea.#N/C.#N/C.#N/C.#N/C</v>
      </c>
    </row>
    <row r="822" spans="1:36" x14ac:dyDescent="0.25">
      <c r="A822" s="3">
        <v>12</v>
      </c>
      <c r="B822" s="50" t="str">
        <f t="shared" si="112"/>
        <v>FAIR-D4_12</v>
      </c>
      <c r="C822" s="51" t="s">
        <v>908</v>
      </c>
      <c r="D822" s="4">
        <f t="shared" si="109"/>
        <v>45161</v>
      </c>
      <c r="E822" s="1" t="s">
        <v>930</v>
      </c>
      <c r="F822" s="81" t="str">
        <f>HYPERLINK(VLOOKUP(E822,Video_List!G:K,5),"video")</f>
        <v>video</v>
      </c>
      <c r="G822" s="5" t="str">
        <f>IF(ISBLANK(E822),"",IFERROR(IF(MATCH(E822,Video_List!$G:$G,)&gt;0,"ok",""),"errr"))</f>
        <v>ok</v>
      </c>
      <c r="H822" s="1" t="s">
        <v>930</v>
      </c>
      <c r="I822" s="81" t="str">
        <f>HYPERLINK(VLOOKUP(H822,Video_List!G:K,5),"video")</f>
        <v>video</v>
      </c>
      <c r="J822" s="5" t="str">
        <f>IF(ISBLANK(H822),"",IFERROR(IF(MATCH(H822,Video_List!$G:$G,)&gt;0,"ok",""),"error"))</f>
        <v>ok</v>
      </c>
      <c r="K822" s="2">
        <v>45161.468368055597</v>
      </c>
      <c r="L822" s="2">
        <v>45161.468506944402</v>
      </c>
      <c r="M822" s="59">
        <f t="shared" si="113"/>
        <v>1.3888880494050682E-4</v>
      </c>
      <c r="N822" s="53" t="s">
        <v>31</v>
      </c>
      <c r="O822" s="6" t="s">
        <v>32</v>
      </c>
      <c r="P822" s="6" t="s">
        <v>33</v>
      </c>
      <c r="Q822" s="6">
        <v>12</v>
      </c>
      <c r="R822" s="5" t="str">
        <f t="shared" si="107"/>
        <v>FAIR-D4/12</v>
      </c>
      <c r="S822" s="4" t="str">
        <f>IF(ISBLANK(E822),"",IF(E822=H822, "1 video",CONCATENATE((+COUNTIFS(Video_List!$A:$A,Monitoring!C822,Video_List!$D:$D,"&lt;=" &amp;Monitoring!L822)-COUNTIFS(Video_List!$A:$A,Monitoring!C822,Video_List!$D:$D,"&lt;=" &amp;Monitoring!K822))+1," videos")))</f>
        <v>1 video</v>
      </c>
      <c r="T822" s="6" t="s">
        <v>34</v>
      </c>
      <c r="U822" s="75"/>
      <c r="V822" s="7" t="str">
        <f t="shared" si="105"/>
        <v/>
      </c>
      <c r="W822" s="85" t="str">
        <f>+IF(Y822="#N/C","-",IF(AC822="#N/C","no","yes"))</f>
        <v>yes</v>
      </c>
      <c r="X822" s="87" t="s">
        <v>32</v>
      </c>
      <c r="Y822" s="87" t="str">
        <f>+IFERROR(IF(Z822="#N/C","#N/C",IF(Z822=0,INDEX(Taxonomy_UniqueValues!A:A,MATCH(AA822,Taxonomy_UniqueValues!C:C,0)),INDEX(Taxonomy_UniqueValues!A:A,MATCH(Z822,Taxonomy_UniqueValues!B:B,0)))),"#N/C")</f>
        <v>Insecta</v>
      </c>
      <c r="Z822" s="87" t="str">
        <f>+IFERROR(IF(AA822="#N/C","#N/C",IF(AA822=0,INDEX(Taxonomy_UniqueValues!B:B,MATCH(AB822,Taxonomy_UniqueValues!D:D,0)),INDEX(Taxonomy_UniqueValues!B:B,MATCH(AA822,Taxonomy_UniqueValues!C:C,0)))),"#N/C")</f>
        <v>Diptera</v>
      </c>
      <c r="AA822" s="87" t="str">
        <f>+IFERROR(IF(AB822="#N/C","#N/C",IF(AB822=0,INDEX(Taxonomy_UniqueValues!C:C,MATCH(AC822,Taxonomy_UniqueValues!E:E,0)),INDEX(Taxonomy_UniqueValues!C:C,MATCH(AB822,Taxonomy_UniqueValues!D:D,0)))),"#N/C")</f>
        <v>Brachycera</v>
      </c>
      <c r="AB822" s="87" t="str">
        <f>+IFERROR(IF(AC822="#N/C","#N/C",IF(AC822=0,INDEX(Taxonomy_UniqueValues!D:D,MATCH(AD822,Taxonomy_UniqueValues!F:F,0)),INDEX(Taxonomy_UniqueValues!D:D,MATCH(AC822,Taxonomy_UniqueValues!E:E,0)))),"#N/C")</f>
        <v>Muscomorpha</v>
      </c>
      <c r="AC822" s="87" t="str">
        <f>+IFERROR(IF(AD822="#N/C","#N/C",IF(AD822=0,INDEX(Taxonomy_UniqueValues!E:E,MATCH(AE822,Taxonomy_UniqueValues!G:G,0)),INDEX(Taxonomy_UniqueValues!E:E,MATCH(AD822,Taxonomy_UniqueValues!F:F,0)))),"#N/C")</f>
        <v>Muscoidea</v>
      </c>
      <c r="AD822" s="87" t="str">
        <f>+IFERROR(IF(AE822="#N/C","#N/C",IF(AE822=0,INDEX(Taxonomy_UniqueValues!F:F,MATCH(AF822,Taxonomy_UniqueValues!H:H,0)),INDEX(Taxonomy_UniqueValues!F:F,MATCH(AE822,Taxonomy_UniqueValues!G:G,0)))),"#N/C")</f>
        <v>Fanniidae</v>
      </c>
      <c r="AE822" s="87">
        <f>+IFERROR(IF(AF822="#N/C","#N/C",INDEX(Taxonomy_UniqueValues!G:G,MATCH(AF822,Taxonomy_UniqueValues!H:H,0))),"#N/C")</f>
        <v>0</v>
      </c>
      <c r="AF822" s="89" t="s">
        <v>39</v>
      </c>
      <c r="AG822" s="88" t="s">
        <v>37</v>
      </c>
      <c r="AH822" s="39" t="str" cm="1">
        <f t="array" ref="AH822">IF(LEN(V822)&gt;1,V822,_xlfn.LET(_xlpm.cls,Y822, _xlpm.ord,IFERROR(Z822,"#N/C"), _xlpm.subord,IFERROR(AA822,"#N/C"), _xlpm.infr,IFERROR(AB822,"#N/C"), _xlpm.sf,IFERROR(AC822,"#N/C"), _xlpm.fam,IFERROR(AD822,"#N/C"), _xlpm.subfam,IF(TRIM(AE822)="-","#N/C",IFERROR(AE822,"#N/C")),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_xlpm.fallback,IF(IFERROR(Z822,"#N/C")="#N/C",Y822,IF(IFERROR(AA822,"#N/C")="#N/C",Z822,IF(IFERROR(AB822,"#N/C")="#N/C",AA822,IF(IFERROR(AC822,"#N/C")="#N/C",AB822,IF(IFERROR(AD822,"#N/C")="#N/C",AC822,IF(IFERROR(AE822,"#N/C")="#N/C",AD822,"#N/C")))))), _xlpm.finalResult,IF(OR(_xlpm.computedResult="",_xlpm.computedResult="#N/C"),_xlpm.fallback,_xlpm.computedResult), INDEX(_xlpm.finalResult,1)))</f>
        <v>fly</v>
      </c>
      <c r="AI822" s="106" t="s">
        <v>35</v>
      </c>
      <c r="AJ822" s="55" t="str">
        <f t="shared" si="106"/>
        <v>Insecta.Diptera.Brachycera.Muscomorpha.Muscoidea.Fanniidae.0.Fannia.#N/C</v>
      </c>
    </row>
    <row r="823" spans="1:36" x14ac:dyDescent="0.25">
      <c r="A823" s="3">
        <v>13</v>
      </c>
      <c r="B823" s="50" t="str">
        <f t="shared" si="112"/>
        <v>FAIR-D4_13</v>
      </c>
      <c r="C823" s="51" t="s">
        <v>908</v>
      </c>
      <c r="D823" s="4">
        <f t="shared" si="109"/>
        <v>45161</v>
      </c>
      <c r="E823" s="1" t="s">
        <v>931</v>
      </c>
      <c r="F823" s="81" t="str">
        <f>HYPERLINK(VLOOKUP(E823,Video_List!G:K,5),"video")</f>
        <v>video</v>
      </c>
      <c r="G823" s="5" t="str">
        <f>IF(ISBLANK(E823),"",IFERROR(IF(MATCH(E823,Video_List!$G:$G,)&gt;0,"ok",""),"errr"))</f>
        <v>ok</v>
      </c>
      <c r="H823" s="1" t="s">
        <v>931</v>
      </c>
      <c r="I823" s="81" t="str">
        <f>HYPERLINK(VLOOKUP(H823,Video_List!G:K,5),"video")</f>
        <v>video</v>
      </c>
      <c r="J823" s="5" t="str">
        <f>IF(ISBLANK(H823),"",IFERROR(IF(MATCH(H823,Video_List!$G:$G,)&gt;0,"ok",""),"error"))</f>
        <v>ok</v>
      </c>
      <c r="K823" s="2">
        <v>45161.4753009259</v>
      </c>
      <c r="L823" s="2">
        <v>45161.475358796299</v>
      </c>
      <c r="M823" s="59">
        <f t="shared" si="113"/>
        <v>5.7870398450177163E-5</v>
      </c>
      <c r="N823" s="53" t="s">
        <v>31</v>
      </c>
      <c r="O823" s="54" t="s">
        <v>35</v>
      </c>
      <c r="P823" s="54" t="s">
        <v>33</v>
      </c>
      <c r="Q823" s="6">
        <v>13</v>
      </c>
      <c r="R823" s="5" t="str">
        <f t="shared" si="107"/>
        <v>FAIR-D4/13</v>
      </c>
      <c r="S823" s="4" t="str">
        <f>IF(ISBLANK(E823),"",IF(E823=H823, "1 video",CONCATENATE((+COUNTIFS(Video_List!$A:$A,Monitoring!C823,Video_List!$D:$D,"&lt;=" &amp;Monitoring!L823)-COUNTIFS(Video_List!$A:$A,Monitoring!C823,Video_List!$D:$D,"&lt;=" &amp;Monitoring!K823))+1," videos")))</f>
        <v>1 video</v>
      </c>
      <c r="T823" s="54" t="s">
        <v>34</v>
      </c>
      <c r="U823" s="75"/>
      <c r="V823" s="7" t="str">
        <f t="shared" si="105"/>
        <v/>
      </c>
      <c r="W823" s="85" t="str">
        <f>+IF(Y823="#N/C","-",IF(AC823="#N/C","no","yes"))</f>
        <v>yes</v>
      </c>
      <c r="X823" s="86" t="s">
        <v>35</v>
      </c>
      <c r="Y823" s="87" t="str">
        <f>+IFERROR(IF(Z823="#N/C","#N/C",IF(Z823=0,INDEX(Taxonomy_UniqueValues!A:A,MATCH(AA823,Taxonomy_UniqueValues!C:C,0)),INDEX(Taxonomy_UniqueValues!A:A,MATCH(Z823,Taxonomy_UniqueValues!B:B,0)))),"#N/C")</f>
        <v>Insecta</v>
      </c>
      <c r="Z823" s="87" t="str">
        <f>+IFERROR(IF(AA823="#N/C","#N/C",IF(AA823=0,INDEX(Taxonomy_UniqueValues!B:B,MATCH(AB823,Taxonomy_UniqueValues!D:D,0)),INDEX(Taxonomy_UniqueValues!B:B,MATCH(AA823,Taxonomy_UniqueValues!C:C,0)))),"#N/C")</f>
        <v>Diptera</v>
      </c>
      <c r="AA823" s="87" t="str">
        <f>+IFERROR(IF(AB823="#N/C","#N/C",IF(AB823=0,INDEX(Taxonomy_UniqueValues!C:C,MATCH(AC823,Taxonomy_UniqueValues!E:E,0)),INDEX(Taxonomy_UniqueValues!C:C,MATCH(AB823,Taxonomy_UniqueValues!D:D,0)))),"#N/C")</f>
        <v>Brachycera</v>
      </c>
      <c r="AB823" s="87" t="str">
        <f>+IFERROR(IF(AC823="#N/C","#N/C",IF(AC823=0,INDEX(Taxonomy_UniqueValues!D:D,MATCH(AD823,Taxonomy_UniqueValues!F:F,0)),INDEX(Taxonomy_UniqueValues!D:D,MATCH(AC823,Taxonomy_UniqueValues!E:E,0)))),"#N/C")</f>
        <v>Muscomorpha</v>
      </c>
      <c r="AC823" s="87" t="str">
        <f>+IFERROR(IF(AD823="#N/C","#N/C",IF(AD823=0,INDEX(Taxonomy_UniqueValues!E:E,MATCH(AE823,Taxonomy_UniqueValues!G:G,0)),INDEX(Taxonomy_UniqueValues!E:E,MATCH(AD823,Taxonomy_UniqueValues!F:F,0)))),"#N/C")</f>
        <v>Muscoidea</v>
      </c>
      <c r="AD823" s="87" t="str">
        <f>+IFERROR(IF(AE823="#N/C","#N/C",IF(AE823=0,INDEX(Taxonomy_UniqueValues!F:F,MATCH(AF823,Taxonomy_UniqueValues!H:H,0)),INDEX(Taxonomy_UniqueValues!F:F,MATCH(AE823,Taxonomy_UniqueValues!G:G,0)))),"#N/C")</f>
        <v>Fanniidae</v>
      </c>
      <c r="AE823" s="87">
        <f>+IFERROR(IF(AF823="#N/C","#N/C",INDEX(Taxonomy_UniqueValues!G:G,MATCH(AF823,Taxonomy_UniqueValues!H:H,0))),"#N/C")</f>
        <v>0</v>
      </c>
      <c r="AF823" s="89" t="s">
        <v>39</v>
      </c>
      <c r="AG823" s="88" t="s">
        <v>37</v>
      </c>
      <c r="AH823" s="39" t="str" cm="1">
        <f t="array" ref="AH823">IF(LEN(V823)&gt;1,V823,_xlfn.LET(_xlpm.cls,Y823, _xlpm.ord,IFERROR(Z823,"#N/C"), _xlpm.subord,IFERROR(AA823,"#N/C"), _xlpm.infr,IFERROR(AB823,"#N/C"), _xlpm.sf,IFERROR(AC823,"#N/C"), _xlpm.fam,IFERROR(AD823,"#N/C"), _xlpm.subfam,IF(TRIM(AE823)="-","#N/C",IFERROR(AE823,"#N/C")),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_xlpm.fallback,IF(IFERROR(Z823,"#N/C")="#N/C",Y823,IF(IFERROR(AA823,"#N/C")="#N/C",Z823,IF(IFERROR(AB823,"#N/C")="#N/C",AA823,IF(IFERROR(AC823,"#N/C")="#N/C",AB823,IF(IFERROR(AD823,"#N/C")="#N/C",AC823,IF(IFERROR(AE823,"#N/C")="#N/C",AD823,"#N/C")))))), _xlpm.finalResult,IF(OR(_xlpm.computedResult="",_xlpm.computedResult="#N/C"),_xlpm.fallback,_xlpm.computedResult), INDEX(_xlpm.finalResult,1)))</f>
        <v>fly</v>
      </c>
      <c r="AI823" s="106" t="s">
        <v>35</v>
      </c>
      <c r="AJ823" s="55" t="str">
        <f t="shared" si="106"/>
        <v>Insecta.Diptera.Brachycera.Muscomorpha.Muscoidea.Fanniidae.0.Fannia.#N/C</v>
      </c>
    </row>
    <row r="824" spans="1:36" x14ac:dyDescent="0.25">
      <c r="A824" s="3">
        <v>14</v>
      </c>
      <c r="B824" s="50" t="str">
        <f t="shared" si="112"/>
        <v>FAIR-D4_14</v>
      </c>
      <c r="C824" s="51" t="s">
        <v>908</v>
      </c>
      <c r="D824" s="4">
        <f t="shared" si="109"/>
        <v>45161</v>
      </c>
      <c r="E824" s="1" t="s">
        <v>931</v>
      </c>
      <c r="F824" s="81" t="str">
        <f>HYPERLINK(VLOOKUP(E824,Video_List!G:K,5),"video")</f>
        <v>video</v>
      </c>
      <c r="G824" s="5" t="str">
        <f>IF(ISBLANK(E824),"",IFERROR(IF(MATCH(E824,Video_List!$G:$G,)&gt;0,"ok",""),"errr"))</f>
        <v>ok</v>
      </c>
      <c r="H824" s="1" t="s">
        <v>931</v>
      </c>
      <c r="I824" s="81" t="str">
        <f>HYPERLINK(VLOOKUP(H824,Video_List!G:K,5),"video")</f>
        <v>video</v>
      </c>
      <c r="J824" s="5" t="str">
        <f>IF(ISBLANK(H824),"",IFERROR(IF(MATCH(H824,Video_List!$G:$G,)&gt;0,"ok",""),"error"))</f>
        <v>ok</v>
      </c>
      <c r="K824" s="2">
        <v>45161.4753009259</v>
      </c>
      <c r="L824" s="2">
        <v>45161.476493055598</v>
      </c>
      <c r="M824" s="59">
        <f t="shared" si="113"/>
        <v>1.192129697301425E-3</v>
      </c>
      <c r="N824" s="53" t="s">
        <v>31</v>
      </c>
      <c r="O824" s="54" t="s">
        <v>35</v>
      </c>
      <c r="P824" s="54" t="s">
        <v>33</v>
      </c>
      <c r="Q824" s="6">
        <v>14</v>
      </c>
      <c r="R824" s="5" t="str">
        <f t="shared" si="107"/>
        <v>FAIR-D4/14</v>
      </c>
      <c r="S824" s="4" t="str">
        <f>IF(ISBLANK(E824),"",IF(E824=H824, "1 video",CONCATENATE((+COUNTIFS(Video_List!$A:$A,Monitoring!C824,Video_List!$D:$D,"&lt;=" &amp;Monitoring!L824)-COUNTIFS(Video_List!$A:$A,Monitoring!C824,Video_List!$D:$D,"&lt;=" &amp;Monitoring!K824))+1," videos")))</f>
        <v>1 video</v>
      </c>
      <c r="T824" s="54" t="s">
        <v>932</v>
      </c>
      <c r="U824" s="75"/>
      <c r="V824" s="7" t="str">
        <f t="shared" si="105"/>
        <v/>
      </c>
      <c r="W824" s="85" t="s">
        <v>32</v>
      </c>
      <c r="X824" s="86" t="s">
        <v>32</v>
      </c>
      <c r="Y824" s="87" t="str">
        <f>+IFERROR(IF(Z824="#N/C","#N/C",INDEX(Taxonomy_UniqueValues!A:A,MATCH(Z824,Taxonomy_UniqueValues!B:B,0))),"#N/C")</f>
        <v>Insecta</v>
      </c>
      <c r="Z824" s="87" t="str">
        <f>+IFERROR(IF(AA824="#N/C","#N/C",INDEX(Taxonomy_UniqueValues!B:B,MATCH(AA824,Taxonomy_UniqueValues!C:C,0))),"#N/C")</f>
        <v>Hymenoptera</v>
      </c>
      <c r="AA824" s="87" t="str">
        <f>+IFERROR(IF(AC824="#N/C","#N/C",INDEX(Taxonomy_UniqueValues!C:C,MATCH(AC824,Taxonomy_UniqueValues!E:E,0))),"#N/C")</f>
        <v>Apocrita</v>
      </c>
      <c r="AB824" s="87" t="str">
        <f>+IFERROR(IF(AC824="#N/C","#N/C",INDEX(Taxonomy_UniqueValues!D:D,MATCH(AC824,Taxonomy_UniqueValues!E:E,0))),"#N/C")</f>
        <v>Aculeata</v>
      </c>
      <c r="AC824" s="87" t="str">
        <f>+IFERROR(IF(AD824="#N/C","#N/C",INDEX(Taxonomy_UniqueValues!E:E,MATCH(AD824,Taxonomy_UniqueValues!F:F,0))),"#N/C")</f>
        <v>Apoidea</v>
      </c>
      <c r="AD824" s="87" t="s">
        <v>933</v>
      </c>
      <c r="AE824" s="87" t="s">
        <v>934</v>
      </c>
      <c r="AF824" s="89" t="s">
        <v>935</v>
      </c>
      <c r="AG824" s="88" t="s">
        <v>37</v>
      </c>
      <c r="AH824" s="39" t="str" cm="1">
        <f t="array" ref="AH824">IF(LEN(V824)&gt;1,V824,_xlfn.LET(_xlpm.cls,Y824, _xlpm.ord,IFERROR(Z824,"#N/C"), _xlpm.subord,IFERROR(AA824,"#N/C"), _xlpm.infr,IFERROR(AB824,"#N/C"), _xlpm.sf,IFERROR(AC824,"#N/C"), _xlpm.fam,IFERROR(AD824,"#N/C"), _xlpm.subfam,IF(TRIM(AE824)="-","#N/C",IFERROR(AE824,"#N/C")),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_xlpm.fallback,IF(IFERROR(Z824,"#N/C")="#N/C",Y824,IF(IFERROR(AA824,"#N/C")="#N/C",Z824,IF(IFERROR(AB824,"#N/C")="#N/C",AA824,IF(IFERROR(AC824,"#N/C")="#N/C",AB824,IF(IFERROR(AD824,"#N/C")="#N/C",AC824,IF(IFERROR(AE824,"#N/C")="#N/C",AD824,"#N/C")))))), _xlpm.finalResult,IF(OR(_xlpm.computedResult="",_xlpm.computedResult="#N/C"),_xlpm.fallback,_xlpm.computedResult), INDEX(_xlpm.finalResult,1)))</f>
        <v>Apoidea</v>
      </c>
      <c r="AI824" s="106" t="s">
        <v>35</v>
      </c>
      <c r="AJ824" s="55" t="str">
        <f t="shared" si="106"/>
        <v>Insecta.Hymenoptera.Apocrita.Aculeata.Apoidea.Crabronidae.Crabroninae.Oxybelus.#N/C</v>
      </c>
    </row>
    <row r="825" spans="1:36" x14ac:dyDescent="0.25">
      <c r="A825" s="3">
        <v>16</v>
      </c>
      <c r="B825" s="50" t="str">
        <f t="shared" si="112"/>
        <v>FAIR-D4_16</v>
      </c>
      <c r="C825" s="51" t="s">
        <v>908</v>
      </c>
      <c r="D825" s="4">
        <f t="shared" si="109"/>
        <v>45161</v>
      </c>
      <c r="E825" s="1" t="s">
        <v>936</v>
      </c>
      <c r="F825" s="81" t="str">
        <f>HYPERLINK(VLOOKUP(E825,Video_List!G:K,5),"video")</f>
        <v>video</v>
      </c>
      <c r="G825" s="5" t="str">
        <f>IF(ISBLANK(E825),"",IFERROR(IF(MATCH(E825,Video_List!$G:$G,)&gt;0,"ok",""),"errr"))</f>
        <v>ok</v>
      </c>
      <c r="H825" s="1" t="s">
        <v>937</v>
      </c>
      <c r="I825" s="81" t="str">
        <f>HYPERLINK(VLOOKUP(H825,Video_List!G:K,5),"video")</f>
        <v>video</v>
      </c>
      <c r="J825" s="5" t="str">
        <f>IF(ISBLANK(H825),"",IFERROR(IF(MATCH(H825,Video_List!$G:$G,)&gt;0,"ok",""),"error"))</f>
        <v>ok</v>
      </c>
      <c r="K825" s="2">
        <v>45161.531898148103</v>
      </c>
      <c r="L825" s="2">
        <v>45161.533842592602</v>
      </c>
      <c r="M825" s="59">
        <f t="shared" si="113"/>
        <v>1.9444444988039322E-3</v>
      </c>
      <c r="N825" s="53" t="s">
        <v>46</v>
      </c>
      <c r="O825" s="6" t="s">
        <v>35</v>
      </c>
      <c r="P825" s="6" t="s">
        <v>33</v>
      </c>
      <c r="Q825" s="6">
        <v>16</v>
      </c>
      <c r="R825" s="5" t="str">
        <f t="shared" si="107"/>
        <v>FAIR-D4/16</v>
      </c>
      <c r="S825" s="4" t="str">
        <f>IF(ISBLANK(E825),"",IF(E825=H825, "1 video",CONCATENATE((+COUNTIFS(Video_List!$A:$A,Monitoring!C825,Video_List!$D:$D,"&lt;=" &amp;Monitoring!L825)-COUNTIFS(Video_List!$A:$A,Monitoring!C825,Video_List!$D:$D,"&lt;=" &amp;Monitoring!K825))+1," videos")))</f>
        <v>2 videos</v>
      </c>
      <c r="T825" s="6" t="s">
        <v>185</v>
      </c>
      <c r="U825" s="75"/>
      <c r="V825" s="7" t="str">
        <f t="shared" si="105"/>
        <v/>
      </c>
      <c r="W825" s="85" t="s">
        <v>35</v>
      </c>
      <c r="X825" s="87" t="s">
        <v>35</v>
      </c>
      <c r="Y825" s="87" t="str">
        <f>+IFERROR(IF(Z825="#N/C","#N/C",INDEX(Taxonomy_UniqueValues!A:A,MATCH(Z825,Taxonomy_UniqueValues!B:B,0))),"#N/C")</f>
        <v>Insecta</v>
      </c>
      <c r="Z825" s="87" t="str">
        <f>+IFERROR(IF(AA825="#N/C","#N/C",INDEX(Taxonomy_UniqueValues!B:B,MATCH(AA825,Taxonomy_UniqueValues!C:C,0))),"#N/C")</f>
        <v>Coleoptera</v>
      </c>
      <c r="AA825" s="87" t="str">
        <f>+IFERROR(IF(AC825="#N/C","#N/C",INDEX(Taxonomy_UniqueValues!C:C,MATCH(AC825,Taxonomy_UniqueValues!E:E,0))),"#N/C")</f>
        <v>Polyphaga</v>
      </c>
      <c r="AB825" s="87" t="str">
        <f>+IFERROR(IF(AC825="#N/C","#N/C",INDEX(Taxonomy_UniqueValues!D:D,MATCH(AC825,Taxonomy_UniqueValues!E:E,0))),"#N/C")</f>
        <v>Cucujiformia</v>
      </c>
      <c r="AC825" s="87" t="str">
        <f>+IFERROR(IF(AD825="#N/C","#N/C",INDEX(Taxonomy_UniqueValues!E:E,MATCH(AD825,Taxonomy_UniqueValues!F:F,0))),"#N/C")</f>
        <v>Coccinelloidea</v>
      </c>
      <c r="AD825" s="87" t="str">
        <f>+IFERROR(IF(AE825="#N/C","#N/C",INDEX(Taxonomy_UniqueValues!F:F,MATCH(AE825,Taxonomy_UniqueValues!G:G,0))),"#N/C")</f>
        <v>Coccinellidae</v>
      </c>
      <c r="AE825" s="87" t="s">
        <v>186</v>
      </c>
      <c r="AF825" s="89" t="str">
        <f>+IFERROR(IF(AG825="#N/C","#N/C",INDEX(Taxonomy_UniqueValues!H:H,MATCH(AG825,Taxonomy_UniqueValues!I:I,0))),"#N/C")</f>
        <v>#N/C</v>
      </c>
      <c r="AG825" s="88" t="s">
        <v>37</v>
      </c>
      <c r="AH825" s="39" t="str" cm="1">
        <f t="array" ref="AH825">IF(LEN(V825)&gt;1,V825,_xlfn.LET(_xlpm.cls,Y825, _xlpm.ord,IFERROR(Z825,"#N/C"), _xlpm.subord,IFERROR(AA825,"#N/C"), _xlpm.infr,IFERROR(AB825,"#N/C"), _xlpm.sf,IFERROR(AC825,"#N/C"), _xlpm.fam,IFERROR(AD825,"#N/C"), _xlpm.subfam,IF(TRIM(AE825)="-","#N/C",IFERROR(AE825,"#N/C")),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_xlpm.fallback,IF(IFERROR(Z825,"#N/C")="#N/C",Y825,IF(IFERROR(AA825,"#N/C")="#N/C",Z825,IF(IFERROR(AB825,"#N/C")="#N/C",AA825,IF(IFERROR(AC825,"#N/C")="#N/C",AB825,IF(IFERROR(AD825,"#N/C")="#N/C",AC825,IF(IFERROR(AE825,"#N/C")="#N/C",AD825,"#N/C")))))), _xlpm.finalResult,IF(OR(_xlpm.computedResult="",_xlpm.computedResult="#N/C"),_xlpm.fallback,_xlpm.computedResult), INDEX(_xlpm.finalResult,1)))</f>
        <v>ladybug</v>
      </c>
      <c r="AI825" s="106" t="s">
        <v>35</v>
      </c>
      <c r="AJ825" s="55" t="str">
        <f t="shared" si="106"/>
        <v>Insecta.Coleoptera.Polyphaga.Cucujiformia.Coccinelloidea.Coccinellidae.Coccinellinae.#N/C.#N/C</v>
      </c>
    </row>
    <row r="826" spans="1:36" x14ac:dyDescent="0.25">
      <c r="A826" s="3">
        <v>17</v>
      </c>
      <c r="B826" s="50" t="str">
        <f t="shared" si="112"/>
        <v>FAIR-D4_17</v>
      </c>
      <c r="C826" s="51" t="s">
        <v>908</v>
      </c>
      <c r="D826" s="4">
        <f t="shared" si="109"/>
        <v>45161</v>
      </c>
      <c r="E826" s="1" t="s">
        <v>938</v>
      </c>
      <c r="F826" s="81" t="str">
        <f>HYPERLINK(VLOOKUP(E826,Video_List!G:K,5),"video")</f>
        <v>video</v>
      </c>
      <c r="G826" s="5" t="str">
        <f>IF(ISBLANK(E826),"",IFERROR(IF(MATCH(E826,Video_List!$G:$G,)&gt;0,"ok",""),"errr"))</f>
        <v>ok</v>
      </c>
      <c r="H826" s="1" t="s">
        <v>938</v>
      </c>
      <c r="I826" s="81" t="str">
        <f>HYPERLINK(VLOOKUP(H826,Video_List!G:K,5),"video")</f>
        <v>video</v>
      </c>
      <c r="J826" s="5" t="str">
        <f>IF(ISBLANK(H826),"",IFERROR(IF(MATCH(H826,Video_List!$G:$G,)&gt;0,"ok",""),"error"))</f>
        <v>ok</v>
      </c>
      <c r="K826" s="2">
        <v>45161.561203703699</v>
      </c>
      <c r="L826" s="2">
        <v>45161.561261574097</v>
      </c>
      <c r="M826" s="59">
        <f t="shared" si="113"/>
        <v>5.7870398450177163E-5</v>
      </c>
      <c r="N826" s="53" t="s">
        <v>31</v>
      </c>
      <c r="O826" s="6" t="s">
        <v>32</v>
      </c>
      <c r="P826" s="6" t="s">
        <v>33</v>
      </c>
      <c r="Q826" s="6">
        <v>17</v>
      </c>
      <c r="R826" s="5" t="str">
        <f t="shared" si="107"/>
        <v>FAIR-D4/17</v>
      </c>
      <c r="S826" s="4" t="str">
        <f>IF(ISBLANK(E826),"",IF(E826=H826, "1 video",CONCATENATE((+COUNTIFS(Video_List!$A:$A,Monitoring!C826,Video_List!$D:$D,"&lt;=" &amp;Monitoring!L826)-COUNTIFS(Video_List!$A:$A,Monitoring!C826,Video_List!$D:$D,"&lt;=" &amp;Monitoring!K826))+1," videos")))</f>
        <v>1 video</v>
      </c>
      <c r="T826" s="54" t="s">
        <v>34</v>
      </c>
      <c r="U826" s="75"/>
      <c r="V826" s="7" t="str">
        <f t="shared" si="105"/>
        <v/>
      </c>
      <c r="W826" s="85" t="str">
        <f>+IF(Y826="#N/C","-",IF(AC826="#N/C","no","yes"))</f>
        <v>yes</v>
      </c>
      <c r="X826" s="86" t="s">
        <v>35</v>
      </c>
      <c r="Y826" s="87" t="str">
        <f>+IFERROR(IF(Z826="#N/C","#N/C",IF(Z826=0,INDEX(Taxonomy_UniqueValues!A:A,MATCH(AA826,Taxonomy_UniqueValues!C:C,0)),INDEX(Taxonomy_UniqueValues!A:A,MATCH(Z826,Taxonomy_UniqueValues!B:B,0)))),"#N/C")</f>
        <v>Insecta</v>
      </c>
      <c r="Z826" s="87" t="str">
        <f>+IFERROR(IF(AA826="#N/C","#N/C",IF(AA826=0,INDEX(Taxonomy_UniqueValues!B:B,MATCH(AB826,Taxonomy_UniqueValues!D:D,0)),INDEX(Taxonomy_UniqueValues!B:B,MATCH(AA826,Taxonomy_UniqueValues!C:C,0)))),"#N/C")</f>
        <v>Diptera</v>
      </c>
      <c r="AA826" s="87" t="str">
        <f>+IFERROR(IF(AB826="#N/C","#N/C",IF(AB826=0,INDEX(Taxonomy_UniqueValues!C:C,MATCH(AC826,Taxonomy_UniqueValues!E:E,0)),INDEX(Taxonomy_UniqueValues!C:C,MATCH(AB826,Taxonomy_UniqueValues!D:D,0)))),"#N/C")</f>
        <v>Brachycera</v>
      </c>
      <c r="AB826" s="87" t="str">
        <f>+IFERROR(IF(AC826="#N/C","#N/C",IF(AC826=0,INDEX(Taxonomy_UniqueValues!D:D,MATCH(AD826,Taxonomy_UniqueValues!F:F,0)),INDEX(Taxonomy_UniqueValues!D:D,MATCH(AC826,Taxonomy_UniqueValues!E:E,0)))),"#N/C")</f>
        <v>Muscomorpha</v>
      </c>
      <c r="AC826" s="87" t="str">
        <f>+IFERROR(IF(AD826="#N/C","#N/C",IF(AD826=0,INDEX(Taxonomy_UniqueValues!E:E,MATCH(AE826,Taxonomy_UniqueValues!G:G,0)),INDEX(Taxonomy_UniqueValues!E:E,MATCH(AD826,Taxonomy_UniqueValues!F:F,0)))),"#N/C")</f>
        <v>Muscoidea</v>
      </c>
      <c r="AD826" s="87" t="str">
        <f>+IFERROR(IF(AE826="#N/C","#N/C",IF(AE826=0,INDEX(Taxonomy_UniqueValues!F:F,MATCH(AF826,Taxonomy_UniqueValues!H:H,0)),INDEX(Taxonomy_UniqueValues!F:F,MATCH(AE826,Taxonomy_UniqueValues!G:G,0)))),"#N/C")</f>
        <v>Fanniidae</v>
      </c>
      <c r="AE826" s="87">
        <f>+IFERROR(IF(AF826="#N/C","#N/C",INDEX(Taxonomy_UniqueValues!G:G,MATCH(AF826,Taxonomy_UniqueValues!H:H,0))),"#N/C")</f>
        <v>0</v>
      </c>
      <c r="AF826" s="89" t="s">
        <v>39</v>
      </c>
      <c r="AG826" s="88" t="s">
        <v>37</v>
      </c>
      <c r="AH826" s="39" t="str" cm="1">
        <f t="array" ref="AH826">IF(LEN(V826)&gt;1,V826,_xlfn.LET(_xlpm.cls,Y826, _xlpm.ord,IFERROR(Z826,"#N/C"), _xlpm.subord,IFERROR(AA826,"#N/C"), _xlpm.infr,IFERROR(AB826,"#N/C"), _xlpm.sf,IFERROR(AC826,"#N/C"), _xlpm.fam,IFERROR(AD826,"#N/C"), _xlpm.subfam,IF(TRIM(AE826)="-","#N/C",IFERROR(AE826,"#N/C")),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_xlpm.fallback,IF(IFERROR(Z826,"#N/C")="#N/C",Y826,IF(IFERROR(AA826,"#N/C")="#N/C",Z826,IF(IFERROR(AB826,"#N/C")="#N/C",AA826,IF(IFERROR(AC826,"#N/C")="#N/C",AB826,IF(IFERROR(AD826,"#N/C")="#N/C",AC826,IF(IFERROR(AE826,"#N/C")="#N/C",AD826,"#N/C")))))), _xlpm.finalResult,IF(OR(_xlpm.computedResult="",_xlpm.computedResult="#N/C"),_xlpm.fallback,_xlpm.computedResult), INDEX(_xlpm.finalResult,1)))</f>
        <v>fly</v>
      </c>
      <c r="AI826" s="106" t="s">
        <v>35</v>
      </c>
      <c r="AJ826" s="55" t="str">
        <f t="shared" si="106"/>
        <v>Insecta.Diptera.Brachycera.Muscomorpha.Muscoidea.Fanniidae.0.Fannia.#N/C</v>
      </c>
    </row>
    <row r="827" spans="1:36" x14ac:dyDescent="0.25">
      <c r="A827" s="3">
        <v>18</v>
      </c>
      <c r="B827" s="50" t="str">
        <f t="shared" si="112"/>
        <v>FAIR-D4_18</v>
      </c>
      <c r="C827" s="51" t="s">
        <v>908</v>
      </c>
      <c r="D827" s="4">
        <f t="shared" si="109"/>
        <v>45161</v>
      </c>
      <c r="E827" s="1" t="s">
        <v>939</v>
      </c>
      <c r="F827" s="81" t="str">
        <f>HYPERLINK(VLOOKUP(E827,Video_List!G:K,5),"video")</f>
        <v>video</v>
      </c>
      <c r="G827" s="5" t="str">
        <f>IF(ISBLANK(E827),"",IFERROR(IF(MATCH(E827,Video_List!$G:$G,)&gt;0,"ok",""),"errr"))</f>
        <v>ok</v>
      </c>
      <c r="H827" s="1" t="s">
        <v>940</v>
      </c>
      <c r="I827" s="81" t="str">
        <f>HYPERLINK(VLOOKUP(H827,Video_List!G:K,5),"video")</f>
        <v>video</v>
      </c>
      <c r="J827" s="5" t="str">
        <f>IF(ISBLANK(H827),"",IFERROR(IF(MATCH(H827,Video_List!$G:$G,)&gt;0,"ok",""),"error"))</f>
        <v>ok</v>
      </c>
      <c r="K827" s="2">
        <v>45161.5714351852</v>
      </c>
      <c r="L827" s="2">
        <v>45161.573726851901</v>
      </c>
      <c r="M827" s="59">
        <f t="shared" si="113"/>
        <v>2.2916667003300972E-3</v>
      </c>
      <c r="N827" s="53" t="s">
        <v>31</v>
      </c>
      <c r="O827" s="6" t="s">
        <v>35</v>
      </c>
      <c r="P827" s="6" t="s">
        <v>33</v>
      </c>
      <c r="Q827" s="6">
        <v>18</v>
      </c>
      <c r="R827" s="5" t="str">
        <f t="shared" si="107"/>
        <v>FAIR-D4/18</v>
      </c>
      <c r="S827" s="4" t="str">
        <f>IF(ISBLANK(E827),"",IF(E827=H827, "1 video",CONCATENATE((+COUNTIFS(Video_List!$A:$A,Monitoring!C827,Video_List!$D:$D,"&lt;=" &amp;Monitoring!L827)-COUNTIFS(Video_List!$A:$A,Monitoring!C827,Video_List!$D:$D,"&lt;=" &amp;Monitoring!K827))+1," videos")))</f>
        <v>2 videos</v>
      </c>
      <c r="T827" s="6" t="s">
        <v>185</v>
      </c>
      <c r="U827" s="75"/>
      <c r="V827" s="7" t="str">
        <f t="shared" si="105"/>
        <v/>
      </c>
      <c r="W827" s="85" t="s">
        <v>32</v>
      </c>
      <c r="X827" s="86" t="s">
        <v>35</v>
      </c>
      <c r="Y827" s="87" t="str">
        <f>+IFERROR(IF(Z827="#N/C","#N/C",INDEX(Taxonomy_UniqueValues!A:A,MATCH(Z827,Taxonomy_UniqueValues!B:B,0))),"#N/C")</f>
        <v>Insecta</v>
      </c>
      <c r="Z827" s="87" t="str">
        <f>+IFERROR(IF(AA827="#N/C","#N/C",INDEX(Taxonomy_UniqueValues!B:B,MATCH(AA827,Taxonomy_UniqueValues!C:C,0))),"#N/C")</f>
        <v>Coleoptera</v>
      </c>
      <c r="AA827" s="87" t="str">
        <f>+IFERROR(IF(AC827="#N/C","#N/C",INDEX(Taxonomy_UniqueValues!C:C,MATCH(AC827,Taxonomy_UniqueValues!E:E,0))),"#N/C")</f>
        <v>Polyphaga</v>
      </c>
      <c r="AB827" s="87" t="str">
        <f>+IFERROR(IF(AC827="#N/C","#N/C",INDEX(Taxonomy_UniqueValues!D:D,MATCH(AC827,Taxonomy_UniqueValues!E:E,0))),"#N/C")</f>
        <v>Cucujiformia</v>
      </c>
      <c r="AC827" s="87" t="str">
        <f>+IFERROR(IF(AD827="#N/C","#N/C",INDEX(Taxonomy_UniqueValues!E:E,MATCH(AD827,Taxonomy_UniqueValues!F:F,0))),"#N/C")</f>
        <v>Coccinelloidea</v>
      </c>
      <c r="AD827" s="87" t="str">
        <f>+IFERROR(IF(AE827="#N/C","#N/C",INDEX(Taxonomy_UniqueValues!F:F,MATCH(AE827,Taxonomy_UniqueValues!G:G,0))),"#N/C")</f>
        <v>Coccinellidae</v>
      </c>
      <c r="AE827" s="87" t="s">
        <v>186</v>
      </c>
      <c r="AF827" s="89" t="str">
        <f>+IFERROR(IF(AG827="#N/C","#N/C",INDEX(Taxonomy_UniqueValues!H:H,MATCH(AG827,Taxonomy_UniqueValues!I:I,0))),"#N/C")</f>
        <v>#N/C</v>
      </c>
      <c r="AG827" s="88" t="s">
        <v>37</v>
      </c>
      <c r="AH827" s="39" t="str" cm="1">
        <f t="array" ref="AH827">IF(LEN(V827)&gt;1,V827,_xlfn.LET(_xlpm.cls,Y827, _xlpm.ord,IFERROR(Z827,"#N/C"), _xlpm.subord,IFERROR(AA827,"#N/C"), _xlpm.infr,IFERROR(AB827,"#N/C"), _xlpm.sf,IFERROR(AC827,"#N/C"), _xlpm.fam,IFERROR(AD827,"#N/C"), _xlpm.subfam,IF(TRIM(AE827)="-","#N/C",IFERROR(AE827,"#N/C")),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_xlpm.fallback,IF(IFERROR(Z827,"#N/C")="#N/C",Y827,IF(IFERROR(AA827,"#N/C")="#N/C",Z827,IF(IFERROR(AB827,"#N/C")="#N/C",AA827,IF(IFERROR(AC827,"#N/C")="#N/C",AB827,IF(IFERROR(AD827,"#N/C")="#N/C",AC827,IF(IFERROR(AE827,"#N/C")="#N/C",AD827,"#N/C")))))), _xlpm.finalResult,IF(OR(_xlpm.computedResult="",_xlpm.computedResult="#N/C"),_xlpm.fallback,_xlpm.computedResult), INDEX(_xlpm.finalResult,1)))</f>
        <v>ladybug</v>
      </c>
      <c r="AI827" s="106" t="s">
        <v>35</v>
      </c>
      <c r="AJ827" s="55" t="str">
        <f t="shared" si="106"/>
        <v>Insecta.Coleoptera.Polyphaga.Cucujiformia.Coccinelloidea.Coccinellidae.Coccinellinae.#N/C.#N/C</v>
      </c>
    </row>
    <row r="828" spans="1:36" x14ac:dyDescent="0.25">
      <c r="A828" s="3">
        <v>400</v>
      </c>
      <c r="B828" s="50" t="str">
        <f t="shared" si="112"/>
        <v>FAIR-D4_400</v>
      </c>
      <c r="C828" s="51" t="s">
        <v>908</v>
      </c>
      <c r="D828" s="4">
        <f t="shared" si="109"/>
        <v>45161</v>
      </c>
      <c r="E828" s="1" t="s">
        <v>941</v>
      </c>
      <c r="F828" s="81" t="str">
        <f>HYPERLINK(VLOOKUP(E828,Video_List!G:K,5),"video")</f>
        <v>video</v>
      </c>
      <c r="G828" s="5" t="str">
        <f>IF(ISBLANK(E828),"",IFERROR(IF(MATCH(E828,Video_List!$G:$G,)&gt;0,"ok",""),"errr"))</f>
        <v>ok</v>
      </c>
      <c r="H828" s="1" t="s">
        <v>942</v>
      </c>
      <c r="I828" s="81" t="str">
        <f>HYPERLINK(VLOOKUP(H828,Video_List!G:K,5),"video")</f>
        <v>video</v>
      </c>
      <c r="J828" s="5" t="str">
        <f>IF(ISBLANK(H828),"",IFERROR(IF(MATCH(H828,Video_List!$G:$G,)&gt;0,"ok",""),"error"))</f>
        <v>ok</v>
      </c>
      <c r="K828" s="2">
        <v>45161.639560185198</v>
      </c>
      <c r="L828" s="2">
        <v>45161.641377314802</v>
      </c>
      <c r="M828" s="59">
        <f t="shared" si="113"/>
        <v>1.8171296032960527E-3</v>
      </c>
      <c r="N828" s="53" t="s">
        <v>31</v>
      </c>
      <c r="O828" s="6" t="s">
        <v>35</v>
      </c>
      <c r="P828" s="6" t="s">
        <v>33</v>
      </c>
      <c r="Q828" s="6">
        <v>19</v>
      </c>
      <c r="R828" s="5" t="str">
        <f t="shared" si="107"/>
        <v>FAIR-D4/19</v>
      </c>
      <c r="S828" s="4" t="str">
        <f>IF(ISBLANK(E828),"",IF(E828=H828, "1 video",CONCATENATE((+COUNTIFS(Video_List!$A:$A,Monitoring!C828,Video_List!$D:$D,"&lt;=" &amp;Monitoring!L828)-COUNTIFS(Video_List!$A:$A,Monitoring!C828,Video_List!$D:$D,"&lt;=" &amp;Monitoring!K828))+1," videos")))</f>
        <v>2 videos</v>
      </c>
      <c r="T828" s="6" t="s">
        <v>185</v>
      </c>
      <c r="U828" s="75"/>
      <c r="V828" s="7" t="str">
        <f t="shared" si="105"/>
        <v/>
      </c>
      <c r="W828" s="85" t="s">
        <v>32</v>
      </c>
      <c r="X828" s="86" t="s">
        <v>32</v>
      </c>
      <c r="Y828" s="87" t="str">
        <f>+IFERROR(IF(Z828="#N/C","#N/C",INDEX(Taxonomy_UniqueValues!A:A,MATCH(Z828,Taxonomy_UniqueValues!B:B,0))),"#N/C")</f>
        <v>Insecta</v>
      </c>
      <c r="Z828" s="87" t="str">
        <f>+IFERROR(IF(AA828="#N/C","#N/C",INDEX(Taxonomy_UniqueValues!B:B,MATCH(AA828,Taxonomy_UniqueValues!C:C,0))),"#N/C")</f>
        <v>Coleoptera</v>
      </c>
      <c r="AA828" s="87" t="str">
        <f>+IFERROR(IF(AC828="#N/C","#N/C",INDEX(Taxonomy_UniqueValues!C:C,MATCH(AC828,Taxonomy_UniqueValues!E:E,0))),"#N/C")</f>
        <v>Polyphaga</v>
      </c>
      <c r="AB828" s="87" t="str">
        <f>+IFERROR(IF(AC828="#N/C","#N/C",INDEX(Taxonomy_UniqueValues!D:D,MATCH(AC828,Taxonomy_UniqueValues!E:E,0))),"#N/C")</f>
        <v>Cucujiformia</v>
      </c>
      <c r="AC828" s="87" t="str">
        <f>+IFERROR(IF(AD828="#N/C","#N/C",INDEX(Taxonomy_UniqueValues!E:E,MATCH(AD828,Taxonomy_UniqueValues!F:F,0))),"#N/C")</f>
        <v>Coccinelloidea</v>
      </c>
      <c r="AD828" s="87" t="str">
        <f>+IFERROR(IF(AE828="#N/C","#N/C",INDEX(Taxonomy_UniqueValues!F:F,MATCH(AE828,Taxonomy_UniqueValues!G:G,0))),"#N/C")</f>
        <v>Coccinellidae</v>
      </c>
      <c r="AE828" s="87" t="s">
        <v>186</v>
      </c>
      <c r="AF828" s="89" t="str">
        <f>+IFERROR(IF(AG828="#N/C","#N/C",INDEX(Taxonomy_UniqueValues!H:H,MATCH(AG828,Taxonomy_UniqueValues!I:I,0))),"#N/C")</f>
        <v>#N/C</v>
      </c>
      <c r="AG828" s="88" t="s">
        <v>37</v>
      </c>
      <c r="AH828" s="39" t="str" cm="1">
        <f t="array" ref="AH828">IF(LEN(V828)&gt;1,V828,_xlfn.LET(_xlpm.cls,Y828, _xlpm.ord,IFERROR(Z828,"#N/C"), _xlpm.subord,IFERROR(AA828,"#N/C"), _xlpm.infr,IFERROR(AB828,"#N/C"), _xlpm.sf,IFERROR(AC828,"#N/C"), _xlpm.fam,IFERROR(AD828,"#N/C"), _xlpm.subfam,IF(TRIM(AE828)="-","#N/C",IFERROR(AE828,"#N/C")),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_xlpm.fallback,IF(IFERROR(Z828,"#N/C")="#N/C",Y828,IF(IFERROR(AA828,"#N/C")="#N/C",Z828,IF(IFERROR(AB828,"#N/C")="#N/C",AA828,IF(IFERROR(AC828,"#N/C")="#N/C",AB828,IF(IFERROR(AD828,"#N/C")="#N/C",AC828,IF(IFERROR(AE828,"#N/C")="#N/C",AD828,"#N/C")))))), _xlpm.finalResult,IF(OR(_xlpm.computedResult="",_xlpm.computedResult="#N/C"),_xlpm.fallback,_xlpm.computedResult), INDEX(_xlpm.finalResult,1)))</f>
        <v>ladybug</v>
      </c>
      <c r="AI828" s="106" t="s">
        <v>35</v>
      </c>
      <c r="AJ828" s="55" t="str">
        <f t="shared" si="106"/>
        <v>Insecta.Coleoptera.Polyphaga.Cucujiformia.Coccinelloidea.Coccinellidae.Coccinellinae.#N/C.#N/C</v>
      </c>
    </row>
    <row r="829" spans="1:36" x14ac:dyDescent="0.25">
      <c r="A829" s="3">
        <v>19</v>
      </c>
      <c r="B829" s="50" t="str">
        <f t="shared" si="112"/>
        <v>FAIR-D4_19</v>
      </c>
      <c r="C829" s="51" t="s">
        <v>908</v>
      </c>
      <c r="D829" s="4">
        <f t="shared" si="109"/>
        <v>45161</v>
      </c>
      <c r="E829" s="1" t="s">
        <v>943</v>
      </c>
      <c r="F829" s="81" t="str">
        <f>HYPERLINK(VLOOKUP(E829,Video_List!G:K,5),"video")</f>
        <v>video</v>
      </c>
      <c r="G829" s="5" t="str">
        <f>IF(ISBLANK(E829),"",IFERROR(IF(MATCH(E829,Video_List!$G:$G,)&gt;0,"ok",""),"errr"))</f>
        <v>ok</v>
      </c>
      <c r="H829" s="1" t="s">
        <v>943</v>
      </c>
      <c r="I829" s="81" t="str">
        <f>HYPERLINK(VLOOKUP(H829,Video_List!G:K,5),"video")</f>
        <v>video</v>
      </c>
      <c r="J829" s="5" t="str">
        <f>IF(ISBLANK(H829),"",IFERROR(IF(MATCH(H829,Video_List!$G:$G,)&gt;0,"ok",""),"error"))</f>
        <v>ok</v>
      </c>
      <c r="K829" s="2">
        <v>45161.657314814802</v>
      </c>
      <c r="L829" s="2">
        <v>45161.657407407401</v>
      </c>
      <c r="M829" s="59">
        <f t="shared" si="113"/>
        <v>9.2592599685303867E-5</v>
      </c>
      <c r="N829" s="53" t="s">
        <v>31</v>
      </c>
      <c r="O829" s="6" t="s">
        <v>35</v>
      </c>
      <c r="P829" s="6" t="s">
        <v>33</v>
      </c>
      <c r="Q829" s="6">
        <v>20</v>
      </c>
      <c r="R829" s="5" t="str">
        <f t="shared" si="107"/>
        <v>FAIR-D4/20</v>
      </c>
      <c r="S829" s="4" t="str">
        <f>IF(ISBLANK(E829),"",IF(E829=H829, "1 video",CONCATENATE((+COUNTIFS(Video_List!$A:$A,Monitoring!C829,Video_List!$D:$D,"&lt;=" &amp;Monitoring!L829)-COUNTIFS(Video_List!$A:$A,Monitoring!C829,Video_List!$D:$D,"&lt;=" &amp;Monitoring!K829))+1," videos")))</f>
        <v>1 video</v>
      </c>
      <c r="T829" s="54" t="s">
        <v>34</v>
      </c>
      <c r="U829" s="75"/>
      <c r="V829" s="7" t="str">
        <f t="shared" si="105"/>
        <v/>
      </c>
      <c r="W829" s="85" t="str">
        <f t="shared" ref="W829:W839" si="114">+IF(Y829="#N/C","-",IF(AC829="#N/C","no","yes"))</f>
        <v>yes</v>
      </c>
      <c r="X829" s="86" t="s">
        <v>32</v>
      </c>
      <c r="Y829" s="87" t="str">
        <f>+IFERROR(IF(Z829="#N/C","#N/C",IF(Z829=0,INDEX(Taxonomy_UniqueValues!A:A,MATCH(AA829,Taxonomy_UniqueValues!C:C,0)),INDEX(Taxonomy_UniqueValues!A:A,MATCH(Z829,Taxonomy_UniqueValues!B:B,0)))),"#N/C")</f>
        <v>Insecta</v>
      </c>
      <c r="Z829" s="87" t="str">
        <f>+IFERROR(IF(AA829="#N/C","#N/C",IF(AA829=0,INDEX(Taxonomy_UniqueValues!B:B,MATCH(AB829,Taxonomy_UniqueValues!D:D,0)),INDEX(Taxonomy_UniqueValues!B:B,MATCH(AA829,Taxonomy_UniqueValues!C:C,0)))),"#N/C")</f>
        <v>Diptera</v>
      </c>
      <c r="AA829" s="87" t="str">
        <f>+IFERROR(IF(AB829="#N/C","#N/C",IF(AB829=0,INDEX(Taxonomy_UniqueValues!C:C,MATCH(AC829,Taxonomy_UniqueValues!E:E,0)),INDEX(Taxonomy_UniqueValues!C:C,MATCH(AB829,Taxonomy_UniqueValues!D:D,0)))),"#N/C")</f>
        <v>Brachycera</v>
      </c>
      <c r="AB829" s="87" t="str">
        <f>+IFERROR(IF(AC829="#N/C","#N/C",IF(AC829=0,INDEX(Taxonomy_UniqueValues!D:D,MATCH(AD829,Taxonomy_UniqueValues!F:F,0)),INDEX(Taxonomy_UniqueValues!D:D,MATCH(AC829,Taxonomy_UniqueValues!E:E,0)))),"#N/C")</f>
        <v>Muscomorpha</v>
      </c>
      <c r="AC829" s="87" t="str">
        <f>+IFERROR(IF(AD829="#N/C","#N/C",IF(AD829=0,INDEX(Taxonomy_UniqueValues!E:E,MATCH(AE829,Taxonomy_UniqueValues!G:G,0)),INDEX(Taxonomy_UniqueValues!E:E,MATCH(AD829,Taxonomy_UniqueValues!F:F,0)))),"#N/C")</f>
        <v>Muscoidea</v>
      </c>
      <c r="AD829" s="87" t="str">
        <f>+IFERROR(IF(AE829="#N/C","#N/C",IF(AE829=0,INDEX(Taxonomy_UniqueValues!F:F,MATCH(AF829,Taxonomy_UniqueValues!H:H,0)),INDEX(Taxonomy_UniqueValues!F:F,MATCH(AE829,Taxonomy_UniqueValues!G:G,0)))),"#N/C")</f>
        <v>Fanniidae</v>
      </c>
      <c r="AE829" s="87">
        <f>+IFERROR(IF(AF829="#N/C","#N/C",INDEX(Taxonomy_UniqueValues!G:G,MATCH(AF829,Taxonomy_UniqueValues!H:H,0))),"#N/C")</f>
        <v>0</v>
      </c>
      <c r="AF829" s="89" t="s">
        <v>39</v>
      </c>
      <c r="AG829" s="88" t="s">
        <v>37</v>
      </c>
      <c r="AH829" s="39" t="str" cm="1">
        <f t="array" ref="AH829">IF(LEN(V829)&gt;1,V829,_xlfn.LET(_xlpm.cls,Y829, _xlpm.ord,IFERROR(Z829,"#N/C"), _xlpm.subord,IFERROR(AA829,"#N/C"), _xlpm.infr,IFERROR(AB829,"#N/C"), _xlpm.sf,IFERROR(AC829,"#N/C"), _xlpm.fam,IFERROR(AD829,"#N/C"), _xlpm.subfam,IF(TRIM(AE829)="-","#N/C",IFERROR(AE829,"#N/C")),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_xlpm.fallback,IF(IFERROR(Z829,"#N/C")="#N/C",Y829,IF(IFERROR(AA829,"#N/C")="#N/C",Z829,IF(IFERROR(AB829,"#N/C")="#N/C",AA829,IF(IFERROR(AC829,"#N/C")="#N/C",AB829,IF(IFERROR(AD829,"#N/C")="#N/C",AC829,IF(IFERROR(AE829,"#N/C")="#N/C",AD829,"#N/C")))))), _xlpm.finalResult,IF(OR(_xlpm.computedResult="",_xlpm.computedResult="#N/C"),_xlpm.fallback,_xlpm.computedResult), INDEX(_xlpm.finalResult,1)))</f>
        <v>fly</v>
      </c>
      <c r="AI829" s="106" t="s">
        <v>35</v>
      </c>
      <c r="AJ829" s="55" t="str">
        <f t="shared" si="106"/>
        <v>Insecta.Diptera.Brachycera.Muscomorpha.Muscoidea.Fanniidae.0.Fannia.#N/C</v>
      </c>
    </row>
    <row r="830" spans="1:36" x14ac:dyDescent="0.25">
      <c r="A830" s="3">
        <v>20</v>
      </c>
      <c r="B830" s="50" t="str">
        <f t="shared" si="112"/>
        <v>FAIR-D4_20</v>
      </c>
      <c r="C830" s="51" t="s">
        <v>908</v>
      </c>
      <c r="D830" s="4">
        <f t="shared" si="109"/>
        <v>45161</v>
      </c>
      <c r="E830" s="1" t="s">
        <v>944</v>
      </c>
      <c r="F830" s="81" t="str">
        <f>HYPERLINK(VLOOKUP(E830,Video_List!G:K,5),"video")</f>
        <v>video</v>
      </c>
      <c r="G830" s="5" t="str">
        <f>IF(ISBLANK(E830),"",IFERROR(IF(MATCH(E830,Video_List!$G:$G,)&gt;0,"ok",""),"errr"))</f>
        <v>ok</v>
      </c>
      <c r="H830" s="1" t="s">
        <v>944</v>
      </c>
      <c r="I830" s="81" t="str">
        <f>HYPERLINK(VLOOKUP(H830,Video_List!G:K,5),"video")</f>
        <v>video</v>
      </c>
      <c r="J830" s="5" t="str">
        <f>IF(ISBLANK(H830),"",IFERROR(IF(MATCH(H830,Video_List!$G:$G,)&gt;0,"ok",""),"error"))</f>
        <v>ok</v>
      </c>
      <c r="K830" s="2">
        <v>45161.682175925896</v>
      </c>
      <c r="L830" s="2">
        <v>45161.682291666701</v>
      </c>
      <c r="M830" s="59">
        <f t="shared" si="113"/>
        <v>1.1574080417631194E-4</v>
      </c>
      <c r="N830" s="53" t="s">
        <v>31</v>
      </c>
      <c r="O830" s="54" t="s">
        <v>32</v>
      </c>
      <c r="P830" s="6" t="s">
        <v>33</v>
      </c>
      <c r="Q830" s="6">
        <v>21</v>
      </c>
      <c r="R830" s="5" t="str">
        <f t="shared" si="107"/>
        <v>FAIR-D4/21</v>
      </c>
      <c r="S830" s="4" t="str">
        <f>IF(ISBLANK(E830),"",IF(E830=H830, "1 video",CONCATENATE((+COUNTIFS(Video_List!$A:$A,Monitoring!C830,Video_List!$D:$D,"&lt;=" &amp;Monitoring!L830)-COUNTIFS(Video_List!$A:$A,Monitoring!C830,Video_List!$D:$D,"&lt;=" &amp;Monitoring!K830))+1," videos")))</f>
        <v>1 video</v>
      </c>
      <c r="T830" s="6" t="s">
        <v>537</v>
      </c>
      <c r="U830" s="75"/>
      <c r="V830" s="7" t="str">
        <f t="shared" si="105"/>
        <v/>
      </c>
      <c r="W830" s="85" t="str">
        <f t="shared" si="114"/>
        <v>yes</v>
      </c>
      <c r="X830" s="87" t="s">
        <v>35</v>
      </c>
      <c r="Y830" s="87" t="str">
        <f>+IFERROR(IF(Z830="#N/C","#N/C",INDEX(Taxonomy_UniqueValues!A:A,MATCH(Z830,Taxonomy_UniqueValues!B:B,0))),"#N/C")</f>
        <v>Insecta</v>
      </c>
      <c r="Z830" s="87" t="str">
        <f>+IFERROR(IF(AA830="#N/C","#N/C",INDEX(Taxonomy_UniqueValues!B:B,MATCH(AA830,Taxonomy_UniqueValues!C:C,0))),"#N/C")</f>
        <v>Diptera</v>
      </c>
      <c r="AA830" s="87" t="str">
        <f>+IFERROR(IF(AC830="#N/C","#N/C",INDEX(Taxonomy_UniqueValues!C:C,MATCH(AC830,Taxonomy_UniqueValues!E:E,0))),"#N/C")</f>
        <v>Brachycera</v>
      </c>
      <c r="AB830" s="87" t="str">
        <f>+IFERROR(IF(AC830="#N/C","#N/C",INDEX(Taxonomy_UniqueValues!D:D,MATCH(AC830,Taxonomy_UniqueValues!E:E,0))),"#N/C")</f>
        <v>Muscomorpha</v>
      </c>
      <c r="AC830" s="87" t="str">
        <f>+IFERROR(IF(AD830="#N/C","#N/C",INDEX(Taxonomy_UniqueValues!E:E,MATCH(AD830,Taxonomy_UniqueValues!F:F,0))),"#N/C")</f>
        <v>Oestroidea</v>
      </c>
      <c r="AD830" s="87" t="str">
        <f>+IFERROR(IF(AE830="#N/C","#N/C",INDEX(Taxonomy_UniqueValues!F:F,MATCH(AE830,Taxonomy_UniqueValues!G:G,0))),"#N/C")</f>
        <v>Sarcophagidae</v>
      </c>
      <c r="AE830" s="87" t="str">
        <f>+IFERROR(IF(AF830="#N/C","#N/C",INDEX(Taxonomy_UniqueValues!G:G,MATCH(AF830,Taxonomy_UniqueValues!H:H,0))),"#N/C")</f>
        <v>Sarcophaginae</v>
      </c>
      <c r="AF830" s="89" t="s">
        <v>322</v>
      </c>
      <c r="AG830" s="88" t="s">
        <v>37</v>
      </c>
      <c r="AH830" s="39" t="str" cm="1">
        <f t="array" ref="AH830">IF(LEN(V830)&gt;1,V830,_xlfn.LET(_xlpm.cls,Y830, _xlpm.ord,IFERROR(Z830,"#N/C"), _xlpm.subord,IFERROR(AA830,"#N/C"), _xlpm.infr,IFERROR(AB830,"#N/C"), _xlpm.sf,IFERROR(AC830,"#N/C"), _xlpm.fam,IFERROR(AD830,"#N/C"), _xlpm.subfam,IF(TRIM(AE830)="-","#N/C",IFERROR(AE830,"#N/C")),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_xlpm.fallback,IF(IFERROR(Z830,"#N/C")="#N/C",Y830,IF(IFERROR(AA830,"#N/C")="#N/C",Z830,IF(IFERROR(AB830,"#N/C")="#N/C",AA830,IF(IFERROR(AC830,"#N/C")="#N/C",AB830,IF(IFERROR(AD830,"#N/C")="#N/C",AC830,IF(IFERROR(AE830,"#N/C")="#N/C",AD830,"#N/C")))))), _xlpm.finalResult,IF(OR(_xlpm.computedResult="",_xlpm.computedResult="#N/C"),_xlpm.fallback,_xlpm.computedResult), INDEX(_xlpm.finalResult,1)))</f>
        <v>flesh_fly</v>
      </c>
      <c r="AI830" s="106" t="s">
        <v>35</v>
      </c>
      <c r="AJ830" s="55" t="str">
        <f t="shared" si="106"/>
        <v>Insecta.Diptera.Brachycera.Muscomorpha.Oestroidea.Sarcophagidae.Sarcophaginae.Sarcophaga.#N/C</v>
      </c>
    </row>
    <row r="831" spans="1:36" x14ac:dyDescent="0.25">
      <c r="A831" s="3">
        <v>21</v>
      </c>
      <c r="B831" s="50" t="str">
        <f t="shared" si="112"/>
        <v>FAIR-D4_21</v>
      </c>
      <c r="C831" s="51" t="s">
        <v>908</v>
      </c>
      <c r="D831" s="4">
        <f t="shared" si="109"/>
        <v>45161</v>
      </c>
      <c r="E831" s="1" t="s">
        <v>945</v>
      </c>
      <c r="F831" s="81" t="str">
        <f>HYPERLINK(VLOOKUP(E831,Video_List!G:K,5),"video")</f>
        <v>video</v>
      </c>
      <c r="G831" s="5" t="str">
        <f>IF(ISBLANK(E831),"",IFERROR(IF(MATCH(E831,Video_List!$G:$G,)&gt;0,"ok",""),"errr"))</f>
        <v>ok</v>
      </c>
      <c r="H831" s="1" t="s">
        <v>945</v>
      </c>
      <c r="I831" s="81" t="str">
        <f>HYPERLINK(VLOOKUP(H831,Video_List!G:K,5),"video")</f>
        <v>video</v>
      </c>
      <c r="J831" s="5" t="str">
        <f>IF(ISBLANK(H831),"",IFERROR(IF(MATCH(H831,Video_List!$G:$G,)&gt;0,"ok",""),"error"))</f>
        <v>ok</v>
      </c>
      <c r="K831" s="2">
        <v>45161.728113425903</v>
      </c>
      <c r="L831" s="2">
        <v>45161.7281828704</v>
      </c>
      <c r="M831" s="59">
        <f t="shared" si="113"/>
        <v>6.9444497057702392E-5</v>
      </c>
      <c r="N831" s="53" t="s">
        <v>31</v>
      </c>
      <c r="O831" s="54" t="s">
        <v>32</v>
      </c>
      <c r="P831" s="6" t="s">
        <v>33</v>
      </c>
      <c r="Q831" s="6">
        <v>22</v>
      </c>
      <c r="R831" s="5" t="str">
        <f t="shared" si="107"/>
        <v>FAIR-D4/22</v>
      </c>
      <c r="S831" s="4" t="str">
        <f>IF(ISBLANK(E831),"",IF(E831=H831, "1 video",CONCATENATE((+COUNTIFS(Video_List!$A:$A,Monitoring!C831,Video_List!$D:$D,"&lt;=" &amp;Monitoring!L831)-COUNTIFS(Video_List!$A:$A,Monitoring!C831,Video_List!$D:$D,"&lt;=" &amp;Monitoring!K831))+1," videos")))</f>
        <v>1 video</v>
      </c>
      <c r="T831" s="54" t="s">
        <v>920</v>
      </c>
      <c r="U831" s="75"/>
      <c r="V831" s="7" t="str">
        <f t="shared" si="105"/>
        <v/>
      </c>
      <c r="W831" s="85" t="str">
        <f t="shared" si="114"/>
        <v>yes</v>
      </c>
      <c r="X831" s="86" t="s">
        <v>35</v>
      </c>
      <c r="Y831" s="87" t="str">
        <f>+IFERROR(IF(Z831="#N/C","#N/C",INDEX(Taxonomy_UniqueValues!A:A,MATCH(Z831,Taxonomy_UniqueValues!B:B,0))),"#N/C")</f>
        <v>Insecta</v>
      </c>
      <c r="Z831" s="87" t="str">
        <f>+IFERROR(IF(AA831="#N/C","#N/C",INDEX(Taxonomy_UniqueValues!B:B,MATCH(AA831,Taxonomy_UniqueValues!C:C,0))),"#N/C")</f>
        <v>Coleoptera</v>
      </c>
      <c r="AA831" s="87" t="str">
        <f>+IFERROR(IF(AC831="#N/C","#N/C",INDEX(Taxonomy_UniqueValues!C:C,MATCH(AC831,Taxonomy_UniqueValues!E:E,0))),"#N/C")</f>
        <v>Polyphaga</v>
      </c>
      <c r="AB831" s="87" t="str">
        <f>+IFERROR(IF(AC831="#N/C","#N/C",INDEX(Taxonomy_UniqueValues!D:D,MATCH(AC831,Taxonomy_UniqueValues!E:E,0))),"#N/C")</f>
        <v>Cucujiformia</v>
      </c>
      <c r="AC831" s="87" t="str">
        <f>+IFERROR(IF(AD831="#N/C","#N/C",INDEX(Taxonomy_UniqueValues!E:E,MATCH(AD831,Taxonomy_UniqueValues!F:F,0))),"#N/C")</f>
        <v>Chrysomeloidea</v>
      </c>
      <c r="AD831" s="87" t="str">
        <f>+IFERROR(IF(AE831="#N/C","#N/C",INDEX(Taxonomy_UniqueValues!F:F,MATCH(AE831,Taxonomy_UniqueValues!G:G,0))),"#N/C")</f>
        <v>Chrysomelidae</v>
      </c>
      <c r="AE831" s="92" t="s">
        <v>946</v>
      </c>
      <c r="AF831" s="89" t="str">
        <f>+IFERROR(IF(AG831="#N/C","#N/C",INDEX(Taxonomy_UniqueValues!H:H,MATCH(AG831,Taxonomy_UniqueValues!I:I,0))),"#N/C")</f>
        <v>#N/C</v>
      </c>
      <c r="AG831" s="88" t="s">
        <v>37</v>
      </c>
      <c r="AH831" s="39" t="str" cm="1">
        <f t="array" ref="AH831">IF(LEN(V831)&gt;1,V831,_xlfn.LET(_xlpm.cls,Y831, _xlpm.ord,IFERROR(Z831,"#N/C"), _xlpm.subord,IFERROR(AA831,"#N/C"), _xlpm.infr,IFERROR(AB831,"#N/C"), _xlpm.sf,IFERROR(AC831,"#N/C"), _xlpm.fam,IFERROR(AD831,"#N/C"), _xlpm.subfam,IF(TRIM(AE831)="-","#N/C",IFERROR(AE831,"#N/C")),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_xlpm.fallback,IF(IFERROR(Z831,"#N/C")="#N/C",Y831,IF(IFERROR(AA831,"#N/C")="#N/C",Z831,IF(IFERROR(AB831,"#N/C")="#N/C",AA831,IF(IFERROR(AC831,"#N/C")="#N/C",AB831,IF(IFERROR(AD831,"#N/C")="#N/C",AC831,IF(IFERROR(AE831,"#N/C")="#N/C",AD831,"#N/C")))))), _xlpm.finalResult,IF(OR(_xlpm.computedResult="",_xlpm.computedResult="#N/C"),_xlpm.fallback,_xlpm.computedResult), INDEX(_xlpm.finalResult,1)))</f>
        <v>ladybug</v>
      </c>
      <c r="AI831" s="106" t="s">
        <v>35</v>
      </c>
      <c r="AJ831" s="55" t="str">
        <f t="shared" si="106"/>
        <v>Insecta.Coleoptera.Polyphaga.Cucujiformia.Chrysomeloidea.Chrysomelidae.Alticinae.#N/C.#N/C</v>
      </c>
    </row>
    <row r="832" spans="1:36" x14ac:dyDescent="0.25">
      <c r="A832" s="3">
        <v>23</v>
      </c>
      <c r="B832" s="50" t="str">
        <f t="shared" si="112"/>
        <v>FAIR-D4_23</v>
      </c>
      <c r="C832" s="51" t="s">
        <v>908</v>
      </c>
      <c r="D832" s="4">
        <f t="shared" si="109"/>
        <v>45161</v>
      </c>
      <c r="E832" s="1" t="s">
        <v>947</v>
      </c>
      <c r="F832" s="81" t="str">
        <f>HYPERLINK(VLOOKUP(E832,Video_List!G:K,5),"video")</f>
        <v>video</v>
      </c>
      <c r="G832" s="5" t="str">
        <f>IF(ISBLANK(E832),"",IFERROR(IF(MATCH(E832,Video_List!$G:$G,)&gt;0,"ok",""),"errr"))</f>
        <v>ok</v>
      </c>
      <c r="H832" s="1" t="s">
        <v>947</v>
      </c>
      <c r="I832" s="81" t="str">
        <f>HYPERLINK(VLOOKUP(H832,Video_List!G:K,5),"video")</f>
        <v>video</v>
      </c>
      <c r="J832" s="5" t="str">
        <f>IF(ISBLANK(H832),"",IFERROR(IF(MATCH(H832,Video_List!$G:$G,)&gt;0,"ok",""),"error"))</f>
        <v>ok</v>
      </c>
      <c r="K832" s="2">
        <v>45161.739201388897</v>
      </c>
      <c r="L832" s="2">
        <v>45161.7402546296</v>
      </c>
      <c r="M832" s="59">
        <f t="shared" si="113"/>
        <v>1.0532407031860203E-3</v>
      </c>
      <c r="N832" s="53" t="s">
        <v>46</v>
      </c>
      <c r="O832" s="54" t="s">
        <v>32</v>
      </c>
      <c r="P832" s="54" t="s">
        <v>33</v>
      </c>
      <c r="Q832" s="6">
        <v>23</v>
      </c>
      <c r="R832" s="5" t="str">
        <f t="shared" si="107"/>
        <v>FAIR-D4/23</v>
      </c>
      <c r="S832" s="4" t="str">
        <f>IF(ISBLANK(E832),"",IF(E832=H832, "1 video",CONCATENATE((+COUNTIFS(Video_List!$A:$A,Monitoring!C832,Video_List!$D:$D,"&lt;=" &amp;Monitoring!L832)-COUNTIFS(Video_List!$A:$A,Monitoring!C832,Video_List!$D:$D,"&lt;=" &amp;Monitoring!K832))+1," videos")))</f>
        <v>1 video</v>
      </c>
      <c r="T832" s="54" t="s">
        <v>920</v>
      </c>
      <c r="U832" s="75"/>
      <c r="V832" s="7" t="str">
        <f t="shared" ref="V832:V895" si="115">IF(IFERROR(FIND("fly_small",U832),0)&gt;0,"fly_small",IF(IFERROR(FIND("fly at the border",U832),0)&gt;0,"fly",IF(IFERROR(FIND("insect_small",U832),0)&gt;0,"insect_small","")))</f>
        <v/>
      </c>
      <c r="W832" s="85" t="str">
        <f t="shared" si="114"/>
        <v>yes</v>
      </c>
      <c r="X832" s="86" t="s">
        <v>32</v>
      </c>
      <c r="Y832" s="87" t="str">
        <f>+IFERROR(IF(Z832="#N/C","#N/C",INDEX(Taxonomy_UniqueValues!A:A,MATCH(Z832,Taxonomy_UniqueValues!B:B,0))),"#N/C")</f>
        <v>Insecta</v>
      </c>
      <c r="Z832" s="87" t="str">
        <f>+IFERROR(IF(AA832="#N/C","#N/C",INDEX(Taxonomy_UniqueValues!B:B,MATCH(AA832,Taxonomy_UniqueValues!C:C,0))),"#N/C")</f>
        <v>Coleoptera</v>
      </c>
      <c r="AA832" s="87" t="str">
        <f>+IFERROR(IF(AC832="#N/C","#N/C",INDEX(Taxonomy_UniqueValues!C:C,MATCH(AC832,Taxonomy_UniqueValues!E:E,0))),"#N/C")</f>
        <v>Polyphaga</v>
      </c>
      <c r="AB832" s="87" t="str">
        <f>+IFERROR(IF(AC832="#N/C","#N/C",INDEX(Taxonomy_UniqueValues!D:D,MATCH(AC832,Taxonomy_UniqueValues!E:E,0))),"#N/C")</f>
        <v>Cucujiformia</v>
      </c>
      <c r="AC832" s="87" t="str">
        <f>+IFERROR(IF(AD832="#N/C","#N/C",INDEX(Taxonomy_UniqueValues!E:E,MATCH(AD832,Taxonomy_UniqueValues!F:F,0))),"#N/C")</f>
        <v>Curculionoidea</v>
      </c>
      <c r="AD832" s="87" t="str">
        <f>+IFERROR(IF(AE832="#N/C","#N/C",INDEX(Taxonomy_UniqueValues!F:F,MATCH(AE832,Taxonomy_UniqueValues!G:G,0))),"#N/C")</f>
        <v>Curculionidae</v>
      </c>
      <c r="AE832" s="87" t="str">
        <f>+IFERROR(IF(AF832="#N/C","#N/C",INDEX(Taxonomy_UniqueValues!G:G,MATCH(AF832,Taxonomy_UniqueValues!H:H,0))),"#N/C")</f>
        <v>Entiminae</v>
      </c>
      <c r="AF832" s="89" t="s">
        <v>948</v>
      </c>
      <c r="AG832" s="88" t="s">
        <v>37</v>
      </c>
      <c r="AH832" s="39" t="str" cm="1">
        <f t="array" ref="AH832">IF(LEN(V832)&gt;1,V832,_xlfn.LET(_xlpm.cls,Y832, _xlpm.ord,IFERROR(Z832,"#N/C"), _xlpm.subord,IFERROR(AA832,"#N/C"), _xlpm.infr,IFERROR(AB832,"#N/C"), _xlpm.sf,IFERROR(AC832,"#N/C"), _xlpm.fam,IFERROR(AD832,"#N/C"), _xlpm.subfam,IF(TRIM(AE832)="-","#N/C",IFERROR(AE832,"#N/C")),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_xlpm.fallback,IF(IFERROR(Z832,"#N/C")="#N/C",Y832,IF(IFERROR(AA832,"#N/C")="#N/C",Z832,IF(IFERROR(AB832,"#N/C")="#N/C",AA832,IF(IFERROR(AC832,"#N/C")="#N/C",AB832,IF(IFERROR(AD832,"#N/C")="#N/C",AC832,IF(IFERROR(AE832,"#N/C")="#N/C",AD832,"#N/C")))))), _xlpm.finalResult,IF(OR(_xlpm.computedResult="",_xlpm.computedResult="#N/C"),_xlpm.fallback,_xlpm.computedResult), INDEX(_xlpm.finalResult,1)))</f>
        <v>weevil</v>
      </c>
      <c r="AI832" s="106" t="s">
        <v>35</v>
      </c>
      <c r="AJ832" s="55" t="str">
        <f t="shared" ref="AJ832:AJ895" si="116">+CONCATENATE(Y832,".",Z832,".",AA832,".",AB832,".",AC832,".",AD832,".",AE832,".",AF832,".",AG832)</f>
        <v>Insecta.Coleoptera.Polyphaga.Cucujiformia.Curculionoidea.Curculionidae.Entiminae.Sitona.#N/C</v>
      </c>
    </row>
    <row r="833" spans="1:36" x14ac:dyDescent="0.25">
      <c r="A833" s="3">
        <v>24</v>
      </c>
      <c r="B833" s="50" t="str">
        <f t="shared" si="112"/>
        <v>FAIR-D4_24</v>
      </c>
      <c r="C833" s="51" t="s">
        <v>908</v>
      </c>
      <c r="D833" s="4">
        <f t="shared" si="109"/>
        <v>45161</v>
      </c>
      <c r="E833" s="1" t="s">
        <v>949</v>
      </c>
      <c r="F833" s="81" t="str">
        <f>HYPERLINK(VLOOKUP(E833,Video_List!G:K,5),"video")</f>
        <v>video</v>
      </c>
      <c r="G833" s="5" t="str">
        <f>IF(ISBLANK(E833),"",IFERROR(IF(MATCH(E833,Video_List!$G:$G,)&gt;0,"ok",""),"errr"))</f>
        <v>ok</v>
      </c>
      <c r="H833" s="1" t="s">
        <v>949</v>
      </c>
      <c r="I833" s="81" t="str">
        <f>HYPERLINK(VLOOKUP(H833,Video_List!G:K,5),"video")</f>
        <v>video</v>
      </c>
      <c r="J833" s="5" t="str">
        <f>IF(ISBLANK(H833),"",IFERROR(IF(MATCH(H833,Video_List!$G:$G,)&gt;0,"ok",""),"error"))</f>
        <v>ok</v>
      </c>
      <c r="K833" s="2">
        <v>45161.7633333333</v>
      </c>
      <c r="L833" s="2">
        <v>45161.763391203698</v>
      </c>
      <c r="M833" s="59">
        <f t="shared" si="113"/>
        <v>5.7870398450177163E-5</v>
      </c>
      <c r="N833" s="53" t="s">
        <v>31</v>
      </c>
      <c r="O833" s="54" t="s">
        <v>32</v>
      </c>
      <c r="P833" s="54" t="s">
        <v>33</v>
      </c>
      <c r="Q833" s="6">
        <v>24</v>
      </c>
      <c r="R833" s="5" t="str">
        <f t="shared" si="107"/>
        <v>FAIR-D4/24</v>
      </c>
      <c r="S833" s="4" t="str">
        <f>IF(ISBLANK(E833),"",IF(E833=H833, "1 video",CONCATENATE((+COUNTIFS(Video_List!$A:$A,Monitoring!C833,Video_List!$D:$D,"&lt;=" &amp;Monitoring!L833)-COUNTIFS(Video_List!$A:$A,Monitoring!C833,Video_List!$D:$D,"&lt;=" &amp;Monitoring!K833))+1," videos")))</f>
        <v>1 video</v>
      </c>
      <c r="T833" s="54" t="s">
        <v>555</v>
      </c>
      <c r="U833" s="75"/>
      <c r="V833" s="7" t="str">
        <f t="shared" si="115"/>
        <v/>
      </c>
      <c r="W833" s="85" t="str">
        <f t="shared" si="114"/>
        <v>yes</v>
      </c>
      <c r="X833" s="86" t="s">
        <v>32</v>
      </c>
      <c r="Y833" s="87" t="str">
        <f>+IFERROR(IF(Z833="#N/C","#N/C",IF(Z833=0,INDEX(Taxonomy_UniqueValues!A:A,MATCH(AA833,Taxonomy_UniqueValues!C:C,0)),INDEX(Taxonomy_UniqueValues!A:A,MATCH(Z833,Taxonomy_UniqueValues!B:B,0)))),"#N/C")</f>
        <v>Insecta</v>
      </c>
      <c r="Z833" s="87" t="str">
        <f>+IFERROR(IF(AA833="#N/C","#N/C",IF(AA833=0,INDEX(Taxonomy_UniqueValues!B:B,MATCH(AB833,Taxonomy_UniqueValues!D:D,0)),INDEX(Taxonomy_UniqueValues!B:B,MATCH(AA833,Taxonomy_UniqueValues!C:C,0)))),"#N/C")</f>
        <v>Diptera</v>
      </c>
      <c r="AA833" s="87" t="str">
        <f>+IFERROR(IF(AB833="#N/C","#N/C",IF(AB833=0,INDEX(Taxonomy_UniqueValues!C:C,MATCH(AC833,Taxonomy_UniqueValues!E:E,0)),INDEX(Taxonomy_UniqueValues!C:C,MATCH(AB833,Taxonomy_UniqueValues!D:D,0)))),"#N/C")</f>
        <v>Brachycera</v>
      </c>
      <c r="AB833" s="87" t="str">
        <f>+IFERROR(IF(AC833="#N/C","#N/C",IF(AC833=0,INDEX(Taxonomy_UniqueValues!D:D,MATCH(AD833,Taxonomy_UniqueValues!F:F,0)),INDEX(Taxonomy_UniqueValues!D:D,MATCH(AC833,Taxonomy_UniqueValues!E:E,0)))),"#N/C")</f>
        <v>Muscomorpha</v>
      </c>
      <c r="AC833" s="87" t="str">
        <f>+IFERROR(IF(AD833="#N/C","#N/C",IF(AD833=0,INDEX(Taxonomy_UniqueValues!E:E,MATCH(AE833,Taxonomy_UniqueValues!G:G,0)),INDEX(Taxonomy_UniqueValues!E:E,MATCH(AD833,Taxonomy_UniqueValues!F:F,0)))),"#N/C")</f>
        <v>Muscoidea</v>
      </c>
      <c r="AD833" s="87" t="str">
        <f>+IFERROR(IF(AE833="#N/C","#N/C",IF(AE833=0,INDEX(Taxonomy_UniqueValues!F:F,MATCH(AF833,Taxonomy_UniqueValues!H:H,0)),INDEX(Taxonomy_UniqueValues!F:F,MATCH(AE833,Taxonomy_UniqueValues!G:G,0)))),"#N/C")</f>
        <v>Fanniidae</v>
      </c>
      <c r="AE833" s="87">
        <f>+IFERROR(IF(AF833="#N/C","#N/C",INDEX(Taxonomy_UniqueValues!G:G,MATCH(AF833,Taxonomy_UniqueValues!H:H,0))),"#N/C")</f>
        <v>0</v>
      </c>
      <c r="AF833" s="89" t="s">
        <v>39</v>
      </c>
      <c r="AG833" s="88" t="s">
        <v>37</v>
      </c>
      <c r="AH833" s="39" t="str" cm="1">
        <f t="array" ref="AH833">IF(LEN(V833)&gt;1,V833,_xlfn.LET(_xlpm.cls,Y833, _xlpm.ord,IFERROR(Z833,"#N/C"), _xlpm.subord,IFERROR(AA833,"#N/C"), _xlpm.infr,IFERROR(AB833,"#N/C"), _xlpm.sf,IFERROR(AC833,"#N/C"), _xlpm.fam,IFERROR(AD833,"#N/C"), _xlpm.subfam,IF(TRIM(AE833)="-","#N/C",IFERROR(AE833,"#N/C")),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_xlpm.fallback,IF(IFERROR(Z833,"#N/C")="#N/C",Y833,IF(IFERROR(AA833,"#N/C")="#N/C",Z833,IF(IFERROR(AB833,"#N/C")="#N/C",AA833,IF(IFERROR(AC833,"#N/C")="#N/C",AB833,IF(IFERROR(AD833,"#N/C")="#N/C",AC833,IF(IFERROR(AE833,"#N/C")="#N/C",AD833,"#N/C")))))), _xlpm.finalResult,IF(OR(_xlpm.computedResult="",_xlpm.computedResult="#N/C"),_xlpm.fallback,_xlpm.computedResult), INDEX(_xlpm.finalResult,1)))</f>
        <v>fly</v>
      </c>
      <c r="AI833" s="106" t="s">
        <v>35</v>
      </c>
      <c r="AJ833" s="55" t="str">
        <f t="shared" si="116"/>
        <v>Insecta.Diptera.Brachycera.Muscomorpha.Muscoidea.Fanniidae.0.Fannia.#N/C</v>
      </c>
    </row>
    <row r="834" spans="1:36" x14ac:dyDescent="0.25">
      <c r="A834" s="3">
        <v>25</v>
      </c>
      <c r="B834" s="50" t="str">
        <f t="shared" si="112"/>
        <v>FAIR-D4_25</v>
      </c>
      <c r="C834" s="51" t="s">
        <v>908</v>
      </c>
      <c r="D834" s="4">
        <f t="shared" si="109"/>
        <v>45161</v>
      </c>
      <c r="E834" s="1" t="s">
        <v>950</v>
      </c>
      <c r="F834" s="81" t="str">
        <f>HYPERLINK(VLOOKUP(E834,Video_List!G:K,5),"video")</f>
        <v>video</v>
      </c>
      <c r="G834" s="5" t="str">
        <f>IF(ISBLANK(E834),"",IFERROR(IF(MATCH(E834,Video_List!$G:$G,)&gt;0,"ok",""),"errr"))</f>
        <v>ok</v>
      </c>
      <c r="H834" s="1" t="s">
        <v>950</v>
      </c>
      <c r="I834" s="81" t="str">
        <f>HYPERLINK(VLOOKUP(H834,Video_List!G:K,5),"video")</f>
        <v>video</v>
      </c>
      <c r="J834" s="5" t="str">
        <f>IF(ISBLANK(H834),"",IFERROR(IF(MATCH(H834,Video_List!$G:$G,)&gt;0,"ok",""),"error"))</f>
        <v>ok</v>
      </c>
      <c r="K834" s="2">
        <v>45161.768206018503</v>
      </c>
      <c r="L834" s="2">
        <v>45161.769756944399</v>
      </c>
      <c r="M834" s="59">
        <f t="shared" si="113"/>
        <v>1.5509258955717087E-3</v>
      </c>
      <c r="N834" s="53" t="s">
        <v>33</v>
      </c>
      <c r="O834" s="8" t="s">
        <v>32</v>
      </c>
      <c r="P834" s="54" t="s">
        <v>33</v>
      </c>
      <c r="Q834" s="6">
        <v>25</v>
      </c>
      <c r="R834" s="5" t="str">
        <f t="shared" ref="R834:R897" si="117">IF(ISBLANK(C834),"",+CONCATENATE(C834,"/",Q834))</f>
        <v>FAIR-D4/25</v>
      </c>
      <c r="S834" s="4" t="str">
        <f>IF(ISBLANK(E834),"",IF(E834=H834, "1 video",CONCATENATE((+COUNTIFS(Video_List!$A:$A,Monitoring!C834,Video_List!$D:$D,"&lt;=" &amp;Monitoring!L834)-COUNTIFS(Video_List!$A:$A,Monitoring!C834,Video_List!$D:$D,"&lt;=" &amp;Monitoring!K834))+1," videos")))</f>
        <v>1 video</v>
      </c>
      <c r="T834" s="54" t="s">
        <v>34</v>
      </c>
      <c r="U834" s="75"/>
      <c r="V834" s="7" t="str">
        <f t="shared" si="115"/>
        <v/>
      </c>
      <c r="W834" s="85" t="str">
        <f t="shared" si="114"/>
        <v>yes</v>
      </c>
      <c r="X834" s="86" t="s">
        <v>35</v>
      </c>
      <c r="Y834" s="87" t="str">
        <f>+IFERROR(IF(Z834="#N/C","#N/C",IF(Z834=0,INDEX(Taxonomy_UniqueValues!A:A,MATCH(AA834,Taxonomy_UniqueValues!C:C,0)),INDEX(Taxonomy_UniqueValues!A:A,MATCH(Z834,Taxonomy_UniqueValues!B:B,0)))),"#N/C")</f>
        <v>Insecta</v>
      </c>
      <c r="Z834" s="87" t="str">
        <f>+IFERROR(IF(AA834="#N/C","#N/C",IF(AA834=0,INDEX(Taxonomy_UniqueValues!B:B,MATCH(AB834,Taxonomy_UniqueValues!D:D,0)),INDEX(Taxonomy_UniqueValues!B:B,MATCH(AA834,Taxonomy_UniqueValues!C:C,0)))),"#N/C")</f>
        <v>Diptera</v>
      </c>
      <c r="AA834" s="87" t="str">
        <f>+IFERROR(IF(AB834="#N/C","#N/C",IF(AB834=0,INDEX(Taxonomy_UniqueValues!C:C,MATCH(AC834,Taxonomy_UniqueValues!E:E,0)),INDEX(Taxonomy_UniqueValues!C:C,MATCH(AB834,Taxonomy_UniqueValues!D:D,0)))),"#N/C")</f>
        <v>Brachycera</v>
      </c>
      <c r="AB834" s="87" t="str">
        <f>+IFERROR(IF(AC834="#N/C","#N/C",IF(AC834=0,INDEX(Taxonomy_UniqueValues!D:D,MATCH(AD834,Taxonomy_UniqueValues!F:F,0)),INDEX(Taxonomy_UniqueValues!D:D,MATCH(AC834,Taxonomy_UniqueValues!E:E,0)))),"#N/C")</f>
        <v>Muscomorpha</v>
      </c>
      <c r="AC834" s="87" t="str">
        <f>+IFERROR(IF(AD834="#N/C","#N/C",IF(AD834=0,INDEX(Taxonomy_UniqueValues!E:E,MATCH(AE834,Taxonomy_UniqueValues!G:G,0)),INDEX(Taxonomy_UniqueValues!E:E,MATCH(AD834,Taxonomy_UniqueValues!F:F,0)))),"#N/C")</f>
        <v>Muscoidea</v>
      </c>
      <c r="AD834" s="87" t="str">
        <f>+IFERROR(IF(AE834="#N/C","#N/C",IF(AE834=0,INDEX(Taxonomy_UniqueValues!F:F,MATCH(AF834,Taxonomy_UniqueValues!H:H,0)),INDEX(Taxonomy_UniqueValues!F:F,MATCH(AE834,Taxonomy_UniqueValues!G:G,0)))),"#N/C")</f>
        <v>Fanniidae</v>
      </c>
      <c r="AE834" s="87">
        <f>+IFERROR(IF(AF834="#N/C","#N/C",INDEX(Taxonomy_UniqueValues!G:G,MATCH(AF834,Taxonomy_UniqueValues!H:H,0))),"#N/C")</f>
        <v>0</v>
      </c>
      <c r="AF834" s="89" t="s">
        <v>39</v>
      </c>
      <c r="AG834" s="88" t="s">
        <v>37</v>
      </c>
      <c r="AH834" s="39" t="str" cm="1">
        <f t="array" ref="AH834">IF(LEN(V834)&gt;1,V834,_xlfn.LET(_xlpm.cls,Y834, _xlpm.ord,IFERROR(Z834,"#N/C"), _xlpm.subord,IFERROR(AA834,"#N/C"), _xlpm.infr,IFERROR(AB834,"#N/C"), _xlpm.sf,IFERROR(AC834,"#N/C"), _xlpm.fam,IFERROR(AD834,"#N/C"), _xlpm.subfam,IF(TRIM(AE834)="-","#N/C",IFERROR(AE834,"#N/C")),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_xlpm.fallback,IF(IFERROR(Z834,"#N/C")="#N/C",Y834,IF(IFERROR(AA834,"#N/C")="#N/C",Z834,IF(IFERROR(AB834,"#N/C")="#N/C",AA834,IF(IFERROR(AC834,"#N/C")="#N/C",AB834,IF(IFERROR(AD834,"#N/C")="#N/C",AC834,IF(IFERROR(AE834,"#N/C")="#N/C",AD834,"#N/C")))))), _xlpm.finalResult,IF(OR(_xlpm.computedResult="",_xlpm.computedResult="#N/C"),_xlpm.fallback,_xlpm.computedResult), INDEX(_xlpm.finalResult,1)))</f>
        <v>fly</v>
      </c>
      <c r="AI834" s="106" t="s">
        <v>35</v>
      </c>
      <c r="AJ834" s="55" t="str">
        <f t="shared" si="116"/>
        <v>Insecta.Diptera.Brachycera.Muscomorpha.Muscoidea.Fanniidae.0.Fannia.#N/C</v>
      </c>
    </row>
    <row r="835" spans="1:36" x14ac:dyDescent="0.25">
      <c r="A835" s="3">
        <v>26</v>
      </c>
      <c r="B835" s="50" t="str">
        <f t="shared" si="112"/>
        <v>FAIR-D4_26</v>
      </c>
      <c r="C835" s="51" t="s">
        <v>908</v>
      </c>
      <c r="D835" s="4">
        <f t="shared" si="109"/>
        <v>45162</v>
      </c>
      <c r="E835" s="1" t="s">
        <v>951</v>
      </c>
      <c r="F835" s="81" t="str">
        <f>HYPERLINK(VLOOKUP(E835,Video_List!G:K,5),"video")</f>
        <v>video</v>
      </c>
      <c r="G835" s="5" t="str">
        <f>IF(ISBLANK(E835),"",IFERROR(IF(MATCH(E835,Video_List!$G:$G,)&gt;0,"ok",""),"errr"))</f>
        <v>ok</v>
      </c>
      <c r="H835" s="1" t="s">
        <v>951</v>
      </c>
      <c r="I835" s="81" t="str">
        <f>HYPERLINK(VLOOKUP(H835,Video_List!G:K,5),"video")</f>
        <v>video</v>
      </c>
      <c r="J835" s="5" t="str">
        <f>IF(ISBLANK(H835),"",IFERROR(IF(MATCH(H835,Video_List!$G:$G,)&gt;0,"ok",""),"error"))</f>
        <v>ok</v>
      </c>
      <c r="K835" s="2">
        <v>45162.307175925896</v>
      </c>
      <c r="L835" s="2">
        <v>45162.3074305556</v>
      </c>
      <c r="M835" s="59">
        <f t="shared" si="113"/>
        <v>2.5462970370426774E-4</v>
      </c>
      <c r="N835" s="53" t="s">
        <v>31</v>
      </c>
      <c r="O835" s="6" t="s">
        <v>32</v>
      </c>
      <c r="P835" s="54" t="s">
        <v>33</v>
      </c>
      <c r="Q835" s="6">
        <v>26</v>
      </c>
      <c r="R835" s="5" t="str">
        <f t="shared" si="117"/>
        <v>FAIR-D4/26</v>
      </c>
      <c r="S835" s="4" t="str">
        <f>IF(ISBLANK(E835),"",IF(E835=H835, "1 video",CONCATENATE((+COUNTIFS(Video_List!$A:$A,Monitoring!C835,Video_List!$D:$D,"&lt;=" &amp;Monitoring!L835)-COUNTIFS(Video_List!$A:$A,Monitoring!C835,Video_List!$D:$D,"&lt;=" &amp;Monitoring!K835))+1," videos")))</f>
        <v>1 video</v>
      </c>
      <c r="T835" s="54" t="s">
        <v>34</v>
      </c>
      <c r="U835" s="75"/>
      <c r="V835" s="7" t="str">
        <f t="shared" si="115"/>
        <v/>
      </c>
      <c r="W835" s="85" t="str">
        <f t="shared" si="114"/>
        <v>yes</v>
      </c>
      <c r="X835" s="86" t="s">
        <v>35</v>
      </c>
      <c r="Y835" s="87" t="str">
        <f>+IFERROR(IF(Z835="#N/C","#N/C",IF(Z835=0,INDEX(Taxonomy_UniqueValues!A:A,MATCH(AA835,Taxonomy_UniqueValues!C:C,0)),INDEX(Taxonomy_UniqueValues!A:A,MATCH(Z835,Taxonomy_UniqueValues!B:B,0)))),"#N/C")</f>
        <v>Insecta</v>
      </c>
      <c r="Z835" s="87" t="str">
        <f>+IFERROR(IF(AA835="#N/C","#N/C",IF(AA835=0,INDEX(Taxonomy_UniqueValues!B:B,MATCH(AB835,Taxonomy_UniqueValues!D:D,0)),INDEX(Taxonomy_UniqueValues!B:B,MATCH(AA835,Taxonomy_UniqueValues!C:C,0)))),"#N/C")</f>
        <v>Diptera</v>
      </c>
      <c r="AA835" s="87" t="str">
        <f>+IFERROR(IF(AB835="#N/C","#N/C",IF(AB835=0,INDEX(Taxonomy_UniqueValues!C:C,MATCH(AC835,Taxonomy_UniqueValues!E:E,0)),INDEX(Taxonomy_UniqueValues!C:C,MATCH(AB835,Taxonomy_UniqueValues!D:D,0)))),"#N/C")</f>
        <v>Brachycera</v>
      </c>
      <c r="AB835" s="87" t="str">
        <f>+IFERROR(IF(AC835="#N/C","#N/C",IF(AC835=0,INDEX(Taxonomy_UniqueValues!D:D,MATCH(AD835,Taxonomy_UniqueValues!F:F,0)),INDEX(Taxonomy_UniqueValues!D:D,MATCH(AC835,Taxonomy_UniqueValues!E:E,0)))),"#N/C")</f>
        <v>Muscomorpha</v>
      </c>
      <c r="AC835" s="87" t="str">
        <f>+IFERROR(IF(AD835="#N/C","#N/C",IF(AD835=0,INDEX(Taxonomy_UniqueValues!E:E,MATCH(AE835,Taxonomy_UniqueValues!G:G,0)),INDEX(Taxonomy_UniqueValues!E:E,MATCH(AD835,Taxonomy_UniqueValues!F:F,0)))),"#N/C")</f>
        <v>Muscoidea</v>
      </c>
      <c r="AD835" s="87" t="str">
        <f>+IFERROR(IF(AE835="#N/C","#N/C",IF(AE835=0,INDEX(Taxonomy_UniqueValues!F:F,MATCH(AF835,Taxonomy_UniqueValues!H:H,0)),INDEX(Taxonomy_UniqueValues!F:F,MATCH(AE835,Taxonomy_UniqueValues!G:G,0)))),"#N/C")</f>
        <v>Fanniidae</v>
      </c>
      <c r="AE835" s="87">
        <f>+IFERROR(IF(AF835="#N/C","#N/C",INDEX(Taxonomy_UniqueValues!G:G,MATCH(AF835,Taxonomy_UniqueValues!H:H,0))),"#N/C")</f>
        <v>0</v>
      </c>
      <c r="AF835" s="89" t="s">
        <v>39</v>
      </c>
      <c r="AG835" s="88" t="s">
        <v>37</v>
      </c>
      <c r="AH835" s="39" t="str" cm="1">
        <f t="array" ref="AH835">IF(LEN(V835)&gt;1,V835,_xlfn.LET(_xlpm.cls,Y835, _xlpm.ord,IFERROR(Z835,"#N/C"), _xlpm.subord,IFERROR(AA835,"#N/C"), _xlpm.infr,IFERROR(AB835,"#N/C"), _xlpm.sf,IFERROR(AC835,"#N/C"), _xlpm.fam,IFERROR(AD835,"#N/C"), _xlpm.subfam,IF(TRIM(AE835)="-","#N/C",IFERROR(AE835,"#N/C")),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_xlpm.fallback,IF(IFERROR(Z835,"#N/C")="#N/C",Y835,IF(IFERROR(AA835,"#N/C")="#N/C",Z835,IF(IFERROR(AB835,"#N/C")="#N/C",AA835,IF(IFERROR(AC835,"#N/C")="#N/C",AB835,IF(IFERROR(AD835,"#N/C")="#N/C",AC835,IF(IFERROR(AE835,"#N/C")="#N/C",AD835,"#N/C")))))), _xlpm.finalResult,IF(OR(_xlpm.computedResult="",_xlpm.computedResult="#N/C"),_xlpm.fallback,_xlpm.computedResult), INDEX(_xlpm.finalResult,1)))</f>
        <v>fly</v>
      </c>
      <c r="AI835" s="106" t="s">
        <v>35</v>
      </c>
      <c r="AJ835" s="55" t="str">
        <f t="shared" si="116"/>
        <v>Insecta.Diptera.Brachycera.Muscomorpha.Muscoidea.Fanniidae.0.Fannia.#N/C</v>
      </c>
    </row>
    <row r="836" spans="1:36" x14ac:dyDescent="0.25">
      <c r="A836" s="3">
        <v>27</v>
      </c>
      <c r="B836" s="50" t="str">
        <f t="shared" si="112"/>
        <v>FAIR-D4_27</v>
      </c>
      <c r="C836" s="51" t="s">
        <v>908</v>
      </c>
      <c r="D836" s="4">
        <f t="shared" si="109"/>
        <v>45162</v>
      </c>
      <c r="E836" s="1" t="s">
        <v>952</v>
      </c>
      <c r="F836" s="81" t="str">
        <f>HYPERLINK(VLOOKUP(E836,Video_List!G:K,5),"video")</f>
        <v>video</v>
      </c>
      <c r="G836" s="5" t="str">
        <f>IF(ISBLANK(E836),"",IFERROR(IF(MATCH(E836,Video_List!$G:$G,)&gt;0,"ok",""),"errr"))</f>
        <v>ok</v>
      </c>
      <c r="H836" s="1" t="s">
        <v>952</v>
      </c>
      <c r="I836" s="81" t="str">
        <f>HYPERLINK(VLOOKUP(H836,Video_List!G:K,5),"video")</f>
        <v>video</v>
      </c>
      <c r="J836" s="5" t="str">
        <f>IF(ISBLANK(H836),"",IFERROR(IF(MATCH(H836,Video_List!$G:$G,)&gt;0,"ok",""),"error"))</f>
        <v>ok</v>
      </c>
      <c r="K836" s="2">
        <v>45162.4191319444</v>
      </c>
      <c r="L836" s="2">
        <v>45162.4191782407</v>
      </c>
      <c r="M836" s="59">
        <f t="shared" si="113"/>
        <v>4.6296299842651933E-5</v>
      </c>
      <c r="N836" s="53" t="s">
        <v>31</v>
      </c>
      <c r="O836" s="54" t="s">
        <v>32</v>
      </c>
      <c r="P836" s="8" t="s">
        <v>33</v>
      </c>
      <c r="Q836" s="6">
        <v>27</v>
      </c>
      <c r="R836" s="5" t="str">
        <f t="shared" si="117"/>
        <v>FAIR-D4/27</v>
      </c>
      <c r="S836" s="4" t="str">
        <f>IF(ISBLANK(E836),"",IF(E836=H836, "1 video",CONCATENATE((+COUNTIFS(Video_List!$A:$A,Monitoring!C836,Video_List!$D:$D,"&lt;=" &amp;Monitoring!L836)-COUNTIFS(Video_List!$A:$A,Monitoring!C836,Video_List!$D:$D,"&lt;=" &amp;Monitoring!K836))+1," videos")))</f>
        <v>1 video</v>
      </c>
      <c r="T836" s="54" t="s">
        <v>34</v>
      </c>
      <c r="U836" s="75"/>
      <c r="V836" s="7" t="str">
        <f t="shared" si="115"/>
        <v/>
      </c>
      <c r="W836" s="85" t="str">
        <f t="shared" si="114"/>
        <v>yes</v>
      </c>
      <c r="X836" s="86" t="s">
        <v>35</v>
      </c>
      <c r="Y836" s="87" t="str">
        <f>+IFERROR(IF(Z836="#N/C","#N/C",IF(Z836=0,INDEX(Taxonomy_UniqueValues!A:A,MATCH(AA836,Taxonomy_UniqueValues!C:C,0)),INDEX(Taxonomy_UniqueValues!A:A,MATCH(Z836,Taxonomy_UniqueValues!B:B,0)))),"#N/C")</f>
        <v>Insecta</v>
      </c>
      <c r="Z836" s="87" t="str">
        <f>+IFERROR(IF(AA836="#N/C","#N/C",IF(AA836=0,INDEX(Taxonomy_UniqueValues!B:B,MATCH(AB836,Taxonomy_UniqueValues!D:D,0)),INDEX(Taxonomy_UniqueValues!B:B,MATCH(AA836,Taxonomy_UniqueValues!C:C,0)))),"#N/C")</f>
        <v>Diptera</v>
      </c>
      <c r="AA836" s="87" t="str">
        <f>+IFERROR(IF(AB836="#N/C","#N/C",IF(AB836=0,INDEX(Taxonomy_UniqueValues!C:C,MATCH(AC836,Taxonomy_UniqueValues!E:E,0)),INDEX(Taxonomy_UniqueValues!C:C,MATCH(AB836,Taxonomy_UniqueValues!D:D,0)))),"#N/C")</f>
        <v>Brachycera</v>
      </c>
      <c r="AB836" s="87" t="str">
        <f>+IFERROR(IF(AC836="#N/C","#N/C",IF(AC836=0,INDEX(Taxonomy_UniqueValues!D:D,MATCH(AD836,Taxonomy_UniqueValues!F:F,0)),INDEX(Taxonomy_UniqueValues!D:D,MATCH(AC836,Taxonomy_UniqueValues!E:E,0)))),"#N/C")</f>
        <v>Muscomorpha</v>
      </c>
      <c r="AC836" s="87" t="str">
        <f>+IFERROR(IF(AD836="#N/C","#N/C",IF(AD836=0,INDEX(Taxonomy_UniqueValues!E:E,MATCH(AE836,Taxonomy_UniqueValues!G:G,0)),INDEX(Taxonomy_UniqueValues!E:E,MATCH(AD836,Taxonomy_UniqueValues!F:F,0)))),"#N/C")</f>
        <v>Muscoidea</v>
      </c>
      <c r="AD836" s="87" t="str">
        <f>+IFERROR(IF(AE836="#N/C","#N/C",IF(AE836=0,INDEX(Taxonomy_UniqueValues!F:F,MATCH(AF836,Taxonomy_UniqueValues!H:H,0)),INDEX(Taxonomy_UniqueValues!F:F,MATCH(AE836,Taxonomy_UniqueValues!G:G,0)))),"#N/C")</f>
        <v>Fanniidae</v>
      </c>
      <c r="AE836" s="87">
        <f>+IFERROR(IF(AF836="#N/C","#N/C",INDEX(Taxonomy_UniqueValues!G:G,MATCH(AF836,Taxonomy_UniqueValues!H:H,0))),"#N/C")</f>
        <v>0</v>
      </c>
      <c r="AF836" s="89" t="s">
        <v>39</v>
      </c>
      <c r="AG836" s="88" t="s">
        <v>37</v>
      </c>
      <c r="AH836" s="39" t="str" cm="1">
        <f t="array" ref="AH836">IF(LEN(V836)&gt;1,V836,_xlfn.LET(_xlpm.cls,Y836, _xlpm.ord,IFERROR(Z836,"#N/C"), _xlpm.subord,IFERROR(AA836,"#N/C"), _xlpm.infr,IFERROR(AB836,"#N/C"), _xlpm.sf,IFERROR(AC836,"#N/C"), _xlpm.fam,IFERROR(AD836,"#N/C"), _xlpm.subfam,IF(TRIM(AE836)="-","#N/C",IFERROR(AE836,"#N/C")),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_xlpm.fallback,IF(IFERROR(Z836,"#N/C")="#N/C",Y836,IF(IFERROR(AA836,"#N/C")="#N/C",Z836,IF(IFERROR(AB836,"#N/C")="#N/C",AA836,IF(IFERROR(AC836,"#N/C")="#N/C",AB836,IF(IFERROR(AD836,"#N/C")="#N/C",AC836,IF(IFERROR(AE836,"#N/C")="#N/C",AD836,"#N/C")))))), _xlpm.finalResult,IF(OR(_xlpm.computedResult="",_xlpm.computedResult="#N/C"),_xlpm.fallback,_xlpm.computedResult), INDEX(_xlpm.finalResult,1)))</f>
        <v>fly</v>
      </c>
      <c r="AI836" s="106" t="s">
        <v>35</v>
      </c>
      <c r="AJ836" s="55" t="str">
        <f t="shared" si="116"/>
        <v>Insecta.Diptera.Brachycera.Muscomorpha.Muscoidea.Fanniidae.0.Fannia.#N/C</v>
      </c>
    </row>
    <row r="837" spans="1:36" x14ac:dyDescent="0.25">
      <c r="A837" s="3">
        <v>28</v>
      </c>
      <c r="B837" s="50" t="str">
        <f t="shared" si="112"/>
        <v>FAIR-D4_28</v>
      </c>
      <c r="C837" s="51" t="s">
        <v>908</v>
      </c>
      <c r="D837" s="4">
        <f t="shared" si="109"/>
        <v>45162</v>
      </c>
      <c r="E837" s="1" t="s">
        <v>953</v>
      </c>
      <c r="F837" s="81" t="str">
        <f>HYPERLINK(VLOOKUP(E837,Video_List!G:K,5),"video")</f>
        <v>video</v>
      </c>
      <c r="G837" s="5" t="str">
        <f>IF(ISBLANK(E837),"",IFERROR(IF(MATCH(E837,Video_List!$G:$G,)&gt;0,"ok",""),"errr"))</f>
        <v>ok</v>
      </c>
      <c r="H837" s="1" t="s">
        <v>953</v>
      </c>
      <c r="I837" s="81" t="str">
        <f>HYPERLINK(VLOOKUP(H837,Video_List!G:K,5),"video")</f>
        <v>video</v>
      </c>
      <c r="J837" s="5" t="str">
        <f>IF(ISBLANK(H837),"",IFERROR(IF(MATCH(H837,Video_List!$G:$G,)&gt;0,"ok",""),"error"))</f>
        <v>ok</v>
      </c>
      <c r="K837" s="2">
        <v>45162.471504629597</v>
      </c>
      <c r="L837" s="2">
        <v>45162.471631944398</v>
      </c>
      <c r="M837" s="59">
        <f t="shared" si="113"/>
        <v>1.2731480092043057E-4</v>
      </c>
      <c r="N837" s="53" t="s">
        <v>31</v>
      </c>
      <c r="O837" s="54" t="s">
        <v>35</v>
      </c>
      <c r="P837" s="54" t="s">
        <v>33</v>
      </c>
      <c r="Q837" s="6">
        <v>28</v>
      </c>
      <c r="R837" s="5" t="str">
        <f t="shared" si="117"/>
        <v>FAIR-D4/28</v>
      </c>
      <c r="S837" s="4" t="str">
        <f>IF(ISBLANK(E837),"",IF(E837=H837, "1 video",CONCATENATE((+COUNTIFS(Video_List!$A:$A,Monitoring!C837,Video_List!$D:$D,"&lt;=" &amp;Monitoring!L837)-COUNTIFS(Video_List!$A:$A,Monitoring!C837,Video_List!$D:$D,"&lt;=" &amp;Monitoring!K837))+1," videos")))</f>
        <v>1 video</v>
      </c>
      <c r="T837" s="54" t="s">
        <v>555</v>
      </c>
      <c r="U837" s="75"/>
      <c r="V837" s="7" t="str">
        <f t="shared" si="115"/>
        <v/>
      </c>
      <c r="W837" s="85" t="str">
        <f t="shared" si="114"/>
        <v>yes</v>
      </c>
      <c r="X837" s="87" t="s">
        <v>32</v>
      </c>
      <c r="Y837" s="87" t="str">
        <f>+IFERROR(IF(Z837="#N/C","#N/C",INDEX(Taxonomy_UniqueValues!A:A,MATCH(Z837,Taxonomy_UniqueValues!B:B,0))),"#N/C")</f>
        <v>Insecta</v>
      </c>
      <c r="Z837" s="87" t="str">
        <f>+IFERROR(IF(AA837="#N/C","#N/C",INDEX(Taxonomy_UniqueValues!B:B,MATCH(AA837,Taxonomy_UniqueValues!C:C,0))),"#N/C")</f>
        <v>Diptera</v>
      </c>
      <c r="AA837" s="87" t="str">
        <f>+IFERROR(IF(AC837="#N/C","#N/C",INDEX(Taxonomy_UniqueValues!C:C,MATCH(AC837,Taxonomy_UniqueValues!E:E,0))),"#N/C")</f>
        <v>Brachycera</v>
      </c>
      <c r="AB837" s="87" t="str">
        <f>+IFERROR(IF(AC837="#N/C","#N/C",INDEX(Taxonomy_UniqueValues!D:D,MATCH(AC837,Taxonomy_UniqueValues!E:E,0))),"#N/C")</f>
        <v>Asilomorpha</v>
      </c>
      <c r="AC837" s="87" t="str">
        <f>+IFERROR(IF(AD837="#N/C","#N/C",INDEX(Taxonomy_UniqueValues!E:E,MATCH(AD837,Taxonomy_UniqueValues!F:F,0))),"#N/C")</f>
        <v>Asiloidea</v>
      </c>
      <c r="AD837" s="87" t="str">
        <f>+IFERROR(IF(AE837="#N/C","#N/C",INDEX(Taxonomy_UniqueValues!F:F,MATCH(AE837,Taxonomy_UniqueValues!G:G,0))),"#N/C")</f>
        <v>Asilidae</v>
      </c>
      <c r="AE837" s="87" t="str">
        <f>+IFERROR(IF(AF837="#N/C","#N/C",INDEX(Taxonomy_UniqueValues!G:G,MATCH(AF837,Taxonomy_UniqueValues!H:H,0))),"#N/C")</f>
        <v>Asilinae</v>
      </c>
      <c r="AF837" s="89" t="s">
        <v>556</v>
      </c>
      <c r="AG837" s="88" t="s">
        <v>37</v>
      </c>
      <c r="AH837" s="39" t="str" cm="1">
        <f t="array" ref="AH837">IF(LEN(V837)&gt;1,V837,_xlfn.LET(_xlpm.cls,Y837, _xlpm.ord,IFERROR(Z837,"#N/C"), _xlpm.subord,IFERROR(AA837,"#N/C"), _xlpm.infr,IFERROR(AB837,"#N/C"), _xlpm.sf,IFERROR(AC837,"#N/C"), _xlpm.fam,IFERROR(AD837,"#N/C"), _xlpm.subfam,IF(TRIM(AE837)="-","#N/C",IFERROR(AE837,"#N/C")),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_xlpm.fallback,IF(IFERROR(Z837,"#N/C")="#N/C",Y837,IF(IFERROR(AA837,"#N/C")="#N/C",Z837,IF(IFERROR(AB837,"#N/C")="#N/C",AA837,IF(IFERROR(AC837,"#N/C")="#N/C",AB837,IF(IFERROR(AD837,"#N/C")="#N/C",AC837,IF(IFERROR(AE837,"#N/C")="#N/C",AD837,"#N/C")))))), _xlpm.finalResult,IF(OR(_xlpm.computedResult="",_xlpm.computedResult="#N/C"),_xlpm.fallback,_xlpm.computedResult), INDEX(_xlpm.finalResult,1)))</f>
        <v>robber_fly</v>
      </c>
      <c r="AI837" s="106" t="s">
        <v>35</v>
      </c>
      <c r="AJ837" s="55" t="str">
        <f t="shared" si="116"/>
        <v>Insecta.Diptera.Brachycera.Asilomorpha.Asiloidea.Asilidae.Asilinae.Tolmerus.#N/C</v>
      </c>
    </row>
    <row r="838" spans="1:36" x14ac:dyDescent="0.25">
      <c r="A838" s="3">
        <v>29</v>
      </c>
      <c r="B838" s="50" t="str">
        <f t="shared" si="112"/>
        <v>FAIR-D4_29</v>
      </c>
      <c r="C838" s="51" t="s">
        <v>908</v>
      </c>
      <c r="D838" s="4">
        <f t="shared" si="109"/>
        <v>45162</v>
      </c>
      <c r="E838" s="1" t="s">
        <v>954</v>
      </c>
      <c r="F838" s="81" t="str">
        <f>HYPERLINK(VLOOKUP(E838,Video_List!G:K,5),"video")</f>
        <v>video</v>
      </c>
      <c r="G838" s="5" t="str">
        <f>IF(ISBLANK(E838),"",IFERROR(IF(MATCH(E838,Video_List!$G:$G,)&gt;0,"ok",""),"errr"))</f>
        <v>ok</v>
      </c>
      <c r="H838" s="1" t="s">
        <v>954</v>
      </c>
      <c r="I838" s="81" t="str">
        <f>HYPERLINK(VLOOKUP(H838,Video_List!G:K,5),"video")</f>
        <v>video</v>
      </c>
      <c r="J838" s="5" t="str">
        <f>IF(ISBLANK(H838),"",IFERROR(IF(MATCH(H838,Video_List!$G:$G,)&gt;0,"ok",""),"error"))</f>
        <v>ok</v>
      </c>
      <c r="K838" s="2">
        <v>45162.472418981502</v>
      </c>
      <c r="L838" s="2">
        <v>45162.472488425898</v>
      </c>
      <c r="M838" s="59">
        <f t="shared" si="113"/>
        <v>6.9444395194295794E-5</v>
      </c>
      <c r="N838" s="53" t="s">
        <v>46</v>
      </c>
      <c r="O838" s="54" t="s">
        <v>32</v>
      </c>
      <c r="P838" s="54" t="s">
        <v>33</v>
      </c>
      <c r="Q838" s="6">
        <v>29</v>
      </c>
      <c r="R838" s="5" t="str">
        <f t="shared" si="117"/>
        <v>FAIR-D4/29</v>
      </c>
      <c r="S838" s="4" t="str">
        <f>IF(ISBLANK(E838),"",IF(E838=H838, "1 video",CONCATENATE((+COUNTIFS(Video_List!$A:$A,Monitoring!C838,Video_List!$D:$D,"&lt;=" &amp;Monitoring!L838)-COUNTIFS(Video_List!$A:$A,Monitoring!C838,Video_List!$D:$D,"&lt;=" &amp;Monitoring!K838))+1," videos")))</f>
        <v>1 video</v>
      </c>
      <c r="T838" s="54" t="s">
        <v>34</v>
      </c>
      <c r="U838" s="75"/>
      <c r="V838" s="7" t="str">
        <f t="shared" si="115"/>
        <v/>
      </c>
      <c r="W838" s="85" t="str">
        <f t="shared" si="114"/>
        <v>yes</v>
      </c>
      <c r="X838" s="86" t="s">
        <v>35</v>
      </c>
      <c r="Y838" s="87" t="str">
        <f>+IFERROR(IF(Z838="#N/C","#N/C",INDEX(Taxonomy_UniqueValues!A:A,MATCH(Z838,Taxonomy_UniqueValues!B:B,0))),"#N/C")</f>
        <v>Insecta</v>
      </c>
      <c r="Z838" s="87" t="str">
        <f>+IFERROR(IF(AA838="#N/C","#N/C",INDEX(Taxonomy_UniqueValues!B:B,MATCH(AA838,Taxonomy_UniqueValues!C:C,0))),"#N/C")</f>
        <v>Diptera</v>
      </c>
      <c r="AA838" s="87" t="str">
        <f>+IFERROR(IF(AC838="#N/C","#N/C",INDEX(Taxonomy_UniqueValues!C:C,MATCH(AC838,Taxonomy_UniqueValues!E:E,0))),"#N/C")</f>
        <v>Brachycera</v>
      </c>
      <c r="AB838" s="87" t="str">
        <f>+IFERROR(IF(AC838="#N/C","#N/C",INDEX(Taxonomy_UniqueValues!D:D,MATCH(AC838,Taxonomy_UniqueValues!E:E,0))),"#N/C")</f>
        <v>Muscomorpha</v>
      </c>
      <c r="AC838" s="87" t="str">
        <f>+IFERROR(IF(AD838="#N/C","#N/C",INDEX(Taxonomy_UniqueValues!E:E,MATCH(AD838,Taxonomy_UniqueValues!F:F,0))),"#N/C")</f>
        <v>Lauxanioidea</v>
      </c>
      <c r="AD838" s="87" t="s">
        <v>955</v>
      </c>
      <c r="AE838" s="87" t="str">
        <f>+IFERROR(IF(AF838="#N/C","#N/C",INDEX(Taxonomy_UniqueValues!G:G,MATCH(AF838,Taxonomy_UniqueValues!H:H,0))),"#N/C")</f>
        <v>Lauxaniinae</v>
      </c>
      <c r="AF838" s="89" t="s">
        <v>731</v>
      </c>
      <c r="AG838" s="88" t="s">
        <v>37</v>
      </c>
      <c r="AH838" s="39" t="str" cm="1">
        <f t="array" ref="AH838">IF(LEN(V838)&gt;1,V838,_xlfn.LET(_xlpm.cls,Y838, _xlpm.ord,IFERROR(Z838,"#N/C"), _xlpm.subord,IFERROR(AA838,"#N/C"), _xlpm.infr,IFERROR(AB838,"#N/C"), _xlpm.sf,IFERROR(AC838,"#N/C"), _xlpm.fam,IFERROR(AD838,"#N/C"), _xlpm.subfam,IF(TRIM(AE838)="-","#N/C",IFERROR(AE838,"#N/C")),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_xlpm.fallback,IF(IFERROR(Z838,"#N/C")="#N/C",Y838,IF(IFERROR(AA838,"#N/C")="#N/C",Z838,IF(IFERROR(AB838,"#N/C")="#N/C",AA838,IF(IFERROR(AC838,"#N/C")="#N/C",AB838,IF(IFERROR(AD838,"#N/C")="#N/C",AC838,IF(IFERROR(AE838,"#N/C")="#N/C",AD838,"#N/C")))))), _xlpm.finalResult,IF(OR(_xlpm.computedResult="",_xlpm.computedResult="#N/C"),_xlpm.fallback,_xlpm.computedResult), INDEX(_xlpm.finalResult,1)))</f>
        <v>fly</v>
      </c>
      <c r="AI838" s="106" t="s">
        <v>35</v>
      </c>
      <c r="AJ838" s="55" t="str">
        <f t="shared" si="116"/>
        <v>Insecta.Diptera.Brachycera.Muscomorpha.Lauxanioidea.Lauxaniidae.Lauxaniinae.Calliopum.#N/C</v>
      </c>
    </row>
    <row r="839" spans="1:36" x14ac:dyDescent="0.25">
      <c r="A839" s="3">
        <v>30</v>
      </c>
      <c r="B839" s="50" t="str">
        <f t="shared" si="112"/>
        <v>FAIR-D4_30</v>
      </c>
      <c r="C839" s="51" t="s">
        <v>908</v>
      </c>
      <c r="D839" s="4">
        <f t="shared" si="109"/>
        <v>45162</v>
      </c>
      <c r="E839" s="1" t="s">
        <v>956</v>
      </c>
      <c r="F839" s="81" t="str">
        <f>HYPERLINK(VLOOKUP(E839,Video_List!G:K,5),"video")</f>
        <v>video</v>
      </c>
      <c r="G839" s="5" t="str">
        <f>IF(ISBLANK(E839),"",IFERROR(IF(MATCH(E839,Video_List!$G:$G,)&gt;0,"ok",""),"errr"))</f>
        <v>ok</v>
      </c>
      <c r="H839" s="1" t="s">
        <v>956</v>
      </c>
      <c r="I839" s="81" t="str">
        <f>HYPERLINK(VLOOKUP(H839,Video_List!G:K,5),"video")</f>
        <v>video</v>
      </c>
      <c r="J839" s="5" t="str">
        <f>IF(ISBLANK(H839),"",IFERROR(IF(MATCH(H839,Video_List!$G:$G,)&gt;0,"ok",""),"error"))</f>
        <v>ok</v>
      </c>
      <c r="K839" s="2">
        <v>45162.477407407401</v>
      </c>
      <c r="L839" s="2">
        <v>45162.477627314802</v>
      </c>
      <c r="M839" s="59">
        <f t="shared" si="113"/>
        <v>2.1990740060573444E-4</v>
      </c>
      <c r="N839" s="53" t="s">
        <v>31</v>
      </c>
      <c r="O839" s="54" t="s">
        <v>32</v>
      </c>
      <c r="P839" s="54" t="s">
        <v>33</v>
      </c>
      <c r="Q839" s="6">
        <v>30</v>
      </c>
      <c r="R839" s="5" t="str">
        <f t="shared" si="117"/>
        <v>FAIR-D4/30</v>
      </c>
      <c r="S839" s="4" t="str">
        <f>IF(ISBLANK(E839),"",IF(E839=H839, "1 video",CONCATENATE((+COUNTIFS(Video_List!$A:$A,Monitoring!C839,Video_List!$D:$D,"&lt;=" &amp;Monitoring!L839)-COUNTIFS(Video_List!$A:$A,Monitoring!C839,Video_List!$D:$D,"&lt;=" &amp;Monitoring!K839))+1," videos")))</f>
        <v>1 video</v>
      </c>
      <c r="T839" s="54" t="s">
        <v>42</v>
      </c>
      <c r="U839" s="75"/>
      <c r="V839" s="7" t="str">
        <f t="shared" si="115"/>
        <v/>
      </c>
      <c r="W839" s="85" t="str">
        <f t="shared" si="114"/>
        <v>yes</v>
      </c>
      <c r="X839" s="86" t="s">
        <v>32</v>
      </c>
      <c r="Y839" s="87" t="str">
        <f>+IFERROR(IF(Z839="#N/C","#N/C",INDEX(Taxonomy_UniqueValues!A:A,MATCH(Z839,Taxonomy_UniqueValues!B:B,0))),"#N/C")</f>
        <v>Insecta</v>
      </c>
      <c r="Z839" s="87" t="str">
        <f>+IFERROR(IF(AA839="#N/C","#N/C",INDEX(Taxonomy_UniqueValues!B:B,MATCH(AA839,Taxonomy_UniqueValues!C:C,0))),"#N/C")</f>
        <v>Diptera</v>
      </c>
      <c r="AA839" s="87" t="str">
        <f>+IFERROR(IF(AC839="#N/C","#N/C",INDEX(Taxonomy_UniqueValues!C:C,MATCH(AC839,Taxonomy_UniqueValues!E:E,0))),"#N/C")</f>
        <v>Brachycera</v>
      </c>
      <c r="AB839" s="87" t="str">
        <f>+IFERROR(IF(AC839="#N/C","#N/C",INDEX(Taxonomy_UniqueValues!D:D,MATCH(AC839,Taxonomy_UniqueValues!E:E,0))),"#N/C")</f>
        <v>Muscomorpha</v>
      </c>
      <c r="AC839" s="87" t="str">
        <f>+IFERROR(IF(AD839="#N/C","#N/C",INDEX(Taxonomy_UniqueValues!E:E,MATCH(AD839,Taxonomy_UniqueValues!F:F,0))),"#N/C")</f>
        <v>Syrphoidea</v>
      </c>
      <c r="AD839" s="87" t="str">
        <f>+IFERROR(IF(AE839="#N/C","#N/C",INDEX(Taxonomy_UniqueValues!F:F,MATCH(AE839,Taxonomy_UniqueValues!G:G,0))),"#N/C")</f>
        <v>Syrphidae</v>
      </c>
      <c r="AE839" s="87" t="s">
        <v>914</v>
      </c>
      <c r="AF839" s="89" t="s">
        <v>43</v>
      </c>
      <c r="AG839" s="88" t="s">
        <v>37</v>
      </c>
      <c r="AH839" s="39" t="str" cm="1">
        <f t="array" ref="AH839">IF(LEN(V839)&gt;1,V839,_xlfn.LET(_xlpm.cls,Y839, _xlpm.ord,IFERROR(Z839,"#N/C"), _xlpm.subord,IFERROR(AA839,"#N/C"), _xlpm.infr,IFERROR(AB839,"#N/C"), _xlpm.sf,IFERROR(AC839,"#N/C"), _xlpm.fam,IFERROR(AD839,"#N/C"), _xlpm.subfam,IF(TRIM(AE839)="-","#N/C",IFERROR(AE839,"#N/C")),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_xlpm.fallback,IF(IFERROR(Z839,"#N/C")="#N/C",Y839,IF(IFERROR(AA839,"#N/C")="#N/C",Z839,IF(IFERROR(AB839,"#N/C")="#N/C",AA839,IF(IFERROR(AC839,"#N/C")="#N/C",AB839,IF(IFERROR(AD839,"#N/C")="#N/C",AC839,IF(IFERROR(AE839,"#N/C")="#N/C",AD839,"#N/C")))))), _xlpm.finalResult,IF(OR(_xlpm.computedResult="",_xlpm.computedResult="#N/C"),_xlpm.fallback,_xlpm.computedResult), INDEX(_xlpm.finalResult,1)))</f>
        <v>hoverfly</v>
      </c>
      <c r="AI839" s="106" t="s">
        <v>35</v>
      </c>
      <c r="AJ839" s="55" t="str">
        <f t="shared" si="116"/>
        <v>Insecta.Diptera.Brachycera.Muscomorpha.Syrphoidea.Syrphidae.Syrphinae.Syrphini.#N/C</v>
      </c>
    </row>
    <row r="840" spans="1:36" x14ac:dyDescent="0.25">
      <c r="A840" s="3">
        <v>31</v>
      </c>
      <c r="B840" s="50" t="str">
        <f t="shared" si="112"/>
        <v>FAIR-D4_31</v>
      </c>
      <c r="C840" s="51" t="s">
        <v>908</v>
      </c>
      <c r="D840" s="4">
        <f t="shared" si="109"/>
        <v>45162</v>
      </c>
      <c r="E840" s="1" t="s">
        <v>957</v>
      </c>
      <c r="F840" s="81" t="str">
        <f>HYPERLINK(VLOOKUP(E840,Video_List!G:K,5),"video")</f>
        <v>video</v>
      </c>
      <c r="G840" s="5" t="str">
        <f>IF(ISBLANK(E840),"",IFERROR(IF(MATCH(E840,Video_List!$G:$G,)&gt;0,"ok",""),"errr"))</f>
        <v>ok</v>
      </c>
      <c r="H840" s="1" t="s">
        <v>957</v>
      </c>
      <c r="I840" s="81" t="str">
        <f>HYPERLINK(VLOOKUP(H840,Video_List!G:K,5),"video")</f>
        <v>video</v>
      </c>
      <c r="J840" s="5" t="str">
        <f>IF(ISBLANK(H840),"",IFERROR(IF(MATCH(H840,Video_List!$G:$G,)&gt;0,"ok",""),"error"))</f>
        <v>ok</v>
      </c>
      <c r="K840" s="2">
        <v>45162.5261805556</v>
      </c>
      <c r="L840" s="2">
        <v>45162.527233796303</v>
      </c>
      <c r="M840" s="59">
        <f t="shared" si="113"/>
        <v>1.0532407031860203E-3</v>
      </c>
      <c r="N840" s="53" t="s">
        <v>31</v>
      </c>
      <c r="O840" s="54" t="s">
        <v>35</v>
      </c>
      <c r="P840" s="54" t="s">
        <v>46</v>
      </c>
      <c r="Q840" s="6">
        <v>31</v>
      </c>
      <c r="R840" s="5" t="str">
        <f t="shared" si="117"/>
        <v>FAIR-D4/31</v>
      </c>
      <c r="S840" s="4" t="str">
        <f>IF(ISBLANK(E840),"",IF(E840=H840, "1 video",CONCATENATE((+COUNTIFS(Video_List!$A:$A,Monitoring!C840,Video_List!$D:$D,"&lt;=" &amp;Monitoring!L840)-COUNTIFS(Video_List!$A:$A,Monitoring!C840,Video_List!$D:$D,"&lt;=" &amp;Monitoring!K840))+1," videos")))</f>
        <v>1 video</v>
      </c>
      <c r="T840" s="54" t="s">
        <v>185</v>
      </c>
      <c r="U840" s="75"/>
      <c r="V840" s="7" t="str">
        <f t="shared" si="115"/>
        <v/>
      </c>
      <c r="W840" s="85" t="s">
        <v>35</v>
      </c>
      <c r="X840" s="86" t="s">
        <v>35</v>
      </c>
      <c r="Y840" s="87" t="str">
        <f>+IFERROR(IF(Z840="#N/C","#N/C",INDEX(Taxonomy_UniqueValues!A:A,MATCH(Z840,Taxonomy_UniqueValues!B:B,0))),"#N/C")</f>
        <v>Insecta</v>
      </c>
      <c r="Z840" s="87" t="str">
        <f>+IFERROR(IF(AA840="#N/C","#N/C",INDEX(Taxonomy_UniqueValues!B:B,MATCH(AA840,Taxonomy_UniqueValues!C:C,0))),"#N/C")</f>
        <v>Coleoptera</v>
      </c>
      <c r="AA840" s="87" t="str">
        <f>+IFERROR(IF(AC840="#N/C","#N/C",INDEX(Taxonomy_UniqueValues!C:C,MATCH(AC840,Taxonomy_UniqueValues!E:E,0))),"#N/C")</f>
        <v>Polyphaga</v>
      </c>
      <c r="AB840" s="87" t="str">
        <f>+IFERROR(IF(AC840="#N/C","#N/C",INDEX(Taxonomy_UniqueValues!D:D,MATCH(AC840,Taxonomy_UniqueValues!E:E,0))),"#N/C")</f>
        <v>Cucujiformia</v>
      </c>
      <c r="AC840" s="87" t="str">
        <f>+IFERROR(IF(AD840="#N/C","#N/C",INDEX(Taxonomy_UniqueValues!E:E,MATCH(AD840,Taxonomy_UniqueValues!F:F,0))),"#N/C")</f>
        <v>Coccinelloidea</v>
      </c>
      <c r="AD840" s="87" t="str">
        <f>+IFERROR(IF(AE840="#N/C","#N/C",INDEX(Taxonomy_UniqueValues!F:F,MATCH(AE840,Taxonomy_UniqueValues!G:G,0))),"#N/C")</f>
        <v>Coccinellidae</v>
      </c>
      <c r="AE840" s="87" t="s">
        <v>186</v>
      </c>
      <c r="AF840" s="89" t="str">
        <f>+IFERROR(IF(AG840="#N/C","#N/C",INDEX(Taxonomy_UniqueValues!H:H,MATCH(AG840,Taxonomy_UniqueValues!I:I,0))),"#N/C")</f>
        <v>#N/C</v>
      </c>
      <c r="AG840" s="88" t="s">
        <v>37</v>
      </c>
      <c r="AH840" s="39" t="str" cm="1">
        <f t="array" ref="AH840">IF(LEN(V840)&gt;1,V840,_xlfn.LET(_xlpm.cls,Y840, _xlpm.ord,IFERROR(Z840,"#N/C"), _xlpm.subord,IFERROR(AA840,"#N/C"), _xlpm.infr,IFERROR(AB840,"#N/C"), _xlpm.sf,IFERROR(AC840,"#N/C"), _xlpm.fam,IFERROR(AD840,"#N/C"), _xlpm.subfam,IF(TRIM(AE840)="-","#N/C",IFERROR(AE840,"#N/C")),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_xlpm.fallback,IF(IFERROR(Z840,"#N/C")="#N/C",Y840,IF(IFERROR(AA840,"#N/C")="#N/C",Z840,IF(IFERROR(AB840,"#N/C")="#N/C",AA840,IF(IFERROR(AC840,"#N/C")="#N/C",AB840,IF(IFERROR(AD840,"#N/C")="#N/C",AC840,IF(IFERROR(AE840,"#N/C")="#N/C",AD840,"#N/C")))))), _xlpm.finalResult,IF(OR(_xlpm.computedResult="",_xlpm.computedResult="#N/C"),_xlpm.fallback,_xlpm.computedResult), INDEX(_xlpm.finalResult,1)))</f>
        <v>ladybug</v>
      </c>
      <c r="AI840" s="106" t="s">
        <v>35</v>
      </c>
      <c r="AJ840" s="55" t="str">
        <f t="shared" si="116"/>
        <v>Insecta.Coleoptera.Polyphaga.Cucujiformia.Coccinelloidea.Coccinellidae.Coccinellinae.#N/C.#N/C</v>
      </c>
    </row>
    <row r="841" spans="1:36" x14ac:dyDescent="0.25">
      <c r="A841" s="3">
        <v>32</v>
      </c>
      <c r="B841" s="50" t="str">
        <f t="shared" si="112"/>
        <v>FAIR-D4_32</v>
      </c>
      <c r="C841" s="51" t="s">
        <v>908</v>
      </c>
      <c r="D841" s="4">
        <f t="shared" si="109"/>
        <v>45162</v>
      </c>
      <c r="E841" s="1" t="s">
        <v>958</v>
      </c>
      <c r="F841" s="81" t="str">
        <f>HYPERLINK(VLOOKUP(E841,Video_List!G:K,5),"video")</f>
        <v>video</v>
      </c>
      <c r="G841" s="5" t="str">
        <f>IF(ISBLANK(E841),"",IFERROR(IF(MATCH(E841,Video_List!$G:$G,)&gt;0,"ok",""),"errr"))</f>
        <v>ok</v>
      </c>
      <c r="H841" s="1" t="s">
        <v>958</v>
      </c>
      <c r="I841" s="81" t="str">
        <f>HYPERLINK(VLOOKUP(H841,Video_List!G:K,5),"video")</f>
        <v>video</v>
      </c>
      <c r="J841" s="5" t="str">
        <f>IF(ISBLANK(H841),"",IFERROR(IF(MATCH(H841,Video_List!$G:$G,)&gt;0,"ok",""),"error"))</f>
        <v>ok</v>
      </c>
      <c r="K841" s="2">
        <v>45162.561226851903</v>
      </c>
      <c r="L841" s="2">
        <v>45162.561365740701</v>
      </c>
      <c r="M841" s="59">
        <f t="shared" si="113"/>
        <v>1.388887976645492E-4</v>
      </c>
      <c r="N841" s="53" t="s">
        <v>46</v>
      </c>
      <c r="O841" s="54" t="s">
        <v>32</v>
      </c>
      <c r="P841" s="54" t="s">
        <v>33</v>
      </c>
      <c r="Q841" s="6">
        <v>32</v>
      </c>
      <c r="R841" s="5" t="str">
        <f t="shared" si="117"/>
        <v>FAIR-D4/32</v>
      </c>
      <c r="S841" s="4" t="str">
        <f>IF(ISBLANK(E841),"",IF(E841=H841, "1 video",CONCATENATE((+COUNTIFS(Video_List!$A:$A,Monitoring!C841,Video_List!$D:$D,"&lt;=" &amp;Monitoring!L841)-COUNTIFS(Video_List!$A:$A,Monitoring!C841,Video_List!$D:$D,"&lt;=" &amp;Monitoring!K841))+1," videos")))</f>
        <v>1 video</v>
      </c>
      <c r="T841" s="54" t="s">
        <v>34</v>
      </c>
      <c r="U841" s="75"/>
      <c r="V841" s="7" t="str">
        <f t="shared" si="115"/>
        <v/>
      </c>
      <c r="W841" s="85" t="str">
        <f>+IF(Y841="#N/C","-",IF(AC841="#N/C","no","yes"))</f>
        <v>yes</v>
      </c>
      <c r="X841" s="86" t="s">
        <v>35</v>
      </c>
      <c r="Y841" s="87" t="str">
        <f>+IFERROR(IF(Z841="#N/C","#N/C",INDEX(Taxonomy_UniqueValues!A:A,MATCH(Z841,Taxonomy_UniqueValues!B:B,0))),"#N/C")</f>
        <v>Insecta</v>
      </c>
      <c r="Z841" s="87" t="str">
        <f>+IFERROR(IF(AA841="#N/C","#N/C",INDEX(Taxonomy_UniqueValues!B:B,MATCH(AA841,Taxonomy_UniqueValues!C:C,0))),"#N/C")</f>
        <v>Diptera</v>
      </c>
      <c r="AA841" s="87" t="str">
        <f>+IFERROR(IF(AC841="#N/C","#N/C",INDEX(Taxonomy_UniqueValues!C:C,MATCH(AC841,Taxonomy_UniqueValues!E:E,0))),"#N/C")</f>
        <v>Brachycera</v>
      </c>
      <c r="AB841" s="87" t="str">
        <f>+IFERROR(IF(AC841="#N/C","#N/C",INDEX(Taxonomy_UniqueValues!D:D,MATCH(AC841,Taxonomy_UniqueValues!E:E,0))),"#N/C")</f>
        <v>Muscomorpha</v>
      </c>
      <c r="AC841" s="87" t="s">
        <v>36</v>
      </c>
      <c r="AD841" s="87" t="str">
        <f>+IFERROR(IF(AE841="#N/C","#N/C",INDEX(Taxonomy_UniqueValues!F:F,MATCH(AE841,Taxonomy_UniqueValues!G:G,0))),"#N/C")</f>
        <v>#N/C</v>
      </c>
      <c r="AE841" s="87" t="str">
        <f>+IFERROR(IF(AF841="#N/C","#N/C",INDEX(Taxonomy_UniqueValues!G:G,MATCH(AF841,Taxonomy_UniqueValues!H:H,0))),"#N/C")</f>
        <v>#N/C</v>
      </c>
      <c r="AF841" s="89" t="str">
        <f>+IFERROR(IF(AG841="#N/C","#N/C",INDEX(Taxonomy_UniqueValues!H:H,MATCH(AG841,Taxonomy_UniqueValues!I:I,0))),"#N/C")</f>
        <v>#N/C</v>
      </c>
      <c r="AG841" s="88" t="s">
        <v>37</v>
      </c>
      <c r="AH841" s="39" t="str" cm="1">
        <f t="array" ref="AH841">IF(LEN(V841)&gt;1,V841,_xlfn.LET(_xlpm.cls,Y841, _xlpm.ord,IFERROR(Z841,"#N/C"), _xlpm.subord,IFERROR(AA841,"#N/C"), _xlpm.infr,IFERROR(AB841,"#N/C"), _xlpm.sf,IFERROR(AC841,"#N/C"), _xlpm.fam,IFERROR(AD841,"#N/C"), _xlpm.subfam,IF(TRIM(AE841)="-","#N/C",IFERROR(AE841,"#N/C")),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_xlpm.fallback,IF(IFERROR(Z841,"#N/C")="#N/C",Y841,IF(IFERROR(AA841,"#N/C")="#N/C",Z841,IF(IFERROR(AB841,"#N/C")="#N/C",AA841,IF(IFERROR(AC841,"#N/C")="#N/C",AB841,IF(IFERROR(AD841,"#N/C")="#N/C",AC841,IF(IFERROR(AE841,"#N/C")="#N/C",AD841,"#N/C")))))), _xlpm.finalResult,IF(OR(_xlpm.computedResult="",_xlpm.computedResult="#N/C"),_xlpm.fallback,_xlpm.computedResult), INDEX(_xlpm.finalResult,1)))</f>
        <v>Muscoidea</v>
      </c>
      <c r="AI841" s="106" t="s">
        <v>35</v>
      </c>
      <c r="AJ841" s="55" t="str">
        <f t="shared" si="116"/>
        <v>Insecta.Diptera.Brachycera.Muscomorpha.Muscoidea.#N/C.#N/C.#N/C.#N/C</v>
      </c>
    </row>
    <row r="842" spans="1:36" x14ac:dyDescent="0.25">
      <c r="A842" s="3">
        <v>33</v>
      </c>
      <c r="B842" s="50" t="str">
        <f t="shared" si="112"/>
        <v>FAIR-D4_33</v>
      </c>
      <c r="C842" s="51" t="s">
        <v>908</v>
      </c>
      <c r="D842" s="4">
        <f t="shared" si="109"/>
        <v>45162</v>
      </c>
      <c r="E842" s="1" t="s">
        <v>959</v>
      </c>
      <c r="F842" s="81" t="str">
        <f>HYPERLINK(VLOOKUP(E842,Video_List!G:K,5),"video")</f>
        <v>video</v>
      </c>
      <c r="G842" s="5" t="str">
        <f>IF(ISBLANK(E842),"",IFERROR(IF(MATCH(E842,Video_List!$G:$G,)&gt;0,"ok",""),"errr"))</f>
        <v>ok</v>
      </c>
      <c r="H842" s="1" t="s">
        <v>959</v>
      </c>
      <c r="I842" s="81" t="str">
        <f>HYPERLINK(VLOOKUP(H842,Video_List!G:K,5),"video")</f>
        <v>video</v>
      </c>
      <c r="J842" s="5" t="str">
        <f>IF(ISBLANK(H842),"",IFERROR(IF(MATCH(H842,Video_List!$G:$G,)&gt;0,"ok",""),"error"))</f>
        <v>ok</v>
      </c>
      <c r="K842" s="2">
        <v>45162.670057870397</v>
      </c>
      <c r="L842" s="2">
        <v>45162.670104166697</v>
      </c>
      <c r="M842" s="59">
        <f t="shared" si="113"/>
        <v>4.6296299842651933E-5</v>
      </c>
      <c r="N842" s="53" t="s">
        <v>31</v>
      </c>
      <c r="O842" s="54" t="s">
        <v>32</v>
      </c>
      <c r="P842" s="54" t="s">
        <v>33</v>
      </c>
      <c r="Q842" s="6">
        <v>33</v>
      </c>
      <c r="R842" s="5" t="str">
        <f t="shared" si="117"/>
        <v>FAIR-D4/33</v>
      </c>
      <c r="S842" s="4" t="str">
        <f>IF(ISBLANK(E842),"",IF(E842=H842, "1 video",CONCATENATE((+COUNTIFS(Video_List!$A:$A,Monitoring!C842,Video_List!$D:$D,"&lt;=" &amp;Monitoring!L842)-COUNTIFS(Video_List!$A:$A,Monitoring!C842,Video_List!$D:$D,"&lt;=" &amp;Monitoring!K842))+1," videos")))</f>
        <v>1 video</v>
      </c>
      <c r="T842" s="54" t="s">
        <v>34</v>
      </c>
      <c r="U842" s="75"/>
      <c r="V842" s="7" t="str">
        <f t="shared" si="115"/>
        <v/>
      </c>
      <c r="W842" s="85" t="str">
        <f>+IF(Y842="#N/C","-",IF(AC842="#N/C","no","yes"))</f>
        <v>yes</v>
      </c>
      <c r="X842" s="86" t="s">
        <v>35</v>
      </c>
      <c r="Y842" s="87" t="str">
        <f>+IFERROR(IF(Z842="#N/C","#N/C",INDEX(Taxonomy_UniqueValues!A:A,MATCH(Z842,Taxonomy_UniqueValues!B:B,0))),"#N/C")</f>
        <v>Insecta</v>
      </c>
      <c r="Z842" s="87" t="str">
        <f>+IFERROR(IF(AA842="#N/C","#N/C",INDEX(Taxonomy_UniqueValues!B:B,MATCH(AA842,Taxonomy_UniqueValues!C:C,0))),"#N/C")</f>
        <v>Diptera</v>
      </c>
      <c r="AA842" s="87" t="str">
        <f>+IFERROR(IF(AC842="#N/C","#N/C",INDEX(Taxonomy_UniqueValues!C:C,MATCH(AC842,Taxonomy_UniqueValues!E:E,0))),"#N/C")</f>
        <v>Brachycera</v>
      </c>
      <c r="AB842" s="87" t="str">
        <f>+IFERROR(IF(AC842="#N/C","#N/C",INDEX(Taxonomy_UniqueValues!D:D,MATCH(AC842,Taxonomy_UniqueValues!E:E,0))),"#N/C")</f>
        <v>Asilomorpha</v>
      </c>
      <c r="AC842" s="87" t="str">
        <f>+IFERROR(IF(AD842="#N/C","#N/C",INDEX(Taxonomy_UniqueValues!E:E,MATCH(AD842,Taxonomy_UniqueValues!F:F,0))),"#N/C")</f>
        <v>Asiloidea</v>
      </c>
      <c r="AD842" s="87" t="str">
        <f>+IFERROR(IF(AE842="#N/C","#N/C",INDEX(Taxonomy_UniqueValues!F:F,MATCH(AE842,Taxonomy_UniqueValues!G:G,0))),"#N/C")</f>
        <v>Asilidae</v>
      </c>
      <c r="AE842" s="87" t="s">
        <v>887</v>
      </c>
      <c r="AF842" s="89" t="str">
        <f>+IFERROR(IF(AG842="#N/C","#N/C",INDEX(Taxonomy_UniqueValues!H:H,MATCH(AG842,Taxonomy_UniqueValues!I:I,0))),"#N/C")</f>
        <v>#N/C</v>
      </c>
      <c r="AG842" s="88" t="s">
        <v>37</v>
      </c>
      <c r="AH842" s="39" t="str" cm="1">
        <f t="array" ref="AH842">IF(LEN(V842)&gt;1,V842,_xlfn.LET(_xlpm.cls,Y842, _xlpm.ord,IFERROR(Z842,"#N/C"), _xlpm.subord,IFERROR(AA842,"#N/C"), _xlpm.infr,IFERROR(AB842,"#N/C"), _xlpm.sf,IFERROR(AC842,"#N/C"), _xlpm.fam,IFERROR(AD842,"#N/C"), _xlpm.subfam,IF(TRIM(AE842)="-","#N/C",IFERROR(AE842,"#N/C")),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_xlpm.fallback,IF(IFERROR(Z842,"#N/C")="#N/C",Y842,IF(IFERROR(AA842,"#N/C")="#N/C",Z842,IF(IFERROR(AB842,"#N/C")="#N/C",AA842,IF(IFERROR(AC842,"#N/C")="#N/C",AB842,IF(IFERROR(AD842,"#N/C")="#N/C",AC842,IF(IFERROR(AE842,"#N/C")="#N/C",AD842,"#N/C")))))), _xlpm.finalResult,IF(OR(_xlpm.computedResult="",_xlpm.computedResult="#N/C"),_xlpm.fallback,_xlpm.computedResult), INDEX(_xlpm.finalResult,1)))</f>
        <v>robber_fly</v>
      </c>
      <c r="AI842" s="106" t="s">
        <v>35</v>
      </c>
      <c r="AJ842" s="55" t="str">
        <f t="shared" si="116"/>
        <v>Insecta.Diptera.Brachycera.Asilomorpha.Asiloidea.Asilidae.Asilinae.#N/C.#N/C</v>
      </c>
    </row>
    <row r="843" spans="1:36" x14ac:dyDescent="0.25">
      <c r="A843" s="3">
        <v>34</v>
      </c>
      <c r="B843" s="50" t="str">
        <f t="shared" si="112"/>
        <v>FAIR-D4_34</v>
      </c>
      <c r="C843" s="51" t="s">
        <v>908</v>
      </c>
      <c r="D843" s="4">
        <f t="shared" si="109"/>
        <v>45162</v>
      </c>
      <c r="E843" s="1" t="s">
        <v>960</v>
      </c>
      <c r="F843" s="81" t="str">
        <f>HYPERLINK(VLOOKUP(E843,Video_List!G:K,5),"video")</f>
        <v>video</v>
      </c>
      <c r="G843" s="5" t="str">
        <f>IF(ISBLANK(E843),"",IFERROR(IF(MATCH(E843,Video_List!$G:$G,)&gt;0,"ok",""),"errr"))</f>
        <v>ok</v>
      </c>
      <c r="H843" s="1" t="s">
        <v>961</v>
      </c>
      <c r="I843" s="81" t="str">
        <f>HYPERLINK(VLOOKUP(H843,Video_List!G:K,5),"video")</f>
        <v>video</v>
      </c>
      <c r="J843" s="5" t="str">
        <f>IF(ISBLANK(H843),"",IFERROR(IF(MATCH(H843,Video_List!$G:$G,)&gt;0,"ok",""),"error"))</f>
        <v>ok</v>
      </c>
      <c r="K843" s="2">
        <v>45162.677604166704</v>
      </c>
      <c r="L843" s="2">
        <v>45162.710497685199</v>
      </c>
      <c r="M843" s="59">
        <f t="shared" si="113"/>
        <v>3.2893518495257013E-2</v>
      </c>
      <c r="N843" s="53" t="s">
        <v>46</v>
      </c>
      <c r="O843" s="54" t="s">
        <v>32</v>
      </c>
      <c r="P843" s="54" t="s">
        <v>33</v>
      </c>
      <c r="Q843" s="6">
        <v>34</v>
      </c>
      <c r="R843" s="5" t="str">
        <f t="shared" si="117"/>
        <v>FAIR-D4/34</v>
      </c>
      <c r="S843" s="4" t="str">
        <f>IF(ISBLANK(E843),"",IF(E843=H843, "1 video",CONCATENATE((+COUNTIFS(Video_List!$A:$A,Monitoring!C843,Video_List!$D:$D,"&lt;=" &amp;Monitoring!L843)-COUNTIFS(Video_List!$A:$A,Monitoring!C843,Video_List!$D:$D,"&lt;=" &amp;Monitoring!K843))+1," videos")))</f>
        <v>15 videos</v>
      </c>
      <c r="T843" s="54" t="s">
        <v>185</v>
      </c>
      <c r="U843" s="75" t="s">
        <v>963</v>
      </c>
      <c r="V843" s="7" t="str">
        <f t="shared" si="115"/>
        <v/>
      </c>
      <c r="W843" s="85" t="s">
        <v>35</v>
      </c>
      <c r="X843" s="86" t="s">
        <v>35</v>
      </c>
      <c r="Y843" s="87" t="str">
        <f>+IFERROR(IF(Z843="#N/C","#N/C",INDEX(Taxonomy_UniqueValues!A:A,MATCH(Z843,Taxonomy_UniqueValues!B:B,0))),"#N/C")</f>
        <v>Insecta</v>
      </c>
      <c r="Z843" s="87" t="str">
        <f>+IFERROR(IF(AA843="#N/C","#N/C",INDEX(Taxonomy_UniqueValues!B:B,MATCH(AA843,Taxonomy_UniqueValues!C:C,0))),"#N/C")</f>
        <v>Coleoptera</v>
      </c>
      <c r="AA843" s="87" t="str">
        <f>+IFERROR(IF(AC843="#N/C","#N/C",INDEX(Taxonomy_UniqueValues!C:C,MATCH(AC843,Taxonomy_UniqueValues!E:E,0))),"#N/C")</f>
        <v>Polyphaga</v>
      </c>
      <c r="AB843" s="87" t="str">
        <f>+IFERROR(IF(AC843="#N/C","#N/C",INDEX(Taxonomy_UniqueValues!D:D,MATCH(AC843,Taxonomy_UniqueValues!E:E,0))),"#N/C")</f>
        <v>Cucujiformia</v>
      </c>
      <c r="AC843" s="87" t="str">
        <f>+IFERROR(IF(AD843="#N/C","#N/C",INDEX(Taxonomy_UniqueValues!E:E,MATCH(AD843,Taxonomy_UniqueValues!F:F,0))),"#N/C")</f>
        <v>Coccinelloidea</v>
      </c>
      <c r="AD843" s="87" t="s">
        <v>962</v>
      </c>
      <c r="AE843" s="87" t="str">
        <f>+IFERROR(IF(AF843="#N/C","#N/C",INDEX(Taxonomy_UniqueValues!G:G,MATCH(AF843,Taxonomy_UniqueValues!H:H,0))),"#N/C")</f>
        <v>#N/C</v>
      </c>
      <c r="AF843" s="89" t="str">
        <f>+IFERROR(IF(AG843="#N/C","#N/C",INDEX(Taxonomy_UniqueValues!H:H,MATCH(AG843,Taxonomy_UniqueValues!I:I,0))),"#N/C")</f>
        <v>#N/C</v>
      </c>
      <c r="AG843" s="88" t="s">
        <v>37</v>
      </c>
      <c r="AH843" s="39" t="str" cm="1">
        <f t="array" ref="AH843">IF(LEN(V843)&gt;1,V843,_xlfn.LET(_xlpm.cls,Y843, _xlpm.ord,IFERROR(Z843,"#N/C"), _xlpm.subord,IFERROR(AA843,"#N/C"), _xlpm.infr,IFERROR(AB843,"#N/C"), _xlpm.sf,IFERROR(AC843,"#N/C"), _xlpm.fam,IFERROR(AD843,"#N/C"), _xlpm.subfam,IF(TRIM(AE843)="-","#N/C",IFERROR(AE843,"#N/C")),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_xlpm.fallback,IF(IFERROR(Z843,"#N/C")="#N/C",Y843,IF(IFERROR(AA843,"#N/C")="#N/C",Z843,IF(IFERROR(AB843,"#N/C")="#N/C",AA843,IF(IFERROR(AC843,"#N/C")="#N/C",AB843,IF(IFERROR(AD843,"#N/C")="#N/C",AC843,IF(IFERROR(AE843,"#N/C")="#N/C",AD843,"#N/C")))))), _xlpm.finalResult,IF(OR(_xlpm.computedResult="",_xlpm.computedResult="#N/C"),_xlpm.fallback,_xlpm.computedResult), INDEX(_xlpm.finalResult,1)))</f>
        <v>ladybug</v>
      </c>
      <c r="AI843" s="106" t="s">
        <v>35</v>
      </c>
      <c r="AJ843" s="55" t="str">
        <f t="shared" si="116"/>
        <v>Insecta.Coleoptera.Polyphaga.Cucujiformia.Coccinelloidea.Coccinellidae.#N/C.#N/C.#N/C</v>
      </c>
    </row>
    <row r="844" spans="1:36" x14ac:dyDescent="0.25">
      <c r="A844" s="3">
        <v>35</v>
      </c>
      <c r="B844" s="50" t="str">
        <f t="shared" si="112"/>
        <v>FAIR-D4_35</v>
      </c>
      <c r="C844" s="51" t="s">
        <v>908</v>
      </c>
      <c r="D844" s="4">
        <f t="shared" si="109"/>
        <v>45162</v>
      </c>
      <c r="E844" s="1" t="s">
        <v>960</v>
      </c>
      <c r="F844" s="81" t="str">
        <f>HYPERLINK(VLOOKUP(E844,Video_List!G:K,5),"video")</f>
        <v>video</v>
      </c>
      <c r="G844" s="5" t="str">
        <f>IF(ISBLANK(E844),"",IFERROR(IF(MATCH(E844,Video_List!$G:$G,)&gt;0,"ok",""),"errr"))</f>
        <v>ok</v>
      </c>
      <c r="H844" s="1" t="s">
        <v>964</v>
      </c>
      <c r="I844" s="81" t="str">
        <f>HYPERLINK(VLOOKUP(H844,Video_List!G:K,5),"video")</f>
        <v>video</v>
      </c>
      <c r="J844" s="5" t="str">
        <f>IF(ISBLANK(H844),"",IFERROR(IF(MATCH(H844,Video_List!$G:$G,)&gt;0,"ok",""),"error"))</f>
        <v>ok</v>
      </c>
      <c r="K844" s="2">
        <v>45162.677604166704</v>
      </c>
      <c r="L844" s="2">
        <v>45162.711377314801</v>
      </c>
      <c r="M844" s="59">
        <f t="shared" si="113"/>
        <v>3.377314809767995E-2</v>
      </c>
      <c r="N844" s="53" t="s">
        <v>46</v>
      </c>
      <c r="O844" s="54" t="s">
        <v>35</v>
      </c>
      <c r="P844" s="54" t="s">
        <v>46</v>
      </c>
      <c r="Q844" s="6">
        <v>35</v>
      </c>
      <c r="R844" s="5" t="str">
        <f t="shared" si="117"/>
        <v>FAIR-D4/35</v>
      </c>
      <c r="S844" s="4" t="str">
        <f>IF(ISBLANK(E844),"",IF(E844=H844, "1 video",CONCATENATE((+COUNTIFS(Video_List!$A:$A,Monitoring!C844,Video_List!$D:$D,"&lt;=" &amp;Monitoring!L844)-COUNTIFS(Video_List!$A:$A,Monitoring!C844,Video_List!$D:$D,"&lt;=" &amp;Monitoring!K844))+1," videos")))</f>
        <v>16 videos</v>
      </c>
      <c r="T844" s="54" t="s">
        <v>185</v>
      </c>
      <c r="U844" s="75" t="s">
        <v>965</v>
      </c>
      <c r="V844" s="7" t="str">
        <f t="shared" si="115"/>
        <v/>
      </c>
      <c r="W844" s="85" t="s">
        <v>35</v>
      </c>
      <c r="X844" s="86" t="s">
        <v>35</v>
      </c>
      <c r="Y844" s="87" t="str">
        <f>+IFERROR(IF(Z844="#N/C","#N/C",INDEX(Taxonomy_UniqueValues!A:A,MATCH(Z844,Taxonomy_UniqueValues!B:B,0))),"#N/C")</f>
        <v>Insecta</v>
      </c>
      <c r="Z844" s="87" t="str">
        <f>+IFERROR(IF(AA844="#N/C","#N/C",INDEX(Taxonomy_UniqueValues!B:B,MATCH(AA844,Taxonomy_UniqueValues!C:C,0))),"#N/C")</f>
        <v>Coleoptera</v>
      </c>
      <c r="AA844" s="87" t="str">
        <f>+IFERROR(IF(AC844="#N/C","#N/C",INDEX(Taxonomy_UniqueValues!C:C,MATCH(AC844,Taxonomy_UniqueValues!E:E,0))),"#N/C")</f>
        <v>Polyphaga</v>
      </c>
      <c r="AB844" s="87" t="str">
        <f>+IFERROR(IF(AC844="#N/C","#N/C",INDEX(Taxonomy_UniqueValues!D:D,MATCH(AC844,Taxonomy_UniqueValues!E:E,0))),"#N/C")</f>
        <v>Cucujiformia</v>
      </c>
      <c r="AC844" s="87" t="str">
        <f>+IFERROR(IF(AD844="#N/C","#N/C",INDEX(Taxonomy_UniqueValues!E:E,MATCH(AD844,Taxonomy_UniqueValues!F:F,0))),"#N/C")</f>
        <v>Coccinelloidea</v>
      </c>
      <c r="AD844" s="87" t="s">
        <v>962</v>
      </c>
      <c r="AE844" s="87" t="str">
        <f>+IFERROR(IF(AF844="#N/C","#N/C",INDEX(Taxonomy_UniqueValues!G:G,MATCH(AF844,Taxonomy_UniqueValues!H:H,0))),"#N/C")</f>
        <v>#N/C</v>
      </c>
      <c r="AF844" s="89" t="str">
        <f>+IFERROR(IF(AG844="#N/C","#N/C",INDEX(Taxonomy_UniqueValues!H:H,MATCH(AG844,Taxonomy_UniqueValues!I:I,0))),"#N/C")</f>
        <v>#N/C</v>
      </c>
      <c r="AG844" s="88" t="s">
        <v>37</v>
      </c>
      <c r="AH844" s="39" t="str" cm="1">
        <f t="array" ref="AH844">IF(LEN(V844)&gt;1,V844,_xlfn.LET(_xlpm.cls,Y844, _xlpm.ord,IFERROR(Z844,"#N/C"), _xlpm.subord,IFERROR(AA844,"#N/C"), _xlpm.infr,IFERROR(AB844,"#N/C"), _xlpm.sf,IFERROR(AC844,"#N/C"), _xlpm.fam,IFERROR(AD844,"#N/C"), _xlpm.subfam,IF(TRIM(AE844)="-","#N/C",IFERROR(AE844,"#N/C")),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_xlpm.fallback,IF(IFERROR(Z844,"#N/C")="#N/C",Y844,IF(IFERROR(AA844,"#N/C")="#N/C",Z844,IF(IFERROR(AB844,"#N/C")="#N/C",AA844,IF(IFERROR(AC844,"#N/C")="#N/C",AB844,IF(IFERROR(AD844,"#N/C")="#N/C",AC844,IF(IFERROR(AE844,"#N/C")="#N/C",AD844,"#N/C")))))), _xlpm.finalResult,IF(OR(_xlpm.computedResult="",_xlpm.computedResult="#N/C"),_xlpm.fallback,_xlpm.computedResult), INDEX(_xlpm.finalResult,1)))</f>
        <v>ladybug</v>
      </c>
      <c r="AI844" s="106" t="s">
        <v>35</v>
      </c>
      <c r="AJ844" s="55" t="str">
        <f t="shared" si="116"/>
        <v>Insecta.Coleoptera.Polyphaga.Cucujiformia.Coccinelloidea.Coccinellidae.#N/C.#N/C.#N/C</v>
      </c>
    </row>
    <row r="845" spans="1:36" x14ac:dyDescent="0.25">
      <c r="A845" s="3">
        <v>36</v>
      </c>
      <c r="B845" s="50" t="str">
        <f t="shared" si="112"/>
        <v>FAIR-D4_36</v>
      </c>
      <c r="C845" s="51" t="s">
        <v>908</v>
      </c>
      <c r="D845" s="4">
        <f t="shared" si="109"/>
        <v>45162</v>
      </c>
      <c r="E845" s="1" t="s">
        <v>966</v>
      </c>
      <c r="F845" s="81" t="str">
        <f>HYPERLINK(VLOOKUP(E845,Video_List!G:K,5),"video")</f>
        <v>video</v>
      </c>
      <c r="G845" s="5" t="str">
        <f>IF(ISBLANK(E845),"",IFERROR(IF(MATCH(E845,Video_List!$G:$G,)&gt;0,"ok",""),"errr"))</f>
        <v>ok</v>
      </c>
      <c r="H845" s="1" t="s">
        <v>966</v>
      </c>
      <c r="I845" s="81" t="str">
        <f>HYPERLINK(VLOOKUP(H845,Video_List!G:K,5),"video")</f>
        <v>video</v>
      </c>
      <c r="J845" s="5" t="str">
        <f>IF(ISBLANK(H845),"",IFERROR(IF(MATCH(H845,Video_List!$G:$G,)&gt;0,"ok",""),"error"))</f>
        <v>ok</v>
      </c>
      <c r="K845" s="2">
        <v>45162.6876388889</v>
      </c>
      <c r="L845" s="2">
        <v>45162.687824074099</v>
      </c>
      <c r="M845" s="59">
        <f t="shared" si="113"/>
        <v>1.8518519937060773E-4</v>
      </c>
      <c r="N845" s="53" t="s">
        <v>31</v>
      </c>
      <c r="O845" s="54" t="s">
        <v>35</v>
      </c>
      <c r="P845" s="54" t="s">
        <v>33</v>
      </c>
      <c r="Q845" s="6">
        <v>36</v>
      </c>
      <c r="R845" s="5" t="str">
        <f t="shared" si="117"/>
        <v>FAIR-D4/36</v>
      </c>
      <c r="S845" s="4" t="str">
        <f>IF(ISBLANK(E845),"",IF(E845=H845, "1 video",CONCATENATE((+COUNTIFS(Video_List!$A:$A,Monitoring!C845,Video_List!$D:$D,"&lt;=" &amp;Monitoring!L845)-COUNTIFS(Video_List!$A:$A,Monitoring!C845,Video_List!$D:$D,"&lt;=" &amp;Monitoring!K845))+1," videos")))</f>
        <v>1 video</v>
      </c>
      <c r="T845" s="54" t="s">
        <v>744</v>
      </c>
      <c r="U845" s="75"/>
      <c r="V845" s="7" t="str">
        <f t="shared" si="115"/>
        <v/>
      </c>
      <c r="W845" s="85" t="str">
        <f>+IF(Y845="#N/C","-",IF(AC845="#N/C","no","yes"))</f>
        <v>yes</v>
      </c>
      <c r="X845" s="86" t="s">
        <v>32</v>
      </c>
      <c r="Y845" s="87" t="str">
        <f>+IFERROR(IF(Z845="#N/C","#N/C",INDEX(Taxonomy_UniqueValues!A:A,MATCH(Z845,Taxonomy_UniqueValues!B:B,0))),"#N/C")</f>
        <v>Insecta</v>
      </c>
      <c r="Z845" s="87" t="str">
        <f>+IFERROR(IF(AA845="#N/C","#N/C",INDEX(Taxonomy_UniqueValues!B:B,MATCH(AA845,Taxonomy_UniqueValues!C:C,0))),"#N/C")</f>
        <v>Hemiptera</v>
      </c>
      <c r="AA845" s="87" t="str">
        <f>+IFERROR(IF(AC845="#N/C","#N/C",INDEX(Taxonomy_UniqueValues!C:C,MATCH(AC845,Taxonomy_UniqueValues!E:E,0))),"#N/C")</f>
        <v>Heteroptera</v>
      </c>
      <c r="AB845" s="87" t="str">
        <f>+IFERROR(IF(AC845="#N/C","#N/C",INDEX(Taxonomy_UniqueValues!D:D,MATCH(AC845,Taxonomy_UniqueValues!E:E,0))),"#N/C")</f>
        <v>Pentatomomorpha</v>
      </c>
      <c r="AC845" s="87" t="str">
        <f>+IFERROR(IF(AD845="#N/C","#N/C",INDEX(Taxonomy_UniqueValues!E:E,MATCH(AD845,Taxonomy_UniqueValues!F:F,0))),"#N/C")</f>
        <v>Lygaeoidea</v>
      </c>
      <c r="AD845" s="87" t="str">
        <f>+IFERROR(IF(AE845="#N/C","#N/C",INDEX(Taxonomy_UniqueValues!F:F,MATCH(AE845,Taxonomy_UniqueValues!G:G,0))),"#N/C")</f>
        <v>Rhyparochromidae</v>
      </c>
      <c r="AE845" s="87" t="str">
        <f>+IFERROR(IF(AF845="#N/C","#N/C",INDEX(Taxonomy_UniqueValues!G:G,MATCH(AF845,Taxonomy_UniqueValues!H:H,0))),"#N/C")</f>
        <v>Rhyparochrominae</v>
      </c>
      <c r="AF845" s="89" t="s">
        <v>745</v>
      </c>
      <c r="AG845" s="88" t="s">
        <v>37</v>
      </c>
      <c r="AH845" s="39" t="str" cm="1">
        <f t="array" ref="AH845">IF(LEN(V845)&gt;1,V845,_xlfn.LET(_xlpm.cls,Y845, _xlpm.ord,IFERROR(Z845,"#N/C"), _xlpm.subord,IFERROR(AA845,"#N/C"), _xlpm.infr,IFERROR(AB845,"#N/C"), _xlpm.sf,IFERROR(AC845,"#N/C"), _xlpm.fam,IFERROR(AD845,"#N/C"), _xlpm.subfam,IF(TRIM(AE845)="-","#N/C",IFERROR(AE845,"#N/C")),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_xlpm.fallback,IF(IFERROR(Z845,"#N/C")="#N/C",Y845,IF(IFERROR(AA845,"#N/C")="#N/C",Z845,IF(IFERROR(AB845,"#N/C")="#N/C",AA845,IF(IFERROR(AC845,"#N/C")="#N/C",AB845,IF(IFERROR(AD845,"#N/C")="#N/C",AC845,IF(IFERROR(AE845,"#N/C")="#N/C",AD845,"#N/C")))))), _xlpm.finalResult,IF(OR(_xlpm.computedResult="",_xlpm.computedResult="#N/C"),_xlpm.fallback,_xlpm.computedResult), INDEX(_xlpm.finalResult,1)))</f>
        <v>bug</v>
      </c>
      <c r="AI845" s="106" t="s">
        <v>35</v>
      </c>
      <c r="AJ845" s="55" t="str">
        <f t="shared" si="116"/>
        <v>Insecta.Hemiptera.Heteroptera.Pentatomomorpha.Lygaeoidea.Rhyparochromidae.Rhyparochrominae.Rhyparochromus.#N/C</v>
      </c>
    </row>
    <row r="846" spans="1:36" x14ac:dyDescent="0.25">
      <c r="A846" s="3">
        <v>37</v>
      </c>
      <c r="B846" s="50" t="str">
        <f t="shared" si="112"/>
        <v>FAIR-D4_37</v>
      </c>
      <c r="C846" s="51" t="s">
        <v>908</v>
      </c>
      <c r="D846" s="4">
        <f t="shared" si="109"/>
        <v>45162</v>
      </c>
      <c r="E846" s="1" t="s">
        <v>967</v>
      </c>
      <c r="F846" s="81" t="str">
        <f>HYPERLINK(VLOOKUP(E846,Video_List!G:K,5),"video")</f>
        <v>video</v>
      </c>
      <c r="G846" s="5" t="str">
        <f>IF(ISBLANK(E846),"",IFERROR(IF(MATCH(E846,Video_List!$G:$G,)&gt;0,"ok",""),"errr"))</f>
        <v>ok</v>
      </c>
      <c r="H846" s="1" t="s">
        <v>967</v>
      </c>
      <c r="I846" s="81" t="str">
        <f>HYPERLINK(VLOOKUP(H846,Video_List!G:K,5),"video")</f>
        <v>video</v>
      </c>
      <c r="J846" s="5" t="str">
        <f>IF(ISBLANK(H846),"",IFERROR(IF(MATCH(H846,Video_List!$G:$G,)&gt;0,"ok",""),"error"))</f>
        <v>ok</v>
      </c>
      <c r="K846" s="2">
        <v>45162.740092592598</v>
      </c>
      <c r="L846" s="2">
        <v>45162.740393518499</v>
      </c>
      <c r="M846" s="59">
        <f t="shared" si="113"/>
        <v>3.0092590168351308E-4</v>
      </c>
      <c r="N846" s="53" t="s">
        <v>31</v>
      </c>
      <c r="O846" s="54" t="s">
        <v>32</v>
      </c>
      <c r="P846" s="54" t="s">
        <v>33</v>
      </c>
      <c r="Q846" s="6">
        <v>37</v>
      </c>
      <c r="R846" s="5" t="str">
        <f t="shared" si="117"/>
        <v>FAIR-D4/37</v>
      </c>
      <c r="S846" s="4" t="str">
        <f>IF(ISBLANK(E846),"",IF(E846=H846, "1 video",CONCATENATE((+COUNTIFS(Video_List!$A:$A,Monitoring!C846,Video_List!$D:$D,"&lt;=" &amp;Monitoring!L846)-COUNTIFS(Video_List!$A:$A,Monitoring!C846,Video_List!$D:$D,"&lt;=" &amp;Monitoring!K846))+1," videos")))</f>
        <v>1 video</v>
      </c>
      <c r="T846" s="54" t="s">
        <v>34</v>
      </c>
      <c r="U846" s="75"/>
      <c r="V846" s="7" t="str">
        <f t="shared" si="115"/>
        <v/>
      </c>
      <c r="W846" s="85" t="str">
        <f>+IF(Y846="#N/C","-",IF(AC846="#N/C","no","yes"))</f>
        <v>yes</v>
      </c>
      <c r="X846" s="86" t="s">
        <v>35</v>
      </c>
      <c r="Y846" s="87" t="str">
        <f>+IFERROR(IF(Z846="#N/C","#N/C",IF(Z846=0,INDEX(Taxonomy_UniqueValues!A:A,MATCH(AA846,Taxonomy_UniqueValues!C:C,0)),INDEX(Taxonomy_UniqueValues!A:A,MATCH(Z846,Taxonomy_UniqueValues!B:B,0)))),"#N/C")</f>
        <v>Insecta</v>
      </c>
      <c r="Z846" s="87" t="str">
        <f>+IFERROR(IF(AA846="#N/C","#N/C",IF(AA846=0,INDEX(Taxonomy_UniqueValues!B:B,MATCH(AB846,Taxonomy_UniqueValues!D:D,0)),INDEX(Taxonomy_UniqueValues!B:B,MATCH(AA846,Taxonomy_UniqueValues!C:C,0)))),"#N/C")</f>
        <v>Diptera</v>
      </c>
      <c r="AA846" s="87" t="str">
        <f>+IFERROR(IF(AB846="#N/C","#N/C",IF(AB846=0,INDEX(Taxonomy_UniqueValues!C:C,MATCH(AC846,Taxonomy_UniqueValues!E:E,0)),INDEX(Taxonomy_UniqueValues!C:C,MATCH(AB846,Taxonomy_UniqueValues!D:D,0)))),"#N/C")</f>
        <v>Brachycera</v>
      </c>
      <c r="AB846" s="87" t="str">
        <f>+IFERROR(IF(AC846="#N/C","#N/C",IF(AC846=0,INDEX(Taxonomy_UniqueValues!D:D,MATCH(AD846,Taxonomy_UniqueValues!F:F,0)),INDEX(Taxonomy_UniqueValues!D:D,MATCH(AC846,Taxonomy_UniqueValues!E:E,0)))),"#N/C")</f>
        <v>Muscomorpha</v>
      </c>
      <c r="AC846" s="87" t="str">
        <f>+IFERROR(IF(AD846="#N/C","#N/C",IF(AD846=0,INDEX(Taxonomy_UniqueValues!E:E,MATCH(AE846,Taxonomy_UniqueValues!G:G,0)),INDEX(Taxonomy_UniqueValues!E:E,MATCH(AD846,Taxonomy_UniqueValues!F:F,0)))),"#N/C")</f>
        <v>Muscoidea</v>
      </c>
      <c r="AD846" s="87" t="str">
        <f>+IFERROR(IF(AE846="#N/C","#N/C",IF(AE846=0,INDEX(Taxonomy_UniqueValues!F:F,MATCH(AF846,Taxonomy_UniqueValues!H:H,0)),INDEX(Taxonomy_UniqueValues!F:F,MATCH(AE846,Taxonomy_UniqueValues!G:G,0)))),"#N/C")</f>
        <v>Fanniidae</v>
      </c>
      <c r="AE846" s="87">
        <f>+IFERROR(IF(AF846="#N/C","#N/C",INDEX(Taxonomy_UniqueValues!G:G,MATCH(AF846,Taxonomy_UniqueValues!H:H,0))),"#N/C")</f>
        <v>0</v>
      </c>
      <c r="AF846" s="89" t="s">
        <v>39</v>
      </c>
      <c r="AG846" s="88" t="s">
        <v>37</v>
      </c>
      <c r="AH846" s="39" t="str" cm="1">
        <f t="array" ref="AH846">IF(LEN(V846)&gt;1,V846,_xlfn.LET(_xlpm.cls,Y846, _xlpm.ord,IFERROR(Z846,"#N/C"), _xlpm.subord,IFERROR(AA846,"#N/C"), _xlpm.infr,IFERROR(AB846,"#N/C"), _xlpm.sf,IFERROR(AC846,"#N/C"), _xlpm.fam,IFERROR(AD846,"#N/C"), _xlpm.subfam,IF(TRIM(AE846)="-","#N/C",IFERROR(AE846,"#N/C")),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_xlpm.fallback,IF(IFERROR(Z846,"#N/C")="#N/C",Y846,IF(IFERROR(AA846,"#N/C")="#N/C",Z846,IF(IFERROR(AB846,"#N/C")="#N/C",AA846,IF(IFERROR(AC846,"#N/C")="#N/C",AB846,IF(IFERROR(AD846,"#N/C")="#N/C",AC846,IF(IFERROR(AE846,"#N/C")="#N/C",AD846,"#N/C")))))), _xlpm.finalResult,IF(OR(_xlpm.computedResult="",_xlpm.computedResult="#N/C"),_xlpm.fallback,_xlpm.computedResult), INDEX(_xlpm.finalResult,1)))</f>
        <v>fly</v>
      </c>
      <c r="AI846" s="106" t="s">
        <v>35</v>
      </c>
      <c r="AJ846" s="55" t="str">
        <f t="shared" si="116"/>
        <v>Insecta.Diptera.Brachycera.Muscomorpha.Muscoidea.Fanniidae.0.Fannia.#N/C</v>
      </c>
    </row>
    <row r="847" spans="1:36" x14ac:dyDescent="0.25">
      <c r="A847" s="3">
        <v>38</v>
      </c>
      <c r="B847" s="50" t="str">
        <f t="shared" si="112"/>
        <v>FAIR-D4_38</v>
      </c>
      <c r="C847" s="51" t="s">
        <v>908</v>
      </c>
      <c r="D847" s="4">
        <f t="shared" si="109"/>
        <v>45162</v>
      </c>
      <c r="E847" s="1" t="s">
        <v>968</v>
      </c>
      <c r="F847" s="81" t="str">
        <f>HYPERLINK(VLOOKUP(E847,Video_List!G:K,5),"video")</f>
        <v>video</v>
      </c>
      <c r="G847" s="5" t="str">
        <f>IF(ISBLANK(E847),"",IFERROR(IF(MATCH(E847,Video_List!$G:$G,)&gt;0,"ok",""),"errr"))</f>
        <v>ok</v>
      </c>
      <c r="H847" s="1" t="s">
        <v>968</v>
      </c>
      <c r="I847" s="81" t="str">
        <f>HYPERLINK(VLOOKUP(H847,Video_List!G:K,5),"video")</f>
        <v>video</v>
      </c>
      <c r="J847" s="5" t="str">
        <f>IF(ISBLANK(H847),"",IFERROR(IF(MATCH(H847,Video_List!$G:$G,)&gt;0,"ok",""),"error"))</f>
        <v>ok</v>
      </c>
      <c r="K847" s="2">
        <v>45162.748761574097</v>
      </c>
      <c r="L847" s="2">
        <v>45162.749351851897</v>
      </c>
      <c r="M847" s="59">
        <f t="shared" si="113"/>
        <v>5.9027779934694991E-4</v>
      </c>
      <c r="N847" s="53" t="s">
        <v>46</v>
      </c>
      <c r="O847" s="54" t="s">
        <v>35</v>
      </c>
      <c r="P847" s="54" t="s">
        <v>33</v>
      </c>
      <c r="Q847" s="6">
        <v>38</v>
      </c>
      <c r="R847" s="5" t="str">
        <f t="shared" si="117"/>
        <v>FAIR-D4/38</v>
      </c>
      <c r="S847" s="4" t="str">
        <f>IF(ISBLANK(E847),"",IF(E847=H847, "1 video",CONCATENATE((+COUNTIFS(Video_List!$A:$A,Monitoring!C847,Video_List!$D:$D,"&lt;=" &amp;Monitoring!L847)-COUNTIFS(Video_List!$A:$A,Monitoring!C847,Video_List!$D:$D,"&lt;=" &amp;Monitoring!K847))+1," videos")))</f>
        <v>1 video</v>
      </c>
      <c r="T847" s="54" t="s">
        <v>34</v>
      </c>
      <c r="U847" s="75"/>
      <c r="V847" s="7" t="str">
        <f t="shared" si="115"/>
        <v/>
      </c>
      <c r="W847" s="85" t="str">
        <f>+IF(Y847="#N/C","-",IF(AC847="#N/C","no","yes"))</f>
        <v>yes</v>
      </c>
      <c r="X847" s="86" t="s">
        <v>35</v>
      </c>
      <c r="Y847" s="87" t="str">
        <f>+IFERROR(IF(Z847="#N/C","#N/C",IF(Z847=0,INDEX(Taxonomy_UniqueValues!A:A,MATCH(AA847,Taxonomy_UniqueValues!C:C,0)),INDEX(Taxonomy_UniqueValues!A:A,MATCH(Z847,Taxonomy_UniqueValues!B:B,0)))),"#N/C")</f>
        <v>Insecta</v>
      </c>
      <c r="Z847" s="87" t="str">
        <f>+IFERROR(IF(AA847="#N/C","#N/C",IF(AA847=0,INDEX(Taxonomy_UniqueValues!B:B,MATCH(AB847,Taxonomy_UniqueValues!D:D,0)),INDEX(Taxonomy_UniqueValues!B:B,MATCH(AA847,Taxonomy_UniqueValues!C:C,0)))),"#N/C")</f>
        <v>Diptera</v>
      </c>
      <c r="AA847" s="87" t="str">
        <f>+IFERROR(IF(AB847="#N/C","#N/C",IF(AB847=0,INDEX(Taxonomy_UniqueValues!C:C,MATCH(AC847,Taxonomy_UniqueValues!E:E,0)),INDEX(Taxonomy_UniqueValues!C:C,MATCH(AB847,Taxonomy_UniqueValues!D:D,0)))),"#N/C")</f>
        <v>Brachycera</v>
      </c>
      <c r="AB847" s="87" t="str">
        <f>+IFERROR(IF(AC847="#N/C","#N/C",IF(AC847=0,INDEX(Taxonomy_UniqueValues!D:D,MATCH(AD847,Taxonomy_UniqueValues!F:F,0)),INDEX(Taxonomy_UniqueValues!D:D,MATCH(AC847,Taxonomy_UniqueValues!E:E,0)))),"#N/C")</f>
        <v>Muscomorpha</v>
      </c>
      <c r="AC847" s="87" t="str">
        <f>+IFERROR(IF(AD847="#N/C","#N/C",IF(AD847=0,INDEX(Taxonomy_UniqueValues!E:E,MATCH(AE847,Taxonomy_UniqueValues!G:G,0)),INDEX(Taxonomy_UniqueValues!E:E,MATCH(AD847,Taxonomy_UniqueValues!F:F,0)))),"#N/C")</f>
        <v>Muscoidea</v>
      </c>
      <c r="AD847" s="87" t="str">
        <f>+IFERROR(IF(AE847="#N/C","#N/C",IF(AE847=0,INDEX(Taxonomy_UniqueValues!F:F,MATCH(AF847,Taxonomy_UniqueValues!H:H,0)),INDEX(Taxonomy_UniqueValues!F:F,MATCH(AE847,Taxonomy_UniqueValues!G:G,0)))),"#N/C")</f>
        <v>Fanniidae</v>
      </c>
      <c r="AE847" s="87">
        <f>+IFERROR(IF(AF847="#N/C","#N/C",INDEX(Taxonomy_UniqueValues!G:G,MATCH(AF847,Taxonomy_UniqueValues!H:H,0))),"#N/C")</f>
        <v>0</v>
      </c>
      <c r="AF847" s="89" t="s">
        <v>39</v>
      </c>
      <c r="AG847" s="88" t="s">
        <v>37</v>
      </c>
      <c r="AH847" s="39" t="str" cm="1">
        <f t="array" ref="AH847">IF(LEN(V847)&gt;1,V847,_xlfn.LET(_xlpm.cls,Y847, _xlpm.ord,IFERROR(Z847,"#N/C"), _xlpm.subord,IFERROR(AA847,"#N/C"), _xlpm.infr,IFERROR(AB847,"#N/C"), _xlpm.sf,IFERROR(AC847,"#N/C"), _xlpm.fam,IFERROR(AD847,"#N/C"), _xlpm.subfam,IF(TRIM(AE847)="-","#N/C",IFERROR(AE847,"#N/C")),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_xlpm.fallback,IF(IFERROR(Z847,"#N/C")="#N/C",Y847,IF(IFERROR(AA847,"#N/C")="#N/C",Z847,IF(IFERROR(AB847,"#N/C")="#N/C",AA847,IF(IFERROR(AC847,"#N/C")="#N/C",AB847,IF(IFERROR(AD847,"#N/C")="#N/C",AC847,IF(IFERROR(AE847,"#N/C")="#N/C",AD847,"#N/C")))))), _xlpm.finalResult,IF(OR(_xlpm.computedResult="",_xlpm.computedResult="#N/C"),_xlpm.fallback,_xlpm.computedResult), INDEX(_xlpm.finalResult,1)))</f>
        <v>fly</v>
      </c>
      <c r="AI847" s="106" t="s">
        <v>35</v>
      </c>
      <c r="AJ847" s="55" t="str">
        <f t="shared" si="116"/>
        <v>Insecta.Diptera.Brachycera.Muscomorpha.Muscoidea.Fanniidae.0.Fannia.#N/C</v>
      </c>
    </row>
    <row r="848" spans="1:36" x14ac:dyDescent="0.25">
      <c r="A848" s="3">
        <v>39</v>
      </c>
      <c r="B848" s="50" t="str">
        <f t="shared" si="112"/>
        <v>FAIR-D4_39</v>
      </c>
      <c r="C848" s="51" t="s">
        <v>908</v>
      </c>
      <c r="D848" s="4">
        <f t="shared" si="109"/>
        <v>45162</v>
      </c>
      <c r="E848" s="1" t="s">
        <v>969</v>
      </c>
      <c r="F848" s="81" t="str">
        <f>HYPERLINK(VLOOKUP(E848,Video_List!G:K,5),"video")</f>
        <v>video</v>
      </c>
      <c r="G848" s="5" t="str">
        <f>IF(ISBLANK(E848),"",IFERROR(IF(MATCH(E848,Video_List!$G:$G,)&gt;0,"ok",""),"errr"))</f>
        <v>ok</v>
      </c>
      <c r="H848" s="1" t="s">
        <v>969</v>
      </c>
      <c r="I848" s="81" t="str">
        <f>HYPERLINK(VLOOKUP(H848,Video_List!G:K,5),"video")</f>
        <v>video</v>
      </c>
      <c r="J848" s="5" t="str">
        <f>IF(ISBLANK(H848),"",IFERROR(IF(MATCH(H848,Video_List!$G:$G,)&gt;0,"ok",""),"error"))</f>
        <v>ok</v>
      </c>
      <c r="K848" s="2">
        <v>45162.757106481498</v>
      </c>
      <c r="L848" s="2">
        <v>45162.757245370398</v>
      </c>
      <c r="M848" s="59">
        <f t="shared" si="113"/>
        <v>1.388888995279558E-4</v>
      </c>
      <c r="N848" s="53" t="s">
        <v>46</v>
      </c>
      <c r="O848" s="54" t="s">
        <v>32</v>
      </c>
      <c r="P848" s="54" t="s">
        <v>33</v>
      </c>
      <c r="Q848" s="6">
        <v>39</v>
      </c>
      <c r="R848" s="5" t="str">
        <f t="shared" si="117"/>
        <v>FAIR-D4/39</v>
      </c>
      <c r="S848" s="4" t="str">
        <f>IF(ISBLANK(E848),"",IF(E848=H848, "1 video",CONCATENATE((+COUNTIFS(Video_List!$A:$A,Monitoring!C848,Video_List!$D:$D,"&lt;=" &amp;Monitoring!L848)-COUNTIFS(Video_List!$A:$A,Monitoring!C848,Video_List!$D:$D,"&lt;=" &amp;Monitoring!K848))+1," videos")))</f>
        <v>1 video</v>
      </c>
      <c r="T848" s="54" t="s">
        <v>34</v>
      </c>
      <c r="U848" s="75"/>
      <c r="V848" s="7" t="str">
        <f t="shared" si="115"/>
        <v/>
      </c>
      <c r="W848" s="85" t="str">
        <f>+IF(Y848="#N/C","-",IF(AC848="#N/C","no","yes"))</f>
        <v>yes</v>
      </c>
      <c r="X848" s="86" t="s">
        <v>35</v>
      </c>
      <c r="Y848" s="87" t="str">
        <f>+IFERROR(IF(Z848="#N/C","#N/C",IF(Z848=0,INDEX(Taxonomy_UniqueValues!A:A,MATCH(AA848,Taxonomy_UniqueValues!C:C,0)),INDEX(Taxonomy_UniqueValues!A:A,MATCH(Z848,Taxonomy_UniqueValues!B:B,0)))),"#N/C")</f>
        <v>Insecta</v>
      </c>
      <c r="Z848" s="87" t="str">
        <f>+IFERROR(IF(AA848="#N/C","#N/C",IF(AA848=0,INDEX(Taxonomy_UniqueValues!B:B,MATCH(AB848,Taxonomy_UniqueValues!D:D,0)),INDEX(Taxonomy_UniqueValues!B:B,MATCH(AA848,Taxonomy_UniqueValues!C:C,0)))),"#N/C")</f>
        <v>Diptera</v>
      </c>
      <c r="AA848" s="87" t="str">
        <f>+IFERROR(IF(AB848="#N/C","#N/C",IF(AB848=0,INDEX(Taxonomy_UniqueValues!C:C,MATCH(AC848,Taxonomy_UniqueValues!E:E,0)),INDEX(Taxonomy_UniqueValues!C:C,MATCH(AB848,Taxonomy_UniqueValues!D:D,0)))),"#N/C")</f>
        <v>Brachycera</v>
      </c>
      <c r="AB848" s="87" t="str">
        <f>+IFERROR(IF(AC848="#N/C","#N/C",IF(AC848=0,INDEX(Taxonomy_UniqueValues!D:D,MATCH(AD848,Taxonomy_UniqueValues!F:F,0)),INDEX(Taxonomy_UniqueValues!D:D,MATCH(AC848,Taxonomy_UniqueValues!E:E,0)))),"#N/C")</f>
        <v>Muscomorpha</v>
      </c>
      <c r="AC848" s="87" t="str">
        <f>+IFERROR(IF(AD848="#N/C","#N/C",IF(AD848=0,INDEX(Taxonomy_UniqueValues!E:E,MATCH(AE848,Taxonomy_UniqueValues!G:G,0)),INDEX(Taxonomy_UniqueValues!E:E,MATCH(AD848,Taxonomy_UniqueValues!F:F,0)))),"#N/C")</f>
        <v>Muscoidea</v>
      </c>
      <c r="AD848" s="87" t="str">
        <f>+IFERROR(IF(AE848="#N/C","#N/C",IF(AE848=0,INDEX(Taxonomy_UniqueValues!F:F,MATCH(AF848,Taxonomy_UniqueValues!H:H,0)),INDEX(Taxonomy_UniqueValues!F:F,MATCH(AE848,Taxonomy_UniqueValues!G:G,0)))),"#N/C")</f>
        <v>Fanniidae</v>
      </c>
      <c r="AE848" s="87">
        <f>+IFERROR(IF(AF848="#N/C","#N/C",INDEX(Taxonomy_UniqueValues!G:G,MATCH(AF848,Taxonomy_UniqueValues!H:H,0))),"#N/C")</f>
        <v>0</v>
      </c>
      <c r="AF848" s="89" t="s">
        <v>39</v>
      </c>
      <c r="AG848" s="88" t="s">
        <v>37</v>
      </c>
      <c r="AH848" s="39" t="str" cm="1">
        <f t="array" ref="AH848">IF(LEN(V848)&gt;1,V848,_xlfn.LET(_xlpm.cls,Y848, _xlpm.ord,IFERROR(Z848,"#N/C"), _xlpm.subord,IFERROR(AA848,"#N/C"), _xlpm.infr,IFERROR(AB848,"#N/C"), _xlpm.sf,IFERROR(AC848,"#N/C"), _xlpm.fam,IFERROR(AD848,"#N/C"), _xlpm.subfam,IF(TRIM(AE848)="-","#N/C",IFERROR(AE848,"#N/C")),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_xlpm.fallback,IF(IFERROR(Z848,"#N/C")="#N/C",Y848,IF(IFERROR(AA848,"#N/C")="#N/C",Z848,IF(IFERROR(AB848,"#N/C")="#N/C",AA848,IF(IFERROR(AC848,"#N/C")="#N/C",AB848,IF(IFERROR(AD848,"#N/C")="#N/C",AC848,IF(IFERROR(AE848,"#N/C")="#N/C",AD848,"#N/C")))))), _xlpm.finalResult,IF(OR(_xlpm.computedResult="",_xlpm.computedResult="#N/C"),_xlpm.fallback,_xlpm.computedResult), INDEX(_xlpm.finalResult,1)))</f>
        <v>fly</v>
      </c>
      <c r="AI848" s="106" t="s">
        <v>35</v>
      </c>
      <c r="AJ848" s="55" t="str">
        <f t="shared" si="116"/>
        <v>Insecta.Diptera.Brachycera.Muscomorpha.Muscoidea.Fanniidae.0.Fannia.#N/C</v>
      </c>
    </row>
    <row r="849" spans="1:36" x14ac:dyDescent="0.25">
      <c r="A849" s="3">
        <v>40</v>
      </c>
      <c r="B849" s="50" t="str">
        <f t="shared" si="112"/>
        <v>FAIR-D4_40</v>
      </c>
      <c r="C849" s="51" t="s">
        <v>908</v>
      </c>
      <c r="D849" s="4">
        <f t="shared" si="109"/>
        <v>45162</v>
      </c>
      <c r="E849" s="1" t="s">
        <v>970</v>
      </c>
      <c r="F849" s="81" t="str">
        <f>HYPERLINK(VLOOKUP(E849,Video_List!G:K,5),"video")</f>
        <v>video</v>
      </c>
      <c r="G849" s="5" t="str">
        <f>IF(ISBLANK(E849),"",IFERROR(IF(MATCH(E849,Video_List!$G:$G,)&gt;0,"ok",""),"errr"))</f>
        <v>ok</v>
      </c>
      <c r="H849" s="1" t="s">
        <v>971</v>
      </c>
      <c r="I849" s="81" t="str">
        <f>HYPERLINK(VLOOKUP(H849,Video_List!G:K,5),"video")</f>
        <v>video</v>
      </c>
      <c r="J849" s="5" t="str">
        <f>IF(ISBLANK(H849),"",IFERROR(IF(MATCH(H849,Video_List!$G:$G,)&gt;0,"ok",""),"error"))</f>
        <v>ok</v>
      </c>
      <c r="K849" s="2">
        <v>45162.759444444499</v>
      </c>
      <c r="L849" s="2">
        <v>45162.762581018498</v>
      </c>
      <c r="M849" s="59">
        <f t="shared" si="113"/>
        <v>3.1365739996545017E-3</v>
      </c>
      <c r="N849" s="53" t="s">
        <v>31</v>
      </c>
      <c r="O849" s="54" t="s">
        <v>35</v>
      </c>
      <c r="P849" s="54" t="s">
        <v>33</v>
      </c>
      <c r="Q849" s="6">
        <v>40</v>
      </c>
      <c r="R849" s="5" t="str">
        <f t="shared" si="117"/>
        <v>FAIR-D4/40</v>
      </c>
      <c r="S849" s="4" t="str">
        <f>IF(ISBLANK(E849),"",IF(E849=H849, "1 video",CONCATENATE((+COUNTIFS(Video_List!$A:$A,Monitoring!C849,Video_List!$D:$D,"&lt;=" &amp;Monitoring!L849)-COUNTIFS(Video_List!$A:$A,Monitoring!C849,Video_List!$D:$D,"&lt;=" &amp;Monitoring!K849))+1," videos")))</f>
        <v>4 videos</v>
      </c>
      <c r="T849" s="54" t="s">
        <v>185</v>
      </c>
      <c r="U849" s="75"/>
      <c r="V849" s="7" t="str">
        <f t="shared" si="115"/>
        <v/>
      </c>
      <c r="W849" s="85" t="s">
        <v>35</v>
      </c>
      <c r="X849" s="86" t="s">
        <v>35</v>
      </c>
      <c r="Y849" s="87" t="str">
        <f>+IFERROR(IF(Z849="#N/C","#N/C",INDEX(Taxonomy_UniqueValues!A:A,MATCH(Z849,Taxonomy_UniqueValues!B:B,0))),"#N/C")</f>
        <v>Insecta</v>
      </c>
      <c r="Z849" s="87" t="str">
        <f>+IFERROR(IF(AA849="#N/C","#N/C",INDEX(Taxonomy_UniqueValues!B:B,MATCH(AA849,Taxonomy_UniqueValues!C:C,0))),"#N/C")</f>
        <v>Coleoptera</v>
      </c>
      <c r="AA849" s="87" t="str">
        <f>+IFERROR(IF(AC849="#N/C","#N/C",INDEX(Taxonomy_UniqueValues!C:C,MATCH(AC849,Taxonomy_UniqueValues!E:E,0))),"#N/C")</f>
        <v>Polyphaga</v>
      </c>
      <c r="AB849" s="87" t="str">
        <f>+IFERROR(IF(AC849="#N/C","#N/C",INDEX(Taxonomy_UniqueValues!D:D,MATCH(AC849,Taxonomy_UniqueValues!E:E,0))),"#N/C")</f>
        <v>Cucujiformia</v>
      </c>
      <c r="AC849" s="87" t="str">
        <f>+IFERROR(IF(AD849="#N/C","#N/C",INDEX(Taxonomy_UniqueValues!E:E,MATCH(AD849,Taxonomy_UniqueValues!F:F,0))),"#N/C")</f>
        <v>Coccinelloidea</v>
      </c>
      <c r="AD849" s="87" t="str">
        <f>+IFERROR(IF(AE849="#N/C","#N/C",INDEX(Taxonomy_UniqueValues!F:F,MATCH(AE849,Taxonomy_UniqueValues!G:G,0))),"#N/C")</f>
        <v>Coccinellidae</v>
      </c>
      <c r="AE849" s="87" t="s">
        <v>186</v>
      </c>
      <c r="AF849" s="89" t="str">
        <f>+IFERROR(IF(AG849="#N/C","#N/C",INDEX(Taxonomy_UniqueValues!H:H,MATCH(AG849,Taxonomy_UniqueValues!I:I,0))),"#N/C")</f>
        <v>#N/C</v>
      </c>
      <c r="AG849" s="88" t="s">
        <v>37</v>
      </c>
      <c r="AH849" s="39" t="str" cm="1">
        <f t="array" ref="AH849">IF(LEN(V849)&gt;1,V849,_xlfn.LET(_xlpm.cls,Y849, _xlpm.ord,IFERROR(Z849,"#N/C"), _xlpm.subord,IFERROR(AA849,"#N/C"), _xlpm.infr,IFERROR(AB849,"#N/C"), _xlpm.sf,IFERROR(AC849,"#N/C"), _xlpm.fam,IFERROR(AD849,"#N/C"), _xlpm.subfam,IF(TRIM(AE849)="-","#N/C",IFERROR(AE849,"#N/C")),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_xlpm.fallback,IF(IFERROR(Z849,"#N/C")="#N/C",Y849,IF(IFERROR(AA849,"#N/C")="#N/C",Z849,IF(IFERROR(AB849,"#N/C")="#N/C",AA849,IF(IFERROR(AC849,"#N/C")="#N/C",AB849,IF(IFERROR(AD849,"#N/C")="#N/C",AC849,IF(IFERROR(AE849,"#N/C")="#N/C",AD849,"#N/C")))))), _xlpm.finalResult,IF(OR(_xlpm.computedResult="",_xlpm.computedResult="#N/C"),_xlpm.fallback,_xlpm.computedResult), INDEX(_xlpm.finalResult,1)))</f>
        <v>ladybug</v>
      </c>
      <c r="AI849" s="106" t="s">
        <v>35</v>
      </c>
      <c r="AJ849" s="55" t="str">
        <f t="shared" si="116"/>
        <v>Insecta.Coleoptera.Polyphaga.Cucujiformia.Coccinelloidea.Coccinellidae.Coccinellinae.#N/C.#N/C</v>
      </c>
    </row>
    <row r="850" spans="1:36" x14ac:dyDescent="0.25">
      <c r="A850" s="3">
        <v>41</v>
      </c>
      <c r="B850" s="50" t="str">
        <f t="shared" si="112"/>
        <v>FAIR-D4_41</v>
      </c>
      <c r="C850" s="51" t="s">
        <v>908</v>
      </c>
      <c r="D850" s="4">
        <f t="shared" si="109"/>
        <v>45162</v>
      </c>
      <c r="E850" s="1" t="s">
        <v>972</v>
      </c>
      <c r="F850" s="81" t="str">
        <f>HYPERLINK(VLOOKUP(E850,Video_List!G:K,5),"video")</f>
        <v>video</v>
      </c>
      <c r="G850" s="5" t="str">
        <f>IF(ISBLANK(E850),"",IFERROR(IF(MATCH(E850,Video_List!$G:$G,)&gt;0,"ok",""),"errr"))</f>
        <v>ok</v>
      </c>
      <c r="H850" s="1" t="s">
        <v>972</v>
      </c>
      <c r="I850" s="81" t="str">
        <f>HYPERLINK(VLOOKUP(H850,Video_List!G:K,5),"video")</f>
        <v>video</v>
      </c>
      <c r="J850" s="5" t="str">
        <f>IF(ISBLANK(H850),"",IFERROR(IF(MATCH(H850,Video_List!$G:$G,)&gt;0,"ok",""),"error"))</f>
        <v>ok</v>
      </c>
      <c r="K850" s="2">
        <v>45162.762534722198</v>
      </c>
      <c r="L850" s="2">
        <v>45162.762766203698</v>
      </c>
      <c r="M850" s="59">
        <f t="shared" si="113"/>
        <v>2.3148149921325967E-4</v>
      </c>
      <c r="N850" s="53" t="s">
        <v>46</v>
      </c>
      <c r="O850" s="54" t="s">
        <v>35</v>
      </c>
      <c r="P850" s="54" t="s">
        <v>46</v>
      </c>
      <c r="Q850" s="6">
        <v>41</v>
      </c>
      <c r="R850" s="5" t="str">
        <f t="shared" si="117"/>
        <v>FAIR-D4/41</v>
      </c>
      <c r="S850" s="4" t="str">
        <f>IF(ISBLANK(E850),"",IF(E850=H850, "1 video",CONCATENATE((+COUNTIFS(Video_List!$A:$A,Monitoring!C850,Video_List!$D:$D,"&lt;=" &amp;Monitoring!L850)-COUNTIFS(Video_List!$A:$A,Monitoring!C850,Video_List!$D:$D,"&lt;=" &amp;Monitoring!K850))+1," videos")))</f>
        <v>1 video</v>
      </c>
      <c r="T850" s="54" t="s">
        <v>34</v>
      </c>
      <c r="U850" s="75"/>
      <c r="V850" s="7" t="str">
        <f t="shared" si="115"/>
        <v/>
      </c>
      <c r="W850" s="85" t="str">
        <f t="shared" ref="W850:W856" si="118">+IF(Y850="#N/C","-",IF(AC850="#N/C","no","yes"))</f>
        <v>yes</v>
      </c>
      <c r="X850" s="86" t="s">
        <v>35</v>
      </c>
      <c r="Y850" s="87" t="str">
        <f>+IFERROR(IF(Z850="#N/C","#N/C",INDEX(Taxonomy_UniqueValues!A:A,MATCH(Z850,Taxonomy_UniqueValues!B:B,0))),"#N/C")</f>
        <v>Insecta</v>
      </c>
      <c r="Z850" s="87" t="str">
        <f>+IFERROR(IF(AA850="#N/C","#N/C",INDEX(Taxonomy_UniqueValues!B:B,MATCH(AA850,Taxonomy_UniqueValues!C:C,0))),"#N/C")</f>
        <v>Diptera</v>
      </c>
      <c r="AA850" s="87" t="str">
        <f>+IFERROR(IF(AC850="#N/C","#N/C",INDEX(Taxonomy_UniqueValues!C:C,MATCH(AC850,Taxonomy_UniqueValues!E:E,0))),"#N/C")</f>
        <v>Brachycera</v>
      </c>
      <c r="AB850" s="87" t="str">
        <f>+IFERROR(IF(AC850="#N/C","#N/C",INDEX(Taxonomy_UniqueValues!D:D,MATCH(AC850,Taxonomy_UniqueValues!E:E,0))),"#N/C")</f>
        <v>Muscomorpha</v>
      </c>
      <c r="AC850" s="87" t="s">
        <v>36</v>
      </c>
      <c r="AD850" s="87" t="str">
        <f>+IFERROR(IF(AE850="#N/C","#N/C",INDEX(Taxonomy_UniqueValues!F:F,MATCH(AE850,Taxonomy_UniqueValues!G:G,0))),"#N/C")</f>
        <v>#N/C</v>
      </c>
      <c r="AE850" s="87" t="str">
        <f>+IFERROR(IF(AF850="#N/C","#N/C",INDEX(Taxonomy_UniqueValues!G:G,MATCH(AF850,Taxonomy_UniqueValues!H:H,0))),"#N/C")</f>
        <v>#N/C</v>
      </c>
      <c r="AF850" s="89" t="str">
        <f>+IFERROR(IF(AG850="#N/C","#N/C",INDEX(Taxonomy_UniqueValues!H:H,MATCH(AG850,Taxonomy_UniqueValues!I:I,0))),"#N/C")</f>
        <v>#N/C</v>
      </c>
      <c r="AG850" s="88" t="s">
        <v>37</v>
      </c>
      <c r="AH850" s="39" t="str" cm="1">
        <f t="array" ref="AH850">IF(LEN(V850)&gt;1,V850,_xlfn.LET(_xlpm.cls,Y850, _xlpm.ord,IFERROR(Z850,"#N/C"), _xlpm.subord,IFERROR(AA850,"#N/C"), _xlpm.infr,IFERROR(AB850,"#N/C"), _xlpm.sf,IFERROR(AC850,"#N/C"), _xlpm.fam,IFERROR(AD850,"#N/C"), _xlpm.subfam,IF(TRIM(AE850)="-","#N/C",IFERROR(AE850,"#N/C")),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_xlpm.fallback,IF(IFERROR(Z850,"#N/C")="#N/C",Y850,IF(IFERROR(AA850,"#N/C")="#N/C",Z850,IF(IFERROR(AB850,"#N/C")="#N/C",AA850,IF(IFERROR(AC850,"#N/C")="#N/C",AB850,IF(IFERROR(AD850,"#N/C")="#N/C",AC850,IF(IFERROR(AE850,"#N/C")="#N/C",AD850,"#N/C")))))), _xlpm.finalResult,IF(OR(_xlpm.computedResult="",_xlpm.computedResult="#N/C"),_xlpm.fallback,_xlpm.computedResult), INDEX(_xlpm.finalResult,1)))</f>
        <v>Muscoidea</v>
      </c>
      <c r="AI850" s="106" t="s">
        <v>35</v>
      </c>
      <c r="AJ850" s="55" t="str">
        <f t="shared" si="116"/>
        <v>Insecta.Diptera.Brachycera.Muscomorpha.Muscoidea.#N/C.#N/C.#N/C.#N/C</v>
      </c>
    </row>
    <row r="851" spans="1:36" x14ac:dyDescent="0.25">
      <c r="A851" s="3">
        <v>42</v>
      </c>
      <c r="B851" s="50" t="str">
        <f t="shared" si="112"/>
        <v>FAIR-D4_42</v>
      </c>
      <c r="C851" s="51" t="s">
        <v>908</v>
      </c>
      <c r="D851" s="4">
        <f t="shared" ref="D851:D881" si="119">IF(ISBLANK(E851),"",+VALUE(MID(E851, FIND("_", E851)+1,10)))</f>
        <v>45162</v>
      </c>
      <c r="E851" s="1" t="s">
        <v>973</v>
      </c>
      <c r="F851" s="81" t="str">
        <f>HYPERLINK(VLOOKUP(E851,Video_List!G:K,5),"video")</f>
        <v>video</v>
      </c>
      <c r="G851" s="5" t="str">
        <f>IF(ISBLANK(E851),"",IFERROR(IF(MATCH(E851,Video_List!$G:$G,)&gt;0,"ok",""),"errr"))</f>
        <v>ok</v>
      </c>
      <c r="H851" s="1" t="s">
        <v>973</v>
      </c>
      <c r="I851" s="81" t="str">
        <f>HYPERLINK(VLOOKUP(H851,Video_List!G:K,5),"video")</f>
        <v>video</v>
      </c>
      <c r="J851" s="5" t="str">
        <f>IF(ISBLANK(H851),"",IFERROR(IF(MATCH(H851,Video_List!$G:$G,)&gt;0,"ok",""),"error"))</f>
        <v>ok</v>
      </c>
      <c r="K851" s="2">
        <v>45162.764976851897</v>
      </c>
      <c r="L851" s="2">
        <v>45162.766099537002</v>
      </c>
      <c r="M851" s="59">
        <f t="shared" si="113"/>
        <v>1.1226851056562737E-3</v>
      </c>
      <c r="N851" s="53" t="s">
        <v>31</v>
      </c>
      <c r="O851" s="54" t="s">
        <v>32</v>
      </c>
      <c r="P851" s="54" t="s">
        <v>33</v>
      </c>
      <c r="Q851" s="6">
        <v>42</v>
      </c>
      <c r="R851" s="5" t="str">
        <f t="shared" si="117"/>
        <v>FAIR-D4/42</v>
      </c>
      <c r="S851" s="4" t="str">
        <f>IF(ISBLANK(E851),"",IF(E851=H851, "1 video",CONCATENATE((+COUNTIFS(Video_List!$A:$A,Monitoring!C851,Video_List!$D:$D,"&lt;=" &amp;Monitoring!L851)-COUNTIFS(Video_List!$A:$A,Monitoring!C851,Video_List!$D:$D,"&lt;=" &amp;Monitoring!K851))+1," videos")))</f>
        <v>1 video</v>
      </c>
      <c r="T851" s="54" t="s">
        <v>34</v>
      </c>
      <c r="U851" s="75"/>
      <c r="V851" s="7" t="str">
        <f t="shared" si="115"/>
        <v/>
      </c>
      <c r="W851" s="85" t="str">
        <f t="shared" si="118"/>
        <v>yes</v>
      </c>
      <c r="X851" s="86" t="s">
        <v>35</v>
      </c>
      <c r="Y851" s="87" t="str">
        <f>+IFERROR(IF(Z851="#N/C","#N/C",INDEX(Taxonomy_UniqueValues!A:A,MATCH(Z851,Taxonomy_UniqueValues!B:B,0))),"#N/C")</f>
        <v>Insecta</v>
      </c>
      <c r="Z851" s="87" t="str">
        <f>+IFERROR(IF(AA851="#N/C","#N/C",INDEX(Taxonomy_UniqueValues!B:B,MATCH(AA851,Taxonomy_UniqueValues!C:C,0))),"#N/C")</f>
        <v>Diptera</v>
      </c>
      <c r="AA851" s="87" t="str">
        <f>+IFERROR(IF(AC851="#N/C","#N/C",INDEX(Taxonomy_UniqueValues!C:C,MATCH(AC851,Taxonomy_UniqueValues!E:E,0))),"#N/C")</f>
        <v>Brachycera</v>
      </c>
      <c r="AB851" s="87" t="str">
        <f>+IFERROR(IF(AC851="#N/C","#N/C",INDEX(Taxonomy_UniqueValues!D:D,MATCH(AC851,Taxonomy_UniqueValues!E:E,0))),"#N/C")</f>
        <v>Muscomorpha</v>
      </c>
      <c r="AC851" s="87" t="s">
        <v>36</v>
      </c>
      <c r="AD851" s="87" t="str">
        <f>+IFERROR(IF(AE851="#N/C","#N/C",INDEX(Taxonomy_UniqueValues!F:F,MATCH(AE851,Taxonomy_UniqueValues!G:G,0))),"#N/C")</f>
        <v>#N/C</v>
      </c>
      <c r="AE851" s="87" t="str">
        <f>+IFERROR(IF(AF851="#N/C","#N/C",INDEX(Taxonomy_UniqueValues!G:G,MATCH(AF851,Taxonomy_UniqueValues!H:H,0))),"#N/C")</f>
        <v>#N/C</v>
      </c>
      <c r="AF851" s="89" t="str">
        <f>+IFERROR(IF(AG851="#N/C","#N/C",INDEX(Taxonomy_UniqueValues!H:H,MATCH(AG851,Taxonomy_UniqueValues!I:I,0))),"#N/C")</f>
        <v>#N/C</v>
      </c>
      <c r="AG851" s="88" t="s">
        <v>37</v>
      </c>
      <c r="AH851" s="39" t="str" cm="1">
        <f t="array" ref="AH851">IF(LEN(V851)&gt;1,V851,_xlfn.LET(_xlpm.cls,Y851, _xlpm.ord,IFERROR(Z851,"#N/C"), _xlpm.subord,IFERROR(AA851,"#N/C"), _xlpm.infr,IFERROR(AB851,"#N/C"), _xlpm.sf,IFERROR(AC851,"#N/C"), _xlpm.fam,IFERROR(AD851,"#N/C"), _xlpm.subfam,IF(TRIM(AE851)="-","#N/C",IFERROR(AE851,"#N/C")),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_xlpm.fallback,IF(IFERROR(Z851,"#N/C")="#N/C",Y851,IF(IFERROR(AA851,"#N/C")="#N/C",Z851,IF(IFERROR(AB851,"#N/C")="#N/C",AA851,IF(IFERROR(AC851,"#N/C")="#N/C",AB851,IF(IFERROR(AD851,"#N/C")="#N/C",AC851,IF(IFERROR(AE851,"#N/C")="#N/C",AD851,"#N/C")))))), _xlpm.finalResult,IF(OR(_xlpm.computedResult="",_xlpm.computedResult="#N/C"),_xlpm.fallback,_xlpm.computedResult), INDEX(_xlpm.finalResult,1)))</f>
        <v>Muscoidea</v>
      </c>
      <c r="AI851" s="106" t="s">
        <v>35</v>
      </c>
      <c r="AJ851" s="55" t="str">
        <f t="shared" si="116"/>
        <v>Insecta.Diptera.Brachycera.Muscomorpha.Muscoidea.#N/C.#N/C.#N/C.#N/C</v>
      </c>
    </row>
    <row r="852" spans="1:36" x14ac:dyDescent="0.25">
      <c r="A852" s="3">
        <v>43</v>
      </c>
      <c r="B852" s="50" t="str">
        <f t="shared" si="112"/>
        <v>FAIR-D4_43</v>
      </c>
      <c r="C852" s="51" t="s">
        <v>908</v>
      </c>
      <c r="D852" s="4">
        <f t="shared" si="119"/>
        <v>45163</v>
      </c>
      <c r="E852" s="1" t="s">
        <v>974</v>
      </c>
      <c r="F852" s="81" t="str">
        <f>HYPERLINK(VLOOKUP(E852,Video_List!G:K,5),"video")</f>
        <v>video</v>
      </c>
      <c r="G852" s="5" t="str">
        <f>IF(ISBLANK(E852),"",IFERROR(IF(MATCH(E852,Video_List!$G:$G,)&gt;0,"ok",""),"errr"))</f>
        <v>ok</v>
      </c>
      <c r="H852" s="1" t="s">
        <v>975</v>
      </c>
      <c r="I852" s="81" t="str">
        <f>HYPERLINK(VLOOKUP(H852,Video_List!G:K,5),"video")</f>
        <v>video</v>
      </c>
      <c r="J852" s="5" t="str">
        <f>IF(ISBLANK(H852),"",IFERROR(IF(MATCH(H852,Video_List!$G:$G,)&gt;0,"ok",""),"error"))</f>
        <v>ok</v>
      </c>
      <c r="K852" s="2">
        <v>45163.2917592593</v>
      </c>
      <c r="L852" s="2">
        <v>45163.295671296299</v>
      </c>
      <c r="M852" s="59">
        <f t="shared" si="113"/>
        <v>3.9120369983720593E-3</v>
      </c>
      <c r="N852" s="53" t="s">
        <v>46</v>
      </c>
      <c r="O852" s="54" t="s">
        <v>35</v>
      </c>
      <c r="P852" s="54" t="s">
        <v>46</v>
      </c>
      <c r="Q852" s="6">
        <v>43</v>
      </c>
      <c r="R852" s="5" t="str">
        <f t="shared" si="117"/>
        <v>FAIR-D4/43</v>
      </c>
      <c r="S852" s="4" t="str">
        <f>IF(ISBLANK(E852),"",IF(E852=H852, "1 video",CONCATENATE((+COUNTIFS(Video_List!$A:$A,Monitoring!C852,Video_List!$D:$D,"&lt;=" &amp;Monitoring!L852)-COUNTIFS(Video_List!$A:$A,Monitoring!C852,Video_List!$D:$D,"&lt;=" &amp;Monitoring!K852))+1," videos")))</f>
        <v>2 videos</v>
      </c>
      <c r="T852" s="54" t="s">
        <v>34</v>
      </c>
      <c r="U852" s="75"/>
      <c r="V852" s="7" t="str">
        <f t="shared" si="115"/>
        <v/>
      </c>
      <c r="W852" s="85" t="str">
        <f t="shared" si="118"/>
        <v>yes</v>
      </c>
      <c r="X852" s="86" t="s">
        <v>35</v>
      </c>
      <c r="Y852" s="87" t="str">
        <f>+IFERROR(IF(Z852="#N/C","#N/C",IF(Z852=0,INDEX(Taxonomy_UniqueValues!A:A,MATCH(AA852,Taxonomy_UniqueValues!C:C,0)),INDEX(Taxonomy_UniqueValues!A:A,MATCH(Z852,Taxonomy_UniqueValues!B:B,0)))),"#N/C")</f>
        <v>Insecta</v>
      </c>
      <c r="Z852" s="87" t="str">
        <f>+IFERROR(IF(AA852="#N/C","#N/C",IF(AA852=0,INDEX(Taxonomy_UniqueValues!B:B,MATCH(AB852,Taxonomy_UniqueValues!D:D,0)),INDEX(Taxonomy_UniqueValues!B:B,MATCH(AA852,Taxonomy_UniqueValues!C:C,0)))),"#N/C")</f>
        <v>Diptera</v>
      </c>
      <c r="AA852" s="87" t="str">
        <f>+IFERROR(IF(AB852="#N/C","#N/C",IF(AB852=0,INDEX(Taxonomy_UniqueValues!C:C,MATCH(AC852,Taxonomy_UniqueValues!E:E,0)),INDEX(Taxonomy_UniqueValues!C:C,MATCH(AB852,Taxonomy_UniqueValues!D:D,0)))),"#N/C")</f>
        <v>Brachycera</v>
      </c>
      <c r="AB852" s="87" t="str">
        <f>+IFERROR(IF(AC852="#N/C","#N/C",IF(AC852=0,INDEX(Taxonomy_UniqueValues!D:D,MATCH(AD852,Taxonomy_UniqueValues!F:F,0)),INDEX(Taxonomy_UniqueValues!D:D,MATCH(AC852,Taxonomy_UniqueValues!E:E,0)))),"#N/C")</f>
        <v>Muscomorpha</v>
      </c>
      <c r="AC852" s="87" t="str">
        <f>+IFERROR(IF(AD852="#N/C","#N/C",IF(AD852=0,INDEX(Taxonomy_UniqueValues!E:E,MATCH(AE852,Taxonomy_UniqueValues!G:G,0)),INDEX(Taxonomy_UniqueValues!E:E,MATCH(AD852,Taxonomy_UniqueValues!F:F,0)))),"#N/C")</f>
        <v>Muscoidea</v>
      </c>
      <c r="AD852" s="87" t="str">
        <f>+IFERROR(IF(AE852="#N/C","#N/C",IF(AE852=0,INDEX(Taxonomy_UniqueValues!F:F,MATCH(AF852,Taxonomy_UniqueValues!H:H,0)),INDEX(Taxonomy_UniqueValues!F:F,MATCH(AE852,Taxonomy_UniqueValues!G:G,0)))),"#N/C")</f>
        <v>Fanniidae</v>
      </c>
      <c r="AE852" s="87">
        <f>+IFERROR(IF(AF852="#N/C","#N/C",INDEX(Taxonomy_UniqueValues!G:G,MATCH(AF852,Taxonomy_UniqueValues!H:H,0))),"#N/C")</f>
        <v>0</v>
      </c>
      <c r="AF852" s="89" t="s">
        <v>39</v>
      </c>
      <c r="AG852" s="88" t="s">
        <v>37</v>
      </c>
      <c r="AH852" s="39" t="str" cm="1">
        <f t="array" ref="AH852">IF(LEN(V852)&gt;1,V852,_xlfn.LET(_xlpm.cls,Y852, _xlpm.ord,IFERROR(Z852,"#N/C"), _xlpm.subord,IFERROR(AA852,"#N/C"), _xlpm.infr,IFERROR(AB852,"#N/C"), _xlpm.sf,IFERROR(AC852,"#N/C"), _xlpm.fam,IFERROR(AD852,"#N/C"), _xlpm.subfam,IF(TRIM(AE852)="-","#N/C",IFERROR(AE852,"#N/C")),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_xlpm.fallback,IF(IFERROR(Z852,"#N/C")="#N/C",Y852,IF(IFERROR(AA852,"#N/C")="#N/C",Z852,IF(IFERROR(AB852,"#N/C")="#N/C",AA852,IF(IFERROR(AC852,"#N/C")="#N/C",AB852,IF(IFERROR(AD852,"#N/C")="#N/C",AC852,IF(IFERROR(AE852,"#N/C")="#N/C",AD852,"#N/C")))))), _xlpm.finalResult,IF(OR(_xlpm.computedResult="",_xlpm.computedResult="#N/C"),_xlpm.fallback,_xlpm.computedResult), INDEX(_xlpm.finalResult,1)))</f>
        <v>fly</v>
      </c>
      <c r="AI852" s="106" t="s">
        <v>35</v>
      </c>
      <c r="AJ852" s="55" t="str">
        <f t="shared" si="116"/>
        <v>Insecta.Diptera.Brachycera.Muscomorpha.Muscoidea.Fanniidae.0.Fannia.#N/C</v>
      </c>
    </row>
    <row r="853" spans="1:36" x14ac:dyDescent="0.25">
      <c r="A853" s="3">
        <v>44</v>
      </c>
      <c r="B853" s="50" t="str">
        <f t="shared" si="112"/>
        <v>FAIR-D4_44</v>
      </c>
      <c r="C853" s="51" t="s">
        <v>908</v>
      </c>
      <c r="D853" s="4">
        <f t="shared" si="119"/>
        <v>45163</v>
      </c>
      <c r="E853" s="1" t="s">
        <v>976</v>
      </c>
      <c r="F853" s="81" t="str">
        <f>HYPERLINK(VLOOKUP(E853,Video_List!G:K,5),"video")</f>
        <v>video</v>
      </c>
      <c r="G853" s="5" t="str">
        <f>IF(ISBLANK(E853),"",IFERROR(IF(MATCH(E853,Video_List!$G:$G,)&gt;0,"ok",""),"errr"))</f>
        <v>ok</v>
      </c>
      <c r="H853" s="1" t="s">
        <v>976</v>
      </c>
      <c r="I853" s="81" t="str">
        <f>HYPERLINK(VLOOKUP(H853,Video_List!G:K,5),"video")</f>
        <v>video</v>
      </c>
      <c r="J853" s="5" t="str">
        <f>IF(ISBLANK(H853),"",IFERROR(IF(MATCH(H853,Video_List!$G:$G,)&gt;0,"ok",""),"error"))</f>
        <v>ok</v>
      </c>
      <c r="K853" s="2">
        <v>45163.3370138889</v>
      </c>
      <c r="L853" s="2">
        <v>45163.337118055599</v>
      </c>
      <c r="M853" s="59">
        <f t="shared" si="113"/>
        <v>1.041666982928291E-4</v>
      </c>
      <c r="N853" s="53" t="s">
        <v>31</v>
      </c>
      <c r="O853" s="54" t="s">
        <v>32</v>
      </c>
      <c r="P853" s="54" t="s">
        <v>33</v>
      </c>
      <c r="Q853" s="6">
        <v>44</v>
      </c>
      <c r="R853" s="5" t="str">
        <f t="shared" si="117"/>
        <v>FAIR-D4/44</v>
      </c>
      <c r="S853" s="4" t="str">
        <f>IF(ISBLANK(E853),"",IF(E853=H853, "1 video",CONCATENATE((+COUNTIFS(Video_List!$A:$A,Monitoring!C853,Video_List!$D:$D,"&lt;=" &amp;Monitoring!L853)-COUNTIFS(Video_List!$A:$A,Monitoring!C853,Video_List!$D:$D,"&lt;=" &amp;Monitoring!K853))+1," videos")))</f>
        <v>1 video</v>
      </c>
      <c r="T853" s="54" t="s">
        <v>34</v>
      </c>
      <c r="U853" s="75"/>
      <c r="V853" s="7" t="str">
        <f t="shared" si="115"/>
        <v/>
      </c>
      <c r="W853" s="85" t="str">
        <f t="shared" si="118"/>
        <v>yes</v>
      </c>
      <c r="X853" s="86" t="s">
        <v>35</v>
      </c>
      <c r="Y853" s="87" t="str">
        <f>+IFERROR(IF(Z853="#N/C","#N/C",IF(Z853=0,INDEX(Taxonomy_UniqueValues!A:A,MATCH(AA853,Taxonomy_UniqueValues!C:C,0)),INDEX(Taxonomy_UniqueValues!A:A,MATCH(Z853,Taxonomy_UniqueValues!B:B,0)))),"#N/C")</f>
        <v>Insecta</v>
      </c>
      <c r="Z853" s="87" t="str">
        <f>+IFERROR(IF(AA853="#N/C","#N/C",IF(AA853=0,INDEX(Taxonomy_UniqueValues!B:B,MATCH(AB853,Taxonomy_UniqueValues!D:D,0)),INDEX(Taxonomy_UniqueValues!B:B,MATCH(AA853,Taxonomy_UniqueValues!C:C,0)))),"#N/C")</f>
        <v>Diptera</v>
      </c>
      <c r="AA853" s="87" t="str">
        <f>+IFERROR(IF(AB853="#N/C","#N/C",IF(AB853=0,INDEX(Taxonomy_UniqueValues!C:C,MATCH(AC853,Taxonomy_UniqueValues!E:E,0)),INDEX(Taxonomy_UniqueValues!C:C,MATCH(AB853,Taxonomy_UniqueValues!D:D,0)))),"#N/C")</f>
        <v>Brachycera</v>
      </c>
      <c r="AB853" s="87" t="str">
        <f>+IFERROR(IF(AC853="#N/C","#N/C",IF(AC853=0,INDEX(Taxonomy_UniqueValues!D:D,MATCH(AD853,Taxonomy_UniqueValues!F:F,0)),INDEX(Taxonomy_UniqueValues!D:D,MATCH(AC853,Taxonomy_UniqueValues!E:E,0)))),"#N/C")</f>
        <v>Muscomorpha</v>
      </c>
      <c r="AC853" s="87" t="str">
        <f>+IFERROR(IF(AD853="#N/C","#N/C",IF(AD853=0,INDEX(Taxonomy_UniqueValues!E:E,MATCH(AE853,Taxonomy_UniqueValues!G:G,0)),INDEX(Taxonomy_UniqueValues!E:E,MATCH(AD853,Taxonomy_UniqueValues!F:F,0)))),"#N/C")</f>
        <v>Muscoidea</v>
      </c>
      <c r="AD853" s="87" t="str">
        <f>+IFERROR(IF(AE853="#N/C","#N/C",IF(AE853=0,INDEX(Taxonomy_UniqueValues!F:F,MATCH(AF853,Taxonomy_UniqueValues!H:H,0)),INDEX(Taxonomy_UniqueValues!F:F,MATCH(AE853,Taxonomy_UniqueValues!G:G,0)))),"#N/C")</f>
        <v>Fanniidae</v>
      </c>
      <c r="AE853" s="87">
        <f>+IFERROR(IF(AF853="#N/C","#N/C",INDEX(Taxonomy_UniqueValues!G:G,MATCH(AF853,Taxonomy_UniqueValues!H:H,0))),"#N/C")</f>
        <v>0</v>
      </c>
      <c r="AF853" s="89" t="s">
        <v>39</v>
      </c>
      <c r="AG853" s="88" t="s">
        <v>37</v>
      </c>
      <c r="AH853" s="39" t="str" cm="1">
        <f t="array" ref="AH853">IF(LEN(V853)&gt;1,V853,_xlfn.LET(_xlpm.cls,Y853, _xlpm.ord,IFERROR(Z853,"#N/C"), _xlpm.subord,IFERROR(AA853,"#N/C"), _xlpm.infr,IFERROR(AB853,"#N/C"), _xlpm.sf,IFERROR(AC853,"#N/C"), _xlpm.fam,IFERROR(AD853,"#N/C"), _xlpm.subfam,IF(TRIM(AE853)="-","#N/C",IFERROR(AE853,"#N/C")),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_xlpm.fallback,IF(IFERROR(Z853,"#N/C")="#N/C",Y853,IF(IFERROR(AA853,"#N/C")="#N/C",Z853,IF(IFERROR(AB853,"#N/C")="#N/C",AA853,IF(IFERROR(AC853,"#N/C")="#N/C",AB853,IF(IFERROR(AD853,"#N/C")="#N/C",AC853,IF(IFERROR(AE853,"#N/C")="#N/C",AD853,"#N/C")))))), _xlpm.finalResult,IF(OR(_xlpm.computedResult="",_xlpm.computedResult="#N/C"),_xlpm.fallback,_xlpm.computedResult), INDEX(_xlpm.finalResult,1)))</f>
        <v>fly</v>
      </c>
      <c r="AI853" s="106" t="s">
        <v>35</v>
      </c>
      <c r="AJ853" s="55" t="str">
        <f t="shared" si="116"/>
        <v>Insecta.Diptera.Brachycera.Muscomorpha.Muscoidea.Fanniidae.0.Fannia.#N/C</v>
      </c>
    </row>
    <row r="854" spans="1:36" x14ac:dyDescent="0.25">
      <c r="A854" s="3">
        <v>45</v>
      </c>
      <c r="B854" s="50" t="str">
        <f t="shared" si="112"/>
        <v>FAIR-D4_45</v>
      </c>
      <c r="C854" s="51" t="s">
        <v>908</v>
      </c>
      <c r="D854" s="4">
        <f t="shared" si="119"/>
        <v>45163</v>
      </c>
      <c r="E854" s="1" t="s">
        <v>977</v>
      </c>
      <c r="F854" s="81" t="str">
        <f>HYPERLINK(VLOOKUP(E854,Video_List!G:K,5),"video")</f>
        <v>video</v>
      </c>
      <c r="G854" s="5" t="str">
        <f>IF(ISBLANK(E854),"",IFERROR(IF(MATCH(E854,Video_List!$G:$G,)&gt;0,"ok",""),"errr"))</f>
        <v>ok</v>
      </c>
      <c r="H854" s="1" t="s">
        <v>977</v>
      </c>
      <c r="I854" s="81" t="str">
        <f>HYPERLINK(VLOOKUP(H854,Video_List!G:K,5),"video")</f>
        <v>video</v>
      </c>
      <c r="J854" s="5" t="str">
        <f>IF(ISBLANK(H854),"",IFERROR(IF(MATCH(H854,Video_List!$G:$G,)&gt;0,"ok",""),"error"))</f>
        <v>ok</v>
      </c>
      <c r="K854" s="2">
        <v>45163.345289351899</v>
      </c>
      <c r="L854" s="2">
        <v>45163.3461805556</v>
      </c>
      <c r="M854" s="59">
        <f t="shared" si="113"/>
        <v>8.9120370103046298E-4</v>
      </c>
      <c r="N854" s="53" t="s">
        <v>31</v>
      </c>
      <c r="O854" s="54" t="s">
        <v>35</v>
      </c>
      <c r="P854" s="54" t="s">
        <v>33</v>
      </c>
      <c r="Q854" s="6">
        <v>45</v>
      </c>
      <c r="R854" s="5" t="str">
        <f t="shared" si="117"/>
        <v>FAIR-D4/45</v>
      </c>
      <c r="S854" s="4" t="str">
        <f>IF(ISBLANK(E854),"",IF(E854=H854, "1 video",CONCATENATE((+COUNTIFS(Video_List!$A:$A,Monitoring!C854,Video_List!$D:$D,"&lt;=" &amp;Monitoring!L854)-COUNTIFS(Video_List!$A:$A,Monitoring!C854,Video_List!$D:$D,"&lt;=" &amp;Monitoring!K854))+1," videos")))</f>
        <v>1 video</v>
      </c>
      <c r="T854" s="54" t="s">
        <v>34</v>
      </c>
      <c r="U854" s="75"/>
      <c r="V854" s="7" t="str">
        <f t="shared" si="115"/>
        <v/>
      </c>
      <c r="W854" s="85" t="str">
        <f t="shared" si="118"/>
        <v>yes</v>
      </c>
      <c r="X854" s="86" t="s">
        <v>35</v>
      </c>
      <c r="Y854" s="87" t="str">
        <f>+IFERROR(IF(Z854="#N/C","#N/C",IF(Z854=0,INDEX(Taxonomy_UniqueValues!A:A,MATCH(AA854,Taxonomy_UniqueValues!C:C,0)),INDEX(Taxonomy_UniqueValues!A:A,MATCH(Z854,Taxonomy_UniqueValues!B:B,0)))),"#N/C")</f>
        <v>Insecta</v>
      </c>
      <c r="Z854" s="87" t="str">
        <f>+IFERROR(IF(AA854="#N/C","#N/C",IF(AA854=0,INDEX(Taxonomy_UniqueValues!B:B,MATCH(AB854,Taxonomy_UniqueValues!D:D,0)),INDEX(Taxonomy_UniqueValues!B:B,MATCH(AA854,Taxonomy_UniqueValues!C:C,0)))),"#N/C")</f>
        <v>Diptera</v>
      </c>
      <c r="AA854" s="87" t="str">
        <f>+IFERROR(IF(AB854="#N/C","#N/C",IF(AB854=0,INDEX(Taxonomy_UniqueValues!C:C,MATCH(AC854,Taxonomy_UniqueValues!E:E,0)),INDEX(Taxonomy_UniqueValues!C:C,MATCH(AB854,Taxonomy_UniqueValues!D:D,0)))),"#N/C")</f>
        <v>Brachycera</v>
      </c>
      <c r="AB854" s="87" t="str">
        <f>+IFERROR(IF(AC854="#N/C","#N/C",IF(AC854=0,INDEX(Taxonomy_UniqueValues!D:D,MATCH(AD854,Taxonomy_UniqueValues!F:F,0)),INDEX(Taxonomy_UniqueValues!D:D,MATCH(AC854,Taxonomy_UniqueValues!E:E,0)))),"#N/C")</f>
        <v>Muscomorpha</v>
      </c>
      <c r="AC854" s="87" t="str">
        <f>+IFERROR(IF(AD854="#N/C","#N/C",IF(AD854=0,INDEX(Taxonomy_UniqueValues!E:E,MATCH(AE854,Taxonomy_UniqueValues!G:G,0)),INDEX(Taxonomy_UniqueValues!E:E,MATCH(AD854,Taxonomy_UniqueValues!F:F,0)))),"#N/C")</f>
        <v>Muscoidea</v>
      </c>
      <c r="AD854" s="87" t="str">
        <f>+IFERROR(IF(AE854="#N/C","#N/C",IF(AE854=0,INDEX(Taxonomy_UniqueValues!F:F,MATCH(AF854,Taxonomy_UniqueValues!H:H,0)),INDEX(Taxonomy_UniqueValues!F:F,MATCH(AE854,Taxonomy_UniqueValues!G:G,0)))),"#N/C")</f>
        <v>Fanniidae</v>
      </c>
      <c r="AE854" s="87">
        <f>+IFERROR(IF(AF854="#N/C","#N/C",INDEX(Taxonomy_UniqueValues!G:G,MATCH(AF854,Taxonomy_UniqueValues!H:H,0))),"#N/C")</f>
        <v>0</v>
      </c>
      <c r="AF854" s="89" t="s">
        <v>39</v>
      </c>
      <c r="AG854" s="88" t="s">
        <v>37</v>
      </c>
      <c r="AH854" s="39" t="str" cm="1">
        <f t="array" ref="AH854">IF(LEN(V854)&gt;1,V854,_xlfn.LET(_xlpm.cls,Y854, _xlpm.ord,IFERROR(Z854,"#N/C"), _xlpm.subord,IFERROR(AA854,"#N/C"), _xlpm.infr,IFERROR(AB854,"#N/C"), _xlpm.sf,IFERROR(AC854,"#N/C"), _xlpm.fam,IFERROR(AD854,"#N/C"), _xlpm.subfam,IF(TRIM(AE854)="-","#N/C",IFERROR(AE854,"#N/C")),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_xlpm.fallback,IF(IFERROR(Z854,"#N/C")="#N/C",Y854,IF(IFERROR(AA854,"#N/C")="#N/C",Z854,IF(IFERROR(AB854,"#N/C")="#N/C",AA854,IF(IFERROR(AC854,"#N/C")="#N/C",AB854,IF(IFERROR(AD854,"#N/C")="#N/C",AC854,IF(IFERROR(AE854,"#N/C")="#N/C",AD854,"#N/C")))))), _xlpm.finalResult,IF(OR(_xlpm.computedResult="",_xlpm.computedResult="#N/C"),_xlpm.fallback,_xlpm.computedResult), INDEX(_xlpm.finalResult,1)))</f>
        <v>fly</v>
      </c>
      <c r="AI854" s="106" t="s">
        <v>35</v>
      </c>
      <c r="AJ854" s="55" t="str">
        <f t="shared" si="116"/>
        <v>Insecta.Diptera.Brachycera.Muscomorpha.Muscoidea.Fanniidae.0.Fannia.#N/C</v>
      </c>
    </row>
    <row r="855" spans="1:36" x14ac:dyDescent="0.25">
      <c r="A855" s="3">
        <v>46</v>
      </c>
      <c r="B855" s="50" t="str">
        <f t="shared" si="112"/>
        <v>FAIR-D4_46</v>
      </c>
      <c r="C855" s="51" t="s">
        <v>908</v>
      </c>
      <c r="D855" s="4">
        <f t="shared" si="119"/>
        <v>45163</v>
      </c>
      <c r="E855" s="1" t="s">
        <v>977</v>
      </c>
      <c r="F855" s="81" t="str">
        <f>HYPERLINK(VLOOKUP(E855,Video_List!G:K,5),"video")</f>
        <v>video</v>
      </c>
      <c r="G855" s="5" t="str">
        <f>IF(ISBLANK(E855),"",IFERROR(IF(MATCH(E855,Video_List!$G:$G,)&gt;0,"ok",""),"errr"))</f>
        <v>ok</v>
      </c>
      <c r="H855" s="1" t="s">
        <v>977</v>
      </c>
      <c r="I855" s="81" t="str">
        <f>HYPERLINK(VLOOKUP(H855,Video_List!G:K,5),"video")</f>
        <v>video</v>
      </c>
      <c r="J855" s="5" t="str">
        <f>IF(ISBLANK(H855),"",IFERROR(IF(MATCH(H855,Video_List!$G:$G,)&gt;0,"ok",""),"error"))</f>
        <v>ok</v>
      </c>
      <c r="K855" s="2">
        <v>45163.3454166667</v>
      </c>
      <c r="L855" s="2">
        <v>45163.345462963</v>
      </c>
      <c r="M855" s="59">
        <f t="shared" si="113"/>
        <v>4.6296299842651933E-5</v>
      </c>
      <c r="N855" s="53" t="s">
        <v>31</v>
      </c>
      <c r="O855" s="54" t="s">
        <v>35</v>
      </c>
      <c r="P855" s="54" t="s">
        <v>33</v>
      </c>
      <c r="Q855" s="6">
        <v>46</v>
      </c>
      <c r="R855" s="5" t="str">
        <f t="shared" si="117"/>
        <v>FAIR-D4/46</v>
      </c>
      <c r="S855" s="4" t="str">
        <f>IF(ISBLANK(E855),"",IF(E855=H855, "1 video",CONCATENATE((+COUNTIFS(Video_List!$A:$A,Monitoring!C855,Video_List!$D:$D,"&lt;=" &amp;Monitoring!L855)-COUNTIFS(Video_List!$A:$A,Monitoring!C855,Video_List!$D:$D,"&lt;=" &amp;Monitoring!K855))+1," videos")))</f>
        <v>1 video</v>
      </c>
      <c r="T855" s="6" t="s">
        <v>537</v>
      </c>
      <c r="U855" s="75"/>
      <c r="V855" s="7" t="str">
        <f t="shared" si="115"/>
        <v/>
      </c>
      <c r="W855" s="85" t="str">
        <f t="shared" si="118"/>
        <v>yes</v>
      </c>
      <c r="X855" s="86" t="s">
        <v>32</v>
      </c>
      <c r="Y855" s="87" t="str">
        <f>+IFERROR(IF(Z855="#N/C","#N/C",INDEX(Taxonomy_UniqueValues!A:A,MATCH(Z855,Taxonomy_UniqueValues!B:B,0))),"#N/C")</f>
        <v>Insecta</v>
      </c>
      <c r="Z855" s="87" t="str">
        <f>+IFERROR(IF(AA855="#N/C","#N/C",INDEX(Taxonomy_UniqueValues!B:B,MATCH(AA855,Taxonomy_UniqueValues!C:C,0))),"#N/C")</f>
        <v>Diptera</v>
      </c>
      <c r="AA855" s="87" t="str">
        <f>+IFERROR(IF(AC855="#N/C","#N/C",INDEX(Taxonomy_UniqueValues!C:C,MATCH(AC855,Taxonomy_UniqueValues!E:E,0))),"#N/C")</f>
        <v>Brachycera</v>
      </c>
      <c r="AB855" s="87" t="str">
        <f>+IFERROR(IF(AC855="#N/C","#N/C",INDEX(Taxonomy_UniqueValues!D:D,MATCH(AC855,Taxonomy_UniqueValues!E:E,0))),"#N/C")</f>
        <v>Muscomorpha</v>
      </c>
      <c r="AC855" s="87" t="str">
        <f>+IFERROR(IF(AD855="#N/C","#N/C",INDEX(Taxonomy_UniqueValues!E:E,MATCH(AD855,Taxonomy_UniqueValues!F:F,0))),"#N/C")</f>
        <v>Oestroidea</v>
      </c>
      <c r="AD855" s="87" t="str">
        <f>+IFERROR(IF(AE855="#N/C","#N/C",INDEX(Taxonomy_UniqueValues!F:F,MATCH(AE855,Taxonomy_UniqueValues!G:G,0))),"#N/C")</f>
        <v>Sarcophagidae</v>
      </c>
      <c r="AE855" s="87" t="s">
        <v>312</v>
      </c>
      <c r="AF855" s="89" t="str">
        <f>+IFERROR(IF(AG855="#N/C","#N/C",INDEX(Taxonomy_UniqueValues!H:H,MATCH(AG855,Taxonomy_UniqueValues!I:I,0))),"#N/C")</f>
        <v>#N/C</v>
      </c>
      <c r="AG855" s="88" t="s">
        <v>37</v>
      </c>
      <c r="AH855" s="39" t="str" cm="1">
        <f t="array" ref="AH855">IF(LEN(V855)&gt;1,V855,_xlfn.LET(_xlpm.cls,Y855, _xlpm.ord,IFERROR(Z855,"#N/C"), _xlpm.subord,IFERROR(AA855,"#N/C"), _xlpm.infr,IFERROR(AB855,"#N/C"), _xlpm.sf,IFERROR(AC855,"#N/C"), _xlpm.fam,IFERROR(AD855,"#N/C"), _xlpm.subfam,IF(TRIM(AE855)="-","#N/C",IFERROR(AE855,"#N/C")),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_xlpm.fallback,IF(IFERROR(Z855,"#N/C")="#N/C",Y855,IF(IFERROR(AA855,"#N/C")="#N/C",Z855,IF(IFERROR(AB855,"#N/C")="#N/C",AA855,IF(IFERROR(AC855,"#N/C")="#N/C",AB855,IF(IFERROR(AD855,"#N/C")="#N/C",AC855,IF(IFERROR(AE855,"#N/C")="#N/C",AD855,"#N/C")))))), _xlpm.finalResult,IF(OR(_xlpm.computedResult="",_xlpm.computedResult="#N/C"),_xlpm.fallback,_xlpm.computedResult), INDEX(_xlpm.finalResult,1)))</f>
        <v>flesh_fly</v>
      </c>
      <c r="AI855" s="106" t="s">
        <v>35</v>
      </c>
      <c r="AJ855" s="55" t="str">
        <f t="shared" si="116"/>
        <v>Insecta.Diptera.Brachycera.Muscomorpha.Oestroidea.Sarcophagidae.Sarcophaginae.#N/C.#N/C</v>
      </c>
    </row>
    <row r="856" spans="1:36" x14ac:dyDescent="0.25">
      <c r="A856" s="3">
        <v>47</v>
      </c>
      <c r="B856" s="50" t="str">
        <f t="shared" si="112"/>
        <v>FAIR-D4_47</v>
      </c>
      <c r="C856" s="51" t="s">
        <v>908</v>
      </c>
      <c r="D856" s="4">
        <f t="shared" si="119"/>
        <v>45163</v>
      </c>
      <c r="E856" s="1" t="s">
        <v>978</v>
      </c>
      <c r="F856" s="81" t="str">
        <f>HYPERLINK(VLOOKUP(E856,Video_List!G:K,5),"video")</f>
        <v>video</v>
      </c>
      <c r="G856" s="5" t="str">
        <f>IF(ISBLANK(E856),"",IFERROR(IF(MATCH(E856,Video_List!$G:$G,)&gt;0,"ok",""),"errr"))</f>
        <v>ok</v>
      </c>
      <c r="H856" s="1" t="s">
        <v>978</v>
      </c>
      <c r="I856" s="81" t="str">
        <f>HYPERLINK(VLOOKUP(H856,Video_List!G:K,5),"video")</f>
        <v>video</v>
      </c>
      <c r="J856" s="5" t="str">
        <f>IF(ISBLANK(H856),"",IFERROR(IF(MATCH(H856,Video_List!$G:$G,)&gt;0,"ok",""),"error"))</f>
        <v>ok</v>
      </c>
      <c r="K856" s="2">
        <v>45163.359537037002</v>
      </c>
      <c r="L856" s="2">
        <v>45163.359606481499</v>
      </c>
      <c r="M856" s="59">
        <f t="shared" si="113"/>
        <v>6.9444497057702392E-5</v>
      </c>
      <c r="N856" s="53" t="s">
        <v>31</v>
      </c>
      <c r="O856" s="54" t="s">
        <v>32</v>
      </c>
      <c r="P856" s="54" t="s">
        <v>33</v>
      </c>
      <c r="Q856" s="6">
        <v>47</v>
      </c>
      <c r="R856" s="5" t="str">
        <f t="shared" si="117"/>
        <v>FAIR-D4/47</v>
      </c>
      <c r="S856" s="4" t="str">
        <f>IF(ISBLANK(E856),"",IF(E856=H856, "1 video",CONCATENATE((+COUNTIFS(Video_List!$A:$A,Monitoring!C856,Video_List!$D:$D,"&lt;=" &amp;Monitoring!L856)-COUNTIFS(Video_List!$A:$A,Monitoring!C856,Video_List!$D:$D,"&lt;=" &amp;Monitoring!K856))+1," videos")))</f>
        <v>1 video</v>
      </c>
      <c r="T856" s="54" t="s">
        <v>34</v>
      </c>
      <c r="U856" s="75"/>
      <c r="V856" s="7" t="str">
        <f t="shared" si="115"/>
        <v/>
      </c>
      <c r="W856" s="85" t="str">
        <f t="shared" si="118"/>
        <v>yes</v>
      </c>
      <c r="X856" s="86" t="s">
        <v>35</v>
      </c>
      <c r="Y856" s="87" t="str">
        <f>+IFERROR(IF(Z856="#N/C","#N/C",IF(Z856=0,INDEX(Taxonomy_UniqueValues!A:A,MATCH(AA856,Taxonomy_UniqueValues!C:C,0)),INDEX(Taxonomy_UniqueValues!A:A,MATCH(Z856,Taxonomy_UniqueValues!B:B,0)))),"#N/C")</f>
        <v>Insecta</v>
      </c>
      <c r="Z856" s="87" t="str">
        <f>+IFERROR(IF(AA856="#N/C","#N/C",IF(AA856=0,INDEX(Taxonomy_UniqueValues!B:B,MATCH(AB856,Taxonomy_UniqueValues!D:D,0)),INDEX(Taxonomy_UniqueValues!B:B,MATCH(AA856,Taxonomy_UniqueValues!C:C,0)))),"#N/C")</f>
        <v>Diptera</v>
      </c>
      <c r="AA856" s="87" t="str">
        <f>+IFERROR(IF(AB856="#N/C","#N/C",IF(AB856=0,INDEX(Taxonomy_UniqueValues!C:C,MATCH(AC856,Taxonomy_UniqueValues!E:E,0)),INDEX(Taxonomy_UniqueValues!C:C,MATCH(AB856,Taxonomy_UniqueValues!D:D,0)))),"#N/C")</f>
        <v>Brachycera</v>
      </c>
      <c r="AB856" s="87" t="str">
        <f>+IFERROR(IF(AC856="#N/C","#N/C",IF(AC856=0,INDEX(Taxonomy_UniqueValues!D:D,MATCH(AD856,Taxonomy_UniqueValues!F:F,0)),INDEX(Taxonomy_UniqueValues!D:D,MATCH(AC856,Taxonomy_UniqueValues!E:E,0)))),"#N/C")</f>
        <v>Muscomorpha</v>
      </c>
      <c r="AC856" s="87" t="str">
        <f>+IFERROR(IF(AD856="#N/C","#N/C",IF(AD856=0,INDEX(Taxonomy_UniqueValues!E:E,MATCH(AE856,Taxonomy_UniqueValues!G:G,0)),INDEX(Taxonomy_UniqueValues!E:E,MATCH(AD856,Taxonomy_UniqueValues!F:F,0)))),"#N/C")</f>
        <v>Muscoidea</v>
      </c>
      <c r="AD856" s="87" t="str">
        <f>+IFERROR(IF(AE856="#N/C","#N/C",IF(AE856=0,INDEX(Taxonomy_UniqueValues!F:F,MATCH(AF856,Taxonomy_UniqueValues!H:H,0)),INDEX(Taxonomy_UniqueValues!F:F,MATCH(AE856,Taxonomy_UniqueValues!G:G,0)))),"#N/C")</f>
        <v>Fanniidae</v>
      </c>
      <c r="AE856" s="87">
        <f>+IFERROR(IF(AF856="#N/C","#N/C",INDEX(Taxonomy_UniqueValues!G:G,MATCH(AF856,Taxonomy_UniqueValues!H:H,0))),"#N/C")</f>
        <v>0</v>
      </c>
      <c r="AF856" s="89" t="s">
        <v>39</v>
      </c>
      <c r="AG856" s="88" t="s">
        <v>37</v>
      </c>
      <c r="AH856" s="39" t="str" cm="1">
        <f t="array" ref="AH856">IF(LEN(V856)&gt;1,V856,_xlfn.LET(_xlpm.cls,Y856, _xlpm.ord,IFERROR(Z856,"#N/C"), _xlpm.subord,IFERROR(AA856,"#N/C"), _xlpm.infr,IFERROR(AB856,"#N/C"), _xlpm.sf,IFERROR(AC856,"#N/C"), _xlpm.fam,IFERROR(AD856,"#N/C"), _xlpm.subfam,IF(TRIM(AE856)="-","#N/C",IFERROR(AE856,"#N/C")),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_xlpm.fallback,IF(IFERROR(Z856,"#N/C")="#N/C",Y856,IF(IFERROR(AA856,"#N/C")="#N/C",Z856,IF(IFERROR(AB856,"#N/C")="#N/C",AA856,IF(IFERROR(AC856,"#N/C")="#N/C",AB856,IF(IFERROR(AD856,"#N/C")="#N/C",AC856,IF(IFERROR(AE856,"#N/C")="#N/C",AD856,"#N/C")))))), _xlpm.finalResult,IF(OR(_xlpm.computedResult="",_xlpm.computedResult="#N/C"),_xlpm.fallback,_xlpm.computedResult), INDEX(_xlpm.finalResult,1)))</f>
        <v>fly</v>
      </c>
      <c r="AI856" s="106" t="s">
        <v>35</v>
      </c>
      <c r="AJ856" s="55" t="str">
        <f t="shared" si="116"/>
        <v>Insecta.Diptera.Brachycera.Muscomorpha.Muscoidea.Fanniidae.0.Fannia.#N/C</v>
      </c>
    </row>
    <row r="857" spans="1:36" x14ac:dyDescent="0.25">
      <c r="A857" s="3">
        <v>48</v>
      </c>
      <c r="B857" s="50" t="str">
        <f t="shared" si="112"/>
        <v>FAIR-D4_48</v>
      </c>
      <c r="C857" s="51" t="s">
        <v>908</v>
      </c>
      <c r="D857" s="4">
        <f t="shared" si="119"/>
        <v>45163</v>
      </c>
      <c r="E857" s="1" t="s">
        <v>979</v>
      </c>
      <c r="F857" s="81" t="str">
        <f>HYPERLINK(VLOOKUP(E857,Video_List!G:K,5),"video")</f>
        <v>video</v>
      </c>
      <c r="G857" s="5" t="str">
        <f>IF(ISBLANK(E857),"",IFERROR(IF(MATCH(E857,Video_List!$G:$G,)&gt;0,"ok",""),"errr"))</f>
        <v>ok</v>
      </c>
      <c r="H857" s="1" t="s">
        <v>980</v>
      </c>
      <c r="I857" s="81" t="str">
        <f>HYPERLINK(VLOOKUP(H857,Video_List!G:K,5),"video")</f>
        <v>video</v>
      </c>
      <c r="J857" s="5" t="str">
        <f>IF(ISBLANK(H857),"",IFERROR(IF(MATCH(H857,Video_List!$G:$G,)&gt;0,"ok",""),"error"))</f>
        <v>ok</v>
      </c>
      <c r="K857" s="2">
        <v>45163.360289351898</v>
      </c>
      <c r="L857" s="2">
        <v>45163.362615740698</v>
      </c>
      <c r="M857" s="59">
        <f t="shared" si="113"/>
        <v>2.3263887997018173E-3</v>
      </c>
      <c r="N857" s="53" t="s">
        <v>46</v>
      </c>
      <c r="O857" s="54" t="s">
        <v>35</v>
      </c>
      <c r="P857" s="54" t="s">
        <v>31</v>
      </c>
      <c r="Q857" s="6">
        <v>48</v>
      </c>
      <c r="R857" s="5" t="str">
        <f t="shared" si="117"/>
        <v>FAIR-D4/48</v>
      </c>
      <c r="S857" s="4" t="str">
        <f>IF(ISBLANK(E857),"",IF(E857=H857, "1 video",CONCATENATE((+COUNTIFS(Video_List!$A:$A,Monitoring!C857,Video_List!$D:$D,"&lt;=" &amp;Monitoring!L857)-COUNTIFS(Video_List!$A:$A,Monitoring!C857,Video_List!$D:$D,"&lt;=" &amp;Monitoring!K857))+1," videos")))</f>
        <v>2 videos</v>
      </c>
      <c r="T857" s="54" t="s">
        <v>34</v>
      </c>
      <c r="U857" s="75"/>
      <c r="V857" s="7" t="str">
        <f t="shared" si="115"/>
        <v/>
      </c>
      <c r="W857" s="85" t="s">
        <v>35</v>
      </c>
      <c r="X857" s="86" t="s">
        <v>35</v>
      </c>
      <c r="Y857" s="87" t="str">
        <f>+IFERROR(IF(Z857="#N/C","#N/C",INDEX(Taxonomy_UniqueValues!A:A,MATCH(Z857,Taxonomy_UniqueValues!B:B,0))),"#N/C")</f>
        <v>Insecta</v>
      </c>
      <c r="Z857" s="87" t="str">
        <f>+IFERROR(IF(AA857="#N/C","#N/C",INDEX(Taxonomy_UniqueValues!B:B,MATCH(AA857,Taxonomy_UniqueValues!C:C,0))),"#N/C")</f>
        <v>Diptera</v>
      </c>
      <c r="AA857" s="87" t="s">
        <v>49</v>
      </c>
      <c r="AB857" s="87" t="str">
        <f>+IFERROR(IF(AC857="#N/C","#N/C",INDEX(Taxonomy_UniqueValues!D:D,MATCH(AC857,Taxonomy_UniqueValues!E:E,0))),"#N/C")</f>
        <v>#N/C</v>
      </c>
      <c r="AC857" s="87" t="str">
        <f>+IFERROR(IF(AD857="#N/C","#N/C",INDEX(Taxonomy_UniqueValues!E:E,MATCH(AD857,Taxonomy_UniqueValues!F:F,0))),"#N/C")</f>
        <v>#N/C</v>
      </c>
      <c r="AD857" s="87" t="str">
        <f>+IFERROR(IF(AE857="#N/C","#N/C",INDEX(Taxonomy_UniqueValues!F:F,MATCH(AE857,Taxonomy_UniqueValues!G:G,0))),"#N/C")</f>
        <v>#N/C</v>
      </c>
      <c r="AE857" s="87" t="str">
        <f>+IFERROR(IF(AF857="#N/C","#N/C",INDEX(Taxonomy_UniqueValues!G:G,MATCH(AF857,Taxonomy_UniqueValues!H:H,0))),"#N/C")</f>
        <v>#N/C</v>
      </c>
      <c r="AF857" s="89" t="str">
        <f>+IFERROR(IF(AG857="#N/C","#N/C",INDEX(Taxonomy_UniqueValues!H:H,MATCH(AG857,Taxonomy_UniqueValues!I:I,0))),"#N/C")</f>
        <v>#N/C</v>
      </c>
      <c r="AG857" s="88" t="s">
        <v>37</v>
      </c>
      <c r="AH857" s="39" t="str" cm="1">
        <f t="array" ref="AH857">IF(LEN(V857)&gt;1,V857,_xlfn.LET(_xlpm.cls,Y857, _xlpm.ord,IFERROR(Z857,"#N/C"), _xlpm.subord,IFERROR(AA857,"#N/C"), _xlpm.infr,IFERROR(AB857,"#N/C"), _xlpm.sf,IFERROR(AC857,"#N/C"), _xlpm.fam,IFERROR(AD857,"#N/C"), _xlpm.subfam,IF(TRIM(AE857)="-","#N/C",IFERROR(AE857,"#N/C")),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_xlpm.fallback,IF(IFERROR(Z857,"#N/C")="#N/C",Y857,IF(IFERROR(AA857,"#N/C")="#N/C",Z857,IF(IFERROR(AB857,"#N/C")="#N/C",AA857,IF(IFERROR(AC857,"#N/C")="#N/C",AB857,IF(IFERROR(AD857,"#N/C")="#N/C",AC857,IF(IFERROR(AE857,"#N/C")="#N/C",AD857,"#N/C")))))), _xlpm.finalResult,IF(OR(_xlpm.computedResult="",_xlpm.computedResult="#N/C"),_xlpm.fallback,_xlpm.computedResult), INDEX(_xlpm.finalResult,1)))</f>
        <v>Brachycera</v>
      </c>
      <c r="AI857" s="106" t="s">
        <v>35</v>
      </c>
      <c r="AJ857" s="55" t="str">
        <f t="shared" si="116"/>
        <v>Insecta.Diptera.Brachycera.#N/C.#N/C.#N/C.#N/C.#N/C.#N/C</v>
      </c>
    </row>
    <row r="858" spans="1:36" x14ac:dyDescent="0.25">
      <c r="A858" s="3">
        <v>49</v>
      </c>
      <c r="B858" s="50" t="str">
        <f t="shared" si="112"/>
        <v>FAIR-D4_49</v>
      </c>
      <c r="C858" s="51" t="s">
        <v>908</v>
      </c>
      <c r="D858" s="4">
        <f t="shared" si="119"/>
        <v>45163</v>
      </c>
      <c r="E858" s="1" t="s">
        <v>981</v>
      </c>
      <c r="F858" s="81" t="str">
        <f>HYPERLINK(VLOOKUP(E858,Video_List!G:K,5),"video")</f>
        <v>video</v>
      </c>
      <c r="G858" s="5" t="str">
        <f>IF(ISBLANK(E858),"",IFERROR(IF(MATCH(E858,Video_List!$G:$G,)&gt;0,"ok",""),"errr"))</f>
        <v>ok</v>
      </c>
      <c r="H858" s="1" t="s">
        <v>981</v>
      </c>
      <c r="I858" s="81" t="str">
        <f>HYPERLINK(VLOOKUP(H858,Video_List!G:K,5),"video")</f>
        <v>video</v>
      </c>
      <c r="J858" s="5" t="str">
        <f>IF(ISBLANK(H858),"",IFERROR(IF(MATCH(H858,Video_List!$G:$G,)&gt;0,"ok",""),"error"))</f>
        <v>ok</v>
      </c>
      <c r="K858" s="2">
        <v>45163.398518518501</v>
      </c>
      <c r="L858" s="2">
        <v>45163.399097222202</v>
      </c>
      <c r="M858" s="59">
        <f t="shared" si="113"/>
        <v>5.7870370073942468E-4</v>
      </c>
      <c r="N858" s="53" t="s">
        <v>33</v>
      </c>
      <c r="O858" s="54" t="s">
        <v>35</v>
      </c>
      <c r="P858" s="54" t="s">
        <v>31</v>
      </c>
      <c r="Q858" s="6">
        <v>49</v>
      </c>
      <c r="R858" s="5" t="str">
        <f t="shared" si="117"/>
        <v>FAIR-D4/49</v>
      </c>
      <c r="S858" s="4" t="str">
        <f>IF(ISBLANK(E858),"",IF(E858=H858, "1 video",CONCATENATE((+COUNTIFS(Video_List!$A:$A,Monitoring!C858,Video_List!$D:$D,"&lt;=" &amp;Monitoring!L858)-COUNTIFS(Video_List!$A:$A,Monitoring!C858,Video_List!$D:$D,"&lt;=" &amp;Monitoring!K858))+1," videos")))</f>
        <v>1 video</v>
      </c>
      <c r="T858" s="54" t="s">
        <v>34</v>
      </c>
      <c r="U858" s="75"/>
      <c r="V858" s="7" t="str">
        <f t="shared" si="115"/>
        <v/>
      </c>
      <c r="W858" s="85" t="str">
        <f t="shared" ref="W858:W863" si="120">+IF(Y858="#N/C","-",IF(AC858="#N/C","no","yes"))</f>
        <v>no</v>
      </c>
      <c r="X858" s="86" t="s">
        <v>35</v>
      </c>
      <c r="Y858" s="87" t="str">
        <f>+IFERROR(IF(Z858="#N/C","#N/C",INDEX(Taxonomy_UniqueValues!A:A,MATCH(Z858,Taxonomy_UniqueValues!B:B,0))),"#N/C")</f>
        <v>Insecta</v>
      </c>
      <c r="Z858" s="87" t="str">
        <f>+IFERROR(IF(AA858="#N/C","#N/C",INDEX(Taxonomy_UniqueValues!B:B,MATCH(AA858,Taxonomy_UniqueValues!C:C,0))),"#N/C")</f>
        <v>Diptera</v>
      </c>
      <c r="AA858" s="87" t="s">
        <v>49</v>
      </c>
      <c r="AB858" s="87" t="str">
        <f>+IFERROR(IF(AC858="#N/C","#N/C",INDEX(Taxonomy_UniqueValues!D:D,MATCH(AC858,Taxonomy_UniqueValues!E:E,0))),"#N/C")</f>
        <v>#N/C</v>
      </c>
      <c r="AC858" s="87" t="str">
        <f>+IFERROR(IF(AD858="#N/C","#N/C",INDEX(Taxonomy_UniqueValues!E:E,MATCH(AD858,Taxonomy_UniqueValues!F:F,0))),"#N/C")</f>
        <v>#N/C</v>
      </c>
      <c r="AD858" s="87" t="str">
        <f>+IFERROR(IF(AE858="#N/C","#N/C",INDEX(Taxonomy_UniqueValues!F:F,MATCH(AE858,Taxonomy_UniqueValues!G:G,0))),"#N/C")</f>
        <v>#N/C</v>
      </c>
      <c r="AE858" s="87" t="str">
        <f>+IFERROR(IF(AF858="#N/C","#N/C",INDEX(Taxonomy_UniqueValues!G:G,MATCH(AF858,Taxonomy_UniqueValues!H:H,0))),"#N/C")</f>
        <v>#N/C</v>
      </c>
      <c r="AF858" s="89" t="str">
        <f>+IFERROR(IF(AG858="#N/C","#N/C",INDEX(Taxonomy_UniqueValues!H:H,MATCH(AG858,Taxonomy_UniqueValues!I:I,0))),"#N/C")</f>
        <v>#N/C</v>
      </c>
      <c r="AG858" s="88" t="s">
        <v>37</v>
      </c>
      <c r="AH858" s="39" t="str" cm="1">
        <f t="array" ref="AH858">IF(LEN(V858)&gt;1,V858,_xlfn.LET(_xlpm.cls,Y858, _xlpm.ord,IFERROR(Z858,"#N/C"), _xlpm.subord,IFERROR(AA858,"#N/C"), _xlpm.infr,IFERROR(AB858,"#N/C"), _xlpm.sf,IFERROR(AC858,"#N/C"), _xlpm.fam,IFERROR(AD858,"#N/C"), _xlpm.subfam,IF(TRIM(AE858)="-","#N/C",IFERROR(AE858,"#N/C")),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_xlpm.fallback,IF(IFERROR(Z858,"#N/C")="#N/C",Y858,IF(IFERROR(AA858,"#N/C")="#N/C",Z858,IF(IFERROR(AB858,"#N/C")="#N/C",AA858,IF(IFERROR(AC858,"#N/C")="#N/C",AB858,IF(IFERROR(AD858,"#N/C")="#N/C",AC858,IF(IFERROR(AE858,"#N/C")="#N/C",AD858,"#N/C")))))), _xlpm.finalResult,IF(OR(_xlpm.computedResult="",_xlpm.computedResult="#N/C"),_xlpm.fallback,_xlpm.computedResult), INDEX(_xlpm.finalResult,1)))</f>
        <v>Brachycera</v>
      </c>
      <c r="AI858" s="106" t="s">
        <v>35</v>
      </c>
      <c r="AJ858" s="55" t="str">
        <f t="shared" si="116"/>
        <v>Insecta.Diptera.Brachycera.#N/C.#N/C.#N/C.#N/C.#N/C.#N/C</v>
      </c>
    </row>
    <row r="859" spans="1:36" x14ac:dyDescent="0.25">
      <c r="A859" s="3">
        <v>50</v>
      </c>
      <c r="B859" s="50" t="str">
        <f t="shared" si="112"/>
        <v>FAIR-D4_50</v>
      </c>
      <c r="C859" s="51" t="s">
        <v>908</v>
      </c>
      <c r="D859" s="4">
        <f t="shared" si="119"/>
        <v>45163</v>
      </c>
      <c r="E859" s="1" t="s">
        <v>982</v>
      </c>
      <c r="F859" s="81" t="str">
        <f>HYPERLINK(VLOOKUP(E859,Video_List!G:K,5),"video")</f>
        <v>video</v>
      </c>
      <c r="G859" s="5" t="str">
        <f>IF(ISBLANK(E859),"",IFERROR(IF(MATCH(E859,Video_List!$G:$G,)&gt;0,"ok",""),"errr"))</f>
        <v>ok</v>
      </c>
      <c r="H859" s="1" t="s">
        <v>982</v>
      </c>
      <c r="I859" s="81" t="str">
        <f>HYPERLINK(VLOOKUP(H859,Video_List!G:K,5),"video")</f>
        <v>video</v>
      </c>
      <c r="J859" s="5" t="str">
        <f>IF(ISBLANK(H859),"",IFERROR(IF(MATCH(H859,Video_List!$G:$G,)&gt;0,"ok",""),"error"))</f>
        <v>ok</v>
      </c>
      <c r="K859" s="2">
        <v>45163.426527777803</v>
      </c>
      <c r="L859" s="2">
        <v>45163.426736111098</v>
      </c>
      <c r="M859" s="59">
        <f t="shared" si="113"/>
        <v>2.0833329472225159E-4</v>
      </c>
      <c r="N859" s="53" t="s">
        <v>31</v>
      </c>
      <c r="O859" s="54" t="s">
        <v>35</v>
      </c>
      <c r="P859" s="54" t="s">
        <v>33</v>
      </c>
      <c r="Q859" s="6">
        <v>50</v>
      </c>
      <c r="R859" s="5" t="str">
        <f t="shared" si="117"/>
        <v>FAIR-D4/50</v>
      </c>
      <c r="S859" s="4" t="str">
        <f>IF(ISBLANK(E859),"",IF(E859=H859, "1 video",CONCATENATE((+COUNTIFS(Video_List!$A:$A,Monitoring!C859,Video_List!$D:$D,"&lt;=" &amp;Monitoring!L859)-COUNTIFS(Video_List!$A:$A,Monitoring!C859,Video_List!$D:$D,"&lt;=" &amp;Monitoring!K859))+1," videos")))</f>
        <v>1 video</v>
      </c>
      <c r="T859" s="54" t="s">
        <v>34</v>
      </c>
      <c r="U859" s="75"/>
      <c r="V859" s="7" t="str">
        <f t="shared" si="115"/>
        <v/>
      </c>
      <c r="W859" s="85" t="str">
        <f t="shared" si="120"/>
        <v>yes</v>
      </c>
      <c r="X859" s="86" t="s">
        <v>35</v>
      </c>
      <c r="Y859" s="87" t="str">
        <f>+IFERROR(IF(Z859="#N/C","#N/C",IF(Z859=0,INDEX(Taxonomy_UniqueValues!A:A,MATCH(AA859,Taxonomy_UniqueValues!C:C,0)),INDEX(Taxonomy_UniqueValues!A:A,MATCH(Z859,Taxonomy_UniqueValues!B:B,0)))),"#N/C")</f>
        <v>Insecta</v>
      </c>
      <c r="Z859" s="87" t="str">
        <f>+IFERROR(IF(AA859="#N/C","#N/C",IF(AA859=0,INDEX(Taxonomy_UniqueValues!B:B,MATCH(AB859,Taxonomy_UniqueValues!D:D,0)),INDEX(Taxonomy_UniqueValues!B:B,MATCH(AA859,Taxonomy_UniqueValues!C:C,0)))),"#N/C")</f>
        <v>Diptera</v>
      </c>
      <c r="AA859" s="87" t="str">
        <f>+IFERROR(IF(AB859="#N/C","#N/C",IF(AB859=0,INDEX(Taxonomy_UniqueValues!C:C,MATCH(AC859,Taxonomy_UniqueValues!E:E,0)),INDEX(Taxonomy_UniqueValues!C:C,MATCH(AB859,Taxonomy_UniqueValues!D:D,0)))),"#N/C")</f>
        <v>Brachycera</v>
      </c>
      <c r="AB859" s="87" t="str">
        <f>+IFERROR(IF(AC859="#N/C","#N/C",IF(AC859=0,INDEX(Taxonomy_UniqueValues!D:D,MATCH(AD859,Taxonomy_UniqueValues!F:F,0)),INDEX(Taxonomy_UniqueValues!D:D,MATCH(AC859,Taxonomy_UniqueValues!E:E,0)))),"#N/C")</f>
        <v>Muscomorpha</v>
      </c>
      <c r="AC859" s="87" t="str">
        <f>+IFERROR(IF(AD859="#N/C","#N/C",IF(AD859=0,INDEX(Taxonomy_UniqueValues!E:E,MATCH(AE859,Taxonomy_UniqueValues!G:G,0)),INDEX(Taxonomy_UniqueValues!E:E,MATCH(AD859,Taxonomy_UniqueValues!F:F,0)))),"#N/C")</f>
        <v>Muscoidea</v>
      </c>
      <c r="AD859" s="87" t="str">
        <f>+IFERROR(IF(AE859="#N/C","#N/C",IF(AE859=0,INDEX(Taxonomy_UniqueValues!F:F,MATCH(AF859,Taxonomy_UniqueValues!H:H,0)),INDEX(Taxonomy_UniqueValues!F:F,MATCH(AE859,Taxonomy_UniqueValues!G:G,0)))),"#N/C")</f>
        <v>Fanniidae</v>
      </c>
      <c r="AE859" s="87">
        <f>+IFERROR(IF(AF859="#N/C","#N/C",INDEX(Taxonomy_UniqueValues!G:G,MATCH(AF859,Taxonomy_UniqueValues!H:H,0))),"#N/C")</f>
        <v>0</v>
      </c>
      <c r="AF859" s="89" t="s">
        <v>39</v>
      </c>
      <c r="AG859" s="88" t="s">
        <v>37</v>
      </c>
      <c r="AH859" s="39" t="str" cm="1">
        <f t="array" ref="AH859">IF(LEN(V859)&gt;1,V859,_xlfn.LET(_xlpm.cls,Y859, _xlpm.ord,IFERROR(Z859,"#N/C"), _xlpm.subord,IFERROR(AA859,"#N/C"), _xlpm.infr,IFERROR(AB859,"#N/C"), _xlpm.sf,IFERROR(AC859,"#N/C"), _xlpm.fam,IFERROR(AD859,"#N/C"), _xlpm.subfam,IF(TRIM(AE859)="-","#N/C",IFERROR(AE859,"#N/C")),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_xlpm.fallback,IF(IFERROR(Z859,"#N/C")="#N/C",Y859,IF(IFERROR(AA859,"#N/C")="#N/C",Z859,IF(IFERROR(AB859,"#N/C")="#N/C",AA859,IF(IFERROR(AC859,"#N/C")="#N/C",AB859,IF(IFERROR(AD859,"#N/C")="#N/C",AC859,IF(IFERROR(AE859,"#N/C")="#N/C",AD859,"#N/C")))))), _xlpm.finalResult,IF(OR(_xlpm.computedResult="",_xlpm.computedResult="#N/C"),_xlpm.fallback,_xlpm.computedResult), INDEX(_xlpm.finalResult,1)))</f>
        <v>fly</v>
      </c>
      <c r="AI859" s="106" t="s">
        <v>35</v>
      </c>
      <c r="AJ859" s="55" t="str">
        <f t="shared" si="116"/>
        <v>Insecta.Diptera.Brachycera.Muscomorpha.Muscoidea.Fanniidae.0.Fannia.#N/C</v>
      </c>
    </row>
    <row r="860" spans="1:36" x14ac:dyDescent="0.25">
      <c r="A860" s="3">
        <v>51</v>
      </c>
      <c r="B860" s="50" t="str">
        <f t="shared" si="112"/>
        <v>FAIR-D4_51</v>
      </c>
      <c r="C860" s="51" t="s">
        <v>908</v>
      </c>
      <c r="D860" s="4">
        <f t="shared" si="119"/>
        <v>45163</v>
      </c>
      <c r="E860" s="1" t="s">
        <v>983</v>
      </c>
      <c r="F860" s="81" t="str">
        <f>HYPERLINK(VLOOKUP(E860,Video_List!G:K,5),"video")</f>
        <v>video</v>
      </c>
      <c r="G860" s="5" t="str">
        <f>IF(ISBLANK(E860),"",IFERROR(IF(MATCH(E860,Video_List!$G:$G,)&gt;0,"ok",""),"errr"))</f>
        <v>ok</v>
      </c>
      <c r="H860" s="1" t="s">
        <v>983</v>
      </c>
      <c r="I860" s="81" t="str">
        <f>HYPERLINK(VLOOKUP(H860,Video_List!G:K,5),"video")</f>
        <v>video</v>
      </c>
      <c r="J860" s="5" t="str">
        <f>IF(ISBLANK(H860),"",IFERROR(IF(MATCH(H860,Video_List!$G:$G,)&gt;0,"ok",""),"error"))</f>
        <v>ok</v>
      </c>
      <c r="K860" s="2">
        <v>45163.451423611099</v>
      </c>
      <c r="L860" s="2">
        <v>45163.452442129601</v>
      </c>
      <c r="M860" s="59">
        <f t="shared" si="113"/>
        <v>1.0185185019508936E-3</v>
      </c>
      <c r="N860" s="53" t="s">
        <v>46</v>
      </c>
      <c r="O860" s="54" t="s">
        <v>32</v>
      </c>
      <c r="P860" s="54" t="s">
        <v>33</v>
      </c>
      <c r="Q860" s="6">
        <v>51</v>
      </c>
      <c r="R860" s="5" t="str">
        <f t="shared" si="117"/>
        <v>FAIR-D4/51</v>
      </c>
      <c r="S860" s="4" t="str">
        <f>IF(ISBLANK(E860),"",IF(E860=H860, "1 video",CONCATENATE((+COUNTIFS(Video_List!$A:$A,Monitoring!C860,Video_List!$D:$D,"&lt;=" &amp;Monitoring!L860)-COUNTIFS(Video_List!$A:$A,Monitoring!C860,Video_List!$D:$D,"&lt;=" &amp;Monitoring!K860))+1," videos")))</f>
        <v>1 video</v>
      </c>
      <c r="T860" s="54" t="s">
        <v>34</v>
      </c>
      <c r="U860" s="75"/>
      <c r="V860" s="7" t="str">
        <f t="shared" si="115"/>
        <v/>
      </c>
      <c r="W860" s="85" t="str">
        <f t="shared" si="120"/>
        <v>yes</v>
      </c>
      <c r="X860" s="86" t="s">
        <v>35</v>
      </c>
      <c r="Y860" s="87" t="str">
        <f>+IFERROR(IF(Z860="#N/C","#N/C",IF(Z860=0,INDEX(Taxonomy_UniqueValues!A:A,MATCH(AA860,Taxonomy_UniqueValues!C:C,0)),INDEX(Taxonomy_UniqueValues!A:A,MATCH(Z860,Taxonomy_UniqueValues!B:B,0)))),"#N/C")</f>
        <v>Insecta</v>
      </c>
      <c r="Z860" s="87" t="str">
        <f>+IFERROR(IF(AA860="#N/C","#N/C",IF(AA860=0,INDEX(Taxonomy_UniqueValues!B:B,MATCH(AB860,Taxonomy_UniqueValues!D:D,0)),INDEX(Taxonomy_UniqueValues!B:B,MATCH(AA860,Taxonomy_UniqueValues!C:C,0)))),"#N/C")</f>
        <v>Diptera</v>
      </c>
      <c r="AA860" s="87" t="str">
        <f>+IFERROR(IF(AB860="#N/C","#N/C",IF(AB860=0,INDEX(Taxonomy_UniqueValues!C:C,MATCH(AC860,Taxonomy_UniqueValues!E:E,0)),INDEX(Taxonomy_UniqueValues!C:C,MATCH(AB860,Taxonomy_UniqueValues!D:D,0)))),"#N/C")</f>
        <v>Brachycera</v>
      </c>
      <c r="AB860" s="87" t="str">
        <f>+IFERROR(IF(AC860="#N/C","#N/C",IF(AC860=0,INDEX(Taxonomy_UniqueValues!D:D,MATCH(AD860,Taxonomy_UniqueValues!F:F,0)),INDEX(Taxonomy_UniqueValues!D:D,MATCH(AC860,Taxonomy_UniqueValues!E:E,0)))),"#N/C")</f>
        <v>Muscomorpha</v>
      </c>
      <c r="AC860" s="87" t="str">
        <f>+IFERROR(IF(AD860="#N/C","#N/C",IF(AD860=0,INDEX(Taxonomy_UniqueValues!E:E,MATCH(AE860,Taxonomy_UniqueValues!G:G,0)),INDEX(Taxonomy_UniqueValues!E:E,MATCH(AD860,Taxonomy_UniqueValues!F:F,0)))),"#N/C")</f>
        <v>Muscoidea</v>
      </c>
      <c r="AD860" s="87" t="str">
        <f>+IFERROR(IF(AE860="#N/C","#N/C",IF(AE860=0,INDEX(Taxonomy_UniqueValues!F:F,MATCH(AF860,Taxonomy_UniqueValues!H:H,0)),INDEX(Taxonomy_UniqueValues!F:F,MATCH(AE860,Taxonomy_UniqueValues!G:G,0)))),"#N/C")</f>
        <v>Fanniidae</v>
      </c>
      <c r="AE860" s="87">
        <f>+IFERROR(IF(AF860="#N/C","#N/C",INDEX(Taxonomy_UniqueValues!G:G,MATCH(AF860,Taxonomy_UniqueValues!H:H,0))),"#N/C")</f>
        <v>0</v>
      </c>
      <c r="AF860" s="89" t="s">
        <v>39</v>
      </c>
      <c r="AG860" s="88" t="s">
        <v>37</v>
      </c>
      <c r="AH860" s="39" t="str" cm="1">
        <f t="array" ref="AH860">IF(LEN(V860)&gt;1,V860,_xlfn.LET(_xlpm.cls,Y860, _xlpm.ord,IFERROR(Z860,"#N/C"), _xlpm.subord,IFERROR(AA860,"#N/C"), _xlpm.infr,IFERROR(AB860,"#N/C"), _xlpm.sf,IFERROR(AC860,"#N/C"), _xlpm.fam,IFERROR(AD860,"#N/C"), _xlpm.subfam,IF(TRIM(AE860)="-","#N/C",IFERROR(AE860,"#N/C")),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_xlpm.fallback,IF(IFERROR(Z860,"#N/C")="#N/C",Y860,IF(IFERROR(AA860,"#N/C")="#N/C",Z860,IF(IFERROR(AB860,"#N/C")="#N/C",AA860,IF(IFERROR(AC860,"#N/C")="#N/C",AB860,IF(IFERROR(AD860,"#N/C")="#N/C",AC860,IF(IFERROR(AE860,"#N/C")="#N/C",AD860,"#N/C")))))), _xlpm.finalResult,IF(OR(_xlpm.computedResult="",_xlpm.computedResult="#N/C"),_xlpm.fallback,_xlpm.computedResult), INDEX(_xlpm.finalResult,1)))</f>
        <v>fly</v>
      </c>
      <c r="AI860" s="106" t="s">
        <v>35</v>
      </c>
      <c r="AJ860" s="55" t="str">
        <f t="shared" si="116"/>
        <v>Insecta.Diptera.Brachycera.Muscomorpha.Muscoidea.Fanniidae.0.Fannia.#N/C</v>
      </c>
    </row>
    <row r="861" spans="1:36" x14ac:dyDescent="0.25">
      <c r="A861" s="3">
        <v>52</v>
      </c>
      <c r="B861" s="50" t="str">
        <f t="shared" si="112"/>
        <v>FAIR-D4_52</v>
      </c>
      <c r="C861" s="51" t="s">
        <v>908</v>
      </c>
      <c r="D861" s="4">
        <f t="shared" si="119"/>
        <v>45163</v>
      </c>
      <c r="E861" s="1" t="s">
        <v>984</v>
      </c>
      <c r="F861" s="81" t="str">
        <f>HYPERLINK(VLOOKUP(E861,Video_List!G:K,5),"video")</f>
        <v>video</v>
      </c>
      <c r="G861" s="5" t="str">
        <f>IF(ISBLANK(E861),"",IFERROR(IF(MATCH(E861,Video_List!$G:$G,)&gt;0,"ok",""),"errr"))</f>
        <v>ok</v>
      </c>
      <c r="H861" s="1" t="s">
        <v>984</v>
      </c>
      <c r="I861" s="81" t="str">
        <f>HYPERLINK(VLOOKUP(H861,Video_List!G:K,5),"video")</f>
        <v>video</v>
      </c>
      <c r="J861" s="5" t="str">
        <f>IF(ISBLANK(H861),"",IFERROR(IF(MATCH(H861,Video_List!$G:$G,)&gt;0,"ok",""),"error"))</f>
        <v>ok</v>
      </c>
      <c r="K861" s="2">
        <v>45163.459826388898</v>
      </c>
      <c r="L861" s="2">
        <v>45163.459976851896</v>
      </c>
      <c r="M861" s="59">
        <f t="shared" si="113"/>
        <v>1.5046299813548103E-4</v>
      </c>
      <c r="N861" s="53" t="s">
        <v>33</v>
      </c>
      <c r="O861" s="54" t="s">
        <v>32</v>
      </c>
      <c r="P861" s="54" t="s">
        <v>33</v>
      </c>
      <c r="Q861" s="6">
        <v>52</v>
      </c>
      <c r="R861" s="5" t="str">
        <f t="shared" si="117"/>
        <v>FAIR-D4/52</v>
      </c>
      <c r="S861" s="4" t="str">
        <f>IF(ISBLANK(E861),"",IF(E861=H861, "1 video",CONCATENATE((+COUNTIFS(Video_List!$A:$A,Monitoring!C861,Video_List!$D:$D,"&lt;=" &amp;Monitoring!L861)-COUNTIFS(Video_List!$A:$A,Monitoring!C861,Video_List!$D:$D,"&lt;=" &amp;Monitoring!K861))+1," videos")))</f>
        <v>1 video</v>
      </c>
      <c r="T861" s="54" t="s">
        <v>57</v>
      </c>
      <c r="U861" s="75"/>
      <c r="V861" s="7" t="str">
        <f t="shared" si="115"/>
        <v/>
      </c>
      <c r="W861" s="85" t="str">
        <f t="shared" si="120"/>
        <v>yes</v>
      </c>
      <c r="X861" s="86" t="s">
        <v>32</v>
      </c>
      <c r="Y861" s="87" t="str">
        <f>+IFERROR(IF(Z861="#N/C","#N/C",INDEX(Taxonomy_UniqueValues!A:A,MATCH(Z861,Taxonomy_UniqueValues!B:B,0))),"#N/C")</f>
        <v>Insecta</v>
      </c>
      <c r="Z861" s="87" t="str">
        <f>+IFERROR(IF(AA861="#N/C","#N/C",INDEX(Taxonomy_UniqueValues!B:B,MATCH(AA861,Taxonomy_UniqueValues!C:C,0))),"#N/C")</f>
        <v>Hymenoptera</v>
      </c>
      <c r="AA861" s="87" t="str">
        <f>+IFERROR(IF(AC861="#N/C","#N/C",INDEX(Taxonomy_UniqueValues!C:C,MATCH(AC861,Taxonomy_UniqueValues!E:E,0))),"#N/C")</f>
        <v>Apocrita</v>
      </c>
      <c r="AB861" s="87" t="str">
        <f>+IFERROR(IF(AC861="#N/C","#N/C",INDEX(Taxonomy_UniqueValues!D:D,MATCH(AC861,Taxonomy_UniqueValues!E:E,0))),"#N/C")</f>
        <v>Aculeata</v>
      </c>
      <c r="AC861" s="87" t="str">
        <f>+IFERROR(IF(AD861="#N/C","#N/C",INDEX(Taxonomy_UniqueValues!E:E,MATCH(AD861,Taxonomy_UniqueValues!F:F,0))),"#N/C")</f>
        <v>Vespoidea</v>
      </c>
      <c r="AD861" s="87" t="str">
        <f>+IFERROR(IF(AE861="#N/C","#N/C",INDEX(Taxonomy_UniqueValues!F:F,MATCH(AE861,Taxonomy_UniqueValues!G:G,0))),"#N/C")</f>
        <v>Vespidae</v>
      </c>
      <c r="AE861" s="87" t="str">
        <f>+IFERROR(IF(AF861="#N/C","#N/C",INDEX(Taxonomy_UniqueValues!G:G,MATCH(AF861,Taxonomy_UniqueValues!H:H,0))),"#N/C")</f>
        <v>Vespinae</v>
      </c>
      <c r="AF861" s="89" t="s">
        <v>58</v>
      </c>
      <c r="AG861" s="88" t="s">
        <v>37</v>
      </c>
      <c r="AH861" s="39" t="str" cm="1">
        <f t="array" ref="AH861">IF(LEN(V861)&gt;1,V861,_xlfn.LET(_xlpm.cls,Y861, _xlpm.ord,IFERROR(Z861,"#N/C"), _xlpm.subord,IFERROR(AA861,"#N/C"), _xlpm.infr,IFERROR(AB861,"#N/C"), _xlpm.sf,IFERROR(AC861,"#N/C"), _xlpm.fam,IFERROR(AD861,"#N/C"), _xlpm.subfam,IF(TRIM(AE861)="-","#N/C",IFERROR(AE861,"#N/C")),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_xlpm.fallback,IF(IFERROR(Z861,"#N/C")="#N/C",Y861,IF(IFERROR(AA861,"#N/C")="#N/C",Z861,IF(IFERROR(AB861,"#N/C")="#N/C",AA861,IF(IFERROR(AC861,"#N/C")="#N/C",AB861,IF(IFERROR(AD861,"#N/C")="#N/C",AC861,IF(IFERROR(AE861,"#N/C")="#N/C",AD861,"#N/C")))))), _xlpm.finalResult,IF(OR(_xlpm.computedResult="",_xlpm.computedResult="#N/C"),_xlpm.fallback,_xlpm.computedResult), INDEX(_xlpm.finalResult,1)))</f>
        <v>wasp</v>
      </c>
      <c r="AI861" s="106" t="s">
        <v>35</v>
      </c>
      <c r="AJ861" s="55" t="str">
        <f t="shared" si="116"/>
        <v>Insecta.Hymenoptera.Apocrita.Aculeata.Vespoidea.Vespidae.Vespinae.Vespula.#N/C</v>
      </c>
    </row>
    <row r="862" spans="1:36" x14ac:dyDescent="0.25">
      <c r="A862" s="3">
        <v>53</v>
      </c>
      <c r="B862" s="50" t="str">
        <f t="shared" si="112"/>
        <v>FAIR-D4_53</v>
      </c>
      <c r="C862" s="51" t="s">
        <v>908</v>
      </c>
      <c r="D862" s="4">
        <f t="shared" si="119"/>
        <v>45163</v>
      </c>
      <c r="E862" s="1" t="s">
        <v>985</v>
      </c>
      <c r="F862" s="81" t="str">
        <f>HYPERLINK(VLOOKUP(E862,Video_List!G:K,5),"video")</f>
        <v>video</v>
      </c>
      <c r="G862" s="5" t="str">
        <f>IF(ISBLANK(E862),"",IFERROR(IF(MATCH(E862,Video_List!$G:$G,)&gt;0,"ok",""),"errr"))</f>
        <v>ok</v>
      </c>
      <c r="H862" s="1" t="s">
        <v>986</v>
      </c>
      <c r="I862" s="81" t="str">
        <f>HYPERLINK(VLOOKUP(H862,Video_List!G:K,5),"video")</f>
        <v>video</v>
      </c>
      <c r="J862" s="5" t="str">
        <f>IF(ISBLANK(H862),"",IFERROR(IF(MATCH(H862,Video_List!$G:$G,)&gt;0,"ok",""),"error"))</f>
        <v>ok</v>
      </c>
      <c r="K862" s="2">
        <v>45163.465057870402</v>
      </c>
      <c r="L862" s="2">
        <v>45163.467453703699</v>
      </c>
      <c r="M862" s="59">
        <f t="shared" si="113"/>
        <v>2.3958332967595197E-3</v>
      </c>
      <c r="N862" s="53" t="s">
        <v>46</v>
      </c>
      <c r="O862" s="54" t="s">
        <v>35</v>
      </c>
      <c r="P862" s="54" t="s">
        <v>33</v>
      </c>
      <c r="Q862" s="6">
        <v>53</v>
      </c>
      <c r="R862" s="5" t="str">
        <f t="shared" si="117"/>
        <v>FAIR-D4/53</v>
      </c>
      <c r="S862" s="4" t="str">
        <f>IF(ISBLANK(E862),"",IF(E862=H862, "1 video",CONCATENATE((+COUNTIFS(Video_List!$A:$A,Monitoring!C862,Video_List!$D:$D,"&lt;=" &amp;Monitoring!L862)-COUNTIFS(Video_List!$A:$A,Monitoring!C862,Video_List!$D:$D,"&lt;=" &amp;Monitoring!K862))+1," videos")))</f>
        <v>2 videos</v>
      </c>
      <c r="T862" s="54" t="s">
        <v>34</v>
      </c>
      <c r="U862" s="75"/>
      <c r="V862" s="7" t="str">
        <f t="shared" si="115"/>
        <v/>
      </c>
      <c r="W862" s="85" t="str">
        <f t="shared" si="120"/>
        <v>yes</v>
      </c>
      <c r="X862" s="86" t="s">
        <v>35</v>
      </c>
      <c r="Y862" s="87" t="str">
        <f>+IFERROR(IF(Z862="#N/C","#N/C",IF(Z862=0,INDEX(Taxonomy_UniqueValues!A:A,MATCH(AA862,Taxonomy_UniqueValues!C:C,0)),INDEX(Taxonomy_UniqueValues!A:A,MATCH(Z862,Taxonomy_UniqueValues!B:B,0)))),"#N/C")</f>
        <v>Insecta</v>
      </c>
      <c r="Z862" s="87" t="str">
        <f>+IFERROR(IF(AA862="#N/C","#N/C",IF(AA862=0,INDEX(Taxonomy_UniqueValues!B:B,MATCH(AB862,Taxonomy_UniqueValues!D:D,0)),INDEX(Taxonomy_UniqueValues!B:B,MATCH(AA862,Taxonomy_UniqueValues!C:C,0)))),"#N/C")</f>
        <v>Diptera</v>
      </c>
      <c r="AA862" s="87" t="str">
        <f>+IFERROR(IF(AB862="#N/C","#N/C",IF(AB862=0,INDEX(Taxonomy_UniqueValues!C:C,MATCH(AC862,Taxonomy_UniqueValues!E:E,0)),INDEX(Taxonomy_UniqueValues!C:C,MATCH(AB862,Taxonomy_UniqueValues!D:D,0)))),"#N/C")</f>
        <v>Brachycera</v>
      </c>
      <c r="AB862" s="87" t="str">
        <f>+IFERROR(IF(AC862="#N/C","#N/C",IF(AC862=0,INDEX(Taxonomy_UniqueValues!D:D,MATCH(AD862,Taxonomy_UniqueValues!F:F,0)),INDEX(Taxonomy_UniqueValues!D:D,MATCH(AC862,Taxonomy_UniqueValues!E:E,0)))),"#N/C")</f>
        <v>Muscomorpha</v>
      </c>
      <c r="AC862" s="87" t="str">
        <f>+IFERROR(IF(AD862="#N/C","#N/C",IF(AD862=0,INDEX(Taxonomy_UniqueValues!E:E,MATCH(AE862,Taxonomy_UniqueValues!G:G,0)),INDEX(Taxonomy_UniqueValues!E:E,MATCH(AD862,Taxonomy_UniqueValues!F:F,0)))),"#N/C")</f>
        <v>Muscoidea</v>
      </c>
      <c r="AD862" s="87" t="str">
        <f>+IFERROR(IF(AE862="#N/C","#N/C",IF(AE862=0,INDEX(Taxonomy_UniqueValues!F:F,MATCH(AF862,Taxonomy_UniqueValues!H:H,0)),INDEX(Taxonomy_UniqueValues!F:F,MATCH(AE862,Taxonomy_UniqueValues!G:G,0)))),"#N/C")</f>
        <v>Fanniidae</v>
      </c>
      <c r="AE862" s="87">
        <f>+IFERROR(IF(AF862="#N/C","#N/C",INDEX(Taxonomy_UniqueValues!G:G,MATCH(AF862,Taxonomy_UniqueValues!H:H,0))),"#N/C")</f>
        <v>0</v>
      </c>
      <c r="AF862" s="89" t="s">
        <v>39</v>
      </c>
      <c r="AG862" s="88" t="s">
        <v>37</v>
      </c>
      <c r="AH862" s="39" t="str" cm="1">
        <f t="array" ref="AH862">IF(LEN(V862)&gt;1,V862,_xlfn.LET(_xlpm.cls,Y862, _xlpm.ord,IFERROR(Z862,"#N/C"), _xlpm.subord,IFERROR(AA862,"#N/C"), _xlpm.infr,IFERROR(AB862,"#N/C"), _xlpm.sf,IFERROR(AC862,"#N/C"), _xlpm.fam,IFERROR(AD862,"#N/C"), _xlpm.subfam,IF(TRIM(AE862)="-","#N/C",IFERROR(AE862,"#N/C")),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_xlpm.fallback,IF(IFERROR(Z862,"#N/C")="#N/C",Y862,IF(IFERROR(AA862,"#N/C")="#N/C",Z862,IF(IFERROR(AB862,"#N/C")="#N/C",AA862,IF(IFERROR(AC862,"#N/C")="#N/C",AB862,IF(IFERROR(AD862,"#N/C")="#N/C",AC862,IF(IFERROR(AE862,"#N/C")="#N/C",AD862,"#N/C")))))), _xlpm.finalResult,IF(OR(_xlpm.computedResult="",_xlpm.computedResult="#N/C"),_xlpm.fallback,_xlpm.computedResult), INDEX(_xlpm.finalResult,1)))</f>
        <v>fly</v>
      </c>
      <c r="AI862" s="106" t="s">
        <v>35</v>
      </c>
      <c r="AJ862" s="55" t="str">
        <f t="shared" si="116"/>
        <v>Insecta.Diptera.Brachycera.Muscomorpha.Muscoidea.Fanniidae.0.Fannia.#N/C</v>
      </c>
    </row>
    <row r="863" spans="1:36" x14ac:dyDescent="0.25">
      <c r="A863" s="3">
        <v>54</v>
      </c>
      <c r="B863" s="50" t="str">
        <f t="shared" si="112"/>
        <v>FAIR-D4_54</v>
      </c>
      <c r="C863" s="51" t="s">
        <v>908</v>
      </c>
      <c r="D863" s="4">
        <f t="shared" si="119"/>
        <v>45163</v>
      </c>
      <c r="E863" s="1" t="s">
        <v>986</v>
      </c>
      <c r="F863" s="81" t="str">
        <f>HYPERLINK(VLOOKUP(E863,Video_List!G:K,5),"video")</f>
        <v>video</v>
      </c>
      <c r="G863" s="5" t="str">
        <f>IF(ISBLANK(E863),"",IFERROR(IF(MATCH(E863,Video_List!$G:$G,)&gt;0,"ok",""),"errr"))</f>
        <v>ok</v>
      </c>
      <c r="H863" s="1" t="s">
        <v>986</v>
      </c>
      <c r="I863" s="81" t="str">
        <f>HYPERLINK(VLOOKUP(H863,Video_List!G:K,5),"video")</f>
        <v>video</v>
      </c>
      <c r="J863" s="5" t="str">
        <f>IF(ISBLANK(H863),"",IFERROR(IF(MATCH(H863,Video_List!$G:$G,)&gt;0,"ok",""),"error"))</f>
        <v>ok</v>
      </c>
      <c r="K863" s="2">
        <v>45163.467256944401</v>
      </c>
      <c r="L863" s="2">
        <v>45163.467662037001</v>
      </c>
      <c r="M863" s="59">
        <f t="shared" si="113"/>
        <v>4.0509259997634217E-4</v>
      </c>
      <c r="N863" s="53" t="s">
        <v>31</v>
      </c>
      <c r="O863" s="54" t="s">
        <v>32</v>
      </c>
      <c r="P863" s="54" t="s">
        <v>33</v>
      </c>
      <c r="Q863" s="6">
        <v>54</v>
      </c>
      <c r="R863" s="5" t="str">
        <f t="shared" si="117"/>
        <v>FAIR-D4/54</v>
      </c>
      <c r="S863" s="4" t="str">
        <f>IF(ISBLANK(E863),"",IF(E863=H863, "1 video",CONCATENATE((+COUNTIFS(Video_List!$A:$A,Monitoring!C863,Video_List!$D:$D,"&lt;=" &amp;Monitoring!L863)-COUNTIFS(Video_List!$A:$A,Monitoring!C863,Video_List!$D:$D,"&lt;=" &amp;Monitoring!K863))+1," videos")))</f>
        <v>1 video</v>
      </c>
      <c r="T863" s="54" t="s">
        <v>34</v>
      </c>
      <c r="U863" s="75"/>
      <c r="V863" s="7" t="str">
        <f t="shared" si="115"/>
        <v/>
      </c>
      <c r="W863" s="85" t="str">
        <f t="shared" si="120"/>
        <v>yes</v>
      </c>
      <c r="X863" s="86" t="s">
        <v>35</v>
      </c>
      <c r="Y863" s="87" t="str">
        <f>+IFERROR(IF(Z863="#N/C","#N/C",INDEX(Taxonomy_UniqueValues!A:A,MATCH(Z863,Taxonomy_UniqueValues!B:B,0))),"#N/C")</f>
        <v>Insecta</v>
      </c>
      <c r="Z863" s="87" t="str">
        <f>+IFERROR(IF(AA863="#N/C","#N/C",INDEX(Taxonomy_UniqueValues!B:B,MATCH(AA863,Taxonomy_UniqueValues!C:C,0))),"#N/C")</f>
        <v>Diptera</v>
      </c>
      <c r="AA863" s="87" t="str">
        <f>+IFERROR(IF(AC863="#N/C","#N/C",INDEX(Taxonomy_UniqueValues!C:C,MATCH(AC863,Taxonomy_UniqueValues!E:E,0))),"#N/C")</f>
        <v>Brachycera</v>
      </c>
      <c r="AB863" s="87" t="str">
        <f>+IFERROR(IF(AC863="#N/C","#N/C",INDEX(Taxonomy_UniqueValues!D:D,MATCH(AC863,Taxonomy_UniqueValues!E:E,0))),"#N/C")</f>
        <v>Muscomorpha</v>
      </c>
      <c r="AC863" s="87" t="s">
        <v>36</v>
      </c>
      <c r="AD863" s="87" t="str">
        <f>+IFERROR(IF(AE863="#N/C","#N/C",INDEX(Taxonomy_UniqueValues!F:F,MATCH(AE863,Taxonomy_UniqueValues!G:G,0))),"#N/C")</f>
        <v>#N/C</v>
      </c>
      <c r="AE863" s="87" t="str">
        <f>+IFERROR(IF(AF863="#N/C","#N/C",INDEX(Taxonomy_UniqueValues!G:G,MATCH(AF863,Taxonomy_UniqueValues!H:H,0))),"#N/C")</f>
        <v>#N/C</v>
      </c>
      <c r="AF863" s="89" t="str">
        <f>+IFERROR(IF(AG863="#N/C","#N/C",INDEX(Taxonomy_UniqueValues!H:H,MATCH(AG863,Taxonomy_UniqueValues!I:I,0))),"#N/C")</f>
        <v>#N/C</v>
      </c>
      <c r="AG863" s="88" t="s">
        <v>37</v>
      </c>
      <c r="AH863" s="39" t="str" cm="1">
        <f t="array" ref="AH863">IF(LEN(V863)&gt;1,V863,_xlfn.LET(_xlpm.cls,Y863, _xlpm.ord,IFERROR(Z863,"#N/C"), _xlpm.subord,IFERROR(AA863,"#N/C"), _xlpm.infr,IFERROR(AB863,"#N/C"), _xlpm.sf,IFERROR(AC863,"#N/C"), _xlpm.fam,IFERROR(AD863,"#N/C"), _xlpm.subfam,IF(TRIM(AE863)="-","#N/C",IFERROR(AE863,"#N/C")),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_xlpm.fallback,IF(IFERROR(Z863,"#N/C")="#N/C",Y863,IF(IFERROR(AA863,"#N/C")="#N/C",Z863,IF(IFERROR(AB863,"#N/C")="#N/C",AA863,IF(IFERROR(AC863,"#N/C")="#N/C",AB863,IF(IFERROR(AD863,"#N/C")="#N/C",AC863,IF(IFERROR(AE863,"#N/C")="#N/C",AD863,"#N/C")))))), _xlpm.finalResult,IF(OR(_xlpm.computedResult="",_xlpm.computedResult="#N/C"),_xlpm.fallback,_xlpm.computedResult), INDEX(_xlpm.finalResult,1)))</f>
        <v>Muscoidea</v>
      </c>
      <c r="AI863" s="106" t="s">
        <v>35</v>
      </c>
      <c r="AJ863" s="55" t="str">
        <f t="shared" si="116"/>
        <v>Insecta.Diptera.Brachycera.Muscomorpha.Muscoidea.#N/C.#N/C.#N/C.#N/C</v>
      </c>
    </row>
    <row r="864" spans="1:36" x14ac:dyDescent="0.25">
      <c r="A864" s="3">
        <v>55</v>
      </c>
      <c r="B864" s="50" t="str">
        <f t="shared" si="112"/>
        <v>FAIR-D4_55</v>
      </c>
      <c r="C864" s="51" t="s">
        <v>908</v>
      </c>
      <c r="D864" s="4">
        <f t="shared" si="119"/>
        <v>45163</v>
      </c>
      <c r="E864" s="1" t="s">
        <v>987</v>
      </c>
      <c r="F864" s="81" t="str">
        <f>HYPERLINK(VLOOKUP(E864,Video_List!G:K,5),"video")</f>
        <v>video</v>
      </c>
      <c r="G864" s="5" t="str">
        <f>IF(ISBLANK(E864),"",IFERROR(IF(MATCH(E864,Video_List!$G:$G,)&gt;0,"ok",""),"errr"))</f>
        <v>ok</v>
      </c>
      <c r="H864" s="1" t="s">
        <v>988</v>
      </c>
      <c r="I864" s="81" t="str">
        <f>HYPERLINK(VLOOKUP(H864,Video_List!G:K,5),"video")</f>
        <v>video</v>
      </c>
      <c r="J864" s="5" t="str">
        <f>IF(ISBLANK(H864),"",IFERROR(IF(MATCH(H864,Video_List!$G:$G,)&gt;0,"ok",""),"error"))</f>
        <v>ok</v>
      </c>
      <c r="K864" s="2">
        <v>45163.481620370403</v>
      </c>
      <c r="L864" s="2">
        <v>45163.491122685198</v>
      </c>
      <c r="M864" s="59">
        <f t="shared" si="113"/>
        <v>9.5023147950996645E-3</v>
      </c>
      <c r="N864" s="53" t="s">
        <v>46</v>
      </c>
      <c r="O864" s="54" t="s">
        <v>35</v>
      </c>
      <c r="P864" s="54" t="s">
        <v>33</v>
      </c>
      <c r="Q864" s="6">
        <v>55</v>
      </c>
      <c r="R864" s="5" t="str">
        <f t="shared" si="117"/>
        <v>FAIR-D4/55</v>
      </c>
      <c r="S864" s="4" t="str">
        <f>IF(ISBLANK(E864),"",IF(E864=H864, "1 video",CONCATENATE((+COUNTIFS(Video_List!$A:$A,Monitoring!C864,Video_List!$D:$D,"&lt;=" &amp;Monitoring!L864)-COUNTIFS(Video_List!$A:$A,Monitoring!C864,Video_List!$D:$D,"&lt;=" &amp;Monitoring!K864))+1," videos")))</f>
        <v>3 videos</v>
      </c>
      <c r="T864" s="54" t="s">
        <v>34</v>
      </c>
      <c r="U864" s="75"/>
      <c r="V864" s="7" t="str">
        <f t="shared" si="115"/>
        <v/>
      </c>
      <c r="W864" s="85" t="s">
        <v>35</v>
      </c>
      <c r="X864" s="86" t="s">
        <v>35</v>
      </c>
      <c r="Y864" s="87" t="str">
        <f>+IFERROR(IF(Z864="#N/C","#N/C",INDEX(Taxonomy_UniqueValues!A:A,MATCH(Z864,Taxonomy_UniqueValues!B:B,0))),"#N/C")</f>
        <v>Insecta</v>
      </c>
      <c r="Z864" s="87" t="str">
        <f>+IFERROR(IF(AA864="#N/C","#N/C",INDEX(Taxonomy_UniqueValues!B:B,MATCH(AA864,Taxonomy_UniqueValues!C:C,0))),"#N/C")</f>
        <v>Diptera</v>
      </c>
      <c r="AA864" s="87" t="s">
        <v>49</v>
      </c>
      <c r="AB864" s="87" t="str">
        <f>+IFERROR(IF(AC864="#N/C","#N/C",INDEX(Taxonomy_UniqueValues!D:D,MATCH(AC864,Taxonomy_UniqueValues!E:E,0))),"#N/C")</f>
        <v>#N/C</v>
      </c>
      <c r="AC864" s="87" t="str">
        <f>+IFERROR(IF(AD864="#N/C","#N/C",INDEX(Taxonomy_UniqueValues!E:E,MATCH(AD864,Taxonomy_UniqueValues!F:F,0))),"#N/C")</f>
        <v>#N/C</v>
      </c>
      <c r="AD864" s="87" t="str">
        <f>+IFERROR(IF(AE864="#N/C","#N/C",INDEX(Taxonomy_UniqueValues!F:F,MATCH(AE864,Taxonomy_UniqueValues!G:G,0))),"#N/C")</f>
        <v>#N/C</v>
      </c>
      <c r="AE864" s="87" t="str">
        <f>+IFERROR(IF(AF864="#N/C","#N/C",INDEX(Taxonomy_UniqueValues!G:G,MATCH(AF864,Taxonomy_UniqueValues!H:H,0))),"#N/C")</f>
        <v>#N/C</v>
      </c>
      <c r="AF864" s="89" t="str">
        <f>+IFERROR(IF(AG864="#N/C","#N/C",INDEX(Taxonomy_UniqueValues!H:H,MATCH(AG864,Taxonomy_UniqueValues!I:I,0))),"#N/C")</f>
        <v>#N/C</v>
      </c>
      <c r="AG864" s="88" t="s">
        <v>37</v>
      </c>
      <c r="AH864" s="39" t="str" cm="1">
        <f t="array" ref="AH864">IF(LEN(V864)&gt;1,V864,_xlfn.LET(_xlpm.cls,Y864, _xlpm.ord,IFERROR(Z864,"#N/C"), _xlpm.subord,IFERROR(AA864,"#N/C"), _xlpm.infr,IFERROR(AB864,"#N/C"), _xlpm.sf,IFERROR(AC864,"#N/C"), _xlpm.fam,IFERROR(AD864,"#N/C"), _xlpm.subfam,IF(TRIM(AE864)="-","#N/C",IFERROR(AE864,"#N/C")),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_xlpm.fallback,IF(IFERROR(Z864,"#N/C")="#N/C",Y864,IF(IFERROR(AA864,"#N/C")="#N/C",Z864,IF(IFERROR(AB864,"#N/C")="#N/C",AA864,IF(IFERROR(AC864,"#N/C")="#N/C",AB864,IF(IFERROR(AD864,"#N/C")="#N/C",AC864,IF(IFERROR(AE864,"#N/C")="#N/C",AD864,"#N/C")))))), _xlpm.finalResult,IF(OR(_xlpm.computedResult="",_xlpm.computedResult="#N/C"),_xlpm.fallback,_xlpm.computedResult), INDEX(_xlpm.finalResult,1)))</f>
        <v>Brachycera</v>
      </c>
      <c r="AI864" s="106" t="s">
        <v>35</v>
      </c>
      <c r="AJ864" s="55" t="str">
        <f t="shared" si="116"/>
        <v>Insecta.Diptera.Brachycera.#N/C.#N/C.#N/C.#N/C.#N/C.#N/C</v>
      </c>
    </row>
    <row r="865" spans="1:36" x14ac:dyDescent="0.25">
      <c r="A865" s="3">
        <v>56</v>
      </c>
      <c r="B865" s="50" t="str">
        <f t="shared" si="112"/>
        <v>FAIR-D4_56</v>
      </c>
      <c r="C865" s="51" t="s">
        <v>908</v>
      </c>
      <c r="D865" s="4">
        <f t="shared" si="119"/>
        <v>45163</v>
      </c>
      <c r="E865" s="1" t="s">
        <v>988</v>
      </c>
      <c r="F865" s="81" t="str">
        <f>HYPERLINK(VLOOKUP(E865,Video_List!G:K,5),"video")</f>
        <v>video</v>
      </c>
      <c r="G865" s="5" t="str">
        <f>IF(ISBLANK(E865),"",IFERROR(IF(MATCH(E865,Video_List!$G:$G,)&gt;0,"ok",""),"errr"))</f>
        <v>ok</v>
      </c>
      <c r="H865" s="1" t="s">
        <v>988</v>
      </c>
      <c r="I865" s="81" t="str">
        <f>HYPERLINK(VLOOKUP(H865,Video_List!G:K,5),"video")</f>
        <v>video</v>
      </c>
      <c r="J865" s="5" t="str">
        <f>IF(ISBLANK(H865),"",IFERROR(IF(MATCH(H865,Video_List!$G:$G,)&gt;0,"ok",""),"error"))</f>
        <v>ok</v>
      </c>
      <c r="K865" s="2">
        <v>45163.490034722199</v>
      </c>
      <c r="L865" s="2">
        <v>45163.4909259259</v>
      </c>
      <c r="M865" s="59">
        <f t="shared" si="113"/>
        <v>8.9120370103046298E-4</v>
      </c>
      <c r="N865" s="53" t="s">
        <v>31</v>
      </c>
      <c r="O865" s="54" t="s">
        <v>35</v>
      </c>
      <c r="P865" s="54" t="s">
        <v>33</v>
      </c>
      <c r="Q865" s="6">
        <v>56</v>
      </c>
      <c r="R865" s="5" t="str">
        <f t="shared" si="117"/>
        <v>FAIR-D4/56</v>
      </c>
      <c r="S865" s="4" t="str">
        <f>IF(ISBLANK(E865),"",IF(E865=H865, "1 video",CONCATENATE((+COUNTIFS(Video_List!$A:$A,Monitoring!C865,Video_List!$D:$D,"&lt;=" &amp;Monitoring!L865)-COUNTIFS(Video_List!$A:$A,Monitoring!C865,Video_List!$D:$D,"&lt;=" &amp;Monitoring!K865))+1," videos")))</f>
        <v>1 video</v>
      </c>
      <c r="T865" s="54" t="s">
        <v>34</v>
      </c>
      <c r="U865" s="75"/>
      <c r="V865" s="7" t="str">
        <f t="shared" si="115"/>
        <v/>
      </c>
      <c r="W865" s="85" t="str">
        <f>+IF(Y865="#N/C","-",IF(AC865="#N/C","no","yes"))</f>
        <v>no</v>
      </c>
      <c r="X865" s="86" t="s">
        <v>35</v>
      </c>
      <c r="Y865" s="87" t="str">
        <f>+IFERROR(IF(Z865="#N/C","#N/C",INDEX(Taxonomy_UniqueValues!A:A,MATCH(Z865,Taxonomy_UniqueValues!B:B,0))),"#N/C")</f>
        <v>Insecta</v>
      </c>
      <c r="Z865" s="87" t="str">
        <f>+IFERROR(IF(AA865="#N/C","#N/C",INDEX(Taxonomy_UniqueValues!B:B,MATCH(AA865,Taxonomy_UniqueValues!C:C,0))),"#N/C")</f>
        <v>Diptera</v>
      </c>
      <c r="AA865" s="87" t="s">
        <v>49</v>
      </c>
      <c r="AB865" s="87" t="str">
        <f>+IFERROR(IF(AC865="#N/C","#N/C",INDEX(Taxonomy_UniqueValues!D:D,MATCH(AC865,Taxonomy_UniqueValues!E:E,0))),"#N/C")</f>
        <v>#N/C</v>
      </c>
      <c r="AC865" s="87" t="str">
        <f>+IFERROR(IF(AD865="#N/C","#N/C",INDEX(Taxonomy_UniqueValues!E:E,MATCH(AD865,Taxonomy_UniqueValues!F:F,0))),"#N/C")</f>
        <v>#N/C</v>
      </c>
      <c r="AD865" s="87" t="str">
        <f>+IFERROR(IF(AE865="#N/C","#N/C",INDEX(Taxonomy_UniqueValues!F:F,MATCH(AE865,Taxonomy_UniqueValues!G:G,0))),"#N/C")</f>
        <v>#N/C</v>
      </c>
      <c r="AE865" s="87" t="str">
        <f>+IFERROR(IF(AF865="#N/C","#N/C",INDEX(Taxonomy_UniqueValues!G:G,MATCH(AF865,Taxonomy_UniqueValues!H:H,0))),"#N/C")</f>
        <v>#N/C</v>
      </c>
      <c r="AF865" s="89" t="str">
        <f>+IFERROR(IF(AG865="#N/C","#N/C",INDEX(Taxonomy_UniqueValues!H:H,MATCH(AG865,Taxonomy_UniqueValues!I:I,0))),"#N/C")</f>
        <v>#N/C</v>
      </c>
      <c r="AG865" s="88" t="s">
        <v>37</v>
      </c>
      <c r="AH865" s="39" t="str" cm="1">
        <f t="array" ref="AH865">IF(LEN(V865)&gt;1,V865,_xlfn.LET(_xlpm.cls,Y865, _xlpm.ord,IFERROR(Z865,"#N/C"), _xlpm.subord,IFERROR(AA865,"#N/C"), _xlpm.infr,IFERROR(AB865,"#N/C"), _xlpm.sf,IFERROR(AC865,"#N/C"), _xlpm.fam,IFERROR(AD865,"#N/C"), _xlpm.subfam,IF(TRIM(AE865)="-","#N/C",IFERROR(AE865,"#N/C")),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_xlpm.fallback,IF(IFERROR(Z865,"#N/C")="#N/C",Y865,IF(IFERROR(AA865,"#N/C")="#N/C",Z865,IF(IFERROR(AB865,"#N/C")="#N/C",AA865,IF(IFERROR(AC865,"#N/C")="#N/C",AB865,IF(IFERROR(AD865,"#N/C")="#N/C",AC865,IF(IFERROR(AE865,"#N/C")="#N/C",AD865,"#N/C")))))), _xlpm.finalResult,IF(OR(_xlpm.computedResult="",_xlpm.computedResult="#N/C"),_xlpm.fallback,_xlpm.computedResult), INDEX(_xlpm.finalResult,1)))</f>
        <v>Brachycera</v>
      </c>
      <c r="AI865" s="106" t="s">
        <v>35</v>
      </c>
      <c r="AJ865" s="55" t="str">
        <f t="shared" si="116"/>
        <v>Insecta.Diptera.Brachycera.#N/C.#N/C.#N/C.#N/C.#N/C.#N/C</v>
      </c>
    </row>
    <row r="866" spans="1:36" x14ac:dyDescent="0.25">
      <c r="A866" s="3">
        <v>57</v>
      </c>
      <c r="B866" s="50" t="str">
        <f t="shared" si="112"/>
        <v>FAIR-D4_57</v>
      </c>
      <c r="C866" s="51" t="s">
        <v>908</v>
      </c>
      <c r="D866" s="4">
        <f t="shared" si="119"/>
        <v>45163</v>
      </c>
      <c r="E866" s="1" t="s">
        <v>989</v>
      </c>
      <c r="F866" s="81" t="str">
        <f>HYPERLINK(VLOOKUP(E866,Video_List!G:K,5),"video")</f>
        <v>video</v>
      </c>
      <c r="G866" s="5" t="str">
        <f>IF(ISBLANK(E866),"",IFERROR(IF(MATCH(E866,Video_List!$G:$G,)&gt;0,"ok",""),"errr"))</f>
        <v>ok</v>
      </c>
      <c r="H866" s="1" t="s">
        <v>989</v>
      </c>
      <c r="I866" s="81" t="str">
        <f>HYPERLINK(VLOOKUP(H866,Video_List!G:K,5),"video")</f>
        <v>video</v>
      </c>
      <c r="J866" s="5" t="str">
        <f>IF(ISBLANK(H866),"",IFERROR(IF(MATCH(H866,Video_List!$G:$G,)&gt;0,"ok",""),"error"))</f>
        <v>ok</v>
      </c>
      <c r="K866" s="2">
        <v>45163.502187500002</v>
      </c>
      <c r="L866" s="2">
        <v>45163.502465277801</v>
      </c>
      <c r="M866" s="59">
        <f t="shared" si="113"/>
        <v>2.777777990559116E-4</v>
      </c>
      <c r="N866" s="53" t="s">
        <v>33</v>
      </c>
      <c r="O866" s="54" t="s">
        <v>32</v>
      </c>
      <c r="P866" s="54" t="s">
        <v>33</v>
      </c>
      <c r="Q866" s="6">
        <v>57</v>
      </c>
      <c r="R866" s="5" t="str">
        <f t="shared" si="117"/>
        <v>FAIR-D4/57</v>
      </c>
      <c r="S866" s="4" t="str">
        <f>IF(ISBLANK(E866),"",IF(E866=H866, "1 video",CONCATENATE((+COUNTIFS(Video_List!$A:$A,Monitoring!C866,Video_List!$D:$D,"&lt;=" &amp;Monitoring!L866)-COUNTIFS(Video_List!$A:$A,Monitoring!C866,Video_List!$D:$D,"&lt;=" &amp;Monitoring!K866))+1," videos")))</f>
        <v>1 video</v>
      </c>
      <c r="T866" s="54" t="s">
        <v>57</v>
      </c>
      <c r="U866" s="75"/>
      <c r="V866" s="7" t="str">
        <f t="shared" si="115"/>
        <v/>
      </c>
      <c r="W866" s="85" t="str">
        <f>+IF(Y866="#N/C","-",IF(AC866="#N/C","no","yes"))</f>
        <v>yes</v>
      </c>
      <c r="X866" s="86" t="s">
        <v>32</v>
      </c>
      <c r="Y866" s="87" t="str">
        <f>+IFERROR(IF(Z866="#N/C","#N/C",INDEX(Taxonomy_UniqueValues!A:A,MATCH(Z866,Taxonomy_UniqueValues!B:B,0))),"#N/C")</f>
        <v>Insecta</v>
      </c>
      <c r="Z866" s="87" t="str">
        <f>+IFERROR(IF(AA866="#N/C","#N/C",INDEX(Taxonomy_UniqueValues!B:B,MATCH(AA866,Taxonomy_UniqueValues!C:C,0))),"#N/C")</f>
        <v>Hymenoptera</v>
      </c>
      <c r="AA866" s="87" t="str">
        <f>+IFERROR(IF(AC866="#N/C","#N/C",INDEX(Taxonomy_UniqueValues!C:C,MATCH(AC866,Taxonomy_UniqueValues!E:E,0))),"#N/C")</f>
        <v>Apocrita</v>
      </c>
      <c r="AB866" s="87" t="str">
        <f>+IFERROR(IF(AC866="#N/C","#N/C",INDEX(Taxonomy_UniqueValues!D:D,MATCH(AC866,Taxonomy_UniqueValues!E:E,0))),"#N/C")</f>
        <v>Aculeata</v>
      </c>
      <c r="AC866" s="87" t="str">
        <f>+IFERROR(IF(AD866="#N/C","#N/C",INDEX(Taxonomy_UniqueValues!E:E,MATCH(AD866,Taxonomy_UniqueValues!F:F,0))),"#N/C")</f>
        <v>Vespoidea</v>
      </c>
      <c r="AD866" s="87" t="str">
        <f>+IFERROR(IF(AE866="#N/C","#N/C",INDEX(Taxonomy_UniqueValues!F:F,MATCH(AE866,Taxonomy_UniqueValues!G:G,0))),"#N/C")</f>
        <v>Vespidae</v>
      </c>
      <c r="AE866" s="87" t="str">
        <f>+IFERROR(IF(AF866="#N/C","#N/C",INDEX(Taxonomy_UniqueValues!G:G,MATCH(AF866,Taxonomy_UniqueValues!H:H,0))),"#N/C")</f>
        <v>Vespinae</v>
      </c>
      <c r="AF866" s="89" t="s">
        <v>58</v>
      </c>
      <c r="AG866" s="88" t="s">
        <v>37</v>
      </c>
      <c r="AH866" s="39" t="str" cm="1">
        <f t="array" ref="AH866">IF(LEN(V866)&gt;1,V866,_xlfn.LET(_xlpm.cls,Y866, _xlpm.ord,IFERROR(Z866,"#N/C"), _xlpm.subord,IFERROR(AA866,"#N/C"), _xlpm.infr,IFERROR(AB866,"#N/C"), _xlpm.sf,IFERROR(AC866,"#N/C"), _xlpm.fam,IFERROR(AD866,"#N/C"), _xlpm.subfam,IF(TRIM(AE866)="-","#N/C",IFERROR(AE866,"#N/C")),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_xlpm.fallback,IF(IFERROR(Z866,"#N/C")="#N/C",Y866,IF(IFERROR(AA866,"#N/C")="#N/C",Z866,IF(IFERROR(AB866,"#N/C")="#N/C",AA866,IF(IFERROR(AC866,"#N/C")="#N/C",AB866,IF(IFERROR(AD866,"#N/C")="#N/C",AC866,IF(IFERROR(AE866,"#N/C")="#N/C",AD866,"#N/C")))))), _xlpm.finalResult,IF(OR(_xlpm.computedResult="",_xlpm.computedResult="#N/C"),_xlpm.fallback,_xlpm.computedResult), INDEX(_xlpm.finalResult,1)))</f>
        <v>wasp</v>
      </c>
      <c r="AI866" s="106" t="s">
        <v>35</v>
      </c>
      <c r="AJ866" s="55" t="str">
        <f t="shared" si="116"/>
        <v>Insecta.Hymenoptera.Apocrita.Aculeata.Vespoidea.Vespidae.Vespinae.Vespula.#N/C</v>
      </c>
    </row>
    <row r="867" spans="1:36" x14ac:dyDescent="0.25">
      <c r="A867" s="3">
        <v>58</v>
      </c>
      <c r="B867" s="50" t="str">
        <f t="shared" si="112"/>
        <v>FAIR-D4_58</v>
      </c>
      <c r="C867" s="51" t="s">
        <v>908</v>
      </c>
      <c r="D867" s="4">
        <f t="shared" si="119"/>
        <v>45163</v>
      </c>
      <c r="E867" s="1" t="s">
        <v>990</v>
      </c>
      <c r="F867" s="81" t="str">
        <f>HYPERLINK(VLOOKUP(E867,Video_List!G:K,5),"video")</f>
        <v>video</v>
      </c>
      <c r="G867" s="5" t="str">
        <f>IF(ISBLANK(E867),"",IFERROR(IF(MATCH(E867,Video_List!$G:$G,)&gt;0,"ok",""),"errr"))</f>
        <v>ok</v>
      </c>
      <c r="H867" s="1" t="s">
        <v>991</v>
      </c>
      <c r="I867" s="81" t="str">
        <f>HYPERLINK(VLOOKUP(H867,Video_List!G:K,5),"video")</f>
        <v>video</v>
      </c>
      <c r="J867" s="5" t="str">
        <f>IF(ISBLANK(H867),"",IFERROR(IF(MATCH(H867,Video_List!$G:$G,)&gt;0,"ok",""),"error"))</f>
        <v>ok</v>
      </c>
      <c r="K867" s="2">
        <v>45163.518287036997</v>
      </c>
      <c r="L867" s="2">
        <v>45163.519409722197</v>
      </c>
      <c r="M867" s="59">
        <f t="shared" si="113"/>
        <v>1.1226852002437226E-3</v>
      </c>
      <c r="N867" s="53" t="s">
        <v>33</v>
      </c>
      <c r="O867" s="54" t="s">
        <v>35</v>
      </c>
      <c r="P867" s="54" t="s">
        <v>46</v>
      </c>
      <c r="Q867" s="6">
        <v>58</v>
      </c>
      <c r="R867" s="5" t="str">
        <f t="shared" si="117"/>
        <v>FAIR-D4/58</v>
      </c>
      <c r="S867" s="4" t="str">
        <f>IF(ISBLANK(E867),"",IF(E867=H867, "1 video",CONCATENATE((+COUNTIFS(Video_List!$A:$A,Monitoring!C867,Video_List!$D:$D,"&lt;=" &amp;Monitoring!L867)-COUNTIFS(Video_List!$A:$A,Monitoring!C867,Video_List!$D:$D,"&lt;=" &amp;Monitoring!K867))+1," videos")))</f>
        <v>2 videos</v>
      </c>
      <c r="T867" s="54" t="s">
        <v>34</v>
      </c>
      <c r="U867" s="75"/>
      <c r="V867" s="7" t="str">
        <f t="shared" si="115"/>
        <v/>
      </c>
      <c r="W867" s="85" t="s">
        <v>35</v>
      </c>
      <c r="X867" s="86" t="s">
        <v>35</v>
      </c>
      <c r="Y867" s="87" t="str">
        <f>+IFERROR(IF(Z867="#N/C","#N/C",INDEX(Taxonomy_UniqueValues!A:A,MATCH(Z867,Taxonomy_UniqueValues!B:B,0))),"#N/C")</f>
        <v>Insecta</v>
      </c>
      <c r="Z867" s="87" t="str">
        <f>+IFERROR(IF(AA867="#N/C","#N/C",INDEX(Taxonomy_UniqueValues!B:B,MATCH(AA867,Taxonomy_UniqueValues!C:C,0))),"#N/C")</f>
        <v>Diptera</v>
      </c>
      <c r="AA867" s="87" t="s">
        <v>49</v>
      </c>
      <c r="AB867" s="87" t="str">
        <f>+IFERROR(IF(AC867="#N/C","#N/C",INDEX(Taxonomy_UniqueValues!D:D,MATCH(AC867,Taxonomy_UniqueValues!E:E,0))),"#N/C")</f>
        <v>#N/C</v>
      </c>
      <c r="AC867" s="87" t="str">
        <f>+IFERROR(IF(AD867="#N/C","#N/C",INDEX(Taxonomy_UniqueValues!E:E,MATCH(AD867,Taxonomy_UniqueValues!F:F,0))),"#N/C")</f>
        <v>#N/C</v>
      </c>
      <c r="AD867" s="87" t="str">
        <f>+IFERROR(IF(AE867="#N/C","#N/C",INDEX(Taxonomy_UniqueValues!F:F,MATCH(AE867,Taxonomy_UniqueValues!G:G,0))),"#N/C")</f>
        <v>#N/C</v>
      </c>
      <c r="AE867" s="87" t="str">
        <f>+IFERROR(IF(AF867="#N/C","#N/C",INDEX(Taxonomy_UniqueValues!G:G,MATCH(AF867,Taxonomy_UniqueValues!H:H,0))),"#N/C")</f>
        <v>#N/C</v>
      </c>
      <c r="AF867" s="89" t="str">
        <f>+IFERROR(IF(AG867="#N/C","#N/C",INDEX(Taxonomy_UniqueValues!H:H,MATCH(AG867,Taxonomy_UniqueValues!I:I,0))),"#N/C")</f>
        <v>#N/C</v>
      </c>
      <c r="AG867" s="88" t="s">
        <v>37</v>
      </c>
      <c r="AH867" s="39" t="str" cm="1">
        <f t="array" ref="AH867">IF(LEN(V867)&gt;1,V867,_xlfn.LET(_xlpm.cls,Y867, _xlpm.ord,IFERROR(Z867,"#N/C"), _xlpm.subord,IFERROR(AA867,"#N/C"), _xlpm.infr,IFERROR(AB867,"#N/C"), _xlpm.sf,IFERROR(AC867,"#N/C"), _xlpm.fam,IFERROR(AD867,"#N/C"), _xlpm.subfam,IF(TRIM(AE867)="-","#N/C",IFERROR(AE867,"#N/C")),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_xlpm.fallback,IF(IFERROR(Z867,"#N/C")="#N/C",Y867,IF(IFERROR(AA867,"#N/C")="#N/C",Z867,IF(IFERROR(AB867,"#N/C")="#N/C",AA867,IF(IFERROR(AC867,"#N/C")="#N/C",AB867,IF(IFERROR(AD867,"#N/C")="#N/C",AC867,IF(IFERROR(AE867,"#N/C")="#N/C",AD867,"#N/C")))))), _xlpm.finalResult,IF(OR(_xlpm.computedResult="",_xlpm.computedResult="#N/C"),_xlpm.fallback,_xlpm.computedResult), INDEX(_xlpm.finalResult,1)))</f>
        <v>Brachycera</v>
      </c>
      <c r="AI867" s="106" t="s">
        <v>35</v>
      </c>
      <c r="AJ867" s="55" t="str">
        <f t="shared" si="116"/>
        <v>Insecta.Diptera.Brachycera.#N/C.#N/C.#N/C.#N/C.#N/C.#N/C</v>
      </c>
    </row>
    <row r="868" spans="1:36" x14ac:dyDescent="0.25">
      <c r="A868" s="3">
        <v>59</v>
      </c>
      <c r="B868" s="50" t="str">
        <f t="shared" si="112"/>
        <v>FAIR-D4_59</v>
      </c>
      <c r="C868" s="51" t="s">
        <v>908</v>
      </c>
      <c r="D868" s="4">
        <f t="shared" si="119"/>
        <v>45163</v>
      </c>
      <c r="E868" s="1" t="s">
        <v>992</v>
      </c>
      <c r="F868" s="81" t="str">
        <f>HYPERLINK(VLOOKUP(E868,Video_List!G:K,5),"video")</f>
        <v>video</v>
      </c>
      <c r="G868" s="5" t="str">
        <f>IF(ISBLANK(E868),"",IFERROR(IF(MATCH(E868,Video_List!$G:$G,)&gt;0,"ok",""),"errr"))</f>
        <v>ok</v>
      </c>
      <c r="H868" s="1" t="s">
        <v>992</v>
      </c>
      <c r="I868" s="81" t="str">
        <f>HYPERLINK(VLOOKUP(H868,Video_List!G:K,5),"video")</f>
        <v>video</v>
      </c>
      <c r="J868" s="5" t="str">
        <f>IF(ISBLANK(H868),"",IFERROR(IF(MATCH(H868,Video_List!$G:$G,)&gt;0,"ok",""),"error"))</f>
        <v>ok</v>
      </c>
      <c r="K868" s="2">
        <v>45163.574837963002</v>
      </c>
      <c r="L868" s="2">
        <v>45163.574999999997</v>
      </c>
      <c r="M868" s="59">
        <f t="shared" si="113"/>
        <v>1.6203699487959966E-4</v>
      </c>
      <c r="N868" s="53" t="s">
        <v>33</v>
      </c>
      <c r="O868" s="54" t="s">
        <v>32</v>
      </c>
      <c r="P868" s="54" t="s">
        <v>33</v>
      </c>
      <c r="Q868" s="6">
        <v>59</v>
      </c>
      <c r="R868" s="5" t="str">
        <f t="shared" si="117"/>
        <v>FAIR-D4/59</v>
      </c>
      <c r="S868" s="4" t="str">
        <f>IF(ISBLANK(E868),"",IF(E868=H868, "1 video",CONCATENATE((+COUNTIFS(Video_List!$A:$A,Monitoring!C868,Video_List!$D:$D,"&lt;=" &amp;Monitoring!L868)-COUNTIFS(Video_List!$A:$A,Monitoring!C868,Video_List!$D:$D,"&lt;=" &amp;Monitoring!K868))+1," videos")))</f>
        <v>1 video</v>
      </c>
      <c r="T868" s="54" t="s">
        <v>57</v>
      </c>
      <c r="U868" s="75"/>
      <c r="V868" s="7" t="str">
        <f t="shared" si="115"/>
        <v/>
      </c>
      <c r="W868" s="85" t="str">
        <f>+IF(Y868="#N/C","-",IF(AC868="#N/C","no","yes"))</f>
        <v>yes</v>
      </c>
      <c r="X868" s="86" t="s">
        <v>32</v>
      </c>
      <c r="Y868" s="87" t="str">
        <f>+IFERROR(IF(Z868="#N/C","#N/C",INDEX(Taxonomy_UniqueValues!A:A,MATCH(Z868,Taxonomy_UniqueValues!B:B,0))),"#N/C")</f>
        <v>Insecta</v>
      </c>
      <c r="Z868" s="87" t="str">
        <f>+IFERROR(IF(AA868="#N/C","#N/C",INDEX(Taxonomy_UniqueValues!B:B,MATCH(AA868,Taxonomy_UniqueValues!C:C,0))),"#N/C")</f>
        <v>Hymenoptera</v>
      </c>
      <c r="AA868" s="87" t="str">
        <f>+IFERROR(IF(AC868="#N/C","#N/C",INDEX(Taxonomy_UniqueValues!C:C,MATCH(AC868,Taxonomy_UniqueValues!E:E,0))),"#N/C")</f>
        <v>Apocrita</v>
      </c>
      <c r="AB868" s="87" t="str">
        <f>+IFERROR(IF(AC868="#N/C","#N/C",INDEX(Taxonomy_UniqueValues!D:D,MATCH(AC868,Taxonomy_UniqueValues!E:E,0))),"#N/C")</f>
        <v>Aculeata</v>
      </c>
      <c r="AC868" s="87" t="str">
        <f>+IFERROR(IF(AD868="#N/C","#N/C",INDEX(Taxonomy_UniqueValues!E:E,MATCH(AD868,Taxonomy_UniqueValues!F:F,0))),"#N/C")</f>
        <v>Vespoidea</v>
      </c>
      <c r="AD868" s="87" t="str">
        <f>+IFERROR(IF(AE868="#N/C","#N/C",INDEX(Taxonomy_UniqueValues!F:F,MATCH(AE868,Taxonomy_UniqueValues!G:G,0))),"#N/C")</f>
        <v>Vespidae</v>
      </c>
      <c r="AE868" s="87" t="str">
        <f>+IFERROR(IF(AF868="#N/C","#N/C",INDEX(Taxonomy_UniqueValues!G:G,MATCH(AF868,Taxonomy_UniqueValues!H:H,0))),"#N/C")</f>
        <v>Vespinae</v>
      </c>
      <c r="AF868" s="89" t="s">
        <v>58</v>
      </c>
      <c r="AG868" s="88" t="s">
        <v>37</v>
      </c>
      <c r="AH868" s="39" t="str" cm="1">
        <f t="array" ref="AH868">IF(LEN(V868)&gt;1,V868,_xlfn.LET(_xlpm.cls,Y868, _xlpm.ord,IFERROR(Z868,"#N/C"), _xlpm.subord,IFERROR(AA868,"#N/C"), _xlpm.infr,IFERROR(AB868,"#N/C"), _xlpm.sf,IFERROR(AC868,"#N/C"), _xlpm.fam,IFERROR(AD868,"#N/C"), _xlpm.subfam,IF(TRIM(AE868)="-","#N/C",IFERROR(AE868,"#N/C")),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_xlpm.fallback,IF(IFERROR(Z868,"#N/C")="#N/C",Y868,IF(IFERROR(AA868,"#N/C")="#N/C",Z868,IF(IFERROR(AB868,"#N/C")="#N/C",AA868,IF(IFERROR(AC868,"#N/C")="#N/C",AB868,IF(IFERROR(AD868,"#N/C")="#N/C",AC868,IF(IFERROR(AE868,"#N/C")="#N/C",AD868,"#N/C")))))), _xlpm.finalResult,IF(OR(_xlpm.computedResult="",_xlpm.computedResult="#N/C"),_xlpm.fallback,_xlpm.computedResult), INDEX(_xlpm.finalResult,1)))</f>
        <v>wasp</v>
      </c>
      <c r="AI868" s="106" t="s">
        <v>35</v>
      </c>
      <c r="AJ868" s="55" t="str">
        <f t="shared" si="116"/>
        <v>Insecta.Hymenoptera.Apocrita.Aculeata.Vespoidea.Vespidae.Vespinae.Vespula.#N/C</v>
      </c>
    </row>
    <row r="869" spans="1:36" x14ac:dyDescent="0.25">
      <c r="A869" s="3">
        <v>60</v>
      </c>
      <c r="B869" s="50" t="str">
        <f t="shared" ref="B869:B932" si="121">+_xlfn.CONCAT(C869,"_",A869)</f>
        <v>FAIR-D4_60</v>
      </c>
      <c r="C869" s="51" t="s">
        <v>908</v>
      </c>
      <c r="D869" s="4">
        <f t="shared" si="119"/>
        <v>45163</v>
      </c>
      <c r="E869" s="1" t="s">
        <v>993</v>
      </c>
      <c r="F869" s="81" t="str">
        <f>HYPERLINK(VLOOKUP(E869,Video_List!G:K,5),"video")</f>
        <v>video</v>
      </c>
      <c r="G869" s="5" t="str">
        <f>IF(ISBLANK(E869),"",IFERROR(IF(MATCH(E869,Video_List!$G:$G,)&gt;0,"ok",""),"errr"))</f>
        <v>ok</v>
      </c>
      <c r="H869" s="1" t="s">
        <v>994</v>
      </c>
      <c r="I869" s="81" t="str">
        <f>HYPERLINK(VLOOKUP(H869,Video_List!G:K,5),"video")</f>
        <v>video</v>
      </c>
      <c r="J869" s="5" t="str">
        <f>IF(ISBLANK(H869),"",IFERROR(IF(MATCH(H869,Video_List!$G:$G,)&gt;0,"ok",""),"error"))</f>
        <v>ok</v>
      </c>
      <c r="K869" s="2">
        <v>45163.613912036999</v>
      </c>
      <c r="L869" s="2">
        <v>45163.6258564815</v>
      </c>
      <c r="M869" s="59">
        <f t="shared" si="113"/>
        <v>1.19444445008412E-2</v>
      </c>
      <c r="N869" s="53" t="s">
        <v>46</v>
      </c>
      <c r="O869" s="54" t="s">
        <v>35</v>
      </c>
      <c r="P869" s="54" t="s">
        <v>46</v>
      </c>
      <c r="Q869" s="6">
        <v>60</v>
      </c>
      <c r="R869" s="5" t="str">
        <f t="shared" si="117"/>
        <v>FAIR-D4/60</v>
      </c>
      <c r="S869" s="4" t="str">
        <f>IF(ISBLANK(E869),"",IF(E869=H869, "1 video",CONCATENATE((+COUNTIFS(Video_List!$A:$A,Monitoring!C869,Video_List!$D:$D,"&lt;=" &amp;Monitoring!L869)-COUNTIFS(Video_List!$A:$A,Monitoring!C869,Video_List!$D:$D,"&lt;=" &amp;Monitoring!K869))+1," videos")))</f>
        <v>4 videos</v>
      </c>
      <c r="T869" s="54" t="s">
        <v>34</v>
      </c>
      <c r="U869" s="75"/>
      <c r="V869" s="7" t="str">
        <f t="shared" si="115"/>
        <v/>
      </c>
      <c r="W869" s="85" t="str">
        <f>+IF(Y869="#N/C","-",IF(AC869="#N/C","no","yes"))</f>
        <v>yes</v>
      </c>
      <c r="X869" s="86" t="s">
        <v>35</v>
      </c>
      <c r="Y869" s="87" t="str">
        <f>+IFERROR(IF(Z869="#N/C","#N/C",INDEX(Taxonomy_UniqueValues!A:A,MATCH(Z869,Taxonomy_UniqueValues!B:B,0))),"#N/C")</f>
        <v>Insecta</v>
      </c>
      <c r="Z869" s="87" t="str">
        <f>+IFERROR(IF(AA869="#N/C","#N/C",INDEX(Taxonomy_UniqueValues!B:B,MATCH(AA869,Taxonomy_UniqueValues!C:C,0))),"#N/C")</f>
        <v>Diptera</v>
      </c>
      <c r="AA869" s="87" t="str">
        <f>+IFERROR(IF(AC869="#N/C","#N/C",INDEX(Taxonomy_UniqueValues!C:C,MATCH(AC869,Taxonomy_UniqueValues!E:E,0))),"#N/C")</f>
        <v>Brachycera</v>
      </c>
      <c r="AB869" s="87" t="str">
        <f>+IFERROR(IF(AC869="#N/C","#N/C",INDEX(Taxonomy_UniqueValues!D:D,MATCH(AC869,Taxonomy_UniqueValues!E:E,0))),"#N/C")</f>
        <v>Muscomorpha</v>
      </c>
      <c r="AC869" s="87" t="s">
        <v>36</v>
      </c>
      <c r="AD869" s="87" t="str">
        <f>+IFERROR(IF(AE869="#N/C","#N/C",INDEX(Taxonomy_UniqueValues!F:F,MATCH(AE869,Taxonomy_UniqueValues!G:G,0))),"#N/C")</f>
        <v>#N/C</v>
      </c>
      <c r="AE869" s="87" t="str">
        <f>+IFERROR(IF(AF869="#N/C","#N/C",INDEX(Taxonomy_UniqueValues!G:G,MATCH(AF869,Taxonomy_UniqueValues!H:H,0))),"#N/C")</f>
        <v>#N/C</v>
      </c>
      <c r="AF869" s="89" t="str">
        <f>+IFERROR(IF(AG869="#N/C","#N/C",INDEX(Taxonomy_UniqueValues!H:H,MATCH(AG869,Taxonomy_UniqueValues!I:I,0))),"#N/C")</f>
        <v>#N/C</v>
      </c>
      <c r="AG869" s="88" t="s">
        <v>37</v>
      </c>
      <c r="AH869" s="39" t="str" cm="1">
        <f t="array" ref="AH869">IF(LEN(V869)&gt;1,V869,_xlfn.LET(_xlpm.cls,Y869, _xlpm.ord,IFERROR(Z869,"#N/C"), _xlpm.subord,IFERROR(AA869,"#N/C"), _xlpm.infr,IFERROR(AB869,"#N/C"), _xlpm.sf,IFERROR(AC869,"#N/C"), _xlpm.fam,IFERROR(AD869,"#N/C"), _xlpm.subfam,IF(TRIM(AE869)="-","#N/C",IFERROR(AE869,"#N/C")),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_xlpm.fallback,IF(IFERROR(Z869,"#N/C")="#N/C",Y869,IF(IFERROR(AA869,"#N/C")="#N/C",Z869,IF(IFERROR(AB869,"#N/C")="#N/C",AA869,IF(IFERROR(AC869,"#N/C")="#N/C",AB869,IF(IFERROR(AD869,"#N/C")="#N/C",AC869,IF(IFERROR(AE869,"#N/C")="#N/C",AD869,"#N/C")))))), _xlpm.finalResult,IF(OR(_xlpm.computedResult="",_xlpm.computedResult="#N/C"),_xlpm.fallback,_xlpm.computedResult), INDEX(_xlpm.finalResult,1)))</f>
        <v>Muscoidea</v>
      </c>
      <c r="AI869" s="106" t="s">
        <v>35</v>
      </c>
      <c r="AJ869" s="55" t="str">
        <f t="shared" si="116"/>
        <v>Insecta.Diptera.Brachycera.Muscomorpha.Muscoidea.#N/C.#N/C.#N/C.#N/C</v>
      </c>
    </row>
    <row r="870" spans="1:36" x14ac:dyDescent="0.25">
      <c r="A870" s="3">
        <v>61</v>
      </c>
      <c r="B870" s="50" t="str">
        <f t="shared" si="121"/>
        <v>FAIR-D4_61</v>
      </c>
      <c r="C870" s="51" t="s">
        <v>908</v>
      </c>
      <c r="D870" s="4">
        <f t="shared" si="119"/>
        <v>45163</v>
      </c>
      <c r="E870" s="1" t="s">
        <v>995</v>
      </c>
      <c r="F870" s="81" t="str">
        <f>HYPERLINK(VLOOKUP(E870,Video_List!G:K,5),"video")</f>
        <v>video</v>
      </c>
      <c r="G870" s="5" t="str">
        <f>IF(ISBLANK(E870),"",IFERROR(IF(MATCH(E870,Video_List!$G:$G,)&gt;0,"ok",""),"errr"))</f>
        <v>ok</v>
      </c>
      <c r="H870" s="1" t="s">
        <v>995</v>
      </c>
      <c r="I870" s="81" t="str">
        <f>HYPERLINK(VLOOKUP(H870,Video_List!G:K,5),"video")</f>
        <v>video</v>
      </c>
      <c r="J870" s="5" t="str">
        <f>IF(ISBLANK(H870),"",IFERROR(IF(MATCH(H870,Video_List!$G:$G,)&gt;0,"ok",""),"error"))</f>
        <v>ok</v>
      </c>
      <c r="K870" s="2">
        <v>45163.669004629599</v>
      </c>
      <c r="L870" s="2">
        <v>45163.669120370403</v>
      </c>
      <c r="M870" s="59">
        <f t="shared" si="113"/>
        <v>1.1574080417631194E-4</v>
      </c>
      <c r="N870" s="53" t="s">
        <v>31</v>
      </c>
      <c r="O870" s="54" t="s">
        <v>32</v>
      </c>
      <c r="P870" s="54" t="s">
        <v>33</v>
      </c>
      <c r="Q870" s="6">
        <v>61</v>
      </c>
      <c r="R870" s="5" t="str">
        <f t="shared" si="117"/>
        <v>FAIR-D4/61</v>
      </c>
      <c r="S870" s="4" t="str">
        <f>IF(ISBLANK(E870),"",IF(E870=H870, "1 video",CONCATENATE((+COUNTIFS(Video_List!$A:$A,Monitoring!C870,Video_List!$D:$D,"&lt;=" &amp;Monitoring!L870)-COUNTIFS(Video_List!$A:$A,Monitoring!C870,Video_List!$D:$D,"&lt;=" &amp;Monitoring!K870))+1," videos")))</f>
        <v>1 video</v>
      </c>
      <c r="T870" s="6" t="s">
        <v>537</v>
      </c>
      <c r="U870" s="75"/>
      <c r="V870" s="7" t="str">
        <f t="shared" si="115"/>
        <v/>
      </c>
      <c r="W870" s="85" t="str">
        <f>+IF(Y870="#N/C","-",IF(AC870="#N/C","no","yes"))</f>
        <v>yes</v>
      </c>
      <c r="X870" s="86" t="s">
        <v>35</v>
      </c>
      <c r="Y870" s="87" t="str">
        <f>+IFERROR(IF(Z870="#N/C","#N/C",INDEX(Taxonomy_UniqueValues!A:A,MATCH(Z870,Taxonomy_UniqueValues!B:B,0))),"#N/C")</f>
        <v>Insecta</v>
      </c>
      <c r="Z870" s="87" t="str">
        <f>+IFERROR(IF(AA870="#N/C","#N/C",INDEX(Taxonomy_UniqueValues!B:B,MATCH(AA870,Taxonomy_UniqueValues!C:C,0))),"#N/C")</f>
        <v>Diptera</v>
      </c>
      <c r="AA870" s="87" t="str">
        <f>+IFERROR(IF(AC870="#N/C","#N/C",INDEX(Taxonomy_UniqueValues!C:C,MATCH(AC870,Taxonomy_UniqueValues!E:E,0))),"#N/C")</f>
        <v>Brachycera</v>
      </c>
      <c r="AB870" s="87" t="str">
        <f>+IFERROR(IF(AC870="#N/C","#N/C",INDEX(Taxonomy_UniqueValues!D:D,MATCH(AC870,Taxonomy_UniqueValues!E:E,0))),"#N/C")</f>
        <v>Muscomorpha</v>
      </c>
      <c r="AC870" s="87" t="str">
        <f>+IFERROR(IF(AD870="#N/C","#N/C",INDEX(Taxonomy_UniqueValues!E:E,MATCH(AD870,Taxonomy_UniqueValues!F:F,0))),"#N/C")</f>
        <v>Oestroidea</v>
      </c>
      <c r="AD870" s="87" t="s">
        <v>577</v>
      </c>
      <c r="AE870" s="87" t="str">
        <f>+IFERROR(IF(AF870="#N/C","#N/C",INDEX(Taxonomy_UniqueValues!G:G,MATCH(AF870,Taxonomy_UniqueValues!H:H,0))),"#N/C")</f>
        <v>#N/C</v>
      </c>
      <c r="AF870" s="89" t="str">
        <f>+IFERROR(IF(AG870="#N/C","#N/C",INDEX(Taxonomy_UniqueValues!H:H,MATCH(AG870,Taxonomy_UniqueValues!I:I,0))),"#N/C")</f>
        <v>#N/C</v>
      </c>
      <c r="AG870" s="88" t="s">
        <v>37</v>
      </c>
      <c r="AH870" s="39" t="str" cm="1">
        <f t="array" ref="AH870">IF(LEN(V870)&gt;1,V870,_xlfn.LET(_xlpm.cls,Y870, _xlpm.ord,IFERROR(Z870,"#N/C"), _xlpm.subord,IFERROR(AA870,"#N/C"), _xlpm.infr,IFERROR(AB870,"#N/C"), _xlpm.sf,IFERROR(AC870,"#N/C"), _xlpm.fam,IFERROR(AD870,"#N/C"), _xlpm.subfam,IF(TRIM(AE870)="-","#N/C",IFERROR(AE870,"#N/C")),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_xlpm.fallback,IF(IFERROR(Z870,"#N/C")="#N/C",Y870,IF(IFERROR(AA870,"#N/C")="#N/C",Z870,IF(IFERROR(AB870,"#N/C")="#N/C",AA870,IF(IFERROR(AC870,"#N/C")="#N/C",AB870,IF(IFERROR(AD870,"#N/C")="#N/C",AC870,IF(IFERROR(AE870,"#N/C")="#N/C",AD870,"#N/C")))))), _xlpm.finalResult,IF(OR(_xlpm.computedResult="",_xlpm.computedResult="#N/C"),_xlpm.fallback,_xlpm.computedResult), INDEX(_xlpm.finalResult,1)))</f>
        <v>flesh_fly</v>
      </c>
      <c r="AI870" s="106" t="s">
        <v>35</v>
      </c>
      <c r="AJ870" s="55" t="str">
        <f t="shared" si="116"/>
        <v>Insecta.Diptera.Brachycera.Muscomorpha.Oestroidea.Sarcophagidae.#N/C.#N/C.#N/C</v>
      </c>
    </row>
    <row r="871" spans="1:36" x14ac:dyDescent="0.25">
      <c r="A871" s="3">
        <v>62</v>
      </c>
      <c r="B871" s="50" t="str">
        <f t="shared" si="121"/>
        <v>FAIR-D4_62</v>
      </c>
      <c r="C871" s="51" t="s">
        <v>908</v>
      </c>
      <c r="D871" s="4">
        <f t="shared" si="119"/>
        <v>45163</v>
      </c>
      <c r="E871" s="1" t="s">
        <v>996</v>
      </c>
      <c r="F871" s="81" t="str">
        <f>HYPERLINK(VLOOKUP(E871,Video_List!G:K,5),"video")</f>
        <v>video</v>
      </c>
      <c r="G871" s="5" t="str">
        <f>IF(ISBLANK(E871),"",IFERROR(IF(MATCH(E871,Video_List!$G:$G,)&gt;0,"ok",""),"errr"))</f>
        <v>ok</v>
      </c>
      <c r="H871" s="1" t="s">
        <v>997</v>
      </c>
      <c r="I871" s="81" t="str">
        <f>HYPERLINK(VLOOKUP(H871,Video_List!G:K,5),"video")</f>
        <v>video</v>
      </c>
      <c r="J871" s="5" t="str">
        <f>IF(ISBLANK(H871),"",IFERROR(IF(MATCH(H871,Video_List!$G:$G,)&gt;0,"ok",""),"error"))</f>
        <v>ok</v>
      </c>
      <c r="K871" s="2">
        <v>45163.684305555602</v>
      </c>
      <c r="L871" s="2">
        <v>45163.685185185197</v>
      </c>
      <c r="M871" s="59">
        <f t="shared" si="113"/>
        <v>8.7962959514698014E-4</v>
      </c>
      <c r="N871" s="53" t="s">
        <v>46</v>
      </c>
      <c r="O871" s="54" t="s">
        <v>35</v>
      </c>
      <c r="P871" s="54" t="s">
        <v>46</v>
      </c>
      <c r="Q871" s="6">
        <v>62</v>
      </c>
      <c r="R871" s="5" t="str">
        <f t="shared" si="117"/>
        <v>FAIR-D4/62</v>
      </c>
      <c r="S871" s="4" t="str">
        <f>IF(ISBLANK(E871),"",IF(E871=H871, "1 video",CONCATENATE((+COUNTIFS(Video_List!$A:$A,Monitoring!C871,Video_List!$D:$D,"&lt;=" &amp;Monitoring!L871)-COUNTIFS(Video_List!$A:$A,Monitoring!C871,Video_List!$D:$D,"&lt;=" &amp;Monitoring!K871))+1," videos")))</f>
        <v>2 videos</v>
      </c>
      <c r="T871" s="54" t="s">
        <v>34</v>
      </c>
      <c r="U871" s="75"/>
      <c r="V871" s="7" t="str">
        <f t="shared" si="115"/>
        <v/>
      </c>
      <c r="W871" s="85" t="s">
        <v>35</v>
      </c>
      <c r="X871" s="86" t="s">
        <v>35</v>
      </c>
      <c r="Y871" s="87" t="str">
        <f>+IFERROR(IF(Z871="#N/C","#N/C",INDEX(Taxonomy_UniqueValues!A:A,MATCH(Z871,Taxonomy_UniqueValues!B:B,0))),"#N/C")</f>
        <v>Insecta</v>
      </c>
      <c r="Z871" s="87" t="str">
        <f>+IFERROR(IF(AA871="#N/C","#N/C",INDEX(Taxonomy_UniqueValues!B:B,MATCH(AA871,Taxonomy_UniqueValues!C:C,0))),"#N/C")</f>
        <v>Diptera</v>
      </c>
      <c r="AA871" s="87" t="s">
        <v>49</v>
      </c>
      <c r="AB871" s="87" t="str">
        <f>+IFERROR(IF(AC871="#N/C","#N/C",INDEX(Taxonomy_UniqueValues!D:D,MATCH(AC871,Taxonomy_UniqueValues!E:E,0))),"#N/C")</f>
        <v>#N/C</v>
      </c>
      <c r="AC871" s="87" t="str">
        <f>+IFERROR(IF(AD871="#N/C","#N/C",INDEX(Taxonomy_UniqueValues!E:E,MATCH(AD871,Taxonomy_UniqueValues!F:F,0))),"#N/C")</f>
        <v>#N/C</v>
      </c>
      <c r="AD871" s="87" t="str">
        <f>+IFERROR(IF(AE871="#N/C","#N/C",INDEX(Taxonomy_UniqueValues!F:F,MATCH(AE871,Taxonomy_UniqueValues!G:G,0))),"#N/C")</f>
        <v>#N/C</v>
      </c>
      <c r="AE871" s="87" t="str">
        <f>+IFERROR(IF(AF871="#N/C","#N/C",INDEX(Taxonomy_UniqueValues!G:G,MATCH(AF871,Taxonomy_UniqueValues!H:H,0))),"#N/C")</f>
        <v>#N/C</v>
      </c>
      <c r="AF871" s="89" t="str">
        <f>+IFERROR(IF(AG871="#N/C","#N/C",INDEX(Taxonomy_UniqueValues!H:H,MATCH(AG871,Taxonomy_UniqueValues!I:I,0))),"#N/C")</f>
        <v>#N/C</v>
      </c>
      <c r="AG871" s="88" t="s">
        <v>37</v>
      </c>
      <c r="AH871" s="39" t="str" cm="1">
        <f t="array" ref="AH871">IF(LEN(V871)&gt;1,V871,_xlfn.LET(_xlpm.cls,Y871, _xlpm.ord,IFERROR(Z871,"#N/C"), _xlpm.subord,IFERROR(AA871,"#N/C"), _xlpm.infr,IFERROR(AB871,"#N/C"), _xlpm.sf,IFERROR(AC871,"#N/C"), _xlpm.fam,IFERROR(AD871,"#N/C"), _xlpm.subfam,IF(TRIM(AE871)="-","#N/C",IFERROR(AE871,"#N/C")),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_xlpm.fallback,IF(IFERROR(Z871,"#N/C")="#N/C",Y871,IF(IFERROR(AA871,"#N/C")="#N/C",Z871,IF(IFERROR(AB871,"#N/C")="#N/C",AA871,IF(IFERROR(AC871,"#N/C")="#N/C",AB871,IF(IFERROR(AD871,"#N/C")="#N/C",AC871,IF(IFERROR(AE871,"#N/C")="#N/C",AD871,"#N/C")))))), _xlpm.finalResult,IF(OR(_xlpm.computedResult="",_xlpm.computedResult="#N/C"),_xlpm.fallback,_xlpm.computedResult), INDEX(_xlpm.finalResult,1)))</f>
        <v>Brachycera</v>
      </c>
      <c r="AI871" s="106" t="s">
        <v>35</v>
      </c>
      <c r="AJ871" s="55" t="str">
        <f t="shared" si="116"/>
        <v>Insecta.Diptera.Brachycera.#N/C.#N/C.#N/C.#N/C.#N/C.#N/C</v>
      </c>
    </row>
    <row r="872" spans="1:36" x14ac:dyDescent="0.25">
      <c r="A872" s="3">
        <v>63</v>
      </c>
      <c r="B872" s="50" t="str">
        <f t="shared" si="121"/>
        <v>FAIR-D4_63</v>
      </c>
      <c r="C872" s="51" t="s">
        <v>908</v>
      </c>
      <c r="D872" s="4">
        <f t="shared" si="119"/>
        <v>45163</v>
      </c>
      <c r="E872" s="1" t="s">
        <v>998</v>
      </c>
      <c r="F872" s="81" t="str">
        <f>HYPERLINK(VLOOKUP(E872,Video_List!G:K,5),"video")</f>
        <v>video</v>
      </c>
      <c r="G872" s="5" t="str">
        <f>IF(ISBLANK(E872),"",IFERROR(IF(MATCH(E872,Video_List!$G:$G,)&gt;0,"ok",""),"errr"))</f>
        <v>ok</v>
      </c>
      <c r="H872" s="1" t="s">
        <v>998</v>
      </c>
      <c r="I872" s="81" t="str">
        <f>HYPERLINK(VLOOKUP(H872,Video_List!G:K,5),"video")</f>
        <v>video</v>
      </c>
      <c r="J872" s="5" t="str">
        <f>IF(ISBLANK(H872),"",IFERROR(IF(MATCH(H872,Video_List!$G:$G,)&gt;0,"ok",""),"error"))</f>
        <v>ok</v>
      </c>
      <c r="K872" s="2">
        <v>45163.721053240697</v>
      </c>
      <c r="L872" s="2">
        <v>45163.721435185202</v>
      </c>
      <c r="M872" s="59">
        <f t="shared" si="113"/>
        <v>3.8194450462469831E-4</v>
      </c>
      <c r="N872" s="53" t="s">
        <v>46</v>
      </c>
      <c r="O872" s="54" t="s">
        <v>32</v>
      </c>
      <c r="P872" s="54" t="s">
        <v>33</v>
      </c>
      <c r="Q872" s="6">
        <v>63</v>
      </c>
      <c r="R872" s="5" t="str">
        <f t="shared" si="117"/>
        <v>FAIR-D4/63</v>
      </c>
      <c r="S872" s="4" t="str">
        <f>IF(ISBLANK(E872),"",IF(E872=H872, "1 video",CONCATENATE((+COUNTIFS(Video_List!$A:$A,Monitoring!C872,Video_List!$D:$D,"&lt;=" &amp;Monitoring!L872)-COUNTIFS(Video_List!$A:$A,Monitoring!C872,Video_List!$D:$D,"&lt;=" &amp;Monitoring!K872))+1," videos")))</f>
        <v>1 video</v>
      </c>
      <c r="T872" s="54" t="s">
        <v>34</v>
      </c>
      <c r="U872" s="75"/>
      <c r="V872" s="7" t="str">
        <f t="shared" si="115"/>
        <v/>
      </c>
      <c r="W872" s="85" t="str">
        <f>+IF(Y872="#N/C","-",IF(AC872="#N/C","no","yes"))</f>
        <v>yes</v>
      </c>
      <c r="X872" s="86" t="s">
        <v>35</v>
      </c>
      <c r="Y872" s="87" t="str">
        <f>+IFERROR(IF(Z872="#N/C","#N/C",IF(Z872=0,INDEX(Taxonomy_UniqueValues!A:A,MATCH(AA872,Taxonomy_UniqueValues!C:C,0)),INDEX(Taxonomy_UniqueValues!A:A,MATCH(Z872,Taxonomy_UniqueValues!B:B,0)))),"#N/C")</f>
        <v>Insecta</v>
      </c>
      <c r="Z872" s="87" t="str">
        <f>+IFERROR(IF(AA872="#N/C","#N/C",IF(AA872=0,INDEX(Taxonomy_UniqueValues!B:B,MATCH(AB872,Taxonomy_UniqueValues!D:D,0)),INDEX(Taxonomy_UniqueValues!B:B,MATCH(AA872,Taxonomy_UniqueValues!C:C,0)))),"#N/C")</f>
        <v>Diptera</v>
      </c>
      <c r="AA872" s="87" t="str">
        <f>+IFERROR(IF(AB872="#N/C","#N/C",IF(AB872=0,INDEX(Taxonomy_UniqueValues!C:C,MATCH(AC872,Taxonomy_UniqueValues!E:E,0)),INDEX(Taxonomy_UniqueValues!C:C,MATCH(AB872,Taxonomy_UniqueValues!D:D,0)))),"#N/C")</f>
        <v>Brachycera</v>
      </c>
      <c r="AB872" s="87" t="str">
        <f>+IFERROR(IF(AC872="#N/C","#N/C",IF(AC872=0,INDEX(Taxonomy_UniqueValues!D:D,MATCH(AD872,Taxonomy_UniqueValues!F:F,0)),INDEX(Taxonomy_UniqueValues!D:D,MATCH(AC872,Taxonomy_UniqueValues!E:E,0)))),"#N/C")</f>
        <v>Muscomorpha</v>
      </c>
      <c r="AC872" s="87" t="str">
        <f>+IFERROR(IF(AD872="#N/C","#N/C",IF(AD872=0,INDEX(Taxonomy_UniqueValues!E:E,MATCH(AE872,Taxonomy_UniqueValues!G:G,0)),INDEX(Taxonomy_UniqueValues!E:E,MATCH(AD872,Taxonomy_UniqueValues!F:F,0)))),"#N/C")</f>
        <v>Muscoidea</v>
      </c>
      <c r="AD872" s="87" t="str">
        <f>+IFERROR(IF(AE872="#N/C","#N/C",IF(AE872=0,INDEX(Taxonomy_UniqueValues!F:F,MATCH(AF872,Taxonomy_UniqueValues!H:H,0)),INDEX(Taxonomy_UniqueValues!F:F,MATCH(AE872,Taxonomy_UniqueValues!G:G,0)))),"#N/C")</f>
        <v>Fanniidae</v>
      </c>
      <c r="AE872" s="87">
        <f>+IFERROR(IF(AF872="#N/C","#N/C",INDEX(Taxonomy_UniqueValues!G:G,MATCH(AF872,Taxonomy_UniqueValues!H:H,0))),"#N/C")</f>
        <v>0</v>
      </c>
      <c r="AF872" s="89" t="s">
        <v>39</v>
      </c>
      <c r="AG872" s="88" t="s">
        <v>37</v>
      </c>
      <c r="AH872" s="39" t="str" cm="1">
        <f t="array" ref="AH872">IF(LEN(V872)&gt;1,V872,_xlfn.LET(_xlpm.cls,Y872, _xlpm.ord,IFERROR(Z872,"#N/C"), _xlpm.subord,IFERROR(AA872,"#N/C"), _xlpm.infr,IFERROR(AB872,"#N/C"), _xlpm.sf,IFERROR(AC872,"#N/C"), _xlpm.fam,IFERROR(AD872,"#N/C"), _xlpm.subfam,IF(TRIM(AE872)="-","#N/C",IFERROR(AE872,"#N/C")),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_xlpm.fallback,IF(IFERROR(Z872,"#N/C")="#N/C",Y872,IF(IFERROR(AA872,"#N/C")="#N/C",Z872,IF(IFERROR(AB872,"#N/C")="#N/C",AA872,IF(IFERROR(AC872,"#N/C")="#N/C",AB872,IF(IFERROR(AD872,"#N/C")="#N/C",AC872,IF(IFERROR(AE872,"#N/C")="#N/C",AD872,"#N/C")))))), _xlpm.finalResult,IF(OR(_xlpm.computedResult="",_xlpm.computedResult="#N/C"),_xlpm.fallback,_xlpm.computedResult), INDEX(_xlpm.finalResult,1)))</f>
        <v>fly</v>
      </c>
      <c r="AI872" s="106" t="s">
        <v>35</v>
      </c>
      <c r="AJ872" s="55" t="str">
        <f t="shared" si="116"/>
        <v>Insecta.Diptera.Brachycera.Muscomorpha.Muscoidea.Fanniidae.0.Fannia.#N/C</v>
      </c>
    </row>
    <row r="873" spans="1:36" x14ac:dyDescent="0.25">
      <c r="A873" s="3">
        <v>64</v>
      </c>
      <c r="B873" s="50" t="str">
        <f t="shared" si="121"/>
        <v>FAIR-D4_64</v>
      </c>
      <c r="C873" s="51" t="s">
        <v>908</v>
      </c>
      <c r="D873" s="4">
        <f t="shared" si="119"/>
        <v>45163</v>
      </c>
      <c r="E873" s="1" t="s">
        <v>999</v>
      </c>
      <c r="F873" s="81" t="str">
        <f>HYPERLINK(VLOOKUP(E873,Video_List!G:K,5),"video")</f>
        <v>video</v>
      </c>
      <c r="G873" s="5" t="str">
        <f>IF(ISBLANK(E873),"",IFERROR(IF(MATCH(E873,Video_List!$G:$G,)&gt;0,"ok",""),"errr"))</f>
        <v>ok</v>
      </c>
      <c r="H873" s="1" t="s">
        <v>999</v>
      </c>
      <c r="I873" s="81" t="str">
        <f>HYPERLINK(VLOOKUP(H873,Video_List!G:K,5),"video")</f>
        <v>video</v>
      </c>
      <c r="J873" s="5" t="str">
        <f>IF(ISBLANK(H873),"",IFERROR(IF(MATCH(H873,Video_List!$G:$G,)&gt;0,"ok",""),"error"))</f>
        <v>ok</v>
      </c>
      <c r="K873" s="2">
        <v>45163.728587963</v>
      </c>
      <c r="L873" s="2">
        <v>45163.728912036997</v>
      </c>
      <c r="M873" s="59">
        <f t="shared" si="113"/>
        <v>3.2407399703515694E-4</v>
      </c>
      <c r="N873" s="53" t="s">
        <v>31</v>
      </c>
      <c r="O873" s="54" t="s">
        <v>32</v>
      </c>
      <c r="P873" s="54" t="s">
        <v>33</v>
      </c>
      <c r="Q873" s="6">
        <v>64</v>
      </c>
      <c r="R873" s="5" t="str">
        <f t="shared" si="117"/>
        <v>FAIR-D4/64</v>
      </c>
      <c r="S873" s="4" t="str">
        <f>IF(ISBLANK(E873),"",IF(E873=H873, "1 video",CONCATENATE((+COUNTIFS(Video_List!$A:$A,Monitoring!C873,Video_List!$D:$D,"&lt;=" &amp;Monitoring!L873)-COUNTIFS(Video_List!$A:$A,Monitoring!C873,Video_List!$D:$D,"&lt;=" &amp;Monitoring!K873))+1," videos")))</f>
        <v>1 video</v>
      </c>
      <c r="T873" s="54" t="s">
        <v>42</v>
      </c>
      <c r="U873" s="75"/>
      <c r="V873" s="7" t="str">
        <f t="shared" si="115"/>
        <v/>
      </c>
      <c r="W873" s="85" t="str">
        <f>+IF(Y873="#N/C","-",IF(AC873="#N/C","no","yes"))</f>
        <v>yes</v>
      </c>
      <c r="X873" s="86" t="s">
        <v>32</v>
      </c>
      <c r="Y873" s="87" t="str">
        <f>+IFERROR(IF(Z873="#N/C","#N/C",INDEX(Taxonomy_UniqueValues!A:A,MATCH(Z873,Taxonomy_UniqueValues!B:B,0))),"#N/C")</f>
        <v>Insecta</v>
      </c>
      <c r="Z873" s="87" t="str">
        <f>+IFERROR(IF(AA873="#N/C","#N/C",INDEX(Taxonomy_UniqueValues!B:B,MATCH(AA873,Taxonomy_UniqueValues!C:C,0))),"#N/C")</f>
        <v>Diptera</v>
      </c>
      <c r="AA873" s="87" t="str">
        <f>+IFERROR(IF(AC873="#N/C","#N/C",INDEX(Taxonomy_UniqueValues!C:C,MATCH(AC873,Taxonomy_UniqueValues!E:E,0))),"#N/C")</f>
        <v>Brachycera</v>
      </c>
      <c r="AB873" s="87" t="str">
        <f>+IFERROR(IF(AC873="#N/C","#N/C",INDEX(Taxonomy_UniqueValues!D:D,MATCH(AC873,Taxonomy_UniqueValues!E:E,0))),"#N/C")</f>
        <v>Muscomorpha</v>
      </c>
      <c r="AC873" s="87" t="str">
        <f>+IFERROR(IF(AD873="#N/C","#N/C",INDEX(Taxonomy_UniqueValues!E:E,MATCH(AD873,Taxonomy_UniqueValues!F:F,0))),"#N/C")</f>
        <v>Syrphoidea</v>
      </c>
      <c r="AD873" s="87" t="str">
        <f>+IFERROR(IF(AE873="#N/C","#N/C",INDEX(Taxonomy_UniqueValues!F:F,MATCH(AE873,Taxonomy_UniqueValues!G:G,0))),"#N/C")</f>
        <v>Syrphidae</v>
      </c>
      <c r="AE873" s="87" t="str">
        <f>+IFERROR(IF(AF873="#N/C","#N/C",INDEX(Taxonomy_UniqueValues!G:G,MATCH(AF873,Taxonomy_UniqueValues!H:H,0))),"#N/C")</f>
        <v>Syrphinae</v>
      </c>
      <c r="AF873" s="89" t="s">
        <v>334</v>
      </c>
      <c r="AG873" s="88" t="s">
        <v>37</v>
      </c>
      <c r="AH873" s="39" t="str" cm="1">
        <f t="array" ref="AH873">IF(LEN(V873)&gt;1,V873,_xlfn.LET(_xlpm.cls,Y873, _xlpm.ord,IFERROR(Z873,"#N/C"), _xlpm.subord,IFERROR(AA873,"#N/C"), _xlpm.infr,IFERROR(AB873,"#N/C"), _xlpm.sf,IFERROR(AC873,"#N/C"), _xlpm.fam,IFERROR(AD873,"#N/C"), _xlpm.subfam,IF(TRIM(AE873)="-","#N/C",IFERROR(AE873,"#N/C")),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_xlpm.fallback,IF(IFERROR(Z873,"#N/C")="#N/C",Y873,IF(IFERROR(AA873,"#N/C")="#N/C",Z873,IF(IFERROR(AB873,"#N/C")="#N/C",AA873,IF(IFERROR(AC873,"#N/C")="#N/C",AB873,IF(IFERROR(AD873,"#N/C")="#N/C",AC873,IF(IFERROR(AE873,"#N/C")="#N/C",AD873,"#N/C")))))), _xlpm.finalResult,IF(OR(_xlpm.computedResult="",_xlpm.computedResult="#N/C"),_xlpm.fallback,_xlpm.computedResult), INDEX(_xlpm.finalResult,1)))</f>
        <v>hoverfly</v>
      </c>
      <c r="AI873" s="106" t="s">
        <v>35</v>
      </c>
      <c r="AJ873" s="55" t="str">
        <f t="shared" si="116"/>
        <v>Insecta.Diptera.Brachycera.Muscomorpha.Syrphoidea.Syrphidae.Syrphinae.Sphaerophoria.#N/C</v>
      </c>
    </row>
    <row r="874" spans="1:36" x14ac:dyDescent="0.25">
      <c r="A874" s="3">
        <v>65</v>
      </c>
      <c r="B874" s="50" t="str">
        <f t="shared" si="121"/>
        <v>FAIR-D4_65</v>
      </c>
      <c r="C874" s="51" t="s">
        <v>908</v>
      </c>
      <c r="D874" s="4">
        <f t="shared" si="119"/>
        <v>45163</v>
      </c>
      <c r="E874" s="1" t="s">
        <v>1000</v>
      </c>
      <c r="F874" s="81" t="str">
        <f>HYPERLINK(VLOOKUP(E874,Video_List!G:K,5),"video")</f>
        <v>video</v>
      </c>
      <c r="G874" s="5" t="str">
        <f>IF(ISBLANK(E874),"",IFERROR(IF(MATCH(E874,Video_List!$G:$G,)&gt;0,"ok",""),"errr"))</f>
        <v>ok</v>
      </c>
      <c r="H874" s="1" t="s">
        <v>1001</v>
      </c>
      <c r="I874" s="81" t="str">
        <f>HYPERLINK(VLOOKUP(H874,Video_List!G:K,5),"video")</f>
        <v>video</v>
      </c>
      <c r="J874" s="5" t="str">
        <f>IF(ISBLANK(H874),"",IFERROR(IF(MATCH(H874,Video_List!$G:$G,)&gt;0,"ok",""),"error"))</f>
        <v>ok</v>
      </c>
      <c r="K874" s="2">
        <v>45163.731828703698</v>
      </c>
      <c r="L874" s="2">
        <v>45163.732719907399</v>
      </c>
      <c r="M874" s="59">
        <f t="shared" ref="M874:M937" si="122">IF(ISBLANK(E874),"",L874-K874)</f>
        <v>8.9120370103046298E-4</v>
      </c>
      <c r="N874" s="53" t="s">
        <v>31</v>
      </c>
      <c r="O874" s="54" t="s">
        <v>32</v>
      </c>
      <c r="P874" s="54" t="s">
        <v>33</v>
      </c>
      <c r="Q874" s="6">
        <v>65</v>
      </c>
      <c r="R874" s="5" t="str">
        <f t="shared" si="117"/>
        <v>FAIR-D4/65</v>
      </c>
      <c r="S874" s="4" t="str">
        <f>IF(ISBLANK(E874),"",IF(E874=H874, "1 video",CONCATENATE((+COUNTIFS(Video_List!$A:$A,Monitoring!C874,Video_List!$D:$D,"&lt;=" &amp;Monitoring!L874)-COUNTIFS(Video_List!$A:$A,Monitoring!C874,Video_List!$D:$D,"&lt;=" &amp;Monitoring!K874))+1," videos")))</f>
        <v>2 videos</v>
      </c>
      <c r="T874" s="54" t="s">
        <v>34</v>
      </c>
      <c r="U874" s="75"/>
      <c r="V874" s="7" t="str">
        <f t="shared" si="115"/>
        <v/>
      </c>
      <c r="W874" s="85" t="str">
        <f>+IF(Y874="#N/C","-",IF(AC874="#N/C","no","yes"))</f>
        <v>yes</v>
      </c>
      <c r="X874" s="86" t="s">
        <v>35</v>
      </c>
      <c r="Y874" s="87" t="str">
        <f>+IFERROR(IF(Z874="#N/C","#N/C",IF(Z874=0,INDEX(Taxonomy_UniqueValues!A:A,MATCH(AA874,Taxonomy_UniqueValues!C:C,0)),INDEX(Taxonomy_UniqueValues!A:A,MATCH(Z874,Taxonomy_UniqueValues!B:B,0)))),"#N/C")</f>
        <v>Insecta</v>
      </c>
      <c r="Z874" s="87" t="str">
        <f>+IFERROR(IF(AA874="#N/C","#N/C",IF(AA874=0,INDEX(Taxonomy_UniqueValues!B:B,MATCH(AB874,Taxonomy_UniqueValues!D:D,0)),INDEX(Taxonomy_UniqueValues!B:B,MATCH(AA874,Taxonomy_UniqueValues!C:C,0)))),"#N/C")</f>
        <v>Diptera</v>
      </c>
      <c r="AA874" s="87" t="str">
        <f>+IFERROR(IF(AB874="#N/C","#N/C",IF(AB874=0,INDEX(Taxonomy_UniqueValues!C:C,MATCH(AC874,Taxonomy_UniqueValues!E:E,0)),INDEX(Taxonomy_UniqueValues!C:C,MATCH(AB874,Taxonomy_UniqueValues!D:D,0)))),"#N/C")</f>
        <v>Brachycera</v>
      </c>
      <c r="AB874" s="87" t="str">
        <f>+IFERROR(IF(AC874="#N/C","#N/C",IF(AC874=0,INDEX(Taxonomy_UniqueValues!D:D,MATCH(AD874,Taxonomy_UniqueValues!F:F,0)),INDEX(Taxonomy_UniqueValues!D:D,MATCH(AC874,Taxonomy_UniqueValues!E:E,0)))),"#N/C")</f>
        <v>Muscomorpha</v>
      </c>
      <c r="AC874" s="87" t="str">
        <f>+IFERROR(IF(AD874="#N/C","#N/C",IF(AD874=0,INDEX(Taxonomy_UniqueValues!E:E,MATCH(AE874,Taxonomy_UniqueValues!G:G,0)),INDEX(Taxonomy_UniqueValues!E:E,MATCH(AD874,Taxonomy_UniqueValues!F:F,0)))),"#N/C")</f>
        <v>Muscoidea</v>
      </c>
      <c r="AD874" s="87" t="str">
        <f>+IFERROR(IF(AE874="#N/C","#N/C",IF(AE874=0,INDEX(Taxonomy_UniqueValues!F:F,MATCH(AF874,Taxonomy_UniqueValues!H:H,0)),INDEX(Taxonomy_UniqueValues!F:F,MATCH(AE874,Taxonomy_UniqueValues!G:G,0)))),"#N/C")</f>
        <v>Fanniidae</v>
      </c>
      <c r="AE874" s="87">
        <f>+IFERROR(IF(AF874="#N/C","#N/C",INDEX(Taxonomy_UniqueValues!G:G,MATCH(AF874,Taxonomy_UniqueValues!H:H,0))),"#N/C")</f>
        <v>0</v>
      </c>
      <c r="AF874" s="89" t="s">
        <v>39</v>
      </c>
      <c r="AG874" s="88" t="s">
        <v>37</v>
      </c>
      <c r="AH874" s="39" t="str" cm="1">
        <f t="array" ref="AH874">IF(LEN(V874)&gt;1,V874,_xlfn.LET(_xlpm.cls,Y874, _xlpm.ord,IFERROR(Z874,"#N/C"), _xlpm.subord,IFERROR(AA874,"#N/C"), _xlpm.infr,IFERROR(AB874,"#N/C"), _xlpm.sf,IFERROR(AC874,"#N/C"), _xlpm.fam,IFERROR(AD874,"#N/C"), _xlpm.subfam,IF(TRIM(AE874)="-","#N/C",IFERROR(AE874,"#N/C")),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_xlpm.fallback,IF(IFERROR(Z874,"#N/C")="#N/C",Y874,IF(IFERROR(AA874,"#N/C")="#N/C",Z874,IF(IFERROR(AB874,"#N/C")="#N/C",AA874,IF(IFERROR(AC874,"#N/C")="#N/C",AB874,IF(IFERROR(AD874,"#N/C")="#N/C",AC874,IF(IFERROR(AE874,"#N/C")="#N/C",AD874,"#N/C")))))), _xlpm.finalResult,IF(OR(_xlpm.computedResult="",_xlpm.computedResult="#N/C"),_xlpm.fallback,_xlpm.computedResult), INDEX(_xlpm.finalResult,1)))</f>
        <v>fly</v>
      </c>
      <c r="AI874" s="106" t="s">
        <v>35</v>
      </c>
      <c r="AJ874" s="55" t="str">
        <f t="shared" si="116"/>
        <v>Insecta.Diptera.Brachycera.Muscomorpha.Muscoidea.Fanniidae.0.Fannia.#N/C</v>
      </c>
    </row>
    <row r="875" spans="1:36" x14ac:dyDescent="0.25">
      <c r="A875" s="3">
        <v>66</v>
      </c>
      <c r="B875" s="50" t="str">
        <f t="shared" si="121"/>
        <v>FAIR-D4_66</v>
      </c>
      <c r="C875" s="51" t="s">
        <v>908</v>
      </c>
      <c r="D875" s="4">
        <f t="shared" si="119"/>
        <v>45164</v>
      </c>
      <c r="E875" s="1" t="s">
        <v>1002</v>
      </c>
      <c r="F875" s="81" t="str">
        <f>HYPERLINK(VLOOKUP(E875,Video_List!G:K,5),"video")</f>
        <v>video</v>
      </c>
      <c r="G875" s="5" t="str">
        <f>IF(ISBLANK(E875),"",IFERROR(IF(MATCH(E875,Video_List!$G:$G,)&gt;0,"ok",""),"errr"))</f>
        <v>ok</v>
      </c>
      <c r="H875" s="1" t="s">
        <v>1003</v>
      </c>
      <c r="I875" s="81" t="str">
        <f>HYPERLINK(VLOOKUP(H875,Video_List!G:K,5),"video")</f>
        <v>video</v>
      </c>
      <c r="J875" s="5" t="str">
        <f>IF(ISBLANK(H875),"",IFERROR(IF(MATCH(H875,Video_List!$G:$G,)&gt;0,"ok",""),"error"))</f>
        <v>ok</v>
      </c>
      <c r="K875" s="2">
        <v>45164.292974536998</v>
      </c>
      <c r="L875" s="2">
        <v>45164.300324074102</v>
      </c>
      <c r="M875" s="59">
        <f t="shared" si="122"/>
        <v>7.3495371034368873E-3</v>
      </c>
      <c r="N875" s="53" t="s">
        <v>31</v>
      </c>
      <c r="O875" s="54" t="s">
        <v>35</v>
      </c>
      <c r="P875" s="54" t="s">
        <v>33</v>
      </c>
      <c r="Q875" s="6">
        <v>66</v>
      </c>
      <c r="R875" s="5" t="str">
        <f t="shared" si="117"/>
        <v>FAIR-D4/66</v>
      </c>
      <c r="S875" s="4" t="str">
        <f>IF(ISBLANK(E875),"",IF(E875=H875, "1 video",CONCATENATE((+COUNTIFS(Video_List!$A:$A,Monitoring!C875,Video_List!$D:$D,"&lt;=" &amp;Monitoring!L875)-COUNTIFS(Video_List!$A:$A,Monitoring!C875,Video_List!$D:$D,"&lt;=" &amp;Monitoring!K875))+1," videos")))</f>
        <v>3 videos</v>
      </c>
      <c r="T875" s="54" t="s">
        <v>34</v>
      </c>
      <c r="U875" s="75"/>
      <c r="V875" s="7" t="str">
        <f t="shared" si="115"/>
        <v/>
      </c>
      <c r="W875" s="85" t="s">
        <v>35</v>
      </c>
      <c r="X875" s="86" t="s">
        <v>35</v>
      </c>
      <c r="Y875" s="87" t="str">
        <f>+IFERROR(IF(Z875="#N/C","#N/C",INDEX(Taxonomy_UniqueValues!A:A,MATCH(Z875,Taxonomy_UniqueValues!B:B,0))),"#N/C")</f>
        <v>Insecta</v>
      </c>
      <c r="Z875" s="87" t="str">
        <f>+IFERROR(IF(AA875="#N/C","#N/C",INDEX(Taxonomy_UniqueValues!B:B,MATCH(AA875,Taxonomy_UniqueValues!C:C,0))),"#N/C")</f>
        <v>Diptera</v>
      </c>
      <c r="AA875" s="87" t="s">
        <v>49</v>
      </c>
      <c r="AB875" s="87" t="str">
        <f>+IFERROR(IF(AC875="#N/C","#N/C",INDEX(Taxonomy_UniqueValues!D:D,MATCH(AC875,Taxonomy_UniqueValues!E:E,0))),"#N/C")</f>
        <v>#N/C</v>
      </c>
      <c r="AC875" s="87" t="str">
        <f>+IFERROR(IF(AD875="#N/C","#N/C",INDEX(Taxonomy_UniqueValues!E:E,MATCH(AD875,Taxonomy_UniqueValues!F:F,0))),"#N/C")</f>
        <v>#N/C</v>
      </c>
      <c r="AD875" s="87" t="str">
        <f>+IFERROR(IF(AE875="#N/C","#N/C",INDEX(Taxonomy_UniqueValues!F:F,MATCH(AE875,Taxonomy_UniqueValues!G:G,0))),"#N/C")</f>
        <v>#N/C</v>
      </c>
      <c r="AE875" s="87" t="str">
        <f>+IFERROR(IF(AF875="#N/C","#N/C",INDEX(Taxonomy_UniqueValues!G:G,MATCH(AF875,Taxonomy_UniqueValues!H:H,0))),"#N/C")</f>
        <v>#N/C</v>
      </c>
      <c r="AF875" s="89" t="str">
        <f>+IFERROR(IF(AG875="#N/C","#N/C",INDEX(Taxonomy_UniqueValues!H:H,MATCH(AG875,Taxonomy_UniqueValues!I:I,0))),"#N/C")</f>
        <v>#N/C</v>
      </c>
      <c r="AG875" s="88" t="s">
        <v>37</v>
      </c>
      <c r="AH875" s="39" t="str" cm="1">
        <f t="array" ref="AH875">IF(LEN(V875)&gt;1,V875,_xlfn.LET(_xlpm.cls,Y875, _xlpm.ord,IFERROR(Z875,"#N/C"), _xlpm.subord,IFERROR(AA875,"#N/C"), _xlpm.infr,IFERROR(AB875,"#N/C"), _xlpm.sf,IFERROR(AC875,"#N/C"), _xlpm.fam,IFERROR(AD875,"#N/C"), _xlpm.subfam,IF(TRIM(AE875)="-","#N/C",IFERROR(AE875,"#N/C")),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_xlpm.fallback,IF(IFERROR(Z875,"#N/C")="#N/C",Y875,IF(IFERROR(AA875,"#N/C")="#N/C",Z875,IF(IFERROR(AB875,"#N/C")="#N/C",AA875,IF(IFERROR(AC875,"#N/C")="#N/C",AB875,IF(IFERROR(AD875,"#N/C")="#N/C",AC875,IF(IFERROR(AE875,"#N/C")="#N/C",AD875,"#N/C")))))), _xlpm.finalResult,IF(OR(_xlpm.computedResult="",_xlpm.computedResult="#N/C"),_xlpm.fallback,_xlpm.computedResult), INDEX(_xlpm.finalResult,1)))</f>
        <v>Brachycera</v>
      </c>
      <c r="AI875" s="106" t="s">
        <v>35</v>
      </c>
      <c r="AJ875" s="55" t="str">
        <f t="shared" si="116"/>
        <v>Insecta.Diptera.Brachycera.#N/C.#N/C.#N/C.#N/C.#N/C.#N/C</v>
      </c>
    </row>
    <row r="876" spans="1:36" x14ac:dyDescent="0.25">
      <c r="A876" s="3">
        <v>67</v>
      </c>
      <c r="B876" s="50" t="str">
        <f t="shared" si="121"/>
        <v>FAIR-D4_67</v>
      </c>
      <c r="C876" s="51" t="s">
        <v>908</v>
      </c>
      <c r="D876" s="4">
        <f t="shared" si="119"/>
        <v>45164</v>
      </c>
      <c r="E876" s="1" t="s">
        <v>1002</v>
      </c>
      <c r="F876" s="81" t="str">
        <f>HYPERLINK(VLOOKUP(E876,Video_List!G:K,5),"video")</f>
        <v>video</v>
      </c>
      <c r="G876" s="5" t="str">
        <f>IF(ISBLANK(E876),"",IFERROR(IF(MATCH(E876,Video_List!$G:$G,)&gt;0,"ok",""),"errr"))</f>
        <v>ok</v>
      </c>
      <c r="H876" s="1" t="s">
        <v>1002</v>
      </c>
      <c r="I876" s="81" t="str">
        <f>HYPERLINK(VLOOKUP(H876,Video_List!G:K,5),"video")</f>
        <v>video</v>
      </c>
      <c r="J876" s="5" t="str">
        <f>IF(ISBLANK(H876),"",IFERROR(IF(MATCH(H876,Video_List!$G:$G,)&gt;0,"ok",""),"error"))</f>
        <v>ok</v>
      </c>
      <c r="K876" s="2">
        <v>45164.293182870402</v>
      </c>
      <c r="L876" s="2">
        <v>45164.294270833299</v>
      </c>
      <c r="M876" s="59">
        <f t="shared" si="122"/>
        <v>1.0879628971451893E-3</v>
      </c>
      <c r="N876" s="53" t="s">
        <v>46</v>
      </c>
      <c r="O876" s="54" t="s">
        <v>35</v>
      </c>
      <c r="P876" s="54" t="s">
        <v>46</v>
      </c>
      <c r="Q876" s="6">
        <v>67</v>
      </c>
      <c r="R876" s="5" t="str">
        <f t="shared" si="117"/>
        <v>FAIR-D4/67</v>
      </c>
      <c r="S876" s="4" t="str">
        <f>IF(ISBLANK(E876),"",IF(E876=H876, "1 video",CONCATENATE((+COUNTIFS(Video_List!$A:$A,Monitoring!C876,Video_List!$D:$D,"&lt;=" &amp;Monitoring!L876)-COUNTIFS(Video_List!$A:$A,Monitoring!C876,Video_List!$D:$D,"&lt;=" &amp;Monitoring!K876))+1," videos")))</f>
        <v>1 video</v>
      </c>
      <c r="T876" s="54" t="s">
        <v>34</v>
      </c>
      <c r="U876" s="75" t="s">
        <v>364</v>
      </c>
      <c r="V876" s="7" t="str">
        <f t="shared" si="115"/>
        <v/>
      </c>
      <c r="W876" s="85" t="s">
        <v>35</v>
      </c>
      <c r="X876" s="86" t="s">
        <v>35</v>
      </c>
      <c r="Y876" s="87" t="str">
        <f>+IFERROR(IF(Z876="#N/C","#N/C",INDEX(Taxonomy_UniqueValues!A:A,MATCH(Z876,Taxonomy_UniqueValues!B:B,0))),"#N/C")</f>
        <v>Insecta</v>
      </c>
      <c r="Z876" s="87" t="str">
        <f>+IFERROR(IF(AA876="#N/C","#N/C",INDEX(Taxonomy_UniqueValues!B:B,MATCH(AA876,Taxonomy_UniqueValues!C:C,0))),"#N/C")</f>
        <v>Diptera</v>
      </c>
      <c r="AA876" s="87" t="s">
        <v>49</v>
      </c>
      <c r="AB876" s="87" t="str">
        <f>+IFERROR(IF(AC876="#N/C","#N/C",INDEX(Taxonomy_UniqueValues!D:D,MATCH(AC876,Taxonomy_UniqueValues!E:E,0))),"#N/C")</f>
        <v>#N/C</v>
      </c>
      <c r="AC876" s="87" t="str">
        <f>+IFERROR(IF(AD876="#N/C","#N/C",INDEX(Taxonomy_UniqueValues!E:E,MATCH(AD876,Taxonomy_UniqueValues!F:F,0))),"#N/C")</f>
        <v>#N/C</v>
      </c>
      <c r="AD876" s="87" t="str">
        <f>+IFERROR(IF(AE876="#N/C","#N/C",INDEX(Taxonomy_UniqueValues!F:F,MATCH(AE876,Taxonomy_UniqueValues!G:G,0))),"#N/C")</f>
        <v>#N/C</v>
      </c>
      <c r="AE876" s="87" t="str">
        <f>+IFERROR(IF(AF876="#N/C","#N/C",INDEX(Taxonomy_UniqueValues!G:G,MATCH(AF876,Taxonomy_UniqueValues!H:H,0))),"#N/C")</f>
        <v>#N/C</v>
      </c>
      <c r="AF876" s="89" t="str">
        <f>+IFERROR(IF(AG876="#N/C","#N/C",INDEX(Taxonomy_UniqueValues!H:H,MATCH(AG876,Taxonomy_UniqueValues!I:I,0))),"#N/C")</f>
        <v>#N/C</v>
      </c>
      <c r="AG876" s="88" t="s">
        <v>37</v>
      </c>
      <c r="AH876" s="39" t="str" cm="1">
        <f t="array" ref="AH876">IF(LEN(V876)&gt;1,V876,_xlfn.LET(_xlpm.cls,Y876, _xlpm.ord,IFERROR(Z876,"#N/C"), _xlpm.subord,IFERROR(AA876,"#N/C"), _xlpm.infr,IFERROR(AB876,"#N/C"), _xlpm.sf,IFERROR(AC876,"#N/C"), _xlpm.fam,IFERROR(AD876,"#N/C"), _xlpm.subfam,IF(TRIM(AE876)="-","#N/C",IFERROR(AE876,"#N/C")),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_xlpm.fallback,IF(IFERROR(Z876,"#N/C")="#N/C",Y876,IF(IFERROR(AA876,"#N/C")="#N/C",Z876,IF(IFERROR(AB876,"#N/C")="#N/C",AA876,IF(IFERROR(AC876,"#N/C")="#N/C",AB876,IF(IFERROR(AD876,"#N/C")="#N/C",AC876,IF(IFERROR(AE876,"#N/C")="#N/C",AD876,"#N/C")))))), _xlpm.finalResult,IF(OR(_xlpm.computedResult="",_xlpm.computedResult="#N/C"),_xlpm.fallback,_xlpm.computedResult), INDEX(_xlpm.finalResult,1)))</f>
        <v>Brachycera</v>
      </c>
      <c r="AI876" s="106" t="s">
        <v>35</v>
      </c>
      <c r="AJ876" s="55" t="str">
        <f t="shared" si="116"/>
        <v>Insecta.Diptera.Brachycera.#N/C.#N/C.#N/C.#N/C.#N/C.#N/C</v>
      </c>
    </row>
    <row r="877" spans="1:36" x14ac:dyDescent="0.25">
      <c r="A877" s="3">
        <v>68</v>
      </c>
      <c r="B877" s="50" t="str">
        <f t="shared" si="121"/>
        <v>FAIR-D4_68</v>
      </c>
      <c r="C877" s="51" t="s">
        <v>908</v>
      </c>
      <c r="D877" s="4">
        <f t="shared" si="119"/>
        <v>45164</v>
      </c>
      <c r="E877" s="1" t="s">
        <v>1004</v>
      </c>
      <c r="F877" s="81" t="str">
        <f>HYPERLINK(VLOOKUP(E877,Video_List!G:K,5),"video")</f>
        <v>video</v>
      </c>
      <c r="G877" s="5" t="str">
        <f>IF(ISBLANK(E877),"",IFERROR(IF(MATCH(E877,Video_List!$G:$G,)&gt;0,"ok",""),"errr"))</f>
        <v>ok</v>
      </c>
      <c r="H877" s="1" t="s">
        <v>1004</v>
      </c>
      <c r="I877" s="81" t="str">
        <f>HYPERLINK(VLOOKUP(H877,Video_List!G:K,5),"video")</f>
        <v>video</v>
      </c>
      <c r="J877" s="5" t="str">
        <f>IF(ISBLANK(H877),"",IFERROR(IF(MATCH(H877,Video_List!$G:$G,)&gt;0,"ok",""),"error"))</f>
        <v>ok</v>
      </c>
      <c r="K877" s="2">
        <v>45164.318726851903</v>
      </c>
      <c r="L877" s="2">
        <v>45164.3190972222</v>
      </c>
      <c r="M877" s="59">
        <f t="shared" si="122"/>
        <v>3.7037029687780887E-4</v>
      </c>
      <c r="N877" s="53" t="s">
        <v>46</v>
      </c>
      <c r="O877" s="54" t="s">
        <v>35</v>
      </c>
      <c r="P877" s="54" t="s">
        <v>33</v>
      </c>
      <c r="Q877" s="6">
        <v>68</v>
      </c>
      <c r="R877" s="5" t="str">
        <f t="shared" si="117"/>
        <v>FAIR-D4/68</v>
      </c>
      <c r="S877" s="4" t="str">
        <f>IF(ISBLANK(E877),"",IF(E877=H877, "1 video",CONCATENATE((+COUNTIFS(Video_List!$A:$A,Monitoring!C877,Video_List!$D:$D,"&lt;=" &amp;Monitoring!L877)-COUNTIFS(Video_List!$A:$A,Monitoring!C877,Video_List!$D:$D,"&lt;=" &amp;Monitoring!K877))+1," videos")))</f>
        <v>1 video</v>
      </c>
      <c r="T877" s="54" t="s">
        <v>34</v>
      </c>
      <c r="U877" s="75" t="s">
        <v>364</v>
      </c>
      <c r="V877" s="7" t="str">
        <f t="shared" si="115"/>
        <v/>
      </c>
      <c r="W877" s="85" t="str">
        <f>+IF(Y877="#N/C","-",IF(AC877="#N/C","no","yes"))</f>
        <v>yes</v>
      </c>
      <c r="X877" s="86" t="s">
        <v>35</v>
      </c>
      <c r="Y877" s="87" t="str">
        <f>+IFERROR(IF(Z877="#N/C","#N/C",IF(Z877=0,INDEX(Taxonomy_UniqueValues!A:A,MATCH(AA877,Taxonomy_UniqueValues!C:C,0)),INDEX(Taxonomy_UniqueValues!A:A,MATCH(Z877,Taxonomy_UniqueValues!B:B,0)))),"#N/C")</f>
        <v>Insecta</v>
      </c>
      <c r="Z877" s="87" t="str">
        <f>+IFERROR(IF(AA877="#N/C","#N/C",IF(AA877=0,INDEX(Taxonomy_UniqueValues!B:B,MATCH(AB877,Taxonomy_UniqueValues!D:D,0)),INDEX(Taxonomy_UniqueValues!B:B,MATCH(AA877,Taxonomy_UniqueValues!C:C,0)))),"#N/C")</f>
        <v>Diptera</v>
      </c>
      <c r="AA877" s="87" t="str">
        <f>+IFERROR(IF(AB877="#N/C","#N/C",IF(AB877=0,INDEX(Taxonomy_UniqueValues!C:C,MATCH(AC877,Taxonomy_UniqueValues!E:E,0)),INDEX(Taxonomy_UniqueValues!C:C,MATCH(AB877,Taxonomy_UniqueValues!D:D,0)))),"#N/C")</f>
        <v>Brachycera</v>
      </c>
      <c r="AB877" s="87" t="str">
        <f>+IFERROR(IF(AC877="#N/C","#N/C",IF(AC877=0,INDEX(Taxonomy_UniqueValues!D:D,MATCH(AD877,Taxonomy_UniqueValues!F:F,0)),INDEX(Taxonomy_UniqueValues!D:D,MATCH(AC877,Taxonomy_UniqueValues!E:E,0)))),"#N/C")</f>
        <v>Muscomorpha</v>
      </c>
      <c r="AC877" s="87" t="str">
        <f>+IFERROR(IF(AD877="#N/C","#N/C",IF(AD877=0,INDEX(Taxonomy_UniqueValues!E:E,MATCH(AE877,Taxonomy_UniqueValues!G:G,0)),INDEX(Taxonomy_UniqueValues!E:E,MATCH(AD877,Taxonomy_UniqueValues!F:F,0)))),"#N/C")</f>
        <v>Muscoidea</v>
      </c>
      <c r="AD877" s="87" t="str">
        <f>+IFERROR(IF(AE877="#N/C","#N/C",IF(AE877=0,INDEX(Taxonomy_UniqueValues!F:F,MATCH(AF877,Taxonomy_UniqueValues!H:H,0)),INDEX(Taxonomy_UniqueValues!F:F,MATCH(AE877,Taxonomy_UniqueValues!G:G,0)))),"#N/C")</f>
        <v>Fanniidae</v>
      </c>
      <c r="AE877" s="87">
        <f>+IFERROR(IF(AF877="#N/C","#N/C",INDEX(Taxonomy_UniqueValues!G:G,MATCH(AF877,Taxonomy_UniqueValues!H:H,0))),"#N/C")</f>
        <v>0</v>
      </c>
      <c r="AF877" s="89" t="s">
        <v>39</v>
      </c>
      <c r="AG877" s="88" t="s">
        <v>37</v>
      </c>
      <c r="AH877" s="39" t="str" cm="1">
        <f t="array" ref="AH877">IF(LEN(V877)&gt;1,V877,_xlfn.LET(_xlpm.cls,Y877, _xlpm.ord,IFERROR(Z877,"#N/C"), _xlpm.subord,IFERROR(AA877,"#N/C"), _xlpm.infr,IFERROR(AB877,"#N/C"), _xlpm.sf,IFERROR(AC877,"#N/C"), _xlpm.fam,IFERROR(AD877,"#N/C"), _xlpm.subfam,IF(TRIM(AE877)="-","#N/C",IFERROR(AE877,"#N/C")),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_xlpm.fallback,IF(IFERROR(Z877,"#N/C")="#N/C",Y877,IF(IFERROR(AA877,"#N/C")="#N/C",Z877,IF(IFERROR(AB877,"#N/C")="#N/C",AA877,IF(IFERROR(AC877,"#N/C")="#N/C",AB877,IF(IFERROR(AD877,"#N/C")="#N/C",AC877,IF(IFERROR(AE877,"#N/C")="#N/C",AD877,"#N/C")))))), _xlpm.finalResult,IF(OR(_xlpm.computedResult="",_xlpm.computedResult="#N/C"),_xlpm.fallback,_xlpm.computedResult), INDEX(_xlpm.finalResult,1)))</f>
        <v>fly</v>
      </c>
      <c r="AI877" s="106" t="s">
        <v>35</v>
      </c>
      <c r="AJ877" s="55" t="str">
        <f t="shared" si="116"/>
        <v>Insecta.Diptera.Brachycera.Muscomorpha.Muscoidea.Fanniidae.0.Fannia.#N/C</v>
      </c>
    </row>
    <row r="878" spans="1:36" x14ac:dyDescent="0.25">
      <c r="A878" s="3">
        <v>69</v>
      </c>
      <c r="B878" s="50" t="str">
        <f t="shared" si="121"/>
        <v>FAIR-D4_69</v>
      </c>
      <c r="C878" s="51" t="s">
        <v>908</v>
      </c>
      <c r="D878" s="4">
        <f t="shared" si="119"/>
        <v>45164</v>
      </c>
      <c r="E878" s="1" t="s">
        <v>1005</v>
      </c>
      <c r="F878" s="81" t="str">
        <f>HYPERLINK(VLOOKUP(E878,Video_List!G:K,5),"video")</f>
        <v>video</v>
      </c>
      <c r="G878" s="5" t="str">
        <f>IF(ISBLANK(E878),"",IFERROR(IF(MATCH(E878,Video_List!$G:$G,)&gt;0,"ok",""),"errr"))</f>
        <v>ok</v>
      </c>
      <c r="H878" s="1" t="s">
        <v>1005</v>
      </c>
      <c r="I878" s="81" t="str">
        <f>HYPERLINK(VLOOKUP(H878,Video_List!G:K,5),"video")</f>
        <v>video</v>
      </c>
      <c r="J878" s="5" t="str">
        <f>IF(ISBLANK(H878),"",IFERROR(IF(MATCH(H878,Video_List!$G:$G,)&gt;0,"ok",""),"error"))</f>
        <v>ok</v>
      </c>
      <c r="K878" s="2">
        <v>45164.347662036998</v>
      </c>
      <c r="L878" s="2">
        <v>45164.347777777803</v>
      </c>
      <c r="M878" s="59">
        <f t="shared" si="122"/>
        <v>1.1574080417631194E-4</v>
      </c>
      <c r="N878" s="53" t="s">
        <v>33</v>
      </c>
      <c r="O878" s="54" t="s">
        <v>32</v>
      </c>
      <c r="P878" s="54" t="s">
        <v>33</v>
      </c>
      <c r="Q878" s="6">
        <v>69</v>
      </c>
      <c r="R878" s="5" t="str">
        <f t="shared" si="117"/>
        <v>FAIR-D4/69</v>
      </c>
      <c r="S878" s="4" t="str">
        <f>IF(ISBLANK(E878),"",IF(E878=H878, "1 video",CONCATENATE((+COUNTIFS(Video_List!$A:$A,Monitoring!C878,Video_List!$D:$D,"&lt;=" &amp;Monitoring!L878)-COUNTIFS(Video_List!$A:$A,Monitoring!C878,Video_List!$D:$D,"&lt;=" &amp;Monitoring!K878))+1," videos")))</f>
        <v>1 video</v>
      </c>
      <c r="T878" s="54" t="s">
        <v>57</v>
      </c>
      <c r="U878" s="75"/>
      <c r="V878" s="7" t="str">
        <f t="shared" si="115"/>
        <v/>
      </c>
      <c r="W878" s="85" t="str">
        <f>+IF(Y878="#N/C","-",IF(AC878="#N/C","no","yes"))</f>
        <v>yes</v>
      </c>
      <c r="X878" s="86" t="s">
        <v>32</v>
      </c>
      <c r="Y878" s="87" t="str">
        <f>+IFERROR(IF(Z878="#N/C","#N/C",INDEX(Taxonomy_UniqueValues!A:A,MATCH(Z878,Taxonomy_UniqueValues!B:B,0))),"#N/C")</f>
        <v>Insecta</v>
      </c>
      <c r="Z878" s="87" t="str">
        <f>+IFERROR(IF(AA878="#N/C","#N/C",INDEX(Taxonomy_UniqueValues!B:B,MATCH(AA878,Taxonomy_UniqueValues!C:C,0))),"#N/C")</f>
        <v>Hymenoptera</v>
      </c>
      <c r="AA878" s="87" t="str">
        <f>+IFERROR(IF(AC878="#N/C","#N/C",INDEX(Taxonomy_UniqueValues!C:C,MATCH(AC878,Taxonomy_UniqueValues!E:E,0))),"#N/C")</f>
        <v>Apocrita</v>
      </c>
      <c r="AB878" s="87" t="str">
        <f>+IFERROR(IF(AC878="#N/C","#N/C",INDEX(Taxonomy_UniqueValues!D:D,MATCH(AC878,Taxonomy_UniqueValues!E:E,0))),"#N/C")</f>
        <v>Aculeata</v>
      </c>
      <c r="AC878" s="87" t="str">
        <f>+IFERROR(IF(AD878="#N/C","#N/C",INDEX(Taxonomy_UniqueValues!E:E,MATCH(AD878,Taxonomy_UniqueValues!F:F,0))),"#N/C")</f>
        <v>Vespoidea</v>
      </c>
      <c r="AD878" s="87" t="str">
        <f>+IFERROR(IF(AE878="#N/C","#N/C",INDEX(Taxonomy_UniqueValues!F:F,MATCH(AE878,Taxonomy_UniqueValues!G:G,0))),"#N/C")</f>
        <v>Vespidae</v>
      </c>
      <c r="AE878" s="87" t="str">
        <f>+IFERROR(IF(AF878="#N/C","#N/C",INDEX(Taxonomy_UniqueValues!G:G,MATCH(AF878,Taxonomy_UniqueValues!H:H,0))),"#N/C")</f>
        <v>Vespinae</v>
      </c>
      <c r="AF878" s="89" t="s">
        <v>58</v>
      </c>
      <c r="AG878" s="88" t="s">
        <v>37</v>
      </c>
      <c r="AH878" s="39" t="str" cm="1">
        <f t="array" ref="AH878">IF(LEN(V878)&gt;1,V878,_xlfn.LET(_xlpm.cls,Y878, _xlpm.ord,IFERROR(Z878,"#N/C"), _xlpm.subord,IFERROR(AA878,"#N/C"), _xlpm.infr,IFERROR(AB878,"#N/C"), _xlpm.sf,IFERROR(AC878,"#N/C"), _xlpm.fam,IFERROR(AD878,"#N/C"), _xlpm.subfam,IF(TRIM(AE878)="-","#N/C",IFERROR(AE878,"#N/C")),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_xlpm.fallback,IF(IFERROR(Z878,"#N/C")="#N/C",Y878,IF(IFERROR(AA878,"#N/C")="#N/C",Z878,IF(IFERROR(AB878,"#N/C")="#N/C",AA878,IF(IFERROR(AC878,"#N/C")="#N/C",AB878,IF(IFERROR(AD878,"#N/C")="#N/C",AC878,IF(IFERROR(AE878,"#N/C")="#N/C",AD878,"#N/C")))))), _xlpm.finalResult,IF(OR(_xlpm.computedResult="",_xlpm.computedResult="#N/C"),_xlpm.fallback,_xlpm.computedResult), INDEX(_xlpm.finalResult,1)))</f>
        <v>wasp</v>
      </c>
      <c r="AI878" s="106" t="s">
        <v>35</v>
      </c>
      <c r="AJ878" s="55" t="str">
        <f t="shared" si="116"/>
        <v>Insecta.Hymenoptera.Apocrita.Aculeata.Vespoidea.Vespidae.Vespinae.Vespula.#N/C</v>
      </c>
    </row>
    <row r="879" spans="1:36" x14ac:dyDescent="0.25">
      <c r="A879" s="3">
        <v>70</v>
      </c>
      <c r="B879" s="50" t="str">
        <f t="shared" si="121"/>
        <v>FAIR-D4_70</v>
      </c>
      <c r="C879" s="51" t="s">
        <v>908</v>
      </c>
      <c r="D879" s="4">
        <f t="shared" si="119"/>
        <v>45164</v>
      </c>
      <c r="E879" s="1" t="s">
        <v>1006</v>
      </c>
      <c r="F879" s="81" t="str">
        <f>HYPERLINK(VLOOKUP(E879,Video_List!G:K,5),"video")</f>
        <v>video</v>
      </c>
      <c r="G879" s="5" t="str">
        <f>IF(ISBLANK(E879),"",IFERROR(IF(MATCH(E879,Video_List!$G:$G,)&gt;0,"ok",""),"errr"))</f>
        <v>ok</v>
      </c>
      <c r="H879" s="1" t="s">
        <v>1007</v>
      </c>
      <c r="I879" s="81" t="str">
        <f>HYPERLINK(VLOOKUP(H879,Video_List!G:K,5),"video")</f>
        <v>video</v>
      </c>
      <c r="J879" s="5" t="str">
        <f>IF(ISBLANK(H879),"",IFERROR(IF(MATCH(H879,Video_List!$G:$G,)&gt;0,"ok",""),"error"))</f>
        <v>ok</v>
      </c>
      <c r="K879" s="2">
        <v>45164.348912037</v>
      </c>
      <c r="L879" s="2">
        <v>45164.354837963001</v>
      </c>
      <c r="M879" s="59">
        <f t="shared" si="122"/>
        <v>5.9259260015096515E-3</v>
      </c>
      <c r="N879" s="53" t="s">
        <v>46</v>
      </c>
      <c r="O879" s="54" t="s">
        <v>32</v>
      </c>
      <c r="P879" s="54" t="s">
        <v>33</v>
      </c>
      <c r="Q879" s="6">
        <v>70</v>
      </c>
      <c r="R879" s="5" t="str">
        <f t="shared" si="117"/>
        <v>FAIR-D4/70</v>
      </c>
      <c r="S879" s="4" t="str">
        <f>IF(ISBLANK(E879),"",IF(E879=H879, "1 video",CONCATENATE((+COUNTIFS(Video_List!$A:$A,Monitoring!C879,Video_List!$D:$D,"&lt;=" &amp;Monitoring!L879)-COUNTIFS(Video_List!$A:$A,Monitoring!C879,Video_List!$D:$D,"&lt;=" &amp;Monitoring!K879))+1," videos")))</f>
        <v>3 videos</v>
      </c>
      <c r="T879" s="54" t="s">
        <v>34</v>
      </c>
      <c r="U879" s="75"/>
      <c r="V879" s="7" t="str">
        <f t="shared" si="115"/>
        <v/>
      </c>
      <c r="W879" s="85" t="s">
        <v>35</v>
      </c>
      <c r="X879" s="86" t="s">
        <v>35</v>
      </c>
      <c r="Y879" s="87" t="str">
        <f>+IFERROR(IF(Z879="#N/C","#N/C",INDEX(Taxonomy_UniqueValues!A:A,MATCH(Z879,Taxonomy_UniqueValues!B:B,0))),"#N/C")</f>
        <v>Insecta</v>
      </c>
      <c r="Z879" s="87" t="str">
        <f>+IFERROR(IF(AA879="#N/C","#N/C",INDEX(Taxonomy_UniqueValues!B:B,MATCH(AA879,Taxonomy_UniqueValues!C:C,0))),"#N/C")</f>
        <v>Diptera</v>
      </c>
      <c r="AA879" s="87" t="s">
        <v>49</v>
      </c>
      <c r="AB879" s="87" t="str">
        <f>+IFERROR(IF(AC879="#N/C","#N/C",INDEX(Taxonomy_UniqueValues!D:D,MATCH(AC879,Taxonomy_UniqueValues!E:E,0))),"#N/C")</f>
        <v>#N/C</v>
      </c>
      <c r="AC879" s="87" t="str">
        <f>+IFERROR(IF(AD879="#N/C","#N/C",INDEX(Taxonomy_UniqueValues!E:E,MATCH(AD879,Taxonomy_UniqueValues!F:F,0))),"#N/C")</f>
        <v>#N/C</v>
      </c>
      <c r="AD879" s="87" t="str">
        <f>+IFERROR(IF(AE879="#N/C","#N/C",INDEX(Taxonomy_UniqueValues!F:F,MATCH(AE879,Taxonomy_UniqueValues!G:G,0))),"#N/C")</f>
        <v>#N/C</v>
      </c>
      <c r="AE879" s="87" t="str">
        <f>+IFERROR(IF(AF879="#N/C","#N/C",INDEX(Taxonomy_UniqueValues!G:G,MATCH(AF879,Taxonomy_UniqueValues!H:H,0))),"#N/C")</f>
        <v>#N/C</v>
      </c>
      <c r="AF879" s="89" t="str">
        <f>+IFERROR(IF(AG879="#N/C","#N/C",INDEX(Taxonomy_UniqueValues!H:H,MATCH(AG879,Taxonomy_UniqueValues!I:I,0))),"#N/C")</f>
        <v>#N/C</v>
      </c>
      <c r="AG879" s="88" t="s">
        <v>37</v>
      </c>
      <c r="AH879" s="39" t="str" cm="1">
        <f t="array" ref="AH879">IF(LEN(V879)&gt;1,V879,_xlfn.LET(_xlpm.cls,Y879, _xlpm.ord,IFERROR(Z879,"#N/C"), _xlpm.subord,IFERROR(AA879,"#N/C"), _xlpm.infr,IFERROR(AB879,"#N/C"), _xlpm.sf,IFERROR(AC879,"#N/C"), _xlpm.fam,IFERROR(AD879,"#N/C"), _xlpm.subfam,IF(TRIM(AE879)="-","#N/C",IFERROR(AE879,"#N/C")),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_xlpm.fallback,IF(IFERROR(Z879,"#N/C")="#N/C",Y879,IF(IFERROR(AA879,"#N/C")="#N/C",Z879,IF(IFERROR(AB879,"#N/C")="#N/C",AA879,IF(IFERROR(AC879,"#N/C")="#N/C",AB879,IF(IFERROR(AD879,"#N/C")="#N/C",AC879,IF(IFERROR(AE879,"#N/C")="#N/C",AD879,"#N/C")))))), _xlpm.finalResult,IF(OR(_xlpm.computedResult="",_xlpm.computedResult="#N/C"),_xlpm.fallback,_xlpm.computedResult), INDEX(_xlpm.finalResult,1)))</f>
        <v>Brachycera</v>
      </c>
      <c r="AI879" s="106" t="s">
        <v>35</v>
      </c>
      <c r="AJ879" s="55" t="str">
        <f t="shared" si="116"/>
        <v>Insecta.Diptera.Brachycera.#N/C.#N/C.#N/C.#N/C.#N/C.#N/C</v>
      </c>
    </row>
    <row r="880" spans="1:36" x14ac:dyDescent="0.25">
      <c r="A880" s="3">
        <v>71</v>
      </c>
      <c r="B880" s="50" t="str">
        <f t="shared" si="121"/>
        <v>FAIR-D4_71</v>
      </c>
      <c r="C880" s="51" t="s">
        <v>908</v>
      </c>
      <c r="D880" s="4">
        <f t="shared" si="119"/>
        <v>45164</v>
      </c>
      <c r="E880" s="1" t="s">
        <v>1008</v>
      </c>
      <c r="F880" s="81" t="str">
        <f>HYPERLINK(VLOOKUP(E880,Video_List!G:K,5),"video")</f>
        <v>video</v>
      </c>
      <c r="G880" s="5" t="str">
        <f>IF(ISBLANK(E880),"",IFERROR(IF(MATCH(E880,Video_List!$G:$G,)&gt;0,"ok",""),"errr"))</f>
        <v>ok</v>
      </c>
      <c r="H880" s="1" t="s">
        <v>1009</v>
      </c>
      <c r="I880" s="81" t="str">
        <f>HYPERLINK(VLOOKUP(H880,Video_List!G:K,5),"video")</f>
        <v>video</v>
      </c>
      <c r="J880" s="5" t="str">
        <f>IF(ISBLANK(H880),"",IFERROR(IF(MATCH(H880,Video_List!$G:$G,)&gt;0,"ok",""),"error"))</f>
        <v>ok</v>
      </c>
      <c r="K880" s="2">
        <v>45164.355324074102</v>
      </c>
      <c r="L880" s="2">
        <v>45164.373009259303</v>
      </c>
      <c r="M880" s="59">
        <f t="shared" si="122"/>
        <v>1.7685185201116838E-2</v>
      </c>
      <c r="N880" s="53" t="s">
        <v>46</v>
      </c>
      <c r="O880" s="54" t="s">
        <v>35</v>
      </c>
      <c r="P880" s="54" t="s">
        <v>46</v>
      </c>
      <c r="Q880" s="6">
        <v>71</v>
      </c>
      <c r="R880" s="5" t="str">
        <f t="shared" si="117"/>
        <v>FAIR-D4/71</v>
      </c>
      <c r="S880" s="4" t="str">
        <f>IF(ISBLANK(E880),"",IF(E880=H880, "1 video",CONCATENATE((+COUNTIFS(Video_List!$A:$A,Monitoring!C880,Video_List!$D:$D,"&lt;=" &amp;Monitoring!L880)-COUNTIFS(Video_List!$A:$A,Monitoring!C880,Video_List!$D:$D,"&lt;=" &amp;Monitoring!K880))+1," videos")))</f>
        <v>3 videos</v>
      </c>
      <c r="T880" s="54" t="s">
        <v>34</v>
      </c>
      <c r="U880" s="75"/>
      <c r="V880" s="7" t="str">
        <f t="shared" si="115"/>
        <v/>
      </c>
      <c r="W880" s="85" t="str">
        <f t="shared" ref="W880:W926" si="123">+IF(Y880="#N/C","-",IF(AC880="#N/C","no","yes"))</f>
        <v>no</v>
      </c>
      <c r="X880" s="86" t="s">
        <v>35</v>
      </c>
      <c r="Y880" s="87" t="str">
        <f>+IFERROR(IF(Z880="#N/C","#N/C",INDEX(Taxonomy_UniqueValues!A:A,MATCH(Z880,Taxonomy_UniqueValues!B:B,0))),"#N/C")</f>
        <v>Insecta</v>
      </c>
      <c r="Z880" s="87" t="str">
        <f>+IFERROR(IF(AA880="#N/C","#N/C",INDEX(Taxonomy_UniqueValues!B:B,MATCH(AA880,Taxonomy_UniqueValues!C:C,0))),"#N/C")</f>
        <v>Diptera</v>
      </c>
      <c r="AA880" s="87" t="s">
        <v>49</v>
      </c>
      <c r="AB880" s="87" t="str">
        <f>+IFERROR(IF(AC880="#N/C","#N/C",INDEX(Taxonomy_UniqueValues!D:D,MATCH(AC880,Taxonomy_UniqueValues!E:E,0))),"#N/C")</f>
        <v>#N/C</v>
      </c>
      <c r="AC880" s="87" t="str">
        <f>+IFERROR(IF(AD880="#N/C","#N/C",INDEX(Taxonomy_UniqueValues!E:E,MATCH(AD880,Taxonomy_UniqueValues!F:F,0))),"#N/C")</f>
        <v>#N/C</v>
      </c>
      <c r="AD880" s="87" t="str">
        <f>+IFERROR(IF(AE880="#N/C","#N/C",INDEX(Taxonomy_UniqueValues!F:F,MATCH(AE880,Taxonomy_UniqueValues!G:G,0))),"#N/C")</f>
        <v>#N/C</v>
      </c>
      <c r="AE880" s="87" t="str">
        <f>+IFERROR(IF(AF880="#N/C","#N/C",INDEX(Taxonomy_UniqueValues!G:G,MATCH(AF880,Taxonomy_UniqueValues!H:H,0))),"#N/C")</f>
        <v>#N/C</v>
      </c>
      <c r="AF880" s="89" t="str">
        <f>+IFERROR(IF(AG880="#N/C","#N/C",INDEX(Taxonomy_UniqueValues!H:H,MATCH(AG880,Taxonomy_UniqueValues!I:I,0))),"#N/C")</f>
        <v>#N/C</v>
      </c>
      <c r="AG880" s="88" t="s">
        <v>37</v>
      </c>
      <c r="AH880" s="39" t="str" cm="1">
        <f t="array" ref="AH880">IF(LEN(V880)&gt;1,V880,_xlfn.LET(_xlpm.cls,Y880, _xlpm.ord,IFERROR(Z880,"#N/C"), _xlpm.subord,IFERROR(AA880,"#N/C"), _xlpm.infr,IFERROR(AB880,"#N/C"), _xlpm.sf,IFERROR(AC880,"#N/C"), _xlpm.fam,IFERROR(AD880,"#N/C"), _xlpm.subfam,IF(TRIM(AE880)="-","#N/C",IFERROR(AE880,"#N/C")),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_xlpm.fallback,IF(IFERROR(Z880,"#N/C")="#N/C",Y880,IF(IFERROR(AA880,"#N/C")="#N/C",Z880,IF(IFERROR(AB880,"#N/C")="#N/C",AA880,IF(IFERROR(AC880,"#N/C")="#N/C",AB880,IF(IFERROR(AD880,"#N/C")="#N/C",AC880,IF(IFERROR(AE880,"#N/C")="#N/C",AD880,"#N/C")))))), _xlpm.finalResult,IF(OR(_xlpm.computedResult="",_xlpm.computedResult="#N/C"),_xlpm.fallback,_xlpm.computedResult), INDEX(_xlpm.finalResult,1)))</f>
        <v>Brachycera</v>
      </c>
      <c r="AI880" s="106" t="s">
        <v>35</v>
      </c>
      <c r="AJ880" s="55" t="str">
        <f t="shared" si="116"/>
        <v>Insecta.Diptera.Brachycera.#N/C.#N/C.#N/C.#N/C.#N/C.#N/C</v>
      </c>
    </row>
    <row r="881" spans="1:36" x14ac:dyDescent="0.25">
      <c r="A881" s="3">
        <v>72</v>
      </c>
      <c r="B881" s="50" t="str">
        <f t="shared" si="121"/>
        <v>FAIR-D4_72</v>
      </c>
      <c r="C881" s="51" t="s">
        <v>908</v>
      </c>
      <c r="D881" s="4">
        <f t="shared" si="119"/>
        <v>45164</v>
      </c>
      <c r="E881" s="1" t="s">
        <v>1009</v>
      </c>
      <c r="F881" s="81" t="str">
        <f>HYPERLINK(VLOOKUP(E881,Video_List!G:K,5),"video")</f>
        <v>video</v>
      </c>
      <c r="G881" s="5" t="str">
        <f>IF(ISBLANK(E881),"",IFERROR(IF(MATCH(E881,Video_List!$G:$G,)&gt;0,"ok",""),"errr"))</f>
        <v>ok</v>
      </c>
      <c r="H881" s="1" t="s">
        <v>1010</v>
      </c>
      <c r="I881" s="81" t="str">
        <f>HYPERLINK(VLOOKUP(H881,Video_List!G:K,5),"video")</f>
        <v>video</v>
      </c>
      <c r="J881" s="5" t="str">
        <f>IF(ISBLANK(H881),"",IFERROR(IF(MATCH(H881,Video_List!$G:$G,)&gt;0,"ok",""),"error"))</f>
        <v>ok</v>
      </c>
      <c r="K881" s="2">
        <v>45164.372199074103</v>
      </c>
      <c r="L881" s="2">
        <v>45164.395937499998</v>
      </c>
      <c r="M881" s="59">
        <f t="shared" si="122"/>
        <v>2.3738425894407555E-2</v>
      </c>
      <c r="N881" s="53" t="s">
        <v>46</v>
      </c>
      <c r="O881" s="54" t="s">
        <v>32</v>
      </c>
      <c r="P881" s="54" t="s">
        <v>33</v>
      </c>
      <c r="Q881" s="6">
        <v>72</v>
      </c>
      <c r="R881" s="5" t="str">
        <f t="shared" si="117"/>
        <v>FAIR-D4/72</v>
      </c>
      <c r="S881" s="4" t="str">
        <f>IF(ISBLANK(E881),"",IF(E881=H881, "1 video",CONCATENATE((+COUNTIFS(Video_List!$A:$A,Monitoring!C881,Video_List!$D:$D,"&lt;=" &amp;Monitoring!L881)-COUNTIFS(Video_List!$A:$A,Monitoring!C881,Video_List!$D:$D,"&lt;=" &amp;Monitoring!K881))+1," videos")))</f>
        <v>4 videos</v>
      </c>
      <c r="T881" s="54" t="s">
        <v>34</v>
      </c>
      <c r="U881" s="75"/>
      <c r="V881" s="7" t="str">
        <f t="shared" si="115"/>
        <v/>
      </c>
      <c r="W881" s="85" t="str">
        <f t="shared" si="123"/>
        <v>no</v>
      </c>
      <c r="X881" s="86" t="s">
        <v>35</v>
      </c>
      <c r="Y881" s="87" t="str">
        <f>+IFERROR(IF(Z881="#N/C","#N/C",INDEX(Taxonomy_UniqueValues!A:A,MATCH(Z881,Taxonomy_UniqueValues!B:B,0))),"#N/C")</f>
        <v>Insecta</v>
      </c>
      <c r="Z881" s="87" t="str">
        <f>+IFERROR(IF(AA881="#N/C","#N/C",INDEX(Taxonomy_UniqueValues!B:B,MATCH(AA881,Taxonomy_UniqueValues!C:C,0))),"#N/C")</f>
        <v>Diptera</v>
      </c>
      <c r="AA881" s="87" t="s">
        <v>49</v>
      </c>
      <c r="AB881" s="87" t="str">
        <f>+IFERROR(IF(AC881="#N/C","#N/C",INDEX(Taxonomy_UniqueValues!D:D,MATCH(AC881,Taxonomy_UniqueValues!E:E,0))),"#N/C")</f>
        <v>#N/C</v>
      </c>
      <c r="AC881" s="87" t="str">
        <f>+IFERROR(IF(AD881="#N/C","#N/C",INDEX(Taxonomy_UniqueValues!E:E,MATCH(AD881,Taxonomy_UniqueValues!F:F,0))),"#N/C")</f>
        <v>#N/C</v>
      </c>
      <c r="AD881" s="87" t="str">
        <f>+IFERROR(IF(AE881="#N/C","#N/C",INDEX(Taxonomy_UniqueValues!F:F,MATCH(AE881,Taxonomy_UniqueValues!G:G,0))),"#N/C")</f>
        <v>#N/C</v>
      </c>
      <c r="AE881" s="87" t="str">
        <f>+IFERROR(IF(AF881="#N/C","#N/C",INDEX(Taxonomy_UniqueValues!G:G,MATCH(AF881,Taxonomy_UniqueValues!H:H,0))),"#N/C")</f>
        <v>#N/C</v>
      </c>
      <c r="AF881" s="89" t="str">
        <f>+IFERROR(IF(AG881="#N/C","#N/C",INDEX(Taxonomy_UniqueValues!H:H,MATCH(AG881,Taxonomy_UniqueValues!I:I,0))),"#N/C")</f>
        <v>#N/C</v>
      </c>
      <c r="AG881" s="88" t="s">
        <v>37</v>
      </c>
      <c r="AH881" s="39" t="str" cm="1">
        <f t="array" ref="AH881">IF(LEN(V881)&gt;1,V881,_xlfn.LET(_xlpm.cls,Y881, _xlpm.ord,IFERROR(Z881,"#N/C"), _xlpm.subord,IFERROR(AA881,"#N/C"), _xlpm.infr,IFERROR(AB881,"#N/C"), _xlpm.sf,IFERROR(AC881,"#N/C"), _xlpm.fam,IFERROR(AD881,"#N/C"), _xlpm.subfam,IF(TRIM(AE881)="-","#N/C",IFERROR(AE881,"#N/C")),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_xlpm.fallback,IF(IFERROR(Z881,"#N/C")="#N/C",Y881,IF(IFERROR(AA881,"#N/C")="#N/C",Z881,IF(IFERROR(AB881,"#N/C")="#N/C",AA881,IF(IFERROR(AC881,"#N/C")="#N/C",AB881,IF(IFERROR(AD881,"#N/C")="#N/C",AC881,IF(IFERROR(AE881,"#N/C")="#N/C",AD881,"#N/C")))))), _xlpm.finalResult,IF(OR(_xlpm.computedResult="",_xlpm.computedResult="#N/C"),_xlpm.fallback,_xlpm.computedResult), INDEX(_xlpm.finalResult,1)))</f>
        <v>Brachycera</v>
      </c>
      <c r="AI881" s="106" t="s">
        <v>35</v>
      </c>
      <c r="AJ881" s="55" t="str">
        <f t="shared" si="116"/>
        <v>Insecta.Diptera.Brachycera.#N/C.#N/C.#N/C.#N/C.#N/C.#N/C</v>
      </c>
    </row>
    <row r="882" spans="1:36" x14ac:dyDescent="0.25">
      <c r="A882" s="3">
        <v>73</v>
      </c>
      <c r="B882" s="50" t="str">
        <f t="shared" si="121"/>
        <v>FAIR-D4_73</v>
      </c>
      <c r="C882" s="51" t="s">
        <v>908</v>
      </c>
      <c r="D882" s="4">
        <f t="shared" ref="D882:D917" si="124">IF(ISBLANK(E882),"",+VALUE(MID(E882,FIND("_",E882)+1,10)))</f>
        <v>45164</v>
      </c>
      <c r="E882" s="1" t="s">
        <v>1010</v>
      </c>
      <c r="F882" s="81" t="str">
        <f>HYPERLINK(VLOOKUP(E882,Video_List!G:K,5),"video")</f>
        <v>video</v>
      </c>
      <c r="G882" s="5" t="str">
        <f>IF(ISBLANK(E882),"",IFERROR(IF(MATCH(E882,Video_List!$G:$G,)&gt;0,"ok",""),"errr"))</f>
        <v>ok</v>
      </c>
      <c r="H882" s="1" t="s">
        <v>1010</v>
      </c>
      <c r="I882" s="81" t="str">
        <f>HYPERLINK(VLOOKUP(H882,Video_List!G:K,5),"video")</f>
        <v>video</v>
      </c>
      <c r="J882" s="5" t="str">
        <f>IF(ISBLANK(H882),"",IFERROR(IF(MATCH(H882,Video_List!$G:$G,)&gt;0,"ok",""),"error"))</f>
        <v>ok</v>
      </c>
      <c r="K882" s="2">
        <v>45164.395914351902</v>
      </c>
      <c r="L882" s="2">
        <v>45164.396446759303</v>
      </c>
      <c r="M882" s="59">
        <f t="shared" si="122"/>
        <v>5.3240740089677274E-4</v>
      </c>
      <c r="N882" s="53" t="s">
        <v>31</v>
      </c>
      <c r="O882" s="54" t="s">
        <v>35</v>
      </c>
      <c r="P882" s="54" t="s">
        <v>33</v>
      </c>
      <c r="Q882" s="6">
        <v>73</v>
      </c>
      <c r="R882" s="5" t="str">
        <f t="shared" si="117"/>
        <v>FAIR-D4/73</v>
      </c>
      <c r="S882" s="4" t="str">
        <f>IF(ISBLANK(E882),"",IF(E882=H882, "1 video",CONCATENATE((+COUNTIFS(Video_List!$A:$A,Monitoring!C882,Video_List!$D:$D,"&lt;=" &amp;Monitoring!L882)-COUNTIFS(Video_List!$A:$A,Monitoring!C882,Video_List!$D:$D,"&lt;=" &amp;Monitoring!K882))+1," videos")))</f>
        <v>1 video</v>
      </c>
      <c r="T882" s="54" t="s">
        <v>34</v>
      </c>
      <c r="U882" s="75"/>
      <c r="V882" s="7" t="str">
        <f t="shared" si="115"/>
        <v/>
      </c>
      <c r="W882" s="85" t="str">
        <f t="shared" si="123"/>
        <v>yes</v>
      </c>
      <c r="X882" s="86" t="s">
        <v>32</v>
      </c>
      <c r="Y882" s="87" t="str">
        <f>+IFERROR(IF(Z882="#N/C","#N/C",INDEX(Taxonomy_UniqueValues!A:A,MATCH(Z882,Taxonomy_UniqueValues!B:B,0))),"#N/C")</f>
        <v>Insecta</v>
      </c>
      <c r="Z882" s="87" t="str">
        <f>+IFERROR(IF(AA882="#N/C","#N/C",INDEX(Taxonomy_UniqueValues!B:B,MATCH(AA882,Taxonomy_UniqueValues!C:C,0))),"#N/C")</f>
        <v>Diptera</v>
      </c>
      <c r="AA882" s="87" t="str">
        <f>+IFERROR(IF(AC882="#N/C","#N/C",INDEX(Taxonomy_UniqueValues!C:C,MATCH(AC882,Taxonomy_UniqueValues!E:E,0))),"#N/C")</f>
        <v>Brachycera</v>
      </c>
      <c r="AB882" s="87" t="str">
        <f>+IFERROR(IF(AC882="#N/C","#N/C",INDEX(Taxonomy_UniqueValues!D:D,MATCH(AC882,Taxonomy_UniqueValues!E:E,0))),"#N/C")</f>
        <v>Muscomorpha</v>
      </c>
      <c r="AC882" s="87" t="s">
        <v>36</v>
      </c>
      <c r="AD882" s="87" t="str">
        <f>+IFERROR(IF(AE882="#N/C","#N/C",INDEX(Taxonomy_UniqueValues!F:F,MATCH(AE882,Taxonomy_UniqueValues!G:G,0))),"#N/C")</f>
        <v>#N/C</v>
      </c>
      <c r="AE882" s="87" t="str">
        <f>+IFERROR(IF(AF882="#N/C","#N/C",INDEX(Taxonomy_UniqueValues!G:G,MATCH(AF882,Taxonomy_UniqueValues!H:H,0))),"#N/C")</f>
        <v>#N/C</v>
      </c>
      <c r="AF882" s="89" t="str">
        <f>+IFERROR(IF(AG882="#N/C","#N/C",INDEX(Taxonomy_UniqueValues!H:H,MATCH(AG882,Taxonomy_UniqueValues!I:I,0))),"#N/C")</f>
        <v>#N/C</v>
      </c>
      <c r="AG882" s="88" t="s">
        <v>37</v>
      </c>
      <c r="AH882" s="39" t="str" cm="1">
        <f t="array" ref="AH882">IF(LEN(V882)&gt;1,V882,_xlfn.LET(_xlpm.cls,Y882, _xlpm.ord,IFERROR(Z882,"#N/C"), _xlpm.subord,IFERROR(AA882,"#N/C"), _xlpm.infr,IFERROR(AB882,"#N/C"), _xlpm.sf,IFERROR(AC882,"#N/C"), _xlpm.fam,IFERROR(AD882,"#N/C"), _xlpm.subfam,IF(TRIM(AE882)="-","#N/C",IFERROR(AE882,"#N/C")),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_xlpm.fallback,IF(IFERROR(Z882,"#N/C")="#N/C",Y882,IF(IFERROR(AA882,"#N/C")="#N/C",Z882,IF(IFERROR(AB882,"#N/C")="#N/C",AA882,IF(IFERROR(AC882,"#N/C")="#N/C",AB882,IF(IFERROR(AD882,"#N/C")="#N/C",AC882,IF(IFERROR(AE882,"#N/C")="#N/C",AD882,"#N/C")))))), _xlpm.finalResult,IF(OR(_xlpm.computedResult="",_xlpm.computedResult="#N/C"),_xlpm.fallback,_xlpm.computedResult), INDEX(_xlpm.finalResult,1)))</f>
        <v>Muscoidea</v>
      </c>
      <c r="AI882" s="106" t="s">
        <v>35</v>
      </c>
      <c r="AJ882" s="55" t="str">
        <f t="shared" si="116"/>
        <v>Insecta.Diptera.Brachycera.Muscomorpha.Muscoidea.#N/C.#N/C.#N/C.#N/C</v>
      </c>
    </row>
    <row r="883" spans="1:36" x14ac:dyDescent="0.25">
      <c r="A883" s="3">
        <v>74</v>
      </c>
      <c r="B883" s="50" t="str">
        <f t="shared" si="121"/>
        <v>FAIR-D4_74</v>
      </c>
      <c r="C883" s="51" t="s">
        <v>908</v>
      </c>
      <c r="D883" s="4">
        <f t="shared" si="124"/>
        <v>45164</v>
      </c>
      <c r="E883" s="1" t="s">
        <v>1011</v>
      </c>
      <c r="F883" s="81" t="str">
        <f>HYPERLINK(VLOOKUP(E883,Video_List!G:K,5),"video")</f>
        <v>video</v>
      </c>
      <c r="G883" s="5" t="str">
        <f>IF(ISBLANK(E883),"",IFERROR(IF(MATCH(E883,Video_List!$G:$G,)&gt;0,"ok",""),"errr"))</f>
        <v>ok</v>
      </c>
      <c r="H883" s="1" t="s">
        <v>1011</v>
      </c>
      <c r="I883" s="81" t="str">
        <f>HYPERLINK(VLOOKUP(H883,Video_List!G:K,5),"video")</f>
        <v>video</v>
      </c>
      <c r="J883" s="5" t="str">
        <f>IF(ISBLANK(H883),"",IFERROR(IF(MATCH(H883,Video_List!$G:$G,)&gt;0,"ok",""),"error"))</f>
        <v>ok</v>
      </c>
      <c r="K883" s="2">
        <v>45164.420138888898</v>
      </c>
      <c r="L883" s="2">
        <v>45164.4205671296</v>
      </c>
      <c r="M883" s="59">
        <f t="shared" si="122"/>
        <v>4.2824070260394365E-4</v>
      </c>
      <c r="N883" s="53" t="s">
        <v>46</v>
      </c>
      <c r="O883" s="54" t="s">
        <v>35</v>
      </c>
      <c r="P883" s="54" t="s">
        <v>46</v>
      </c>
      <c r="Q883" s="6">
        <v>74</v>
      </c>
      <c r="R883" s="5" t="str">
        <f t="shared" si="117"/>
        <v>FAIR-D4/74</v>
      </c>
      <c r="S883" s="4" t="str">
        <f>IF(ISBLANK(E883),"",IF(E883=H883, "1 video",CONCATENATE((+COUNTIFS(Video_List!$A:$A,Monitoring!C883,Video_List!$D:$D,"&lt;=" &amp;Monitoring!L883)-COUNTIFS(Video_List!$A:$A,Monitoring!C883,Video_List!$D:$D,"&lt;=" &amp;Monitoring!K883))+1," videos")))</f>
        <v>1 video</v>
      </c>
      <c r="T883" s="54" t="s">
        <v>34</v>
      </c>
      <c r="U883" s="75"/>
      <c r="V883" s="7" t="str">
        <f t="shared" si="115"/>
        <v/>
      </c>
      <c r="W883" s="85" t="str">
        <f t="shared" si="123"/>
        <v>yes</v>
      </c>
      <c r="X883" s="86" t="s">
        <v>35</v>
      </c>
      <c r="Y883" s="87" t="str">
        <f>+IFERROR(IF(Z883="#N/C","#N/C",INDEX(Taxonomy_UniqueValues!A:A,MATCH(Z883,Taxonomy_UniqueValues!B:B,0))),"#N/C")</f>
        <v>Insecta</v>
      </c>
      <c r="Z883" s="87" t="str">
        <f>+IFERROR(IF(AA883="#N/C","#N/C",INDEX(Taxonomy_UniqueValues!B:B,MATCH(AA883,Taxonomy_UniqueValues!C:C,0))),"#N/C")</f>
        <v>Diptera</v>
      </c>
      <c r="AA883" s="87" t="str">
        <f>+IFERROR(IF(AC883="#N/C","#N/C",INDEX(Taxonomy_UniqueValues!C:C,MATCH(AC883,Taxonomy_UniqueValues!E:E,0))),"#N/C")</f>
        <v>Brachycera</v>
      </c>
      <c r="AB883" s="87" t="str">
        <f>+IFERROR(IF(AC883="#N/C","#N/C",INDEX(Taxonomy_UniqueValues!D:D,MATCH(AC883,Taxonomy_UniqueValues!E:E,0))),"#N/C")</f>
        <v>Muscomorpha</v>
      </c>
      <c r="AC883" s="87" t="str">
        <f>+IFERROR(IF(AD883="#N/C","#N/C",INDEX(Taxonomy_UniqueValues!E:E,MATCH(AD883,Taxonomy_UniqueValues!F:F,0))),"#N/C")</f>
        <v>Ephydroidea</v>
      </c>
      <c r="AD883" s="87" t="str">
        <f>+IFERROR(IF(AE883="#N/C","#N/C",INDEX(Taxonomy_UniqueValues!F:F,MATCH(AE883,Taxonomy_UniqueValues!G:G,0))),"#N/C")</f>
        <v>Drosophilidae</v>
      </c>
      <c r="AE883" s="87" t="str">
        <f>+IFERROR(IF(AF883="#N/C","#N/C",INDEX(Taxonomy_UniqueValues!G:G,MATCH(AF883,Taxonomy_UniqueValues!H:H,0))),"#N/C")</f>
        <v>Drosophilinae</v>
      </c>
      <c r="AF883" s="89" t="s">
        <v>385</v>
      </c>
      <c r="AG883" s="88" t="s">
        <v>37</v>
      </c>
      <c r="AH883" s="39" t="str" cm="1">
        <f t="array" ref="AH883">IF(LEN(V883)&gt;1,V883,_xlfn.LET(_xlpm.cls,Y883, _xlpm.ord,IFERROR(Z883,"#N/C"), _xlpm.subord,IFERROR(AA883,"#N/C"), _xlpm.infr,IFERROR(AB883,"#N/C"), _xlpm.sf,IFERROR(AC883,"#N/C"), _xlpm.fam,IFERROR(AD883,"#N/C"), _xlpm.subfam,IF(TRIM(AE883)="-","#N/C",IFERROR(AE883,"#N/C")),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_xlpm.fallback,IF(IFERROR(Z883,"#N/C")="#N/C",Y883,IF(IFERROR(AA883,"#N/C")="#N/C",Z883,IF(IFERROR(AB883,"#N/C")="#N/C",AA883,IF(IFERROR(AC883,"#N/C")="#N/C",AB883,IF(IFERROR(AD883,"#N/C")="#N/C",AC883,IF(IFERROR(AE883,"#N/C")="#N/C",AD883,"#N/C")))))), _xlpm.finalResult,IF(OR(_xlpm.computedResult="",_xlpm.computedResult="#N/C"),_xlpm.fallback,_xlpm.computedResult), INDEX(_xlpm.finalResult,1)))</f>
        <v>fruit_fly</v>
      </c>
      <c r="AI883" s="106" t="s">
        <v>35</v>
      </c>
      <c r="AJ883" s="55" t="str">
        <f t="shared" si="116"/>
        <v>Insecta.Diptera.Brachycera.Muscomorpha.Ephydroidea.Drosophilidae.Drosophilinae.Drosophila.#N/C</v>
      </c>
    </row>
    <row r="884" spans="1:36" x14ac:dyDescent="0.25">
      <c r="A884" s="3">
        <v>75</v>
      </c>
      <c r="B884" s="50" t="str">
        <f t="shared" si="121"/>
        <v>FAIR-D4_75</v>
      </c>
      <c r="C884" s="51" t="s">
        <v>908</v>
      </c>
      <c r="D884" s="4">
        <f t="shared" si="124"/>
        <v>45164</v>
      </c>
      <c r="E884" s="1" t="s">
        <v>1012</v>
      </c>
      <c r="F884" s="81" t="str">
        <f>HYPERLINK(VLOOKUP(E884,Video_List!G:K,5),"video")</f>
        <v>video</v>
      </c>
      <c r="G884" s="5" t="str">
        <f>IF(ISBLANK(E884),"",IFERROR(IF(MATCH(E884,Video_List!$G:$G,)&gt;0,"ok",""),"errr"))</f>
        <v>ok</v>
      </c>
      <c r="H884" s="1" t="s">
        <v>1012</v>
      </c>
      <c r="I884" s="81" t="str">
        <f>HYPERLINK(VLOOKUP(H884,Video_List!G:K,5),"video")</f>
        <v>video</v>
      </c>
      <c r="J884" s="5" t="str">
        <f>IF(ISBLANK(H884),"",IFERROR(IF(MATCH(H884,Video_List!$G:$G,)&gt;0,"ok",""),"error"))</f>
        <v>ok</v>
      </c>
      <c r="K884" s="2">
        <v>45164.422071759298</v>
      </c>
      <c r="L884" s="2">
        <v>45164.422812500001</v>
      </c>
      <c r="M884" s="59">
        <f t="shared" si="122"/>
        <v>7.4074070289498195E-4</v>
      </c>
      <c r="N884" s="53" t="s">
        <v>46</v>
      </c>
      <c r="O884" s="54" t="s">
        <v>32</v>
      </c>
      <c r="P884" s="54" t="s">
        <v>33</v>
      </c>
      <c r="Q884" s="6">
        <v>75</v>
      </c>
      <c r="R884" s="5" t="str">
        <f t="shared" si="117"/>
        <v>FAIR-D4/75</v>
      </c>
      <c r="S884" s="4" t="str">
        <f>IF(ISBLANK(E884),"",IF(E884=H884, "1 video",CONCATENATE((+COUNTIFS(Video_List!$A:$A,Monitoring!C884,Video_List!$D:$D,"&lt;=" &amp;Monitoring!L884)-COUNTIFS(Video_List!$A:$A,Monitoring!C884,Video_List!$D:$D,"&lt;=" &amp;Monitoring!K884))+1," videos")))</f>
        <v>1 video</v>
      </c>
      <c r="T884" s="54" t="s">
        <v>34</v>
      </c>
      <c r="U884" s="75"/>
      <c r="V884" s="7" t="str">
        <f t="shared" si="115"/>
        <v/>
      </c>
      <c r="W884" s="85" t="str">
        <f t="shared" si="123"/>
        <v>yes</v>
      </c>
      <c r="X884" s="86" t="s">
        <v>35</v>
      </c>
      <c r="Y884" s="87" t="str">
        <f>+IFERROR(IF(Z884="#N/C","#N/C",INDEX(Taxonomy_UniqueValues!A:A,MATCH(Z884,Taxonomy_UniqueValues!B:B,0))),"#N/C")</f>
        <v>Insecta</v>
      </c>
      <c r="Z884" s="87" t="str">
        <f>+IFERROR(IF(AA884="#N/C","#N/C",INDEX(Taxonomy_UniqueValues!B:B,MATCH(AA884,Taxonomy_UniqueValues!C:C,0))),"#N/C")</f>
        <v>Diptera</v>
      </c>
      <c r="AA884" s="87" t="str">
        <f>+IFERROR(IF(AC884="#N/C","#N/C",INDEX(Taxonomy_UniqueValues!C:C,MATCH(AC884,Taxonomy_UniqueValues!E:E,0))),"#N/C")</f>
        <v>Brachycera</v>
      </c>
      <c r="AB884" s="87" t="str">
        <f>+IFERROR(IF(AC884="#N/C","#N/C",INDEX(Taxonomy_UniqueValues!D:D,MATCH(AC884,Taxonomy_UniqueValues!E:E,0))),"#N/C")</f>
        <v>Muscomorpha</v>
      </c>
      <c r="AC884" s="87" t="s">
        <v>36</v>
      </c>
      <c r="AD884" s="87" t="str">
        <f>+IFERROR(IF(AE884="#N/C","#N/C",INDEX(Taxonomy_UniqueValues!F:F,MATCH(AE884,Taxonomy_UniqueValues!G:G,0))),"#N/C")</f>
        <v>#N/C</v>
      </c>
      <c r="AE884" s="87" t="str">
        <f>+IFERROR(IF(AF884="#N/C","#N/C",INDEX(Taxonomy_UniqueValues!G:G,MATCH(AF884,Taxonomy_UniqueValues!H:H,0))),"#N/C")</f>
        <v>#N/C</v>
      </c>
      <c r="AF884" s="89" t="str">
        <f>+IFERROR(IF(AG884="#N/C","#N/C",INDEX(Taxonomy_UniqueValues!H:H,MATCH(AG884,Taxonomy_UniqueValues!I:I,0))),"#N/C")</f>
        <v>#N/C</v>
      </c>
      <c r="AG884" s="88" t="s">
        <v>37</v>
      </c>
      <c r="AH884" s="39" t="str" cm="1">
        <f t="array" ref="AH884">IF(LEN(V884)&gt;1,V884,_xlfn.LET(_xlpm.cls,Y884, _xlpm.ord,IFERROR(Z884,"#N/C"), _xlpm.subord,IFERROR(AA884,"#N/C"), _xlpm.infr,IFERROR(AB884,"#N/C"), _xlpm.sf,IFERROR(AC884,"#N/C"), _xlpm.fam,IFERROR(AD884,"#N/C"), _xlpm.subfam,IF(TRIM(AE884)="-","#N/C",IFERROR(AE884,"#N/C")),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_xlpm.fallback,IF(IFERROR(Z884,"#N/C")="#N/C",Y884,IF(IFERROR(AA884,"#N/C")="#N/C",Z884,IF(IFERROR(AB884,"#N/C")="#N/C",AA884,IF(IFERROR(AC884,"#N/C")="#N/C",AB884,IF(IFERROR(AD884,"#N/C")="#N/C",AC884,IF(IFERROR(AE884,"#N/C")="#N/C",AD884,"#N/C")))))), _xlpm.finalResult,IF(OR(_xlpm.computedResult="",_xlpm.computedResult="#N/C"),_xlpm.fallback,_xlpm.computedResult), INDEX(_xlpm.finalResult,1)))</f>
        <v>Muscoidea</v>
      </c>
      <c r="AI884" s="106" t="s">
        <v>35</v>
      </c>
      <c r="AJ884" s="55" t="str">
        <f t="shared" si="116"/>
        <v>Insecta.Diptera.Brachycera.Muscomorpha.Muscoidea.#N/C.#N/C.#N/C.#N/C</v>
      </c>
    </row>
    <row r="885" spans="1:36" x14ac:dyDescent="0.25">
      <c r="A885" s="3">
        <v>76</v>
      </c>
      <c r="B885" s="50" t="str">
        <f t="shared" si="121"/>
        <v>FAIR-D4_76</v>
      </c>
      <c r="C885" s="51" t="s">
        <v>908</v>
      </c>
      <c r="D885" s="4">
        <f t="shared" si="124"/>
        <v>45164</v>
      </c>
      <c r="E885" s="1" t="s">
        <v>1013</v>
      </c>
      <c r="F885" s="81" t="str">
        <f>HYPERLINK(VLOOKUP(E885,Video_List!G:K,5),"video")</f>
        <v>video</v>
      </c>
      <c r="G885" s="5" t="str">
        <f>IF(ISBLANK(E885),"",IFERROR(IF(MATCH(E885,Video_List!$G:$G,)&gt;0,"ok",""),"errr"))</f>
        <v>ok</v>
      </c>
      <c r="H885" s="1" t="s">
        <v>1013</v>
      </c>
      <c r="I885" s="81" t="str">
        <f>HYPERLINK(VLOOKUP(H885,Video_List!G:K,5),"video")</f>
        <v>video</v>
      </c>
      <c r="J885" s="5" t="str">
        <f>IF(ISBLANK(H885),"",IFERROR(IF(MATCH(H885,Video_List!$G:$G,)&gt;0,"ok",""),"error"))</f>
        <v>ok</v>
      </c>
      <c r="K885" s="2">
        <v>45164.4294212963</v>
      </c>
      <c r="L885" s="2">
        <v>45164.4307638889</v>
      </c>
      <c r="M885" s="59">
        <f t="shared" si="122"/>
        <v>1.3425926008494571E-3</v>
      </c>
      <c r="N885" s="53" t="s">
        <v>33</v>
      </c>
      <c r="O885" s="54" t="s">
        <v>32</v>
      </c>
      <c r="P885" s="54" t="s">
        <v>33</v>
      </c>
      <c r="Q885" s="6">
        <v>76</v>
      </c>
      <c r="R885" s="5" t="str">
        <f t="shared" si="117"/>
        <v>FAIR-D4/76</v>
      </c>
      <c r="S885" s="4" t="str">
        <f>IF(ISBLANK(E885),"",IF(E885=H885, "1 video",CONCATENATE((+COUNTIFS(Video_List!$A:$A,Monitoring!C885,Video_List!$D:$D,"&lt;=" &amp;Monitoring!L885)-COUNTIFS(Video_List!$A:$A,Monitoring!C885,Video_List!$D:$D,"&lt;=" &amp;Monitoring!K885))+1," videos")))</f>
        <v>1 video</v>
      </c>
      <c r="T885" s="54" t="s">
        <v>34</v>
      </c>
      <c r="U885" s="75"/>
      <c r="V885" s="7" t="str">
        <f t="shared" si="115"/>
        <v/>
      </c>
      <c r="W885" s="85" t="str">
        <f t="shared" si="123"/>
        <v>yes</v>
      </c>
      <c r="X885" s="86" t="s">
        <v>35</v>
      </c>
      <c r="Y885" s="87" t="str">
        <f>+IFERROR(IF(Z885="#N/C","#N/C",IF(Z885=0,INDEX(Taxonomy_UniqueValues!A:A,MATCH(AA885,Taxonomy_UniqueValues!C:C,0)),INDEX(Taxonomy_UniqueValues!A:A,MATCH(Z885,Taxonomy_UniqueValues!B:B,0)))),"#N/C")</f>
        <v>Insecta</v>
      </c>
      <c r="Z885" s="87" t="str">
        <f>+IFERROR(IF(AA885="#N/C","#N/C",IF(AA885=0,INDEX(Taxonomy_UniqueValues!B:B,MATCH(AB885,Taxonomy_UniqueValues!D:D,0)),INDEX(Taxonomy_UniqueValues!B:B,MATCH(AA885,Taxonomy_UniqueValues!C:C,0)))),"#N/C")</f>
        <v>Diptera</v>
      </c>
      <c r="AA885" s="87" t="str">
        <f>+IFERROR(IF(AB885="#N/C","#N/C",IF(AB885=0,INDEX(Taxonomy_UniqueValues!C:C,MATCH(AC885,Taxonomy_UniqueValues!E:E,0)),INDEX(Taxonomy_UniqueValues!C:C,MATCH(AB885,Taxonomy_UniqueValues!D:D,0)))),"#N/C")</f>
        <v>Brachycera</v>
      </c>
      <c r="AB885" s="87" t="str">
        <f>+IFERROR(IF(AC885="#N/C","#N/C",IF(AC885=0,INDEX(Taxonomy_UniqueValues!D:D,MATCH(AD885,Taxonomy_UniqueValues!F:F,0)),INDEX(Taxonomy_UniqueValues!D:D,MATCH(AC885,Taxonomy_UniqueValues!E:E,0)))),"#N/C")</f>
        <v>Muscomorpha</v>
      </c>
      <c r="AC885" s="87" t="str">
        <f>+IFERROR(IF(AD885="#N/C","#N/C",IF(AD885=0,INDEX(Taxonomy_UniqueValues!E:E,MATCH(AE885,Taxonomy_UniqueValues!G:G,0)),INDEX(Taxonomy_UniqueValues!E:E,MATCH(AD885,Taxonomy_UniqueValues!F:F,0)))),"#N/C")</f>
        <v>Muscoidea</v>
      </c>
      <c r="AD885" s="87" t="str">
        <f>+IFERROR(IF(AE885="#N/C","#N/C",IF(AE885=0,INDEX(Taxonomy_UniqueValues!F:F,MATCH(AF885,Taxonomy_UniqueValues!H:H,0)),INDEX(Taxonomy_UniqueValues!F:F,MATCH(AE885,Taxonomy_UniqueValues!G:G,0)))),"#N/C")</f>
        <v>Fanniidae</v>
      </c>
      <c r="AE885" s="87">
        <f>+IFERROR(IF(AF885="#N/C","#N/C",INDEX(Taxonomy_UniqueValues!G:G,MATCH(AF885,Taxonomy_UniqueValues!H:H,0))),"#N/C")</f>
        <v>0</v>
      </c>
      <c r="AF885" s="89" t="s">
        <v>39</v>
      </c>
      <c r="AG885" s="88" t="s">
        <v>37</v>
      </c>
      <c r="AH885" s="39" t="str" cm="1">
        <f t="array" ref="AH885">IF(LEN(V885)&gt;1,V885,_xlfn.LET(_xlpm.cls,Y885, _xlpm.ord,IFERROR(Z885,"#N/C"), _xlpm.subord,IFERROR(AA885,"#N/C"), _xlpm.infr,IFERROR(AB885,"#N/C"), _xlpm.sf,IFERROR(AC885,"#N/C"), _xlpm.fam,IFERROR(AD885,"#N/C"), _xlpm.subfam,IF(TRIM(AE885)="-","#N/C",IFERROR(AE885,"#N/C")),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_xlpm.fallback,IF(IFERROR(Z885,"#N/C")="#N/C",Y885,IF(IFERROR(AA885,"#N/C")="#N/C",Z885,IF(IFERROR(AB885,"#N/C")="#N/C",AA885,IF(IFERROR(AC885,"#N/C")="#N/C",AB885,IF(IFERROR(AD885,"#N/C")="#N/C",AC885,IF(IFERROR(AE885,"#N/C")="#N/C",AD885,"#N/C")))))), _xlpm.finalResult,IF(OR(_xlpm.computedResult="",_xlpm.computedResult="#N/C"),_xlpm.fallback,_xlpm.computedResult), INDEX(_xlpm.finalResult,1)))</f>
        <v>fly</v>
      </c>
      <c r="AI885" s="106" t="s">
        <v>35</v>
      </c>
      <c r="AJ885" s="55" t="str">
        <f t="shared" si="116"/>
        <v>Insecta.Diptera.Brachycera.Muscomorpha.Muscoidea.Fanniidae.0.Fannia.#N/C</v>
      </c>
    </row>
    <row r="886" spans="1:36" x14ac:dyDescent="0.25">
      <c r="A886" s="3">
        <v>77</v>
      </c>
      <c r="B886" s="50" t="str">
        <f t="shared" si="121"/>
        <v>FAIR-D4_77</v>
      </c>
      <c r="C886" s="51" t="s">
        <v>908</v>
      </c>
      <c r="D886" s="4">
        <f t="shared" si="124"/>
        <v>45164</v>
      </c>
      <c r="E886" s="1" t="s">
        <v>1014</v>
      </c>
      <c r="F886" s="81" t="str">
        <f>HYPERLINK(VLOOKUP(E886,Video_List!G:K,5),"video")</f>
        <v>video</v>
      </c>
      <c r="G886" s="5" t="str">
        <f>IF(ISBLANK(E886),"",IFERROR(IF(MATCH(E886,Video_List!$G:$G,)&gt;0,"ok",""),"errr"))</f>
        <v>ok</v>
      </c>
      <c r="H886" s="1" t="s">
        <v>1014</v>
      </c>
      <c r="I886" s="81" t="str">
        <f>HYPERLINK(VLOOKUP(H886,Video_List!G:K,5),"video")</f>
        <v>video</v>
      </c>
      <c r="J886" s="5" t="str">
        <f>IF(ISBLANK(H886),"",IFERROR(IF(MATCH(H886,Video_List!$G:$G,)&gt;0,"ok",""),"error"))</f>
        <v>ok</v>
      </c>
      <c r="K886" s="2">
        <v>45164.458333333299</v>
      </c>
      <c r="L886" s="2">
        <v>45164.459571759297</v>
      </c>
      <c r="M886" s="59">
        <f t="shared" si="122"/>
        <v>1.238425997144077E-3</v>
      </c>
      <c r="N886" s="53" t="s">
        <v>46</v>
      </c>
      <c r="O886" s="54" t="s">
        <v>35</v>
      </c>
      <c r="P886" s="54" t="s">
        <v>46</v>
      </c>
      <c r="Q886" s="6">
        <v>77</v>
      </c>
      <c r="R886" s="5" t="str">
        <f t="shared" si="117"/>
        <v>FAIR-D4/77</v>
      </c>
      <c r="S886" s="4" t="str">
        <f>IF(ISBLANK(E886),"",IF(E886=H886, "1 video",CONCATENATE((+COUNTIFS(Video_List!$A:$A,Monitoring!C886,Video_List!$D:$D,"&lt;=" &amp;Monitoring!L886)-COUNTIFS(Video_List!$A:$A,Monitoring!C886,Video_List!$D:$D,"&lt;=" &amp;Monitoring!K886))+1," videos")))</f>
        <v>1 video</v>
      </c>
      <c r="T886" s="54" t="s">
        <v>34</v>
      </c>
      <c r="U886" s="75"/>
      <c r="V886" s="7" t="str">
        <f t="shared" si="115"/>
        <v/>
      </c>
      <c r="W886" s="85" t="str">
        <f t="shared" si="123"/>
        <v>no</v>
      </c>
      <c r="X886" s="86" t="s">
        <v>35</v>
      </c>
      <c r="Y886" s="87" t="str">
        <f>+IFERROR(IF(Z886="#N/C","#N/C",INDEX(Taxonomy_UniqueValues!A:A,MATCH(Z886,Taxonomy_UniqueValues!B:B,0))),"#N/C")</f>
        <v>Insecta</v>
      </c>
      <c r="Z886" s="87" t="str">
        <f>+IFERROR(IF(AA886="#N/C","#N/C",INDEX(Taxonomy_UniqueValues!B:B,MATCH(AA886,Taxonomy_UniqueValues!C:C,0))),"#N/C")</f>
        <v>Diptera</v>
      </c>
      <c r="AA886" s="87" t="s">
        <v>49</v>
      </c>
      <c r="AB886" s="87" t="str">
        <f>+IFERROR(IF(AC886="#N/C","#N/C",INDEX(Taxonomy_UniqueValues!D:D,MATCH(AC886,Taxonomy_UniqueValues!E:E,0))),"#N/C")</f>
        <v>#N/C</v>
      </c>
      <c r="AC886" s="87" t="str">
        <f>+IFERROR(IF(AD886="#N/C","#N/C",INDEX(Taxonomy_UniqueValues!E:E,MATCH(AD886,Taxonomy_UniqueValues!F:F,0))),"#N/C")</f>
        <v>#N/C</v>
      </c>
      <c r="AD886" s="87" t="str">
        <f>+IFERROR(IF(AE886="#N/C","#N/C",INDEX(Taxonomy_UniqueValues!F:F,MATCH(AE886,Taxonomy_UniqueValues!G:G,0))),"#N/C")</f>
        <v>#N/C</v>
      </c>
      <c r="AE886" s="87" t="str">
        <f>+IFERROR(IF(AF886="#N/C","#N/C",INDEX(Taxonomy_UniqueValues!G:G,MATCH(AF886,Taxonomy_UniqueValues!H:H,0))),"#N/C")</f>
        <v>#N/C</v>
      </c>
      <c r="AF886" s="89" t="str">
        <f>+IFERROR(IF(AG886="#N/C","#N/C",INDEX(Taxonomy_UniqueValues!H:H,MATCH(AG886,Taxonomy_UniqueValues!I:I,0))),"#N/C")</f>
        <v>#N/C</v>
      </c>
      <c r="AG886" s="88" t="s">
        <v>37</v>
      </c>
      <c r="AH886" s="39" t="str" cm="1">
        <f t="array" ref="AH886">IF(LEN(V886)&gt;1,V886,_xlfn.LET(_xlpm.cls,Y886, _xlpm.ord,IFERROR(Z886,"#N/C"), _xlpm.subord,IFERROR(AA886,"#N/C"), _xlpm.infr,IFERROR(AB886,"#N/C"), _xlpm.sf,IFERROR(AC886,"#N/C"), _xlpm.fam,IFERROR(AD886,"#N/C"), _xlpm.subfam,IF(TRIM(AE886)="-","#N/C",IFERROR(AE886,"#N/C")),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_xlpm.fallback,IF(IFERROR(Z886,"#N/C")="#N/C",Y886,IF(IFERROR(AA886,"#N/C")="#N/C",Z886,IF(IFERROR(AB886,"#N/C")="#N/C",AA886,IF(IFERROR(AC886,"#N/C")="#N/C",AB886,IF(IFERROR(AD886,"#N/C")="#N/C",AC886,IF(IFERROR(AE886,"#N/C")="#N/C",AD886,"#N/C")))))), _xlpm.finalResult,IF(OR(_xlpm.computedResult="",_xlpm.computedResult="#N/C"),_xlpm.fallback,_xlpm.computedResult), INDEX(_xlpm.finalResult,1)))</f>
        <v>Brachycera</v>
      </c>
      <c r="AI886" s="106" t="s">
        <v>35</v>
      </c>
      <c r="AJ886" s="55" t="str">
        <f t="shared" si="116"/>
        <v>Insecta.Diptera.Brachycera.#N/C.#N/C.#N/C.#N/C.#N/C.#N/C</v>
      </c>
    </row>
    <row r="887" spans="1:36" x14ac:dyDescent="0.25">
      <c r="A887" s="3">
        <v>78</v>
      </c>
      <c r="B887" s="50" t="str">
        <f t="shared" si="121"/>
        <v>FAIR-D4_78</v>
      </c>
      <c r="C887" s="51" t="s">
        <v>908</v>
      </c>
      <c r="D887" s="4">
        <f t="shared" si="124"/>
        <v>45164</v>
      </c>
      <c r="E887" s="1" t="s">
        <v>1015</v>
      </c>
      <c r="F887" s="81" t="str">
        <f>HYPERLINK(VLOOKUP(E887,Video_List!G:K,5),"video")</f>
        <v>video</v>
      </c>
      <c r="G887" s="5" t="str">
        <f>IF(ISBLANK(E887),"",IFERROR(IF(MATCH(E887,Video_List!$G:$G,)&gt;0,"ok",""),"errr"))</f>
        <v>ok</v>
      </c>
      <c r="H887" s="1" t="s">
        <v>1015</v>
      </c>
      <c r="I887" s="81" t="str">
        <f>HYPERLINK(VLOOKUP(H887,Video_List!G:K,5),"video")</f>
        <v>video</v>
      </c>
      <c r="J887" s="5" t="str">
        <f>IF(ISBLANK(H887),"",IFERROR(IF(MATCH(H887,Video_List!$G:$G,)&gt;0,"ok",""),"error"))</f>
        <v>ok</v>
      </c>
      <c r="K887" s="2">
        <v>45164.462175925903</v>
      </c>
      <c r="L887" s="2">
        <v>45164.462291666699</v>
      </c>
      <c r="M887" s="59">
        <f t="shared" si="122"/>
        <v>1.1574079690035433E-4</v>
      </c>
      <c r="N887" s="53" t="s">
        <v>46</v>
      </c>
      <c r="O887" s="54" t="s">
        <v>35</v>
      </c>
      <c r="P887" s="54" t="s">
        <v>46</v>
      </c>
      <c r="Q887" s="6">
        <v>78</v>
      </c>
      <c r="R887" s="5" t="str">
        <f t="shared" si="117"/>
        <v>FAIR-D4/78</v>
      </c>
      <c r="S887" s="4" t="str">
        <f>IF(ISBLANK(E887),"",IF(E887=H887, "1 video",CONCATENATE((+COUNTIFS(Video_List!$A:$A,Monitoring!C887,Video_List!$D:$D,"&lt;=" &amp;Monitoring!L887)-COUNTIFS(Video_List!$A:$A,Monitoring!C887,Video_List!$D:$D,"&lt;=" &amp;Monitoring!K887))+1," videos")))</f>
        <v>1 video</v>
      </c>
      <c r="T887" s="54" t="s">
        <v>34</v>
      </c>
      <c r="U887" s="75" t="s">
        <v>3727</v>
      </c>
      <c r="V887" s="7" t="str">
        <f t="shared" si="115"/>
        <v>fly_small</v>
      </c>
      <c r="W887" s="85" t="str">
        <f t="shared" si="123"/>
        <v>no</v>
      </c>
      <c r="X887" s="86" t="s">
        <v>35</v>
      </c>
      <c r="Y887" s="87" t="s">
        <v>85</v>
      </c>
      <c r="Z887" s="87" t="str">
        <f>+IFERROR(IF(AA887="#N/C","#N/C",INDEX(Taxonomy_UniqueValues!B:B,MATCH(AA887,Taxonomy_UniqueValues!C:C,0))),"#N/C")</f>
        <v>Diptera</v>
      </c>
      <c r="AA887" s="87" t="s">
        <v>49</v>
      </c>
      <c r="AB887" s="87" t="str">
        <f>+IFERROR(IF(AC887="#N/C","#N/C",INDEX(Taxonomy_UniqueValues!D:D,MATCH(AC887,Taxonomy_UniqueValues!E:E,0))),"#N/C")</f>
        <v>#N/C</v>
      </c>
      <c r="AC887" s="87" t="str">
        <f>+IFERROR(IF(AD887="#N/C","#N/C",INDEX(Taxonomy_UniqueValues!E:E,MATCH(AD887,Taxonomy_UniqueValues!F:F,0))),"#N/C")</f>
        <v>#N/C</v>
      </c>
      <c r="AD887" s="87" t="str">
        <f>+IFERROR(IF(AE887="#N/C","#N/C",INDEX(Taxonomy_UniqueValues!F:F,MATCH(AE887,Taxonomy_UniqueValues!G:G,0))),"#N/C")</f>
        <v>#N/C</v>
      </c>
      <c r="AE887" s="87" t="str">
        <f>+IFERROR(IF(AF887="#N/C","#N/C",INDEX(Taxonomy_UniqueValues!G:G,MATCH(AF887,Taxonomy_UniqueValues!H:H,0))),"#N/C")</f>
        <v>#N/C</v>
      </c>
      <c r="AF887" s="89" t="str">
        <f>+IFERROR(IF(AG887="#N/C","#N/C",INDEX(Taxonomy_UniqueValues!H:H,MATCH(AG887,Taxonomy_UniqueValues!I:I,0))),"#N/C")</f>
        <v>#N/C</v>
      </c>
      <c r="AG887" s="88" t="s">
        <v>37</v>
      </c>
      <c r="AH887" s="39" t="str" cm="1">
        <f t="array" ref="AH887">IF(LEN(V887)&gt;1,V887,_xlfn.LET(_xlpm.cls,Y887, _xlpm.ord,IFERROR(Z887,"#N/C"), _xlpm.subord,IFERROR(AA887,"#N/C"), _xlpm.infr,IFERROR(AB887,"#N/C"), _xlpm.sf,IFERROR(AC887,"#N/C"), _xlpm.fam,IFERROR(AD887,"#N/C"), _xlpm.subfam,IF(TRIM(AE887)="-","#N/C",IFERROR(AE887,"#N/C")),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_xlpm.fallback,IF(IFERROR(Z887,"#N/C")="#N/C",Y887,IF(IFERROR(AA887,"#N/C")="#N/C",Z887,IF(IFERROR(AB887,"#N/C")="#N/C",AA887,IF(IFERROR(AC887,"#N/C")="#N/C",AB887,IF(IFERROR(AD887,"#N/C")="#N/C",AC887,IF(IFERROR(AE887,"#N/C")="#N/C",AD887,"#N/C")))))), _xlpm.finalResult,IF(OR(_xlpm.computedResult="",_xlpm.computedResult="#N/C"),_xlpm.fallback,_xlpm.computedResult), INDEX(_xlpm.finalResult,1)))</f>
        <v>fly_small</v>
      </c>
      <c r="AI887" s="106" t="s">
        <v>35</v>
      </c>
      <c r="AJ887" s="55" t="str">
        <f t="shared" si="116"/>
        <v>Insecta.Diptera.Brachycera.#N/C.#N/C.#N/C.#N/C.#N/C.#N/C</v>
      </c>
    </row>
    <row r="888" spans="1:36" x14ac:dyDescent="0.25">
      <c r="A888" s="3">
        <v>79</v>
      </c>
      <c r="B888" s="50" t="str">
        <f t="shared" si="121"/>
        <v>FAIR-D4_79</v>
      </c>
      <c r="C888" s="51" t="s">
        <v>908</v>
      </c>
      <c r="D888" s="4">
        <f t="shared" si="124"/>
        <v>45164</v>
      </c>
      <c r="E888" s="1" t="s">
        <v>1016</v>
      </c>
      <c r="F888" s="81" t="str">
        <f>HYPERLINK(VLOOKUP(E888,Video_List!G:K,5),"video")</f>
        <v>video</v>
      </c>
      <c r="G888" s="5" t="str">
        <f>IF(ISBLANK(E888),"",IFERROR(IF(MATCH(E888,Video_List!$G:$G,)&gt;0,"ok",""),"errr"))</f>
        <v>ok</v>
      </c>
      <c r="H888" s="1" t="s">
        <v>1016</v>
      </c>
      <c r="I888" s="81" t="str">
        <f>HYPERLINK(VLOOKUP(H888,Video_List!G:K,5),"video")</f>
        <v>video</v>
      </c>
      <c r="J888" s="5" t="str">
        <f>IF(ISBLANK(H888),"",IFERROR(IF(MATCH(H888,Video_List!$G:$G,)&gt;0,"ok",""),"error"))</f>
        <v>ok</v>
      </c>
      <c r="K888" s="2">
        <v>45164.473807870403</v>
      </c>
      <c r="L888" s="2">
        <v>45164.474293981497</v>
      </c>
      <c r="M888" s="59">
        <f t="shared" si="122"/>
        <v>4.8611109377816319E-4</v>
      </c>
      <c r="N888" s="53" t="s">
        <v>46</v>
      </c>
      <c r="O888" s="54" t="s">
        <v>35</v>
      </c>
      <c r="P888" s="54" t="s">
        <v>33</v>
      </c>
      <c r="Q888" s="6">
        <v>79</v>
      </c>
      <c r="R888" s="5" t="str">
        <f t="shared" si="117"/>
        <v>FAIR-D4/79</v>
      </c>
      <c r="S888" s="4" t="str">
        <f>IF(ISBLANK(E888),"",IF(E888=H888, "1 video",CONCATENATE((+COUNTIFS(Video_List!$A:$A,Monitoring!C888,Video_List!$D:$D,"&lt;=" &amp;Monitoring!L888)-COUNTIFS(Video_List!$A:$A,Monitoring!C888,Video_List!$D:$D,"&lt;=" &amp;Monitoring!K888))+1," videos")))</f>
        <v>1 video</v>
      </c>
      <c r="T888" s="54" t="s">
        <v>34</v>
      </c>
      <c r="U888" s="75"/>
      <c r="V888" s="7" t="str">
        <f t="shared" si="115"/>
        <v/>
      </c>
      <c r="W888" s="85" t="str">
        <f t="shared" si="123"/>
        <v>no</v>
      </c>
      <c r="X888" s="86" t="s">
        <v>35</v>
      </c>
      <c r="Y888" s="87" t="str">
        <f>+IFERROR(IF(Z888="#N/C","#N/C",INDEX(Taxonomy_UniqueValues!A:A,MATCH(Z888,Taxonomy_UniqueValues!B:B,0))),"#N/C")</f>
        <v>Insecta</v>
      </c>
      <c r="Z888" s="87" t="str">
        <f>+IFERROR(IF(AA888="#N/C","#N/C",INDEX(Taxonomy_UniqueValues!B:B,MATCH(AA888,Taxonomy_UniqueValues!C:C,0))),"#N/C")</f>
        <v>Diptera</v>
      </c>
      <c r="AA888" s="87" t="s">
        <v>49</v>
      </c>
      <c r="AB888" s="87" t="str">
        <f>+IFERROR(IF(AC888="#N/C","#N/C",INDEX(Taxonomy_UniqueValues!D:D,MATCH(AC888,Taxonomy_UniqueValues!E:E,0))),"#N/C")</f>
        <v>#N/C</v>
      </c>
      <c r="AC888" s="87" t="str">
        <f>+IFERROR(IF(AD888="#N/C","#N/C",INDEX(Taxonomy_UniqueValues!E:E,MATCH(AD888,Taxonomy_UniqueValues!F:F,0))),"#N/C")</f>
        <v>#N/C</v>
      </c>
      <c r="AD888" s="87" t="str">
        <f>+IFERROR(IF(AE888="#N/C","#N/C",INDEX(Taxonomy_UniqueValues!F:F,MATCH(AE888,Taxonomy_UniqueValues!G:G,0))),"#N/C")</f>
        <v>#N/C</v>
      </c>
      <c r="AE888" s="87" t="str">
        <f>+IFERROR(IF(AF888="#N/C","#N/C",INDEX(Taxonomy_UniqueValues!G:G,MATCH(AF888,Taxonomy_UniqueValues!H:H,0))),"#N/C")</f>
        <v>#N/C</v>
      </c>
      <c r="AF888" s="89" t="str">
        <f>+IFERROR(IF(AG888="#N/C","#N/C",INDEX(Taxonomy_UniqueValues!H:H,MATCH(AG888,Taxonomy_UniqueValues!I:I,0))),"#N/C")</f>
        <v>#N/C</v>
      </c>
      <c r="AG888" s="88" t="s">
        <v>37</v>
      </c>
      <c r="AH888" s="39" t="str" cm="1">
        <f t="array" ref="AH888">IF(LEN(V888)&gt;1,V888,_xlfn.LET(_xlpm.cls,Y888, _xlpm.ord,IFERROR(Z888,"#N/C"), _xlpm.subord,IFERROR(AA888,"#N/C"), _xlpm.infr,IFERROR(AB888,"#N/C"), _xlpm.sf,IFERROR(AC888,"#N/C"), _xlpm.fam,IFERROR(AD888,"#N/C"), _xlpm.subfam,IF(TRIM(AE888)="-","#N/C",IFERROR(AE888,"#N/C")),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_xlpm.fallback,IF(IFERROR(Z888,"#N/C")="#N/C",Y888,IF(IFERROR(AA888,"#N/C")="#N/C",Z888,IF(IFERROR(AB888,"#N/C")="#N/C",AA888,IF(IFERROR(AC888,"#N/C")="#N/C",AB888,IF(IFERROR(AD888,"#N/C")="#N/C",AC888,IF(IFERROR(AE888,"#N/C")="#N/C",AD888,"#N/C")))))), _xlpm.finalResult,IF(OR(_xlpm.computedResult="",_xlpm.computedResult="#N/C"),_xlpm.fallback,_xlpm.computedResult), INDEX(_xlpm.finalResult,1)))</f>
        <v>Brachycera</v>
      </c>
      <c r="AI888" s="106" t="s">
        <v>35</v>
      </c>
      <c r="AJ888" s="55" t="str">
        <f t="shared" si="116"/>
        <v>Insecta.Diptera.Brachycera.#N/C.#N/C.#N/C.#N/C.#N/C.#N/C</v>
      </c>
    </row>
    <row r="889" spans="1:36" x14ac:dyDescent="0.25">
      <c r="A889" s="3">
        <v>80</v>
      </c>
      <c r="B889" s="50" t="str">
        <f t="shared" si="121"/>
        <v>FAIR-D4_80</v>
      </c>
      <c r="C889" s="51" t="s">
        <v>908</v>
      </c>
      <c r="D889" s="4">
        <f t="shared" si="124"/>
        <v>45164</v>
      </c>
      <c r="E889" s="1" t="s">
        <v>1017</v>
      </c>
      <c r="F889" s="81" t="str">
        <f>HYPERLINK(VLOOKUP(E889,Video_List!G:K,5),"video")</f>
        <v>video</v>
      </c>
      <c r="G889" s="5" t="str">
        <f>IF(ISBLANK(E889),"",IFERROR(IF(MATCH(E889,Video_List!$G:$G,)&gt;0,"ok",""),"errr"))</f>
        <v>ok</v>
      </c>
      <c r="H889" s="1" t="s">
        <v>1017</v>
      </c>
      <c r="I889" s="81" t="str">
        <f>HYPERLINK(VLOOKUP(H889,Video_List!G:K,5),"video")</f>
        <v>video</v>
      </c>
      <c r="J889" s="5" t="str">
        <f>IF(ISBLANK(H889),"",IFERROR(IF(MATCH(H889,Video_List!$G:$G,)&gt;0,"ok",""),"error"))</f>
        <v>ok</v>
      </c>
      <c r="K889" s="2">
        <v>45164.481018518498</v>
      </c>
      <c r="L889" s="2">
        <v>45164.481759259303</v>
      </c>
      <c r="M889" s="59">
        <f t="shared" si="122"/>
        <v>7.4074080475838855E-4</v>
      </c>
      <c r="N889" s="53" t="s">
        <v>46</v>
      </c>
      <c r="O889" s="54" t="s">
        <v>32</v>
      </c>
      <c r="P889" s="54" t="s">
        <v>33</v>
      </c>
      <c r="Q889" s="6">
        <v>80</v>
      </c>
      <c r="R889" s="5" t="str">
        <f t="shared" si="117"/>
        <v>FAIR-D4/80</v>
      </c>
      <c r="S889" s="4" t="str">
        <f>IF(ISBLANK(E889),"",IF(E889=H889, "1 video",CONCATENATE((+COUNTIFS(Video_List!$A:$A,Monitoring!C889,Video_List!$D:$D,"&lt;=" &amp;Monitoring!L889)-COUNTIFS(Video_List!$A:$A,Monitoring!C889,Video_List!$D:$D,"&lt;=" &amp;Monitoring!K889))+1," videos")))</f>
        <v>1 video</v>
      </c>
      <c r="T889" s="54" t="s">
        <v>34</v>
      </c>
      <c r="U889" s="75"/>
      <c r="V889" s="7" t="str">
        <f t="shared" si="115"/>
        <v/>
      </c>
      <c r="W889" s="85" t="str">
        <f t="shared" si="123"/>
        <v>no</v>
      </c>
      <c r="X889" s="86" t="s">
        <v>35</v>
      </c>
      <c r="Y889" s="87" t="str">
        <f>+IFERROR(IF(Z889="#N/C","#N/C",INDEX(Taxonomy_UniqueValues!A:A,MATCH(Z889,Taxonomy_UniqueValues!B:B,0))),"#N/C")</f>
        <v>Insecta</v>
      </c>
      <c r="Z889" s="87" t="str">
        <f>+IFERROR(IF(AA889="#N/C","#N/C",INDEX(Taxonomy_UniqueValues!B:B,MATCH(AA889,Taxonomy_UniqueValues!C:C,0))),"#N/C")</f>
        <v>Diptera</v>
      </c>
      <c r="AA889" s="87" t="s">
        <v>49</v>
      </c>
      <c r="AB889" s="87" t="str">
        <f>+IFERROR(IF(AC889="#N/C","#N/C",INDEX(Taxonomy_UniqueValues!D:D,MATCH(AC889,Taxonomy_UniqueValues!E:E,0))),"#N/C")</f>
        <v>#N/C</v>
      </c>
      <c r="AC889" s="87" t="str">
        <f>+IFERROR(IF(AD889="#N/C","#N/C",INDEX(Taxonomy_UniqueValues!E:E,MATCH(AD889,Taxonomy_UniqueValues!F:F,0))),"#N/C")</f>
        <v>#N/C</v>
      </c>
      <c r="AD889" s="87" t="str">
        <f>+IFERROR(IF(AE889="#N/C","#N/C",INDEX(Taxonomy_UniqueValues!F:F,MATCH(AE889,Taxonomy_UniqueValues!G:G,0))),"#N/C")</f>
        <v>#N/C</v>
      </c>
      <c r="AE889" s="87" t="str">
        <f>+IFERROR(IF(AF889="#N/C","#N/C",INDEX(Taxonomy_UniqueValues!G:G,MATCH(AF889,Taxonomy_UniqueValues!H:H,0))),"#N/C")</f>
        <v>#N/C</v>
      </c>
      <c r="AF889" s="89" t="str">
        <f>+IFERROR(IF(AG889="#N/C","#N/C",INDEX(Taxonomy_UniqueValues!H:H,MATCH(AG889,Taxonomy_UniqueValues!I:I,0))),"#N/C")</f>
        <v>#N/C</v>
      </c>
      <c r="AG889" s="88" t="s">
        <v>37</v>
      </c>
      <c r="AH889" s="39" t="str" cm="1">
        <f t="array" ref="AH889">IF(LEN(V889)&gt;1,V889,_xlfn.LET(_xlpm.cls,Y889, _xlpm.ord,IFERROR(Z889,"#N/C"), _xlpm.subord,IFERROR(AA889,"#N/C"), _xlpm.infr,IFERROR(AB889,"#N/C"), _xlpm.sf,IFERROR(AC889,"#N/C"), _xlpm.fam,IFERROR(AD889,"#N/C"), _xlpm.subfam,IF(TRIM(AE889)="-","#N/C",IFERROR(AE889,"#N/C")),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_xlpm.fallback,IF(IFERROR(Z889,"#N/C")="#N/C",Y889,IF(IFERROR(AA889,"#N/C")="#N/C",Z889,IF(IFERROR(AB889,"#N/C")="#N/C",AA889,IF(IFERROR(AC889,"#N/C")="#N/C",AB889,IF(IFERROR(AD889,"#N/C")="#N/C",AC889,IF(IFERROR(AE889,"#N/C")="#N/C",AD889,"#N/C")))))), _xlpm.finalResult,IF(OR(_xlpm.computedResult="",_xlpm.computedResult="#N/C"),_xlpm.fallback,_xlpm.computedResult), INDEX(_xlpm.finalResult,1)))</f>
        <v>Brachycera</v>
      </c>
      <c r="AI889" s="106" t="s">
        <v>35</v>
      </c>
      <c r="AJ889" s="55" t="str">
        <f t="shared" si="116"/>
        <v>Insecta.Diptera.Brachycera.#N/C.#N/C.#N/C.#N/C.#N/C.#N/C</v>
      </c>
    </row>
    <row r="890" spans="1:36" x14ac:dyDescent="0.25">
      <c r="A890" s="3">
        <v>81</v>
      </c>
      <c r="B890" s="50" t="str">
        <f t="shared" si="121"/>
        <v>FAIR-D4_81</v>
      </c>
      <c r="C890" s="51" t="s">
        <v>908</v>
      </c>
      <c r="D890" s="4">
        <f t="shared" si="124"/>
        <v>45164</v>
      </c>
      <c r="E890" s="1" t="s">
        <v>1018</v>
      </c>
      <c r="F890" s="81" t="str">
        <f>HYPERLINK(VLOOKUP(E890,Video_List!G:K,5),"video")</f>
        <v>video</v>
      </c>
      <c r="G890" s="5" t="str">
        <f>IF(ISBLANK(E890),"",IFERROR(IF(MATCH(E890,Video_List!$G:$G,)&gt;0,"ok",""),"errr"))</f>
        <v>ok</v>
      </c>
      <c r="H890" s="1" t="s">
        <v>1019</v>
      </c>
      <c r="I890" s="81" t="str">
        <f>HYPERLINK(VLOOKUP(H890,Video_List!G:K,5),"video")</f>
        <v>video</v>
      </c>
      <c r="J890" s="5" t="str">
        <f>IF(ISBLANK(H890),"",IFERROR(IF(MATCH(H890,Video_List!$G:$G,)&gt;0,"ok",""),"error"))</f>
        <v>ok</v>
      </c>
      <c r="K890" s="2">
        <v>45164.4855439815</v>
      </c>
      <c r="L890" s="2">
        <v>45164.4862615741</v>
      </c>
      <c r="M890" s="59">
        <f t="shared" si="122"/>
        <v>7.1759260026738048E-4</v>
      </c>
      <c r="N890" s="53" t="s">
        <v>46</v>
      </c>
      <c r="O890" s="54" t="s">
        <v>35</v>
      </c>
      <c r="P890" s="54" t="s">
        <v>46</v>
      </c>
      <c r="Q890" s="6">
        <v>81</v>
      </c>
      <c r="R890" s="5" t="str">
        <f t="shared" si="117"/>
        <v>FAIR-D4/81</v>
      </c>
      <c r="S890" s="4" t="str">
        <f>IF(ISBLANK(E890),"",IF(E890=H890, "1 video",CONCATENATE((+COUNTIFS(Video_List!$A:$A,Monitoring!C890,Video_List!$D:$D,"&lt;=" &amp;Monitoring!L890)-COUNTIFS(Video_List!$A:$A,Monitoring!C890,Video_List!$D:$D,"&lt;=" &amp;Monitoring!K890))+1," videos")))</f>
        <v>2 videos</v>
      </c>
      <c r="T890" s="54" t="s">
        <v>34</v>
      </c>
      <c r="U890" s="75"/>
      <c r="V890" s="7" t="str">
        <f t="shared" si="115"/>
        <v/>
      </c>
      <c r="W890" s="85" t="str">
        <f t="shared" si="123"/>
        <v>yes</v>
      </c>
      <c r="X890" s="86" t="s">
        <v>35</v>
      </c>
      <c r="Y890" s="87" t="str">
        <f>+IFERROR(IF(Z890="#N/C","#N/C",INDEX(Taxonomy_UniqueValues!A:A,MATCH(Z890,Taxonomy_UniqueValues!B:B,0))),"#N/C")</f>
        <v>Insecta</v>
      </c>
      <c r="Z890" s="87" t="str">
        <f>+IFERROR(IF(AA890="#N/C","#N/C",INDEX(Taxonomy_UniqueValues!B:B,MATCH(AA890,Taxonomy_UniqueValues!C:C,0))),"#N/C")</f>
        <v>Diptera</v>
      </c>
      <c r="AA890" s="87" t="str">
        <f>+IFERROR(IF(AC890="#N/C","#N/C",INDEX(Taxonomy_UniqueValues!C:C,MATCH(AC890,Taxonomy_UniqueValues!E:E,0))),"#N/C")</f>
        <v>Brachycera</v>
      </c>
      <c r="AB890" s="87" t="str">
        <f>+IFERROR(IF(AC890="#N/C","#N/C",INDEX(Taxonomy_UniqueValues!D:D,MATCH(AC890,Taxonomy_UniqueValues!E:E,0))),"#N/C")</f>
        <v>Muscomorpha</v>
      </c>
      <c r="AC890" s="87" t="str">
        <f>+IFERROR(IF(AD890="#N/C","#N/C",INDEX(Taxonomy_UniqueValues!E:E,MATCH(AD890,Taxonomy_UniqueValues!F:F,0))),"#N/C")</f>
        <v>Ephydroidea</v>
      </c>
      <c r="AD890" s="87" t="str">
        <f>+IFERROR(IF(AE890="#N/C","#N/C",INDEX(Taxonomy_UniqueValues!F:F,MATCH(AE890,Taxonomy_UniqueValues!G:G,0))),"#N/C")</f>
        <v>Drosophilidae</v>
      </c>
      <c r="AE890" s="87" t="str">
        <f>+IFERROR(IF(AF890="#N/C","#N/C",INDEX(Taxonomy_UniqueValues!G:G,MATCH(AF890,Taxonomy_UniqueValues!H:H,0))),"#N/C")</f>
        <v>Drosophilinae</v>
      </c>
      <c r="AF890" s="89" t="s">
        <v>385</v>
      </c>
      <c r="AG890" s="88" t="s">
        <v>37</v>
      </c>
      <c r="AH890" s="39" t="str" cm="1">
        <f t="array" ref="AH890">IF(LEN(V890)&gt;1,V890,_xlfn.LET(_xlpm.cls,Y890, _xlpm.ord,IFERROR(Z890,"#N/C"), _xlpm.subord,IFERROR(AA890,"#N/C"), _xlpm.infr,IFERROR(AB890,"#N/C"), _xlpm.sf,IFERROR(AC890,"#N/C"), _xlpm.fam,IFERROR(AD890,"#N/C"), _xlpm.subfam,IF(TRIM(AE890)="-","#N/C",IFERROR(AE890,"#N/C")),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_xlpm.fallback,IF(IFERROR(Z890,"#N/C")="#N/C",Y890,IF(IFERROR(AA890,"#N/C")="#N/C",Z890,IF(IFERROR(AB890,"#N/C")="#N/C",AA890,IF(IFERROR(AC890,"#N/C")="#N/C",AB890,IF(IFERROR(AD890,"#N/C")="#N/C",AC890,IF(IFERROR(AE890,"#N/C")="#N/C",AD890,"#N/C")))))), _xlpm.finalResult,IF(OR(_xlpm.computedResult="",_xlpm.computedResult="#N/C"),_xlpm.fallback,_xlpm.computedResult), INDEX(_xlpm.finalResult,1)))</f>
        <v>fruit_fly</v>
      </c>
      <c r="AI890" s="106" t="s">
        <v>35</v>
      </c>
      <c r="AJ890" s="55" t="str">
        <f t="shared" si="116"/>
        <v>Insecta.Diptera.Brachycera.Muscomorpha.Ephydroidea.Drosophilidae.Drosophilinae.Drosophila.#N/C</v>
      </c>
    </row>
    <row r="891" spans="1:36" x14ac:dyDescent="0.25">
      <c r="A891" s="3">
        <v>82</v>
      </c>
      <c r="B891" s="50" t="str">
        <f t="shared" si="121"/>
        <v>FAIR-D4_82</v>
      </c>
      <c r="C891" s="51" t="s">
        <v>908</v>
      </c>
      <c r="D891" s="4">
        <f t="shared" si="124"/>
        <v>45164</v>
      </c>
      <c r="E891" s="1" t="s">
        <v>1019</v>
      </c>
      <c r="F891" s="81" t="str">
        <f>HYPERLINK(VLOOKUP(E891,Video_List!G:K,5),"video")</f>
        <v>video</v>
      </c>
      <c r="G891" s="5" t="str">
        <f>IF(ISBLANK(E891),"",IFERROR(IF(MATCH(E891,Video_List!$G:$G,)&gt;0,"ok",""),"errr"))</f>
        <v>ok</v>
      </c>
      <c r="H891" s="1" t="s">
        <v>1019</v>
      </c>
      <c r="I891" s="81" t="str">
        <f>HYPERLINK(VLOOKUP(H891,Video_List!G:K,5),"video")</f>
        <v>video</v>
      </c>
      <c r="J891" s="5" t="str">
        <f>IF(ISBLANK(H891),"",IFERROR(IF(MATCH(H891,Video_List!$G:$G,)&gt;0,"ok",""),"error"))</f>
        <v>ok</v>
      </c>
      <c r="K891" s="2">
        <v>45164.486145833303</v>
      </c>
      <c r="L891" s="2">
        <v>45164.4862615741</v>
      </c>
      <c r="M891" s="59">
        <f t="shared" si="122"/>
        <v>1.1574079690035433E-4</v>
      </c>
      <c r="N891" s="53" t="s">
        <v>46</v>
      </c>
      <c r="O891" s="54" t="s">
        <v>35</v>
      </c>
      <c r="P891" s="54" t="s">
        <v>46</v>
      </c>
      <c r="Q891" s="6">
        <v>82</v>
      </c>
      <c r="R891" s="5" t="str">
        <f t="shared" si="117"/>
        <v>FAIR-D4/82</v>
      </c>
      <c r="S891" s="4" t="str">
        <f>IF(ISBLANK(E891),"",IF(E891=H891, "1 video",CONCATENATE((+COUNTIFS(Video_List!$A:$A,Monitoring!C891,Video_List!$D:$D,"&lt;=" &amp;Monitoring!L891)-COUNTIFS(Video_List!$A:$A,Monitoring!C891,Video_List!$D:$D,"&lt;=" &amp;Monitoring!K891))+1," videos")))</f>
        <v>1 video</v>
      </c>
      <c r="T891" s="54" t="s">
        <v>34</v>
      </c>
      <c r="U891" s="75" t="s">
        <v>3727</v>
      </c>
      <c r="V891" s="7" t="str">
        <f t="shared" si="115"/>
        <v>fly_small</v>
      </c>
      <c r="W891" s="85" t="str">
        <f t="shared" si="123"/>
        <v>no</v>
      </c>
      <c r="X891" s="86" t="s">
        <v>35</v>
      </c>
      <c r="Y891" s="87" t="s">
        <v>85</v>
      </c>
      <c r="Z891" s="87" t="str">
        <f>+IFERROR(IF(AA891="#N/C","#N/C",INDEX(Taxonomy_UniqueValues!B:B,MATCH(AA891,Taxonomy_UniqueValues!C:C,0))),"#N/C")</f>
        <v>Diptera</v>
      </c>
      <c r="AA891" s="87" t="s">
        <v>49</v>
      </c>
      <c r="AB891" s="87" t="str">
        <f>+IFERROR(IF(AC891="#N/C","#N/C",INDEX(Taxonomy_UniqueValues!D:D,MATCH(AC891,Taxonomy_UniqueValues!E:E,0))),"#N/C")</f>
        <v>#N/C</v>
      </c>
      <c r="AC891" s="87" t="str">
        <f>+IFERROR(IF(AD891="#N/C","#N/C",INDEX(Taxonomy_UniqueValues!E:E,MATCH(AD891,Taxonomy_UniqueValues!F:F,0))),"#N/C")</f>
        <v>#N/C</v>
      </c>
      <c r="AD891" s="87" t="str">
        <f>+IFERROR(IF(AE891="#N/C","#N/C",INDEX(Taxonomy_UniqueValues!F:F,MATCH(AE891,Taxonomy_UniqueValues!G:G,0))),"#N/C")</f>
        <v>#N/C</v>
      </c>
      <c r="AE891" s="87" t="str">
        <f>+IFERROR(IF(AF891="#N/C","#N/C",INDEX(Taxonomy_UniqueValues!G:G,MATCH(AF891,Taxonomy_UniqueValues!H:H,0))),"#N/C")</f>
        <v>#N/C</v>
      </c>
      <c r="AF891" s="89" t="str">
        <f>+IFERROR(IF(AG891="#N/C","#N/C",INDEX(Taxonomy_UniqueValues!H:H,MATCH(AG891,Taxonomy_UniqueValues!I:I,0))),"#N/C")</f>
        <v>#N/C</v>
      </c>
      <c r="AG891" s="88" t="s">
        <v>37</v>
      </c>
      <c r="AH891" s="39" t="str" cm="1">
        <f t="array" ref="AH891">IF(LEN(V891)&gt;1,V891,_xlfn.LET(_xlpm.cls,Y891, _xlpm.ord,IFERROR(Z891,"#N/C"), _xlpm.subord,IFERROR(AA891,"#N/C"), _xlpm.infr,IFERROR(AB891,"#N/C"), _xlpm.sf,IFERROR(AC891,"#N/C"), _xlpm.fam,IFERROR(AD891,"#N/C"), _xlpm.subfam,IF(TRIM(AE891)="-","#N/C",IFERROR(AE891,"#N/C")),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_xlpm.fallback,IF(IFERROR(Z891,"#N/C")="#N/C",Y891,IF(IFERROR(AA891,"#N/C")="#N/C",Z891,IF(IFERROR(AB891,"#N/C")="#N/C",AA891,IF(IFERROR(AC891,"#N/C")="#N/C",AB891,IF(IFERROR(AD891,"#N/C")="#N/C",AC891,IF(IFERROR(AE891,"#N/C")="#N/C",AD891,"#N/C")))))), _xlpm.finalResult,IF(OR(_xlpm.computedResult="",_xlpm.computedResult="#N/C"),_xlpm.fallback,_xlpm.computedResult), INDEX(_xlpm.finalResult,1)))</f>
        <v>fly_small</v>
      </c>
      <c r="AI891" s="106" t="s">
        <v>35</v>
      </c>
      <c r="AJ891" s="55" t="str">
        <f t="shared" si="116"/>
        <v>Insecta.Diptera.Brachycera.#N/C.#N/C.#N/C.#N/C.#N/C.#N/C</v>
      </c>
    </row>
    <row r="892" spans="1:36" x14ac:dyDescent="0.25">
      <c r="A892" s="3">
        <v>83</v>
      </c>
      <c r="B892" s="50" t="str">
        <f t="shared" si="121"/>
        <v>FAIR-D4_83</v>
      </c>
      <c r="C892" s="51" t="s">
        <v>908</v>
      </c>
      <c r="D892" s="4">
        <f t="shared" si="124"/>
        <v>45164</v>
      </c>
      <c r="E892" s="1" t="s">
        <v>1020</v>
      </c>
      <c r="F892" s="81" t="str">
        <f>HYPERLINK(VLOOKUP(E892,Video_List!G:K,5),"video")</f>
        <v>video</v>
      </c>
      <c r="G892" s="5" t="str">
        <f>IF(ISBLANK(E892),"",IFERROR(IF(MATCH(E892,Video_List!$G:$G,)&gt;0,"ok",""),"errr"))</f>
        <v>ok</v>
      </c>
      <c r="H892" s="1" t="s">
        <v>1020</v>
      </c>
      <c r="I892" s="81" t="str">
        <f>HYPERLINK(VLOOKUP(H892,Video_List!G:K,5),"video")</f>
        <v>video</v>
      </c>
      <c r="J892" s="5" t="str">
        <f>IF(ISBLANK(H892),"",IFERROR(IF(MATCH(H892,Video_List!$G:$G,)&gt;0,"ok",""),"error"))</f>
        <v>ok</v>
      </c>
      <c r="K892" s="2">
        <v>45164.486689814803</v>
      </c>
      <c r="L892" s="2">
        <v>45164.486886574101</v>
      </c>
      <c r="M892" s="59">
        <f t="shared" si="122"/>
        <v>1.9675929797813296E-4</v>
      </c>
      <c r="N892" s="53" t="s">
        <v>31</v>
      </c>
      <c r="O892" s="54" t="s">
        <v>32</v>
      </c>
      <c r="P892" s="54" t="s">
        <v>33</v>
      </c>
      <c r="Q892" s="6">
        <v>83</v>
      </c>
      <c r="R892" s="5" t="str">
        <f t="shared" si="117"/>
        <v>FAIR-D4/83</v>
      </c>
      <c r="S892" s="4" t="str">
        <f>IF(ISBLANK(E892),"",IF(E892=H892, "1 video",CONCATENATE((+COUNTIFS(Video_List!$A:$A,Monitoring!C892,Video_List!$D:$D,"&lt;=" &amp;Monitoring!L892)-COUNTIFS(Video_List!$A:$A,Monitoring!C892,Video_List!$D:$D,"&lt;=" &amp;Monitoring!K892))+1," videos")))</f>
        <v>1 video</v>
      </c>
      <c r="T892" s="54" t="s">
        <v>34</v>
      </c>
      <c r="U892" s="75"/>
      <c r="V892" s="7" t="str">
        <f t="shared" si="115"/>
        <v/>
      </c>
      <c r="W892" s="85" t="str">
        <f t="shared" si="123"/>
        <v>yes</v>
      </c>
      <c r="X892" s="86" t="s">
        <v>35</v>
      </c>
      <c r="Y892" s="87" t="str">
        <f>+IFERROR(IF(Z892="#N/C","#N/C",INDEX(Taxonomy_UniqueValues!A:A,MATCH(Z892,Taxonomy_UniqueValues!B:B,0))),"#N/C")</f>
        <v>Insecta</v>
      </c>
      <c r="Z892" s="87" t="str">
        <f>+IFERROR(IF(AA892="#N/C","#N/C",INDEX(Taxonomy_UniqueValues!B:B,MATCH(AA892,Taxonomy_UniqueValues!C:C,0))),"#N/C")</f>
        <v>Diptera</v>
      </c>
      <c r="AA892" s="87" t="str">
        <f>+IFERROR(IF(AC892="#N/C","#N/C",INDEX(Taxonomy_UniqueValues!C:C,MATCH(AC892,Taxonomy_UniqueValues!E:E,0))),"#N/C")</f>
        <v>Brachycera</v>
      </c>
      <c r="AB892" s="87" t="str">
        <f>+IFERROR(IF(AC892="#N/C","#N/C",INDEX(Taxonomy_UniqueValues!D:D,MATCH(AC892,Taxonomy_UniqueValues!E:E,0))),"#N/C")</f>
        <v>Muscomorpha</v>
      </c>
      <c r="AC892" s="87" t="s">
        <v>36</v>
      </c>
      <c r="AD892" s="87" t="str">
        <f>+IFERROR(IF(AE892="#N/C","#N/C",INDEX(Taxonomy_UniqueValues!F:F,MATCH(AE892,Taxonomy_UniqueValues!G:G,0))),"#N/C")</f>
        <v>#N/C</v>
      </c>
      <c r="AE892" s="87" t="str">
        <f>+IFERROR(IF(AF892="#N/C","#N/C",INDEX(Taxonomy_UniqueValues!G:G,MATCH(AF892,Taxonomy_UniqueValues!H:H,0))),"#N/C")</f>
        <v>#N/C</v>
      </c>
      <c r="AF892" s="89" t="str">
        <f>+IFERROR(IF(AG892="#N/C","#N/C",INDEX(Taxonomy_UniqueValues!H:H,MATCH(AG892,Taxonomy_UniqueValues!I:I,0))),"#N/C")</f>
        <v>#N/C</v>
      </c>
      <c r="AG892" s="88" t="s">
        <v>37</v>
      </c>
      <c r="AH892" s="39" t="str" cm="1">
        <f t="array" ref="AH892">IF(LEN(V892)&gt;1,V892,_xlfn.LET(_xlpm.cls,Y892, _xlpm.ord,IFERROR(Z892,"#N/C"), _xlpm.subord,IFERROR(AA892,"#N/C"), _xlpm.infr,IFERROR(AB892,"#N/C"), _xlpm.sf,IFERROR(AC892,"#N/C"), _xlpm.fam,IFERROR(AD892,"#N/C"), _xlpm.subfam,IF(TRIM(AE892)="-","#N/C",IFERROR(AE892,"#N/C")),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_xlpm.fallback,IF(IFERROR(Z892,"#N/C")="#N/C",Y892,IF(IFERROR(AA892,"#N/C")="#N/C",Z892,IF(IFERROR(AB892,"#N/C")="#N/C",AA892,IF(IFERROR(AC892,"#N/C")="#N/C",AB892,IF(IFERROR(AD892,"#N/C")="#N/C",AC892,IF(IFERROR(AE892,"#N/C")="#N/C",AD892,"#N/C")))))), _xlpm.finalResult,IF(OR(_xlpm.computedResult="",_xlpm.computedResult="#N/C"),_xlpm.fallback,_xlpm.computedResult), INDEX(_xlpm.finalResult,1)))</f>
        <v>Muscoidea</v>
      </c>
      <c r="AI892" s="106" t="s">
        <v>35</v>
      </c>
      <c r="AJ892" s="55" t="str">
        <f t="shared" si="116"/>
        <v>Insecta.Diptera.Brachycera.Muscomorpha.Muscoidea.#N/C.#N/C.#N/C.#N/C</v>
      </c>
    </row>
    <row r="893" spans="1:36" x14ac:dyDescent="0.25">
      <c r="A893" s="3">
        <v>84</v>
      </c>
      <c r="B893" s="50" t="str">
        <f t="shared" si="121"/>
        <v>FAIR-D4_84</v>
      </c>
      <c r="C893" s="51" t="s">
        <v>908</v>
      </c>
      <c r="D893" s="4">
        <f t="shared" si="124"/>
        <v>45164</v>
      </c>
      <c r="E893" s="1" t="s">
        <v>1021</v>
      </c>
      <c r="F893" s="81" t="str">
        <f>HYPERLINK(VLOOKUP(E893,Video_List!G:K,5),"video")</f>
        <v>video</v>
      </c>
      <c r="G893" s="5" t="str">
        <f>IF(ISBLANK(E893),"",IFERROR(IF(MATCH(E893,Video_List!$G:$G,)&gt;0,"ok",""),"errr"))</f>
        <v>ok</v>
      </c>
      <c r="H893" s="1" t="s">
        <v>1021</v>
      </c>
      <c r="I893" s="81" t="str">
        <f>HYPERLINK(VLOOKUP(H893,Video_List!G:K,5),"video")</f>
        <v>video</v>
      </c>
      <c r="J893" s="5" t="str">
        <f>IF(ISBLANK(H893),"",IFERROR(IF(MATCH(H893,Video_List!$G:$G,)&gt;0,"ok",""),"error"))</f>
        <v>ok</v>
      </c>
      <c r="K893" s="2">
        <v>45164.490937499999</v>
      </c>
      <c r="L893" s="2">
        <v>45164.491932870398</v>
      </c>
      <c r="M893" s="59">
        <f t="shared" si="122"/>
        <v>9.9537039932329208E-4</v>
      </c>
      <c r="N893" s="53" t="s">
        <v>46</v>
      </c>
      <c r="O893" s="54" t="s">
        <v>35</v>
      </c>
      <c r="P893" s="54" t="s">
        <v>46</v>
      </c>
      <c r="Q893" s="6">
        <v>84</v>
      </c>
      <c r="R893" s="5" t="str">
        <f t="shared" si="117"/>
        <v>FAIR-D4/84</v>
      </c>
      <c r="S893" s="4" t="str">
        <f>IF(ISBLANK(E893),"",IF(E893=H893, "1 video",CONCATENATE((+COUNTIFS(Video_List!$A:$A,Monitoring!C893,Video_List!$D:$D,"&lt;=" &amp;Monitoring!L893)-COUNTIFS(Video_List!$A:$A,Monitoring!C893,Video_List!$D:$D,"&lt;=" &amp;Monitoring!K893))+1," videos")))</f>
        <v>1 video</v>
      </c>
      <c r="T893" s="54" t="s">
        <v>384</v>
      </c>
      <c r="U893" s="75"/>
      <c r="V893" s="7" t="str">
        <f t="shared" si="115"/>
        <v/>
      </c>
      <c r="W893" s="85" t="str">
        <f t="shared" si="123"/>
        <v>yes</v>
      </c>
      <c r="X893" s="86" t="s">
        <v>32</v>
      </c>
      <c r="Y893" s="87" t="str">
        <f>+IFERROR(IF(Z893="#N/C","#N/C",INDEX(Taxonomy_UniqueValues!A:A,MATCH(Z893,Taxonomy_UniqueValues!B:B,0))),"#N/C")</f>
        <v>Insecta</v>
      </c>
      <c r="Z893" s="87" t="str">
        <f>+IFERROR(IF(AA893="#N/C","#N/C",INDEX(Taxonomy_UniqueValues!B:B,MATCH(AA893,Taxonomy_UniqueValues!C:C,0))),"#N/C")</f>
        <v>Diptera</v>
      </c>
      <c r="AA893" s="87" t="str">
        <f>+IFERROR(IF(AC893="#N/C","#N/C",INDEX(Taxonomy_UniqueValues!C:C,MATCH(AC893,Taxonomy_UniqueValues!E:E,0))),"#N/C")</f>
        <v>Brachycera</v>
      </c>
      <c r="AB893" s="87" t="str">
        <f>+IFERROR(IF(AC893="#N/C","#N/C",INDEX(Taxonomy_UniqueValues!D:D,MATCH(AC893,Taxonomy_UniqueValues!E:E,0))),"#N/C")</f>
        <v>Muscomorpha</v>
      </c>
      <c r="AC893" s="87" t="str">
        <f>+IFERROR(IF(AD893="#N/C","#N/C",INDEX(Taxonomy_UniqueValues!E:E,MATCH(AD893,Taxonomy_UniqueValues!F:F,0))),"#N/C")</f>
        <v>Tephritoidea</v>
      </c>
      <c r="AD893" s="87" t="s">
        <v>1022</v>
      </c>
      <c r="AE893" s="87" t="s">
        <v>1023</v>
      </c>
      <c r="AF893" s="89" t="str">
        <f>+IFERROR(IF(AG893="#N/C","#N/C",INDEX(Taxonomy_UniqueValues!H:H,MATCH(AG893,Taxonomy_UniqueValues!I:I,0))),"#N/C")</f>
        <v>#N/C</v>
      </c>
      <c r="AG893" s="88" t="s">
        <v>37</v>
      </c>
      <c r="AH893" s="39" t="str" cm="1">
        <f t="array" ref="AH893">IF(LEN(V893)&gt;1,V893,_xlfn.LET(_xlpm.cls,Y893, _xlpm.ord,IFERROR(Z893,"#N/C"), _xlpm.subord,IFERROR(AA893,"#N/C"), _xlpm.infr,IFERROR(AB893,"#N/C"), _xlpm.sf,IFERROR(AC893,"#N/C"), _xlpm.fam,IFERROR(AD893,"#N/C"), _xlpm.subfam,IF(TRIM(AE893)="-","#N/C",IFERROR(AE893,"#N/C")),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_xlpm.fallback,IF(IFERROR(Z893,"#N/C")="#N/C",Y893,IF(IFERROR(AA893,"#N/C")="#N/C",Z893,IF(IFERROR(AB893,"#N/C")="#N/C",AA893,IF(IFERROR(AC893,"#N/C")="#N/C",AB893,IF(IFERROR(AD893,"#N/C")="#N/C",AC893,IF(IFERROR(AE893,"#N/C")="#N/C",AD893,"#N/C")))))), _xlpm.finalResult,IF(OR(_xlpm.computedResult="",_xlpm.computedResult="#N/C"),_xlpm.fallback,_xlpm.computedResult), INDEX(_xlpm.finalResult,1)))</f>
        <v>fruit_fly</v>
      </c>
      <c r="AI893" s="106" t="s">
        <v>35</v>
      </c>
      <c r="AJ893" s="55" t="str">
        <f t="shared" si="116"/>
        <v>Insecta.Diptera.Brachycera.Muscomorpha.Tephritoidea.Tephritidae.Tephritinae.#N/C.#N/C</v>
      </c>
    </row>
    <row r="894" spans="1:36" x14ac:dyDescent="0.25">
      <c r="A894" s="3">
        <v>85</v>
      </c>
      <c r="B894" s="50" t="str">
        <f t="shared" si="121"/>
        <v>FAIR-D4_85</v>
      </c>
      <c r="C894" s="51" t="s">
        <v>908</v>
      </c>
      <c r="D894" s="4">
        <f t="shared" si="124"/>
        <v>45164</v>
      </c>
      <c r="E894" s="1" t="s">
        <v>1024</v>
      </c>
      <c r="F894" s="81" t="str">
        <f>HYPERLINK(VLOOKUP(E894,Video_List!G:K,5),"video")</f>
        <v>video</v>
      </c>
      <c r="G894" s="5" t="str">
        <f>IF(ISBLANK(E894),"",IFERROR(IF(MATCH(E894,Video_List!$G:$G,)&gt;0,"ok",""),"errr"))</f>
        <v>ok</v>
      </c>
      <c r="H894" s="1" t="s">
        <v>1024</v>
      </c>
      <c r="I894" s="81" t="str">
        <f>HYPERLINK(VLOOKUP(H894,Video_List!G:K,5),"video")</f>
        <v>video</v>
      </c>
      <c r="J894" s="5" t="str">
        <f>IF(ISBLANK(H894),"",IFERROR(IF(MATCH(H894,Video_List!$G:$G,)&gt;0,"ok",""),"error"))</f>
        <v>ok</v>
      </c>
      <c r="K894" s="2">
        <v>45164.493634259299</v>
      </c>
      <c r="L894" s="2">
        <v>45164.4937152778</v>
      </c>
      <c r="M894" s="59">
        <f t="shared" si="122"/>
        <v>8.1018501077778637E-5</v>
      </c>
      <c r="N894" s="53" t="s">
        <v>46</v>
      </c>
      <c r="O894" s="54" t="s">
        <v>32</v>
      </c>
      <c r="P894" s="54" t="s">
        <v>33</v>
      </c>
      <c r="Q894" s="6">
        <v>85</v>
      </c>
      <c r="R894" s="5" t="str">
        <f t="shared" si="117"/>
        <v>FAIR-D4/85</v>
      </c>
      <c r="S894" s="4" t="str">
        <f>IF(ISBLANK(E894),"",IF(E894=H894, "1 video",CONCATENATE((+COUNTIFS(Video_List!$A:$A,Monitoring!C894,Video_List!$D:$D,"&lt;=" &amp;Monitoring!L894)-COUNTIFS(Video_List!$A:$A,Monitoring!C894,Video_List!$D:$D,"&lt;=" &amp;Monitoring!K894))+1," videos")))</f>
        <v>1 video</v>
      </c>
      <c r="T894" s="54" t="s">
        <v>34</v>
      </c>
      <c r="U894" s="75" t="s">
        <v>3727</v>
      </c>
      <c r="V894" s="7" t="str">
        <f t="shared" si="115"/>
        <v>fly_small</v>
      </c>
      <c r="W894" s="85" t="str">
        <f t="shared" si="123"/>
        <v>no</v>
      </c>
      <c r="X894" s="86" t="s">
        <v>35</v>
      </c>
      <c r="Y894" s="87" t="s">
        <v>85</v>
      </c>
      <c r="Z894" s="87" t="str">
        <f>+IFERROR(IF(AA894="#N/C","#N/C",INDEX(Taxonomy_UniqueValues!B:B,MATCH(AA894,Taxonomy_UniqueValues!C:C,0))),"#N/C")</f>
        <v>#N/C</v>
      </c>
      <c r="AA894" s="87" t="str">
        <f>+IFERROR(IF(AC894="#N/C","#N/C",INDEX(Taxonomy_UniqueValues!C:C,MATCH(AC894,Taxonomy_UniqueValues!E:E,0))),"#N/C")</f>
        <v>#N/C</v>
      </c>
      <c r="AB894" s="87" t="str">
        <f>+IFERROR(IF(AC894="#N/C","#N/C",INDEX(Taxonomy_UniqueValues!D:D,MATCH(AC894,Taxonomy_UniqueValues!E:E,0))),"#N/C")</f>
        <v>#N/C</v>
      </c>
      <c r="AC894" s="87" t="str">
        <f>+IFERROR(IF(AD894="#N/C","#N/C",INDEX(Taxonomy_UniqueValues!E:E,MATCH(AD894,Taxonomy_UniqueValues!F:F,0))),"#N/C")</f>
        <v>#N/C</v>
      </c>
      <c r="AD894" s="87" t="str">
        <f>+IFERROR(IF(AE894="#N/C","#N/C",INDEX(Taxonomy_UniqueValues!F:F,MATCH(AE894,Taxonomy_UniqueValues!G:G,0))),"#N/C")</f>
        <v>#N/C</v>
      </c>
      <c r="AE894" s="87" t="str">
        <f>+IFERROR(IF(AF894="#N/C","#N/C",INDEX(Taxonomy_UniqueValues!G:G,MATCH(AF894,Taxonomy_UniqueValues!H:H,0))),"#N/C")</f>
        <v>#N/C</v>
      </c>
      <c r="AF894" s="89" t="str">
        <f>+IFERROR(IF(AG894="#N/C","#N/C",INDEX(Taxonomy_UniqueValues!H:H,MATCH(AG894,Taxonomy_UniqueValues!I:I,0))),"#N/C")</f>
        <v>#N/C</v>
      </c>
      <c r="AG894" s="88" t="s">
        <v>37</v>
      </c>
      <c r="AH894" s="39" t="str" cm="1">
        <f t="array" ref="AH894">IF(LEN(V894)&gt;1,V894,_xlfn.LET(_xlpm.cls,Y894, _xlpm.ord,IFERROR(Z894,"#N/C"), _xlpm.subord,IFERROR(AA894,"#N/C"), _xlpm.infr,IFERROR(AB894,"#N/C"), _xlpm.sf,IFERROR(AC894,"#N/C"), _xlpm.fam,IFERROR(AD894,"#N/C"), _xlpm.subfam,IF(TRIM(AE894)="-","#N/C",IFERROR(AE894,"#N/C")),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_xlpm.fallback,IF(IFERROR(Z894,"#N/C")="#N/C",Y894,IF(IFERROR(AA894,"#N/C")="#N/C",Z894,IF(IFERROR(AB894,"#N/C")="#N/C",AA894,IF(IFERROR(AC894,"#N/C")="#N/C",AB894,IF(IFERROR(AD894,"#N/C")="#N/C",AC894,IF(IFERROR(AE894,"#N/C")="#N/C",AD894,"#N/C")))))), _xlpm.finalResult,IF(OR(_xlpm.computedResult="",_xlpm.computedResult="#N/C"),_xlpm.fallback,_xlpm.computedResult), INDEX(_xlpm.finalResult,1)))</f>
        <v>fly_small</v>
      </c>
      <c r="AI894" s="106" t="s">
        <v>35</v>
      </c>
      <c r="AJ894" s="55" t="str">
        <f t="shared" si="116"/>
        <v>Insecta.#N/C.#N/C.#N/C.#N/C.#N/C.#N/C.#N/C.#N/C</v>
      </c>
    </row>
    <row r="895" spans="1:36" x14ac:dyDescent="0.25">
      <c r="A895" s="3">
        <v>86</v>
      </c>
      <c r="B895" s="50" t="str">
        <f t="shared" si="121"/>
        <v>FAIR-D4_86</v>
      </c>
      <c r="C895" s="51" t="s">
        <v>908</v>
      </c>
      <c r="D895" s="4">
        <f t="shared" si="124"/>
        <v>45164</v>
      </c>
      <c r="E895" s="1" t="s">
        <v>1024</v>
      </c>
      <c r="F895" s="81" t="str">
        <f>HYPERLINK(VLOOKUP(E895,Video_List!G:K,5),"video")</f>
        <v>video</v>
      </c>
      <c r="G895" s="5" t="str">
        <f>IF(ISBLANK(E895),"",IFERROR(IF(MATCH(E895,Video_List!$G:$G,)&gt;0,"ok",""),"errr"))</f>
        <v>ok</v>
      </c>
      <c r="H895" s="1" t="s">
        <v>1024</v>
      </c>
      <c r="I895" s="81" t="str">
        <f>HYPERLINK(VLOOKUP(H895,Video_List!G:K,5),"video")</f>
        <v>video</v>
      </c>
      <c r="J895" s="5" t="str">
        <f>IF(ISBLANK(H895),"",IFERROR(IF(MATCH(H895,Video_List!$G:$G,)&gt;0,"ok",""),"error"))</f>
        <v>ok</v>
      </c>
      <c r="K895" s="2">
        <v>45164.493634259299</v>
      </c>
      <c r="L895" s="2">
        <v>45164.493726851899</v>
      </c>
      <c r="M895" s="59">
        <f t="shared" si="122"/>
        <v>9.2592599685303867E-5</v>
      </c>
      <c r="N895" s="53" t="s">
        <v>31</v>
      </c>
      <c r="O895" s="54" t="s">
        <v>32</v>
      </c>
      <c r="P895" s="54" t="s">
        <v>33</v>
      </c>
      <c r="Q895" s="6">
        <v>86</v>
      </c>
      <c r="R895" s="5" t="str">
        <f t="shared" si="117"/>
        <v>FAIR-D4/86</v>
      </c>
      <c r="S895" s="4" t="str">
        <f>IF(ISBLANK(E895),"",IF(E895=H895, "1 video",CONCATENATE((+COUNTIFS(Video_List!$A:$A,Monitoring!C895,Video_List!$D:$D,"&lt;=" &amp;Monitoring!L895)-COUNTIFS(Video_List!$A:$A,Monitoring!C895,Video_List!$D:$D,"&lt;=" &amp;Monitoring!K895))+1," videos")))</f>
        <v>1 video</v>
      </c>
      <c r="T895" s="6" t="s">
        <v>537</v>
      </c>
      <c r="U895" s="75"/>
      <c r="V895" s="7" t="str">
        <f t="shared" si="115"/>
        <v/>
      </c>
      <c r="W895" s="85" t="str">
        <f t="shared" si="123"/>
        <v>yes</v>
      </c>
      <c r="X895" s="86" t="s">
        <v>35</v>
      </c>
      <c r="Y895" s="87" t="str">
        <f>+IFERROR(IF(Z895="#N/C","#N/C",INDEX(Taxonomy_UniqueValues!A:A,MATCH(Z895,Taxonomy_UniqueValues!B:B,0))),"#N/C")</f>
        <v>Insecta</v>
      </c>
      <c r="Z895" s="87" t="str">
        <f>+IFERROR(IF(AA895="#N/C","#N/C",INDEX(Taxonomy_UniqueValues!B:B,MATCH(AA895,Taxonomy_UniqueValues!C:C,0))),"#N/C")</f>
        <v>Diptera</v>
      </c>
      <c r="AA895" s="87" t="str">
        <f>+IFERROR(IF(AC895="#N/C","#N/C",INDEX(Taxonomy_UniqueValues!C:C,MATCH(AC895,Taxonomy_UniqueValues!E:E,0))),"#N/C")</f>
        <v>Brachycera</v>
      </c>
      <c r="AB895" s="87" t="str">
        <f>+IFERROR(IF(AC895="#N/C","#N/C",INDEX(Taxonomy_UniqueValues!D:D,MATCH(AC895,Taxonomy_UniqueValues!E:E,0))),"#N/C")</f>
        <v>Muscomorpha</v>
      </c>
      <c r="AC895" s="87" t="s">
        <v>112</v>
      </c>
      <c r="AD895" s="87" t="str">
        <f>+IFERROR(IF(AE895="#N/C","#N/C",INDEX(Taxonomy_UniqueValues!F:F,MATCH(AE895,Taxonomy_UniqueValues!G:G,0))),"#N/C")</f>
        <v>#N/C</v>
      </c>
      <c r="AE895" s="87" t="str">
        <f>+IFERROR(IF(AF895="#N/C","#N/C",INDEX(Taxonomy_UniqueValues!G:G,MATCH(AF895,Taxonomy_UniqueValues!H:H,0))),"#N/C")</f>
        <v>#N/C</v>
      </c>
      <c r="AF895" s="89" t="str">
        <f>+IFERROR(IF(AG895="#N/C","#N/C",INDEX(Taxonomy_UniqueValues!H:H,MATCH(AG895,Taxonomy_UniqueValues!I:I,0))),"#N/C")</f>
        <v>#N/C</v>
      </c>
      <c r="AG895" s="88" t="s">
        <v>37</v>
      </c>
      <c r="AH895" s="39" t="str" cm="1">
        <f t="array" ref="AH895">IF(LEN(V895)&gt;1,V895,_xlfn.LET(_xlpm.cls,Y895, _xlpm.ord,IFERROR(Z895,"#N/C"), _xlpm.subord,IFERROR(AA895,"#N/C"), _xlpm.infr,IFERROR(AB895,"#N/C"), _xlpm.sf,IFERROR(AC895,"#N/C"), _xlpm.fam,IFERROR(AD895,"#N/C"), _xlpm.subfam,IF(TRIM(AE895)="-","#N/C",IFERROR(AE895,"#N/C")),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_xlpm.fallback,IF(IFERROR(Z895,"#N/C")="#N/C",Y895,IF(IFERROR(AA895,"#N/C")="#N/C",Z895,IF(IFERROR(AB895,"#N/C")="#N/C",AA895,IF(IFERROR(AC895,"#N/C")="#N/C",AB895,IF(IFERROR(AD895,"#N/C")="#N/C",AC895,IF(IFERROR(AE895,"#N/C")="#N/C",AD895,"#N/C")))))), _xlpm.finalResult,IF(OR(_xlpm.computedResult="",_xlpm.computedResult="#N/C"),_xlpm.fallback,_xlpm.computedResult), INDEX(_xlpm.finalResult,1)))</f>
        <v>Oestroidea</v>
      </c>
      <c r="AI895" s="106" t="s">
        <v>35</v>
      </c>
      <c r="AJ895" s="55" t="str">
        <f t="shared" si="116"/>
        <v>Insecta.Diptera.Brachycera.Muscomorpha.Oestroidea.#N/C.#N/C.#N/C.#N/C</v>
      </c>
    </row>
    <row r="896" spans="1:36" x14ac:dyDescent="0.25">
      <c r="A896" s="3">
        <v>87</v>
      </c>
      <c r="B896" s="50" t="str">
        <f t="shared" si="121"/>
        <v>FAIR-D4_87</v>
      </c>
      <c r="C896" s="51" t="s">
        <v>908</v>
      </c>
      <c r="D896" s="4">
        <f t="shared" si="124"/>
        <v>45164</v>
      </c>
      <c r="E896" s="1" t="s">
        <v>1024</v>
      </c>
      <c r="F896" s="81" t="str">
        <f>HYPERLINK(VLOOKUP(E896,Video_List!G:K,5),"video")</f>
        <v>video</v>
      </c>
      <c r="G896" s="5" t="str">
        <f>IF(ISBLANK(E896),"",IFERROR(IF(MATCH(E896,Video_List!$G:$G,)&gt;0,"ok",""),"errr"))</f>
        <v>ok</v>
      </c>
      <c r="H896" s="1" t="s">
        <v>1025</v>
      </c>
      <c r="I896" s="81" t="str">
        <f>HYPERLINK(VLOOKUP(H896,Video_List!G:K,5),"video")</f>
        <v>video</v>
      </c>
      <c r="J896" s="5" t="str">
        <f>IF(ISBLANK(H896),"",IFERROR(IF(MATCH(H896,Video_List!$G:$G,)&gt;0,"ok",""),"error"))</f>
        <v>ok</v>
      </c>
      <c r="K896" s="2">
        <v>45164.493738425903</v>
      </c>
      <c r="L896" s="2">
        <v>45164.495092592602</v>
      </c>
      <c r="M896" s="59">
        <f t="shared" si="122"/>
        <v>1.3541666994569823E-3</v>
      </c>
      <c r="N896" s="53" t="s">
        <v>31</v>
      </c>
      <c r="O896" s="54" t="s">
        <v>35</v>
      </c>
      <c r="P896" s="54" t="s">
        <v>46</v>
      </c>
      <c r="Q896" s="6">
        <v>87</v>
      </c>
      <c r="R896" s="5" t="str">
        <f t="shared" si="117"/>
        <v>FAIR-D4/87</v>
      </c>
      <c r="S896" s="4" t="str">
        <f>IF(ISBLANK(E896),"",IF(E896=H896, "1 video",CONCATENATE((+COUNTIFS(Video_List!$A:$A,Monitoring!C896,Video_List!$D:$D,"&lt;=" &amp;Monitoring!L896)-COUNTIFS(Video_List!$A:$A,Monitoring!C896,Video_List!$D:$D,"&lt;=" &amp;Monitoring!K896))+1," videos")))</f>
        <v>3 videos</v>
      </c>
      <c r="T896" s="54" t="s">
        <v>34</v>
      </c>
      <c r="U896" s="75"/>
      <c r="V896" s="7" t="str">
        <f t="shared" ref="V896:V959" si="125">IF(IFERROR(FIND("fly_small",U896),0)&gt;0,"fly_small",IF(IFERROR(FIND("fly at the border",U896),0)&gt;0,"fly",IF(IFERROR(FIND("insect_small",U896),0)&gt;0,"insect_small","")))</f>
        <v/>
      </c>
      <c r="W896" s="85" t="str">
        <f t="shared" si="123"/>
        <v>yes</v>
      </c>
      <c r="X896" s="86" t="s">
        <v>35</v>
      </c>
      <c r="Y896" s="87" t="str">
        <f>+IFERROR(IF(Z896="#N/C","#N/C",INDEX(Taxonomy_UniqueValues!A:A,MATCH(Z896,Taxonomy_UniqueValues!B:B,0))),"#N/C")</f>
        <v>Insecta</v>
      </c>
      <c r="Z896" s="87" t="str">
        <f>+IFERROR(IF(AA896="#N/C","#N/C",INDEX(Taxonomy_UniqueValues!B:B,MATCH(AA896,Taxonomy_UniqueValues!C:C,0))),"#N/C")</f>
        <v>Diptera</v>
      </c>
      <c r="AA896" s="87" t="str">
        <f>+IFERROR(IF(AC896="#N/C","#N/C",INDEX(Taxonomy_UniqueValues!C:C,MATCH(AC896,Taxonomy_UniqueValues!E:E,0))),"#N/C")</f>
        <v>Brachycera</v>
      </c>
      <c r="AB896" s="87" t="str">
        <f>+IFERROR(IF(AC896="#N/C","#N/C",INDEX(Taxonomy_UniqueValues!D:D,MATCH(AC896,Taxonomy_UniqueValues!E:E,0))),"#N/C")</f>
        <v>Muscomorpha</v>
      </c>
      <c r="AC896" s="87" t="str">
        <f>+IFERROR(IF(AD896="#N/C","#N/C",INDEX(Taxonomy_UniqueValues!E:E,MATCH(AD896,Taxonomy_UniqueValues!F:F,0))),"#N/C")</f>
        <v>Ephydroidea</v>
      </c>
      <c r="AD896" s="87" t="str">
        <f>+IFERROR(IF(AE896="#N/C","#N/C",INDEX(Taxonomy_UniqueValues!F:F,MATCH(AE896,Taxonomy_UniqueValues!G:G,0))),"#N/C")</f>
        <v>Drosophilidae</v>
      </c>
      <c r="AE896" s="87" t="s">
        <v>1026</v>
      </c>
      <c r="AF896" s="89" t="s">
        <v>385</v>
      </c>
      <c r="AG896" s="88" t="s">
        <v>37</v>
      </c>
      <c r="AH896" s="39" t="str" cm="1">
        <f t="array" ref="AH896">IF(LEN(V896)&gt;1,V896,_xlfn.LET(_xlpm.cls,Y896, _xlpm.ord,IFERROR(Z896,"#N/C"), _xlpm.subord,IFERROR(AA896,"#N/C"), _xlpm.infr,IFERROR(AB896,"#N/C"), _xlpm.sf,IFERROR(AC896,"#N/C"), _xlpm.fam,IFERROR(AD896,"#N/C"), _xlpm.subfam,IF(TRIM(AE896)="-","#N/C",IFERROR(AE896,"#N/C")),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_xlpm.fallback,IF(IFERROR(Z896,"#N/C")="#N/C",Y896,IF(IFERROR(AA896,"#N/C")="#N/C",Z896,IF(IFERROR(AB896,"#N/C")="#N/C",AA896,IF(IFERROR(AC896,"#N/C")="#N/C",AB896,IF(IFERROR(AD896,"#N/C")="#N/C",AC896,IF(IFERROR(AE896,"#N/C")="#N/C",AD896,"#N/C")))))), _xlpm.finalResult,IF(OR(_xlpm.computedResult="",_xlpm.computedResult="#N/C"),_xlpm.fallback,_xlpm.computedResult), INDEX(_xlpm.finalResult,1)))</f>
        <v>fruit_fly</v>
      </c>
      <c r="AI896" s="106" t="s">
        <v>35</v>
      </c>
      <c r="AJ896" s="55" t="str">
        <f t="shared" ref="AJ896:AJ959" si="126">+CONCATENATE(Y896,".",Z896,".",AA896,".",AB896,".",AC896,".",AD896,".",AE896,".",AF896,".",AG896)</f>
        <v>Insecta.Diptera.Brachycera.Muscomorpha.Ephydroidea.Drosophilidae.Drosophilinae.Drosophila.#N/C</v>
      </c>
    </row>
    <row r="897" spans="1:36" x14ac:dyDescent="0.25">
      <c r="A897" s="3">
        <v>88</v>
      </c>
      <c r="B897" s="50" t="str">
        <f t="shared" si="121"/>
        <v>FAIR-D4_88</v>
      </c>
      <c r="C897" s="51" t="s">
        <v>908</v>
      </c>
      <c r="D897" s="4">
        <f t="shared" si="124"/>
        <v>45164</v>
      </c>
      <c r="E897" s="1" t="s">
        <v>1027</v>
      </c>
      <c r="F897" s="81" t="str">
        <f>HYPERLINK(VLOOKUP(E897,Video_List!G:K,5),"video")</f>
        <v>video</v>
      </c>
      <c r="G897" s="5" t="str">
        <f>IF(ISBLANK(E897),"",IFERROR(IF(MATCH(E897,Video_List!$G:$G,)&gt;0,"ok",""),"errr"))</f>
        <v>ok</v>
      </c>
      <c r="H897" s="1" t="s">
        <v>1027</v>
      </c>
      <c r="I897" s="81" t="str">
        <f>HYPERLINK(VLOOKUP(H897,Video_List!G:K,5),"video")</f>
        <v>video</v>
      </c>
      <c r="J897" s="5" t="str">
        <f>IF(ISBLANK(H897),"",IFERROR(IF(MATCH(H897,Video_List!$G:$G,)&gt;0,"ok",""),"error"))</f>
        <v>ok</v>
      </c>
      <c r="K897" s="2">
        <v>45164.494097222203</v>
      </c>
      <c r="L897" s="2">
        <v>45164.494131944397</v>
      </c>
      <c r="M897" s="59">
        <f t="shared" si="122"/>
        <v>3.472219395916909E-5</v>
      </c>
      <c r="N897" s="53" t="s">
        <v>33</v>
      </c>
      <c r="O897" s="54" t="s">
        <v>32</v>
      </c>
      <c r="P897" s="54" t="s">
        <v>33</v>
      </c>
      <c r="Q897" s="6">
        <v>88</v>
      </c>
      <c r="R897" s="5" t="str">
        <f t="shared" si="117"/>
        <v>FAIR-D4/88</v>
      </c>
      <c r="S897" s="4" t="str">
        <f>IF(ISBLANK(E897),"",IF(E897=H897, "1 video",CONCATENATE((+COUNTIFS(Video_List!$A:$A,Monitoring!C897,Video_List!$D:$D,"&lt;=" &amp;Monitoring!L897)-COUNTIFS(Video_List!$A:$A,Monitoring!C897,Video_List!$D:$D,"&lt;=" &amp;Monitoring!K897))+1," videos")))</f>
        <v>1 video</v>
      </c>
      <c r="T897" s="54" t="s">
        <v>34</v>
      </c>
      <c r="U897" s="75"/>
      <c r="V897" s="7" t="str">
        <f t="shared" si="125"/>
        <v/>
      </c>
      <c r="W897" s="85" t="str">
        <f t="shared" si="123"/>
        <v>yes</v>
      </c>
      <c r="X897" s="86" t="s">
        <v>35</v>
      </c>
      <c r="Y897" s="87" t="str">
        <f>+IFERROR(IF(Z897="#N/C","#N/C",INDEX(Taxonomy_UniqueValues!A:A,MATCH(Z897,Taxonomy_UniqueValues!B:B,0))),"#N/C")</f>
        <v>Insecta</v>
      </c>
      <c r="Z897" s="87" t="str">
        <f>+IFERROR(IF(AA897="#N/C","#N/C",INDEX(Taxonomy_UniqueValues!B:B,MATCH(AA897,Taxonomy_UniqueValues!C:C,0))),"#N/C")</f>
        <v>Diptera</v>
      </c>
      <c r="AA897" s="87" t="str">
        <f>+IFERROR(IF(AC897="#N/C","#N/C",INDEX(Taxonomy_UniqueValues!C:C,MATCH(AC897,Taxonomy_UniqueValues!E:E,0))),"#N/C")</f>
        <v>Brachycera</v>
      </c>
      <c r="AB897" s="87" t="str">
        <f>+IFERROR(IF(AC897="#N/C","#N/C",INDEX(Taxonomy_UniqueValues!D:D,MATCH(AC897,Taxonomy_UniqueValues!E:E,0))),"#N/C")</f>
        <v>Muscomorpha</v>
      </c>
      <c r="AC897" s="87" t="str">
        <f>+IFERROR(IF(AD897="#N/C","#N/C",INDEX(Taxonomy_UniqueValues!E:E,MATCH(AD897,Taxonomy_UniqueValues!F:F,0))),"#N/C")</f>
        <v>Ephydroidea</v>
      </c>
      <c r="AD897" s="87" t="str">
        <f>+IFERROR(IF(AE897="#N/C","#N/C",INDEX(Taxonomy_UniqueValues!F:F,MATCH(AE897,Taxonomy_UniqueValues!G:G,0))),"#N/C")</f>
        <v>Drosophilidae</v>
      </c>
      <c r="AE897" s="87" t="s">
        <v>1026</v>
      </c>
      <c r="AF897" s="89" t="str">
        <f>+IFERROR(IF(AG897="#N/C","#N/C",INDEX(Taxonomy_UniqueValues!H:H,MATCH(AG897,Taxonomy_UniqueValues!I:I,0))),"#N/C")</f>
        <v>#N/C</v>
      </c>
      <c r="AG897" s="88" t="s">
        <v>37</v>
      </c>
      <c r="AH897" s="39" t="str" cm="1">
        <f t="array" ref="AH897">IF(LEN(V897)&gt;1,V897,_xlfn.LET(_xlpm.cls,Y897, _xlpm.ord,IFERROR(Z897,"#N/C"), _xlpm.subord,IFERROR(AA897,"#N/C"), _xlpm.infr,IFERROR(AB897,"#N/C"), _xlpm.sf,IFERROR(AC897,"#N/C"), _xlpm.fam,IFERROR(AD897,"#N/C"), _xlpm.subfam,IF(TRIM(AE897)="-","#N/C",IFERROR(AE897,"#N/C")),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_xlpm.fallback,IF(IFERROR(Z897,"#N/C")="#N/C",Y897,IF(IFERROR(AA897,"#N/C")="#N/C",Z897,IF(IFERROR(AB897,"#N/C")="#N/C",AA897,IF(IFERROR(AC897,"#N/C")="#N/C",AB897,IF(IFERROR(AD897,"#N/C")="#N/C",AC897,IF(IFERROR(AE897,"#N/C")="#N/C",AD897,"#N/C")))))), _xlpm.finalResult,IF(OR(_xlpm.computedResult="",_xlpm.computedResult="#N/C"),_xlpm.fallback,_xlpm.computedResult), INDEX(_xlpm.finalResult,1)))</f>
        <v>fruit_fly</v>
      </c>
      <c r="AI897" s="106" t="s">
        <v>35</v>
      </c>
      <c r="AJ897" s="55" t="str">
        <f t="shared" si="126"/>
        <v>Insecta.Diptera.Brachycera.Muscomorpha.Ephydroidea.Drosophilidae.Drosophilinae.#N/C.#N/C</v>
      </c>
    </row>
    <row r="898" spans="1:36" x14ac:dyDescent="0.25">
      <c r="A898" s="3">
        <v>89</v>
      </c>
      <c r="B898" s="50" t="str">
        <f t="shared" si="121"/>
        <v>FAIR-D4_89</v>
      </c>
      <c r="C898" s="51" t="s">
        <v>908</v>
      </c>
      <c r="D898" s="4">
        <f t="shared" si="124"/>
        <v>45164</v>
      </c>
      <c r="E898" s="1" t="s">
        <v>1028</v>
      </c>
      <c r="F898" s="81" t="str">
        <f>HYPERLINK(VLOOKUP(E898,Video_List!G:K,5),"video")</f>
        <v>video</v>
      </c>
      <c r="G898" s="5" t="str">
        <f>IF(ISBLANK(E898),"",IFERROR(IF(MATCH(E898,Video_List!$G:$G,)&gt;0,"ok",""),"errr"))</f>
        <v>ok</v>
      </c>
      <c r="H898" s="1" t="s">
        <v>1028</v>
      </c>
      <c r="I898" s="81" t="str">
        <f>HYPERLINK(VLOOKUP(H898,Video_List!G:K,5),"video")</f>
        <v>video</v>
      </c>
      <c r="J898" s="5" t="str">
        <f>IF(ISBLANK(H898),"",IFERROR(IF(MATCH(H898,Video_List!$G:$G,)&gt;0,"ok",""),"error"))</f>
        <v>ok</v>
      </c>
      <c r="K898" s="2">
        <v>45164.503981481503</v>
      </c>
      <c r="L898" s="2">
        <v>45164.504560185203</v>
      </c>
      <c r="M898" s="59">
        <f t="shared" si="122"/>
        <v>5.7870370073942468E-4</v>
      </c>
      <c r="N898" s="53" t="s">
        <v>31</v>
      </c>
      <c r="O898" s="54" t="s">
        <v>32</v>
      </c>
      <c r="P898" s="54" t="s">
        <v>33</v>
      </c>
      <c r="Q898" s="6">
        <v>89</v>
      </c>
      <c r="R898" s="5" t="str">
        <f t="shared" ref="R898:R961" si="127">IF(ISBLANK(C898),"",+CONCATENATE(C898,"/",Q898))</f>
        <v>FAIR-D4/89</v>
      </c>
      <c r="S898" s="4" t="str">
        <f>IF(ISBLANK(E898),"",IF(E898=H898, "1 video",CONCATENATE((+COUNTIFS(Video_List!$A:$A,Monitoring!C898,Video_List!$D:$D,"&lt;=" &amp;Monitoring!L898)-COUNTIFS(Video_List!$A:$A,Monitoring!C898,Video_List!$D:$D,"&lt;=" &amp;Monitoring!K898))+1," videos")))</f>
        <v>1 video</v>
      </c>
      <c r="T898" s="54" t="s">
        <v>34</v>
      </c>
      <c r="U898" s="75"/>
      <c r="V898" s="7" t="str">
        <f t="shared" si="125"/>
        <v/>
      </c>
      <c r="W898" s="85" t="str">
        <f t="shared" si="123"/>
        <v>no</v>
      </c>
      <c r="X898" s="86" t="s">
        <v>35</v>
      </c>
      <c r="Y898" s="87" t="str">
        <f>+IFERROR(IF(Z898="#N/C","#N/C",INDEX(Taxonomy_UniqueValues!A:A,MATCH(Z898,Taxonomy_UniqueValues!B:B,0))),"#N/C")</f>
        <v>Insecta</v>
      </c>
      <c r="Z898" s="87" t="str">
        <f>+IFERROR(IF(AA898="#N/C","#N/C",INDEX(Taxonomy_UniqueValues!B:B,MATCH(AA898,Taxonomy_UniqueValues!C:C,0))),"#N/C")</f>
        <v>Diptera</v>
      </c>
      <c r="AA898" s="87" t="s">
        <v>49</v>
      </c>
      <c r="AB898" s="87" t="str">
        <f>+IFERROR(IF(AC898="#N/C","#N/C",INDEX(Taxonomy_UniqueValues!D:D,MATCH(AC898,Taxonomy_UniqueValues!E:E,0))),"#N/C")</f>
        <v>#N/C</v>
      </c>
      <c r="AC898" s="87" t="str">
        <f>+IFERROR(IF(AD898="#N/C","#N/C",INDEX(Taxonomy_UniqueValues!E:E,MATCH(AD898,Taxonomy_UniqueValues!F:F,0))),"#N/C")</f>
        <v>#N/C</v>
      </c>
      <c r="AD898" s="87" t="str">
        <f>+IFERROR(IF(AE898="#N/C","#N/C",INDEX(Taxonomy_UniqueValues!F:F,MATCH(AE898,Taxonomy_UniqueValues!G:G,0))),"#N/C")</f>
        <v>#N/C</v>
      </c>
      <c r="AE898" s="87" t="str">
        <f>+IFERROR(IF(AF898="#N/C","#N/C",INDEX(Taxonomy_UniqueValues!G:G,MATCH(AF898,Taxonomy_UniqueValues!H:H,0))),"#N/C")</f>
        <v>#N/C</v>
      </c>
      <c r="AF898" s="89" t="str">
        <f>+IFERROR(IF(AG898="#N/C","#N/C",INDEX(Taxonomy_UniqueValues!H:H,MATCH(AG898,Taxonomy_UniqueValues!I:I,0))),"#N/C")</f>
        <v>#N/C</v>
      </c>
      <c r="AG898" s="88" t="s">
        <v>37</v>
      </c>
      <c r="AH898" s="39" t="str" cm="1">
        <f t="array" ref="AH898">IF(LEN(V898)&gt;1,V898,_xlfn.LET(_xlpm.cls,Y898, _xlpm.ord,IFERROR(Z898,"#N/C"), _xlpm.subord,IFERROR(AA898,"#N/C"), _xlpm.infr,IFERROR(AB898,"#N/C"), _xlpm.sf,IFERROR(AC898,"#N/C"), _xlpm.fam,IFERROR(AD898,"#N/C"), _xlpm.subfam,IF(TRIM(AE898)="-","#N/C",IFERROR(AE898,"#N/C")),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_xlpm.fallback,IF(IFERROR(Z898,"#N/C")="#N/C",Y898,IF(IFERROR(AA898,"#N/C")="#N/C",Z898,IF(IFERROR(AB898,"#N/C")="#N/C",AA898,IF(IFERROR(AC898,"#N/C")="#N/C",AB898,IF(IFERROR(AD898,"#N/C")="#N/C",AC898,IF(IFERROR(AE898,"#N/C")="#N/C",AD898,"#N/C")))))), _xlpm.finalResult,IF(OR(_xlpm.computedResult="",_xlpm.computedResult="#N/C"),_xlpm.fallback,_xlpm.computedResult), INDEX(_xlpm.finalResult,1)))</f>
        <v>Brachycera</v>
      </c>
      <c r="AI898" s="106" t="s">
        <v>35</v>
      </c>
      <c r="AJ898" s="55" t="str">
        <f t="shared" si="126"/>
        <v>Insecta.Diptera.Brachycera.#N/C.#N/C.#N/C.#N/C.#N/C.#N/C</v>
      </c>
    </row>
    <row r="899" spans="1:36" x14ac:dyDescent="0.25">
      <c r="A899" s="3">
        <v>90</v>
      </c>
      <c r="B899" s="50" t="str">
        <f t="shared" si="121"/>
        <v>FAIR-D4_90</v>
      </c>
      <c r="C899" s="51" t="s">
        <v>908</v>
      </c>
      <c r="D899" s="4">
        <f t="shared" si="124"/>
        <v>45164</v>
      </c>
      <c r="E899" s="1" t="s">
        <v>1028</v>
      </c>
      <c r="F899" s="81" t="str">
        <f>HYPERLINK(VLOOKUP(E899,Video_List!G:K,5),"video")</f>
        <v>video</v>
      </c>
      <c r="G899" s="5" t="str">
        <f>IF(ISBLANK(E899),"",IFERROR(IF(MATCH(E899,Video_List!$G:$G,)&gt;0,"ok",""),"errr"))</f>
        <v>ok</v>
      </c>
      <c r="H899" s="1" t="s">
        <v>1028</v>
      </c>
      <c r="I899" s="81" t="str">
        <f>HYPERLINK(VLOOKUP(H899,Video_List!G:K,5),"video")</f>
        <v>video</v>
      </c>
      <c r="J899" s="5" t="str">
        <f>IF(ISBLANK(H899),"",IFERROR(IF(MATCH(H899,Video_List!$G:$G,)&gt;0,"ok",""),"error"))</f>
        <v>ok</v>
      </c>
      <c r="K899" s="2">
        <v>45164.504537036999</v>
      </c>
      <c r="L899" s="2">
        <v>45164.505173611098</v>
      </c>
      <c r="M899" s="59">
        <f t="shared" si="122"/>
        <v>6.3657409918960184E-4</v>
      </c>
      <c r="N899" s="53" t="s">
        <v>31</v>
      </c>
      <c r="O899" s="54" t="s">
        <v>35</v>
      </c>
      <c r="P899" s="54" t="s">
        <v>33</v>
      </c>
      <c r="Q899" s="6">
        <v>90</v>
      </c>
      <c r="R899" s="5" t="str">
        <f t="shared" si="127"/>
        <v>FAIR-D4/90</v>
      </c>
      <c r="S899" s="4" t="str">
        <f>IF(ISBLANK(E899),"",IF(E899=H899, "1 video",CONCATENATE((+COUNTIFS(Video_List!$A:$A,Monitoring!C899,Video_List!$D:$D,"&lt;=" &amp;Monitoring!L899)-COUNTIFS(Video_List!$A:$A,Monitoring!C899,Video_List!$D:$D,"&lt;=" &amp;Monitoring!K899))+1," videos")))</f>
        <v>1 video</v>
      </c>
      <c r="T899" s="54" t="s">
        <v>555</v>
      </c>
      <c r="U899" s="75"/>
      <c r="V899" s="7" t="str">
        <f t="shared" si="125"/>
        <v/>
      </c>
      <c r="W899" s="85" t="str">
        <f t="shared" si="123"/>
        <v>yes</v>
      </c>
      <c r="X899" s="86" t="s">
        <v>32</v>
      </c>
      <c r="Y899" s="87" t="str">
        <f>+IFERROR(IF(Z899="#N/C","#N/C",INDEX(Taxonomy_UniqueValues!A:A,MATCH(Z899,Taxonomy_UniqueValues!B:B,0))),"#N/C")</f>
        <v>Insecta</v>
      </c>
      <c r="Z899" s="87" t="str">
        <f>+IFERROR(IF(AA899="#N/C","#N/C",INDEX(Taxonomy_UniqueValues!B:B,MATCH(AA899,Taxonomy_UniqueValues!C:C,0))),"#N/C")</f>
        <v>Hymenoptera</v>
      </c>
      <c r="AA899" s="87" t="str">
        <f>+IFERROR(IF(AC899="#N/C","#N/C",INDEX(Taxonomy_UniqueValues!C:C,MATCH(AC899,Taxonomy_UniqueValues!E:E,0))),"#N/C")</f>
        <v>Apocrita</v>
      </c>
      <c r="AB899" s="87" t="str">
        <f>+IFERROR(IF(AC899="#N/C","#N/C",INDEX(Taxonomy_UniqueValues!D:D,MATCH(AC899,Taxonomy_UniqueValues!E:E,0))),"#N/C")</f>
        <v>Parasitica</v>
      </c>
      <c r="AC899" s="87" t="str">
        <f>+IFERROR(IF(AD899="#N/C","#N/C",INDEX(Taxonomy_UniqueValues!E:E,MATCH(AD899,Taxonomy_UniqueValues!F:F,0))),"#N/C")</f>
        <v>Ichneumonoidea</v>
      </c>
      <c r="AD899" s="87" t="s">
        <v>545</v>
      </c>
      <c r="AE899" s="87" t="str">
        <f>+IFERROR(IF(AF899="#N/C","#N/C",INDEX(Taxonomy_UniqueValues!G:G,MATCH(AF899,Taxonomy_UniqueValues!H:H,0))),"#N/C")</f>
        <v>#N/C</v>
      </c>
      <c r="AF899" s="89" t="str">
        <f>+IFERROR(IF(AG899="#N/C","#N/C",INDEX(Taxonomy_UniqueValues!H:H,MATCH(AG899,Taxonomy_UniqueValues!I:I,0))),"#N/C")</f>
        <v>#N/C</v>
      </c>
      <c r="AG899" s="88" t="s">
        <v>37</v>
      </c>
      <c r="AH899" s="39" t="str" cm="1">
        <f t="array" ref="AH899">IF(LEN(V899)&gt;1,V899,_xlfn.LET(_xlpm.cls,Y899, _xlpm.ord,IFERROR(Z899,"#N/C"), _xlpm.subord,IFERROR(AA899,"#N/C"), _xlpm.infr,IFERROR(AB899,"#N/C"), _xlpm.sf,IFERROR(AC899,"#N/C"), _xlpm.fam,IFERROR(AD899,"#N/C"), _xlpm.subfam,IF(TRIM(AE899)="-","#N/C",IFERROR(AE899,"#N/C")),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_xlpm.fallback,IF(IFERROR(Z899,"#N/C")="#N/C",Y899,IF(IFERROR(AA899,"#N/C")="#N/C",Z899,IF(IFERROR(AB899,"#N/C")="#N/C",AA899,IF(IFERROR(AC899,"#N/C")="#N/C",AB899,IF(IFERROR(AD899,"#N/C")="#N/C",AC899,IF(IFERROR(AE899,"#N/C")="#N/C",AD899,"#N/C")))))), _xlpm.finalResult,IF(OR(_xlpm.computedResult="",_xlpm.computedResult="#N/C"),_xlpm.fallback,_xlpm.computedResult), INDEX(_xlpm.finalResult,1)))</f>
        <v>Ichneumonidae</v>
      </c>
      <c r="AI899" s="106" t="s">
        <v>35</v>
      </c>
      <c r="AJ899" s="55" t="str">
        <f t="shared" si="126"/>
        <v>Insecta.Hymenoptera.Apocrita.Parasitica.Ichneumonoidea.Ichneumonidae.#N/C.#N/C.#N/C</v>
      </c>
    </row>
    <row r="900" spans="1:36" x14ac:dyDescent="0.25">
      <c r="A900" s="3">
        <v>91</v>
      </c>
      <c r="B900" s="50" t="str">
        <f t="shared" si="121"/>
        <v>FAIR-D4_91</v>
      </c>
      <c r="C900" s="51" t="s">
        <v>908</v>
      </c>
      <c r="D900" s="4">
        <f t="shared" si="124"/>
        <v>45164</v>
      </c>
      <c r="E900" s="1" t="s">
        <v>1029</v>
      </c>
      <c r="F900" s="81" t="str">
        <f>HYPERLINK(VLOOKUP(E900,Video_List!G:K,5),"video")</f>
        <v>video</v>
      </c>
      <c r="G900" s="5" t="str">
        <f>IF(ISBLANK(E900),"",IFERROR(IF(MATCH(E900,Video_List!$G:$G,)&gt;0,"ok",""),"errr"))</f>
        <v>ok</v>
      </c>
      <c r="H900" s="1" t="s">
        <v>1029</v>
      </c>
      <c r="I900" s="81" t="str">
        <f>HYPERLINK(VLOOKUP(H900,Video_List!G:K,5),"video")</f>
        <v>video</v>
      </c>
      <c r="J900" s="5" t="str">
        <f>IF(ISBLANK(H900),"",IFERROR(IF(MATCH(H900,Video_List!$G:$G,)&gt;0,"ok",""),"error"))</f>
        <v>ok</v>
      </c>
      <c r="K900" s="2">
        <v>45164.5061458333</v>
      </c>
      <c r="L900" s="2">
        <v>45164.506365740701</v>
      </c>
      <c r="M900" s="59">
        <f t="shared" si="122"/>
        <v>2.1990740060573444E-4</v>
      </c>
      <c r="N900" s="53" t="s">
        <v>46</v>
      </c>
      <c r="O900" s="54" t="s">
        <v>35</v>
      </c>
      <c r="P900" s="54" t="s">
        <v>33</v>
      </c>
      <c r="Q900" s="6">
        <v>91</v>
      </c>
      <c r="R900" s="5" t="str">
        <f t="shared" si="127"/>
        <v>FAIR-D4/91</v>
      </c>
      <c r="S900" s="4" t="str">
        <f>IF(ISBLANK(E900),"",IF(E900=H900, "1 video",CONCATENATE((+COUNTIFS(Video_List!$A:$A,Monitoring!C900,Video_List!$D:$D,"&lt;=" &amp;Monitoring!L900)-COUNTIFS(Video_List!$A:$A,Monitoring!C900,Video_List!$D:$D,"&lt;=" &amp;Monitoring!K900))+1," videos")))</f>
        <v>1 video</v>
      </c>
      <c r="T900" s="54" t="s">
        <v>34</v>
      </c>
      <c r="U900" s="75"/>
      <c r="V900" s="7" t="str">
        <f t="shared" si="125"/>
        <v/>
      </c>
      <c r="W900" s="85" t="str">
        <f t="shared" si="123"/>
        <v>no</v>
      </c>
      <c r="X900" s="86" t="s">
        <v>35</v>
      </c>
      <c r="Y900" s="87" t="str">
        <f>+IFERROR(IF(Z900="#N/C","#N/C",INDEX(Taxonomy_UniqueValues!A:A,MATCH(Z900,Taxonomy_UniqueValues!B:B,0))),"#N/C")</f>
        <v>Insecta</v>
      </c>
      <c r="Z900" s="87" t="str">
        <f>+IFERROR(IF(AA900="#N/C","#N/C",INDEX(Taxonomy_UniqueValues!B:B,MATCH(AA900,Taxonomy_UniqueValues!C:C,0))),"#N/C")</f>
        <v>Diptera</v>
      </c>
      <c r="AA900" s="87" t="s">
        <v>49</v>
      </c>
      <c r="AB900" s="87" t="str">
        <f>+IFERROR(IF(AC900="#N/C","#N/C",INDEX(Taxonomy_UniqueValues!D:D,MATCH(AC900,Taxonomy_UniqueValues!E:E,0))),"#N/C")</f>
        <v>#N/C</v>
      </c>
      <c r="AC900" s="87" t="str">
        <f>+IFERROR(IF(AD900="#N/C","#N/C",INDEX(Taxonomy_UniqueValues!E:E,MATCH(AD900,Taxonomy_UniqueValues!F:F,0))),"#N/C")</f>
        <v>#N/C</v>
      </c>
      <c r="AD900" s="87" t="str">
        <f>+IFERROR(IF(AE900="#N/C","#N/C",INDEX(Taxonomy_UniqueValues!F:F,MATCH(AE900,Taxonomy_UniqueValues!G:G,0))),"#N/C")</f>
        <v>#N/C</v>
      </c>
      <c r="AE900" s="87" t="str">
        <f>+IFERROR(IF(AF900="#N/C","#N/C",INDEX(Taxonomy_UniqueValues!G:G,MATCH(AF900,Taxonomy_UniqueValues!H:H,0))),"#N/C")</f>
        <v>#N/C</v>
      </c>
      <c r="AF900" s="89" t="str">
        <f>+IFERROR(IF(AG900="#N/C","#N/C",INDEX(Taxonomy_UniqueValues!H:H,MATCH(AG900,Taxonomy_UniqueValues!I:I,0))),"#N/C")</f>
        <v>#N/C</v>
      </c>
      <c r="AG900" s="88" t="s">
        <v>37</v>
      </c>
      <c r="AH900" s="39" t="str" cm="1">
        <f t="array" ref="AH900">IF(LEN(V900)&gt;1,V900,_xlfn.LET(_xlpm.cls,Y900, _xlpm.ord,IFERROR(Z900,"#N/C"), _xlpm.subord,IFERROR(AA900,"#N/C"), _xlpm.infr,IFERROR(AB900,"#N/C"), _xlpm.sf,IFERROR(AC900,"#N/C"), _xlpm.fam,IFERROR(AD900,"#N/C"), _xlpm.subfam,IF(TRIM(AE900)="-","#N/C",IFERROR(AE900,"#N/C")),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_xlpm.fallback,IF(IFERROR(Z900,"#N/C")="#N/C",Y900,IF(IFERROR(AA900,"#N/C")="#N/C",Z900,IF(IFERROR(AB900,"#N/C")="#N/C",AA900,IF(IFERROR(AC900,"#N/C")="#N/C",AB900,IF(IFERROR(AD900,"#N/C")="#N/C",AC900,IF(IFERROR(AE900,"#N/C")="#N/C",AD900,"#N/C")))))), _xlpm.finalResult,IF(OR(_xlpm.computedResult="",_xlpm.computedResult="#N/C"),_xlpm.fallback,_xlpm.computedResult), INDEX(_xlpm.finalResult,1)))</f>
        <v>Brachycera</v>
      </c>
      <c r="AI900" s="106" t="s">
        <v>35</v>
      </c>
      <c r="AJ900" s="55" t="str">
        <f t="shared" si="126"/>
        <v>Insecta.Diptera.Brachycera.#N/C.#N/C.#N/C.#N/C.#N/C.#N/C</v>
      </c>
    </row>
    <row r="901" spans="1:36" x14ac:dyDescent="0.25">
      <c r="A901" s="3">
        <v>92</v>
      </c>
      <c r="B901" s="50" t="str">
        <f t="shared" si="121"/>
        <v>FAIR-D4_92</v>
      </c>
      <c r="C901" s="51" t="s">
        <v>908</v>
      </c>
      <c r="D901" s="4">
        <f t="shared" si="124"/>
        <v>45164</v>
      </c>
      <c r="E901" s="1" t="s">
        <v>1030</v>
      </c>
      <c r="F901" s="81" t="str">
        <f>HYPERLINK(VLOOKUP(E901,Video_List!G:K,5),"video")</f>
        <v>video</v>
      </c>
      <c r="G901" s="5" t="str">
        <f>IF(ISBLANK(E901),"",IFERROR(IF(MATCH(E901,Video_List!$G:$G,)&gt;0,"ok",""),"errr"))</f>
        <v>ok</v>
      </c>
      <c r="H901" s="1" t="s">
        <v>1030</v>
      </c>
      <c r="I901" s="81" t="str">
        <f>HYPERLINK(VLOOKUP(H901,Video_List!G:K,5),"video")</f>
        <v>video</v>
      </c>
      <c r="J901" s="5" t="str">
        <f>IF(ISBLANK(H901),"",IFERROR(IF(MATCH(H901,Video_List!$G:$G,)&gt;0,"ok",""),"error"))</f>
        <v>ok</v>
      </c>
      <c r="K901" s="2">
        <v>45164.508055555598</v>
      </c>
      <c r="L901" s="2">
        <v>45164.508125</v>
      </c>
      <c r="M901" s="59">
        <f t="shared" si="122"/>
        <v>6.9444402470253408E-5</v>
      </c>
      <c r="N901" s="53" t="s">
        <v>31</v>
      </c>
      <c r="O901" s="54" t="s">
        <v>32</v>
      </c>
      <c r="P901" s="54" t="s">
        <v>33</v>
      </c>
      <c r="Q901" s="6">
        <v>92</v>
      </c>
      <c r="R901" s="5" t="str">
        <f t="shared" si="127"/>
        <v>FAIR-D4/92</v>
      </c>
      <c r="S901" s="4" t="str">
        <f>IF(ISBLANK(E901),"",IF(E901=H901, "1 video",CONCATENATE((+COUNTIFS(Video_List!$A:$A,Monitoring!C901,Video_List!$D:$D,"&lt;=" &amp;Monitoring!L901)-COUNTIFS(Video_List!$A:$A,Monitoring!C901,Video_List!$D:$D,"&lt;=" &amp;Monitoring!K901))+1," videos")))</f>
        <v>1 video</v>
      </c>
      <c r="T901" s="54" t="s">
        <v>34</v>
      </c>
      <c r="U901" s="75"/>
      <c r="V901" s="7" t="str">
        <f t="shared" si="125"/>
        <v/>
      </c>
      <c r="W901" s="85" t="str">
        <f t="shared" si="123"/>
        <v>yes</v>
      </c>
      <c r="X901" s="86" t="s">
        <v>35</v>
      </c>
      <c r="Y901" s="87" t="str">
        <f>+IFERROR(IF(Z901="#N/C","#N/C",IF(Z901=0,INDEX(Taxonomy_UniqueValues!A:A,MATCH(AA901,Taxonomy_UniqueValues!C:C,0)),INDEX(Taxonomy_UniqueValues!A:A,MATCH(Z901,Taxonomy_UniqueValues!B:B,0)))),"#N/C")</f>
        <v>Insecta</v>
      </c>
      <c r="Z901" s="87" t="str">
        <f>+IFERROR(IF(AA901="#N/C","#N/C",IF(AA901=0,INDEX(Taxonomy_UniqueValues!B:B,MATCH(AB901,Taxonomy_UniqueValues!D:D,0)),INDEX(Taxonomy_UniqueValues!B:B,MATCH(AA901,Taxonomy_UniqueValues!C:C,0)))),"#N/C")</f>
        <v>Diptera</v>
      </c>
      <c r="AA901" s="87" t="str">
        <f>+IFERROR(IF(AB901="#N/C","#N/C",IF(AB901=0,INDEX(Taxonomy_UniqueValues!C:C,MATCH(AC901,Taxonomy_UniqueValues!E:E,0)),INDEX(Taxonomy_UniqueValues!C:C,MATCH(AB901,Taxonomy_UniqueValues!D:D,0)))),"#N/C")</f>
        <v>Brachycera</v>
      </c>
      <c r="AB901" s="87" t="str">
        <f>+IFERROR(IF(AC901="#N/C","#N/C",IF(AC901=0,INDEX(Taxonomy_UniqueValues!D:D,MATCH(AD901,Taxonomy_UniqueValues!F:F,0)),INDEX(Taxonomy_UniqueValues!D:D,MATCH(AC901,Taxonomy_UniqueValues!E:E,0)))),"#N/C")</f>
        <v>Muscomorpha</v>
      </c>
      <c r="AC901" s="87" t="str">
        <f>+IFERROR(IF(AD901="#N/C","#N/C",IF(AD901=0,INDEX(Taxonomy_UniqueValues!E:E,MATCH(AE901,Taxonomy_UniqueValues!G:G,0)),INDEX(Taxonomy_UniqueValues!E:E,MATCH(AD901,Taxonomy_UniqueValues!F:F,0)))),"#N/C")</f>
        <v>Muscoidea</v>
      </c>
      <c r="AD901" s="87" t="str">
        <f>+IFERROR(IF(AE901="#N/C","#N/C",IF(AE901=0,INDEX(Taxonomy_UniqueValues!F:F,MATCH(AF901,Taxonomy_UniqueValues!H:H,0)),INDEX(Taxonomy_UniqueValues!F:F,MATCH(AE901,Taxonomy_UniqueValues!G:G,0)))),"#N/C")</f>
        <v>Fanniidae</v>
      </c>
      <c r="AE901" s="87">
        <f>+IFERROR(IF(AF901="#N/C","#N/C",INDEX(Taxonomy_UniqueValues!G:G,MATCH(AF901,Taxonomy_UniqueValues!H:H,0))),"#N/C")</f>
        <v>0</v>
      </c>
      <c r="AF901" s="89" t="s">
        <v>39</v>
      </c>
      <c r="AG901" s="88" t="s">
        <v>37</v>
      </c>
      <c r="AH901" s="39" t="str" cm="1">
        <f t="array" ref="AH901">IF(LEN(V901)&gt;1,V901,_xlfn.LET(_xlpm.cls,Y901, _xlpm.ord,IFERROR(Z901,"#N/C"), _xlpm.subord,IFERROR(AA901,"#N/C"), _xlpm.infr,IFERROR(AB901,"#N/C"), _xlpm.sf,IFERROR(AC901,"#N/C"), _xlpm.fam,IFERROR(AD901,"#N/C"), _xlpm.subfam,IF(TRIM(AE901)="-","#N/C",IFERROR(AE901,"#N/C")),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_xlpm.fallback,IF(IFERROR(Z901,"#N/C")="#N/C",Y901,IF(IFERROR(AA901,"#N/C")="#N/C",Z901,IF(IFERROR(AB901,"#N/C")="#N/C",AA901,IF(IFERROR(AC901,"#N/C")="#N/C",AB901,IF(IFERROR(AD901,"#N/C")="#N/C",AC901,IF(IFERROR(AE901,"#N/C")="#N/C",AD901,"#N/C")))))), _xlpm.finalResult,IF(OR(_xlpm.computedResult="",_xlpm.computedResult="#N/C"),_xlpm.fallback,_xlpm.computedResult), INDEX(_xlpm.finalResult,1)))</f>
        <v>fly</v>
      </c>
      <c r="AI901" s="106" t="s">
        <v>35</v>
      </c>
      <c r="AJ901" s="55" t="str">
        <f t="shared" si="126"/>
        <v>Insecta.Diptera.Brachycera.Muscomorpha.Muscoidea.Fanniidae.0.Fannia.#N/C</v>
      </c>
    </row>
    <row r="902" spans="1:36" x14ac:dyDescent="0.25">
      <c r="A902" s="3">
        <v>93</v>
      </c>
      <c r="B902" s="50" t="str">
        <f t="shared" si="121"/>
        <v>FAIR-D4_93</v>
      </c>
      <c r="C902" s="51" t="s">
        <v>908</v>
      </c>
      <c r="D902" s="4">
        <f t="shared" si="124"/>
        <v>45164</v>
      </c>
      <c r="E902" s="1" t="s">
        <v>1031</v>
      </c>
      <c r="F902" s="81" t="str">
        <f>HYPERLINK(VLOOKUP(E902,Video_List!G:K,5),"video")</f>
        <v>video</v>
      </c>
      <c r="G902" s="5" t="str">
        <f>IF(ISBLANK(E902),"",IFERROR(IF(MATCH(E902,Video_List!$G:$G,)&gt;0,"ok",""),"errr"))</f>
        <v>ok</v>
      </c>
      <c r="H902" s="1" t="s">
        <v>1031</v>
      </c>
      <c r="I902" s="81" t="str">
        <f>HYPERLINK(VLOOKUP(H902,Video_List!G:K,5),"video")</f>
        <v>video</v>
      </c>
      <c r="J902" s="5" t="str">
        <f>IF(ISBLANK(H902),"",IFERROR(IF(MATCH(H902,Video_List!$G:$G,)&gt;0,"ok",""),"error"))</f>
        <v>ok</v>
      </c>
      <c r="K902" s="2">
        <v>45164.513518518499</v>
      </c>
      <c r="L902" s="2">
        <v>45164.513564814799</v>
      </c>
      <c r="M902" s="59">
        <f t="shared" si="122"/>
        <v>4.6296299842651933E-5</v>
      </c>
      <c r="N902" s="53" t="s">
        <v>31</v>
      </c>
      <c r="O902" s="54" t="s">
        <v>32</v>
      </c>
      <c r="P902" s="54" t="s">
        <v>33</v>
      </c>
      <c r="Q902" s="6">
        <v>93</v>
      </c>
      <c r="R902" s="5" t="str">
        <f t="shared" si="127"/>
        <v>FAIR-D4/93</v>
      </c>
      <c r="S902" s="4" t="str">
        <f>IF(ISBLANK(E902),"",IF(E902=H902, "1 video",CONCATENATE((+COUNTIFS(Video_List!$A:$A,Monitoring!C902,Video_List!$D:$D,"&lt;=" &amp;Monitoring!L902)-COUNTIFS(Video_List!$A:$A,Monitoring!C902,Video_List!$D:$D,"&lt;=" &amp;Monitoring!K902))+1," videos")))</f>
        <v>1 video</v>
      </c>
      <c r="T902" s="6" t="s">
        <v>537</v>
      </c>
      <c r="U902" s="75"/>
      <c r="V902" s="7" t="str">
        <f t="shared" si="125"/>
        <v/>
      </c>
      <c r="W902" s="85" t="str">
        <f t="shared" si="123"/>
        <v>yes</v>
      </c>
      <c r="X902" s="86" t="s">
        <v>32</v>
      </c>
      <c r="Y902" s="87" t="str">
        <f>+IFERROR(IF(Z902="#N/C","#N/C",INDEX(Taxonomy_UniqueValues!A:A,MATCH(Z902,Taxonomy_UniqueValues!B:B,0))),"#N/C")</f>
        <v>Insecta</v>
      </c>
      <c r="Z902" s="87" t="str">
        <f>+IFERROR(IF(AA902="#N/C","#N/C",INDEX(Taxonomy_UniqueValues!B:B,MATCH(AA902,Taxonomy_UniqueValues!C:C,0))),"#N/C")</f>
        <v>Diptera</v>
      </c>
      <c r="AA902" s="87" t="str">
        <f>+IFERROR(IF(AC902="#N/C","#N/C",INDEX(Taxonomy_UniqueValues!C:C,MATCH(AC902,Taxonomy_UniqueValues!E:E,0))),"#N/C")</f>
        <v>Brachycera</v>
      </c>
      <c r="AB902" s="87" t="str">
        <f>+IFERROR(IF(AC902="#N/C","#N/C",INDEX(Taxonomy_UniqueValues!D:D,MATCH(AC902,Taxonomy_UniqueValues!E:E,0))),"#N/C")</f>
        <v>Muscomorpha</v>
      </c>
      <c r="AC902" s="87" t="str">
        <f>+IFERROR(IF(AD902="#N/C","#N/C",INDEX(Taxonomy_UniqueValues!E:E,MATCH(AD902,Taxonomy_UniqueValues!F:F,0))),"#N/C")</f>
        <v>Oestroidea</v>
      </c>
      <c r="AD902" s="87" t="str">
        <f>+IFERROR(IF(AE902="#N/C","#N/C",INDEX(Taxonomy_UniqueValues!F:F,MATCH(AE902,Taxonomy_UniqueValues!G:G,0))),"#N/C")</f>
        <v>Tachinidae</v>
      </c>
      <c r="AE902" s="87" t="str">
        <f>+IFERROR(IF(AF902="#N/C","#N/C",INDEX(Taxonomy_UniqueValues!G:G,MATCH(AF902,Taxonomy_UniqueValues!H:H,0))),"#N/C")</f>
        <v>Tachininae</v>
      </c>
      <c r="AF902" s="89" t="s">
        <v>645</v>
      </c>
      <c r="AG902" s="88" t="s">
        <v>37</v>
      </c>
      <c r="AH902" s="39" t="str" cm="1">
        <f t="array" ref="AH902">IF(LEN(V902)&gt;1,V902,_xlfn.LET(_xlpm.cls,Y902, _xlpm.ord,IFERROR(Z902,"#N/C"), _xlpm.subord,IFERROR(AA902,"#N/C"), _xlpm.infr,IFERROR(AB902,"#N/C"), _xlpm.sf,IFERROR(AC902,"#N/C"), _xlpm.fam,IFERROR(AD902,"#N/C"), _xlpm.subfam,IF(TRIM(AE902)="-","#N/C",IFERROR(AE902,"#N/C")),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_xlpm.fallback,IF(IFERROR(Z902,"#N/C")="#N/C",Y902,IF(IFERROR(AA902,"#N/C")="#N/C",Z902,IF(IFERROR(AB902,"#N/C")="#N/C",AA902,IF(IFERROR(AC902,"#N/C")="#N/C",AB902,IF(IFERROR(AD902,"#N/C")="#N/C",AC902,IF(IFERROR(AE902,"#N/C")="#N/C",AD902,"#N/C")))))), _xlpm.finalResult,IF(OR(_xlpm.computedResult="",_xlpm.computedResult="#N/C"),_xlpm.fallback,_xlpm.computedResult), INDEX(_xlpm.finalResult,1)))</f>
        <v>flesh_fly</v>
      </c>
      <c r="AI902" s="106" t="s">
        <v>35</v>
      </c>
      <c r="AJ902" s="55" t="str">
        <f t="shared" si="126"/>
        <v>Insecta.Diptera.Brachycera.Muscomorpha.Oestroidea.Tachinidae.Tachininae.Tachina.#N/C</v>
      </c>
    </row>
    <row r="903" spans="1:36" x14ac:dyDescent="0.25">
      <c r="A903" s="3">
        <v>94</v>
      </c>
      <c r="B903" s="50" t="str">
        <f t="shared" si="121"/>
        <v>FAIR-D4_94</v>
      </c>
      <c r="C903" s="51" t="s">
        <v>908</v>
      </c>
      <c r="D903" s="4">
        <f t="shared" si="124"/>
        <v>45164</v>
      </c>
      <c r="E903" s="1" t="s">
        <v>1032</v>
      </c>
      <c r="F903" s="81" t="str">
        <f>HYPERLINK(VLOOKUP(E903,Video_List!G:K,5),"video")</f>
        <v>video</v>
      </c>
      <c r="G903" s="5" t="str">
        <f>IF(ISBLANK(E903),"",IFERROR(IF(MATCH(E903,Video_List!$G:$G,)&gt;0,"ok",""),"errr"))</f>
        <v>ok</v>
      </c>
      <c r="H903" s="1" t="s">
        <v>1032</v>
      </c>
      <c r="I903" s="81" t="str">
        <f>HYPERLINK(VLOOKUP(H903,Video_List!G:K,5),"video")</f>
        <v>video</v>
      </c>
      <c r="J903" s="5" t="str">
        <f>IF(ISBLANK(H903),"",IFERROR(IF(MATCH(H903,Video_List!$G:$G,)&gt;0,"ok",""),"error"))</f>
        <v>ok</v>
      </c>
      <c r="K903" s="2">
        <v>45164.522847222201</v>
      </c>
      <c r="L903" s="2">
        <v>45164.523125</v>
      </c>
      <c r="M903" s="59">
        <f t="shared" si="122"/>
        <v>2.777777990559116E-4</v>
      </c>
      <c r="N903" s="53" t="s">
        <v>46</v>
      </c>
      <c r="O903" s="54" t="s">
        <v>32</v>
      </c>
      <c r="P903" s="54" t="s">
        <v>33</v>
      </c>
      <c r="Q903" s="6">
        <v>94</v>
      </c>
      <c r="R903" s="5" t="str">
        <f t="shared" si="127"/>
        <v>FAIR-D4/94</v>
      </c>
      <c r="S903" s="4" t="str">
        <f>IF(ISBLANK(E903),"",IF(E903=H903, "1 video",CONCATENATE((+COUNTIFS(Video_List!$A:$A,Monitoring!C903,Video_List!$D:$D,"&lt;=" &amp;Monitoring!L903)-COUNTIFS(Video_List!$A:$A,Monitoring!C903,Video_List!$D:$D,"&lt;=" &amp;Monitoring!K903))+1," videos")))</f>
        <v>1 video</v>
      </c>
      <c r="T903" s="54" t="s">
        <v>34</v>
      </c>
      <c r="U903" s="75"/>
      <c r="V903" s="7" t="str">
        <f t="shared" si="125"/>
        <v/>
      </c>
      <c r="W903" s="85" t="str">
        <f t="shared" si="123"/>
        <v>no</v>
      </c>
      <c r="X903" s="86" t="s">
        <v>35</v>
      </c>
      <c r="Y903" s="87" t="str">
        <f>+IFERROR(IF(Z903="#N/C","#N/C",INDEX(Taxonomy_UniqueValues!A:A,MATCH(Z903,Taxonomy_UniqueValues!B:B,0))),"#N/C")</f>
        <v>Insecta</v>
      </c>
      <c r="Z903" s="87" t="str">
        <f>+IFERROR(IF(AA903="#N/C","#N/C",INDEX(Taxonomy_UniqueValues!B:B,MATCH(AA903,Taxonomy_UniqueValues!C:C,0))),"#N/C")</f>
        <v>Diptera</v>
      </c>
      <c r="AA903" s="87" t="s">
        <v>49</v>
      </c>
      <c r="AB903" s="87" t="str">
        <f>+IFERROR(IF(AC903="#N/C","#N/C",INDEX(Taxonomy_UniqueValues!D:D,MATCH(AC903,Taxonomy_UniqueValues!E:E,0))),"#N/C")</f>
        <v>#N/C</v>
      </c>
      <c r="AC903" s="87" t="str">
        <f>+IFERROR(IF(AD903="#N/C","#N/C",INDEX(Taxonomy_UniqueValues!E:E,MATCH(AD903,Taxonomy_UniqueValues!F:F,0))),"#N/C")</f>
        <v>#N/C</v>
      </c>
      <c r="AD903" s="87" t="str">
        <f>+IFERROR(IF(AE903="#N/C","#N/C",INDEX(Taxonomy_UniqueValues!F:F,MATCH(AE903,Taxonomy_UniqueValues!G:G,0))),"#N/C")</f>
        <v>#N/C</v>
      </c>
      <c r="AE903" s="87" t="str">
        <f>+IFERROR(IF(AF903="#N/C","#N/C",INDEX(Taxonomy_UniqueValues!G:G,MATCH(AF903,Taxonomy_UniqueValues!H:H,0))),"#N/C")</f>
        <v>#N/C</v>
      </c>
      <c r="AF903" s="89" t="str">
        <f>+IFERROR(IF(AG903="#N/C","#N/C",INDEX(Taxonomy_UniqueValues!H:H,MATCH(AG903,Taxonomy_UniqueValues!I:I,0))),"#N/C")</f>
        <v>#N/C</v>
      </c>
      <c r="AG903" s="88" t="s">
        <v>37</v>
      </c>
      <c r="AH903" s="39" t="str" cm="1">
        <f t="array" ref="AH903">IF(LEN(V903)&gt;1,V903,_xlfn.LET(_xlpm.cls,Y903, _xlpm.ord,IFERROR(Z903,"#N/C"), _xlpm.subord,IFERROR(AA903,"#N/C"), _xlpm.infr,IFERROR(AB903,"#N/C"), _xlpm.sf,IFERROR(AC903,"#N/C"), _xlpm.fam,IFERROR(AD903,"#N/C"), _xlpm.subfam,IF(TRIM(AE903)="-","#N/C",IFERROR(AE903,"#N/C")),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_xlpm.fallback,IF(IFERROR(Z903,"#N/C")="#N/C",Y903,IF(IFERROR(AA903,"#N/C")="#N/C",Z903,IF(IFERROR(AB903,"#N/C")="#N/C",AA903,IF(IFERROR(AC903,"#N/C")="#N/C",AB903,IF(IFERROR(AD903,"#N/C")="#N/C",AC903,IF(IFERROR(AE903,"#N/C")="#N/C",AD903,"#N/C")))))), _xlpm.finalResult,IF(OR(_xlpm.computedResult="",_xlpm.computedResult="#N/C"),_xlpm.fallback,_xlpm.computedResult), INDEX(_xlpm.finalResult,1)))</f>
        <v>Brachycera</v>
      </c>
      <c r="AI903" s="106" t="s">
        <v>35</v>
      </c>
      <c r="AJ903" s="55" t="str">
        <f t="shared" si="126"/>
        <v>Insecta.Diptera.Brachycera.#N/C.#N/C.#N/C.#N/C.#N/C.#N/C</v>
      </c>
    </row>
    <row r="904" spans="1:36" x14ac:dyDescent="0.25">
      <c r="A904" s="3">
        <v>95</v>
      </c>
      <c r="B904" s="50" t="str">
        <f t="shared" si="121"/>
        <v>FAIR-D4_95</v>
      </c>
      <c r="C904" s="51" t="s">
        <v>908</v>
      </c>
      <c r="D904" s="4">
        <f t="shared" si="124"/>
        <v>45164</v>
      </c>
      <c r="E904" s="1" t="s">
        <v>1032</v>
      </c>
      <c r="F904" s="81" t="str">
        <f>HYPERLINK(VLOOKUP(E904,Video_List!G:K,5),"video")</f>
        <v>video</v>
      </c>
      <c r="G904" s="5" t="str">
        <f>IF(ISBLANK(E904),"",IFERROR(IF(MATCH(E904,Video_List!$G:$G,)&gt;0,"ok",""),"errr"))</f>
        <v>ok</v>
      </c>
      <c r="H904" s="1" t="s">
        <v>1032</v>
      </c>
      <c r="I904" s="81" t="str">
        <f>HYPERLINK(VLOOKUP(H904,Video_List!G:K,5),"video")</f>
        <v>video</v>
      </c>
      <c r="J904" s="5" t="str">
        <f>IF(ISBLANK(H904),"",IFERROR(IF(MATCH(H904,Video_List!$G:$G,)&gt;0,"ok",""),"error"))</f>
        <v>ok</v>
      </c>
      <c r="K904" s="2">
        <v>45164.522847222201</v>
      </c>
      <c r="L904" s="2">
        <v>45164.523321759298</v>
      </c>
      <c r="M904" s="59">
        <f t="shared" si="122"/>
        <v>4.7453709703404456E-4</v>
      </c>
      <c r="N904" s="53" t="s">
        <v>31</v>
      </c>
      <c r="O904" s="54" t="s">
        <v>32</v>
      </c>
      <c r="P904" s="54" t="s">
        <v>33</v>
      </c>
      <c r="Q904" s="6">
        <v>95</v>
      </c>
      <c r="R904" s="5" t="str">
        <f t="shared" si="127"/>
        <v>FAIR-D4/95</v>
      </c>
      <c r="S904" s="4" t="str">
        <f>IF(ISBLANK(E904),"",IF(E904=H904, "1 video",CONCATENATE((+COUNTIFS(Video_List!$A:$A,Monitoring!C904,Video_List!$D:$D,"&lt;=" &amp;Monitoring!L904)-COUNTIFS(Video_List!$A:$A,Monitoring!C904,Video_List!$D:$D,"&lt;=" &amp;Monitoring!K904))+1," videos")))</f>
        <v>1 video</v>
      </c>
      <c r="T904" s="54" t="s">
        <v>34</v>
      </c>
      <c r="U904" s="75"/>
      <c r="V904" s="7" t="str">
        <f t="shared" si="125"/>
        <v/>
      </c>
      <c r="W904" s="85" t="str">
        <f t="shared" si="123"/>
        <v>yes</v>
      </c>
      <c r="X904" s="86" t="s">
        <v>35</v>
      </c>
      <c r="Y904" s="87" t="str">
        <f>+IFERROR(IF(Z904="#N/C","#N/C",IF(Z904=0,INDEX(Taxonomy_UniqueValues!A:A,MATCH(AA904,Taxonomy_UniqueValues!C:C,0)),INDEX(Taxonomy_UniqueValues!A:A,MATCH(Z904,Taxonomy_UniqueValues!B:B,0)))),"#N/C")</f>
        <v>Insecta</v>
      </c>
      <c r="Z904" s="87" t="str">
        <f>+IFERROR(IF(AA904="#N/C","#N/C",IF(AA904=0,INDEX(Taxonomy_UniqueValues!B:B,MATCH(AB904,Taxonomy_UniqueValues!D:D,0)),INDEX(Taxonomy_UniqueValues!B:B,MATCH(AA904,Taxonomy_UniqueValues!C:C,0)))),"#N/C")</f>
        <v>Diptera</v>
      </c>
      <c r="AA904" s="87" t="str">
        <f>+IFERROR(IF(AB904="#N/C","#N/C",IF(AB904=0,INDEX(Taxonomy_UniqueValues!C:C,MATCH(AC904,Taxonomy_UniqueValues!E:E,0)),INDEX(Taxonomy_UniqueValues!C:C,MATCH(AB904,Taxonomy_UniqueValues!D:D,0)))),"#N/C")</f>
        <v>Brachycera</v>
      </c>
      <c r="AB904" s="87" t="str">
        <f>+IFERROR(IF(AC904="#N/C","#N/C",IF(AC904=0,INDEX(Taxonomy_UniqueValues!D:D,MATCH(AD904,Taxonomy_UniqueValues!F:F,0)),INDEX(Taxonomy_UniqueValues!D:D,MATCH(AC904,Taxonomy_UniqueValues!E:E,0)))),"#N/C")</f>
        <v>Muscomorpha</v>
      </c>
      <c r="AC904" s="87" t="str">
        <f>+IFERROR(IF(AD904="#N/C","#N/C",IF(AD904=0,INDEX(Taxonomy_UniqueValues!E:E,MATCH(AE904,Taxonomy_UniqueValues!G:G,0)),INDEX(Taxonomy_UniqueValues!E:E,MATCH(AD904,Taxonomy_UniqueValues!F:F,0)))),"#N/C")</f>
        <v>Muscoidea</v>
      </c>
      <c r="AD904" s="87" t="str">
        <f>+IFERROR(IF(AE904="#N/C","#N/C",IF(AE904=0,INDEX(Taxonomy_UniqueValues!F:F,MATCH(AF904,Taxonomy_UniqueValues!H:H,0)),INDEX(Taxonomy_UniqueValues!F:F,MATCH(AE904,Taxonomy_UniqueValues!G:G,0)))),"#N/C")</f>
        <v>Fanniidae</v>
      </c>
      <c r="AE904" s="87">
        <f>+IFERROR(IF(AF904="#N/C","#N/C",INDEX(Taxonomy_UniqueValues!G:G,MATCH(AF904,Taxonomy_UniqueValues!H:H,0))),"#N/C")</f>
        <v>0</v>
      </c>
      <c r="AF904" s="89" t="s">
        <v>39</v>
      </c>
      <c r="AG904" s="88" t="s">
        <v>37</v>
      </c>
      <c r="AH904" s="39" t="str" cm="1">
        <f t="array" ref="AH904">IF(LEN(V904)&gt;1,V904,_xlfn.LET(_xlpm.cls,Y904, _xlpm.ord,IFERROR(Z904,"#N/C"), _xlpm.subord,IFERROR(AA904,"#N/C"), _xlpm.infr,IFERROR(AB904,"#N/C"), _xlpm.sf,IFERROR(AC904,"#N/C"), _xlpm.fam,IFERROR(AD904,"#N/C"), _xlpm.subfam,IF(TRIM(AE904)="-","#N/C",IFERROR(AE904,"#N/C")),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_xlpm.fallback,IF(IFERROR(Z904,"#N/C")="#N/C",Y904,IF(IFERROR(AA904,"#N/C")="#N/C",Z904,IF(IFERROR(AB904,"#N/C")="#N/C",AA904,IF(IFERROR(AC904,"#N/C")="#N/C",AB904,IF(IFERROR(AD904,"#N/C")="#N/C",AC904,IF(IFERROR(AE904,"#N/C")="#N/C",AD904,"#N/C")))))), _xlpm.finalResult,IF(OR(_xlpm.computedResult="",_xlpm.computedResult="#N/C"),_xlpm.fallback,_xlpm.computedResult), INDEX(_xlpm.finalResult,1)))</f>
        <v>fly</v>
      </c>
      <c r="AI904" s="106" t="s">
        <v>35</v>
      </c>
      <c r="AJ904" s="55" t="str">
        <f t="shared" si="126"/>
        <v>Insecta.Diptera.Brachycera.Muscomorpha.Muscoidea.Fanniidae.0.Fannia.#N/C</v>
      </c>
    </row>
    <row r="905" spans="1:36" x14ac:dyDescent="0.25">
      <c r="A905" s="3">
        <v>96</v>
      </c>
      <c r="B905" s="50" t="str">
        <f t="shared" si="121"/>
        <v>FAIR-D4_96</v>
      </c>
      <c r="C905" s="51" t="s">
        <v>908</v>
      </c>
      <c r="D905" s="4">
        <f t="shared" si="124"/>
        <v>45164</v>
      </c>
      <c r="E905" s="1" t="s">
        <v>1032</v>
      </c>
      <c r="F905" s="81" t="str">
        <f>HYPERLINK(VLOOKUP(E905,Video_List!G:K,5),"video")</f>
        <v>video</v>
      </c>
      <c r="G905" s="5" t="str">
        <f>IF(ISBLANK(E905),"",IFERROR(IF(MATCH(E905,Video_List!$G:$G,)&gt;0,"ok",""),"errr"))</f>
        <v>ok</v>
      </c>
      <c r="H905" s="1" t="s">
        <v>1032</v>
      </c>
      <c r="I905" s="81" t="str">
        <f>HYPERLINK(VLOOKUP(H905,Video_List!G:K,5),"video")</f>
        <v>video</v>
      </c>
      <c r="J905" s="5" t="str">
        <f>IF(ISBLANK(H905),"",IFERROR(IF(MATCH(H905,Video_List!$G:$G,)&gt;0,"ok",""),"error"))</f>
        <v>ok</v>
      </c>
      <c r="K905" s="2">
        <v>45164.5229398148</v>
      </c>
      <c r="L905" s="2">
        <v>45164.523113425901</v>
      </c>
      <c r="M905" s="59">
        <f t="shared" si="122"/>
        <v>1.736111007630825E-4</v>
      </c>
      <c r="N905" s="53" t="s">
        <v>31</v>
      </c>
      <c r="O905" s="54" t="s">
        <v>32</v>
      </c>
      <c r="P905" s="54" t="s">
        <v>33</v>
      </c>
      <c r="Q905" s="6">
        <v>96</v>
      </c>
      <c r="R905" s="5" t="str">
        <f t="shared" si="127"/>
        <v>FAIR-D4/96</v>
      </c>
      <c r="S905" s="4" t="str">
        <f>IF(ISBLANK(E905),"",IF(E905=H905, "1 video",CONCATENATE((+COUNTIFS(Video_List!$A:$A,Monitoring!C905,Video_List!$D:$D,"&lt;=" &amp;Monitoring!L905)-COUNTIFS(Video_List!$A:$A,Monitoring!C905,Video_List!$D:$D,"&lt;=" &amp;Monitoring!K905))+1," videos")))</f>
        <v>1 video</v>
      </c>
      <c r="T905" s="54" t="s">
        <v>34</v>
      </c>
      <c r="U905" s="75"/>
      <c r="V905" s="7" t="str">
        <f t="shared" si="125"/>
        <v/>
      </c>
      <c r="W905" s="85" t="str">
        <f t="shared" si="123"/>
        <v>yes</v>
      </c>
      <c r="X905" s="86" t="s">
        <v>35</v>
      </c>
      <c r="Y905" s="87" t="str">
        <f>+IFERROR(IF(Z905="#N/C","#N/C",INDEX(Taxonomy_UniqueValues!A:A,MATCH(Z905,Taxonomy_UniqueValues!B:B,0))),"#N/C")</f>
        <v>Insecta</v>
      </c>
      <c r="Z905" s="87" t="str">
        <f>+IFERROR(IF(AA905="#N/C","#N/C",INDEX(Taxonomy_UniqueValues!B:B,MATCH(AA905,Taxonomy_UniqueValues!C:C,0))),"#N/C")</f>
        <v>Diptera</v>
      </c>
      <c r="AA905" s="87" t="str">
        <f>+IFERROR(IF(AC905="#N/C","#N/C",INDEX(Taxonomy_UniqueValues!C:C,MATCH(AC905,Taxonomy_UniqueValues!E:E,0))),"#N/C")</f>
        <v>Brachycera</v>
      </c>
      <c r="AB905" s="87" t="str">
        <f>+IFERROR(IF(AC905="#N/C","#N/C",INDEX(Taxonomy_UniqueValues!D:D,MATCH(AC905,Taxonomy_UniqueValues!E:E,0))),"#N/C")</f>
        <v>Muscomorpha</v>
      </c>
      <c r="AC905" s="87" t="str">
        <f>+IFERROR(IF(AD905="#N/C","#N/C",INDEX(Taxonomy_UniqueValues!E:E,MATCH(AD905,Taxonomy_UniqueValues!F:F,0))),"#N/C")</f>
        <v>Ephydroidea</v>
      </c>
      <c r="AD905" s="87" t="str">
        <f>+IFERROR(IF(AE905="#N/C","#N/C",INDEX(Taxonomy_UniqueValues!F:F,MATCH(AE905,Taxonomy_UniqueValues!G:G,0))),"#N/C")</f>
        <v>Drosophilidae</v>
      </c>
      <c r="AE905" s="87" t="str">
        <f>+IFERROR(IF(AF905="#N/C","#N/C",INDEX(Taxonomy_UniqueValues!G:G,MATCH(AF905,Taxonomy_UniqueValues!H:H,0))),"#N/C")</f>
        <v>Drosophilinae</v>
      </c>
      <c r="AF905" s="89" t="s">
        <v>385</v>
      </c>
      <c r="AG905" s="88" t="s">
        <v>37</v>
      </c>
      <c r="AH905" s="39" t="str" cm="1">
        <f t="array" ref="AH905">IF(LEN(V905)&gt;1,V905,_xlfn.LET(_xlpm.cls,Y905, _xlpm.ord,IFERROR(Z905,"#N/C"), _xlpm.subord,IFERROR(AA905,"#N/C"), _xlpm.infr,IFERROR(AB905,"#N/C"), _xlpm.sf,IFERROR(AC905,"#N/C"), _xlpm.fam,IFERROR(AD905,"#N/C"), _xlpm.subfam,IF(TRIM(AE905)="-","#N/C",IFERROR(AE905,"#N/C")),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_xlpm.fallback,IF(IFERROR(Z905,"#N/C")="#N/C",Y905,IF(IFERROR(AA905,"#N/C")="#N/C",Z905,IF(IFERROR(AB905,"#N/C")="#N/C",AA905,IF(IFERROR(AC905,"#N/C")="#N/C",AB905,IF(IFERROR(AD905,"#N/C")="#N/C",AC905,IF(IFERROR(AE905,"#N/C")="#N/C",AD905,"#N/C")))))), _xlpm.finalResult,IF(OR(_xlpm.computedResult="",_xlpm.computedResult="#N/C"),_xlpm.fallback,_xlpm.computedResult), INDEX(_xlpm.finalResult,1)))</f>
        <v>fruit_fly</v>
      </c>
      <c r="AI905" s="106" t="s">
        <v>35</v>
      </c>
      <c r="AJ905" s="55" t="str">
        <f t="shared" si="126"/>
        <v>Insecta.Diptera.Brachycera.Muscomorpha.Ephydroidea.Drosophilidae.Drosophilinae.Drosophila.#N/C</v>
      </c>
    </row>
    <row r="906" spans="1:36" x14ac:dyDescent="0.25">
      <c r="A906" s="3">
        <v>97</v>
      </c>
      <c r="B906" s="50" t="str">
        <f t="shared" si="121"/>
        <v>FAIR-D4_97</v>
      </c>
      <c r="C906" s="51" t="s">
        <v>908</v>
      </c>
      <c r="D906" s="4">
        <f t="shared" si="124"/>
        <v>45164</v>
      </c>
      <c r="E906" s="1" t="s">
        <v>1032</v>
      </c>
      <c r="F906" s="81" t="str">
        <f>HYPERLINK(VLOOKUP(E906,Video_List!G:K,5),"video")</f>
        <v>video</v>
      </c>
      <c r="G906" s="5" t="str">
        <f>IF(ISBLANK(E906),"",IFERROR(IF(MATCH(E906,Video_List!$G:$G,)&gt;0,"ok",""),"errr"))</f>
        <v>ok</v>
      </c>
      <c r="H906" s="1" t="s">
        <v>1033</v>
      </c>
      <c r="I906" s="81" t="str">
        <f>HYPERLINK(VLOOKUP(H906,Video_List!G:K,5),"video")</f>
        <v>video</v>
      </c>
      <c r="J906" s="5" t="str">
        <f>IF(ISBLANK(H906),"",IFERROR(IF(MATCH(H906,Video_List!$G:$G,)&gt;0,"ok",""),"error"))</f>
        <v>ok</v>
      </c>
      <c r="K906" s="2">
        <v>45164.523090277798</v>
      </c>
      <c r="L906" s="2">
        <v>45164.530925925901</v>
      </c>
      <c r="M906" s="59">
        <f t="shared" si="122"/>
        <v>7.8356481026276015E-3</v>
      </c>
      <c r="N906" s="53" t="s">
        <v>31</v>
      </c>
      <c r="O906" s="54" t="s">
        <v>35</v>
      </c>
      <c r="P906" s="54" t="s">
        <v>33</v>
      </c>
      <c r="Q906" s="6">
        <v>97</v>
      </c>
      <c r="R906" s="5" t="str">
        <f t="shared" si="127"/>
        <v>FAIR-D4/97</v>
      </c>
      <c r="S906" s="4" t="str">
        <f>IF(ISBLANK(E906),"",IF(E906=H906, "1 video",CONCATENATE((+COUNTIFS(Video_List!$A:$A,Monitoring!C906,Video_List!$D:$D,"&lt;=" &amp;Monitoring!L906)-COUNTIFS(Video_List!$A:$A,Monitoring!C906,Video_List!$D:$D,"&lt;=" &amp;Monitoring!K906))+1," videos")))</f>
        <v>3 videos</v>
      </c>
      <c r="T906" s="54" t="s">
        <v>34</v>
      </c>
      <c r="U906" s="75"/>
      <c r="V906" s="7" t="str">
        <f t="shared" si="125"/>
        <v/>
      </c>
      <c r="W906" s="85" t="str">
        <f t="shared" si="123"/>
        <v>no</v>
      </c>
      <c r="X906" s="86" t="s">
        <v>35</v>
      </c>
      <c r="Y906" s="87" t="str">
        <f>+IFERROR(IF(Z906="#N/C","#N/C",INDEX(Taxonomy_UniqueValues!A:A,MATCH(Z906,Taxonomy_UniqueValues!B:B,0))),"#N/C")</f>
        <v>Insecta</v>
      </c>
      <c r="Z906" s="87" t="str">
        <f>+IFERROR(IF(AA906="#N/C","#N/C",INDEX(Taxonomy_UniqueValues!B:B,MATCH(AA906,Taxonomy_UniqueValues!C:C,0))),"#N/C")</f>
        <v>Diptera</v>
      </c>
      <c r="AA906" s="87" t="s">
        <v>49</v>
      </c>
      <c r="AB906" s="87" t="str">
        <f>+IFERROR(IF(AC906="#N/C","#N/C",INDEX(Taxonomy_UniqueValues!D:D,MATCH(AC906,Taxonomy_UniqueValues!E:E,0))),"#N/C")</f>
        <v>#N/C</v>
      </c>
      <c r="AC906" s="87" t="str">
        <f>+IFERROR(IF(AD906="#N/C","#N/C",INDEX(Taxonomy_UniqueValues!E:E,MATCH(AD906,Taxonomy_UniqueValues!F:F,0))),"#N/C")</f>
        <v>#N/C</v>
      </c>
      <c r="AD906" s="87" t="str">
        <f>+IFERROR(IF(AE906="#N/C","#N/C",INDEX(Taxonomy_UniqueValues!F:F,MATCH(AE906,Taxonomy_UniqueValues!G:G,0))),"#N/C")</f>
        <v>#N/C</v>
      </c>
      <c r="AE906" s="87" t="str">
        <f>+IFERROR(IF(AF906="#N/C","#N/C",INDEX(Taxonomy_UniqueValues!G:G,MATCH(AF906,Taxonomy_UniqueValues!H:H,0))),"#N/C")</f>
        <v>#N/C</v>
      </c>
      <c r="AF906" s="89" t="str">
        <f>+IFERROR(IF(AG906="#N/C","#N/C",INDEX(Taxonomy_UniqueValues!H:H,MATCH(AG906,Taxonomy_UniqueValues!I:I,0))),"#N/C")</f>
        <v>#N/C</v>
      </c>
      <c r="AG906" s="88" t="s">
        <v>37</v>
      </c>
      <c r="AH906" s="39" t="str" cm="1">
        <f t="array" ref="AH906">IF(LEN(V906)&gt;1,V906,_xlfn.LET(_xlpm.cls,Y906, _xlpm.ord,IFERROR(Z906,"#N/C"), _xlpm.subord,IFERROR(AA906,"#N/C"), _xlpm.infr,IFERROR(AB906,"#N/C"), _xlpm.sf,IFERROR(AC906,"#N/C"), _xlpm.fam,IFERROR(AD906,"#N/C"), _xlpm.subfam,IF(TRIM(AE906)="-","#N/C",IFERROR(AE906,"#N/C")),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_xlpm.fallback,IF(IFERROR(Z906,"#N/C")="#N/C",Y906,IF(IFERROR(AA906,"#N/C")="#N/C",Z906,IF(IFERROR(AB906,"#N/C")="#N/C",AA906,IF(IFERROR(AC906,"#N/C")="#N/C",AB906,IF(IFERROR(AD906,"#N/C")="#N/C",AC906,IF(IFERROR(AE906,"#N/C")="#N/C",AD906,"#N/C")))))), _xlpm.finalResult,IF(OR(_xlpm.computedResult="",_xlpm.computedResult="#N/C"),_xlpm.fallback,_xlpm.computedResult), INDEX(_xlpm.finalResult,1)))</f>
        <v>Brachycera</v>
      </c>
      <c r="AI906" s="106" t="s">
        <v>35</v>
      </c>
      <c r="AJ906" s="55" t="str">
        <f t="shared" si="126"/>
        <v>Insecta.Diptera.Brachycera.#N/C.#N/C.#N/C.#N/C.#N/C.#N/C</v>
      </c>
    </row>
    <row r="907" spans="1:36" x14ac:dyDescent="0.25">
      <c r="A907" s="3">
        <v>98</v>
      </c>
      <c r="B907" s="50" t="str">
        <f t="shared" si="121"/>
        <v>FAIR-D4_98</v>
      </c>
      <c r="C907" s="51" t="s">
        <v>908</v>
      </c>
      <c r="D907" s="4">
        <f t="shared" si="124"/>
        <v>45164</v>
      </c>
      <c r="E907" s="1" t="s">
        <v>1033</v>
      </c>
      <c r="F907" s="81" t="str">
        <f>HYPERLINK(VLOOKUP(E907,Video_List!G:K,5),"video")</f>
        <v>video</v>
      </c>
      <c r="G907" s="5" t="str">
        <f>IF(ISBLANK(E907),"",IFERROR(IF(MATCH(E907,Video_List!$G:$G,)&gt;0,"ok",""),"errr"))</f>
        <v>ok</v>
      </c>
      <c r="H907" s="1" t="s">
        <v>1033</v>
      </c>
      <c r="I907" s="81" t="str">
        <f>HYPERLINK(VLOOKUP(H907,Video_List!G:K,5),"video")</f>
        <v>video</v>
      </c>
      <c r="J907" s="5" t="str">
        <f>IF(ISBLANK(H907),"",IFERROR(IF(MATCH(H907,Video_List!$G:$G,)&gt;0,"ok",""),"error"))</f>
        <v>ok</v>
      </c>
      <c r="K907" s="2">
        <v>45164.530520833301</v>
      </c>
      <c r="L907" s="2">
        <v>45164.530694444402</v>
      </c>
      <c r="M907" s="59">
        <f t="shared" si="122"/>
        <v>1.736111007630825E-4</v>
      </c>
      <c r="N907" s="53" t="s">
        <v>46</v>
      </c>
      <c r="O907" s="54" t="s">
        <v>32</v>
      </c>
      <c r="P907" s="54" t="s">
        <v>33</v>
      </c>
      <c r="Q907" s="6">
        <v>98</v>
      </c>
      <c r="R907" s="5" t="str">
        <f t="shared" si="127"/>
        <v>FAIR-D4/98</v>
      </c>
      <c r="S907" s="4" t="str">
        <f>IF(ISBLANK(E907),"",IF(E907=H907, "1 video",CONCATENATE((+COUNTIFS(Video_List!$A:$A,Monitoring!C907,Video_List!$D:$D,"&lt;=" &amp;Monitoring!L907)-COUNTIFS(Video_List!$A:$A,Monitoring!C907,Video_List!$D:$D,"&lt;=" &amp;Monitoring!K907))+1," videos")))</f>
        <v>1 video</v>
      </c>
      <c r="T907" s="54" t="s">
        <v>34</v>
      </c>
      <c r="U907" s="75"/>
      <c r="V907" s="7" t="str">
        <f t="shared" si="125"/>
        <v/>
      </c>
      <c r="W907" s="85" t="str">
        <f t="shared" si="123"/>
        <v>no</v>
      </c>
      <c r="X907" s="86" t="s">
        <v>35</v>
      </c>
      <c r="Y907" s="87" t="str">
        <f>+IFERROR(IF(Z907="#N/C","#N/C",INDEX(Taxonomy_UniqueValues!A:A,MATCH(Z907,Taxonomy_UniqueValues!B:B,0))),"#N/C")</f>
        <v>Insecta</v>
      </c>
      <c r="Z907" s="87" t="str">
        <f>+IFERROR(IF(AA907="#N/C","#N/C",INDEX(Taxonomy_UniqueValues!B:B,MATCH(AA907,Taxonomy_UniqueValues!C:C,0))),"#N/C")</f>
        <v>Diptera</v>
      </c>
      <c r="AA907" s="87" t="s">
        <v>49</v>
      </c>
      <c r="AB907" s="87" t="str">
        <f>+IFERROR(IF(AC907="#N/C","#N/C",INDEX(Taxonomy_UniqueValues!D:D,MATCH(AC907,Taxonomy_UniqueValues!E:E,0))),"#N/C")</f>
        <v>#N/C</v>
      </c>
      <c r="AC907" s="87" t="str">
        <f>+IFERROR(IF(AD907="#N/C","#N/C",INDEX(Taxonomy_UniqueValues!E:E,MATCH(AD907,Taxonomy_UniqueValues!F:F,0))),"#N/C")</f>
        <v>#N/C</v>
      </c>
      <c r="AD907" s="87" t="str">
        <f>+IFERROR(IF(AE907="#N/C","#N/C",INDEX(Taxonomy_UniqueValues!F:F,MATCH(AE907,Taxonomy_UniqueValues!G:G,0))),"#N/C")</f>
        <v>#N/C</v>
      </c>
      <c r="AE907" s="87" t="str">
        <f>+IFERROR(IF(AF907="#N/C","#N/C",INDEX(Taxonomy_UniqueValues!G:G,MATCH(AF907,Taxonomy_UniqueValues!H:H,0))),"#N/C")</f>
        <v>#N/C</v>
      </c>
      <c r="AF907" s="89" t="str">
        <f>+IFERROR(IF(AG907="#N/C","#N/C",INDEX(Taxonomy_UniqueValues!H:H,MATCH(AG907,Taxonomy_UniqueValues!I:I,0))),"#N/C")</f>
        <v>#N/C</v>
      </c>
      <c r="AG907" s="88" t="s">
        <v>37</v>
      </c>
      <c r="AH907" s="39" t="str" cm="1">
        <f t="array" ref="AH907">IF(LEN(V907)&gt;1,V907,_xlfn.LET(_xlpm.cls,Y907, _xlpm.ord,IFERROR(Z907,"#N/C"), _xlpm.subord,IFERROR(AA907,"#N/C"), _xlpm.infr,IFERROR(AB907,"#N/C"), _xlpm.sf,IFERROR(AC907,"#N/C"), _xlpm.fam,IFERROR(AD907,"#N/C"), _xlpm.subfam,IF(TRIM(AE907)="-","#N/C",IFERROR(AE907,"#N/C")),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_xlpm.fallback,IF(IFERROR(Z907,"#N/C")="#N/C",Y907,IF(IFERROR(AA907,"#N/C")="#N/C",Z907,IF(IFERROR(AB907,"#N/C")="#N/C",AA907,IF(IFERROR(AC907,"#N/C")="#N/C",AB907,IF(IFERROR(AD907,"#N/C")="#N/C",AC907,IF(IFERROR(AE907,"#N/C")="#N/C",AD907,"#N/C")))))), _xlpm.finalResult,IF(OR(_xlpm.computedResult="",_xlpm.computedResult="#N/C"),_xlpm.fallback,_xlpm.computedResult), INDEX(_xlpm.finalResult,1)))</f>
        <v>Brachycera</v>
      </c>
      <c r="AI907" s="106" t="s">
        <v>35</v>
      </c>
      <c r="AJ907" s="55" t="str">
        <f t="shared" si="126"/>
        <v>Insecta.Diptera.Brachycera.#N/C.#N/C.#N/C.#N/C.#N/C.#N/C</v>
      </c>
    </row>
    <row r="908" spans="1:36" x14ac:dyDescent="0.25">
      <c r="A908" s="3">
        <v>99</v>
      </c>
      <c r="B908" s="50" t="str">
        <f t="shared" si="121"/>
        <v>FAIR-D4_99</v>
      </c>
      <c r="C908" s="51" t="s">
        <v>908</v>
      </c>
      <c r="D908" s="4">
        <f t="shared" si="124"/>
        <v>45164</v>
      </c>
      <c r="E908" s="1" t="s">
        <v>1033</v>
      </c>
      <c r="F908" s="81" t="str">
        <f>HYPERLINK(VLOOKUP(E908,Video_List!G:K,5),"video")</f>
        <v>video</v>
      </c>
      <c r="G908" s="5" t="str">
        <f>IF(ISBLANK(E908),"",IFERROR(IF(MATCH(E908,Video_List!$G:$G,)&gt;0,"ok",""),"errr"))</f>
        <v>ok</v>
      </c>
      <c r="H908" s="1" t="s">
        <v>1034</v>
      </c>
      <c r="I908" s="81" t="str">
        <f>HYPERLINK(VLOOKUP(H908,Video_List!G:K,5),"video")</f>
        <v>video</v>
      </c>
      <c r="J908" s="5" t="str">
        <f>IF(ISBLANK(H908),"",IFERROR(IF(MATCH(H908,Video_List!$G:$G,)&gt;0,"ok",""),"error"))</f>
        <v>ok</v>
      </c>
      <c r="K908" s="2">
        <v>45164.5307060185</v>
      </c>
      <c r="L908" s="2">
        <v>45164.532986111102</v>
      </c>
      <c r="M908" s="59">
        <f t="shared" si="122"/>
        <v>2.280092601722572E-3</v>
      </c>
      <c r="N908" s="53" t="s">
        <v>31</v>
      </c>
      <c r="O908" s="54" t="s">
        <v>32</v>
      </c>
      <c r="P908" s="54" t="s">
        <v>33</v>
      </c>
      <c r="Q908" s="6">
        <v>99</v>
      </c>
      <c r="R908" s="5" t="str">
        <f t="shared" si="127"/>
        <v>FAIR-D4/99</v>
      </c>
      <c r="S908" s="4" t="str">
        <f>IF(ISBLANK(E908),"",IF(E908=H908, "1 video",CONCATENATE((+COUNTIFS(Video_List!$A:$A,Monitoring!C908,Video_List!$D:$D,"&lt;=" &amp;Monitoring!L908)-COUNTIFS(Video_List!$A:$A,Monitoring!C908,Video_List!$D:$D,"&lt;=" &amp;Monitoring!K908))+1," videos")))</f>
        <v>2 videos</v>
      </c>
      <c r="T908" s="54" t="s">
        <v>34</v>
      </c>
      <c r="U908" s="75"/>
      <c r="V908" s="7" t="str">
        <f t="shared" si="125"/>
        <v/>
      </c>
      <c r="W908" s="85" t="str">
        <f t="shared" si="123"/>
        <v>yes</v>
      </c>
      <c r="X908" s="86" t="s">
        <v>32</v>
      </c>
      <c r="Y908" s="87" t="str">
        <f>+IFERROR(IF(Z908="#N/C","#N/C",IF(Z908=0,INDEX(Taxonomy_UniqueValues!A:A,MATCH(AA908,Taxonomy_UniqueValues!C:C,0)),INDEX(Taxonomy_UniqueValues!A:A,MATCH(Z908,Taxonomy_UniqueValues!B:B,0)))),"#N/C")</f>
        <v>Insecta</v>
      </c>
      <c r="Z908" s="87" t="str">
        <f>+IFERROR(IF(AA908="#N/C","#N/C",IF(AA908=0,INDEX(Taxonomy_UniqueValues!B:B,MATCH(AB908,Taxonomy_UniqueValues!D:D,0)),INDEX(Taxonomy_UniqueValues!B:B,MATCH(AA908,Taxonomy_UniqueValues!C:C,0)))),"#N/C")</f>
        <v>Diptera</v>
      </c>
      <c r="AA908" s="87" t="str">
        <f>+IFERROR(IF(AB908="#N/C","#N/C",IF(AB908=0,INDEX(Taxonomy_UniqueValues!C:C,MATCH(AC908,Taxonomy_UniqueValues!E:E,0)),INDEX(Taxonomy_UniqueValues!C:C,MATCH(AB908,Taxonomy_UniqueValues!D:D,0)))),"#N/C")</f>
        <v>Brachycera</v>
      </c>
      <c r="AB908" s="87" t="str">
        <f>+IFERROR(IF(AC908="#N/C","#N/C",IF(AC908=0,INDEX(Taxonomy_UniqueValues!D:D,MATCH(AD908,Taxonomy_UniqueValues!F:F,0)),INDEX(Taxonomy_UniqueValues!D:D,MATCH(AC908,Taxonomy_UniqueValues!E:E,0)))),"#N/C")</f>
        <v>Muscomorpha</v>
      </c>
      <c r="AC908" s="87" t="str">
        <f>+IFERROR(IF(AD908="#N/C","#N/C",IF(AD908=0,INDEX(Taxonomy_UniqueValues!E:E,MATCH(AE908,Taxonomy_UniqueValues!G:G,0)),INDEX(Taxonomy_UniqueValues!E:E,MATCH(AD908,Taxonomy_UniqueValues!F:F,0)))),"#N/C")</f>
        <v>Muscoidea</v>
      </c>
      <c r="AD908" s="87" t="str">
        <f>+IFERROR(IF(AE908="#N/C","#N/C",IF(AE908=0,INDEX(Taxonomy_UniqueValues!F:F,MATCH(AF908,Taxonomy_UniqueValues!H:H,0)),INDEX(Taxonomy_UniqueValues!F:F,MATCH(AE908,Taxonomy_UniqueValues!G:G,0)))),"#N/C")</f>
        <v>Fanniidae</v>
      </c>
      <c r="AE908" s="87">
        <f>+IFERROR(IF(AF908="#N/C","#N/C",INDEX(Taxonomy_UniqueValues!G:G,MATCH(AF908,Taxonomy_UniqueValues!H:H,0))),"#N/C")</f>
        <v>0</v>
      </c>
      <c r="AF908" s="89" t="s">
        <v>39</v>
      </c>
      <c r="AG908" s="88" t="s">
        <v>37</v>
      </c>
      <c r="AH908" s="39" t="str" cm="1">
        <f t="array" ref="AH908">IF(LEN(V908)&gt;1,V908,_xlfn.LET(_xlpm.cls,Y908, _xlpm.ord,IFERROR(Z908,"#N/C"), _xlpm.subord,IFERROR(AA908,"#N/C"), _xlpm.infr,IFERROR(AB908,"#N/C"), _xlpm.sf,IFERROR(AC908,"#N/C"), _xlpm.fam,IFERROR(AD908,"#N/C"), _xlpm.subfam,IF(TRIM(AE908)="-","#N/C",IFERROR(AE908,"#N/C")),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_xlpm.fallback,IF(IFERROR(Z908,"#N/C")="#N/C",Y908,IF(IFERROR(AA908,"#N/C")="#N/C",Z908,IF(IFERROR(AB908,"#N/C")="#N/C",AA908,IF(IFERROR(AC908,"#N/C")="#N/C",AB908,IF(IFERROR(AD908,"#N/C")="#N/C",AC908,IF(IFERROR(AE908,"#N/C")="#N/C",AD908,"#N/C")))))), _xlpm.finalResult,IF(OR(_xlpm.computedResult="",_xlpm.computedResult="#N/C"),_xlpm.fallback,_xlpm.computedResult), INDEX(_xlpm.finalResult,1)))</f>
        <v>fly</v>
      </c>
      <c r="AI908" s="106" t="s">
        <v>35</v>
      </c>
      <c r="AJ908" s="55" t="str">
        <f t="shared" si="126"/>
        <v>Insecta.Diptera.Brachycera.Muscomorpha.Muscoidea.Fanniidae.0.Fannia.#N/C</v>
      </c>
    </row>
    <row r="909" spans="1:36" x14ac:dyDescent="0.25">
      <c r="A909" s="3">
        <v>100</v>
      </c>
      <c r="B909" s="50" t="str">
        <f t="shared" si="121"/>
        <v>FAIR-D4_100</v>
      </c>
      <c r="C909" s="51" t="s">
        <v>908</v>
      </c>
      <c r="D909" s="4">
        <f t="shared" si="124"/>
        <v>45164</v>
      </c>
      <c r="E909" s="1" t="s">
        <v>1034</v>
      </c>
      <c r="F909" s="81" t="str">
        <f>HYPERLINK(VLOOKUP(E909,Video_List!G:K,5),"video")</f>
        <v>video</v>
      </c>
      <c r="G909" s="5" t="str">
        <f>IF(ISBLANK(E909),"",IFERROR(IF(MATCH(E909,Video_List!$G:$G,)&gt;0,"ok",""),"errr"))</f>
        <v>ok</v>
      </c>
      <c r="H909" s="1" t="s">
        <v>1034</v>
      </c>
      <c r="I909" s="81" t="str">
        <f>HYPERLINK(VLOOKUP(H909,Video_List!G:K,5),"video")</f>
        <v>video</v>
      </c>
      <c r="J909" s="5" t="str">
        <f>IF(ISBLANK(H909),"",IFERROR(IF(MATCH(H909,Video_List!$G:$G,)&gt;0,"ok",""),"error"))</f>
        <v>ok</v>
      </c>
      <c r="K909" s="2">
        <v>45164.532349537003</v>
      </c>
      <c r="L909" s="2">
        <v>45164.533217592601</v>
      </c>
      <c r="M909" s="59">
        <f t="shared" si="122"/>
        <v>8.6805559840286151E-4</v>
      </c>
      <c r="N909" s="53" t="s">
        <v>46</v>
      </c>
      <c r="O909" s="54" t="s">
        <v>32</v>
      </c>
      <c r="P909" s="54" t="s">
        <v>33</v>
      </c>
      <c r="Q909" s="6">
        <v>100</v>
      </c>
      <c r="R909" s="5" t="str">
        <f t="shared" si="127"/>
        <v>FAIR-D4/100</v>
      </c>
      <c r="S909" s="4" t="str">
        <f>IF(ISBLANK(E909),"",IF(E909=H909, "1 video",CONCATENATE((+COUNTIFS(Video_List!$A:$A,Monitoring!C909,Video_List!$D:$D,"&lt;=" &amp;Monitoring!L909)-COUNTIFS(Video_List!$A:$A,Monitoring!C909,Video_List!$D:$D,"&lt;=" &amp;Monitoring!K909))+1," videos")))</f>
        <v>1 video</v>
      </c>
      <c r="T909" s="54" t="s">
        <v>34</v>
      </c>
      <c r="U909" s="75"/>
      <c r="V909" s="7" t="str">
        <f t="shared" si="125"/>
        <v/>
      </c>
      <c r="W909" s="85" t="str">
        <f t="shared" si="123"/>
        <v>yes</v>
      </c>
      <c r="X909" s="86" t="s">
        <v>35</v>
      </c>
      <c r="Y909" s="87" t="str">
        <f>+IFERROR(IF(Z909="#N/C","#N/C",IF(Z909=0,INDEX(Taxonomy_UniqueValues!A:A,MATCH(AA909,Taxonomy_UniqueValues!C:C,0)),INDEX(Taxonomy_UniqueValues!A:A,MATCH(Z909,Taxonomy_UniqueValues!B:B,0)))),"#N/C")</f>
        <v>Insecta</v>
      </c>
      <c r="Z909" s="87" t="str">
        <f>+IFERROR(IF(AA909="#N/C","#N/C",IF(AA909=0,INDEX(Taxonomy_UniqueValues!B:B,MATCH(AB909,Taxonomy_UniqueValues!D:D,0)),INDEX(Taxonomy_UniqueValues!B:B,MATCH(AA909,Taxonomy_UniqueValues!C:C,0)))),"#N/C")</f>
        <v>Diptera</v>
      </c>
      <c r="AA909" s="87" t="str">
        <f>+IFERROR(IF(AB909="#N/C","#N/C",IF(AB909=0,INDEX(Taxonomy_UniqueValues!C:C,MATCH(AC909,Taxonomy_UniqueValues!E:E,0)),INDEX(Taxonomy_UniqueValues!C:C,MATCH(AB909,Taxonomy_UniqueValues!D:D,0)))),"#N/C")</f>
        <v>Brachycera</v>
      </c>
      <c r="AB909" s="87" t="str">
        <f>+IFERROR(IF(AC909="#N/C","#N/C",IF(AC909=0,INDEX(Taxonomy_UniqueValues!D:D,MATCH(AD909,Taxonomy_UniqueValues!F:F,0)),INDEX(Taxonomy_UniqueValues!D:D,MATCH(AC909,Taxonomy_UniqueValues!E:E,0)))),"#N/C")</f>
        <v>Muscomorpha</v>
      </c>
      <c r="AC909" s="87" t="str">
        <f>+IFERROR(IF(AD909="#N/C","#N/C",IF(AD909=0,INDEX(Taxonomy_UniqueValues!E:E,MATCH(AE909,Taxonomy_UniqueValues!G:G,0)),INDEX(Taxonomy_UniqueValues!E:E,MATCH(AD909,Taxonomy_UniqueValues!F:F,0)))),"#N/C")</f>
        <v>Muscoidea</v>
      </c>
      <c r="AD909" s="87" t="str">
        <f>+IFERROR(IF(AE909="#N/C","#N/C",IF(AE909=0,INDEX(Taxonomy_UniqueValues!F:F,MATCH(AF909,Taxonomy_UniqueValues!H:H,0)),INDEX(Taxonomy_UniqueValues!F:F,MATCH(AE909,Taxonomy_UniqueValues!G:G,0)))),"#N/C")</f>
        <v>Fanniidae</v>
      </c>
      <c r="AE909" s="87">
        <f>+IFERROR(IF(AF909="#N/C","#N/C",INDEX(Taxonomy_UniqueValues!G:G,MATCH(AF909,Taxonomy_UniqueValues!H:H,0))),"#N/C")</f>
        <v>0</v>
      </c>
      <c r="AF909" s="89" t="s">
        <v>39</v>
      </c>
      <c r="AG909" s="88" t="s">
        <v>37</v>
      </c>
      <c r="AH909" s="39" t="str" cm="1">
        <f t="array" ref="AH909">IF(LEN(V909)&gt;1,V909,_xlfn.LET(_xlpm.cls,Y909, _xlpm.ord,IFERROR(Z909,"#N/C"), _xlpm.subord,IFERROR(AA909,"#N/C"), _xlpm.infr,IFERROR(AB909,"#N/C"), _xlpm.sf,IFERROR(AC909,"#N/C"), _xlpm.fam,IFERROR(AD909,"#N/C"), _xlpm.subfam,IF(TRIM(AE909)="-","#N/C",IFERROR(AE909,"#N/C")),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_xlpm.fallback,IF(IFERROR(Z909,"#N/C")="#N/C",Y909,IF(IFERROR(AA909,"#N/C")="#N/C",Z909,IF(IFERROR(AB909,"#N/C")="#N/C",AA909,IF(IFERROR(AC909,"#N/C")="#N/C",AB909,IF(IFERROR(AD909,"#N/C")="#N/C",AC909,IF(IFERROR(AE909,"#N/C")="#N/C",AD909,"#N/C")))))), _xlpm.finalResult,IF(OR(_xlpm.computedResult="",_xlpm.computedResult="#N/C"),_xlpm.fallback,_xlpm.computedResult), INDEX(_xlpm.finalResult,1)))</f>
        <v>fly</v>
      </c>
      <c r="AI909" s="106" t="s">
        <v>35</v>
      </c>
      <c r="AJ909" s="55" t="str">
        <f t="shared" si="126"/>
        <v>Insecta.Diptera.Brachycera.Muscomorpha.Muscoidea.Fanniidae.0.Fannia.#N/C</v>
      </c>
    </row>
    <row r="910" spans="1:36" x14ac:dyDescent="0.25">
      <c r="A910" s="3">
        <v>101</v>
      </c>
      <c r="B910" s="50" t="str">
        <f t="shared" si="121"/>
        <v>FAIR-D4_101</v>
      </c>
      <c r="C910" s="51" t="s">
        <v>908</v>
      </c>
      <c r="D910" s="4">
        <f t="shared" si="124"/>
        <v>45164</v>
      </c>
      <c r="E910" s="1" t="s">
        <v>1035</v>
      </c>
      <c r="F910" s="81" t="str">
        <f>HYPERLINK(VLOOKUP(E910,Video_List!G:K,5),"video")</f>
        <v>video</v>
      </c>
      <c r="G910" s="5" t="str">
        <f>IF(ISBLANK(E910),"",IFERROR(IF(MATCH(E910,Video_List!$G:$G,)&gt;0,"ok",""),"errr"))</f>
        <v>ok</v>
      </c>
      <c r="H910" s="1" t="s">
        <v>1035</v>
      </c>
      <c r="I910" s="81" t="str">
        <f>HYPERLINK(VLOOKUP(H910,Video_List!G:K,5),"video")</f>
        <v>video</v>
      </c>
      <c r="J910" s="5" t="str">
        <f>IF(ISBLANK(H910),"",IFERROR(IF(MATCH(H910,Video_List!$G:$G,)&gt;0,"ok",""),"error"))</f>
        <v>ok</v>
      </c>
      <c r="K910" s="2">
        <v>45164.535277777803</v>
      </c>
      <c r="L910" s="2">
        <v>45164.535937499997</v>
      </c>
      <c r="M910" s="59">
        <f t="shared" si="122"/>
        <v>6.597221945412457E-4</v>
      </c>
      <c r="N910" s="53" t="s">
        <v>46</v>
      </c>
      <c r="O910" s="54" t="s">
        <v>35</v>
      </c>
      <c r="P910" s="54" t="s">
        <v>46</v>
      </c>
      <c r="Q910" s="6">
        <v>101</v>
      </c>
      <c r="R910" s="5" t="str">
        <f t="shared" si="127"/>
        <v>FAIR-D4/101</v>
      </c>
      <c r="S910" s="4" t="str">
        <f>IF(ISBLANK(E910),"",IF(E910=H910, "1 video",CONCATENATE((+COUNTIFS(Video_List!$A:$A,Monitoring!C910,Video_List!$D:$D,"&lt;=" &amp;Monitoring!L910)-COUNTIFS(Video_List!$A:$A,Monitoring!C910,Video_List!$D:$D,"&lt;=" &amp;Monitoring!K910))+1," videos")))</f>
        <v>1 video</v>
      </c>
      <c r="T910" s="54" t="s">
        <v>34</v>
      </c>
      <c r="U910" s="75"/>
      <c r="V910" s="7" t="str">
        <f t="shared" si="125"/>
        <v/>
      </c>
      <c r="W910" s="85" t="str">
        <f t="shared" si="123"/>
        <v>yes</v>
      </c>
      <c r="X910" s="86" t="s">
        <v>35</v>
      </c>
      <c r="Y910" s="87" t="str">
        <f>+IFERROR(IF(Z910="#N/C","#N/C",IF(Z910=0,INDEX(Taxonomy_UniqueValues!A:A,MATCH(AA910,Taxonomy_UniqueValues!C:C,0)),INDEX(Taxonomy_UniqueValues!A:A,MATCH(Z910,Taxonomy_UniqueValues!B:B,0)))),"#N/C")</f>
        <v>Insecta</v>
      </c>
      <c r="Z910" s="87" t="str">
        <f>+IFERROR(IF(AA910="#N/C","#N/C",IF(AA910=0,INDEX(Taxonomy_UniqueValues!B:B,MATCH(AB910,Taxonomy_UniqueValues!D:D,0)),INDEX(Taxonomy_UniqueValues!B:B,MATCH(AA910,Taxonomy_UniqueValues!C:C,0)))),"#N/C")</f>
        <v>Diptera</v>
      </c>
      <c r="AA910" s="87" t="str">
        <f>+IFERROR(IF(AB910="#N/C","#N/C",IF(AB910=0,INDEX(Taxonomy_UniqueValues!C:C,MATCH(AC910,Taxonomy_UniqueValues!E:E,0)),INDEX(Taxonomy_UniqueValues!C:C,MATCH(AB910,Taxonomy_UniqueValues!D:D,0)))),"#N/C")</f>
        <v>Brachycera</v>
      </c>
      <c r="AB910" s="87" t="str">
        <f>+IFERROR(IF(AC910="#N/C","#N/C",IF(AC910=0,INDEX(Taxonomy_UniqueValues!D:D,MATCH(AD910,Taxonomy_UniqueValues!F:F,0)),INDEX(Taxonomy_UniqueValues!D:D,MATCH(AC910,Taxonomy_UniqueValues!E:E,0)))),"#N/C")</f>
        <v>Muscomorpha</v>
      </c>
      <c r="AC910" s="87" t="str">
        <f>+IFERROR(IF(AD910="#N/C","#N/C",IF(AD910=0,INDEX(Taxonomy_UniqueValues!E:E,MATCH(AE910,Taxonomy_UniqueValues!G:G,0)),INDEX(Taxonomy_UniqueValues!E:E,MATCH(AD910,Taxonomy_UniqueValues!F:F,0)))),"#N/C")</f>
        <v>Muscoidea</v>
      </c>
      <c r="AD910" s="87" t="str">
        <f>+IFERROR(IF(AE910="#N/C","#N/C",IF(AE910=0,INDEX(Taxonomy_UniqueValues!F:F,MATCH(AF910,Taxonomy_UniqueValues!H:H,0)),INDEX(Taxonomy_UniqueValues!F:F,MATCH(AE910,Taxonomy_UniqueValues!G:G,0)))),"#N/C")</f>
        <v>Fanniidae</v>
      </c>
      <c r="AE910" s="87">
        <f>+IFERROR(IF(AF910="#N/C","#N/C",INDEX(Taxonomy_UniqueValues!G:G,MATCH(AF910,Taxonomy_UniqueValues!H:H,0))),"#N/C")</f>
        <v>0</v>
      </c>
      <c r="AF910" s="89" t="s">
        <v>39</v>
      </c>
      <c r="AG910" s="88" t="s">
        <v>37</v>
      </c>
      <c r="AH910" s="39" t="str" cm="1">
        <f t="array" ref="AH910">IF(LEN(V910)&gt;1,V910,_xlfn.LET(_xlpm.cls,Y910, _xlpm.ord,IFERROR(Z910,"#N/C"), _xlpm.subord,IFERROR(AA910,"#N/C"), _xlpm.infr,IFERROR(AB910,"#N/C"), _xlpm.sf,IFERROR(AC910,"#N/C"), _xlpm.fam,IFERROR(AD910,"#N/C"), _xlpm.subfam,IF(TRIM(AE910)="-","#N/C",IFERROR(AE910,"#N/C")),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_xlpm.fallback,IF(IFERROR(Z910,"#N/C")="#N/C",Y910,IF(IFERROR(AA910,"#N/C")="#N/C",Z910,IF(IFERROR(AB910,"#N/C")="#N/C",AA910,IF(IFERROR(AC910,"#N/C")="#N/C",AB910,IF(IFERROR(AD910,"#N/C")="#N/C",AC910,IF(IFERROR(AE910,"#N/C")="#N/C",AD910,"#N/C")))))), _xlpm.finalResult,IF(OR(_xlpm.computedResult="",_xlpm.computedResult="#N/C"),_xlpm.fallback,_xlpm.computedResult), INDEX(_xlpm.finalResult,1)))</f>
        <v>fly</v>
      </c>
      <c r="AI910" s="106" t="s">
        <v>35</v>
      </c>
      <c r="AJ910" s="55" t="str">
        <f t="shared" si="126"/>
        <v>Insecta.Diptera.Brachycera.Muscomorpha.Muscoidea.Fanniidae.0.Fannia.#N/C</v>
      </c>
    </row>
    <row r="911" spans="1:36" x14ac:dyDescent="0.25">
      <c r="A911" s="3">
        <v>102</v>
      </c>
      <c r="B911" s="50" t="str">
        <f t="shared" si="121"/>
        <v>FAIR-D4_102</v>
      </c>
      <c r="C911" s="51" t="s">
        <v>908</v>
      </c>
      <c r="D911" s="4">
        <f t="shared" si="124"/>
        <v>45164</v>
      </c>
      <c r="E911" s="1" t="s">
        <v>1036</v>
      </c>
      <c r="F911" s="81" t="str">
        <f>HYPERLINK(VLOOKUP(E911,Video_List!G:K,5),"video")</f>
        <v>video</v>
      </c>
      <c r="G911" s="5" t="str">
        <f>IF(ISBLANK(E911),"",IFERROR(IF(MATCH(E911,Video_List!$G:$G,)&gt;0,"ok",""),"errr"))</f>
        <v>ok</v>
      </c>
      <c r="H911" s="1" t="s">
        <v>1036</v>
      </c>
      <c r="I911" s="81" t="str">
        <f>HYPERLINK(VLOOKUP(H911,Video_List!G:K,5),"video")</f>
        <v>video</v>
      </c>
      <c r="J911" s="5" t="str">
        <f>IF(ISBLANK(H911),"",IFERROR(IF(MATCH(H911,Video_List!$G:$G,)&gt;0,"ok",""),"error"))</f>
        <v>ok</v>
      </c>
      <c r="K911" s="2">
        <v>45164.537824074097</v>
      </c>
      <c r="L911" s="2">
        <v>45164.538009259297</v>
      </c>
      <c r="M911" s="59">
        <f t="shared" si="122"/>
        <v>1.8518519937060773E-4</v>
      </c>
      <c r="N911" s="53" t="s">
        <v>46</v>
      </c>
      <c r="O911" s="54" t="s">
        <v>35</v>
      </c>
      <c r="P911" s="54" t="s">
        <v>46</v>
      </c>
      <c r="Q911" s="6">
        <v>102</v>
      </c>
      <c r="R911" s="5" t="str">
        <f t="shared" si="127"/>
        <v>FAIR-D4/102</v>
      </c>
      <c r="S911" s="4" t="str">
        <f>IF(ISBLANK(E911),"",IF(E911=H911, "1 video",CONCATENATE((+COUNTIFS(Video_List!$A:$A,Monitoring!C911,Video_List!$D:$D,"&lt;=" &amp;Monitoring!L911)-COUNTIFS(Video_List!$A:$A,Monitoring!C911,Video_List!$D:$D,"&lt;=" &amp;Monitoring!K911))+1," videos")))</f>
        <v>1 video</v>
      </c>
      <c r="T911" s="54" t="s">
        <v>34</v>
      </c>
      <c r="U911" s="75"/>
      <c r="V911" s="7" t="str">
        <f t="shared" si="125"/>
        <v/>
      </c>
      <c r="W911" s="85" t="str">
        <f t="shared" si="123"/>
        <v>no</v>
      </c>
      <c r="X911" s="86" t="s">
        <v>35</v>
      </c>
      <c r="Y911" s="87" t="str">
        <f>+IFERROR(IF(Z911="#N/C","#N/C",INDEX(Taxonomy_UniqueValues!A:A,MATCH(Z911,Taxonomy_UniqueValues!B:B,0))),"#N/C")</f>
        <v>Insecta</v>
      </c>
      <c r="Z911" s="87" t="str">
        <f>+IFERROR(IF(AA911="#N/C","#N/C",INDEX(Taxonomy_UniqueValues!B:B,MATCH(AA911,Taxonomy_UniqueValues!C:C,0))),"#N/C")</f>
        <v>Diptera</v>
      </c>
      <c r="AA911" s="87" t="s">
        <v>49</v>
      </c>
      <c r="AB911" s="87" t="str">
        <f>+IFERROR(IF(AC911="#N/C","#N/C",INDEX(Taxonomy_UniqueValues!D:D,MATCH(AC911,Taxonomy_UniqueValues!E:E,0))),"#N/C")</f>
        <v>#N/C</v>
      </c>
      <c r="AC911" s="87" t="str">
        <f>+IFERROR(IF(AD911="#N/C","#N/C",INDEX(Taxonomy_UniqueValues!E:E,MATCH(AD911,Taxonomy_UniqueValues!F:F,0))),"#N/C")</f>
        <v>#N/C</v>
      </c>
      <c r="AD911" s="87" t="str">
        <f>+IFERROR(IF(AE911="#N/C","#N/C",INDEX(Taxonomy_UniqueValues!F:F,MATCH(AE911,Taxonomy_UniqueValues!G:G,0))),"#N/C")</f>
        <v>#N/C</v>
      </c>
      <c r="AE911" s="87" t="str">
        <f>+IFERROR(IF(AF911="#N/C","#N/C",INDEX(Taxonomy_UniqueValues!G:G,MATCH(AF911,Taxonomy_UniqueValues!H:H,0))),"#N/C")</f>
        <v>#N/C</v>
      </c>
      <c r="AF911" s="89" t="str">
        <f>+IFERROR(IF(AG911="#N/C","#N/C",INDEX(Taxonomy_UniqueValues!H:H,MATCH(AG911,Taxonomy_UniqueValues!I:I,0))),"#N/C")</f>
        <v>#N/C</v>
      </c>
      <c r="AG911" s="88" t="s">
        <v>37</v>
      </c>
      <c r="AH911" s="39" t="str" cm="1">
        <f t="array" ref="AH911">IF(LEN(V911)&gt;1,V911,_xlfn.LET(_xlpm.cls,Y911, _xlpm.ord,IFERROR(Z911,"#N/C"), _xlpm.subord,IFERROR(AA911,"#N/C"), _xlpm.infr,IFERROR(AB911,"#N/C"), _xlpm.sf,IFERROR(AC911,"#N/C"), _xlpm.fam,IFERROR(AD911,"#N/C"), _xlpm.subfam,IF(TRIM(AE911)="-","#N/C",IFERROR(AE911,"#N/C")),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_xlpm.fallback,IF(IFERROR(Z911,"#N/C")="#N/C",Y911,IF(IFERROR(AA911,"#N/C")="#N/C",Z911,IF(IFERROR(AB911,"#N/C")="#N/C",AA911,IF(IFERROR(AC911,"#N/C")="#N/C",AB911,IF(IFERROR(AD911,"#N/C")="#N/C",AC911,IF(IFERROR(AE911,"#N/C")="#N/C",AD911,"#N/C")))))), _xlpm.finalResult,IF(OR(_xlpm.computedResult="",_xlpm.computedResult="#N/C"),_xlpm.fallback,_xlpm.computedResult), INDEX(_xlpm.finalResult,1)))</f>
        <v>Brachycera</v>
      </c>
      <c r="AI911" s="106" t="s">
        <v>35</v>
      </c>
      <c r="AJ911" s="55" t="str">
        <f t="shared" si="126"/>
        <v>Insecta.Diptera.Brachycera.#N/C.#N/C.#N/C.#N/C.#N/C.#N/C</v>
      </c>
    </row>
    <row r="912" spans="1:36" x14ac:dyDescent="0.25">
      <c r="A912" s="3">
        <v>103</v>
      </c>
      <c r="B912" s="50" t="str">
        <f t="shared" si="121"/>
        <v>FAIR-D4_103</v>
      </c>
      <c r="C912" s="51" t="s">
        <v>908</v>
      </c>
      <c r="D912" s="4">
        <f t="shared" si="124"/>
        <v>45164</v>
      </c>
      <c r="E912" s="1" t="s">
        <v>1037</v>
      </c>
      <c r="F912" s="81" t="str">
        <f>HYPERLINK(VLOOKUP(E912,Video_List!G:K,5),"video")</f>
        <v>video</v>
      </c>
      <c r="G912" s="5" t="str">
        <f>IF(ISBLANK(E912),"",IFERROR(IF(MATCH(E912,Video_List!$G:$G,)&gt;0,"ok",""),"errr"))</f>
        <v>ok</v>
      </c>
      <c r="H912" s="1" t="s">
        <v>1037</v>
      </c>
      <c r="I912" s="81" t="str">
        <f>HYPERLINK(VLOOKUP(H912,Video_List!G:K,5),"video")</f>
        <v>video</v>
      </c>
      <c r="J912" s="5" t="str">
        <f>IF(ISBLANK(H912),"",IFERROR(IF(MATCH(H912,Video_List!$G:$G,)&gt;0,"ok",""),"error"))</f>
        <v>ok</v>
      </c>
      <c r="K912" s="2">
        <v>45164.543993055602</v>
      </c>
      <c r="L912" s="2">
        <v>45164.544108796297</v>
      </c>
      <c r="M912" s="59">
        <f t="shared" si="122"/>
        <v>1.1574069503694773E-4</v>
      </c>
      <c r="N912" s="53" t="s">
        <v>31</v>
      </c>
      <c r="O912" s="54" t="s">
        <v>35</v>
      </c>
      <c r="P912" s="54" t="s">
        <v>46</v>
      </c>
      <c r="Q912" s="6">
        <v>103</v>
      </c>
      <c r="R912" s="5" t="str">
        <f t="shared" si="127"/>
        <v>FAIR-D4/103</v>
      </c>
      <c r="S912" s="4" t="str">
        <f>IF(ISBLANK(E912),"",IF(E912=H912, "1 video",CONCATENATE((+COUNTIFS(Video_List!$A:$A,Monitoring!C912,Video_List!$D:$D,"&lt;=" &amp;Monitoring!L912)-COUNTIFS(Video_List!$A:$A,Monitoring!C912,Video_List!$D:$D,"&lt;=" &amp;Monitoring!K912))+1," videos")))</f>
        <v>1 video</v>
      </c>
      <c r="T912" s="54" t="s">
        <v>34</v>
      </c>
      <c r="U912" s="75"/>
      <c r="V912" s="7" t="str">
        <f t="shared" si="125"/>
        <v/>
      </c>
      <c r="W912" s="85" t="str">
        <f t="shared" si="123"/>
        <v>no</v>
      </c>
      <c r="X912" s="86" t="s">
        <v>35</v>
      </c>
      <c r="Y912" s="87" t="str">
        <f>+IFERROR(IF(Z912="#N/C","#N/C",INDEX(Taxonomy_UniqueValues!A:A,MATCH(Z912,Taxonomy_UniqueValues!B:B,0))),"#N/C")</f>
        <v>Insecta</v>
      </c>
      <c r="Z912" s="87" t="str">
        <f>+IFERROR(IF(AA912="#N/C","#N/C",INDEX(Taxonomy_UniqueValues!B:B,MATCH(AA912,Taxonomy_UniqueValues!C:C,0))),"#N/C")</f>
        <v>Diptera</v>
      </c>
      <c r="AA912" s="87" t="s">
        <v>49</v>
      </c>
      <c r="AB912" s="87" t="str">
        <f>+IFERROR(IF(AC912="#N/C","#N/C",INDEX(Taxonomy_UniqueValues!D:D,MATCH(AC912,Taxonomy_UniqueValues!E:E,0))),"#N/C")</f>
        <v>#N/C</v>
      </c>
      <c r="AC912" s="87" t="str">
        <f>+IFERROR(IF(AD912="#N/C","#N/C",INDEX(Taxonomy_UniqueValues!E:E,MATCH(AD912,Taxonomy_UniqueValues!F:F,0))),"#N/C")</f>
        <v>#N/C</v>
      </c>
      <c r="AD912" s="87" t="str">
        <f>+IFERROR(IF(AE912="#N/C","#N/C",INDEX(Taxonomy_UniqueValues!F:F,MATCH(AE912,Taxonomy_UniqueValues!G:G,0))),"#N/C")</f>
        <v>#N/C</v>
      </c>
      <c r="AE912" s="87" t="str">
        <f>+IFERROR(IF(AF912="#N/C","#N/C",INDEX(Taxonomy_UniqueValues!G:G,MATCH(AF912,Taxonomy_UniqueValues!H:H,0))),"#N/C")</f>
        <v>#N/C</v>
      </c>
      <c r="AF912" s="89" t="str">
        <f>+IFERROR(IF(AG912="#N/C","#N/C",INDEX(Taxonomy_UniqueValues!H:H,MATCH(AG912,Taxonomy_UniqueValues!I:I,0))),"#N/C")</f>
        <v>#N/C</v>
      </c>
      <c r="AG912" s="88" t="s">
        <v>37</v>
      </c>
      <c r="AH912" s="39" t="str" cm="1">
        <f t="array" ref="AH912">IF(LEN(V912)&gt;1,V912,_xlfn.LET(_xlpm.cls,Y912, _xlpm.ord,IFERROR(Z912,"#N/C"), _xlpm.subord,IFERROR(AA912,"#N/C"), _xlpm.infr,IFERROR(AB912,"#N/C"), _xlpm.sf,IFERROR(AC912,"#N/C"), _xlpm.fam,IFERROR(AD912,"#N/C"), _xlpm.subfam,IF(TRIM(AE912)="-","#N/C",IFERROR(AE912,"#N/C")),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_xlpm.fallback,IF(IFERROR(Z912,"#N/C")="#N/C",Y912,IF(IFERROR(AA912,"#N/C")="#N/C",Z912,IF(IFERROR(AB912,"#N/C")="#N/C",AA912,IF(IFERROR(AC912,"#N/C")="#N/C",AB912,IF(IFERROR(AD912,"#N/C")="#N/C",AC912,IF(IFERROR(AE912,"#N/C")="#N/C",AD912,"#N/C")))))), _xlpm.finalResult,IF(OR(_xlpm.computedResult="",_xlpm.computedResult="#N/C"),_xlpm.fallback,_xlpm.computedResult), INDEX(_xlpm.finalResult,1)))</f>
        <v>Brachycera</v>
      </c>
      <c r="AI912" s="106" t="s">
        <v>35</v>
      </c>
      <c r="AJ912" s="55" t="str">
        <f t="shared" si="126"/>
        <v>Insecta.Diptera.Brachycera.#N/C.#N/C.#N/C.#N/C.#N/C.#N/C</v>
      </c>
    </row>
    <row r="913" spans="1:36" x14ac:dyDescent="0.25">
      <c r="A913" s="3">
        <v>104</v>
      </c>
      <c r="B913" s="50" t="str">
        <f t="shared" si="121"/>
        <v>FAIR-D4_104</v>
      </c>
      <c r="C913" s="51" t="s">
        <v>908</v>
      </c>
      <c r="D913" s="4">
        <f t="shared" si="124"/>
        <v>45164</v>
      </c>
      <c r="E913" s="1" t="s">
        <v>1038</v>
      </c>
      <c r="F913" s="81" t="str">
        <f>HYPERLINK(VLOOKUP(E913,Video_List!G:K,5),"video")</f>
        <v>video</v>
      </c>
      <c r="G913" s="5" t="str">
        <f>IF(ISBLANK(E913),"",IFERROR(IF(MATCH(E913,Video_List!$G:$G,)&gt;0,"ok",""),"errr"))</f>
        <v>ok</v>
      </c>
      <c r="H913" s="1" t="s">
        <v>1038</v>
      </c>
      <c r="I913" s="81" t="str">
        <f>HYPERLINK(VLOOKUP(H913,Video_List!G:K,5),"video")</f>
        <v>video</v>
      </c>
      <c r="J913" s="5" t="str">
        <f>IF(ISBLANK(H913),"",IFERROR(IF(MATCH(H913,Video_List!$G:$G,)&gt;0,"ok",""),"error"))</f>
        <v>ok</v>
      </c>
      <c r="K913" s="2">
        <v>45164.551493055602</v>
      </c>
      <c r="L913" s="2">
        <v>45164.551724536999</v>
      </c>
      <c r="M913" s="59">
        <f t="shared" si="122"/>
        <v>2.3148139734985307E-4</v>
      </c>
      <c r="N913" s="53" t="s">
        <v>31</v>
      </c>
      <c r="O913" s="54" t="s">
        <v>32</v>
      </c>
      <c r="P913" s="54" t="s">
        <v>33</v>
      </c>
      <c r="Q913" s="6">
        <v>104</v>
      </c>
      <c r="R913" s="5" t="str">
        <f t="shared" si="127"/>
        <v>FAIR-D4/104</v>
      </c>
      <c r="S913" s="4" t="str">
        <f>IF(ISBLANK(E913),"",IF(E913=H913, "1 video",CONCATENATE((+COUNTIFS(Video_List!$A:$A,Monitoring!C913,Video_List!$D:$D,"&lt;=" &amp;Monitoring!L913)-COUNTIFS(Video_List!$A:$A,Monitoring!C913,Video_List!$D:$D,"&lt;=" &amp;Monitoring!K913))+1," videos")))</f>
        <v>1 video</v>
      </c>
      <c r="T913" s="54" t="s">
        <v>34</v>
      </c>
      <c r="U913" s="75"/>
      <c r="V913" s="7" t="str">
        <f t="shared" si="125"/>
        <v/>
      </c>
      <c r="W913" s="85" t="str">
        <f t="shared" si="123"/>
        <v>yes</v>
      </c>
      <c r="X913" s="86" t="s">
        <v>35</v>
      </c>
      <c r="Y913" s="87" t="str">
        <f>+IFERROR(IF(Z913="#N/C","#N/C",IF(Z913=0,INDEX(Taxonomy_UniqueValues!A:A,MATCH(AA913,Taxonomy_UniqueValues!C:C,0)),INDEX(Taxonomy_UniqueValues!A:A,MATCH(Z913,Taxonomy_UniqueValues!B:B,0)))),"#N/C")</f>
        <v>Insecta</v>
      </c>
      <c r="Z913" s="87" t="str">
        <f>+IFERROR(IF(AA913="#N/C","#N/C",IF(AA913=0,INDEX(Taxonomy_UniqueValues!B:B,MATCH(AB913,Taxonomy_UniqueValues!D:D,0)),INDEX(Taxonomy_UniqueValues!B:B,MATCH(AA913,Taxonomy_UniqueValues!C:C,0)))),"#N/C")</f>
        <v>Diptera</v>
      </c>
      <c r="AA913" s="87" t="str">
        <f>+IFERROR(IF(AB913="#N/C","#N/C",IF(AB913=0,INDEX(Taxonomy_UniqueValues!C:C,MATCH(AC913,Taxonomy_UniqueValues!E:E,0)),INDEX(Taxonomy_UniqueValues!C:C,MATCH(AB913,Taxonomy_UniqueValues!D:D,0)))),"#N/C")</f>
        <v>Brachycera</v>
      </c>
      <c r="AB913" s="87" t="str">
        <f>+IFERROR(IF(AC913="#N/C","#N/C",IF(AC913=0,INDEX(Taxonomy_UniqueValues!D:D,MATCH(AD913,Taxonomy_UniqueValues!F:F,0)),INDEX(Taxonomy_UniqueValues!D:D,MATCH(AC913,Taxonomy_UniqueValues!E:E,0)))),"#N/C")</f>
        <v>Muscomorpha</v>
      </c>
      <c r="AC913" s="87" t="str">
        <f>+IFERROR(IF(AD913="#N/C","#N/C",IF(AD913=0,INDEX(Taxonomy_UniqueValues!E:E,MATCH(AE913,Taxonomy_UniqueValues!G:G,0)),INDEX(Taxonomy_UniqueValues!E:E,MATCH(AD913,Taxonomy_UniqueValues!F:F,0)))),"#N/C")</f>
        <v>Muscoidea</v>
      </c>
      <c r="AD913" s="87" t="str">
        <f>+IFERROR(IF(AE913="#N/C","#N/C",IF(AE913=0,INDEX(Taxonomy_UniqueValues!F:F,MATCH(AF913,Taxonomy_UniqueValues!H:H,0)),INDEX(Taxonomy_UniqueValues!F:F,MATCH(AE913,Taxonomy_UniqueValues!G:G,0)))),"#N/C")</f>
        <v>Fanniidae</v>
      </c>
      <c r="AE913" s="87">
        <f>+IFERROR(IF(AF913="#N/C","#N/C",INDEX(Taxonomy_UniqueValues!G:G,MATCH(AF913,Taxonomy_UniqueValues!H:H,0))),"#N/C")</f>
        <v>0</v>
      </c>
      <c r="AF913" s="89" t="s">
        <v>39</v>
      </c>
      <c r="AG913" s="88" t="s">
        <v>37</v>
      </c>
      <c r="AH913" s="39" t="str" cm="1">
        <f t="array" ref="AH913">IF(LEN(V913)&gt;1,V913,_xlfn.LET(_xlpm.cls,Y913, _xlpm.ord,IFERROR(Z913,"#N/C"), _xlpm.subord,IFERROR(AA913,"#N/C"), _xlpm.infr,IFERROR(AB913,"#N/C"), _xlpm.sf,IFERROR(AC913,"#N/C"), _xlpm.fam,IFERROR(AD913,"#N/C"), _xlpm.subfam,IF(TRIM(AE913)="-","#N/C",IFERROR(AE913,"#N/C")),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_xlpm.fallback,IF(IFERROR(Z913,"#N/C")="#N/C",Y913,IF(IFERROR(AA913,"#N/C")="#N/C",Z913,IF(IFERROR(AB913,"#N/C")="#N/C",AA913,IF(IFERROR(AC913,"#N/C")="#N/C",AB913,IF(IFERROR(AD913,"#N/C")="#N/C",AC913,IF(IFERROR(AE913,"#N/C")="#N/C",AD913,"#N/C")))))), _xlpm.finalResult,IF(OR(_xlpm.computedResult="",_xlpm.computedResult="#N/C"),_xlpm.fallback,_xlpm.computedResult), INDEX(_xlpm.finalResult,1)))</f>
        <v>fly</v>
      </c>
      <c r="AI913" s="106" t="s">
        <v>35</v>
      </c>
      <c r="AJ913" s="55" t="str">
        <f t="shared" si="126"/>
        <v>Insecta.Diptera.Brachycera.Muscomorpha.Muscoidea.Fanniidae.0.Fannia.#N/C</v>
      </c>
    </row>
    <row r="914" spans="1:36" x14ac:dyDescent="0.25">
      <c r="A914" s="3">
        <v>105</v>
      </c>
      <c r="B914" s="50" t="str">
        <f t="shared" si="121"/>
        <v>FAIR-D4_105</v>
      </c>
      <c r="C914" s="51" t="s">
        <v>908</v>
      </c>
      <c r="D914" s="4">
        <f t="shared" si="124"/>
        <v>45164</v>
      </c>
      <c r="E914" s="1" t="s">
        <v>1039</v>
      </c>
      <c r="F914" s="81" t="str">
        <f>HYPERLINK(VLOOKUP(E914,Video_List!G:K,5),"video")</f>
        <v>video</v>
      </c>
      <c r="G914" s="5" t="str">
        <f>IF(ISBLANK(E914),"",IFERROR(IF(MATCH(E914,Video_List!$G:$G,)&gt;0,"ok",""),"errr"))</f>
        <v>ok</v>
      </c>
      <c r="H914" s="1" t="s">
        <v>1040</v>
      </c>
      <c r="I914" s="81" t="str">
        <f>HYPERLINK(VLOOKUP(H914,Video_List!G:K,5),"video")</f>
        <v>video</v>
      </c>
      <c r="J914" s="5" t="str">
        <f>IF(ISBLANK(H914),"",IFERROR(IF(MATCH(H914,Video_List!$G:$G,)&gt;0,"ok",""),"error"))</f>
        <v>ok</v>
      </c>
      <c r="K914" s="2">
        <v>45164.552974537</v>
      </c>
      <c r="L914" s="2">
        <v>45164.553553240701</v>
      </c>
      <c r="M914" s="59">
        <f t="shared" si="122"/>
        <v>5.7870370073942468E-4</v>
      </c>
      <c r="N914" s="53" t="s">
        <v>31</v>
      </c>
      <c r="O914" s="54" t="s">
        <v>35</v>
      </c>
      <c r="P914" s="54" t="s">
        <v>33</v>
      </c>
      <c r="Q914" s="6">
        <v>105</v>
      </c>
      <c r="R914" s="5" t="str">
        <f t="shared" si="127"/>
        <v>FAIR-D4/105</v>
      </c>
      <c r="S914" s="4" t="str">
        <f>IF(ISBLANK(E914),"",IF(E914=H914, "1 video",CONCATENATE((+COUNTIFS(Video_List!$A:$A,Monitoring!C914,Video_List!$D:$D,"&lt;=" &amp;Monitoring!L914)-COUNTIFS(Video_List!$A:$A,Monitoring!C914,Video_List!$D:$D,"&lt;=" &amp;Monitoring!K914))+1," videos")))</f>
        <v>2 videos</v>
      </c>
      <c r="T914" s="54" t="s">
        <v>34</v>
      </c>
      <c r="U914" s="75"/>
      <c r="V914" s="7" t="str">
        <f t="shared" si="125"/>
        <v/>
      </c>
      <c r="W914" s="85" t="str">
        <f t="shared" si="123"/>
        <v>yes</v>
      </c>
      <c r="X914" s="86" t="s">
        <v>35</v>
      </c>
      <c r="Y914" s="87" t="str">
        <f>+IFERROR(IF(Z914="#N/C","#N/C",IF(Z914=0,INDEX(Taxonomy_UniqueValues!A:A,MATCH(AA914,Taxonomy_UniqueValues!C:C,0)),INDEX(Taxonomy_UniqueValues!A:A,MATCH(Z914,Taxonomy_UniqueValues!B:B,0)))),"#N/C")</f>
        <v>Insecta</v>
      </c>
      <c r="Z914" s="87" t="str">
        <f>+IFERROR(IF(AA914="#N/C","#N/C",IF(AA914=0,INDEX(Taxonomy_UniqueValues!B:B,MATCH(AB914,Taxonomy_UniqueValues!D:D,0)),INDEX(Taxonomy_UniqueValues!B:B,MATCH(AA914,Taxonomy_UniqueValues!C:C,0)))),"#N/C")</f>
        <v>Diptera</v>
      </c>
      <c r="AA914" s="87" t="str">
        <f>+IFERROR(IF(AB914="#N/C","#N/C",IF(AB914=0,INDEX(Taxonomy_UniqueValues!C:C,MATCH(AC914,Taxonomy_UniqueValues!E:E,0)),INDEX(Taxonomy_UniqueValues!C:C,MATCH(AB914,Taxonomy_UniqueValues!D:D,0)))),"#N/C")</f>
        <v>Brachycera</v>
      </c>
      <c r="AB914" s="87" t="str">
        <f>+IFERROR(IF(AC914="#N/C","#N/C",IF(AC914=0,INDEX(Taxonomy_UniqueValues!D:D,MATCH(AD914,Taxonomy_UniqueValues!F:F,0)),INDEX(Taxonomy_UniqueValues!D:D,MATCH(AC914,Taxonomy_UniqueValues!E:E,0)))),"#N/C")</f>
        <v>Muscomorpha</v>
      </c>
      <c r="AC914" s="87" t="str">
        <f>+IFERROR(IF(AD914="#N/C","#N/C",IF(AD914=0,INDEX(Taxonomy_UniqueValues!E:E,MATCH(AE914,Taxonomy_UniqueValues!G:G,0)),INDEX(Taxonomy_UniqueValues!E:E,MATCH(AD914,Taxonomy_UniqueValues!F:F,0)))),"#N/C")</f>
        <v>Muscoidea</v>
      </c>
      <c r="AD914" s="87" t="str">
        <f>+IFERROR(IF(AE914="#N/C","#N/C",IF(AE914=0,INDEX(Taxonomy_UniqueValues!F:F,MATCH(AF914,Taxonomy_UniqueValues!H:H,0)),INDEX(Taxonomy_UniqueValues!F:F,MATCH(AE914,Taxonomy_UniqueValues!G:G,0)))),"#N/C")</f>
        <v>Fanniidae</v>
      </c>
      <c r="AE914" s="87">
        <f>+IFERROR(IF(AF914="#N/C","#N/C",INDEX(Taxonomy_UniqueValues!G:G,MATCH(AF914,Taxonomy_UniqueValues!H:H,0))),"#N/C")</f>
        <v>0</v>
      </c>
      <c r="AF914" s="89" t="s">
        <v>39</v>
      </c>
      <c r="AG914" s="88" t="s">
        <v>37</v>
      </c>
      <c r="AH914" s="39" t="str" cm="1">
        <f t="array" ref="AH914">IF(LEN(V914)&gt;1,V914,_xlfn.LET(_xlpm.cls,Y914, _xlpm.ord,IFERROR(Z914,"#N/C"), _xlpm.subord,IFERROR(AA914,"#N/C"), _xlpm.infr,IFERROR(AB914,"#N/C"), _xlpm.sf,IFERROR(AC914,"#N/C"), _xlpm.fam,IFERROR(AD914,"#N/C"), _xlpm.subfam,IF(TRIM(AE914)="-","#N/C",IFERROR(AE914,"#N/C")),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_xlpm.fallback,IF(IFERROR(Z914,"#N/C")="#N/C",Y914,IF(IFERROR(AA914,"#N/C")="#N/C",Z914,IF(IFERROR(AB914,"#N/C")="#N/C",AA914,IF(IFERROR(AC914,"#N/C")="#N/C",AB914,IF(IFERROR(AD914,"#N/C")="#N/C",AC914,IF(IFERROR(AE914,"#N/C")="#N/C",AD914,"#N/C")))))), _xlpm.finalResult,IF(OR(_xlpm.computedResult="",_xlpm.computedResult="#N/C"),_xlpm.fallback,_xlpm.computedResult), INDEX(_xlpm.finalResult,1)))</f>
        <v>fly</v>
      </c>
      <c r="AI914" s="106" t="s">
        <v>35</v>
      </c>
      <c r="AJ914" s="55" t="str">
        <f t="shared" si="126"/>
        <v>Insecta.Diptera.Brachycera.Muscomorpha.Muscoidea.Fanniidae.0.Fannia.#N/C</v>
      </c>
    </row>
    <row r="915" spans="1:36" x14ac:dyDescent="0.25">
      <c r="A915" s="3">
        <v>106</v>
      </c>
      <c r="B915" s="50" t="str">
        <f t="shared" si="121"/>
        <v>FAIR-D4_106</v>
      </c>
      <c r="C915" s="51" t="s">
        <v>908</v>
      </c>
      <c r="D915" s="4">
        <f t="shared" si="124"/>
        <v>45164</v>
      </c>
      <c r="E915" s="1" t="s">
        <v>1040</v>
      </c>
      <c r="F915" s="81" t="str">
        <f>HYPERLINK(VLOOKUP(E915,Video_List!G:K,5),"video")</f>
        <v>video</v>
      </c>
      <c r="G915" s="5" t="str">
        <f>IF(ISBLANK(E915),"",IFERROR(IF(MATCH(E915,Video_List!$G:$G,)&gt;0,"ok",""),"errr"))</f>
        <v>ok</v>
      </c>
      <c r="H915" s="1" t="s">
        <v>1040</v>
      </c>
      <c r="I915" s="81" t="str">
        <f>HYPERLINK(VLOOKUP(H915,Video_List!G:K,5),"video")</f>
        <v>video</v>
      </c>
      <c r="J915" s="5" t="str">
        <f>IF(ISBLANK(H915),"",IFERROR(IF(MATCH(H915,Video_List!$G:$G,)&gt;0,"ok",""),"error"))</f>
        <v>ok</v>
      </c>
      <c r="K915" s="2">
        <v>45164.553483796299</v>
      </c>
      <c r="L915" s="2">
        <v>45164.553634259297</v>
      </c>
      <c r="M915" s="59">
        <f t="shared" si="122"/>
        <v>1.5046299813548103E-4</v>
      </c>
      <c r="N915" s="53" t="s">
        <v>46</v>
      </c>
      <c r="O915" s="54" t="s">
        <v>35</v>
      </c>
      <c r="P915" s="54" t="s">
        <v>46</v>
      </c>
      <c r="Q915" s="6">
        <v>106</v>
      </c>
      <c r="R915" s="5" t="str">
        <f t="shared" si="127"/>
        <v>FAIR-D4/106</v>
      </c>
      <c r="S915" s="4" t="str">
        <f>IF(ISBLANK(E915),"",IF(E915=H915, "1 video",CONCATENATE((+COUNTIFS(Video_List!$A:$A,Monitoring!C915,Video_List!$D:$D,"&lt;=" &amp;Monitoring!L915)-COUNTIFS(Video_List!$A:$A,Monitoring!C915,Video_List!$D:$D,"&lt;=" &amp;Monitoring!K915))+1," videos")))</f>
        <v>1 video</v>
      </c>
      <c r="T915" s="54" t="s">
        <v>34</v>
      </c>
      <c r="U915" s="75"/>
      <c r="V915" s="7" t="str">
        <f t="shared" si="125"/>
        <v/>
      </c>
      <c r="W915" s="85" t="str">
        <f t="shared" si="123"/>
        <v>yes</v>
      </c>
      <c r="X915" s="86" t="s">
        <v>35</v>
      </c>
      <c r="Y915" s="87" t="str">
        <f>+IFERROR(IF(Z915="#N/C","#N/C",INDEX(Taxonomy_UniqueValues!A:A,MATCH(Z915,Taxonomy_UniqueValues!B:B,0))),"#N/C")</f>
        <v>Insecta</v>
      </c>
      <c r="Z915" s="87" t="str">
        <f>+IFERROR(IF(AA915="#N/C","#N/C",INDEX(Taxonomy_UniqueValues!B:B,MATCH(AA915,Taxonomy_UniqueValues!C:C,0))),"#N/C")</f>
        <v>Diptera</v>
      </c>
      <c r="AA915" s="87" t="str">
        <f>+IFERROR(IF(AC915="#N/C","#N/C",INDEX(Taxonomy_UniqueValues!C:C,MATCH(AC915,Taxonomy_UniqueValues!E:E,0))),"#N/C")</f>
        <v>Brachycera</v>
      </c>
      <c r="AB915" s="87" t="str">
        <f>+IFERROR(IF(AC915="#N/C","#N/C",INDEX(Taxonomy_UniqueValues!D:D,MATCH(AC915,Taxonomy_UniqueValues!E:E,0))),"#N/C")</f>
        <v>Muscomorpha</v>
      </c>
      <c r="AC915" s="87" t="str">
        <f>+IFERROR(IF(AD915="#N/C","#N/C",INDEX(Taxonomy_UniqueValues!E:E,MATCH(AD915,Taxonomy_UniqueValues!F:F,0))),"#N/C")</f>
        <v>Ephydroidea</v>
      </c>
      <c r="AD915" s="87" t="str">
        <f>+IFERROR(IF(AE915="#N/C","#N/C",INDEX(Taxonomy_UniqueValues!F:F,MATCH(AE915,Taxonomy_UniqueValues!G:G,0))),"#N/C")</f>
        <v>Drosophilidae</v>
      </c>
      <c r="AE915" s="87" t="s">
        <v>1026</v>
      </c>
      <c r="AF915" s="89" t="str">
        <f>+IFERROR(IF(AG915="#N/C","#N/C",INDEX(Taxonomy_UniqueValues!H:H,MATCH(AG915,Taxonomy_UniqueValues!I:I,0))),"#N/C")</f>
        <v>#N/C</v>
      </c>
      <c r="AG915" s="88" t="s">
        <v>37</v>
      </c>
      <c r="AH915" s="39" t="str" cm="1">
        <f t="array" ref="AH915">IF(LEN(V915)&gt;1,V915,_xlfn.LET(_xlpm.cls,Y915, _xlpm.ord,IFERROR(Z915,"#N/C"), _xlpm.subord,IFERROR(AA915,"#N/C"), _xlpm.infr,IFERROR(AB915,"#N/C"), _xlpm.sf,IFERROR(AC915,"#N/C"), _xlpm.fam,IFERROR(AD915,"#N/C"), _xlpm.subfam,IF(TRIM(AE915)="-","#N/C",IFERROR(AE915,"#N/C")),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_xlpm.fallback,IF(IFERROR(Z915,"#N/C")="#N/C",Y915,IF(IFERROR(AA915,"#N/C")="#N/C",Z915,IF(IFERROR(AB915,"#N/C")="#N/C",AA915,IF(IFERROR(AC915,"#N/C")="#N/C",AB915,IF(IFERROR(AD915,"#N/C")="#N/C",AC915,IF(IFERROR(AE915,"#N/C")="#N/C",AD915,"#N/C")))))), _xlpm.finalResult,IF(OR(_xlpm.computedResult="",_xlpm.computedResult="#N/C"),_xlpm.fallback,_xlpm.computedResult), INDEX(_xlpm.finalResult,1)))</f>
        <v>fruit_fly</v>
      </c>
      <c r="AI915" s="106" t="s">
        <v>35</v>
      </c>
      <c r="AJ915" s="55" t="str">
        <f t="shared" si="126"/>
        <v>Insecta.Diptera.Brachycera.Muscomorpha.Ephydroidea.Drosophilidae.Drosophilinae.#N/C.#N/C</v>
      </c>
    </row>
    <row r="916" spans="1:36" x14ac:dyDescent="0.25">
      <c r="A916" s="3">
        <v>107</v>
      </c>
      <c r="B916" s="50" t="str">
        <f t="shared" si="121"/>
        <v>FAIR-D4_107</v>
      </c>
      <c r="C916" s="51" t="s">
        <v>908</v>
      </c>
      <c r="D916" s="4">
        <f t="shared" si="124"/>
        <v>45164</v>
      </c>
      <c r="E916" s="1" t="s">
        <v>1041</v>
      </c>
      <c r="F916" s="81" t="str">
        <f>HYPERLINK(VLOOKUP(E916,Video_List!G:K,5),"video")</f>
        <v>video</v>
      </c>
      <c r="G916" s="5" t="str">
        <f>IF(ISBLANK(E916),"",IFERROR(IF(MATCH(E916,Video_List!$G:$G,)&gt;0,"ok",""),"errr"))</f>
        <v>ok</v>
      </c>
      <c r="H916" s="1" t="s">
        <v>1041</v>
      </c>
      <c r="I916" s="81" t="str">
        <f>HYPERLINK(VLOOKUP(H916,Video_List!G:K,5),"video")</f>
        <v>video</v>
      </c>
      <c r="J916" s="5" t="str">
        <f>IF(ISBLANK(H916),"",IFERROR(IF(MATCH(H916,Video_List!$G:$G,)&gt;0,"ok",""),"error"))</f>
        <v>ok</v>
      </c>
      <c r="K916" s="2">
        <v>45164.559675925899</v>
      </c>
      <c r="L916" s="2">
        <v>45164.559745370403</v>
      </c>
      <c r="M916" s="59">
        <f t="shared" si="122"/>
        <v>6.9444504333660007E-5</v>
      </c>
      <c r="N916" s="53" t="s">
        <v>46</v>
      </c>
      <c r="O916" s="54" t="s">
        <v>32</v>
      </c>
      <c r="P916" s="54" t="s">
        <v>33</v>
      </c>
      <c r="Q916" s="6">
        <v>107</v>
      </c>
      <c r="R916" s="5" t="str">
        <f t="shared" si="127"/>
        <v>FAIR-D4/107</v>
      </c>
      <c r="S916" s="4" t="str">
        <f>IF(ISBLANK(E916),"",IF(E916=H916, "1 video",CONCATENATE((+COUNTIFS(Video_List!$A:$A,Monitoring!C916,Video_List!$D:$D,"&lt;=" &amp;Monitoring!L916)-COUNTIFS(Video_List!$A:$A,Monitoring!C916,Video_List!$D:$D,"&lt;=" &amp;Monitoring!K916))+1," videos")))</f>
        <v>1 video</v>
      </c>
      <c r="T916" s="54" t="s">
        <v>34</v>
      </c>
      <c r="U916" s="75"/>
      <c r="V916" s="7" t="str">
        <f t="shared" si="125"/>
        <v/>
      </c>
      <c r="W916" s="85" t="str">
        <f t="shared" si="123"/>
        <v>yes</v>
      </c>
      <c r="X916" s="86" t="s">
        <v>35</v>
      </c>
      <c r="Y916" s="87" t="str">
        <f>+IFERROR(IF(Z916="#N/C","#N/C",IF(Z916=0,INDEX(Taxonomy_UniqueValues!A:A,MATCH(AA916,Taxonomy_UniqueValues!C:C,0)),INDEX(Taxonomy_UniqueValues!A:A,MATCH(Z916,Taxonomy_UniqueValues!B:B,0)))),"#N/C")</f>
        <v>Insecta</v>
      </c>
      <c r="Z916" s="87" t="str">
        <f>+IFERROR(IF(AA916="#N/C","#N/C",IF(AA916=0,INDEX(Taxonomy_UniqueValues!B:B,MATCH(AB916,Taxonomy_UniqueValues!D:D,0)),INDEX(Taxonomy_UniqueValues!B:B,MATCH(AA916,Taxonomy_UniqueValues!C:C,0)))),"#N/C")</f>
        <v>Diptera</v>
      </c>
      <c r="AA916" s="87" t="str">
        <f>+IFERROR(IF(AB916="#N/C","#N/C",IF(AB916=0,INDEX(Taxonomy_UniqueValues!C:C,MATCH(AC916,Taxonomy_UniqueValues!E:E,0)),INDEX(Taxonomy_UniqueValues!C:C,MATCH(AB916,Taxonomy_UniqueValues!D:D,0)))),"#N/C")</f>
        <v>Brachycera</v>
      </c>
      <c r="AB916" s="87" t="str">
        <f>+IFERROR(IF(AC916="#N/C","#N/C",IF(AC916=0,INDEX(Taxonomy_UniqueValues!D:D,MATCH(AD916,Taxonomy_UniqueValues!F:F,0)),INDEX(Taxonomy_UniqueValues!D:D,MATCH(AC916,Taxonomy_UniqueValues!E:E,0)))),"#N/C")</f>
        <v>Muscomorpha</v>
      </c>
      <c r="AC916" s="87" t="str">
        <f>+IFERROR(IF(AD916="#N/C","#N/C",IF(AD916=0,INDEX(Taxonomy_UniqueValues!E:E,MATCH(AE916,Taxonomy_UniqueValues!G:G,0)),INDEX(Taxonomy_UniqueValues!E:E,MATCH(AD916,Taxonomy_UniqueValues!F:F,0)))),"#N/C")</f>
        <v>Muscoidea</v>
      </c>
      <c r="AD916" s="87" t="str">
        <f>+IFERROR(IF(AE916="#N/C","#N/C",IF(AE916=0,INDEX(Taxonomy_UniqueValues!F:F,MATCH(AF916,Taxonomy_UniqueValues!H:H,0)),INDEX(Taxonomy_UniqueValues!F:F,MATCH(AE916,Taxonomy_UniqueValues!G:G,0)))),"#N/C")</f>
        <v>Fanniidae</v>
      </c>
      <c r="AE916" s="87">
        <f>+IFERROR(IF(AF916="#N/C","#N/C",INDEX(Taxonomy_UniqueValues!G:G,MATCH(AF916,Taxonomy_UniqueValues!H:H,0))),"#N/C")</f>
        <v>0</v>
      </c>
      <c r="AF916" s="89" t="s">
        <v>39</v>
      </c>
      <c r="AG916" s="88" t="s">
        <v>37</v>
      </c>
      <c r="AH916" s="39" t="str" cm="1">
        <f t="array" ref="AH916">IF(LEN(V916)&gt;1,V916,_xlfn.LET(_xlpm.cls,Y916, _xlpm.ord,IFERROR(Z916,"#N/C"), _xlpm.subord,IFERROR(AA916,"#N/C"), _xlpm.infr,IFERROR(AB916,"#N/C"), _xlpm.sf,IFERROR(AC916,"#N/C"), _xlpm.fam,IFERROR(AD916,"#N/C"), _xlpm.subfam,IF(TRIM(AE916)="-","#N/C",IFERROR(AE916,"#N/C")),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_xlpm.fallback,IF(IFERROR(Z916,"#N/C")="#N/C",Y916,IF(IFERROR(AA916,"#N/C")="#N/C",Z916,IF(IFERROR(AB916,"#N/C")="#N/C",AA916,IF(IFERROR(AC916,"#N/C")="#N/C",AB916,IF(IFERROR(AD916,"#N/C")="#N/C",AC916,IF(IFERROR(AE916,"#N/C")="#N/C",AD916,"#N/C")))))), _xlpm.finalResult,IF(OR(_xlpm.computedResult="",_xlpm.computedResult="#N/C"),_xlpm.fallback,_xlpm.computedResult), INDEX(_xlpm.finalResult,1)))</f>
        <v>fly</v>
      </c>
      <c r="AI916" s="106" t="s">
        <v>35</v>
      </c>
      <c r="AJ916" s="55" t="str">
        <f t="shared" si="126"/>
        <v>Insecta.Diptera.Brachycera.Muscomorpha.Muscoidea.Fanniidae.0.Fannia.#N/C</v>
      </c>
    </row>
    <row r="917" spans="1:36" x14ac:dyDescent="0.25">
      <c r="A917" s="3">
        <v>108</v>
      </c>
      <c r="B917" s="50" t="str">
        <f t="shared" si="121"/>
        <v>FAIR-D4_108</v>
      </c>
      <c r="C917" s="51" t="s">
        <v>908</v>
      </c>
      <c r="D917" s="4">
        <f t="shared" si="124"/>
        <v>45164</v>
      </c>
      <c r="E917" s="1" t="s">
        <v>1042</v>
      </c>
      <c r="F917" s="81" t="str">
        <f>HYPERLINK(VLOOKUP(E917,Video_List!G:K,5),"video")</f>
        <v>video</v>
      </c>
      <c r="G917" s="5" t="str">
        <f>IF(ISBLANK(E917),"",IFERROR(IF(MATCH(E917,Video_List!$G:$G,)&gt;0,"ok",""),"errr"))</f>
        <v>ok</v>
      </c>
      <c r="H917" s="1" t="s">
        <v>1042</v>
      </c>
      <c r="I917" s="81" t="str">
        <f>HYPERLINK(VLOOKUP(H917,Video_List!G:K,5),"video")</f>
        <v>video</v>
      </c>
      <c r="J917" s="5" t="str">
        <f>IF(ISBLANK(H917),"",IFERROR(IF(MATCH(H917,Video_List!$G:$G,)&gt;0,"ok",""),"error"))</f>
        <v>ok</v>
      </c>
      <c r="K917" s="2">
        <v>45164.560891203699</v>
      </c>
      <c r="L917" s="2">
        <v>45164.561168981498</v>
      </c>
      <c r="M917" s="59">
        <f t="shared" si="122"/>
        <v>2.777777990559116E-4</v>
      </c>
      <c r="N917" s="53" t="s">
        <v>33</v>
      </c>
      <c r="O917" s="54" t="s">
        <v>32</v>
      </c>
      <c r="P917" s="54" t="s">
        <v>31</v>
      </c>
      <c r="Q917" s="6">
        <v>108</v>
      </c>
      <c r="R917" s="5" t="str">
        <f t="shared" si="127"/>
        <v>FAIR-D4/108</v>
      </c>
      <c r="S917" s="4" t="str">
        <f>IF(ISBLANK(E917),"",IF(E917=H917, "1 video",CONCATENATE((+COUNTIFS(Video_List!$A:$A,Monitoring!C917,Video_List!$D:$D,"&lt;=" &amp;Monitoring!L917)-COUNTIFS(Video_List!$A:$A,Monitoring!C917,Video_List!$D:$D,"&lt;=" &amp;Monitoring!K917))+1," videos")))</f>
        <v>1 video</v>
      </c>
      <c r="T917" s="54" t="s">
        <v>57</v>
      </c>
      <c r="U917" s="75"/>
      <c r="V917" s="7" t="str">
        <f t="shared" si="125"/>
        <v/>
      </c>
      <c r="W917" s="85" t="str">
        <f t="shared" si="123"/>
        <v>yes</v>
      </c>
      <c r="X917" s="86" t="s">
        <v>32</v>
      </c>
      <c r="Y917" s="87" t="str">
        <f>+IFERROR(IF(Z917="#N/C","#N/C",INDEX(Taxonomy_UniqueValues!A:A,MATCH(Z917,Taxonomy_UniqueValues!B:B,0))),"#N/C")</f>
        <v>Insecta</v>
      </c>
      <c r="Z917" s="87" t="str">
        <f>+IFERROR(IF(AA917="#N/C","#N/C",INDEX(Taxonomy_UniqueValues!B:B,MATCH(AA917,Taxonomy_UniqueValues!C:C,0))),"#N/C")</f>
        <v>Hymenoptera</v>
      </c>
      <c r="AA917" s="87" t="str">
        <f>+IFERROR(IF(AC917="#N/C","#N/C",INDEX(Taxonomy_UniqueValues!C:C,MATCH(AC917,Taxonomy_UniqueValues!E:E,0))),"#N/C")</f>
        <v>Apocrita</v>
      </c>
      <c r="AB917" s="87" t="str">
        <f>+IFERROR(IF(AC917="#N/C","#N/C",INDEX(Taxonomy_UniqueValues!D:D,MATCH(AC917,Taxonomy_UniqueValues!E:E,0))),"#N/C")</f>
        <v>Aculeata</v>
      </c>
      <c r="AC917" s="87" t="str">
        <f>+IFERROR(IF(AD917="#N/C","#N/C",INDEX(Taxonomy_UniqueValues!E:E,MATCH(AD917,Taxonomy_UniqueValues!F:F,0))),"#N/C")</f>
        <v>Vespoidea</v>
      </c>
      <c r="AD917" s="87" t="str">
        <f>+IFERROR(IF(AE917="#N/C","#N/C",INDEX(Taxonomy_UniqueValues!F:F,MATCH(AE917,Taxonomy_UniqueValues!G:G,0))),"#N/C")</f>
        <v>Vespidae</v>
      </c>
      <c r="AE917" s="87" t="str">
        <f>+IFERROR(IF(AF917="#N/C","#N/C",INDEX(Taxonomy_UniqueValues!G:G,MATCH(AF917,Taxonomy_UniqueValues!H:H,0))),"#N/C")</f>
        <v>Vespinae</v>
      </c>
      <c r="AF917" s="89" t="s">
        <v>58</v>
      </c>
      <c r="AG917" s="88" t="s">
        <v>37</v>
      </c>
      <c r="AH917" s="39" t="str" cm="1">
        <f t="array" ref="AH917">IF(LEN(V917)&gt;1,V917,_xlfn.LET(_xlpm.cls,Y917, _xlpm.ord,IFERROR(Z917,"#N/C"), _xlpm.subord,IFERROR(AA917,"#N/C"), _xlpm.infr,IFERROR(AB917,"#N/C"), _xlpm.sf,IFERROR(AC917,"#N/C"), _xlpm.fam,IFERROR(AD917,"#N/C"), _xlpm.subfam,IF(TRIM(AE917)="-","#N/C",IFERROR(AE917,"#N/C")),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_xlpm.fallback,IF(IFERROR(Z917,"#N/C")="#N/C",Y917,IF(IFERROR(AA917,"#N/C")="#N/C",Z917,IF(IFERROR(AB917,"#N/C")="#N/C",AA917,IF(IFERROR(AC917,"#N/C")="#N/C",AB917,IF(IFERROR(AD917,"#N/C")="#N/C",AC917,IF(IFERROR(AE917,"#N/C")="#N/C",AD917,"#N/C")))))), _xlpm.finalResult,IF(OR(_xlpm.computedResult="",_xlpm.computedResult="#N/C"),_xlpm.fallback,_xlpm.computedResult), INDEX(_xlpm.finalResult,1)))</f>
        <v>wasp</v>
      </c>
      <c r="AI917" s="106" t="s">
        <v>35</v>
      </c>
      <c r="AJ917" s="55" t="str">
        <f t="shared" si="126"/>
        <v>Insecta.Hymenoptera.Apocrita.Aculeata.Vespoidea.Vespidae.Vespinae.Vespula.#N/C</v>
      </c>
    </row>
    <row r="918" spans="1:36" x14ac:dyDescent="0.25">
      <c r="A918" s="3">
        <v>110</v>
      </c>
      <c r="B918" s="50" t="str">
        <f t="shared" si="121"/>
        <v>FAIR-D4_110</v>
      </c>
      <c r="C918" s="51" t="s">
        <v>908</v>
      </c>
      <c r="D918" s="4">
        <f t="shared" ref="D918:D949" si="128">IF(ISBLANK(E918),"",+VALUE(MID(E918, FIND("_", E918)+1,10)))</f>
        <v>45164</v>
      </c>
      <c r="E918" s="1" t="s">
        <v>1043</v>
      </c>
      <c r="F918" s="81" t="str">
        <f>HYPERLINK(VLOOKUP(E918,Video_List!G:K,5),"video")</f>
        <v>video</v>
      </c>
      <c r="G918" s="5" t="str">
        <f>IF(ISBLANK(E918),"",IFERROR(IF(MATCH(E918,Video_List!$G:$G,)&gt;0,"ok",""),"errr"))</f>
        <v>ok</v>
      </c>
      <c r="H918" s="1" t="s">
        <v>1043</v>
      </c>
      <c r="I918" s="81" t="str">
        <f>HYPERLINK(VLOOKUP(H918,Video_List!G:K,5),"video")</f>
        <v>video</v>
      </c>
      <c r="J918" s="5" t="str">
        <f>IF(ISBLANK(H918),"",IFERROR(IF(MATCH(H918,Video_List!$G:$G,)&gt;0,"ok",""),"error"))</f>
        <v>ok</v>
      </c>
      <c r="K918" s="2">
        <v>45164.561932870398</v>
      </c>
      <c r="L918" s="2">
        <v>45164.562256944402</v>
      </c>
      <c r="M918" s="59">
        <f t="shared" si="122"/>
        <v>3.2407400431111455E-4</v>
      </c>
      <c r="N918" s="53" t="s">
        <v>31</v>
      </c>
      <c r="O918" s="54" t="s">
        <v>35</v>
      </c>
      <c r="P918" s="54" t="s">
        <v>46</v>
      </c>
      <c r="Q918" s="6">
        <v>110</v>
      </c>
      <c r="R918" s="5" t="str">
        <f t="shared" si="127"/>
        <v>FAIR-D4/110</v>
      </c>
      <c r="S918" s="4" t="str">
        <f>IF(ISBLANK(E918),"",IF(E918=H918, "1 video",CONCATENATE((+COUNTIFS(Video_List!$A:$A,Monitoring!C918,Video_List!$D:$D,"&lt;=" &amp;Monitoring!L918)-COUNTIFS(Video_List!$A:$A,Monitoring!C918,Video_List!$D:$D,"&lt;=" &amp;Monitoring!K918))+1," videos")))</f>
        <v>1 video</v>
      </c>
      <c r="T918" s="54" t="s">
        <v>34</v>
      </c>
      <c r="U918" s="75"/>
      <c r="V918" s="7" t="str">
        <f t="shared" si="125"/>
        <v/>
      </c>
      <c r="W918" s="85" t="str">
        <f t="shared" si="123"/>
        <v>no</v>
      </c>
      <c r="X918" s="86" t="s">
        <v>35</v>
      </c>
      <c r="Y918" s="87" t="str">
        <f>+IFERROR(IF(Z918="#N/C","#N/C",INDEX(Taxonomy_UniqueValues!A:A,MATCH(Z918,Taxonomy_UniqueValues!B:B,0))),"#N/C")</f>
        <v>Insecta</v>
      </c>
      <c r="Z918" s="87" t="str">
        <f>+IFERROR(IF(AA918="#N/C","#N/C",INDEX(Taxonomy_UniqueValues!B:B,MATCH(AA918,Taxonomy_UniqueValues!C:C,0))),"#N/C")</f>
        <v>Diptera</v>
      </c>
      <c r="AA918" s="87" t="s">
        <v>49</v>
      </c>
      <c r="AB918" s="87" t="str">
        <f>+IFERROR(IF(AC918="#N/C","#N/C",INDEX(Taxonomy_UniqueValues!D:D,MATCH(AC918,Taxonomy_UniqueValues!E:E,0))),"#N/C")</f>
        <v>#N/C</v>
      </c>
      <c r="AC918" s="87" t="str">
        <f>+IFERROR(IF(AD918="#N/C","#N/C",INDEX(Taxonomy_UniqueValues!E:E,MATCH(AD918,Taxonomy_UniqueValues!F:F,0))),"#N/C")</f>
        <v>#N/C</v>
      </c>
      <c r="AD918" s="87" t="str">
        <f>+IFERROR(IF(AE918="#N/C","#N/C",INDEX(Taxonomy_UniqueValues!F:F,MATCH(AE918,Taxonomy_UniqueValues!G:G,0))),"#N/C")</f>
        <v>#N/C</v>
      </c>
      <c r="AE918" s="87" t="str">
        <f>+IFERROR(IF(AF918="#N/C","#N/C",INDEX(Taxonomy_UniqueValues!G:G,MATCH(AF918,Taxonomy_UniqueValues!H:H,0))),"#N/C")</f>
        <v>#N/C</v>
      </c>
      <c r="AF918" s="89" t="str">
        <f>+IFERROR(IF(AG918="#N/C","#N/C",INDEX(Taxonomy_UniqueValues!H:H,MATCH(AG918,Taxonomy_UniqueValues!I:I,0))),"#N/C")</f>
        <v>#N/C</v>
      </c>
      <c r="AG918" s="88" t="s">
        <v>37</v>
      </c>
      <c r="AH918" s="39" t="str" cm="1">
        <f t="array" ref="AH918">IF(LEN(V918)&gt;1,V918,_xlfn.LET(_xlpm.cls,Y918, _xlpm.ord,IFERROR(Z918,"#N/C"), _xlpm.subord,IFERROR(AA918,"#N/C"), _xlpm.infr,IFERROR(AB918,"#N/C"), _xlpm.sf,IFERROR(AC918,"#N/C"), _xlpm.fam,IFERROR(AD918,"#N/C"), _xlpm.subfam,IF(TRIM(AE918)="-","#N/C",IFERROR(AE918,"#N/C")),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_xlpm.fallback,IF(IFERROR(Z918,"#N/C")="#N/C",Y918,IF(IFERROR(AA918,"#N/C")="#N/C",Z918,IF(IFERROR(AB918,"#N/C")="#N/C",AA918,IF(IFERROR(AC918,"#N/C")="#N/C",AB918,IF(IFERROR(AD918,"#N/C")="#N/C",AC918,IF(IFERROR(AE918,"#N/C")="#N/C",AD918,"#N/C")))))), _xlpm.finalResult,IF(OR(_xlpm.computedResult="",_xlpm.computedResult="#N/C"),_xlpm.fallback,_xlpm.computedResult), INDEX(_xlpm.finalResult,1)))</f>
        <v>Brachycera</v>
      </c>
      <c r="AI918" s="106" t="s">
        <v>35</v>
      </c>
      <c r="AJ918" s="55" t="str">
        <f t="shared" si="126"/>
        <v>Insecta.Diptera.Brachycera.#N/C.#N/C.#N/C.#N/C.#N/C.#N/C</v>
      </c>
    </row>
    <row r="919" spans="1:36" x14ac:dyDescent="0.25">
      <c r="A919" s="3">
        <v>109</v>
      </c>
      <c r="B919" s="50" t="str">
        <f t="shared" si="121"/>
        <v>FAIR-D4_109</v>
      </c>
      <c r="C919" s="51" t="s">
        <v>908</v>
      </c>
      <c r="D919" s="4">
        <f t="shared" si="128"/>
        <v>45164</v>
      </c>
      <c r="E919" s="1" t="s">
        <v>1043</v>
      </c>
      <c r="F919" s="81" t="str">
        <f>HYPERLINK(VLOOKUP(E919,Video_List!G:K,5),"video")</f>
        <v>video</v>
      </c>
      <c r="G919" s="5" t="str">
        <f>IF(ISBLANK(E919),"",IFERROR(IF(MATCH(E919,Video_List!$G:$G,)&gt;0,"ok",""),"errr"))</f>
        <v>ok</v>
      </c>
      <c r="H919" s="1" t="s">
        <v>1043</v>
      </c>
      <c r="I919" s="81" t="str">
        <f>HYPERLINK(VLOOKUP(H919,Video_List!G:K,5),"video")</f>
        <v>video</v>
      </c>
      <c r="J919" s="5" t="str">
        <f>IF(ISBLANK(H919),"",IFERROR(IF(MATCH(H919,Video_List!$G:$G,)&gt;0,"ok",""),"error"))</f>
        <v>ok</v>
      </c>
      <c r="K919" s="2">
        <v>45164.561932870398</v>
      </c>
      <c r="L919" s="2">
        <v>45164.562511574099</v>
      </c>
      <c r="M919" s="59">
        <f t="shared" si="122"/>
        <v>5.7870370073942468E-4</v>
      </c>
      <c r="N919" s="53" t="s">
        <v>31</v>
      </c>
      <c r="O919" s="54" t="s">
        <v>35</v>
      </c>
      <c r="P919" s="54" t="s">
        <v>33</v>
      </c>
      <c r="Q919" s="6">
        <v>109</v>
      </c>
      <c r="R919" s="5" t="str">
        <f t="shared" si="127"/>
        <v>FAIR-D4/109</v>
      </c>
      <c r="S919" s="4" t="str">
        <f>IF(ISBLANK(E919),"",IF(E919=H919, "1 video",CONCATENATE((+COUNTIFS(Video_List!$A:$A,Monitoring!C919,Video_List!$D:$D,"&lt;=" &amp;Monitoring!L919)-COUNTIFS(Video_List!$A:$A,Monitoring!C919,Video_List!$D:$D,"&lt;=" &amp;Monitoring!K919))+1," videos")))</f>
        <v>1 video</v>
      </c>
      <c r="T919" s="54" t="s">
        <v>34</v>
      </c>
      <c r="U919" s="75"/>
      <c r="V919" s="7" t="str">
        <f t="shared" si="125"/>
        <v/>
      </c>
      <c r="W919" s="85" t="str">
        <f t="shared" si="123"/>
        <v>yes</v>
      </c>
      <c r="X919" s="86" t="s">
        <v>35</v>
      </c>
      <c r="Y919" s="87" t="str">
        <f>+IFERROR(IF(Z919="#N/C","#N/C",IF(Z919=0,INDEX(Taxonomy_UniqueValues!A:A,MATCH(AA919,Taxonomy_UniqueValues!C:C,0)),INDEX(Taxonomy_UniqueValues!A:A,MATCH(Z919,Taxonomy_UniqueValues!B:B,0)))),"#N/C")</f>
        <v>Insecta</v>
      </c>
      <c r="Z919" s="87" t="str">
        <f>+IFERROR(IF(AA919="#N/C","#N/C",IF(AA919=0,INDEX(Taxonomy_UniqueValues!B:B,MATCH(AB919,Taxonomy_UniqueValues!D:D,0)),INDEX(Taxonomy_UniqueValues!B:B,MATCH(AA919,Taxonomy_UniqueValues!C:C,0)))),"#N/C")</f>
        <v>Diptera</v>
      </c>
      <c r="AA919" s="87" t="str">
        <f>+IFERROR(IF(AB919="#N/C","#N/C",IF(AB919=0,INDEX(Taxonomy_UniqueValues!C:C,MATCH(AC919,Taxonomy_UniqueValues!E:E,0)),INDEX(Taxonomy_UniqueValues!C:C,MATCH(AB919,Taxonomy_UniqueValues!D:D,0)))),"#N/C")</f>
        <v>Brachycera</v>
      </c>
      <c r="AB919" s="87" t="str">
        <f>+IFERROR(IF(AC919="#N/C","#N/C",IF(AC919=0,INDEX(Taxonomy_UniqueValues!D:D,MATCH(AD919,Taxonomy_UniqueValues!F:F,0)),INDEX(Taxonomy_UniqueValues!D:D,MATCH(AC919,Taxonomy_UniqueValues!E:E,0)))),"#N/C")</f>
        <v>Muscomorpha</v>
      </c>
      <c r="AC919" s="87" t="str">
        <f>+IFERROR(IF(AD919="#N/C","#N/C",IF(AD919=0,INDEX(Taxonomy_UniqueValues!E:E,MATCH(AE919,Taxonomy_UniqueValues!G:G,0)),INDEX(Taxonomy_UniqueValues!E:E,MATCH(AD919,Taxonomy_UniqueValues!F:F,0)))),"#N/C")</f>
        <v>Muscoidea</v>
      </c>
      <c r="AD919" s="87" t="str">
        <f>+IFERROR(IF(AE919="#N/C","#N/C",IF(AE919=0,INDEX(Taxonomy_UniqueValues!F:F,MATCH(AF919,Taxonomy_UniqueValues!H:H,0)),INDEX(Taxonomy_UniqueValues!F:F,MATCH(AE919,Taxonomy_UniqueValues!G:G,0)))),"#N/C")</f>
        <v>Fanniidae</v>
      </c>
      <c r="AE919" s="87">
        <f>+IFERROR(IF(AF919="#N/C","#N/C",INDEX(Taxonomy_UniqueValues!G:G,MATCH(AF919,Taxonomy_UniqueValues!H:H,0))),"#N/C")</f>
        <v>0</v>
      </c>
      <c r="AF919" s="89" t="s">
        <v>39</v>
      </c>
      <c r="AG919" s="88" t="s">
        <v>37</v>
      </c>
      <c r="AH919" s="39" t="str" cm="1">
        <f t="array" ref="AH919">IF(LEN(V919)&gt;1,V919,_xlfn.LET(_xlpm.cls,Y919, _xlpm.ord,IFERROR(Z919,"#N/C"), _xlpm.subord,IFERROR(AA919,"#N/C"), _xlpm.infr,IFERROR(AB919,"#N/C"), _xlpm.sf,IFERROR(AC919,"#N/C"), _xlpm.fam,IFERROR(AD919,"#N/C"), _xlpm.subfam,IF(TRIM(AE919)="-","#N/C",IFERROR(AE919,"#N/C")),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_xlpm.fallback,IF(IFERROR(Z919,"#N/C")="#N/C",Y919,IF(IFERROR(AA919,"#N/C")="#N/C",Z919,IF(IFERROR(AB919,"#N/C")="#N/C",AA919,IF(IFERROR(AC919,"#N/C")="#N/C",AB919,IF(IFERROR(AD919,"#N/C")="#N/C",AC919,IF(IFERROR(AE919,"#N/C")="#N/C",AD919,"#N/C")))))), _xlpm.finalResult,IF(OR(_xlpm.computedResult="",_xlpm.computedResult="#N/C"),_xlpm.fallback,_xlpm.computedResult), INDEX(_xlpm.finalResult,1)))</f>
        <v>fly</v>
      </c>
      <c r="AI919" s="106" t="s">
        <v>35</v>
      </c>
      <c r="AJ919" s="55" t="str">
        <f t="shared" si="126"/>
        <v>Insecta.Diptera.Brachycera.Muscomorpha.Muscoidea.Fanniidae.0.Fannia.#N/C</v>
      </c>
    </row>
    <row r="920" spans="1:36" x14ac:dyDescent="0.25">
      <c r="A920" s="3">
        <v>111</v>
      </c>
      <c r="B920" s="50" t="str">
        <f t="shared" si="121"/>
        <v>FAIR-D4_111</v>
      </c>
      <c r="C920" s="51" t="s">
        <v>908</v>
      </c>
      <c r="D920" s="4">
        <f t="shared" si="128"/>
        <v>45164</v>
      </c>
      <c r="E920" s="1" t="s">
        <v>1043</v>
      </c>
      <c r="F920" s="81" t="str">
        <f>HYPERLINK(VLOOKUP(E920,Video_List!G:K,5),"video")</f>
        <v>video</v>
      </c>
      <c r="G920" s="5" t="str">
        <f>IF(ISBLANK(E920),"",IFERROR(IF(MATCH(E920,Video_List!$G:$G,)&gt;0,"ok",""),"errr"))</f>
        <v>ok</v>
      </c>
      <c r="H920" s="1" t="s">
        <v>1043</v>
      </c>
      <c r="I920" s="81" t="str">
        <f>HYPERLINK(VLOOKUP(H920,Video_List!G:K,5),"video")</f>
        <v>video</v>
      </c>
      <c r="J920" s="5" t="str">
        <f>IF(ISBLANK(H920),"",IFERROR(IF(MATCH(H920,Video_List!$G:$G,)&gt;0,"ok",""),"error"))</f>
        <v>ok</v>
      </c>
      <c r="K920" s="2">
        <v>45164.561979166698</v>
      </c>
      <c r="L920" s="2">
        <v>45164.561990740702</v>
      </c>
      <c r="M920" s="59">
        <f t="shared" si="122"/>
        <v>1.1574004020076245E-5</v>
      </c>
      <c r="N920" s="53" t="s">
        <v>33</v>
      </c>
      <c r="O920" s="54" t="s">
        <v>32</v>
      </c>
      <c r="P920" s="54" t="s">
        <v>33</v>
      </c>
      <c r="Q920" s="6">
        <v>111</v>
      </c>
      <c r="R920" s="5" t="str">
        <f t="shared" si="127"/>
        <v>FAIR-D4/111</v>
      </c>
      <c r="S920" s="4" t="str">
        <f>IF(ISBLANK(E920),"",IF(E920=H920, "1 video",CONCATENATE((+COUNTIFS(Video_List!$A:$A,Monitoring!C920,Video_List!$D:$D,"&lt;=" &amp;Monitoring!L920)-COUNTIFS(Video_List!$A:$A,Monitoring!C920,Video_List!$D:$D,"&lt;=" &amp;Monitoring!K920))+1," videos")))</f>
        <v>1 video</v>
      </c>
      <c r="T920" s="54" t="s">
        <v>34</v>
      </c>
      <c r="U920" s="75"/>
      <c r="V920" s="7" t="str">
        <f t="shared" si="125"/>
        <v/>
      </c>
      <c r="W920" s="85" t="str">
        <f t="shared" si="123"/>
        <v>yes</v>
      </c>
      <c r="X920" s="86" t="s">
        <v>35</v>
      </c>
      <c r="Y920" s="87" t="str">
        <f>+IFERROR(IF(Z920="#N/C","#N/C",INDEX(Taxonomy_UniqueValues!A:A,MATCH(Z920,Taxonomy_UniqueValues!B:B,0))),"#N/C")</f>
        <v>Insecta</v>
      </c>
      <c r="Z920" s="87" t="str">
        <f>+IFERROR(IF(AA920="#N/C","#N/C",INDEX(Taxonomy_UniqueValues!B:B,MATCH(AA920,Taxonomy_UniqueValues!C:C,0))),"#N/C")</f>
        <v>Diptera</v>
      </c>
      <c r="AA920" s="87" t="str">
        <f>+IFERROR(IF(AC920="#N/C","#N/C",INDEX(Taxonomy_UniqueValues!C:C,MATCH(AC920,Taxonomy_UniqueValues!E:E,0))),"#N/C")</f>
        <v>Brachycera</v>
      </c>
      <c r="AB920" s="87" t="str">
        <f>+IFERROR(IF(AC920="#N/C","#N/C",INDEX(Taxonomy_UniqueValues!D:D,MATCH(AC920,Taxonomy_UniqueValues!E:E,0))),"#N/C")</f>
        <v>Muscomorpha</v>
      </c>
      <c r="AC920" s="87" t="s">
        <v>36</v>
      </c>
      <c r="AD920" s="87" t="str">
        <f>+IFERROR(IF(AE920="#N/C","#N/C",INDEX(Taxonomy_UniqueValues!F:F,MATCH(AE920,Taxonomy_UniqueValues!G:G,0))),"#N/C")</f>
        <v>#N/C</v>
      </c>
      <c r="AE920" s="87" t="str">
        <f>+IFERROR(IF(AF920="#N/C","#N/C",INDEX(Taxonomy_UniqueValues!G:G,MATCH(AF920,Taxonomy_UniqueValues!H:H,0))),"#N/C")</f>
        <v>#N/C</v>
      </c>
      <c r="AF920" s="89" t="str">
        <f>+IFERROR(IF(AG920="#N/C","#N/C",INDEX(Taxonomy_UniqueValues!H:H,MATCH(AG920,Taxonomy_UniqueValues!I:I,0))),"#N/C")</f>
        <v>#N/C</v>
      </c>
      <c r="AG920" s="88" t="s">
        <v>37</v>
      </c>
      <c r="AH920" s="39" t="str" cm="1">
        <f t="array" ref="AH920">IF(LEN(V920)&gt;1,V920,_xlfn.LET(_xlpm.cls,Y920, _xlpm.ord,IFERROR(Z920,"#N/C"), _xlpm.subord,IFERROR(AA920,"#N/C"), _xlpm.infr,IFERROR(AB920,"#N/C"), _xlpm.sf,IFERROR(AC920,"#N/C"), _xlpm.fam,IFERROR(AD920,"#N/C"), _xlpm.subfam,IF(TRIM(AE920)="-","#N/C",IFERROR(AE920,"#N/C")),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_xlpm.fallback,IF(IFERROR(Z920,"#N/C")="#N/C",Y920,IF(IFERROR(AA920,"#N/C")="#N/C",Z920,IF(IFERROR(AB920,"#N/C")="#N/C",AA920,IF(IFERROR(AC920,"#N/C")="#N/C",AB920,IF(IFERROR(AD920,"#N/C")="#N/C",AC920,IF(IFERROR(AE920,"#N/C")="#N/C",AD920,"#N/C")))))), _xlpm.finalResult,IF(OR(_xlpm.computedResult="",_xlpm.computedResult="#N/C"),_xlpm.fallback,_xlpm.computedResult), INDEX(_xlpm.finalResult,1)))</f>
        <v>Muscoidea</v>
      </c>
      <c r="AI920" s="106" t="s">
        <v>35</v>
      </c>
      <c r="AJ920" s="55" t="str">
        <f t="shared" si="126"/>
        <v>Insecta.Diptera.Brachycera.Muscomorpha.Muscoidea.#N/C.#N/C.#N/C.#N/C</v>
      </c>
    </row>
    <row r="921" spans="1:36" x14ac:dyDescent="0.25">
      <c r="A921" s="3">
        <v>112</v>
      </c>
      <c r="B921" s="50" t="str">
        <f t="shared" si="121"/>
        <v>FAIR-D4_112</v>
      </c>
      <c r="C921" s="51" t="s">
        <v>908</v>
      </c>
      <c r="D921" s="4">
        <f t="shared" si="128"/>
        <v>45164</v>
      </c>
      <c r="E921" s="1" t="s">
        <v>1044</v>
      </c>
      <c r="F921" s="81" t="str">
        <f>HYPERLINK(VLOOKUP(E921,Video_List!G:K,5),"video")</f>
        <v>video</v>
      </c>
      <c r="G921" s="5" t="str">
        <f>IF(ISBLANK(E921),"",IFERROR(IF(MATCH(E921,Video_List!$G:$G,)&gt;0,"ok",""),"errr"))</f>
        <v>ok</v>
      </c>
      <c r="H921" s="1" t="s">
        <v>1044</v>
      </c>
      <c r="I921" s="81" t="str">
        <f>HYPERLINK(VLOOKUP(H921,Video_List!G:K,5),"video")</f>
        <v>video</v>
      </c>
      <c r="J921" s="5" t="str">
        <f>IF(ISBLANK(H921),"",IFERROR(IF(MATCH(H921,Video_List!$G:$G,)&gt;0,"ok",""),"error"))</f>
        <v>ok</v>
      </c>
      <c r="K921" s="2">
        <v>45164.567453703698</v>
      </c>
      <c r="L921" s="2">
        <v>45164.567546296297</v>
      </c>
      <c r="M921" s="59">
        <f t="shared" si="122"/>
        <v>9.2592599685303867E-5</v>
      </c>
      <c r="N921" s="53" t="s">
        <v>31</v>
      </c>
      <c r="O921" s="54" t="s">
        <v>32</v>
      </c>
      <c r="P921" s="54" t="s">
        <v>33</v>
      </c>
      <c r="Q921" s="6">
        <v>112</v>
      </c>
      <c r="R921" s="5" t="str">
        <f t="shared" si="127"/>
        <v>FAIR-D4/112</v>
      </c>
      <c r="S921" s="4" t="str">
        <f>IF(ISBLANK(E921),"",IF(E921=H921, "1 video",CONCATENATE((+COUNTIFS(Video_List!$A:$A,Monitoring!C921,Video_List!$D:$D,"&lt;=" &amp;Monitoring!L921)-COUNTIFS(Video_List!$A:$A,Monitoring!C921,Video_List!$D:$D,"&lt;=" &amp;Monitoring!K921))+1," videos")))</f>
        <v>1 video</v>
      </c>
      <c r="T921" s="54" t="s">
        <v>34</v>
      </c>
      <c r="U921" s="75"/>
      <c r="V921" s="7" t="str">
        <f t="shared" si="125"/>
        <v/>
      </c>
      <c r="W921" s="85" t="str">
        <f t="shared" si="123"/>
        <v>yes</v>
      </c>
      <c r="X921" s="86" t="s">
        <v>35</v>
      </c>
      <c r="Y921" s="87" t="str">
        <f>+IFERROR(IF(Z921="#N/C","#N/C",IF(Z921=0,INDEX(Taxonomy_UniqueValues!A:A,MATCH(AA921,Taxonomy_UniqueValues!C:C,0)),INDEX(Taxonomy_UniqueValues!A:A,MATCH(Z921,Taxonomy_UniqueValues!B:B,0)))),"#N/C")</f>
        <v>Insecta</v>
      </c>
      <c r="Z921" s="87" t="str">
        <f>+IFERROR(IF(AA921="#N/C","#N/C",IF(AA921=0,INDEX(Taxonomy_UniqueValues!B:B,MATCH(AB921,Taxonomy_UniqueValues!D:D,0)),INDEX(Taxonomy_UniqueValues!B:B,MATCH(AA921,Taxonomy_UniqueValues!C:C,0)))),"#N/C")</f>
        <v>Diptera</v>
      </c>
      <c r="AA921" s="87" t="str">
        <f>+IFERROR(IF(AB921="#N/C","#N/C",IF(AB921=0,INDEX(Taxonomy_UniqueValues!C:C,MATCH(AC921,Taxonomy_UniqueValues!E:E,0)),INDEX(Taxonomy_UniqueValues!C:C,MATCH(AB921,Taxonomy_UniqueValues!D:D,0)))),"#N/C")</f>
        <v>Brachycera</v>
      </c>
      <c r="AB921" s="87" t="str">
        <f>+IFERROR(IF(AC921="#N/C","#N/C",IF(AC921=0,INDEX(Taxonomy_UniqueValues!D:D,MATCH(AD921,Taxonomy_UniqueValues!F:F,0)),INDEX(Taxonomy_UniqueValues!D:D,MATCH(AC921,Taxonomy_UniqueValues!E:E,0)))),"#N/C")</f>
        <v>Muscomorpha</v>
      </c>
      <c r="AC921" s="87" t="str">
        <f>+IFERROR(IF(AD921="#N/C","#N/C",IF(AD921=0,INDEX(Taxonomy_UniqueValues!E:E,MATCH(AE921,Taxonomy_UniqueValues!G:G,0)),INDEX(Taxonomy_UniqueValues!E:E,MATCH(AD921,Taxonomy_UniqueValues!F:F,0)))),"#N/C")</f>
        <v>Muscoidea</v>
      </c>
      <c r="AD921" s="87" t="str">
        <f>+IFERROR(IF(AE921="#N/C","#N/C",IF(AE921=0,INDEX(Taxonomy_UniqueValues!F:F,MATCH(AF921,Taxonomy_UniqueValues!H:H,0)),INDEX(Taxonomy_UniqueValues!F:F,MATCH(AE921,Taxonomy_UniqueValues!G:G,0)))),"#N/C")</f>
        <v>Fanniidae</v>
      </c>
      <c r="AE921" s="87">
        <f>+IFERROR(IF(AF921="#N/C","#N/C",INDEX(Taxonomy_UniqueValues!G:G,MATCH(AF921,Taxonomy_UniqueValues!H:H,0))),"#N/C")</f>
        <v>0</v>
      </c>
      <c r="AF921" s="89" t="s">
        <v>39</v>
      </c>
      <c r="AG921" s="88" t="s">
        <v>37</v>
      </c>
      <c r="AH921" s="39" t="str" cm="1">
        <f t="array" ref="AH921">IF(LEN(V921)&gt;1,V921,_xlfn.LET(_xlpm.cls,Y921, _xlpm.ord,IFERROR(Z921,"#N/C"), _xlpm.subord,IFERROR(AA921,"#N/C"), _xlpm.infr,IFERROR(AB921,"#N/C"), _xlpm.sf,IFERROR(AC921,"#N/C"), _xlpm.fam,IFERROR(AD921,"#N/C"), _xlpm.subfam,IF(TRIM(AE921)="-","#N/C",IFERROR(AE921,"#N/C")),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_xlpm.fallback,IF(IFERROR(Z921,"#N/C")="#N/C",Y921,IF(IFERROR(AA921,"#N/C")="#N/C",Z921,IF(IFERROR(AB921,"#N/C")="#N/C",AA921,IF(IFERROR(AC921,"#N/C")="#N/C",AB921,IF(IFERROR(AD921,"#N/C")="#N/C",AC921,IF(IFERROR(AE921,"#N/C")="#N/C",AD921,"#N/C")))))), _xlpm.finalResult,IF(OR(_xlpm.computedResult="",_xlpm.computedResult="#N/C"),_xlpm.fallback,_xlpm.computedResult), INDEX(_xlpm.finalResult,1)))</f>
        <v>fly</v>
      </c>
      <c r="AI921" s="106" t="s">
        <v>35</v>
      </c>
      <c r="AJ921" s="55" t="str">
        <f t="shared" si="126"/>
        <v>Insecta.Diptera.Brachycera.Muscomorpha.Muscoidea.Fanniidae.0.Fannia.#N/C</v>
      </c>
    </row>
    <row r="922" spans="1:36" x14ac:dyDescent="0.25">
      <c r="A922" s="3">
        <v>113</v>
      </c>
      <c r="B922" s="50" t="str">
        <f t="shared" si="121"/>
        <v>FAIR-D4_113</v>
      </c>
      <c r="C922" s="51" t="s">
        <v>908</v>
      </c>
      <c r="D922" s="4">
        <f t="shared" si="128"/>
        <v>45164</v>
      </c>
      <c r="E922" s="1" t="s">
        <v>1045</v>
      </c>
      <c r="F922" s="81" t="str">
        <f>HYPERLINK(VLOOKUP(E922,Video_List!G:K,5),"video")</f>
        <v>video</v>
      </c>
      <c r="G922" s="5" t="str">
        <f>IF(ISBLANK(E922),"",IFERROR(IF(MATCH(E922,Video_List!$G:$G,)&gt;0,"ok",""),"errr"))</f>
        <v>ok</v>
      </c>
      <c r="H922" s="1" t="s">
        <v>1045</v>
      </c>
      <c r="I922" s="81" t="str">
        <f>HYPERLINK(VLOOKUP(H922,Video_List!G:K,5),"video")</f>
        <v>video</v>
      </c>
      <c r="J922" s="5" t="str">
        <f>IF(ISBLANK(H922),"",IFERROR(IF(MATCH(H922,Video_List!$G:$G,)&gt;0,"ok",""),"error"))</f>
        <v>ok</v>
      </c>
      <c r="K922" s="2">
        <v>45164.5686458333</v>
      </c>
      <c r="L922" s="2">
        <v>45164.568993055596</v>
      </c>
      <c r="M922" s="59">
        <f t="shared" si="122"/>
        <v>3.4722229611361399E-4</v>
      </c>
      <c r="N922" s="53" t="s">
        <v>31</v>
      </c>
      <c r="O922" s="54" t="s">
        <v>35</v>
      </c>
      <c r="P922" s="54" t="s">
        <v>33</v>
      </c>
      <c r="Q922" s="6">
        <v>113</v>
      </c>
      <c r="R922" s="5" t="str">
        <f t="shared" si="127"/>
        <v>FAIR-D4/113</v>
      </c>
      <c r="S922" s="4" t="str">
        <f>IF(ISBLANK(E922),"",IF(E922=H922, "1 video",CONCATENATE((+COUNTIFS(Video_List!$A:$A,Monitoring!C922,Video_List!$D:$D,"&lt;=" &amp;Monitoring!L922)-COUNTIFS(Video_List!$A:$A,Monitoring!C922,Video_List!$D:$D,"&lt;=" &amp;Monitoring!K922))+1," videos")))</f>
        <v>1 video</v>
      </c>
      <c r="T922" s="54" t="s">
        <v>34</v>
      </c>
      <c r="U922" s="75"/>
      <c r="V922" s="7" t="str">
        <f t="shared" si="125"/>
        <v/>
      </c>
      <c r="W922" s="85" t="str">
        <f t="shared" si="123"/>
        <v>yes</v>
      </c>
      <c r="X922" s="86" t="s">
        <v>35</v>
      </c>
      <c r="Y922" s="87" t="str">
        <f>+IFERROR(IF(Z922="#N/C","#N/C",IF(Z922=0,INDEX(Taxonomy_UniqueValues!A:A,MATCH(AA922,Taxonomy_UniqueValues!C:C,0)),INDEX(Taxonomy_UniqueValues!A:A,MATCH(Z922,Taxonomy_UniqueValues!B:B,0)))),"#N/C")</f>
        <v>Insecta</v>
      </c>
      <c r="Z922" s="87" t="str">
        <f>+IFERROR(IF(AA922="#N/C","#N/C",IF(AA922=0,INDEX(Taxonomy_UniqueValues!B:B,MATCH(AB922,Taxonomy_UniqueValues!D:D,0)),INDEX(Taxonomy_UniqueValues!B:B,MATCH(AA922,Taxonomy_UniqueValues!C:C,0)))),"#N/C")</f>
        <v>Diptera</v>
      </c>
      <c r="AA922" s="87" t="str">
        <f>+IFERROR(IF(AB922="#N/C","#N/C",IF(AB922=0,INDEX(Taxonomy_UniqueValues!C:C,MATCH(AC922,Taxonomy_UniqueValues!E:E,0)),INDEX(Taxonomy_UniqueValues!C:C,MATCH(AB922,Taxonomy_UniqueValues!D:D,0)))),"#N/C")</f>
        <v>Brachycera</v>
      </c>
      <c r="AB922" s="87" t="str">
        <f>+IFERROR(IF(AC922="#N/C","#N/C",IF(AC922=0,INDEX(Taxonomy_UniqueValues!D:D,MATCH(AD922,Taxonomy_UniqueValues!F:F,0)),INDEX(Taxonomy_UniqueValues!D:D,MATCH(AC922,Taxonomy_UniqueValues!E:E,0)))),"#N/C")</f>
        <v>Muscomorpha</v>
      </c>
      <c r="AC922" s="87" t="str">
        <f>+IFERROR(IF(AD922="#N/C","#N/C",IF(AD922=0,INDEX(Taxonomy_UniqueValues!E:E,MATCH(AE922,Taxonomy_UniqueValues!G:G,0)),INDEX(Taxonomy_UniqueValues!E:E,MATCH(AD922,Taxonomy_UniqueValues!F:F,0)))),"#N/C")</f>
        <v>Muscoidea</v>
      </c>
      <c r="AD922" s="87" t="str">
        <f>+IFERROR(IF(AE922="#N/C","#N/C",IF(AE922=0,INDEX(Taxonomy_UniqueValues!F:F,MATCH(AF922,Taxonomy_UniqueValues!H:H,0)),INDEX(Taxonomy_UniqueValues!F:F,MATCH(AE922,Taxonomy_UniqueValues!G:G,0)))),"#N/C")</f>
        <v>Fanniidae</v>
      </c>
      <c r="AE922" s="87">
        <f>+IFERROR(IF(AF922="#N/C","#N/C",INDEX(Taxonomy_UniqueValues!G:G,MATCH(AF922,Taxonomy_UniqueValues!H:H,0))),"#N/C")</f>
        <v>0</v>
      </c>
      <c r="AF922" s="89" t="s">
        <v>39</v>
      </c>
      <c r="AG922" s="88" t="s">
        <v>37</v>
      </c>
      <c r="AH922" s="39" t="str" cm="1">
        <f t="array" ref="AH922">IF(LEN(V922)&gt;1,V922,_xlfn.LET(_xlpm.cls,Y922, _xlpm.ord,IFERROR(Z922,"#N/C"), _xlpm.subord,IFERROR(AA922,"#N/C"), _xlpm.infr,IFERROR(AB922,"#N/C"), _xlpm.sf,IFERROR(AC922,"#N/C"), _xlpm.fam,IFERROR(AD922,"#N/C"), _xlpm.subfam,IF(TRIM(AE922)="-","#N/C",IFERROR(AE922,"#N/C")),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_xlpm.fallback,IF(IFERROR(Z922,"#N/C")="#N/C",Y922,IF(IFERROR(AA922,"#N/C")="#N/C",Z922,IF(IFERROR(AB922,"#N/C")="#N/C",AA922,IF(IFERROR(AC922,"#N/C")="#N/C",AB922,IF(IFERROR(AD922,"#N/C")="#N/C",AC922,IF(IFERROR(AE922,"#N/C")="#N/C",AD922,"#N/C")))))), _xlpm.finalResult,IF(OR(_xlpm.computedResult="",_xlpm.computedResult="#N/C"),_xlpm.fallback,_xlpm.computedResult), INDEX(_xlpm.finalResult,1)))</f>
        <v>fly</v>
      </c>
      <c r="AI922" s="106" t="s">
        <v>35</v>
      </c>
      <c r="AJ922" s="55" t="str">
        <f t="shared" si="126"/>
        <v>Insecta.Diptera.Brachycera.Muscomorpha.Muscoidea.Fanniidae.0.Fannia.#N/C</v>
      </c>
    </row>
    <row r="923" spans="1:36" x14ac:dyDescent="0.25">
      <c r="A923" s="3">
        <v>114</v>
      </c>
      <c r="B923" s="50" t="str">
        <f t="shared" si="121"/>
        <v>FAIR-D4_114</v>
      </c>
      <c r="C923" s="51" t="s">
        <v>908</v>
      </c>
      <c r="D923" s="4">
        <f t="shared" si="128"/>
        <v>45164</v>
      </c>
      <c r="E923" s="1" t="s">
        <v>1046</v>
      </c>
      <c r="F923" s="81" t="str">
        <f>HYPERLINK(VLOOKUP(E923,Video_List!G:K,5),"video")</f>
        <v>video</v>
      </c>
      <c r="G923" s="5" t="str">
        <f>IF(ISBLANK(E923),"",IFERROR(IF(MATCH(E923,Video_List!$G:$G,)&gt;0,"ok",""),"errr"))</f>
        <v>ok</v>
      </c>
      <c r="H923" s="1" t="s">
        <v>1046</v>
      </c>
      <c r="I923" s="81" t="str">
        <f>HYPERLINK(VLOOKUP(H923,Video_List!G:K,5),"video")</f>
        <v>video</v>
      </c>
      <c r="J923" s="5" t="str">
        <f>IF(ISBLANK(H923),"",IFERROR(IF(MATCH(H923,Video_List!$G:$G,)&gt;0,"ok",""),"error"))</f>
        <v>ok</v>
      </c>
      <c r="K923" s="2">
        <v>45164.5695023148</v>
      </c>
      <c r="L923" s="2">
        <v>45164.570486111101</v>
      </c>
      <c r="M923" s="59">
        <f t="shared" si="122"/>
        <v>9.8379630071576685E-4</v>
      </c>
      <c r="N923" s="53" t="s">
        <v>46</v>
      </c>
      <c r="O923" s="54" t="s">
        <v>32</v>
      </c>
      <c r="P923" s="54" t="s">
        <v>33</v>
      </c>
      <c r="Q923" s="6">
        <v>114</v>
      </c>
      <c r="R923" s="5" t="str">
        <f t="shared" si="127"/>
        <v>FAIR-D4/114</v>
      </c>
      <c r="S923" s="4" t="str">
        <f>IF(ISBLANK(E923),"",IF(E923=H923, "1 video",CONCATENATE((+COUNTIFS(Video_List!$A:$A,Monitoring!C923,Video_List!$D:$D,"&lt;=" &amp;Monitoring!L923)-COUNTIFS(Video_List!$A:$A,Monitoring!C923,Video_List!$D:$D,"&lt;=" &amp;Monitoring!K923))+1," videos")))</f>
        <v>1 video</v>
      </c>
      <c r="T923" s="54" t="s">
        <v>34</v>
      </c>
      <c r="U923" s="75"/>
      <c r="V923" s="7" t="str">
        <f t="shared" si="125"/>
        <v/>
      </c>
      <c r="W923" s="85" t="str">
        <f t="shared" si="123"/>
        <v>yes</v>
      </c>
      <c r="X923" s="86" t="s">
        <v>32</v>
      </c>
      <c r="Y923" s="87" t="str">
        <f>+IFERROR(IF(Z923="#N/C","#N/C",IF(Z923=0,INDEX(Taxonomy_UniqueValues!A:A,MATCH(AA923,Taxonomy_UniqueValues!C:C,0)),INDEX(Taxonomy_UniqueValues!A:A,MATCH(Z923,Taxonomy_UniqueValues!B:B,0)))),"#N/C")</f>
        <v>Insecta</v>
      </c>
      <c r="Z923" s="87" t="str">
        <f>+IFERROR(IF(AA923="#N/C","#N/C",IF(AA923=0,INDEX(Taxonomy_UniqueValues!B:B,MATCH(AB923,Taxonomy_UniqueValues!D:D,0)),INDEX(Taxonomy_UniqueValues!B:B,MATCH(AA923,Taxonomy_UniqueValues!C:C,0)))),"#N/C")</f>
        <v>Diptera</v>
      </c>
      <c r="AA923" s="87" t="str">
        <f>+IFERROR(IF(AB923="#N/C","#N/C",IF(AB923=0,INDEX(Taxonomy_UniqueValues!C:C,MATCH(AC923,Taxonomy_UniqueValues!E:E,0)),INDEX(Taxonomy_UniqueValues!C:C,MATCH(AB923,Taxonomy_UniqueValues!D:D,0)))),"#N/C")</f>
        <v>Brachycera</v>
      </c>
      <c r="AB923" s="87" t="str">
        <f>+IFERROR(IF(AC923="#N/C","#N/C",IF(AC923=0,INDEX(Taxonomy_UniqueValues!D:D,MATCH(AD923,Taxonomy_UniqueValues!F:F,0)),INDEX(Taxonomy_UniqueValues!D:D,MATCH(AC923,Taxonomy_UniqueValues!E:E,0)))),"#N/C")</f>
        <v>Muscomorpha</v>
      </c>
      <c r="AC923" s="87" t="str">
        <f>+IFERROR(IF(AD923="#N/C","#N/C",IF(AD923=0,INDEX(Taxonomy_UniqueValues!E:E,MATCH(AE923,Taxonomy_UniqueValues!G:G,0)),INDEX(Taxonomy_UniqueValues!E:E,MATCH(AD923,Taxonomy_UniqueValues!F:F,0)))),"#N/C")</f>
        <v>Muscoidea</v>
      </c>
      <c r="AD923" s="87" t="str">
        <f>+IFERROR(IF(AE923="#N/C","#N/C",IF(AE923=0,INDEX(Taxonomy_UniqueValues!F:F,MATCH(AF923,Taxonomy_UniqueValues!H:H,0)),INDEX(Taxonomy_UniqueValues!F:F,MATCH(AE923,Taxonomy_UniqueValues!G:G,0)))),"#N/C")</f>
        <v>Fanniidae</v>
      </c>
      <c r="AE923" s="87">
        <f>+IFERROR(IF(AF923="#N/C","#N/C",INDEX(Taxonomy_UniqueValues!G:G,MATCH(AF923,Taxonomy_UniqueValues!H:H,0))),"#N/C")</f>
        <v>0</v>
      </c>
      <c r="AF923" s="89" t="s">
        <v>39</v>
      </c>
      <c r="AG923" s="88" t="s">
        <v>37</v>
      </c>
      <c r="AH923" s="39" t="str" cm="1">
        <f t="array" ref="AH923">IF(LEN(V923)&gt;1,V923,_xlfn.LET(_xlpm.cls,Y923, _xlpm.ord,IFERROR(Z923,"#N/C"), _xlpm.subord,IFERROR(AA923,"#N/C"), _xlpm.infr,IFERROR(AB923,"#N/C"), _xlpm.sf,IFERROR(AC923,"#N/C"), _xlpm.fam,IFERROR(AD923,"#N/C"), _xlpm.subfam,IF(TRIM(AE923)="-","#N/C",IFERROR(AE923,"#N/C")),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_xlpm.fallback,IF(IFERROR(Z923,"#N/C")="#N/C",Y923,IF(IFERROR(AA923,"#N/C")="#N/C",Z923,IF(IFERROR(AB923,"#N/C")="#N/C",AA923,IF(IFERROR(AC923,"#N/C")="#N/C",AB923,IF(IFERROR(AD923,"#N/C")="#N/C",AC923,IF(IFERROR(AE923,"#N/C")="#N/C",AD923,"#N/C")))))), _xlpm.finalResult,IF(OR(_xlpm.computedResult="",_xlpm.computedResult="#N/C"),_xlpm.fallback,_xlpm.computedResult), INDEX(_xlpm.finalResult,1)))</f>
        <v>fly</v>
      </c>
      <c r="AI923" s="106" t="s">
        <v>35</v>
      </c>
      <c r="AJ923" s="55" t="str">
        <f t="shared" si="126"/>
        <v>Insecta.Diptera.Brachycera.Muscomorpha.Muscoidea.Fanniidae.0.Fannia.#N/C</v>
      </c>
    </row>
    <row r="924" spans="1:36" x14ac:dyDescent="0.25">
      <c r="A924" s="3">
        <v>115</v>
      </c>
      <c r="B924" s="50" t="str">
        <f t="shared" si="121"/>
        <v>FAIR-D4_115</v>
      </c>
      <c r="C924" s="51" t="s">
        <v>908</v>
      </c>
      <c r="D924" s="4">
        <f t="shared" si="128"/>
        <v>45164</v>
      </c>
      <c r="E924" s="1" t="s">
        <v>1046</v>
      </c>
      <c r="F924" s="81" t="str">
        <f>HYPERLINK(VLOOKUP(E924,Video_List!G:K,5),"video")</f>
        <v>video</v>
      </c>
      <c r="G924" s="5" t="str">
        <f>IF(ISBLANK(E924),"",IFERROR(IF(MATCH(E924,Video_List!$G:$G,)&gt;0,"ok",""),"errr"))</f>
        <v>ok</v>
      </c>
      <c r="H924" s="1" t="s">
        <v>1047</v>
      </c>
      <c r="I924" s="81" t="str">
        <f>HYPERLINK(VLOOKUP(H924,Video_List!G:K,5),"video")</f>
        <v>video</v>
      </c>
      <c r="J924" s="5" t="str">
        <f>IF(ISBLANK(H924),"",IFERROR(IF(MATCH(H924,Video_List!$G:$G,)&gt;0,"ok",""),"error"))</f>
        <v>ok</v>
      </c>
      <c r="K924" s="2">
        <v>45164.5708564815</v>
      </c>
      <c r="L924" s="2">
        <v>45164.573622685202</v>
      </c>
      <c r="M924" s="59">
        <f t="shared" si="122"/>
        <v>2.7662037027766928E-3</v>
      </c>
      <c r="N924" s="53" t="s">
        <v>46</v>
      </c>
      <c r="O924" s="54" t="s">
        <v>35</v>
      </c>
      <c r="P924" s="54" t="s">
        <v>33</v>
      </c>
      <c r="Q924" s="6">
        <v>115</v>
      </c>
      <c r="R924" s="5" t="str">
        <f t="shared" si="127"/>
        <v>FAIR-D4/115</v>
      </c>
      <c r="S924" s="4" t="str">
        <f>IF(ISBLANK(E924),"",IF(E924=H924, "1 video",CONCATENATE((+COUNTIFS(Video_List!$A:$A,Monitoring!C924,Video_List!$D:$D,"&lt;=" &amp;Monitoring!L924)-COUNTIFS(Video_List!$A:$A,Monitoring!C924,Video_List!$D:$D,"&lt;=" &amp;Monitoring!K924))+1," videos")))</f>
        <v>2 videos</v>
      </c>
      <c r="T924" s="54" t="s">
        <v>744</v>
      </c>
      <c r="U924" s="75" t="s">
        <v>493</v>
      </c>
      <c r="V924" s="7" t="str">
        <f t="shared" si="125"/>
        <v/>
      </c>
      <c r="W924" s="85" t="str">
        <f t="shared" si="123"/>
        <v>yes</v>
      </c>
      <c r="X924" s="86" t="s">
        <v>32</v>
      </c>
      <c r="Y924" s="87" t="str">
        <f>+IFERROR(IF(Z924="#N/C","#N/C",INDEX(Taxonomy_UniqueValues!A:A,MATCH(Z924,Taxonomy_UniqueValues!B:B,0))),"#N/C")</f>
        <v>Insecta</v>
      </c>
      <c r="Z924" s="87" t="str">
        <f>+IFERROR(IF(AA924="#N/C","#N/C",INDEX(Taxonomy_UniqueValues!B:B,MATCH(AA924,Taxonomy_UniqueValues!C:C,0))),"#N/C")</f>
        <v>Hemiptera</v>
      </c>
      <c r="AA924" s="87" t="str">
        <f>+IFERROR(IF(AC924="#N/C","#N/C",INDEX(Taxonomy_UniqueValues!C:C,MATCH(AC924,Taxonomy_UniqueValues!E:E,0))),"#N/C")</f>
        <v>Heteroptera</v>
      </c>
      <c r="AB924" s="87" t="str">
        <f>+IFERROR(IF(AC924="#N/C","#N/C",INDEX(Taxonomy_UniqueValues!D:D,MATCH(AC924,Taxonomy_UniqueValues!E:E,0))),"#N/C")</f>
        <v>Pentatomomorpha</v>
      </c>
      <c r="AC924" s="87" t="str">
        <f>+IFERROR(IF(AD924="#N/C","#N/C",INDEX(Taxonomy_UniqueValues!E:E,MATCH(AD924,Taxonomy_UniqueValues!F:F,0))),"#N/C")</f>
        <v>Miroidea</v>
      </c>
      <c r="AD924" s="87" t="s">
        <v>1048</v>
      </c>
      <c r="AE924" s="87" t="s">
        <v>1049</v>
      </c>
      <c r="AF924" s="89" t="str">
        <f>+IFERROR(IF(AG924="#N/C","#N/C",INDEX(Taxonomy_UniqueValues!H:H,MATCH(AG924,Taxonomy_UniqueValues!I:I,0))),"#N/C")</f>
        <v>#N/C</v>
      </c>
      <c r="AG924" s="88" t="s">
        <v>37</v>
      </c>
      <c r="AH924" s="39" t="str" cm="1">
        <f t="array" ref="AH924">IF(LEN(V924)&gt;1,V924,_xlfn.LET(_xlpm.cls,Y924, _xlpm.ord,IFERROR(Z924,"#N/C"), _xlpm.subord,IFERROR(AA924,"#N/C"), _xlpm.infr,IFERROR(AB924,"#N/C"), _xlpm.sf,IFERROR(AC924,"#N/C"), _xlpm.fam,IFERROR(AD924,"#N/C"), _xlpm.subfam,IF(TRIM(AE924)="-","#N/C",IFERROR(AE924,"#N/C")),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_xlpm.fallback,IF(IFERROR(Z924,"#N/C")="#N/C",Y924,IF(IFERROR(AA924,"#N/C")="#N/C",Z924,IF(IFERROR(AB924,"#N/C")="#N/C",AA924,IF(IFERROR(AC924,"#N/C")="#N/C",AB924,IF(IFERROR(AD924,"#N/C")="#N/C",AC924,IF(IFERROR(AE924,"#N/C")="#N/C",AD924,"#N/C")))))), _xlpm.finalResult,IF(OR(_xlpm.computedResult="",_xlpm.computedResult="#N/C"),_xlpm.fallback,_xlpm.computedResult), INDEX(_xlpm.finalResult,1)))</f>
        <v>bug</v>
      </c>
      <c r="AI924" s="106" t="s">
        <v>35</v>
      </c>
      <c r="AJ924" s="55" t="str">
        <f t="shared" si="126"/>
        <v>Insecta.Hemiptera.Heteroptera.Pentatomomorpha.Miroidea.Miridae.Mirinae.#N/C.#N/C</v>
      </c>
    </row>
    <row r="925" spans="1:36" x14ac:dyDescent="0.25">
      <c r="A925" s="3">
        <v>116</v>
      </c>
      <c r="B925" s="50" t="str">
        <f t="shared" si="121"/>
        <v>FAIR-D4_116</v>
      </c>
      <c r="C925" s="51" t="s">
        <v>908</v>
      </c>
      <c r="D925" s="4">
        <f t="shared" si="128"/>
        <v>45164</v>
      </c>
      <c r="E925" s="1" t="s">
        <v>1050</v>
      </c>
      <c r="F925" s="81" t="str">
        <f>HYPERLINK(VLOOKUP(E925,Video_List!G:K,5),"video")</f>
        <v>video</v>
      </c>
      <c r="G925" s="5" t="str">
        <f>IF(ISBLANK(E925),"",IFERROR(IF(MATCH(E925,Video_List!$G:$G,)&gt;0,"ok",""),"errr"))</f>
        <v>ok</v>
      </c>
      <c r="H925" s="1" t="s">
        <v>1050</v>
      </c>
      <c r="I925" s="81" t="str">
        <f>HYPERLINK(VLOOKUP(H925,Video_List!G:K,5),"video")</f>
        <v>video</v>
      </c>
      <c r="J925" s="5" t="str">
        <f>IF(ISBLANK(H925),"",IFERROR(IF(MATCH(H925,Video_List!$G:$G,)&gt;0,"ok",""),"error"))</f>
        <v>ok</v>
      </c>
      <c r="K925" s="2">
        <v>45164.574131944399</v>
      </c>
      <c r="L925" s="2">
        <v>45164.574768518498</v>
      </c>
      <c r="M925" s="59">
        <f t="shared" si="122"/>
        <v>6.3657409918960184E-4</v>
      </c>
      <c r="N925" s="53" t="s">
        <v>46</v>
      </c>
      <c r="O925" s="54" t="s">
        <v>32</v>
      </c>
      <c r="P925" s="54" t="s">
        <v>33</v>
      </c>
      <c r="Q925" s="6">
        <v>116</v>
      </c>
      <c r="R925" s="5" t="str">
        <f t="shared" si="127"/>
        <v>FAIR-D4/116</v>
      </c>
      <c r="S925" s="4" t="str">
        <f>IF(ISBLANK(E925),"",IF(E925=H925, "1 video",CONCATENATE((+COUNTIFS(Video_List!$A:$A,Monitoring!C925,Video_List!$D:$D,"&lt;=" &amp;Monitoring!L925)-COUNTIFS(Video_List!$A:$A,Monitoring!C925,Video_List!$D:$D,"&lt;=" &amp;Monitoring!K925))+1," videos")))</f>
        <v>1 video</v>
      </c>
      <c r="T925" s="54" t="s">
        <v>34</v>
      </c>
      <c r="U925" s="75"/>
      <c r="V925" s="7" t="str">
        <f t="shared" si="125"/>
        <v/>
      </c>
      <c r="W925" s="85" t="str">
        <f t="shared" si="123"/>
        <v>no</v>
      </c>
      <c r="X925" s="86" t="s">
        <v>35</v>
      </c>
      <c r="Y925" s="87" t="str">
        <f>+IFERROR(IF(Z925="#N/C","#N/C",INDEX(Taxonomy_UniqueValues!A:A,MATCH(Z925,Taxonomy_UniqueValues!B:B,0))),"#N/C")</f>
        <v>Insecta</v>
      </c>
      <c r="Z925" s="87" t="str">
        <f>+IFERROR(IF(AA925="#N/C","#N/C",INDEX(Taxonomy_UniqueValues!B:B,MATCH(AA925,Taxonomy_UniqueValues!C:C,0))),"#N/C")</f>
        <v>Diptera</v>
      </c>
      <c r="AA925" s="87" t="s">
        <v>49</v>
      </c>
      <c r="AB925" s="87" t="str">
        <f>+IFERROR(IF(AC925="#N/C","#N/C",INDEX(Taxonomy_UniqueValues!D:D,MATCH(AC925,Taxonomy_UniqueValues!E:E,0))),"#N/C")</f>
        <v>#N/C</v>
      </c>
      <c r="AC925" s="87" t="str">
        <f>+IFERROR(IF(AD925="#N/C","#N/C",INDEX(Taxonomy_UniqueValues!E:E,MATCH(AD925,Taxonomy_UniqueValues!F:F,0))),"#N/C")</f>
        <v>#N/C</v>
      </c>
      <c r="AD925" s="87" t="str">
        <f>+IFERROR(IF(AE925="#N/C","#N/C",INDEX(Taxonomy_UniqueValues!F:F,MATCH(AE925,Taxonomy_UniqueValues!G:G,0))),"#N/C")</f>
        <v>#N/C</v>
      </c>
      <c r="AE925" s="87" t="str">
        <f>+IFERROR(IF(AF925="#N/C","#N/C",INDEX(Taxonomy_UniqueValues!G:G,MATCH(AF925,Taxonomy_UniqueValues!H:H,0))),"#N/C")</f>
        <v>#N/C</v>
      </c>
      <c r="AF925" s="89" t="str">
        <f>+IFERROR(IF(AG925="#N/C","#N/C",INDEX(Taxonomy_UniqueValues!H:H,MATCH(AG925,Taxonomy_UniqueValues!I:I,0))),"#N/C")</f>
        <v>#N/C</v>
      </c>
      <c r="AG925" s="88" t="s">
        <v>37</v>
      </c>
      <c r="AH925" s="39" t="str" cm="1">
        <f t="array" ref="AH925">IF(LEN(V925)&gt;1,V925,_xlfn.LET(_xlpm.cls,Y925, _xlpm.ord,IFERROR(Z925,"#N/C"), _xlpm.subord,IFERROR(AA925,"#N/C"), _xlpm.infr,IFERROR(AB925,"#N/C"), _xlpm.sf,IFERROR(AC925,"#N/C"), _xlpm.fam,IFERROR(AD925,"#N/C"), _xlpm.subfam,IF(TRIM(AE925)="-","#N/C",IFERROR(AE925,"#N/C")),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_xlpm.fallback,IF(IFERROR(Z925,"#N/C")="#N/C",Y925,IF(IFERROR(AA925,"#N/C")="#N/C",Z925,IF(IFERROR(AB925,"#N/C")="#N/C",AA925,IF(IFERROR(AC925,"#N/C")="#N/C",AB925,IF(IFERROR(AD925,"#N/C")="#N/C",AC925,IF(IFERROR(AE925,"#N/C")="#N/C",AD925,"#N/C")))))), _xlpm.finalResult,IF(OR(_xlpm.computedResult="",_xlpm.computedResult="#N/C"),_xlpm.fallback,_xlpm.computedResult), INDEX(_xlpm.finalResult,1)))</f>
        <v>Brachycera</v>
      </c>
      <c r="AI925" s="106" t="s">
        <v>35</v>
      </c>
      <c r="AJ925" s="55" t="str">
        <f t="shared" si="126"/>
        <v>Insecta.Diptera.Brachycera.#N/C.#N/C.#N/C.#N/C.#N/C.#N/C</v>
      </c>
    </row>
    <row r="926" spans="1:36" x14ac:dyDescent="0.25">
      <c r="A926" s="3">
        <v>117</v>
      </c>
      <c r="B926" s="50" t="str">
        <f t="shared" si="121"/>
        <v>FAIR-D4_117</v>
      </c>
      <c r="C926" s="51" t="s">
        <v>908</v>
      </c>
      <c r="D926" s="4">
        <f t="shared" si="128"/>
        <v>45164</v>
      </c>
      <c r="E926" s="1" t="s">
        <v>1051</v>
      </c>
      <c r="F926" s="81" t="str">
        <f>HYPERLINK(VLOOKUP(E926,Video_List!G:K,5),"video")</f>
        <v>video</v>
      </c>
      <c r="G926" s="5" t="str">
        <f>IF(ISBLANK(E926),"",IFERROR(IF(MATCH(E926,Video_List!$G:$G,)&gt;0,"ok",""),"errr"))</f>
        <v>ok</v>
      </c>
      <c r="H926" s="1" t="s">
        <v>1051</v>
      </c>
      <c r="I926" s="81" t="str">
        <f>HYPERLINK(VLOOKUP(H926,Video_List!G:K,5),"video")</f>
        <v>video</v>
      </c>
      <c r="J926" s="5" t="str">
        <f>IF(ISBLANK(H926),"",IFERROR(IF(MATCH(H926,Video_List!$G:$G,)&gt;0,"ok",""),"error"))</f>
        <v>ok</v>
      </c>
      <c r="K926" s="2">
        <v>45164.582118055601</v>
      </c>
      <c r="L926" s="2">
        <v>45164.582534722198</v>
      </c>
      <c r="M926" s="59">
        <f t="shared" si="122"/>
        <v>4.166665967204608E-4</v>
      </c>
      <c r="N926" s="53" t="s">
        <v>46</v>
      </c>
      <c r="O926" s="54" t="s">
        <v>35</v>
      </c>
      <c r="P926" s="54" t="s">
        <v>33</v>
      </c>
      <c r="Q926" s="6">
        <v>117</v>
      </c>
      <c r="R926" s="5" t="str">
        <f t="shared" si="127"/>
        <v>FAIR-D4/117</v>
      </c>
      <c r="S926" s="4" t="str">
        <f>IF(ISBLANK(E926),"",IF(E926=H926, "1 video",CONCATENATE((+COUNTIFS(Video_List!$A:$A,Monitoring!C926,Video_List!$D:$D,"&lt;=" &amp;Monitoring!L926)-COUNTIFS(Video_List!$A:$A,Monitoring!C926,Video_List!$D:$D,"&lt;=" &amp;Monitoring!K926))+1," videos")))</f>
        <v>1 video</v>
      </c>
      <c r="T926" s="54" t="s">
        <v>34</v>
      </c>
      <c r="U926" s="75" t="s">
        <v>493</v>
      </c>
      <c r="V926" s="7" t="str">
        <f t="shared" si="125"/>
        <v/>
      </c>
      <c r="W926" s="85" t="str">
        <f t="shared" si="123"/>
        <v>yes</v>
      </c>
      <c r="X926" s="86" t="s">
        <v>35</v>
      </c>
      <c r="Y926" s="87" t="str">
        <f>+IFERROR(IF(Z926="#N/C","#N/C",IF(Z926=0,INDEX(Taxonomy_UniqueValues!A:A,MATCH(AA926,Taxonomy_UniqueValues!C:C,0)),INDEX(Taxonomy_UniqueValues!A:A,MATCH(Z926,Taxonomy_UniqueValues!B:B,0)))),"#N/C")</f>
        <v>Insecta</v>
      </c>
      <c r="Z926" s="87" t="str">
        <f>+IFERROR(IF(AA926="#N/C","#N/C",IF(AA926=0,INDEX(Taxonomy_UniqueValues!B:B,MATCH(AB926,Taxonomy_UniqueValues!D:D,0)),INDEX(Taxonomy_UniqueValues!B:B,MATCH(AA926,Taxonomy_UniqueValues!C:C,0)))),"#N/C")</f>
        <v>Diptera</v>
      </c>
      <c r="AA926" s="87" t="str">
        <f>+IFERROR(IF(AB926="#N/C","#N/C",IF(AB926=0,INDEX(Taxonomy_UniqueValues!C:C,MATCH(AC926,Taxonomy_UniqueValues!E:E,0)),INDEX(Taxonomy_UniqueValues!C:C,MATCH(AB926,Taxonomy_UniqueValues!D:D,0)))),"#N/C")</f>
        <v>Brachycera</v>
      </c>
      <c r="AB926" s="87" t="str">
        <f>+IFERROR(IF(AC926="#N/C","#N/C",IF(AC926=0,INDEX(Taxonomy_UniqueValues!D:D,MATCH(AD926,Taxonomy_UniqueValues!F:F,0)),INDEX(Taxonomy_UniqueValues!D:D,MATCH(AC926,Taxonomy_UniqueValues!E:E,0)))),"#N/C")</f>
        <v>Muscomorpha</v>
      </c>
      <c r="AC926" s="87" t="str">
        <f>+IFERROR(IF(AD926="#N/C","#N/C",IF(AD926=0,INDEX(Taxonomy_UniqueValues!E:E,MATCH(AE926,Taxonomy_UniqueValues!G:G,0)),INDEX(Taxonomy_UniqueValues!E:E,MATCH(AD926,Taxonomy_UniqueValues!F:F,0)))),"#N/C")</f>
        <v>Muscoidea</v>
      </c>
      <c r="AD926" s="87" t="str">
        <f>+IFERROR(IF(AE926="#N/C","#N/C",IF(AE926=0,INDEX(Taxonomy_UniqueValues!F:F,MATCH(AF926,Taxonomy_UniqueValues!H:H,0)),INDEX(Taxonomy_UniqueValues!F:F,MATCH(AE926,Taxonomy_UniqueValues!G:G,0)))),"#N/C")</f>
        <v>Fanniidae</v>
      </c>
      <c r="AE926" s="87">
        <f>+IFERROR(IF(AF926="#N/C","#N/C",INDEX(Taxonomy_UniqueValues!G:G,MATCH(AF926,Taxonomy_UniqueValues!H:H,0))),"#N/C")</f>
        <v>0</v>
      </c>
      <c r="AF926" s="89" t="s">
        <v>39</v>
      </c>
      <c r="AG926" s="88" t="s">
        <v>37</v>
      </c>
      <c r="AH926" s="39" t="str" cm="1">
        <f t="array" ref="AH926">IF(LEN(V926)&gt;1,V926,_xlfn.LET(_xlpm.cls,Y926, _xlpm.ord,IFERROR(Z926,"#N/C"), _xlpm.subord,IFERROR(AA926,"#N/C"), _xlpm.infr,IFERROR(AB926,"#N/C"), _xlpm.sf,IFERROR(AC926,"#N/C"), _xlpm.fam,IFERROR(AD926,"#N/C"), _xlpm.subfam,IF(TRIM(AE926)="-","#N/C",IFERROR(AE926,"#N/C")),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_xlpm.fallback,IF(IFERROR(Z926,"#N/C")="#N/C",Y926,IF(IFERROR(AA926,"#N/C")="#N/C",Z926,IF(IFERROR(AB926,"#N/C")="#N/C",AA926,IF(IFERROR(AC926,"#N/C")="#N/C",AB926,IF(IFERROR(AD926,"#N/C")="#N/C",AC926,IF(IFERROR(AE926,"#N/C")="#N/C",AD926,"#N/C")))))), _xlpm.finalResult,IF(OR(_xlpm.computedResult="",_xlpm.computedResult="#N/C"),_xlpm.fallback,_xlpm.computedResult), INDEX(_xlpm.finalResult,1)))</f>
        <v>fly</v>
      </c>
      <c r="AI926" s="106" t="s">
        <v>35</v>
      </c>
      <c r="AJ926" s="55" t="str">
        <f t="shared" si="126"/>
        <v>Insecta.Diptera.Brachycera.Muscomorpha.Muscoidea.Fanniidae.0.Fannia.#N/C</v>
      </c>
    </row>
    <row r="927" spans="1:36" x14ac:dyDescent="0.25">
      <c r="A927" s="3">
        <v>118</v>
      </c>
      <c r="B927" s="50" t="str">
        <f t="shared" si="121"/>
        <v>FAIR-D4_118</v>
      </c>
      <c r="C927" s="51" t="s">
        <v>908</v>
      </c>
      <c r="D927" s="4">
        <f t="shared" si="128"/>
        <v>45164</v>
      </c>
      <c r="E927" s="1" t="s">
        <v>1052</v>
      </c>
      <c r="F927" s="81" t="str">
        <f>HYPERLINK(VLOOKUP(E927,Video_List!G:K,5),"video")</f>
        <v>video</v>
      </c>
      <c r="G927" s="5" t="str">
        <f>IF(ISBLANK(E927),"",IFERROR(IF(MATCH(E927,Video_List!$G:$G,)&gt;0,"ok",""),"errr"))</f>
        <v>ok</v>
      </c>
      <c r="H927" s="1" t="s">
        <v>1052</v>
      </c>
      <c r="I927" s="81" t="str">
        <f>HYPERLINK(VLOOKUP(H927,Video_List!G:K,5),"video")</f>
        <v>video</v>
      </c>
      <c r="J927" s="5" t="str">
        <f>IF(ISBLANK(H927),"",IFERROR(IF(MATCH(H927,Video_List!$G:$G,)&gt;0,"ok",""),"error"))</f>
        <v>ok</v>
      </c>
      <c r="K927" s="2">
        <v>45164.5850810185</v>
      </c>
      <c r="L927" s="2">
        <v>45164.5851736111</v>
      </c>
      <c r="M927" s="59">
        <f t="shared" si="122"/>
        <v>9.2592599685303867E-5</v>
      </c>
      <c r="N927" s="53" t="s">
        <v>31</v>
      </c>
      <c r="O927" s="54" t="s">
        <v>35</v>
      </c>
      <c r="P927" s="54" t="s">
        <v>33</v>
      </c>
      <c r="Q927" s="6">
        <v>118</v>
      </c>
      <c r="R927" s="5" t="str">
        <f t="shared" si="127"/>
        <v>FAIR-D4/118</v>
      </c>
      <c r="S927" s="4" t="str">
        <f>IF(ISBLANK(E927),"",IF(E927=H927, "1 video",CONCATENATE((+COUNTIFS(Video_List!$A:$A,Monitoring!C927,Video_List!$D:$D,"&lt;=" &amp;Monitoring!L927)-COUNTIFS(Video_List!$A:$A,Monitoring!C927,Video_List!$D:$D,"&lt;=" &amp;Monitoring!K927))+1," videos")))</f>
        <v>1 video</v>
      </c>
      <c r="T927" s="54" t="s">
        <v>57</v>
      </c>
      <c r="U927" s="75"/>
      <c r="V927" s="7" t="str">
        <f t="shared" si="125"/>
        <v/>
      </c>
      <c r="W927" s="85" t="s">
        <v>32</v>
      </c>
      <c r="X927" s="86" t="s">
        <v>32</v>
      </c>
      <c r="Y927" s="87" t="str">
        <f>+IFERROR(IF(Z927="#N/C","#N/C",INDEX(Taxonomy_UniqueValues!A:A,MATCH(Z927,Taxonomy_UniqueValues!B:B,0))),"#N/C")</f>
        <v>Insecta</v>
      </c>
      <c r="Z927" s="87" t="str">
        <f>+IFERROR(IF(AA927="#N/C","#N/C",INDEX(Taxonomy_UniqueValues!B:B,MATCH(AA927,Taxonomy_UniqueValues!C:C,0))),"#N/C")</f>
        <v>Hymenoptera</v>
      </c>
      <c r="AA927" s="87" t="str">
        <f>+IFERROR(IF(AC927="#N/C","#N/C",INDEX(Taxonomy_UniqueValues!C:C,MATCH(AC927,Taxonomy_UniqueValues!E:E,0))),"#N/C")</f>
        <v>Apocrita</v>
      </c>
      <c r="AB927" s="87" t="str">
        <f>+IFERROR(IF(AC927="#N/C","#N/C",INDEX(Taxonomy_UniqueValues!D:D,MATCH(AC927,Taxonomy_UniqueValues!E:E,0))),"#N/C")</f>
        <v>Aculeata</v>
      </c>
      <c r="AC927" s="87" t="str">
        <f>+IFERROR(IF(AD927="#N/C","#N/C",INDEX(Taxonomy_UniqueValues!E:E,MATCH(AD927,Taxonomy_UniqueValues!F:F,0))),"#N/C")</f>
        <v>Vespoidea</v>
      </c>
      <c r="AD927" s="87" t="str">
        <f>+IFERROR(IF(AE927="#N/C","#N/C",INDEX(Taxonomy_UniqueValues!F:F,MATCH(AE927,Taxonomy_UniqueValues!G:G,0))),"#N/C")</f>
        <v>Vespidae</v>
      </c>
      <c r="AE927" s="87" t="str">
        <f>+IFERROR(IF(AF927="#N/C","#N/C",INDEX(Taxonomy_UniqueValues!G:G,MATCH(AF927,Taxonomy_UniqueValues!H:H,0))),"#N/C")</f>
        <v>Vespinae</v>
      </c>
      <c r="AF927" s="89" t="s">
        <v>58</v>
      </c>
      <c r="AG927" s="88" t="s">
        <v>37</v>
      </c>
      <c r="AH927" s="39" t="str" cm="1">
        <f t="array" ref="AH927">IF(LEN(V927)&gt;1,V927,_xlfn.LET(_xlpm.cls,Y927, _xlpm.ord,IFERROR(Z927,"#N/C"), _xlpm.subord,IFERROR(AA927,"#N/C"), _xlpm.infr,IFERROR(AB927,"#N/C"), _xlpm.sf,IFERROR(AC927,"#N/C"), _xlpm.fam,IFERROR(AD927,"#N/C"), _xlpm.subfam,IF(TRIM(AE927)="-","#N/C",IFERROR(AE927,"#N/C")),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_xlpm.fallback,IF(IFERROR(Z927,"#N/C")="#N/C",Y927,IF(IFERROR(AA927,"#N/C")="#N/C",Z927,IF(IFERROR(AB927,"#N/C")="#N/C",AA927,IF(IFERROR(AC927,"#N/C")="#N/C",AB927,IF(IFERROR(AD927,"#N/C")="#N/C",AC927,IF(IFERROR(AE927,"#N/C")="#N/C",AD927,"#N/C")))))), _xlpm.finalResult,IF(OR(_xlpm.computedResult="",_xlpm.computedResult="#N/C"),_xlpm.fallback,_xlpm.computedResult), INDEX(_xlpm.finalResult,1)))</f>
        <v>wasp</v>
      </c>
      <c r="AI927" s="106" t="s">
        <v>35</v>
      </c>
      <c r="AJ927" s="55" t="str">
        <f t="shared" si="126"/>
        <v>Insecta.Hymenoptera.Apocrita.Aculeata.Vespoidea.Vespidae.Vespinae.Vespula.#N/C</v>
      </c>
    </row>
    <row r="928" spans="1:36" x14ac:dyDescent="0.25">
      <c r="A928" s="3">
        <v>119</v>
      </c>
      <c r="B928" s="50" t="str">
        <f t="shared" si="121"/>
        <v>FAIR-D4_119</v>
      </c>
      <c r="C928" s="51" t="s">
        <v>908</v>
      </c>
      <c r="D928" s="4">
        <f t="shared" si="128"/>
        <v>45164</v>
      </c>
      <c r="E928" s="1" t="s">
        <v>1052</v>
      </c>
      <c r="F928" s="81" t="str">
        <f>HYPERLINK(VLOOKUP(E928,Video_List!G:K,5),"video")</f>
        <v>video</v>
      </c>
      <c r="G928" s="5" t="str">
        <f>IF(ISBLANK(E928),"",IFERROR(IF(MATCH(E928,Video_List!$G:$G,)&gt;0,"ok",""),"errr"))</f>
        <v>ok</v>
      </c>
      <c r="H928" s="1" t="s">
        <v>1052</v>
      </c>
      <c r="I928" s="81" t="str">
        <f>HYPERLINK(VLOOKUP(H928,Video_List!G:K,5),"video")</f>
        <v>video</v>
      </c>
      <c r="J928" s="5" t="str">
        <f>IF(ISBLANK(H928),"",IFERROR(IF(MATCH(H928,Video_List!$G:$G,)&gt;0,"ok",""),"error"))</f>
        <v>ok</v>
      </c>
      <c r="K928" s="2">
        <v>45164.585231481498</v>
      </c>
      <c r="L928" s="2">
        <v>45164.585682870398</v>
      </c>
      <c r="M928" s="59">
        <f t="shared" si="122"/>
        <v>4.513888998189941E-4</v>
      </c>
      <c r="N928" s="53" t="s">
        <v>31</v>
      </c>
      <c r="O928" s="54" t="s">
        <v>32</v>
      </c>
      <c r="P928" s="54" t="s">
        <v>33</v>
      </c>
      <c r="Q928" s="6">
        <v>119</v>
      </c>
      <c r="R928" s="5" t="str">
        <f t="shared" si="127"/>
        <v>FAIR-D4/119</v>
      </c>
      <c r="S928" s="4" t="str">
        <f>IF(ISBLANK(E928),"",IF(E928=H928, "1 video",CONCATENATE((+COUNTIFS(Video_List!$A:$A,Monitoring!C928,Video_List!$D:$D,"&lt;=" &amp;Monitoring!L928)-COUNTIFS(Video_List!$A:$A,Monitoring!C928,Video_List!$D:$D,"&lt;=" &amp;Monitoring!K928))+1," videos")))</f>
        <v>1 video</v>
      </c>
      <c r="T928" s="54" t="s">
        <v>34</v>
      </c>
      <c r="U928" s="75"/>
      <c r="V928" s="7" t="str">
        <f t="shared" si="125"/>
        <v/>
      </c>
      <c r="W928" s="85" t="s">
        <v>32</v>
      </c>
      <c r="X928" s="86" t="s">
        <v>35</v>
      </c>
      <c r="Y928" s="87" t="str">
        <f>+IFERROR(IF(Z928="#N/C","#N/C",IF(Z928=0,INDEX(Taxonomy_UniqueValues!A:A,MATCH(AA928,Taxonomy_UniqueValues!C:C,0)),INDEX(Taxonomy_UniqueValues!A:A,MATCH(Z928,Taxonomy_UniqueValues!B:B,0)))),"#N/C")</f>
        <v>Insecta</v>
      </c>
      <c r="Z928" s="87" t="str">
        <f>+IFERROR(IF(AA928="#N/C","#N/C",IF(AA928=0,INDEX(Taxonomy_UniqueValues!B:B,MATCH(AB928,Taxonomy_UniqueValues!D:D,0)),INDEX(Taxonomy_UniqueValues!B:B,MATCH(AA928,Taxonomy_UniqueValues!C:C,0)))),"#N/C")</f>
        <v>Diptera</v>
      </c>
      <c r="AA928" s="87" t="str">
        <f>+IFERROR(IF(AB928="#N/C","#N/C",IF(AB928=0,INDEX(Taxonomy_UniqueValues!C:C,MATCH(AC928,Taxonomy_UniqueValues!E:E,0)),INDEX(Taxonomy_UniqueValues!C:C,MATCH(AB928,Taxonomy_UniqueValues!D:D,0)))),"#N/C")</f>
        <v>Brachycera</v>
      </c>
      <c r="AB928" s="87" t="str">
        <f>+IFERROR(IF(AC928="#N/C","#N/C",IF(AC928=0,INDEX(Taxonomy_UniqueValues!D:D,MATCH(AD928,Taxonomy_UniqueValues!F:F,0)),INDEX(Taxonomy_UniqueValues!D:D,MATCH(AC928,Taxonomy_UniqueValues!E:E,0)))),"#N/C")</f>
        <v>Muscomorpha</v>
      </c>
      <c r="AC928" s="87" t="str">
        <f>+IFERROR(IF(AD928="#N/C","#N/C",IF(AD928=0,INDEX(Taxonomy_UniqueValues!E:E,MATCH(AE928,Taxonomy_UniqueValues!G:G,0)),INDEX(Taxonomy_UniqueValues!E:E,MATCH(AD928,Taxonomy_UniqueValues!F:F,0)))),"#N/C")</f>
        <v>Muscoidea</v>
      </c>
      <c r="AD928" s="87" t="str">
        <f>+IFERROR(IF(AE928="#N/C","#N/C",IF(AE928=0,INDEX(Taxonomy_UniqueValues!F:F,MATCH(AF928,Taxonomy_UniqueValues!H:H,0)),INDEX(Taxonomy_UniqueValues!F:F,MATCH(AE928,Taxonomy_UniqueValues!G:G,0)))),"#N/C")</f>
        <v>Fanniidae</v>
      </c>
      <c r="AE928" s="87">
        <f>+IFERROR(IF(AF928="#N/C","#N/C",INDEX(Taxonomy_UniqueValues!G:G,MATCH(AF928,Taxonomy_UniqueValues!H:H,0))),"#N/C")</f>
        <v>0</v>
      </c>
      <c r="AF928" s="89" t="s">
        <v>39</v>
      </c>
      <c r="AG928" s="88" t="s">
        <v>37</v>
      </c>
      <c r="AH928" s="39" t="str" cm="1">
        <f t="array" ref="AH928">IF(LEN(V928)&gt;1,V928,_xlfn.LET(_xlpm.cls,Y928, _xlpm.ord,IFERROR(Z928,"#N/C"), _xlpm.subord,IFERROR(AA928,"#N/C"), _xlpm.infr,IFERROR(AB928,"#N/C"), _xlpm.sf,IFERROR(AC928,"#N/C"), _xlpm.fam,IFERROR(AD928,"#N/C"), _xlpm.subfam,IF(TRIM(AE928)="-","#N/C",IFERROR(AE928,"#N/C")),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_xlpm.fallback,IF(IFERROR(Z928,"#N/C")="#N/C",Y928,IF(IFERROR(AA928,"#N/C")="#N/C",Z928,IF(IFERROR(AB928,"#N/C")="#N/C",AA928,IF(IFERROR(AC928,"#N/C")="#N/C",AB928,IF(IFERROR(AD928,"#N/C")="#N/C",AC928,IF(IFERROR(AE928,"#N/C")="#N/C",AD928,"#N/C")))))), _xlpm.finalResult,IF(OR(_xlpm.computedResult="",_xlpm.computedResult="#N/C"),_xlpm.fallback,_xlpm.computedResult), INDEX(_xlpm.finalResult,1)))</f>
        <v>fly</v>
      </c>
      <c r="AI928" s="106" t="s">
        <v>35</v>
      </c>
      <c r="AJ928" s="55" t="str">
        <f t="shared" si="126"/>
        <v>Insecta.Diptera.Brachycera.Muscomorpha.Muscoidea.Fanniidae.0.Fannia.#N/C</v>
      </c>
    </row>
    <row r="929" spans="1:36" x14ac:dyDescent="0.25">
      <c r="A929" s="3">
        <v>120</v>
      </c>
      <c r="B929" s="50" t="str">
        <f t="shared" si="121"/>
        <v>FAIR-D4_120</v>
      </c>
      <c r="C929" s="51" t="s">
        <v>908</v>
      </c>
      <c r="D929" s="4">
        <f t="shared" si="128"/>
        <v>45164</v>
      </c>
      <c r="E929" s="1" t="s">
        <v>1052</v>
      </c>
      <c r="F929" s="81" t="str">
        <f>HYPERLINK(VLOOKUP(E929,Video_List!G:K,5),"video")</f>
        <v>video</v>
      </c>
      <c r="G929" s="5" t="str">
        <f>IF(ISBLANK(E929),"",IFERROR(IF(MATCH(E929,Video_List!$G:$G,)&gt;0,"ok",""),"errr"))</f>
        <v>ok</v>
      </c>
      <c r="H929" s="1" t="s">
        <v>1052</v>
      </c>
      <c r="I929" s="81" t="str">
        <f>HYPERLINK(VLOOKUP(H929,Video_List!G:K,5),"video")</f>
        <v>video</v>
      </c>
      <c r="J929" s="5" t="str">
        <f>IF(ISBLANK(H929),"",IFERROR(IF(MATCH(H929,Video_List!$G:$G,)&gt;0,"ok",""),"error"))</f>
        <v>ok</v>
      </c>
      <c r="K929" s="2">
        <v>45164.585636574098</v>
      </c>
      <c r="L929" s="2">
        <v>45164.5867013889</v>
      </c>
      <c r="M929" s="59">
        <f t="shared" si="122"/>
        <v>1.0648148017935455E-3</v>
      </c>
      <c r="N929" s="53" t="s">
        <v>31</v>
      </c>
      <c r="O929" s="54" t="s">
        <v>35</v>
      </c>
      <c r="P929" s="54" t="s">
        <v>46</v>
      </c>
      <c r="Q929" s="6">
        <v>120</v>
      </c>
      <c r="R929" s="5" t="str">
        <f t="shared" si="127"/>
        <v>FAIR-D4/120</v>
      </c>
      <c r="S929" s="4" t="str">
        <f>IF(ISBLANK(E929),"",IF(E929=H929, "1 video",CONCATENATE((+COUNTIFS(Video_List!$A:$A,Monitoring!C929,Video_List!$D:$D,"&lt;=" &amp;Monitoring!L929)-COUNTIFS(Video_List!$A:$A,Monitoring!C929,Video_List!$D:$D,"&lt;=" &amp;Monitoring!K929))+1," videos")))</f>
        <v>1 video</v>
      </c>
      <c r="T929" s="54" t="s">
        <v>34</v>
      </c>
      <c r="U929" s="75"/>
      <c r="V929" s="7" t="str">
        <f t="shared" si="125"/>
        <v/>
      </c>
      <c r="W929" s="85" t="s">
        <v>32</v>
      </c>
      <c r="X929" s="86" t="s">
        <v>35</v>
      </c>
      <c r="Y929" s="87" t="str">
        <f>+IFERROR(IF(Z929="#N/C","#N/C",INDEX(Taxonomy_UniqueValues!A:A,MATCH(Z929,Taxonomy_UniqueValues!B:B,0))),"#N/C")</f>
        <v>Insecta</v>
      </c>
      <c r="Z929" s="87" t="str">
        <f>+IFERROR(IF(AA929="#N/C","#N/C",INDEX(Taxonomy_UniqueValues!B:B,MATCH(AA929,Taxonomy_UniqueValues!C:C,0))),"#N/C")</f>
        <v>Diptera</v>
      </c>
      <c r="AA929" s="87" t="str">
        <f>+IFERROR(IF(AC929="#N/C","#N/C",INDEX(Taxonomy_UniqueValues!C:C,MATCH(AC929,Taxonomy_UniqueValues!E:E,0))),"#N/C")</f>
        <v>Brachycera</v>
      </c>
      <c r="AB929" s="87" t="str">
        <f>+IFERROR(IF(AC929="#N/C","#N/C",INDEX(Taxonomy_UniqueValues!D:D,MATCH(AC929,Taxonomy_UniqueValues!E:E,0))),"#N/C")</f>
        <v>Muscomorpha</v>
      </c>
      <c r="AC929" s="87" t="s">
        <v>36</v>
      </c>
      <c r="AD929" s="87" t="str">
        <f>+IFERROR(IF(AE929="#N/C","#N/C",INDEX(Taxonomy_UniqueValues!F:F,MATCH(AE929,Taxonomy_UniqueValues!G:G,0))),"#N/C")</f>
        <v>#N/C</v>
      </c>
      <c r="AE929" s="87" t="str">
        <f>+IFERROR(IF(AF929="#N/C","#N/C",INDEX(Taxonomy_UniqueValues!G:G,MATCH(AF929,Taxonomy_UniqueValues!H:H,0))),"#N/C")</f>
        <v>#N/C</v>
      </c>
      <c r="AF929" s="89" t="str">
        <f>+IFERROR(IF(AG929="#N/C","#N/C",INDEX(Taxonomy_UniqueValues!H:H,MATCH(AG929,Taxonomy_UniqueValues!I:I,0))),"#N/C")</f>
        <v>#N/C</v>
      </c>
      <c r="AG929" s="88" t="s">
        <v>37</v>
      </c>
      <c r="AH929" s="39" t="str" cm="1">
        <f t="array" ref="AH929">IF(LEN(V929)&gt;1,V929,_xlfn.LET(_xlpm.cls,Y929, _xlpm.ord,IFERROR(Z929,"#N/C"), _xlpm.subord,IFERROR(AA929,"#N/C"), _xlpm.infr,IFERROR(AB929,"#N/C"), _xlpm.sf,IFERROR(AC929,"#N/C"), _xlpm.fam,IFERROR(AD929,"#N/C"), _xlpm.subfam,IF(TRIM(AE929)="-","#N/C",IFERROR(AE929,"#N/C")),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_xlpm.fallback,IF(IFERROR(Z929,"#N/C")="#N/C",Y929,IF(IFERROR(AA929,"#N/C")="#N/C",Z929,IF(IFERROR(AB929,"#N/C")="#N/C",AA929,IF(IFERROR(AC929,"#N/C")="#N/C",AB929,IF(IFERROR(AD929,"#N/C")="#N/C",AC929,IF(IFERROR(AE929,"#N/C")="#N/C",AD929,"#N/C")))))), _xlpm.finalResult,IF(OR(_xlpm.computedResult="",_xlpm.computedResult="#N/C"),_xlpm.fallback,_xlpm.computedResult), INDEX(_xlpm.finalResult,1)))</f>
        <v>Muscoidea</v>
      </c>
      <c r="AI929" s="106" t="s">
        <v>35</v>
      </c>
      <c r="AJ929" s="55" t="str">
        <f t="shared" si="126"/>
        <v>Insecta.Diptera.Brachycera.Muscomorpha.Muscoidea.#N/C.#N/C.#N/C.#N/C</v>
      </c>
    </row>
    <row r="930" spans="1:36" x14ac:dyDescent="0.25">
      <c r="A930" s="3">
        <v>121</v>
      </c>
      <c r="B930" s="50" t="str">
        <f t="shared" si="121"/>
        <v>FAIR-D4_121</v>
      </c>
      <c r="C930" s="51" t="s">
        <v>908</v>
      </c>
      <c r="D930" s="4">
        <f t="shared" si="128"/>
        <v>45164</v>
      </c>
      <c r="E930" s="1" t="s">
        <v>1053</v>
      </c>
      <c r="F930" s="81" t="str">
        <f>HYPERLINK(VLOOKUP(E930,Video_List!G:K,5),"video")</f>
        <v>video</v>
      </c>
      <c r="G930" s="5" t="str">
        <f>IF(ISBLANK(E930),"",IFERROR(IF(MATCH(E930,Video_List!$G:$G,)&gt;0,"ok",""),"errr"))</f>
        <v>ok</v>
      </c>
      <c r="H930" s="1" t="s">
        <v>1053</v>
      </c>
      <c r="I930" s="81" t="str">
        <f>HYPERLINK(VLOOKUP(H930,Video_List!G:K,5),"video")</f>
        <v>video</v>
      </c>
      <c r="J930" s="5" t="str">
        <f>IF(ISBLANK(H930),"",IFERROR(IF(MATCH(H930,Video_List!$G:$G,)&gt;0,"ok",""),"error"))</f>
        <v>ok</v>
      </c>
      <c r="K930" s="2">
        <v>45164.591076388897</v>
      </c>
      <c r="L930" s="2">
        <v>45164.591203703698</v>
      </c>
      <c r="M930" s="59">
        <f t="shared" si="122"/>
        <v>1.2731480092043057E-4</v>
      </c>
      <c r="N930" s="53" t="s">
        <v>31</v>
      </c>
      <c r="O930" s="54" t="s">
        <v>35</v>
      </c>
      <c r="P930" s="54" t="s">
        <v>46</v>
      </c>
      <c r="Q930" s="6">
        <v>121</v>
      </c>
      <c r="R930" s="5" t="str">
        <f t="shared" si="127"/>
        <v>FAIR-D4/121</v>
      </c>
      <c r="S930" s="4" t="str">
        <f>IF(ISBLANK(E930),"",IF(E930=H930, "1 video",CONCATENATE((+COUNTIFS(Video_List!$A:$A,Monitoring!C930,Video_List!$D:$D,"&lt;=" &amp;Monitoring!L930)-COUNTIFS(Video_List!$A:$A,Monitoring!C930,Video_List!$D:$D,"&lt;=" &amp;Monitoring!K930))+1," videos")))</f>
        <v>1 video</v>
      </c>
      <c r="T930" s="54" t="s">
        <v>34</v>
      </c>
      <c r="U930" s="75"/>
      <c r="V930" s="7" t="str">
        <f t="shared" si="125"/>
        <v/>
      </c>
      <c r="W930" s="85" t="s">
        <v>35</v>
      </c>
      <c r="X930" s="86" t="s">
        <v>35</v>
      </c>
      <c r="Y930" s="87" t="str">
        <f>+IFERROR(IF(Z930="#N/C","#N/C",INDEX(Taxonomy_UniqueValues!A:A,MATCH(Z930,Taxonomy_UniqueValues!B:B,0))),"#N/C")</f>
        <v>Insecta</v>
      </c>
      <c r="Z930" s="87" t="str">
        <f>+IFERROR(IF(AA930="#N/C","#N/C",INDEX(Taxonomy_UniqueValues!B:B,MATCH(AA930,Taxonomy_UniqueValues!C:C,0))),"#N/C")</f>
        <v>Diptera</v>
      </c>
      <c r="AA930" s="87" t="s">
        <v>49</v>
      </c>
      <c r="AB930" s="87" t="str">
        <f>+IFERROR(IF(AC930="#N/C","#N/C",INDEX(Taxonomy_UniqueValues!D:D,MATCH(AC930,Taxonomy_UniqueValues!E:E,0))),"#N/C")</f>
        <v>#N/C</v>
      </c>
      <c r="AC930" s="87" t="str">
        <f>+IFERROR(IF(AD930="#N/C","#N/C",INDEX(Taxonomy_UniqueValues!E:E,MATCH(AD930,Taxonomy_UniqueValues!F:F,0))),"#N/C")</f>
        <v>#N/C</v>
      </c>
      <c r="AD930" s="87" t="str">
        <f>+IFERROR(IF(AE930="#N/C","#N/C",INDEX(Taxonomy_UniqueValues!F:F,MATCH(AE930,Taxonomy_UniqueValues!G:G,0))),"#N/C")</f>
        <v>#N/C</v>
      </c>
      <c r="AE930" s="87" t="str">
        <f>+IFERROR(IF(AF930="#N/C","#N/C",INDEX(Taxonomy_UniqueValues!G:G,MATCH(AF930,Taxonomy_UniqueValues!H:H,0))),"#N/C")</f>
        <v>#N/C</v>
      </c>
      <c r="AF930" s="89" t="str">
        <f>+IFERROR(IF(AG930="#N/C","#N/C",INDEX(Taxonomy_UniqueValues!H:H,MATCH(AG930,Taxonomy_UniqueValues!I:I,0))),"#N/C")</f>
        <v>#N/C</v>
      </c>
      <c r="AG930" s="88" t="s">
        <v>37</v>
      </c>
      <c r="AH930" s="39" t="str" cm="1">
        <f t="array" ref="AH930">IF(LEN(V930)&gt;1,V930,_xlfn.LET(_xlpm.cls,Y930, _xlpm.ord,IFERROR(Z930,"#N/C"), _xlpm.subord,IFERROR(AA930,"#N/C"), _xlpm.infr,IFERROR(AB930,"#N/C"), _xlpm.sf,IFERROR(AC930,"#N/C"), _xlpm.fam,IFERROR(AD930,"#N/C"), _xlpm.subfam,IF(TRIM(AE930)="-","#N/C",IFERROR(AE930,"#N/C")),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_xlpm.fallback,IF(IFERROR(Z930,"#N/C")="#N/C",Y930,IF(IFERROR(AA930,"#N/C")="#N/C",Z930,IF(IFERROR(AB930,"#N/C")="#N/C",AA930,IF(IFERROR(AC930,"#N/C")="#N/C",AB930,IF(IFERROR(AD930,"#N/C")="#N/C",AC930,IF(IFERROR(AE930,"#N/C")="#N/C",AD930,"#N/C")))))), _xlpm.finalResult,IF(OR(_xlpm.computedResult="",_xlpm.computedResult="#N/C"),_xlpm.fallback,_xlpm.computedResult), INDEX(_xlpm.finalResult,1)))</f>
        <v>Brachycera</v>
      </c>
      <c r="AI930" s="106" t="s">
        <v>35</v>
      </c>
      <c r="AJ930" s="55" t="str">
        <f t="shared" si="126"/>
        <v>Insecta.Diptera.Brachycera.#N/C.#N/C.#N/C.#N/C.#N/C.#N/C</v>
      </c>
    </row>
    <row r="931" spans="1:36" x14ac:dyDescent="0.25">
      <c r="A931" s="3">
        <v>122</v>
      </c>
      <c r="B931" s="50" t="str">
        <f t="shared" si="121"/>
        <v>FAIR-D4_122</v>
      </c>
      <c r="C931" s="51" t="s">
        <v>908</v>
      </c>
      <c r="D931" s="4">
        <f t="shared" si="128"/>
        <v>45164</v>
      </c>
      <c r="E931" s="1" t="s">
        <v>1054</v>
      </c>
      <c r="F931" s="81" t="str">
        <f>HYPERLINK(VLOOKUP(E931,Video_List!G:K,5),"video")</f>
        <v>video</v>
      </c>
      <c r="G931" s="5" t="str">
        <f>IF(ISBLANK(E931),"",IFERROR(IF(MATCH(E931,Video_List!$G:$G,)&gt;0,"ok",""),"errr"))</f>
        <v>ok</v>
      </c>
      <c r="H931" s="1" t="s">
        <v>1054</v>
      </c>
      <c r="I931" s="81" t="str">
        <f>HYPERLINK(VLOOKUP(H931,Video_List!G:K,5),"video")</f>
        <v>video</v>
      </c>
      <c r="J931" s="5" t="str">
        <f>IF(ISBLANK(H931),"",IFERROR(IF(MATCH(H931,Video_List!$G:$G,)&gt;0,"ok",""),"error"))</f>
        <v>ok</v>
      </c>
      <c r="K931" s="2">
        <v>45164.603356481501</v>
      </c>
      <c r="L931" s="2">
        <v>45164.603518518503</v>
      </c>
      <c r="M931" s="59">
        <f t="shared" si="122"/>
        <v>1.6203700215555727E-4</v>
      </c>
      <c r="N931" s="53" t="s">
        <v>31</v>
      </c>
      <c r="O931" s="54" t="s">
        <v>32</v>
      </c>
      <c r="P931" s="54" t="s">
        <v>33</v>
      </c>
      <c r="Q931" s="6">
        <v>122</v>
      </c>
      <c r="R931" s="5" t="str">
        <f t="shared" si="127"/>
        <v>FAIR-D4/122</v>
      </c>
      <c r="S931" s="4" t="str">
        <f>IF(ISBLANK(E931),"",IF(E931=H931, "1 video",CONCATENATE((+COUNTIFS(Video_List!$A:$A,Monitoring!C931,Video_List!$D:$D,"&lt;=" &amp;Monitoring!L931)-COUNTIFS(Video_List!$A:$A,Monitoring!C931,Video_List!$D:$D,"&lt;=" &amp;Monitoring!K931))+1," videos")))</f>
        <v>1 video</v>
      </c>
      <c r="T931" s="54" t="s">
        <v>34</v>
      </c>
      <c r="U931" s="75"/>
      <c r="V931" s="7" t="str">
        <f t="shared" si="125"/>
        <v/>
      </c>
      <c r="W931" s="85" t="s">
        <v>32</v>
      </c>
      <c r="X931" s="86" t="s">
        <v>35</v>
      </c>
      <c r="Y931" s="87" t="str">
        <f>+IFERROR(IF(Z931="#N/C","#N/C",IF(Z931=0,INDEX(Taxonomy_UniqueValues!A:A,MATCH(AA931,Taxonomy_UniqueValues!C:C,0)),INDEX(Taxonomy_UniqueValues!A:A,MATCH(Z931,Taxonomy_UniqueValues!B:B,0)))),"#N/C")</f>
        <v>Insecta</v>
      </c>
      <c r="Z931" s="87" t="str">
        <f>+IFERROR(IF(AA931="#N/C","#N/C",IF(AA931=0,INDEX(Taxonomy_UniqueValues!B:B,MATCH(AB931,Taxonomy_UniqueValues!D:D,0)),INDEX(Taxonomy_UniqueValues!B:B,MATCH(AA931,Taxonomy_UniqueValues!C:C,0)))),"#N/C")</f>
        <v>Diptera</v>
      </c>
      <c r="AA931" s="87" t="str">
        <f>+IFERROR(IF(AB931="#N/C","#N/C",IF(AB931=0,INDEX(Taxonomy_UniqueValues!C:C,MATCH(AC931,Taxonomy_UniqueValues!E:E,0)),INDEX(Taxonomy_UniqueValues!C:C,MATCH(AB931,Taxonomy_UniqueValues!D:D,0)))),"#N/C")</f>
        <v>Brachycera</v>
      </c>
      <c r="AB931" s="87" t="str">
        <f>+IFERROR(IF(AC931="#N/C","#N/C",IF(AC931=0,INDEX(Taxonomy_UniqueValues!D:D,MATCH(AD931,Taxonomy_UniqueValues!F:F,0)),INDEX(Taxonomy_UniqueValues!D:D,MATCH(AC931,Taxonomy_UniqueValues!E:E,0)))),"#N/C")</f>
        <v>Muscomorpha</v>
      </c>
      <c r="AC931" s="87" t="str">
        <f>+IFERROR(IF(AD931="#N/C","#N/C",IF(AD931=0,INDEX(Taxonomy_UniqueValues!E:E,MATCH(AE931,Taxonomy_UniqueValues!G:G,0)),INDEX(Taxonomy_UniqueValues!E:E,MATCH(AD931,Taxonomy_UniqueValues!F:F,0)))),"#N/C")</f>
        <v>Muscoidea</v>
      </c>
      <c r="AD931" s="87" t="str">
        <f>+IFERROR(IF(AE931="#N/C","#N/C",IF(AE931=0,INDEX(Taxonomy_UniqueValues!F:F,MATCH(AF931,Taxonomy_UniqueValues!H:H,0)),INDEX(Taxonomy_UniqueValues!F:F,MATCH(AE931,Taxonomy_UniqueValues!G:G,0)))),"#N/C")</f>
        <v>Fanniidae</v>
      </c>
      <c r="AE931" s="87">
        <f>+IFERROR(IF(AF931="#N/C","#N/C",INDEX(Taxonomy_UniqueValues!G:G,MATCH(AF931,Taxonomy_UniqueValues!H:H,0))),"#N/C")</f>
        <v>0</v>
      </c>
      <c r="AF931" s="89" t="s">
        <v>39</v>
      </c>
      <c r="AG931" s="88" t="s">
        <v>37</v>
      </c>
      <c r="AH931" s="39" t="str" cm="1">
        <f t="array" ref="AH931">IF(LEN(V931)&gt;1,V931,_xlfn.LET(_xlpm.cls,Y931, _xlpm.ord,IFERROR(Z931,"#N/C"), _xlpm.subord,IFERROR(AA931,"#N/C"), _xlpm.infr,IFERROR(AB931,"#N/C"), _xlpm.sf,IFERROR(AC931,"#N/C"), _xlpm.fam,IFERROR(AD931,"#N/C"), _xlpm.subfam,IF(TRIM(AE931)="-","#N/C",IFERROR(AE931,"#N/C")),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_xlpm.fallback,IF(IFERROR(Z931,"#N/C")="#N/C",Y931,IF(IFERROR(AA931,"#N/C")="#N/C",Z931,IF(IFERROR(AB931,"#N/C")="#N/C",AA931,IF(IFERROR(AC931,"#N/C")="#N/C",AB931,IF(IFERROR(AD931,"#N/C")="#N/C",AC931,IF(IFERROR(AE931,"#N/C")="#N/C",AD931,"#N/C")))))), _xlpm.finalResult,IF(OR(_xlpm.computedResult="",_xlpm.computedResult="#N/C"),_xlpm.fallback,_xlpm.computedResult), INDEX(_xlpm.finalResult,1)))</f>
        <v>fly</v>
      </c>
      <c r="AI931" s="106" t="s">
        <v>35</v>
      </c>
      <c r="AJ931" s="55" t="str">
        <f t="shared" si="126"/>
        <v>Insecta.Diptera.Brachycera.Muscomorpha.Muscoidea.Fanniidae.0.Fannia.#N/C</v>
      </c>
    </row>
    <row r="932" spans="1:36" x14ac:dyDescent="0.25">
      <c r="A932" s="3">
        <v>123</v>
      </c>
      <c r="B932" s="50" t="str">
        <f t="shared" si="121"/>
        <v>FAIR-D4_123</v>
      </c>
      <c r="C932" s="51" t="s">
        <v>908</v>
      </c>
      <c r="D932" s="4">
        <f t="shared" si="128"/>
        <v>45164</v>
      </c>
      <c r="E932" s="1" t="s">
        <v>1054</v>
      </c>
      <c r="F932" s="81" t="str">
        <f>HYPERLINK(VLOOKUP(E932,Video_List!G:K,5),"video")</f>
        <v>video</v>
      </c>
      <c r="G932" s="5" t="str">
        <f>IF(ISBLANK(E932),"",IFERROR(IF(MATCH(E932,Video_List!$G:$G,)&gt;0,"ok",""),"errr"))</f>
        <v>ok</v>
      </c>
      <c r="H932" s="1" t="s">
        <v>1054</v>
      </c>
      <c r="I932" s="81" t="str">
        <f>HYPERLINK(VLOOKUP(H932,Video_List!G:K,5),"video")</f>
        <v>video</v>
      </c>
      <c r="J932" s="5" t="str">
        <f>IF(ISBLANK(H932),"",IFERROR(IF(MATCH(H932,Video_List!$G:$G,)&gt;0,"ok",""),"error"))</f>
        <v>ok</v>
      </c>
      <c r="K932" s="2">
        <v>45164.603506944397</v>
      </c>
      <c r="L932" s="2">
        <v>45164.603750000002</v>
      </c>
      <c r="M932" s="59">
        <f t="shared" si="122"/>
        <v>2.4305560509674251E-4</v>
      </c>
      <c r="N932" s="53" t="s">
        <v>31</v>
      </c>
      <c r="O932" s="54" t="s">
        <v>32</v>
      </c>
      <c r="P932" s="54" t="s">
        <v>33</v>
      </c>
      <c r="Q932" s="6">
        <v>123</v>
      </c>
      <c r="R932" s="5" t="str">
        <f t="shared" si="127"/>
        <v>FAIR-D4/123</v>
      </c>
      <c r="S932" s="4" t="str">
        <f>IF(ISBLANK(E932),"",IF(E932=H932, "1 video",CONCATENATE((+COUNTIFS(Video_List!$A:$A,Monitoring!C932,Video_List!$D:$D,"&lt;=" &amp;Monitoring!L932)-COUNTIFS(Video_List!$A:$A,Monitoring!C932,Video_List!$D:$D,"&lt;=" &amp;Monitoring!K932))+1," videos")))</f>
        <v>1 video</v>
      </c>
      <c r="T932" s="6" t="s">
        <v>537</v>
      </c>
      <c r="U932" s="75"/>
      <c r="V932" s="7" t="str">
        <f t="shared" si="125"/>
        <v/>
      </c>
      <c r="W932" s="85" t="s">
        <v>32</v>
      </c>
      <c r="X932" s="86" t="s">
        <v>35</v>
      </c>
      <c r="Y932" s="87" t="str">
        <f>+IFERROR(IF(Z932="#N/C","#N/C",INDEX(Taxonomy_UniqueValues!A:A,MATCH(Z932,Taxonomy_UniqueValues!B:B,0))),"#N/C")</f>
        <v>Insecta</v>
      </c>
      <c r="Z932" s="87" t="str">
        <f>+IFERROR(IF(AA932="#N/C","#N/C",INDEX(Taxonomy_UniqueValues!B:B,MATCH(AA932,Taxonomy_UniqueValues!C:C,0))),"#N/C")</f>
        <v>Diptera</v>
      </c>
      <c r="AA932" s="87" t="str">
        <f>+IFERROR(IF(AC932="#N/C","#N/C",INDEX(Taxonomy_UniqueValues!C:C,MATCH(AC932,Taxonomy_UniqueValues!E:E,0))),"#N/C")</f>
        <v>Brachycera</v>
      </c>
      <c r="AB932" s="87" t="str">
        <f>+IFERROR(IF(AC932="#N/C","#N/C",INDEX(Taxonomy_UniqueValues!D:D,MATCH(AC932,Taxonomy_UniqueValues!E:E,0))),"#N/C")</f>
        <v>Muscomorpha</v>
      </c>
      <c r="AC932" s="87" t="str">
        <f>+IFERROR(IF(AD932="#N/C","#N/C",INDEX(Taxonomy_UniqueValues!E:E,MATCH(AD932,Taxonomy_UniqueValues!F:F,0))),"#N/C")</f>
        <v>Oestroidea</v>
      </c>
      <c r="AD932" s="87" t="str">
        <f>+IFERROR(IF(AE932="#N/C","#N/C",INDEX(Taxonomy_UniqueValues!F:F,MATCH(AE932,Taxonomy_UniqueValues!G:G,0))),"#N/C")</f>
        <v>Sarcophagidae</v>
      </c>
      <c r="AE932" s="87" t="str">
        <f>+IFERROR(IF(AF932="#N/C","#N/C",INDEX(Taxonomy_UniqueValues!G:G,MATCH(AF932,Taxonomy_UniqueValues!H:H,0))),"#N/C")</f>
        <v>Sarcophaginae</v>
      </c>
      <c r="AF932" s="89" t="s">
        <v>322</v>
      </c>
      <c r="AG932" s="88" t="s">
        <v>37</v>
      </c>
      <c r="AH932" s="39" t="str" cm="1">
        <f t="array" ref="AH932">IF(LEN(V932)&gt;1,V932,_xlfn.LET(_xlpm.cls,Y932, _xlpm.ord,IFERROR(Z932,"#N/C"), _xlpm.subord,IFERROR(AA932,"#N/C"), _xlpm.infr,IFERROR(AB932,"#N/C"), _xlpm.sf,IFERROR(AC932,"#N/C"), _xlpm.fam,IFERROR(AD932,"#N/C"), _xlpm.subfam,IF(TRIM(AE932)="-","#N/C",IFERROR(AE932,"#N/C")),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_xlpm.fallback,IF(IFERROR(Z932,"#N/C")="#N/C",Y932,IF(IFERROR(AA932,"#N/C")="#N/C",Z932,IF(IFERROR(AB932,"#N/C")="#N/C",AA932,IF(IFERROR(AC932,"#N/C")="#N/C",AB932,IF(IFERROR(AD932,"#N/C")="#N/C",AC932,IF(IFERROR(AE932,"#N/C")="#N/C",AD932,"#N/C")))))), _xlpm.finalResult,IF(OR(_xlpm.computedResult="",_xlpm.computedResult="#N/C"),_xlpm.fallback,_xlpm.computedResult), INDEX(_xlpm.finalResult,1)))</f>
        <v>flesh_fly</v>
      </c>
      <c r="AI932" s="106" t="s">
        <v>35</v>
      </c>
      <c r="AJ932" s="55" t="str">
        <f t="shared" si="126"/>
        <v>Insecta.Diptera.Brachycera.Muscomorpha.Oestroidea.Sarcophagidae.Sarcophaginae.Sarcophaga.#N/C</v>
      </c>
    </row>
    <row r="933" spans="1:36" x14ac:dyDescent="0.25">
      <c r="A933" s="3">
        <v>124</v>
      </c>
      <c r="B933" s="50" t="str">
        <f t="shared" ref="B933:B996" si="129">+_xlfn.CONCAT(C933,"_",A933)</f>
        <v>FAIR-D4_124</v>
      </c>
      <c r="C933" s="51" t="s">
        <v>908</v>
      </c>
      <c r="D933" s="4">
        <f t="shared" si="128"/>
        <v>45164</v>
      </c>
      <c r="E933" s="1" t="s">
        <v>1055</v>
      </c>
      <c r="F933" s="81" t="str">
        <f>HYPERLINK(VLOOKUP(E933,Video_List!G:K,5),"video")</f>
        <v>video</v>
      </c>
      <c r="G933" s="5" t="str">
        <f>IF(ISBLANK(E933),"",IFERROR(IF(MATCH(E933,Video_List!$G:$G,)&gt;0,"ok",""),"errr"))</f>
        <v>ok</v>
      </c>
      <c r="H933" s="1" t="s">
        <v>1056</v>
      </c>
      <c r="I933" s="81" t="str">
        <f>HYPERLINK(VLOOKUP(H933,Video_List!G:K,5),"video")</f>
        <v>video</v>
      </c>
      <c r="J933" s="5" t="str">
        <f>IF(ISBLANK(H933),"",IFERROR(IF(MATCH(H933,Video_List!$G:$G,)&gt;0,"ok",""),"error"))</f>
        <v>ok</v>
      </c>
      <c r="K933" s="2">
        <v>45164.606770833299</v>
      </c>
      <c r="L933" s="2">
        <v>45164.608587962997</v>
      </c>
      <c r="M933" s="59">
        <f t="shared" si="122"/>
        <v>1.8171296978835016E-3</v>
      </c>
      <c r="N933" s="53" t="s">
        <v>31</v>
      </c>
      <c r="O933" s="54" t="s">
        <v>35</v>
      </c>
      <c r="P933" s="54" t="s">
        <v>33</v>
      </c>
      <c r="Q933" s="6">
        <v>124</v>
      </c>
      <c r="R933" s="5" t="str">
        <f t="shared" si="127"/>
        <v>FAIR-D4/124</v>
      </c>
      <c r="S933" s="4" t="str">
        <f>IF(ISBLANK(E933),"",IF(E933=H933, "1 video",CONCATENATE((+COUNTIFS(Video_List!$A:$A,Monitoring!C933,Video_List!$D:$D,"&lt;=" &amp;Monitoring!L933)-COUNTIFS(Video_List!$A:$A,Monitoring!C933,Video_List!$D:$D,"&lt;=" &amp;Monitoring!K933))+1," videos")))</f>
        <v>2 videos</v>
      </c>
      <c r="T933" s="54" t="s">
        <v>34</v>
      </c>
      <c r="U933" s="75"/>
      <c r="V933" s="7" t="str">
        <f t="shared" si="125"/>
        <v/>
      </c>
      <c r="W933" s="85" t="s">
        <v>35</v>
      </c>
      <c r="X933" s="86" t="s">
        <v>35</v>
      </c>
      <c r="Y933" s="87" t="str">
        <f>+IFERROR(IF(Z933="#N/C","#N/C",INDEX(Taxonomy_UniqueValues!A:A,MATCH(Z933,Taxonomy_UniqueValues!B:B,0))),"#N/C")</f>
        <v>Insecta</v>
      </c>
      <c r="Z933" s="87" t="str">
        <f>+IFERROR(IF(AA933="#N/C","#N/C",INDEX(Taxonomy_UniqueValues!B:B,MATCH(AA933,Taxonomy_UniqueValues!C:C,0))),"#N/C")</f>
        <v>Diptera</v>
      </c>
      <c r="AA933" s="87" t="s">
        <v>49</v>
      </c>
      <c r="AB933" s="87" t="str">
        <f>+IFERROR(IF(AC933="#N/C","#N/C",INDEX(Taxonomy_UniqueValues!D:D,MATCH(AC933,Taxonomy_UniqueValues!E:E,0))),"#N/C")</f>
        <v>#N/C</v>
      </c>
      <c r="AC933" s="87" t="str">
        <f>+IFERROR(IF(AD933="#N/C","#N/C",INDEX(Taxonomy_UniqueValues!E:E,MATCH(AD933,Taxonomy_UniqueValues!F:F,0))),"#N/C")</f>
        <v>#N/C</v>
      </c>
      <c r="AD933" s="87" t="str">
        <f>+IFERROR(IF(AE933="#N/C","#N/C",INDEX(Taxonomy_UniqueValues!F:F,MATCH(AE933,Taxonomy_UniqueValues!G:G,0))),"#N/C")</f>
        <v>#N/C</v>
      </c>
      <c r="AE933" s="87" t="str">
        <f>+IFERROR(IF(AF933="#N/C","#N/C",INDEX(Taxonomy_UniqueValues!G:G,MATCH(AF933,Taxonomy_UniqueValues!H:H,0))),"#N/C")</f>
        <v>#N/C</v>
      </c>
      <c r="AF933" s="89" t="str">
        <f>+IFERROR(IF(AG933="#N/C","#N/C",INDEX(Taxonomy_UniqueValues!H:H,MATCH(AG933,Taxonomy_UniqueValues!I:I,0))),"#N/C")</f>
        <v>#N/C</v>
      </c>
      <c r="AG933" s="88" t="s">
        <v>37</v>
      </c>
      <c r="AH933" s="39" t="str" cm="1">
        <f t="array" ref="AH933">IF(LEN(V933)&gt;1,V933,_xlfn.LET(_xlpm.cls,Y933, _xlpm.ord,IFERROR(Z933,"#N/C"), _xlpm.subord,IFERROR(AA933,"#N/C"), _xlpm.infr,IFERROR(AB933,"#N/C"), _xlpm.sf,IFERROR(AC933,"#N/C"), _xlpm.fam,IFERROR(AD933,"#N/C"), _xlpm.subfam,IF(TRIM(AE933)="-","#N/C",IFERROR(AE933,"#N/C")),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_xlpm.fallback,IF(IFERROR(Z933,"#N/C")="#N/C",Y933,IF(IFERROR(AA933,"#N/C")="#N/C",Z933,IF(IFERROR(AB933,"#N/C")="#N/C",AA933,IF(IFERROR(AC933,"#N/C")="#N/C",AB933,IF(IFERROR(AD933,"#N/C")="#N/C",AC933,IF(IFERROR(AE933,"#N/C")="#N/C",AD933,"#N/C")))))), _xlpm.finalResult,IF(OR(_xlpm.computedResult="",_xlpm.computedResult="#N/C"),_xlpm.fallback,_xlpm.computedResult), INDEX(_xlpm.finalResult,1)))</f>
        <v>Brachycera</v>
      </c>
      <c r="AI933" s="106" t="s">
        <v>35</v>
      </c>
      <c r="AJ933" s="55" t="str">
        <f t="shared" si="126"/>
        <v>Insecta.Diptera.Brachycera.#N/C.#N/C.#N/C.#N/C.#N/C.#N/C</v>
      </c>
    </row>
    <row r="934" spans="1:36" x14ac:dyDescent="0.25">
      <c r="A934" s="3">
        <v>125</v>
      </c>
      <c r="B934" s="50" t="str">
        <f t="shared" si="129"/>
        <v>FAIR-D4_125</v>
      </c>
      <c r="C934" s="51" t="s">
        <v>908</v>
      </c>
      <c r="D934" s="4">
        <f t="shared" si="128"/>
        <v>45164</v>
      </c>
      <c r="E934" s="1" t="s">
        <v>1057</v>
      </c>
      <c r="F934" s="81" t="str">
        <f>HYPERLINK(VLOOKUP(E934,Video_List!G:K,5),"video")</f>
        <v>video</v>
      </c>
      <c r="G934" s="5" t="str">
        <f>IF(ISBLANK(E934),"",IFERROR(IF(MATCH(E934,Video_List!$G:$G,)&gt;0,"ok",""),"errr"))</f>
        <v>ok</v>
      </c>
      <c r="H934" s="1" t="s">
        <v>1057</v>
      </c>
      <c r="I934" s="81" t="str">
        <f>HYPERLINK(VLOOKUP(H934,Video_List!G:K,5),"video")</f>
        <v>video</v>
      </c>
      <c r="J934" s="5" t="str">
        <f>IF(ISBLANK(H934),"",IFERROR(IF(MATCH(H934,Video_List!$G:$G,)&gt;0,"ok",""),"error"))</f>
        <v>ok</v>
      </c>
      <c r="K934" s="2">
        <v>45164.613009259301</v>
      </c>
      <c r="L934" s="2">
        <v>45164.613148148201</v>
      </c>
      <c r="M934" s="59">
        <f t="shared" si="122"/>
        <v>1.388888995279558E-4</v>
      </c>
      <c r="N934" s="53" t="s">
        <v>31</v>
      </c>
      <c r="O934" s="54" t="s">
        <v>32</v>
      </c>
      <c r="P934" s="54" t="s">
        <v>33</v>
      </c>
      <c r="Q934" s="6">
        <v>125</v>
      </c>
      <c r="R934" s="5" t="str">
        <f t="shared" si="127"/>
        <v>FAIR-D4/125</v>
      </c>
      <c r="S934" s="4" t="str">
        <f>IF(ISBLANK(E934),"",IF(E934=H934, "1 video",CONCATENATE((+COUNTIFS(Video_List!$A:$A,Monitoring!C934,Video_List!$D:$D,"&lt;=" &amp;Monitoring!L934)-COUNTIFS(Video_List!$A:$A,Monitoring!C934,Video_List!$D:$D,"&lt;=" &amp;Monitoring!K934))+1," videos")))</f>
        <v>1 video</v>
      </c>
      <c r="T934" s="54" t="s">
        <v>34</v>
      </c>
      <c r="U934" s="75"/>
      <c r="V934" s="7" t="str">
        <f t="shared" si="125"/>
        <v/>
      </c>
      <c r="W934" s="85" t="s">
        <v>32</v>
      </c>
      <c r="X934" s="86" t="s">
        <v>35</v>
      </c>
      <c r="Y934" s="87" t="str">
        <f>+IFERROR(IF(Z934="#N/C","#N/C",IF(Z934=0,INDEX(Taxonomy_UniqueValues!A:A,MATCH(AA934,Taxonomy_UniqueValues!C:C,0)),INDEX(Taxonomy_UniqueValues!A:A,MATCH(Z934,Taxonomy_UniqueValues!B:B,0)))),"#N/C")</f>
        <v>Insecta</v>
      </c>
      <c r="Z934" s="87" t="str">
        <f>+IFERROR(IF(AA934="#N/C","#N/C",IF(AA934=0,INDEX(Taxonomy_UniqueValues!B:B,MATCH(AB934,Taxonomy_UniqueValues!D:D,0)),INDEX(Taxonomy_UniqueValues!B:B,MATCH(AA934,Taxonomy_UniqueValues!C:C,0)))),"#N/C")</f>
        <v>Diptera</v>
      </c>
      <c r="AA934" s="87" t="str">
        <f>+IFERROR(IF(AB934="#N/C","#N/C",IF(AB934=0,INDEX(Taxonomy_UniqueValues!C:C,MATCH(AC934,Taxonomy_UniqueValues!E:E,0)),INDEX(Taxonomy_UniqueValues!C:C,MATCH(AB934,Taxonomy_UniqueValues!D:D,0)))),"#N/C")</f>
        <v>Brachycera</v>
      </c>
      <c r="AB934" s="87" t="str">
        <f>+IFERROR(IF(AC934="#N/C","#N/C",IF(AC934=0,INDEX(Taxonomy_UniqueValues!D:D,MATCH(AD934,Taxonomy_UniqueValues!F:F,0)),INDEX(Taxonomy_UniqueValues!D:D,MATCH(AC934,Taxonomy_UniqueValues!E:E,0)))),"#N/C")</f>
        <v>Muscomorpha</v>
      </c>
      <c r="AC934" s="87" t="str">
        <f>+IFERROR(IF(AD934="#N/C","#N/C",IF(AD934=0,INDEX(Taxonomy_UniqueValues!E:E,MATCH(AE934,Taxonomy_UniqueValues!G:G,0)),INDEX(Taxonomy_UniqueValues!E:E,MATCH(AD934,Taxonomy_UniqueValues!F:F,0)))),"#N/C")</f>
        <v>Muscoidea</v>
      </c>
      <c r="AD934" s="87" t="str">
        <f>+IFERROR(IF(AE934="#N/C","#N/C",IF(AE934=0,INDEX(Taxonomy_UniqueValues!F:F,MATCH(AF934,Taxonomy_UniqueValues!H:H,0)),INDEX(Taxonomy_UniqueValues!F:F,MATCH(AE934,Taxonomy_UniqueValues!G:G,0)))),"#N/C")</f>
        <v>Fanniidae</v>
      </c>
      <c r="AE934" s="87">
        <f>+IFERROR(IF(AF934="#N/C","#N/C",INDEX(Taxonomy_UniqueValues!G:G,MATCH(AF934,Taxonomy_UniqueValues!H:H,0))),"#N/C")</f>
        <v>0</v>
      </c>
      <c r="AF934" s="89" t="s">
        <v>39</v>
      </c>
      <c r="AG934" s="88" t="s">
        <v>37</v>
      </c>
      <c r="AH934" s="39" t="str" cm="1">
        <f t="array" ref="AH934">IF(LEN(V934)&gt;1,V934,_xlfn.LET(_xlpm.cls,Y934, _xlpm.ord,IFERROR(Z934,"#N/C"), _xlpm.subord,IFERROR(AA934,"#N/C"), _xlpm.infr,IFERROR(AB934,"#N/C"), _xlpm.sf,IFERROR(AC934,"#N/C"), _xlpm.fam,IFERROR(AD934,"#N/C"), _xlpm.subfam,IF(TRIM(AE934)="-","#N/C",IFERROR(AE934,"#N/C")),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_xlpm.fallback,IF(IFERROR(Z934,"#N/C")="#N/C",Y934,IF(IFERROR(AA934,"#N/C")="#N/C",Z934,IF(IFERROR(AB934,"#N/C")="#N/C",AA934,IF(IFERROR(AC934,"#N/C")="#N/C",AB934,IF(IFERROR(AD934,"#N/C")="#N/C",AC934,IF(IFERROR(AE934,"#N/C")="#N/C",AD934,"#N/C")))))), _xlpm.finalResult,IF(OR(_xlpm.computedResult="",_xlpm.computedResult="#N/C"),_xlpm.fallback,_xlpm.computedResult), INDEX(_xlpm.finalResult,1)))</f>
        <v>fly</v>
      </c>
      <c r="AI934" s="106" t="s">
        <v>35</v>
      </c>
      <c r="AJ934" s="55" t="str">
        <f t="shared" si="126"/>
        <v>Insecta.Diptera.Brachycera.Muscomorpha.Muscoidea.Fanniidae.0.Fannia.#N/C</v>
      </c>
    </row>
    <row r="935" spans="1:36" x14ac:dyDescent="0.25">
      <c r="A935" s="3">
        <v>126</v>
      </c>
      <c r="B935" s="50" t="str">
        <f t="shared" si="129"/>
        <v>FAIR-D4_126</v>
      </c>
      <c r="C935" s="51" t="s">
        <v>908</v>
      </c>
      <c r="D935" s="4">
        <f t="shared" si="128"/>
        <v>45164</v>
      </c>
      <c r="E935" s="1" t="s">
        <v>1058</v>
      </c>
      <c r="F935" s="81" t="str">
        <f>HYPERLINK(VLOOKUP(E935,Video_List!G:K,5),"video")</f>
        <v>video</v>
      </c>
      <c r="G935" s="5" t="str">
        <f>IF(ISBLANK(E935),"",IFERROR(IF(MATCH(E935,Video_List!$G:$G,)&gt;0,"ok",""),"errr"))</f>
        <v>ok</v>
      </c>
      <c r="H935" s="1" t="s">
        <v>1058</v>
      </c>
      <c r="I935" s="81" t="str">
        <f>HYPERLINK(VLOOKUP(H935,Video_List!G:K,5),"video")</f>
        <v>video</v>
      </c>
      <c r="J935" s="5" t="str">
        <f>IF(ISBLANK(H935),"",IFERROR(IF(MATCH(H935,Video_List!$G:$G,)&gt;0,"ok",""),"error"))</f>
        <v>ok</v>
      </c>
      <c r="K935" s="2">
        <v>45164.614386574103</v>
      </c>
      <c r="L935" s="2">
        <v>45164.614513888897</v>
      </c>
      <c r="M935" s="59">
        <f t="shared" si="122"/>
        <v>1.2731479364447296E-4</v>
      </c>
      <c r="N935" s="53" t="s">
        <v>46</v>
      </c>
      <c r="O935" s="54" t="s">
        <v>35</v>
      </c>
      <c r="P935" s="54" t="s">
        <v>46</v>
      </c>
      <c r="Q935" s="6">
        <v>126</v>
      </c>
      <c r="R935" s="5" t="str">
        <f t="shared" si="127"/>
        <v>FAIR-D4/126</v>
      </c>
      <c r="S935" s="4" t="str">
        <f>IF(ISBLANK(E935),"",IF(E935=H935, "1 video",CONCATENATE((+COUNTIFS(Video_List!$A:$A,Monitoring!C935,Video_List!$D:$D,"&lt;=" &amp;Monitoring!L935)-COUNTIFS(Video_List!$A:$A,Monitoring!C935,Video_List!$D:$D,"&lt;=" &amp;Monitoring!K935))+1," videos")))</f>
        <v>1 video</v>
      </c>
      <c r="T935" s="54" t="s">
        <v>34</v>
      </c>
      <c r="U935" s="75"/>
      <c r="V935" s="7" t="str">
        <f t="shared" si="125"/>
        <v/>
      </c>
      <c r="W935" s="85" t="s">
        <v>35</v>
      </c>
      <c r="X935" s="86" t="s">
        <v>35</v>
      </c>
      <c r="Y935" s="87" t="str">
        <f>+IFERROR(IF(Z935="#N/C","#N/C",INDEX(Taxonomy_UniqueValues!A:A,MATCH(Z935,Taxonomy_UniqueValues!B:B,0))),"#N/C")</f>
        <v>Insecta</v>
      </c>
      <c r="Z935" s="87" t="str">
        <f>+IFERROR(IF(AA935="#N/C","#N/C",INDEX(Taxonomy_UniqueValues!B:B,MATCH(AA935,Taxonomy_UniqueValues!C:C,0))),"#N/C")</f>
        <v>Diptera</v>
      </c>
      <c r="AA935" s="87" t="s">
        <v>49</v>
      </c>
      <c r="AB935" s="87" t="str">
        <f>+IFERROR(IF(AC935="#N/C","#N/C",INDEX(Taxonomy_UniqueValues!D:D,MATCH(AC935,Taxonomy_UniqueValues!E:E,0))),"#N/C")</f>
        <v>#N/C</v>
      </c>
      <c r="AC935" s="87" t="str">
        <f>+IFERROR(IF(AD935="#N/C","#N/C",INDEX(Taxonomy_UniqueValues!E:E,MATCH(AD935,Taxonomy_UniqueValues!F:F,0))),"#N/C")</f>
        <v>#N/C</v>
      </c>
      <c r="AD935" s="87" t="str">
        <f>+IFERROR(IF(AE935="#N/C","#N/C",INDEX(Taxonomy_UniqueValues!F:F,MATCH(AE935,Taxonomy_UniqueValues!G:G,0))),"#N/C")</f>
        <v>#N/C</v>
      </c>
      <c r="AE935" s="87" t="str">
        <f>+IFERROR(IF(AF935="#N/C","#N/C",INDEX(Taxonomy_UniqueValues!G:G,MATCH(AF935,Taxonomy_UniqueValues!H:H,0))),"#N/C")</f>
        <v>#N/C</v>
      </c>
      <c r="AF935" s="89" t="str">
        <f>+IFERROR(IF(AG935="#N/C","#N/C",INDEX(Taxonomy_UniqueValues!H:H,MATCH(AG935,Taxonomy_UniqueValues!I:I,0))),"#N/C")</f>
        <v>#N/C</v>
      </c>
      <c r="AG935" s="88" t="s">
        <v>37</v>
      </c>
      <c r="AH935" s="39" t="str" cm="1">
        <f t="array" ref="AH935">IF(LEN(V935)&gt;1,V935,_xlfn.LET(_xlpm.cls,Y935, _xlpm.ord,IFERROR(Z935,"#N/C"), _xlpm.subord,IFERROR(AA935,"#N/C"), _xlpm.infr,IFERROR(AB935,"#N/C"), _xlpm.sf,IFERROR(AC935,"#N/C"), _xlpm.fam,IFERROR(AD935,"#N/C"), _xlpm.subfam,IF(TRIM(AE935)="-","#N/C",IFERROR(AE935,"#N/C")),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_xlpm.fallback,IF(IFERROR(Z935,"#N/C")="#N/C",Y935,IF(IFERROR(AA935,"#N/C")="#N/C",Z935,IF(IFERROR(AB935,"#N/C")="#N/C",AA935,IF(IFERROR(AC935,"#N/C")="#N/C",AB935,IF(IFERROR(AD935,"#N/C")="#N/C",AC935,IF(IFERROR(AE935,"#N/C")="#N/C",AD935,"#N/C")))))), _xlpm.finalResult,IF(OR(_xlpm.computedResult="",_xlpm.computedResult="#N/C"),_xlpm.fallback,_xlpm.computedResult), INDEX(_xlpm.finalResult,1)))</f>
        <v>Brachycera</v>
      </c>
      <c r="AI935" s="106" t="s">
        <v>35</v>
      </c>
      <c r="AJ935" s="55" t="str">
        <f t="shared" si="126"/>
        <v>Insecta.Diptera.Brachycera.#N/C.#N/C.#N/C.#N/C.#N/C.#N/C</v>
      </c>
    </row>
    <row r="936" spans="1:36" x14ac:dyDescent="0.25">
      <c r="A936" s="3">
        <v>127</v>
      </c>
      <c r="B936" s="50" t="str">
        <f t="shared" si="129"/>
        <v>FAIR-D4_127</v>
      </c>
      <c r="C936" s="51" t="s">
        <v>908</v>
      </c>
      <c r="D936" s="4">
        <f t="shared" si="128"/>
        <v>45164</v>
      </c>
      <c r="E936" s="1" t="s">
        <v>1059</v>
      </c>
      <c r="F936" s="81" t="str">
        <f>HYPERLINK(VLOOKUP(E936,Video_List!G:K,5),"video")</f>
        <v>video</v>
      </c>
      <c r="G936" s="5" t="str">
        <f>IF(ISBLANK(E936),"",IFERROR(IF(MATCH(E936,Video_List!$G:$G,)&gt;0,"ok",""),"errr"))</f>
        <v>ok</v>
      </c>
      <c r="H936" s="1" t="s">
        <v>1059</v>
      </c>
      <c r="I936" s="81" t="str">
        <f>HYPERLINK(VLOOKUP(H936,Video_List!G:K,5),"video")</f>
        <v>video</v>
      </c>
      <c r="J936" s="5" t="str">
        <f>IF(ISBLANK(H936),"",IFERROR(IF(MATCH(H936,Video_List!$G:$G,)&gt;0,"ok",""),"error"))</f>
        <v>ok</v>
      </c>
      <c r="K936" s="2">
        <v>45164.618078703701</v>
      </c>
      <c r="L936" s="2">
        <v>45164.618125000001</v>
      </c>
      <c r="M936" s="59">
        <f t="shared" si="122"/>
        <v>4.6296299842651933E-5</v>
      </c>
      <c r="N936" s="53" t="s">
        <v>31</v>
      </c>
      <c r="O936" s="54" t="s">
        <v>32</v>
      </c>
      <c r="P936" s="54" t="s">
        <v>33</v>
      </c>
      <c r="Q936" s="6">
        <v>127</v>
      </c>
      <c r="R936" s="5" t="str">
        <f t="shared" si="127"/>
        <v>FAIR-D4/127</v>
      </c>
      <c r="S936" s="4" t="str">
        <f>IF(ISBLANK(E936),"",IF(E936=H936, "1 video",CONCATENATE((+COUNTIFS(Video_List!$A:$A,Monitoring!C936,Video_List!$D:$D,"&lt;=" &amp;Monitoring!L936)-COUNTIFS(Video_List!$A:$A,Monitoring!C936,Video_List!$D:$D,"&lt;=" &amp;Monitoring!K936))+1," videos")))</f>
        <v>1 video</v>
      </c>
      <c r="T936" s="6" t="s">
        <v>537</v>
      </c>
      <c r="U936" s="75"/>
      <c r="V936" s="7" t="str">
        <f t="shared" si="125"/>
        <v/>
      </c>
      <c r="W936" s="85" t="s">
        <v>32</v>
      </c>
      <c r="X936" s="86" t="s">
        <v>35</v>
      </c>
      <c r="Y936" s="87" t="str">
        <f>+IFERROR(IF(Z936="#N/C","#N/C",INDEX(Taxonomy_UniqueValues!A:A,MATCH(Z936,Taxonomy_UniqueValues!B:B,0))),"#N/C")</f>
        <v>Insecta</v>
      </c>
      <c r="Z936" s="87" t="str">
        <f>+IFERROR(IF(AA936="#N/C","#N/C",INDEX(Taxonomy_UniqueValues!B:B,MATCH(AA936,Taxonomy_UniqueValues!C:C,0))),"#N/C")</f>
        <v>Diptera</v>
      </c>
      <c r="AA936" s="87" t="str">
        <f>+IFERROR(IF(AC936="#N/C","#N/C",INDEX(Taxonomy_UniqueValues!C:C,MATCH(AC936,Taxonomy_UniqueValues!E:E,0))),"#N/C")</f>
        <v>Brachycera</v>
      </c>
      <c r="AB936" s="87" t="str">
        <f>+IFERROR(IF(AC936="#N/C","#N/C",INDEX(Taxonomy_UniqueValues!D:D,MATCH(AC936,Taxonomy_UniqueValues!E:E,0))),"#N/C")</f>
        <v>Muscomorpha</v>
      </c>
      <c r="AC936" s="87" t="s">
        <v>112</v>
      </c>
      <c r="AD936" s="87" t="str">
        <f>+IFERROR(IF(AE936="#N/C","#N/C",INDEX(Taxonomy_UniqueValues!F:F,MATCH(AE936,Taxonomy_UniqueValues!G:G,0))),"#N/C")</f>
        <v>#N/C</v>
      </c>
      <c r="AE936" s="87" t="str">
        <f>+IFERROR(IF(AF936="#N/C","#N/C",INDEX(Taxonomy_UniqueValues!G:G,MATCH(AF936,Taxonomy_UniqueValues!H:H,0))),"#N/C")</f>
        <v>#N/C</v>
      </c>
      <c r="AF936" s="89" t="str">
        <f>+IFERROR(IF(AG936="#N/C","#N/C",INDEX(Taxonomy_UniqueValues!H:H,MATCH(AG936,Taxonomy_UniqueValues!I:I,0))),"#N/C")</f>
        <v>#N/C</v>
      </c>
      <c r="AG936" s="88" t="s">
        <v>37</v>
      </c>
      <c r="AH936" s="39" t="str" cm="1">
        <f t="array" ref="AH936">IF(LEN(V936)&gt;1,V936,_xlfn.LET(_xlpm.cls,Y936, _xlpm.ord,IFERROR(Z936,"#N/C"), _xlpm.subord,IFERROR(AA936,"#N/C"), _xlpm.infr,IFERROR(AB936,"#N/C"), _xlpm.sf,IFERROR(AC936,"#N/C"), _xlpm.fam,IFERROR(AD936,"#N/C"), _xlpm.subfam,IF(TRIM(AE936)="-","#N/C",IFERROR(AE936,"#N/C")),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_xlpm.fallback,IF(IFERROR(Z936,"#N/C")="#N/C",Y936,IF(IFERROR(AA936,"#N/C")="#N/C",Z936,IF(IFERROR(AB936,"#N/C")="#N/C",AA936,IF(IFERROR(AC936,"#N/C")="#N/C",AB936,IF(IFERROR(AD936,"#N/C")="#N/C",AC936,IF(IFERROR(AE936,"#N/C")="#N/C",AD936,"#N/C")))))), _xlpm.finalResult,IF(OR(_xlpm.computedResult="",_xlpm.computedResult="#N/C"),_xlpm.fallback,_xlpm.computedResult), INDEX(_xlpm.finalResult,1)))</f>
        <v>Oestroidea</v>
      </c>
      <c r="AI936" s="106" t="s">
        <v>35</v>
      </c>
      <c r="AJ936" s="55" t="str">
        <f t="shared" si="126"/>
        <v>Insecta.Diptera.Brachycera.Muscomorpha.Oestroidea.#N/C.#N/C.#N/C.#N/C</v>
      </c>
    </row>
    <row r="937" spans="1:36" x14ac:dyDescent="0.25">
      <c r="A937" s="3">
        <v>128</v>
      </c>
      <c r="B937" s="50" t="str">
        <f t="shared" si="129"/>
        <v>FAIR-D4_128</v>
      </c>
      <c r="C937" s="51" t="s">
        <v>908</v>
      </c>
      <c r="D937" s="4">
        <f t="shared" si="128"/>
        <v>45164</v>
      </c>
      <c r="E937" s="1" t="s">
        <v>1060</v>
      </c>
      <c r="F937" s="81" t="str">
        <f>HYPERLINK(VLOOKUP(E937,Video_List!G:K,5),"video")</f>
        <v>video</v>
      </c>
      <c r="G937" s="5" t="str">
        <f>IF(ISBLANK(E937),"",IFERROR(IF(MATCH(E937,Video_List!$G:$G,)&gt;0,"ok",""),"errr"))</f>
        <v>ok</v>
      </c>
      <c r="H937" s="1" t="s">
        <v>1061</v>
      </c>
      <c r="I937" s="81" t="str">
        <f>HYPERLINK(VLOOKUP(H937,Video_List!G:K,5),"video")</f>
        <v>video</v>
      </c>
      <c r="J937" s="5" t="str">
        <f>IF(ISBLANK(H937),"",IFERROR(IF(MATCH(H937,Video_List!$G:$G,)&gt;0,"ok",""),"error"))</f>
        <v>ok</v>
      </c>
      <c r="K937" s="2">
        <v>45164.624270833301</v>
      </c>
      <c r="L937" s="2">
        <v>45164.6277430556</v>
      </c>
      <c r="M937" s="59">
        <f t="shared" si="122"/>
        <v>3.472222299023997E-3</v>
      </c>
      <c r="N937" s="53" t="s">
        <v>46</v>
      </c>
      <c r="O937" s="54" t="s">
        <v>35</v>
      </c>
      <c r="P937" s="54" t="s">
        <v>33</v>
      </c>
      <c r="Q937" s="6">
        <v>128</v>
      </c>
      <c r="R937" s="5" t="str">
        <f t="shared" si="127"/>
        <v>FAIR-D4/128</v>
      </c>
      <c r="S937" s="4" t="str">
        <f>IF(ISBLANK(E937),"",IF(E937=H937, "1 video",CONCATENATE((+COUNTIFS(Video_List!$A:$A,Monitoring!C937,Video_List!$D:$D,"&lt;=" &amp;Monitoring!L937)-COUNTIFS(Video_List!$A:$A,Monitoring!C937,Video_List!$D:$D,"&lt;=" &amp;Monitoring!K937))+1," videos")))</f>
        <v>2 videos</v>
      </c>
      <c r="T937" s="54" t="s">
        <v>34</v>
      </c>
      <c r="U937" s="75"/>
      <c r="V937" s="7" t="str">
        <f t="shared" si="125"/>
        <v/>
      </c>
      <c r="W937" s="85" t="s">
        <v>35</v>
      </c>
      <c r="X937" s="86" t="s">
        <v>35</v>
      </c>
      <c r="Y937" s="87" t="str">
        <f>+IFERROR(IF(Z937="#N/C","#N/C",INDEX(Taxonomy_UniqueValues!A:A,MATCH(Z937,Taxonomy_UniqueValues!B:B,0))),"#N/C")</f>
        <v>Insecta</v>
      </c>
      <c r="Z937" s="87" t="str">
        <f>+IFERROR(IF(AA937="#N/C","#N/C",INDEX(Taxonomy_UniqueValues!B:B,MATCH(AA937,Taxonomy_UniqueValues!C:C,0))),"#N/C")</f>
        <v>Diptera</v>
      </c>
      <c r="AA937" s="87" t="s">
        <v>49</v>
      </c>
      <c r="AB937" s="87" t="str">
        <f>+IFERROR(IF(AC937="#N/C","#N/C",INDEX(Taxonomy_UniqueValues!D:D,MATCH(AC937,Taxonomy_UniqueValues!E:E,0))),"#N/C")</f>
        <v>#N/C</v>
      </c>
      <c r="AC937" s="87" t="str">
        <f>+IFERROR(IF(AD937="#N/C","#N/C",INDEX(Taxonomy_UniqueValues!E:E,MATCH(AD937,Taxonomy_UniqueValues!F:F,0))),"#N/C")</f>
        <v>#N/C</v>
      </c>
      <c r="AD937" s="87" t="str">
        <f>+IFERROR(IF(AE937="#N/C","#N/C",INDEX(Taxonomy_UniqueValues!F:F,MATCH(AE937,Taxonomy_UniqueValues!G:G,0))),"#N/C")</f>
        <v>#N/C</v>
      </c>
      <c r="AE937" s="87" t="str">
        <f>+IFERROR(IF(AF937="#N/C","#N/C",INDEX(Taxonomy_UniqueValues!G:G,MATCH(AF937,Taxonomy_UniqueValues!H:H,0))),"#N/C")</f>
        <v>#N/C</v>
      </c>
      <c r="AF937" s="89" t="str">
        <f>+IFERROR(IF(AG937="#N/C","#N/C",INDEX(Taxonomy_UniqueValues!H:H,MATCH(AG937,Taxonomy_UniqueValues!I:I,0))),"#N/C")</f>
        <v>#N/C</v>
      </c>
      <c r="AG937" s="88" t="s">
        <v>37</v>
      </c>
      <c r="AH937" s="39" t="str" cm="1">
        <f t="array" ref="AH937">IF(LEN(V937)&gt;1,V937,_xlfn.LET(_xlpm.cls,Y937, _xlpm.ord,IFERROR(Z937,"#N/C"), _xlpm.subord,IFERROR(AA937,"#N/C"), _xlpm.infr,IFERROR(AB937,"#N/C"), _xlpm.sf,IFERROR(AC937,"#N/C"), _xlpm.fam,IFERROR(AD937,"#N/C"), _xlpm.subfam,IF(TRIM(AE937)="-","#N/C",IFERROR(AE937,"#N/C")),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_xlpm.fallback,IF(IFERROR(Z937,"#N/C")="#N/C",Y937,IF(IFERROR(AA937,"#N/C")="#N/C",Z937,IF(IFERROR(AB937,"#N/C")="#N/C",AA937,IF(IFERROR(AC937,"#N/C")="#N/C",AB937,IF(IFERROR(AD937,"#N/C")="#N/C",AC937,IF(IFERROR(AE937,"#N/C")="#N/C",AD937,"#N/C")))))), _xlpm.finalResult,IF(OR(_xlpm.computedResult="",_xlpm.computedResult="#N/C"),_xlpm.fallback,_xlpm.computedResult), INDEX(_xlpm.finalResult,1)))</f>
        <v>Brachycera</v>
      </c>
      <c r="AI937" s="106" t="s">
        <v>35</v>
      </c>
      <c r="AJ937" s="55" t="str">
        <f t="shared" si="126"/>
        <v>Insecta.Diptera.Brachycera.#N/C.#N/C.#N/C.#N/C.#N/C.#N/C</v>
      </c>
    </row>
    <row r="938" spans="1:36" x14ac:dyDescent="0.25">
      <c r="A938" s="3">
        <v>129</v>
      </c>
      <c r="B938" s="50" t="str">
        <f t="shared" si="129"/>
        <v>FAIR-D4_129</v>
      </c>
      <c r="C938" s="51" t="s">
        <v>908</v>
      </c>
      <c r="D938" s="4">
        <f t="shared" si="128"/>
        <v>45164</v>
      </c>
      <c r="E938" s="1" t="s">
        <v>1061</v>
      </c>
      <c r="F938" s="81" t="str">
        <f>HYPERLINK(VLOOKUP(E938,Video_List!G:K,5),"video")</f>
        <v>video</v>
      </c>
      <c r="G938" s="5" t="str">
        <f>IF(ISBLANK(E938),"",IFERROR(IF(MATCH(E938,Video_List!$G:$G,)&gt;0,"ok",""),"errr"))</f>
        <v>ok</v>
      </c>
      <c r="H938" s="1" t="s">
        <v>1061</v>
      </c>
      <c r="I938" s="81" t="str">
        <f>HYPERLINK(VLOOKUP(H938,Video_List!G:K,5),"video")</f>
        <v>video</v>
      </c>
      <c r="J938" s="5" t="str">
        <f>IF(ISBLANK(H938),"",IFERROR(IF(MATCH(H938,Video_List!$G:$G,)&gt;0,"ok",""),"error"))</f>
        <v>ok</v>
      </c>
      <c r="K938" s="2">
        <v>45164.627557870401</v>
      </c>
      <c r="L938" s="2">
        <v>45164.628668981502</v>
      </c>
      <c r="M938" s="59">
        <f t="shared" ref="M938:M1001" si="130">IF(ISBLANK(E938),"",L938-K938)</f>
        <v>1.1111111016361974E-3</v>
      </c>
      <c r="N938" s="53" t="s">
        <v>31</v>
      </c>
      <c r="O938" s="54" t="s">
        <v>32</v>
      </c>
      <c r="P938" s="54" t="s">
        <v>33</v>
      </c>
      <c r="Q938" s="6">
        <v>129</v>
      </c>
      <c r="R938" s="5" t="str">
        <f t="shared" si="127"/>
        <v>FAIR-D4/129</v>
      </c>
      <c r="S938" s="4" t="str">
        <f>IF(ISBLANK(E938),"",IF(E938=H938, "1 video",CONCATENATE((+COUNTIFS(Video_List!$A:$A,Monitoring!C938,Video_List!$D:$D,"&lt;=" &amp;Monitoring!L938)-COUNTIFS(Video_List!$A:$A,Monitoring!C938,Video_List!$D:$D,"&lt;=" &amp;Monitoring!K938))+1," videos")))</f>
        <v>1 video</v>
      </c>
      <c r="T938" s="54" t="s">
        <v>384</v>
      </c>
      <c r="U938" s="75"/>
      <c r="V938" s="7" t="str">
        <f t="shared" si="125"/>
        <v/>
      </c>
      <c r="W938" s="85" t="s">
        <v>32</v>
      </c>
      <c r="X938" s="86" t="s">
        <v>32</v>
      </c>
      <c r="Y938" s="87" t="str">
        <f>+IFERROR(IF(Z938="#N/C","#N/C",INDEX(Taxonomy_UniqueValues!A:A,MATCH(Z938,Taxonomy_UniqueValues!B:B,0))),"#N/C")</f>
        <v>Insecta</v>
      </c>
      <c r="Z938" s="87" t="str">
        <f>+IFERROR(IF(AA938="#N/C","#N/C",INDEX(Taxonomy_UniqueValues!B:B,MATCH(AA938,Taxonomy_UniqueValues!C:C,0))),"#N/C")</f>
        <v>Diptera</v>
      </c>
      <c r="AA938" s="87" t="s">
        <v>49</v>
      </c>
      <c r="AB938" s="87" t="str">
        <f>+IFERROR(IF(AC938="#N/C","#N/C",INDEX(Taxonomy_UniqueValues!D:D,MATCH(AC938,Taxonomy_UniqueValues!E:E,0))),"#N/C")</f>
        <v>Muscomorpha</v>
      </c>
      <c r="AC938" s="87" t="str">
        <f>+IFERROR(IF(AD938="#N/C","#N/C",INDEX(Taxonomy_UniqueValues!E:E,MATCH(AD938,Taxonomy_UniqueValues!F:F,0))),"#N/C")</f>
        <v>Tephritoidea</v>
      </c>
      <c r="AD938" s="87" t="str">
        <f>+IFERROR(IF(AE938="#N/C","#N/C",INDEX(Taxonomy_UniqueValues!F:F,MATCH(AE938,Taxonomy_UniqueValues!G:G,0))),"#N/C")</f>
        <v>Tephritidae</v>
      </c>
      <c r="AE938" s="87" t="str">
        <f>+IFERROR(IF(AF938="#N/C","#N/C",INDEX(Taxonomy_UniqueValues!G:G,MATCH(AF938,Taxonomy_UniqueValues!H:H,0))),"#N/C")</f>
        <v>Trypetinae</v>
      </c>
      <c r="AF938" s="89" t="s">
        <v>1062</v>
      </c>
      <c r="AG938" s="88" t="s">
        <v>37</v>
      </c>
      <c r="AH938" s="39" t="str" cm="1">
        <f t="array" ref="AH938">IF(LEN(V938)&gt;1,V938,_xlfn.LET(_xlpm.cls,Y938, _xlpm.ord,IFERROR(Z938,"#N/C"), _xlpm.subord,IFERROR(AA938,"#N/C"), _xlpm.infr,IFERROR(AB938,"#N/C"), _xlpm.sf,IFERROR(AC938,"#N/C"), _xlpm.fam,IFERROR(AD938,"#N/C"), _xlpm.subfam,IF(TRIM(AE938)="-","#N/C",IFERROR(AE938,"#N/C")),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_xlpm.fallback,IF(IFERROR(Z938,"#N/C")="#N/C",Y938,IF(IFERROR(AA938,"#N/C")="#N/C",Z938,IF(IFERROR(AB938,"#N/C")="#N/C",AA938,IF(IFERROR(AC938,"#N/C")="#N/C",AB938,IF(IFERROR(AD938,"#N/C")="#N/C",AC938,IF(IFERROR(AE938,"#N/C")="#N/C",AD938,"#N/C")))))), _xlpm.finalResult,IF(OR(_xlpm.computedResult="",_xlpm.computedResult="#N/C"),_xlpm.fallback,_xlpm.computedResult), INDEX(_xlpm.finalResult,1)))</f>
        <v>fruit_fly</v>
      </c>
      <c r="AI938" s="106" t="s">
        <v>35</v>
      </c>
      <c r="AJ938" s="55" t="str">
        <f t="shared" si="126"/>
        <v>Insecta.Diptera.Brachycera.Muscomorpha.Tephritoidea.Tephritidae.Trypetinae.Anomoia.#N/C</v>
      </c>
    </row>
    <row r="939" spans="1:36" x14ac:dyDescent="0.25">
      <c r="A939" s="3">
        <v>130</v>
      </c>
      <c r="B939" s="50" t="str">
        <f t="shared" si="129"/>
        <v>FAIR-D4_130</v>
      </c>
      <c r="C939" s="51" t="s">
        <v>908</v>
      </c>
      <c r="D939" s="4">
        <f t="shared" si="128"/>
        <v>45164</v>
      </c>
      <c r="E939" s="1" t="s">
        <v>1063</v>
      </c>
      <c r="F939" s="81" t="str">
        <f>HYPERLINK(VLOOKUP(E939,Video_List!G:K,5),"video")</f>
        <v>video</v>
      </c>
      <c r="G939" s="5" t="str">
        <f>IF(ISBLANK(E939),"",IFERROR(IF(MATCH(E939,Video_List!$G:$G,)&gt;0,"ok",""),"errr"))</f>
        <v>ok</v>
      </c>
      <c r="H939" s="1" t="s">
        <v>1063</v>
      </c>
      <c r="I939" s="81" t="str">
        <f>HYPERLINK(VLOOKUP(H939,Video_List!G:K,5),"video")</f>
        <v>video</v>
      </c>
      <c r="J939" s="5" t="str">
        <f>IF(ISBLANK(H939),"",IFERROR(IF(MATCH(H939,Video_List!$G:$G,)&gt;0,"ok",""),"error"))</f>
        <v>ok</v>
      </c>
      <c r="K939" s="2">
        <v>45164.641284722202</v>
      </c>
      <c r="L939" s="2">
        <v>45164.641643518502</v>
      </c>
      <c r="M939" s="59">
        <f t="shared" si="130"/>
        <v>3.5879630013369024E-4</v>
      </c>
      <c r="N939" s="53" t="s">
        <v>46</v>
      </c>
      <c r="O939" s="54" t="s">
        <v>32</v>
      </c>
      <c r="P939" s="54" t="s">
        <v>33</v>
      </c>
      <c r="Q939" s="6">
        <v>130</v>
      </c>
      <c r="R939" s="5" t="str">
        <f t="shared" si="127"/>
        <v>FAIR-D4/130</v>
      </c>
      <c r="S939" s="4" t="str">
        <f>IF(ISBLANK(E939),"",IF(E939=H939, "1 video",CONCATENATE((+COUNTIFS(Video_List!$A:$A,Monitoring!C939,Video_List!$D:$D,"&lt;=" &amp;Monitoring!L939)-COUNTIFS(Video_List!$A:$A,Monitoring!C939,Video_List!$D:$D,"&lt;=" &amp;Monitoring!K939))+1," videos")))</f>
        <v>1 video</v>
      </c>
      <c r="T939" s="54" t="s">
        <v>34</v>
      </c>
      <c r="U939" s="75"/>
      <c r="V939" s="7" t="str">
        <f t="shared" si="125"/>
        <v/>
      </c>
      <c r="W939" s="85" t="s">
        <v>32</v>
      </c>
      <c r="X939" s="86" t="s">
        <v>35</v>
      </c>
      <c r="Y939" s="87" t="str">
        <f>+IFERROR(IF(Z939="#N/C","#N/C",INDEX(Taxonomy_UniqueValues!A:A,MATCH(Z939,Taxonomy_UniqueValues!B:B,0))),"#N/C")</f>
        <v>Insecta</v>
      </c>
      <c r="Z939" s="87" t="str">
        <f>+IFERROR(IF(AA939="#N/C","#N/C",INDEX(Taxonomy_UniqueValues!B:B,MATCH(AA939,Taxonomy_UniqueValues!C:C,0))),"#N/C")</f>
        <v>Diptera</v>
      </c>
      <c r="AA939" s="87" t="str">
        <f>+IFERROR(IF(AC939="#N/C","#N/C",INDEX(Taxonomy_UniqueValues!C:C,MATCH(AC939,Taxonomy_UniqueValues!E:E,0))),"#N/C")</f>
        <v>Brachycera</v>
      </c>
      <c r="AB939" s="87" t="str">
        <f>+IFERROR(IF(AC939="#N/C","#N/C",INDEX(Taxonomy_UniqueValues!D:D,MATCH(AC939,Taxonomy_UniqueValues!E:E,0))),"#N/C")</f>
        <v>Muscomorpha</v>
      </c>
      <c r="AC939" s="87" t="s">
        <v>36</v>
      </c>
      <c r="AD939" s="87" t="str">
        <f>+IFERROR(IF(AE939="#N/C","#N/C",INDEX(Taxonomy_UniqueValues!F:F,MATCH(AE939,Taxonomy_UniqueValues!G:G,0))),"#N/C")</f>
        <v>#N/C</v>
      </c>
      <c r="AE939" s="87" t="str">
        <f>+IFERROR(IF(AF939="#N/C","#N/C",INDEX(Taxonomy_UniqueValues!G:G,MATCH(AF939,Taxonomy_UniqueValues!H:H,0))),"#N/C")</f>
        <v>#N/C</v>
      </c>
      <c r="AF939" s="89" t="str">
        <f>+IFERROR(IF(AG939="#N/C","#N/C",INDEX(Taxonomy_UniqueValues!H:H,MATCH(AG939,Taxonomy_UniqueValues!I:I,0))),"#N/C")</f>
        <v>#N/C</v>
      </c>
      <c r="AG939" s="88" t="s">
        <v>37</v>
      </c>
      <c r="AH939" s="39" t="str" cm="1">
        <f t="array" ref="AH939">IF(LEN(V939)&gt;1,V939,_xlfn.LET(_xlpm.cls,Y939, _xlpm.ord,IFERROR(Z939,"#N/C"), _xlpm.subord,IFERROR(AA939,"#N/C"), _xlpm.infr,IFERROR(AB939,"#N/C"), _xlpm.sf,IFERROR(AC939,"#N/C"), _xlpm.fam,IFERROR(AD939,"#N/C"), _xlpm.subfam,IF(TRIM(AE939)="-","#N/C",IFERROR(AE939,"#N/C")),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_xlpm.fallback,IF(IFERROR(Z939,"#N/C")="#N/C",Y939,IF(IFERROR(AA939,"#N/C")="#N/C",Z939,IF(IFERROR(AB939,"#N/C")="#N/C",AA939,IF(IFERROR(AC939,"#N/C")="#N/C",AB939,IF(IFERROR(AD939,"#N/C")="#N/C",AC939,IF(IFERROR(AE939,"#N/C")="#N/C",AD939,"#N/C")))))), _xlpm.finalResult,IF(OR(_xlpm.computedResult="",_xlpm.computedResult="#N/C"),_xlpm.fallback,_xlpm.computedResult), INDEX(_xlpm.finalResult,1)))</f>
        <v>Muscoidea</v>
      </c>
      <c r="AI939" s="106" t="s">
        <v>35</v>
      </c>
      <c r="AJ939" s="55" t="str">
        <f t="shared" si="126"/>
        <v>Insecta.Diptera.Brachycera.Muscomorpha.Muscoidea.#N/C.#N/C.#N/C.#N/C</v>
      </c>
    </row>
    <row r="940" spans="1:36" x14ac:dyDescent="0.25">
      <c r="A940" s="3">
        <v>131</v>
      </c>
      <c r="B940" s="50" t="str">
        <f t="shared" si="129"/>
        <v>FAIR-D4_131</v>
      </c>
      <c r="C940" s="51" t="s">
        <v>908</v>
      </c>
      <c r="D940" s="4">
        <f t="shared" si="128"/>
        <v>45164</v>
      </c>
      <c r="E940" s="1" t="s">
        <v>1064</v>
      </c>
      <c r="F940" s="81" t="str">
        <f>HYPERLINK(VLOOKUP(E940,Video_List!G:K,5),"video")</f>
        <v>video</v>
      </c>
      <c r="G940" s="5" t="str">
        <f>IF(ISBLANK(E940),"",IFERROR(IF(MATCH(E940,Video_List!$G:$G,)&gt;0,"ok",""),"errr"))</f>
        <v>ok</v>
      </c>
      <c r="H940" s="1" t="s">
        <v>1064</v>
      </c>
      <c r="I940" s="81" t="str">
        <f>HYPERLINK(VLOOKUP(H940,Video_List!G:K,5),"video")</f>
        <v>video</v>
      </c>
      <c r="J940" s="5" t="str">
        <f>IF(ISBLANK(H940),"",IFERROR(IF(MATCH(H940,Video_List!$G:$G,)&gt;0,"ok",""),"error"))</f>
        <v>ok</v>
      </c>
      <c r="K940" s="2">
        <v>45164.643576388902</v>
      </c>
      <c r="L940" s="2">
        <v>45164.643703703703</v>
      </c>
      <c r="M940" s="59">
        <f t="shared" si="130"/>
        <v>1.2731480092043057E-4</v>
      </c>
      <c r="N940" s="53" t="s">
        <v>46</v>
      </c>
      <c r="O940" s="54" t="s">
        <v>35</v>
      </c>
      <c r="P940" s="54" t="s">
        <v>33</v>
      </c>
      <c r="Q940" s="6">
        <v>131</v>
      </c>
      <c r="R940" s="5" t="str">
        <f t="shared" si="127"/>
        <v>FAIR-D4/131</v>
      </c>
      <c r="S940" s="4" t="str">
        <f>IF(ISBLANK(E940),"",IF(E940=H940, "1 video",CONCATENATE((+COUNTIFS(Video_List!$A:$A,Monitoring!C940,Video_List!$D:$D,"&lt;=" &amp;Monitoring!L940)-COUNTIFS(Video_List!$A:$A,Monitoring!C940,Video_List!$D:$D,"&lt;=" &amp;Monitoring!K940))+1," videos")))</f>
        <v>1 video</v>
      </c>
      <c r="T940" s="54" t="s">
        <v>34</v>
      </c>
      <c r="U940" s="75"/>
      <c r="V940" s="7" t="str">
        <f t="shared" si="125"/>
        <v/>
      </c>
      <c r="W940" s="85" t="s">
        <v>32</v>
      </c>
      <c r="X940" s="86" t="s">
        <v>35</v>
      </c>
      <c r="Y940" s="87" t="str">
        <f>+IFERROR(IF(Z940="#N/C","#N/C",INDEX(Taxonomy_UniqueValues!A:A,MATCH(Z940,Taxonomy_UniqueValues!B:B,0))),"#N/C")</f>
        <v>Insecta</v>
      </c>
      <c r="Z940" s="87" t="str">
        <f>+IFERROR(IF(AA940="#N/C","#N/C",INDEX(Taxonomy_UniqueValues!B:B,MATCH(AA940,Taxonomy_UniqueValues!C:C,0))),"#N/C")</f>
        <v>Diptera</v>
      </c>
      <c r="AA940" s="87" t="str">
        <f>+IFERROR(IF(AC940="#N/C","#N/C",INDEX(Taxonomy_UniqueValues!C:C,MATCH(AC940,Taxonomy_UniqueValues!E:E,0))),"#N/C")</f>
        <v>Brachycera</v>
      </c>
      <c r="AB940" s="87" t="str">
        <f>+IFERROR(IF(AC940="#N/C","#N/C",INDEX(Taxonomy_UniqueValues!D:D,MATCH(AC940,Taxonomy_UniqueValues!E:E,0))),"#N/C")</f>
        <v>Muscomorpha</v>
      </c>
      <c r="AC940" s="87" t="s">
        <v>36</v>
      </c>
      <c r="AD940" s="87" t="str">
        <f>+IFERROR(IF(AE940="#N/C","#N/C",INDEX(Taxonomy_UniqueValues!F:F,MATCH(AE940,Taxonomy_UniqueValues!G:G,0))),"#N/C")</f>
        <v>#N/C</v>
      </c>
      <c r="AE940" s="87" t="str">
        <f>+IFERROR(IF(AF940="#N/C","#N/C",INDEX(Taxonomy_UniqueValues!G:G,MATCH(AF940,Taxonomy_UniqueValues!H:H,0))),"#N/C")</f>
        <v>#N/C</v>
      </c>
      <c r="AF940" s="89" t="str">
        <f>+IFERROR(IF(AG940="#N/C","#N/C",INDEX(Taxonomy_UniqueValues!H:H,MATCH(AG940,Taxonomy_UniqueValues!I:I,0))),"#N/C")</f>
        <v>#N/C</v>
      </c>
      <c r="AG940" s="88" t="s">
        <v>37</v>
      </c>
      <c r="AH940" s="39" t="str" cm="1">
        <f t="array" ref="AH940">IF(LEN(V940)&gt;1,V940,_xlfn.LET(_xlpm.cls,Y940, _xlpm.ord,IFERROR(Z940,"#N/C"), _xlpm.subord,IFERROR(AA940,"#N/C"), _xlpm.infr,IFERROR(AB940,"#N/C"), _xlpm.sf,IFERROR(AC940,"#N/C"), _xlpm.fam,IFERROR(AD940,"#N/C"), _xlpm.subfam,IF(TRIM(AE940)="-","#N/C",IFERROR(AE940,"#N/C")),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_xlpm.fallback,IF(IFERROR(Z940,"#N/C")="#N/C",Y940,IF(IFERROR(AA940,"#N/C")="#N/C",Z940,IF(IFERROR(AB940,"#N/C")="#N/C",AA940,IF(IFERROR(AC940,"#N/C")="#N/C",AB940,IF(IFERROR(AD940,"#N/C")="#N/C",AC940,IF(IFERROR(AE940,"#N/C")="#N/C",AD940,"#N/C")))))), _xlpm.finalResult,IF(OR(_xlpm.computedResult="",_xlpm.computedResult="#N/C"),_xlpm.fallback,_xlpm.computedResult), INDEX(_xlpm.finalResult,1)))</f>
        <v>Muscoidea</v>
      </c>
      <c r="AI940" s="106" t="s">
        <v>35</v>
      </c>
      <c r="AJ940" s="55" t="str">
        <f t="shared" si="126"/>
        <v>Insecta.Diptera.Brachycera.Muscomorpha.Muscoidea.#N/C.#N/C.#N/C.#N/C</v>
      </c>
    </row>
    <row r="941" spans="1:36" x14ac:dyDescent="0.25">
      <c r="A941" s="3">
        <v>132</v>
      </c>
      <c r="B941" s="50" t="str">
        <f t="shared" si="129"/>
        <v>FAIR-D4_132</v>
      </c>
      <c r="C941" s="51" t="s">
        <v>908</v>
      </c>
      <c r="D941" s="4">
        <f t="shared" si="128"/>
        <v>45164</v>
      </c>
      <c r="E941" s="1" t="s">
        <v>1065</v>
      </c>
      <c r="F941" s="81" t="str">
        <f>HYPERLINK(VLOOKUP(E941,Video_List!G:K,5),"video")</f>
        <v>video</v>
      </c>
      <c r="G941" s="5" t="str">
        <f>IF(ISBLANK(E941),"",IFERROR(IF(MATCH(E941,Video_List!$G:$G,)&gt;0,"ok",""),"errr"))</f>
        <v>ok</v>
      </c>
      <c r="H941" s="1" t="s">
        <v>1065</v>
      </c>
      <c r="I941" s="81" t="str">
        <f>HYPERLINK(VLOOKUP(H941,Video_List!G:K,5),"video")</f>
        <v>video</v>
      </c>
      <c r="J941" s="5" t="str">
        <f>IF(ISBLANK(H941),"",IFERROR(IF(MATCH(H941,Video_List!$G:$G,)&gt;0,"ok",""),"error"))</f>
        <v>ok</v>
      </c>
      <c r="K941" s="2">
        <v>45164.6479861111</v>
      </c>
      <c r="L941" s="2">
        <v>45164.648101851897</v>
      </c>
      <c r="M941" s="59">
        <f t="shared" si="130"/>
        <v>1.1574079690035433E-4</v>
      </c>
      <c r="N941" s="53" t="s">
        <v>31</v>
      </c>
      <c r="O941" s="54" t="s">
        <v>35</v>
      </c>
      <c r="P941" s="54" t="s">
        <v>31</v>
      </c>
      <c r="Q941" s="6">
        <v>132</v>
      </c>
      <c r="R941" s="5" t="str">
        <f t="shared" si="127"/>
        <v>FAIR-D4/132</v>
      </c>
      <c r="S941" s="4" t="str">
        <f>IF(ISBLANK(E941),"",IF(E941=H941, "1 video",CONCATENATE((+COUNTIFS(Video_List!$A:$A,Monitoring!C941,Video_List!$D:$D,"&lt;=" &amp;Monitoring!L941)-COUNTIFS(Video_List!$A:$A,Monitoring!C941,Video_List!$D:$D,"&lt;=" &amp;Monitoring!K941))+1," videos")))</f>
        <v>1 video</v>
      </c>
      <c r="T941" s="54" t="s">
        <v>34</v>
      </c>
      <c r="U941" s="75"/>
      <c r="V941" s="7" t="str">
        <f t="shared" si="125"/>
        <v/>
      </c>
      <c r="W941" s="85" t="s">
        <v>32</v>
      </c>
      <c r="X941" s="86" t="s">
        <v>35</v>
      </c>
      <c r="Y941" s="87" t="str">
        <f>+IFERROR(IF(Z941="#N/C","#N/C",IF(Z941=0,INDEX(Taxonomy_UniqueValues!A:A,MATCH(AA941,Taxonomy_UniqueValues!C:C,0)),INDEX(Taxonomy_UniqueValues!A:A,MATCH(Z941,Taxonomy_UniqueValues!B:B,0)))),"#N/C")</f>
        <v>Insecta</v>
      </c>
      <c r="Z941" s="87" t="str">
        <f>+IFERROR(IF(AA941="#N/C","#N/C",IF(AA941=0,INDEX(Taxonomy_UniqueValues!B:B,MATCH(AB941,Taxonomy_UniqueValues!D:D,0)),INDEX(Taxonomy_UniqueValues!B:B,MATCH(AA941,Taxonomy_UniqueValues!C:C,0)))),"#N/C")</f>
        <v>Diptera</v>
      </c>
      <c r="AA941" s="87" t="str">
        <f>+IFERROR(IF(AB941="#N/C","#N/C",IF(AB941=0,INDEX(Taxonomy_UniqueValues!C:C,MATCH(AC941,Taxonomy_UniqueValues!E:E,0)),INDEX(Taxonomy_UniqueValues!C:C,MATCH(AB941,Taxonomy_UniqueValues!D:D,0)))),"#N/C")</f>
        <v>Brachycera</v>
      </c>
      <c r="AB941" s="87" t="str">
        <f>+IFERROR(IF(AC941="#N/C","#N/C",IF(AC941=0,INDEX(Taxonomy_UniqueValues!D:D,MATCH(AD941,Taxonomy_UniqueValues!F:F,0)),INDEX(Taxonomy_UniqueValues!D:D,MATCH(AC941,Taxonomy_UniqueValues!E:E,0)))),"#N/C")</f>
        <v>Muscomorpha</v>
      </c>
      <c r="AC941" s="87" t="str">
        <f>+IFERROR(IF(AD941="#N/C","#N/C",IF(AD941=0,INDEX(Taxonomy_UniqueValues!E:E,MATCH(AE941,Taxonomy_UniqueValues!G:G,0)),INDEX(Taxonomy_UniqueValues!E:E,MATCH(AD941,Taxonomy_UniqueValues!F:F,0)))),"#N/C")</f>
        <v>Muscoidea</v>
      </c>
      <c r="AD941" s="87" t="str">
        <f>+IFERROR(IF(AE941="#N/C","#N/C",IF(AE941=0,INDEX(Taxonomy_UniqueValues!F:F,MATCH(AF941,Taxonomy_UniqueValues!H:H,0)),INDEX(Taxonomy_UniqueValues!F:F,MATCH(AE941,Taxonomy_UniqueValues!G:G,0)))),"#N/C")</f>
        <v>Fanniidae</v>
      </c>
      <c r="AE941" s="87">
        <f>+IFERROR(IF(AF941="#N/C","#N/C",INDEX(Taxonomy_UniqueValues!G:G,MATCH(AF941,Taxonomy_UniqueValues!H:H,0))),"#N/C")</f>
        <v>0</v>
      </c>
      <c r="AF941" s="89" t="s">
        <v>39</v>
      </c>
      <c r="AG941" s="88" t="s">
        <v>37</v>
      </c>
      <c r="AH941" s="39" t="str" cm="1">
        <f t="array" ref="AH941">IF(LEN(V941)&gt;1,V941,_xlfn.LET(_xlpm.cls,Y941, _xlpm.ord,IFERROR(Z941,"#N/C"), _xlpm.subord,IFERROR(AA941,"#N/C"), _xlpm.infr,IFERROR(AB941,"#N/C"), _xlpm.sf,IFERROR(AC941,"#N/C"), _xlpm.fam,IFERROR(AD941,"#N/C"), _xlpm.subfam,IF(TRIM(AE941)="-","#N/C",IFERROR(AE941,"#N/C")),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_xlpm.fallback,IF(IFERROR(Z941,"#N/C")="#N/C",Y941,IF(IFERROR(AA941,"#N/C")="#N/C",Z941,IF(IFERROR(AB941,"#N/C")="#N/C",AA941,IF(IFERROR(AC941,"#N/C")="#N/C",AB941,IF(IFERROR(AD941,"#N/C")="#N/C",AC941,IF(IFERROR(AE941,"#N/C")="#N/C",AD941,"#N/C")))))), _xlpm.finalResult,IF(OR(_xlpm.computedResult="",_xlpm.computedResult="#N/C"),_xlpm.fallback,_xlpm.computedResult), INDEX(_xlpm.finalResult,1)))</f>
        <v>fly</v>
      </c>
      <c r="AI941" s="106" t="s">
        <v>35</v>
      </c>
      <c r="AJ941" s="55" t="str">
        <f t="shared" si="126"/>
        <v>Insecta.Diptera.Brachycera.Muscomorpha.Muscoidea.Fanniidae.0.Fannia.#N/C</v>
      </c>
    </row>
    <row r="942" spans="1:36" x14ac:dyDescent="0.25">
      <c r="A942" s="3">
        <v>133</v>
      </c>
      <c r="B942" s="50" t="str">
        <f t="shared" si="129"/>
        <v>FAIR-D4_133</v>
      </c>
      <c r="C942" s="51" t="s">
        <v>908</v>
      </c>
      <c r="D942" s="4">
        <f t="shared" si="128"/>
        <v>45164</v>
      </c>
      <c r="E942" s="1" t="s">
        <v>1066</v>
      </c>
      <c r="F942" s="81" t="str">
        <f>HYPERLINK(VLOOKUP(E942,Video_List!G:K,5),"video")</f>
        <v>video</v>
      </c>
      <c r="G942" s="5" t="str">
        <f>IF(ISBLANK(E942),"",IFERROR(IF(MATCH(E942,Video_List!$G:$G,)&gt;0,"ok",""),"errr"))</f>
        <v>ok</v>
      </c>
      <c r="H942" s="1" t="s">
        <v>1066</v>
      </c>
      <c r="I942" s="81" t="str">
        <f>HYPERLINK(VLOOKUP(H942,Video_List!G:K,5),"video")</f>
        <v>video</v>
      </c>
      <c r="J942" s="5" t="str">
        <f>IF(ISBLANK(H942),"",IFERROR(IF(MATCH(H942,Video_List!$G:$G,)&gt;0,"ok",""),"error"))</f>
        <v>ok</v>
      </c>
      <c r="K942" s="2">
        <v>45164.652534722198</v>
      </c>
      <c r="L942" s="2">
        <v>45164.653402777803</v>
      </c>
      <c r="M942" s="59">
        <f t="shared" si="130"/>
        <v>8.6805560567881912E-4</v>
      </c>
      <c r="N942" s="53" t="s">
        <v>46</v>
      </c>
      <c r="O942" s="54" t="s">
        <v>35</v>
      </c>
      <c r="P942" s="54" t="s">
        <v>33</v>
      </c>
      <c r="Q942" s="6">
        <v>133</v>
      </c>
      <c r="R942" s="5" t="str">
        <f t="shared" si="127"/>
        <v>FAIR-D4/133</v>
      </c>
      <c r="S942" s="4" t="str">
        <f>IF(ISBLANK(E942),"",IF(E942=H942, "1 video",CONCATENATE((+COUNTIFS(Video_List!$A:$A,Monitoring!C942,Video_List!$D:$D,"&lt;=" &amp;Monitoring!L942)-COUNTIFS(Video_List!$A:$A,Monitoring!C942,Video_List!$D:$D,"&lt;=" &amp;Monitoring!K942))+1," videos")))</f>
        <v>1 video</v>
      </c>
      <c r="T942" s="54" t="s">
        <v>34</v>
      </c>
      <c r="U942" s="75"/>
      <c r="V942" s="7" t="str">
        <f t="shared" si="125"/>
        <v/>
      </c>
      <c r="W942" s="85" t="s">
        <v>35</v>
      </c>
      <c r="X942" s="86" t="s">
        <v>35</v>
      </c>
      <c r="Y942" s="87" t="str">
        <f>+IFERROR(IF(Z942="#N/C","#N/C",INDEX(Taxonomy_UniqueValues!A:A,MATCH(Z942,Taxonomy_UniqueValues!B:B,0))),"#N/C")</f>
        <v>Insecta</v>
      </c>
      <c r="Z942" s="87" t="str">
        <f>+IFERROR(IF(AA942="#N/C","#N/C",INDEX(Taxonomy_UniqueValues!B:B,MATCH(AA942,Taxonomy_UniqueValues!C:C,0))),"#N/C")</f>
        <v>Diptera</v>
      </c>
      <c r="AA942" s="87" t="s">
        <v>49</v>
      </c>
      <c r="AB942" s="87" t="str">
        <f>+IFERROR(IF(AC942="#N/C","#N/C",INDEX(Taxonomy_UniqueValues!D:D,MATCH(AC942,Taxonomy_UniqueValues!E:E,0))),"#N/C")</f>
        <v>#N/C</v>
      </c>
      <c r="AC942" s="87" t="str">
        <f>+IFERROR(IF(AD942="#N/C","#N/C",INDEX(Taxonomy_UniqueValues!E:E,MATCH(AD942,Taxonomy_UniqueValues!F:F,0))),"#N/C")</f>
        <v>#N/C</v>
      </c>
      <c r="AD942" s="87" t="str">
        <f>+IFERROR(IF(AE942="#N/C","#N/C",INDEX(Taxonomy_UniqueValues!F:F,MATCH(AE942,Taxonomy_UniqueValues!G:G,0))),"#N/C")</f>
        <v>#N/C</v>
      </c>
      <c r="AE942" s="87" t="str">
        <f>+IFERROR(IF(AF942="#N/C","#N/C",INDEX(Taxonomy_UniqueValues!G:G,MATCH(AF942,Taxonomy_UniqueValues!H:H,0))),"#N/C")</f>
        <v>#N/C</v>
      </c>
      <c r="AF942" s="89" t="str">
        <f>+IFERROR(IF(AG942="#N/C","#N/C",INDEX(Taxonomy_UniqueValues!H:H,MATCH(AG942,Taxonomy_UniqueValues!I:I,0))),"#N/C")</f>
        <v>#N/C</v>
      </c>
      <c r="AG942" s="88" t="s">
        <v>37</v>
      </c>
      <c r="AH942" s="39" t="str" cm="1">
        <f t="array" ref="AH942">IF(LEN(V942)&gt;1,V942,_xlfn.LET(_xlpm.cls,Y942, _xlpm.ord,IFERROR(Z942,"#N/C"), _xlpm.subord,IFERROR(AA942,"#N/C"), _xlpm.infr,IFERROR(AB942,"#N/C"), _xlpm.sf,IFERROR(AC942,"#N/C"), _xlpm.fam,IFERROR(AD942,"#N/C"), _xlpm.subfam,IF(TRIM(AE942)="-","#N/C",IFERROR(AE942,"#N/C")),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_xlpm.fallback,IF(IFERROR(Z942,"#N/C")="#N/C",Y942,IF(IFERROR(AA942,"#N/C")="#N/C",Z942,IF(IFERROR(AB942,"#N/C")="#N/C",AA942,IF(IFERROR(AC942,"#N/C")="#N/C",AB942,IF(IFERROR(AD942,"#N/C")="#N/C",AC942,IF(IFERROR(AE942,"#N/C")="#N/C",AD942,"#N/C")))))), _xlpm.finalResult,IF(OR(_xlpm.computedResult="",_xlpm.computedResult="#N/C"),_xlpm.fallback,_xlpm.computedResult), INDEX(_xlpm.finalResult,1)))</f>
        <v>Brachycera</v>
      </c>
      <c r="AI942" s="106" t="s">
        <v>35</v>
      </c>
      <c r="AJ942" s="55" t="str">
        <f t="shared" si="126"/>
        <v>Insecta.Diptera.Brachycera.#N/C.#N/C.#N/C.#N/C.#N/C.#N/C</v>
      </c>
    </row>
    <row r="943" spans="1:36" x14ac:dyDescent="0.25">
      <c r="A943" s="3">
        <v>134</v>
      </c>
      <c r="B943" s="50" t="str">
        <f t="shared" si="129"/>
        <v>FAIR-D4_134</v>
      </c>
      <c r="C943" s="51" t="s">
        <v>908</v>
      </c>
      <c r="D943" s="4">
        <f t="shared" si="128"/>
        <v>45164</v>
      </c>
      <c r="E943" s="1" t="s">
        <v>1067</v>
      </c>
      <c r="F943" s="81" t="str">
        <f>HYPERLINK(VLOOKUP(E943,Video_List!G:K,5),"video")</f>
        <v>video</v>
      </c>
      <c r="G943" s="5" t="str">
        <f>IF(ISBLANK(E943),"",IFERROR(IF(MATCH(E943,Video_List!$G:$G,)&gt;0,"ok",""),"errr"))</f>
        <v>ok</v>
      </c>
      <c r="H943" s="1" t="s">
        <v>1067</v>
      </c>
      <c r="I943" s="81" t="str">
        <f>HYPERLINK(VLOOKUP(H943,Video_List!G:K,5),"video")</f>
        <v>video</v>
      </c>
      <c r="J943" s="5" t="str">
        <f>IF(ISBLANK(H943),"",IFERROR(IF(MATCH(H943,Video_List!$G:$G,)&gt;0,"ok",""),"error"))</f>
        <v>ok</v>
      </c>
      <c r="K943" s="2">
        <v>45164.653993055603</v>
      </c>
      <c r="L943" s="2">
        <v>45164.654756944503</v>
      </c>
      <c r="M943" s="59">
        <f t="shared" si="130"/>
        <v>7.6388890011003241E-4</v>
      </c>
      <c r="N943" s="53" t="s">
        <v>31</v>
      </c>
      <c r="O943" s="54" t="s">
        <v>32</v>
      </c>
      <c r="P943" s="54" t="s">
        <v>33</v>
      </c>
      <c r="Q943" s="6">
        <v>134</v>
      </c>
      <c r="R943" s="5" t="str">
        <f t="shared" si="127"/>
        <v>FAIR-D4/134</v>
      </c>
      <c r="S943" s="4" t="str">
        <f>IF(ISBLANK(E943),"",IF(E943=H943, "1 video",CONCATENATE((+COUNTIFS(Video_List!$A:$A,Monitoring!C943,Video_List!$D:$D,"&lt;=" &amp;Monitoring!L943)-COUNTIFS(Video_List!$A:$A,Monitoring!C943,Video_List!$D:$D,"&lt;=" &amp;Monitoring!K943))+1," videos")))</f>
        <v>1 video</v>
      </c>
      <c r="T943" s="54" t="s">
        <v>34</v>
      </c>
      <c r="U943" s="75"/>
      <c r="V943" s="7" t="str">
        <f t="shared" si="125"/>
        <v/>
      </c>
      <c r="W943" s="85" t="s">
        <v>32</v>
      </c>
      <c r="X943" s="86" t="s">
        <v>35</v>
      </c>
      <c r="Y943" s="87" t="str">
        <f>+IFERROR(IF(Z943="#N/C","#N/C",IF(Z943=0,INDEX(Taxonomy_UniqueValues!A:A,MATCH(AA943,Taxonomy_UniqueValues!C:C,0)),INDEX(Taxonomy_UniqueValues!A:A,MATCH(Z943,Taxonomy_UniqueValues!B:B,0)))),"#N/C")</f>
        <v>Insecta</v>
      </c>
      <c r="Z943" s="87" t="str">
        <f>+IFERROR(IF(AA943="#N/C","#N/C",IF(AA943=0,INDEX(Taxonomy_UniqueValues!B:B,MATCH(AB943,Taxonomy_UniqueValues!D:D,0)),INDEX(Taxonomy_UniqueValues!B:B,MATCH(AA943,Taxonomy_UniqueValues!C:C,0)))),"#N/C")</f>
        <v>Diptera</v>
      </c>
      <c r="AA943" s="87" t="str">
        <f>+IFERROR(IF(AB943="#N/C","#N/C",IF(AB943=0,INDEX(Taxonomy_UniqueValues!C:C,MATCH(AC943,Taxonomy_UniqueValues!E:E,0)),INDEX(Taxonomy_UniqueValues!C:C,MATCH(AB943,Taxonomy_UniqueValues!D:D,0)))),"#N/C")</f>
        <v>Brachycera</v>
      </c>
      <c r="AB943" s="87" t="str">
        <f>+IFERROR(IF(AC943="#N/C","#N/C",IF(AC943=0,INDEX(Taxonomy_UniqueValues!D:D,MATCH(AD943,Taxonomy_UniqueValues!F:F,0)),INDEX(Taxonomy_UniqueValues!D:D,MATCH(AC943,Taxonomy_UniqueValues!E:E,0)))),"#N/C")</f>
        <v>Muscomorpha</v>
      </c>
      <c r="AC943" s="87" t="str">
        <f>+IFERROR(IF(AD943="#N/C","#N/C",IF(AD943=0,INDEX(Taxonomy_UniqueValues!E:E,MATCH(AE943,Taxonomy_UniqueValues!G:G,0)),INDEX(Taxonomy_UniqueValues!E:E,MATCH(AD943,Taxonomy_UniqueValues!F:F,0)))),"#N/C")</f>
        <v>Muscoidea</v>
      </c>
      <c r="AD943" s="87" t="str">
        <f>+IFERROR(IF(AE943="#N/C","#N/C",IF(AE943=0,INDEX(Taxonomy_UniqueValues!F:F,MATCH(AF943,Taxonomy_UniqueValues!H:H,0)),INDEX(Taxonomy_UniqueValues!F:F,MATCH(AE943,Taxonomy_UniqueValues!G:G,0)))),"#N/C")</f>
        <v>Fanniidae</v>
      </c>
      <c r="AE943" s="87">
        <f>+IFERROR(IF(AF943="#N/C","#N/C",INDEX(Taxonomy_UniqueValues!G:G,MATCH(AF943,Taxonomy_UniqueValues!H:H,0))),"#N/C")</f>
        <v>0</v>
      </c>
      <c r="AF943" s="89" t="s">
        <v>39</v>
      </c>
      <c r="AG943" s="88" t="s">
        <v>37</v>
      </c>
      <c r="AH943" s="39" t="str" cm="1">
        <f t="array" ref="AH943">IF(LEN(V943)&gt;1,V943,_xlfn.LET(_xlpm.cls,Y943, _xlpm.ord,IFERROR(Z943,"#N/C"), _xlpm.subord,IFERROR(AA943,"#N/C"), _xlpm.infr,IFERROR(AB943,"#N/C"), _xlpm.sf,IFERROR(AC943,"#N/C"), _xlpm.fam,IFERROR(AD943,"#N/C"), _xlpm.subfam,IF(TRIM(AE943)="-","#N/C",IFERROR(AE943,"#N/C")),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_xlpm.fallback,IF(IFERROR(Z943,"#N/C")="#N/C",Y943,IF(IFERROR(AA943,"#N/C")="#N/C",Z943,IF(IFERROR(AB943,"#N/C")="#N/C",AA943,IF(IFERROR(AC943,"#N/C")="#N/C",AB943,IF(IFERROR(AD943,"#N/C")="#N/C",AC943,IF(IFERROR(AE943,"#N/C")="#N/C",AD943,"#N/C")))))), _xlpm.finalResult,IF(OR(_xlpm.computedResult="",_xlpm.computedResult="#N/C"),_xlpm.fallback,_xlpm.computedResult), INDEX(_xlpm.finalResult,1)))</f>
        <v>fly</v>
      </c>
      <c r="AI943" s="106" t="s">
        <v>35</v>
      </c>
      <c r="AJ943" s="55" t="str">
        <f t="shared" si="126"/>
        <v>Insecta.Diptera.Brachycera.Muscomorpha.Muscoidea.Fanniidae.0.Fannia.#N/C</v>
      </c>
    </row>
    <row r="944" spans="1:36" x14ac:dyDescent="0.25">
      <c r="A944" s="3">
        <v>135</v>
      </c>
      <c r="B944" s="50" t="str">
        <f t="shared" si="129"/>
        <v>FAIR-D4_135</v>
      </c>
      <c r="C944" s="51" t="s">
        <v>908</v>
      </c>
      <c r="D944" s="4">
        <f t="shared" si="128"/>
        <v>45164</v>
      </c>
      <c r="E944" s="1" t="s">
        <v>1068</v>
      </c>
      <c r="F944" s="81" t="str">
        <f>HYPERLINK(VLOOKUP(E944,Video_List!G:K,5),"video")</f>
        <v>video</v>
      </c>
      <c r="G944" s="5" t="str">
        <f>IF(ISBLANK(E944),"",IFERROR(IF(MATCH(E944,Video_List!$G:$G,)&gt;0,"ok",""),"errr"))</f>
        <v>ok</v>
      </c>
      <c r="H944" s="1" t="s">
        <v>1068</v>
      </c>
      <c r="I944" s="81" t="str">
        <f>HYPERLINK(VLOOKUP(H944,Video_List!G:K,5),"video")</f>
        <v>video</v>
      </c>
      <c r="J944" s="5" t="str">
        <f>IF(ISBLANK(H944),"",IFERROR(IF(MATCH(H944,Video_List!$G:$G,)&gt;0,"ok",""),"error"))</f>
        <v>ok</v>
      </c>
      <c r="K944" s="2">
        <v>45164.655231481498</v>
      </c>
      <c r="L944" s="2">
        <v>45164.655462962997</v>
      </c>
      <c r="M944" s="59">
        <f t="shared" si="130"/>
        <v>2.3148149921325967E-4</v>
      </c>
      <c r="N944" s="53" t="s">
        <v>33</v>
      </c>
      <c r="O944" s="54" t="s">
        <v>32</v>
      </c>
      <c r="P944" s="54" t="s">
        <v>33</v>
      </c>
      <c r="Q944" s="6">
        <v>135</v>
      </c>
      <c r="R944" s="5" t="str">
        <f t="shared" si="127"/>
        <v>FAIR-D4/135</v>
      </c>
      <c r="S944" s="4" t="str">
        <f>IF(ISBLANK(E944),"",IF(E944=H944, "1 video",CONCATENATE((+COUNTIFS(Video_List!$A:$A,Monitoring!C944,Video_List!$D:$D,"&lt;=" &amp;Monitoring!L944)-COUNTIFS(Video_List!$A:$A,Monitoring!C944,Video_List!$D:$D,"&lt;=" &amp;Monitoring!K944))+1," videos")))</f>
        <v>1 video</v>
      </c>
      <c r="T944" s="54" t="s">
        <v>34</v>
      </c>
      <c r="U944" s="75"/>
      <c r="V944" s="7" t="str">
        <f t="shared" si="125"/>
        <v/>
      </c>
      <c r="W944" s="85" t="s">
        <v>32</v>
      </c>
      <c r="X944" s="86" t="s">
        <v>35</v>
      </c>
      <c r="Y944" s="87" t="str">
        <f>+IFERROR(IF(Z944="#N/C","#N/C",IF(Z944=0,INDEX(Taxonomy_UniqueValues!A:A,MATCH(AA944,Taxonomy_UniqueValues!C:C,0)),INDEX(Taxonomy_UniqueValues!A:A,MATCH(Z944,Taxonomy_UniqueValues!B:B,0)))),"#N/C")</f>
        <v>Insecta</v>
      </c>
      <c r="Z944" s="87" t="str">
        <f>+IFERROR(IF(AA944="#N/C","#N/C",IF(AA944=0,INDEX(Taxonomy_UniqueValues!B:B,MATCH(AB944,Taxonomy_UniqueValues!D:D,0)),INDEX(Taxonomy_UniqueValues!B:B,MATCH(AA944,Taxonomy_UniqueValues!C:C,0)))),"#N/C")</f>
        <v>Diptera</v>
      </c>
      <c r="AA944" s="87" t="str">
        <f>+IFERROR(IF(AB944="#N/C","#N/C",IF(AB944=0,INDEX(Taxonomy_UniqueValues!C:C,MATCH(AC944,Taxonomy_UniqueValues!E:E,0)),INDEX(Taxonomy_UniqueValues!C:C,MATCH(AB944,Taxonomy_UniqueValues!D:D,0)))),"#N/C")</f>
        <v>Brachycera</v>
      </c>
      <c r="AB944" s="87" t="str">
        <f>+IFERROR(IF(AC944="#N/C","#N/C",IF(AC944=0,INDEX(Taxonomy_UniqueValues!D:D,MATCH(AD944,Taxonomy_UniqueValues!F:F,0)),INDEX(Taxonomy_UniqueValues!D:D,MATCH(AC944,Taxonomy_UniqueValues!E:E,0)))),"#N/C")</f>
        <v>Muscomorpha</v>
      </c>
      <c r="AC944" s="87" t="str">
        <f>+IFERROR(IF(AD944="#N/C","#N/C",IF(AD944=0,INDEX(Taxonomy_UniqueValues!E:E,MATCH(AE944,Taxonomy_UniqueValues!G:G,0)),INDEX(Taxonomy_UniqueValues!E:E,MATCH(AD944,Taxonomy_UniqueValues!F:F,0)))),"#N/C")</f>
        <v>Muscoidea</v>
      </c>
      <c r="AD944" s="87" t="str">
        <f>+IFERROR(IF(AE944="#N/C","#N/C",IF(AE944=0,INDEX(Taxonomy_UniqueValues!F:F,MATCH(AF944,Taxonomy_UniqueValues!H:H,0)),INDEX(Taxonomy_UniqueValues!F:F,MATCH(AE944,Taxonomy_UniqueValues!G:G,0)))),"#N/C")</f>
        <v>Fanniidae</v>
      </c>
      <c r="AE944" s="87">
        <f>+IFERROR(IF(AF944="#N/C","#N/C",INDEX(Taxonomy_UniqueValues!G:G,MATCH(AF944,Taxonomy_UniqueValues!H:H,0))),"#N/C")</f>
        <v>0</v>
      </c>
      <c r="AF944" s="89" t="s">
        <v>39</v>
      </c>
      <c r="AG944" s="88" t="s">
        <v>37</v>
      </c>
      <c r="AH944" s="39" t="str" cm="1">
        <f t="array" ref="AH944">IF(LEN(V944)&gt;1,V944,_xlfn.LET(_xlpm.cls,Y944, _xlpm.ord,IFERROR(Z944,"#N/C"), _xlpm.subord,IFERROR(AA944,"#N/C"), _xlpm.infr,IFERROR(AB944,"#N/C"), _xlpm.sf,IFERROR(AC944,"#N/C"), _xlpm.fam,IFERROR(AD944,"#N/C"), _xlpm.subfam,IF(TRIM(AE944)="-","#N/C",IFERROR(AE944,"#N/C")),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_xlpm.fallback,IF(IFERROR(Z944,"#N/C")="#N/C",Y944,IF(IFERROR(AA944,"#N/C")="#N/C",Z944,IF(IFERROR(AB944,"#N/C")="#N/C",AA944,IF(IFERROR(AC944,"#N/C")="#N/C",AB944,IF(IFERROR(AD944,"#N/C")="#N/C",AC944,IF(IFERROR(AE944,"#N/C")="#N/C",AD944,"#N/C")))))), _xlpm.finalResult,IF(OR(_xlpm.computedResult="",_xlpm.computedResult="#N/C"),_xlpm.fallback,_xlpm.computedResult), INDEX(_xlpm.finalResult,1)))</f>
        <v>fly</v>
      </c>
      <c r="AI944" s="106" t="s">
        <v>35</v>
      </c>
      <c r="AJ944" s="55" t="str">
        <f t="shared" si="126"/>
        <v>Insecta.Diptera.Brachycera.Muscomorpha.Muscoidea.Fanniidae.0.Fannia.#N/C</v>
      </c>
    </row>
    <row r="945" spans="1:36" x14ac:dyDescent="0.25">
      <c r="A945" s="3">
        <v>136</v>
      </c>
      <c r="B945" s="50" t="str">
        <f t="shared" si="129"/>
        <v>FAIR-D4_136</v>
      </c>
      <c r="C945" s="51" t="s">
        <v>908</v>
      </c>
      <c r="D945" s="4">
        <f t="shared" si="128"/>
        <v>45164</v>
      </c>
      <c r="E945" s="1" t="s">
        <v>1069</v>
      </c>
      <c r="F945" s="81" t="str">
        <f>HYPERLINK(VLOOKUP(E945,Video_List!G:K,5),"video")</f>
        <v>video</v>
      </c>
      <c r="G945" s="5" t="str">
        <f>IF(ISBLANK(E945),"",IFERROR(IF(MATCH(E945,Video_List!$G:$G,)&gt;0,"ok",""),"errr"))</f>
        <v>ok</v>
      </c>
      <c r="H945" s="1" t="s">
        <v>1070</v>
      </c>
      <c r="I945" s="81" t="str">
        <f>HYPERLINK(VLOOKUP(H945,Video_List!G:K,5),"video")</f>
        <v>video</v>
      </c>
      <c r="J945" s="5" t="str">
        <f>IF(ISBLANK(H945),"",IFERROR(IF(MATCH(H945,Video_List!$G:$G,)&gt;0,"ok",""),"error"))</f>
        <v>ok</v>
      </c>
      <c r="K945" s="2">
        <v>45164.686180555596</v>
      </c>
      <c r="L945" s="2">
        <v>45164.691284722197</v>
      </c>
      <c r="M945" s="59">
        <f t="shared" si="130"/>
        <v>5.1041666010860354E-3</v>
      </c>
      <c r="N945" s="53" t="s">
        <v>46</v>
      </c>
      <c r="O945" s="54" t="s">
        <v>35</v>
      </c>
      <c r="P945" s="54" t="s">
        <v>33</v>
      </c>
      <c r="Q945" s="6">
        <v>136</v>
      </c>
      <c r="R945" s="5" t="str">
        <f t="shared" si="127"/>
        <v>FAIR-D4/136</v>
      </c>
      <c r="S945" s="4" t="str">
        <f>IF(ISBLANK(E945),"",IF(E945=H945, "1 video",CONCATENATE((+COUNTIFS(Video_List!$A:$A,Monitoring!C945,Video_List!$D:$D,"&lt;=" &amp;Monitoring!L945)-COUNTIFS(Video_List!$A:$A,Monitoring!C945,Video_List!$D:$D,"&lt;=" &amp;Monitoring!K945))+1," videos")))</f>
        <v>6 videos</v>
      </c>
      <c r="T945" s="54" t="s">
        <v>555</v>
      </c>
      <c r="U945" s="75"/>
      <c r="V945" s="7" t="str">
        <f t="shared" si="125"/>
        <v/>
      </c>
      <c r="W945" s="85" t="s">
        <v>32</v>
      </c>
      <c r="X945" s="87" t="s">
        <v>32</v>
      </c>
      <c r="Y945" s="87" t="str">
        <f>+IFERROR(IF(Z945="#N/C","#N/C",INDEX(Taxonomy_UniqueValues!A:A,MATCH(Z945,Taxonomy_UniqueValues!B:B,0))),"#N/C")</f>
        <v>Insecta</v>
      </c>
      <c r="Z945" s="87" t="str">
        <f>+IFERROR(IF(AA945="#N/C","#N/C",INDEX(Taxonomy_UniqueValues!B:B,MATCH(AA945,Taxonomy_UniqueValues!C:C,0))),"#N/C")</f>
        <v>Diptera</v>
      </c>
      <c r="AA945" s="87" t="str">
        <f>+IFERROR(IF(AC945="#N/C","#N/C",INDEX(Taxonomy_UniqueValues!C:C,MATCH(AC945,Taxonomy_UniqueValues!E:E,0))),"#N/C")</f>
        <v>Brachycera</v>
      </c>
      <c r="AB945" s="87" t="str">
        <f>+IFERROR(IF(AC945="#N/C","#N/C",INDEX(Taxonomy_UniqueValues!D:D,MATCH(AC945,Taxonomy_UniqueValues!E:E,0))),"#N/C")</f>
        <v>Asilomorpha</v>
      </c>
      <c r="AC945" s="87" t="str">
        <f>+IFERROR(IF(AD945="#N/C","#N/C",INDEX(Taxonomy_UniqueValues!E:E,MATCH(AD945,Taxonomy_UniqueValues!F:F,0))),"#N/C")</f>
        <v>Asiloidea</v>
      </c>
      <c r="AD945" s="87" t="str">
        <f>+IFERROR(IF(AE945="#N/C","#N/C",INDEX(Taxonomy_UniqueValues!F:F,MATCH(AE945,Taxonomy_UniqueValues!G:G,0))),"#N/C")</f>
        <v>Asilidae</v>
      </c>
      <c r="AE945" s="87" t="s">
        <v>887</v>
      </c>
      <c r="AF945" s="89" t="str">
        <f>+IFERROR(IF(AG945="#N/C","#N/C",INDEX(Taxonomy_UniqueValues!H:H,MATCH(AG945,Taxonomy_UniqueValues!I:I,0))),"#N/C")</f>
        <v>#N/C</v>
      </c>
      <c r="AG945" s="88" t="s">
        <v>37</v>
      </c>
      <c r="AH945" s="39" t="str" cm="1">
        <f t="array" ref="AH945">IF(LEN(V945)&gt;1,V945,_xlfn.LET(_xlpm.cls,Y945, _xlpm.ord,IFERROR(Z945,"#N/C"), _xlpm.subord,IFERROR(AA945,"#N/C"), _xlpm.infr,IFERROR(AB945,"#N/C"), _xlpm.sf,IFERROR(AC945,"#N/C"), _xlpm.fam,IFERROR(AD945,"#N/C"), _xlpm.subfam,IF(TRIM(AE945)="-","#N/C",IFERROR(AE945,"#N/C")),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_xlpm.fallback,IF(IFERROR(Z945,"#N/C")="#N/C",Y945,IF(IFERROR(AA945,"#N/C")="#N/C",Z945,IF(IFERROR(AB945,"#N/C")="#N/C",AA945,IF(IFERROR(AC945,"#N/C")="#N/C",AB945,IF(IFERROR(AD945,"#N/C")="#N/C",AC945,IF(IFERROR(AE945,"#N/C")="#N/C",AD945,"#N/C")))))), _xlpm.finalResult,IF(OR(_xlpm.computedResult="",_xlpm.computedResult="#N/C"),_xlpm.fallback,_xlpm.computedResult), INDEX(_xlpm.finalResult,1)))</f>
        <v>robber_fly</v>
      </c>
      <c r="AI945" s="106" t="s">
        <v>35</v>
      </c>
      <c r="AJ945" s="55" t="str">
        <f t="shared" si="126"/>
        <v>Insecta.Diptera.Brachycera.Asilomorpha.Asiloidea.Asilidae.Asilinae.#N/C.#N/C</v>
      </c>
    </row>
    <row r="946" spans="1:36" x14ac:dyDescent="0.25">
      <c r="A946" s="3">
        <v>137</v>
      </c>
      <c r="B946" s="50" t="str">
        <f t="shared" si="129"/>
        <v>FAIR-D4_137</v>
      </c>
      <c r="C946" s="51" t="s">
        <v>908</v>
      </c>
      <c r="D946" s="4">
        <f t="shared" si="128"/>
        <v>45164</v>
      </c>
      <c r="E946" s="1" t="s">
        <v>1071</v>
      </c>
      <c r="F946" s="81" t="str">
        <f>HYPERLINK(VLOOKUP(E946,Video_List!G:K,5),"video")</f>
        <v>video</v>
      </c>
      <c r="G946" s="5" t="str">
        <f>IF(ISBLANK(E946),"",IFERROR(IF(MATCH(E946,Video_List!$G:$G,)&gt;0,"ok",""),"errr"))</f>
        <v>ok</v>
      </c>
      <c r="H946" s="1" t="s">
        <v>1071</v>
      </c>
      <c r="I946" s="81" t="str">
        <f>HYPERLINK(VLOOKUP(H946,Video_List!G:K,5),"video")</f>
        <v>video</v>
      </c>
      <c r="J946" s="5" t="str">
        <f>IF(ISBLANK(H946),"",IFERROR(IF(MATCH(H946,Video_List!$G:$G,)&gt;0,"ok",""),"error"))</f>
        <v>ok</v>
      </c>
      <c r="K946" s="2">
        <v>45164.699293981503</v>
      </c>
      <c r="L946" s="2">
        <v>45164.699525463002</v>
      </c>
      <c r="M946" s="59">
        <f t="shared" si="130"/>
        <v>2.3148149921325967E-4</v>
      </c>
      <c r="N946" s="53" t="s">
        <v>46</v>
      </c>
      <c r="O946" s="54" t="s">
        <v>35</v>
      </c>
      <c r="P946" s="54" t="s">
        <v>31</v>
      </c>
      <c r="Q946" s="6">
        <v>137</v>
      </c>
      <c r="R946" s="5" t="str">
        <f t="shared" si="127"/>
        <v>FAIR-D4/137</v>
      </c>
      <c r="S946" s="4" t="str">
        <f>IF(ISBLANK(E946),"",IF(E946=H946, "1 video",CONCATENATE((+COUNTIFS(Video_List!$A:$A,Monitoring!C946,Video_List!$D:$D,"&lt;=" &amp;Monitoring!L946)-COUNTIFS(Video_List!$A:$A,Monitoring!C946,Video_List!$D:$D,"&lt;=" &amp;Monitoring!K946))+1," videos")))</f>
        <v>1 video</v>
      </c>
      <c r="T946" s="54" t="s">
        <v>34</v>
      </c>
      <c r="U946" s="75"/>
      <c r="V946" s="7" t="str">
        <f t="shared" si="125"/>
        <v/>
      </c>
      <c r="W946" s="85" t="s">
        <v>35</v>
      </c>
      <c r="X946" s="86" t="s">
        <v>35</v>
      </c>
      <c r="Y946" s="87" t="str">
        <f>+IFERROR(IF(Z946="#N/C","#N/C",INDEX(Taxonomy_UniqueValues!A:A,MATCH(Z946,Taxonomy_UniqueValues!B:B,0))),"#N/C")</f>
        <v>Insecta</v>
      </c>
      <c r="Z946" s="87" t="str">
        <f>+IFERROR(IF(AA946="#N/C","#N/C",INDEX(Taxonomy_UniqueValues!B:B,MATCH(AA946,Taxonomy_UniqueValues!C:C,0))),"#N/C")</f>
        <v>Diptera</v>
      </c>
      <c r="AA946" s="87" t="s">
        <v>49</v>
      </c>
      <c r="AB946" s="87" t="str">
        <f>+IFERROR(IF(AC946="#N/C","#N/C",INDEX(Taxonomy_UniqueValues!D:D,MATCH(AC946,Taxonomy_UniqueValues!E:E,0))),"#N/C")</f>
        <v>#N/C</v>
      </c>
      <c r="AC946" s="87" t="str">
        <f>+IFERROR(IF(AD946="#N/C","#N/C",INDEX(Taxonomy_UniqueValues!E:E,MATCH(AD946,Taxonomy_UniqueValues!F:F,0))),"#N/C")</f>
        <v>#N/C</v>
      </c>
      <c r="AD946" s="87" t="str">
        <f>+IFERROR(IF(AE946="#N/C","#N/C",INDEX(Taxonomy_UniqueValues!F:F,MATCH(AE946,Taxonomy_UniqueValues!G:G,0))),"#N/C")</f>
        <v>#N/C</v>
      </c>
      <c r="AE946" s="87" t="str">
        <f>+IFERROR(IF(AF946="#N/C","#N/C",INDEX(Taxonomy_UniqueValues!G:G,MATCH(AF946,Taxonomy_UniqueValues!H:H,0))),"#N/C")</f>
        <v>#N/C</v>
      </c>
      <c r="AF946" s="89" t="str">
        <f>+IFERROR(IF(AG946="#N/C","#N/C",INDEX(Taxonomy_UniqueValues!H:H,MATCH(AG946,Taxonomy_UniqueValues!I:I,0))),"#N/C")</f>
        <v>#N/C</v>
      </c>
      <c r="AG946" s="88" t="s">
        <v>37</v>
      </c>
      <c r="AH946" s="39" t="str" cm="1">
        <f t="array" ref="AH946">IF(LEN(V946)&gt;1,V946,_xlfn.LET(_xlpm.cls,Y946, _xlpm.ord,IFERROR(Z946,"#N/C"), _xlpm.subord,IFERROR(AA946,"#N/C"), _xlpm.infr,IFERROR(AB946,"#N/C"), _xlpm.sf,IFERROR(AC946,"#N/C"), _xlpm.fam,IFERROR(AD946,"#N/C"), _xlpm.subfam,IF(TRIM(AE946)="-","#N/C",IFERROR(AE946,"#N/C")),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_xlpm.fallback,IF(IFERROR(Z946,"#N/C")="#N/C",Y946,IF(IFERROR(AA946,"#N/C")="#N/C",Z946,IF(IFERROR(AB946,"#N/C")="#N/C",AA946,IF(IFERROR(AC946,"#N/C")="#N/C",AB946,IF(IFERROR(AD946,"#N/C")="#N/C",AC946,IF(IFERROR(AE946,"#N/C")="#N/C",AD946,"#N/C")))))), _xlpm.finalResult,IF(OR(_xlpm.computedResult="",_xlpm.computedResult="#N/C"),_xlpm.fallback,_xlpm.computedResult), INDEX(_xlpm.finalResult,1)))</f>
        <v>Brachycera</v>
      </c>
      <c r="AI946" s="106" t="s">
        <v>35</v>
      </c>
      <c r="AJ946" s="55" t="str">
        <f t="shared" si="126"/>
        <v>Insecta.Diptera.Brachycera.#N/C.#N/C.#N/C.#N/C.#N/C.#N/C</v>
      </c>
    </row>
    <row r="947" spans="1:36" x14ac:dyDescent="0.25">
      <c r="A947" s="3">
        <v>138</v>
      </c>
      <c r="B947" s="50" t="str">
        <f t="shared" si="129"/>
        <v>FAIR-D4_138</v>
      </c>
      <c r="C947" s="51" t="s">
        <v>908</v>
      </c>
      <c r="D947" s="4">
        <f t="shared" si="128"/>
        <v>45164</v>
      </c>
      <c r="E947" s="1" t="s">
        <v>1072</v>
      </c>
      <c r="F947" s="81" t="str">
        <f>HYPERLINK(VLOOKUP(E947,Video_List!G:K,5),"video")</f>
        <v>video</v>
      </c>
      <c r="G947" s="5" t="str">
        <f>IF(ISBLANK(E947),"",IFERROR(IF(MATCH(E947,Video_List!$G:$G,)&gt;0,"ok",""),"errr"))</f>
        <v>ok</v>
      </c>
      <c r="H947" s="1" t="s">
        <v>1072</v>
      </c>
      <c r="I947" s="81" t="str">
        <f>HYPERLINK(VLOOKUP(H947,Video_List!G:K,5),"video")</f>
        <v>video</v>
      </c>
      <c r="J947" s="5" t="str">
        <f>IF(ISBLANK(H947),"",IFERROR(IF(MATCH(H947,Video_List!$G:$G,)&gt;0,"ok",""),"error"))</f>
        <v>ok</v>
      </c>
      <c r="K947" s="2">
        <v>45164.764525462997</v>
      </c>
      <c r="L947" s="2">
        <v>45164.767164351899</v>
      </c>
      <c r="M947" s="59">
        <f t="shared" si="130"/>
        <v>2.6388889018562622E-3</v>
      </c>
      <c r="N947" s="53" t="s">
        <v>46</v>
      </c>
      <c r="O947" s="54" t="s">
        <v>35</v>
      </c>
      <c r="P947" s="54" t="s">
        <v>46</v>
      </c>
      <c r="Q947" s="6">
        <v>138</v>
      </c>
      <c r="R947" s="5" t="str">
        <f t="shared" si="127"/>
        <v>FAIR-D4/138</v>
      </c>
      <c r="S947" s="4" t="str">
        <f>IF(ISBLANK(E947),"",IF(E947=H947, "1 video",CONCATENATE((+COUNTIFS(Video_List!$A:$A,Monitoring!C947,Video_List!$D:$D,"&lt;=" &amp;Monitoring!L947)-COUNTIFS(Video_List!$A:$A,Monitoring!C947,Video_List!$D:$D,"&lt;=" &amp;Monitoring!K947))+1," videos")))</f>
        <v>1 video</v>
      </c>
      <c r="T947" s="54" t="s">
        <v>34</v>
      </c>
      <c r="U947" s="75"/>
      <c r="V947" s="7" t="str">
        <f t="shared" si="125"/>
        <v/>
      </c>
      <c r="W947" s="85" t="s">
        <v>32</v>
      </c>
      <c r="X947" s="86" t="s">
        <v>35</v>
      </c>
      <c r="Y947" s="87" t="str">
        <f>+IFERROR(IF(Z947="#N/C","#N/C",INDEX(Taxonomy_UniqueValues!A:A,MATCH(Z947,Taxonomy_UniqueValues!B:B,0))),"#N/C")</f>
        <v>Insecta</v>
      </c>
      <c r="Z947" s="87" t="str">
        <f>+IFERROR(IF(AA947="#N/C","#N/C",INDEX(Taxonomy_UniqueValues!B:B,MATCH(AA947,Taxonomy_UniqueValues!C:C,0))),"#N/C")</f>
        <v>Diptera</v>
      </c>
      <c r="AA947" s="87" t="s">
        <v>49</v>
      </c>
      <c r="AB947" s="87" t="str">
        <f>+IFERROR(IF(AC947="#N/C","#N/C",INDEX(Taxonomy_UniqueValues!D:D,MATCH(AC947,Taxonomy_UniqueValues!E:E,0))),"#N/C")</f>
        <v>Muscomorpha</v>
      </c>
      <c r="AC947" s="87" t="s">
        <v>36</v>
      </c>
      <c r="AD947" s="87" t="str">
        <f>+IFERROR(IF(AE947="#N/C","#N/C",INDEX(Taxonomy_UniqueValues!F:F,MATCH(AE947,Taxonomy_UniqueValues!G:G,0))),"#N/C")</f>
        <v>#N/C</v>
      </c>
      <c r="AE947" s="87" t="str">
        <f>+IFERROR(IF(AF947="#N/C","#N/C",INDEX(Taxonomy_UniqueValues!G:G,MATCH(AF947,Taxonomy_UniqueValues!H:H,0))),"#N/C")</f>
        <v>#N/C</v>
      </c>
      <c r="AF947" s="89" t="str">
        <f>+IFERROR(IF(AG947="#N/C","#N/C",INDEX(Taxonomy_UniqueValues!H:H,MATCH(AG947,Taxonomy_UniqueValues!I:I,0))),"#N/C")</f>
        <v>#N/C</v>
      </c>
      <c r="AG947" s="88" t="s">
        <v>37</v>
      </c>
      <c r="AH947" s="39" t="str" cm="1">
        <f t="array" ref="AH947">IF(LEN(V947)&gt;1,V947,_xlfn.LET(_xlpm.cls,Y947, _xlpm.ord,IFERROR(Z947,"#N/C"), _xlpm.subord,IFERROR(AA947,"#N/C"), _xlpm.infr,IFERROR(AB947,"#N/C"), _xlpm.sf,IFERROR(AC947,"#N/C"), _xlpm.fam,IFERROR(AD947,"#N/C"), _xlpm.subfam,IF(TRIM(AE947)="-","#N/C",IFERROR(AE947,"#N/C")),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_xlpm.fallback,IF(IFERROR(Z947,"#N/C")="#N/C",Y947,IF(IFERROR(AA947,"#N/C")="#N/C",Z947,IF(IFERROR(AB947,"#N/C")="#N/C",AA947,IF(IFERROR(AC947,"#N/C")="#N/C",AB947,IF(IFERROR(AD947,"#N/C")="#N/C",AC947,IF(IFERROR(AE947,"#N/C")="#N/C",AD947,"#N/C")))))), _xlpm.finalResult,IF(OR(_xlpm.computedResult="",_xlpm.computedResult="#N/C"),_xlpm.fallback,_xlpm.computedResult), INDEX(_xlpm.finalResult,1)))</f>
        <v>Muscoidea</v>
      </c>
      <c r="AI947" s="106" t="s">
        <v>35</v>
      </c>
      <c r="AJ947" s="55" t="str">
        <f t="shared" si="126"/>
        <v>Insecta.Diptera.Brachycera.Muscomorpha.Muscoidea.#N/C.#N/C.#N/C.#N/C</v>
      </c>
    </row>
    <row r="948" spans="1:36" x14ac:dyDescent="0.25">
      <c r="A948" s="3">
        <v>139</v>
      </c>
      <c r="B948" s="50" t="str">
        <f t="shared" si="129"/>
        <v>FAIR-D4_139</v>
      </c>
      <c r="C948" s="51" t="s">
        <v>908</v>
      </c>
      <c r="D948" s="4">
        <f t="shared" si="128"/>
        <v>45165</v>
      </c>
      <c r="E948" s="1" t="s">
        <v>1073</v>
      </c>
      <c r="F948" s="81" t="str">
        <f>HYPERLINK(VLOOKUP(E948,Video_List!G:K,5),"video")</f>
        <v>video</v>
      </c>
      <c r="G948" s="5" t="str">
        <f>IF(ISBLANK(E948),"",IFERROR(IF(MATCH(E948,Video_List!$G:$G,)&gt;0,"ok",""),"errr"))</f>
        <v>ok</v>
      </c>
      <c r="H948" s="1" t="s">
        <v>1074</v>
      </c>
      <c r="I948" s="81" t="str">
        <f>HYPERLINK(VLOOKUP(H948,Video_List!G:K,5),"video")</f>
        <v>video</v>
      </c>
      <c r="J948" s="5" t="str">
        <f>IF(ISBLANK(H948),"",IFERROR(IF(MATCH(H948,Video_List!$G:$G,)&gt;0,"ok",""),"error"))</f>
        <v>ok</v>
      </c>
      <c r="K948" s="2">
        <v>45165.299884259301</v>
      </c>
      <c r="L948" s="2">
        <v>45165.306053240703</v>
      </c>
      <c r="M948" s="59">
        <f t="shared" si="130"/>
        <v>6.1689814028795809E-3</v>
      </c>
      <c r="N948" s="53" t="s">
        <v>46</v>
      </c>
      <c r="O948" s="54" t="s">
        <v>35</v>
      </c>
      <c r="P948" s="54" t="s">
        <v>46</v>
      </c>
      <c r="Q948" s="6">
        <v>139</v>
      </c>
      <c r="R948" s="5" t="str">
        <f t="shared" si="127"/>
        <v>FAIR-D4/139</v>
      </c>
      <c r="S948" s="4" t="str">
        <f>IF(ISBLANK(E948),"",IF(E948=H948, "1 video",CONCATENATE((+COUNTIFS(Video_List!$A:$A,Monitoring!C948,Video_List!$D:$D,"&lt;=" &amp;Monitoring!L948)-COUNTIFS(Video_List!$A:$A,Monitoring!C948,Video_List!$D:$D,"&lt;=" &amp;Monitoring!K948))+1," videos")))</f>
        <v>3 videos</v>
      </c>
      <c r="T948" s="54" t="s">
        <v>34</v>
      </c>
      <c r="U948" s="75" t="s">
        <v>364</v>
      </c>
      <c r="V948" s="7" t="str">
        <f t="shared" si="125"/>
        <v/>
      </c>
      <c r="W948" s="85" t="s">
        <v>35</v>
      </c>
      <c r="X948" s="86" t="s">
        <v>35</v>
      </c>
      <c r="Y948" s="87" t="str">
        <f>+IFERROR(IF(Z948="#N/C","#N/C",INDEX(Taxonomy_UniqueValues!A:A,MATCH(Z948,Taxonomy_UniqueValues!B:B,0))),"#N/C")</f>
        <v>Insecta</v>
      </c>
      <c r="Z948" s="87" t="str">
        <f>+IFERROR(IF(AA948="#N/C","#N/C",INDEX(Taxonomy_UniqueValues!B:B,MATCH(AA948,Taxonomy_UniqueValues!C:C,0))),"#N/C")</f>
        <v>Diptera</v>
      </c>
      <c r="AA948" s="87" t="s">
        <v>49</v>
      </c>
      <c r="AB948" s="87" t="str">
        <f>+IFERROR(IF(AC948="#N/C","#N/C",INDEX(Taxonomy_UniqueValues!D:D,MATCH(AC948,Taxonomy_UniqueValues!E:E,0))),"#N/C")</f>
        <v>#N/C</v>
      </c>
      <c r="AC948" s="87" t="str">
        <f>+IFERROR(IF(AD948="#N/C","#N/C",INDEX(Taxonomy_UniqueValues!E:E,MATCH(AD948,Taxonomy_UniqueValues!F:F,0))),"#N/C")</f>
        <v>#N/C</v>
      </c>
      <c r="AD948" s="87" t="str">
        <f>+IFERROR(IF(AE948="#N/C","#N/C",INDEX(Taxonomy_UniqueValues!F:F,MATCH(AE948,Taxonomy_UniqueValues!G:G,0))),"#N/C")</f>
        <v>#N/C</v>
      </c>
      <c r="AE948" s="87" t="str">
        <f>+IFERROR(IF(AF948="#N/C","#N/C",INDEX(Taxonomy_UniqueValues!G:G,MATCH(AF948,Taxonomy_UniqueValues!H:H,0))),"#N/C")</f>
        <v>#N/C</v>
      </c>
      <c r="AF948" s="89" t="str">
        <f>+IFERROR(IF(AG948="#N/C","#N/C",INDEX(Taxonomy_UniqueValues!H:H,MATCH(AG948,Taxonomy_UniqueValues!I:I,0))),"#N/C")</f>
        <v>#N/C</v>
      </c>
      <c r="AG948" s="88" t="s">
        <v>37</v>
      </c>
      <c r="AH948" s="39" t="str" cm="1">
        <f t="array" ref="AH948">IF(LEN(V948)&gt;1,V948,_xlfn.LET(_xlpm.cls,Y948, _xlpm.ord,IFERROR(Z948,"#N/C"), _xlpm.subord,IFERROR(AA948,"#N/C"), _xlpm.infr,IFERROR(AB948,"#N/C"), _xlpm.sf,IFERROR(AC948,"#N/C"), _xlpm.fam,IFERROR(AD948,"#N/C"), _xlpm.subfam,IF(TRIM(AE948)="-","#N/C",IFERROR(AE948,"#N/C")),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_xlpm.fallback,IF(IFERROR(Z948,"#N/C")="#N/C",Y948,IF(IFERROR(AA948,"#N/C")="#N/C",Z948,IF(IFERROR(AB948,"#N/C")="#N/C",AA948,IF(IFERROR(AC948,"#N/C")="#N/C",AB948,IF(IFERROR(AD948,"#N/C")="#N/C",AC948,IF(IFERROR(AE948,"#N/C")="#N/C",AD948,"#N/C")))))), _xlpm.finalResult,IF(OR(_xlpm.computedResult="",_xlpm.computedResult="#N/C"),_xlpm.fallback,_xlpm.computedResult), INDEX(_xlpm.finalResult,1)))</f>
        <v>Brachycera</v>
      </c>
      <c r="AI948" s="106" t="s">
        <v>35</v>
      </c>
      <c r="AJ948" s="55" t="str">
        <f t="shared" si="126"/>
        <v>Insecta.Diptera.Brachycera.#N/C.#N/C.#N/C.#N/C.#N/C.#N/C</v>
      </c>
    </row>
    <row r="949" spans="1:36" x14ac:dyDescent="0.25">
      <c r="A949" s="3">
        <v>140</v>
      </c>
      <c r="B949" s="50" t="str">
        <f t="shared" si="129"/>
        <v>FAIR-D4_140</v>
      </c>
      <c r="C949" s="51" t="s">
        <v>908</v>
      </c>
      <c r="D949" s="4">
        <f t="shared" si="128"/>
        <v>45165</v>
      </c>
      <c r="E949" s="1" t="s">
        <v>1075</v>
      </c>
      <c r="F949" s="81" t="str">
        <f>HYPERLINK(VLOOKUP(E949,Video_List!G:K,5),"video")</f>
        <v>video</v>
      </c>
      <c r="G949" s="5" t="str">
        <f>IF(ISBLANK(E949),"",IFERROR(IF(MATCH(E949,Video_List!$G:$G,)&gt;0,"ok",""),"errr"))</f>
        <v>ok</v>
      </c>
      <c r="H949" s="1" t="s">
        <v>1075</v>
      </c>
      <c r="I949" s="81" t="str">
        <f>HYPERLINK(VLOOKUP(H949,Video_List!G:K,5),"video")</f>
        <v>video</v>
      </c>
      <c r="J949" s="5" t="str">
        <f>IF(ISBLANK(H949),"",IFERROR(IF(MATCH(H949,Video_List!$G:$G,)&gt;0,"ok",""),"error"))</f>
        <v>ok</v>
      </c>
      <c r="K949" s="2">
        <v>45165.301712963003</v>
      </c>
      <c r="L949" s="2">
        <v>45165.3027083333</v>
      </c>
      <c r="M949" s="59">
        <f t="shared" si="130"/>
        <v>9.9537029745988548E-4</v>
      </c>
      <c r="N949" s="53" t="s">
        <v>31</v>
      </c>
      <c r="O949" s="54" t="s">
        <v>32</v>
      </c>
      <c r="P949" s="54" t="s">
        <v>33</v>
      </c>
      <c r="Q949" s="6">
        <v>140</v>
      </c>
      <c r="R949" s="5" t="str">
        <f t="shared" si="127"/>
        <v>FAIR-D4/140</v>
      </c>
      <c r="S949" s="4" t="str">
        <f>IF(ISBLANK(E949),"",IF(E949=H949, "1 video",CONCATENATE((+COUNTIFS(Video_List!$A:$A,Monitoring!C949,Video_List!$D:$D,"&lt;=" &amp;Monitoring!L949)-COUNTIFS(Video_List!$A:$A,Monitoring!C949,Video_List!$D:$D,"&lt;=" &amp;Monitoring!K949))+1," videos")))</f>
        <v>1 video</v>
      </c>
      <c r="T949" s="54" t="s">
        <v>34</v>
      </c>
      <c r="U949" s="75" t="s">
        <v>364</v>
      </c>
      <c r="V949" s="7" t="str">
        <f t="shared" si="125"/>
        <v/>
      </c>
      <c r="W949" s="85" t="s">
        <v>35</v>
      </c>
      <c r="X949" s="86" t="s">
        <v>35</v>
      </c>
      <c r="Y949" s="87" t="str">
        <f>+IFERROR(IF(Z949="#N/C","#N/C",INDEX(Taxonomy_UniqueValues!A:A,MATCH(Z949,Taxonomy_UniqueValues!B:B,0))),"#N/C")</f>
        <v>Insecta</v>
      </c>
      <c r="Z949" s="87" t="str">
        <f>+IFERROR(IF(AA949="#N/C","#N/C",INDEX(Taxonomy_UniqueValues!B:B,MATCH(AA949,Taxonomy_UniqueValues!C:C,0))),"#N/C")</f>
        <v>Diptera</v>
      </c>
      <c r="AA949" s="87" t="s">
        <v>49</v>
      </c>
      <c r="AB949" s="87" t="str">
        <f>+IFERROR(IF(AC949="#N/C","#N/C",INDEX(Taxonomy_UniqueValues!D:D,MATCH(AC949,Taxonomy_UniqueValues!E:E,0))),"#N/C")</f>
        <v>#N/C</v>
      </c>
      <c r="AC949" s="87" t="str">
        <f>+IFERROR(IF(AD949="#N/C","#N/C",INDEX(Taxonomy_UniqueValues!E:E,MATCH(AD949,Taxonomy_UniqueValues!F:F,0))),"#N/C")</f>
        <v>#N/C</v>
      </c>
      <c r="AD949" s="87" t="str">
        <f>+IFERROR(IF(AE949="#N/C","#N/C",INDEX(Taxonomy_UniqueValues!F:F,MATCH(AE949,Taxonomy_UniqueValues!G:G,0))),"#N/C")</f>
        <v>#N/C</v>
      </c>
      <c r="AE949" s="87" t="str">
        <f>+IFERROR(IF(AF949="#N/C","#N/C",INDEX(Taxonomy_UniqueValues!G:G,MATCH(AF949,Taxonomy_UniqueValues!H:H,0))),"#N/C")</f>
        <v>#N/C</v>
      </c>
      <c r="AF949" s="89" t="str">
        <f>+IFERROR(IF(AG949="#N/C","#N/C",INDEX(Taxonomy_UniqueValues!H:H,MATCH(AG949,Taxonomy_UniqueValues!I:I,0))),"#N/C")</f>
        <v>#N/C</v>
      </c>
      <c r="AG949" s="88" t="s">
        <v>37</v>
      </c>
      <c r="AH949" s="39" t="str" cm="1">
        <f t="array" ref="AH949">IF(LEN(V949)&gt;1,V949,_xlfn.LET(_xlpm.cls,Y949, _xlpm.ord,IFERROR(Z949,"#N/C"), _xlpm.subord,IFERROR(AA949,"#N/C"), _xlpm.infr,IFERROR(AB949,"#N/C"), _xlpm.sf,IFERROR(AC949,"#N/C"), _xlpm.fam,IFERROR(AD949,"#N/C"), _xlpm.subfam,IF(TRIM(AE949)="-","#N/C",IFERROR(AE949,"#N/C")),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_xlpm.fallback,IF(IFERROR(Z949,"#N/C")="#N/C",Y949,IF(IFERROR(AA949,"#N/C")="#N/C",Z949,IF(IFERROR(AB949,"#N/C")="#N/C",AA949,IF(IFERROR(AC949,"#N/C")="#N/C",AB949,IF(IFERROR(AD949,"#N/C")="#N/C",AC949,IF(IFERROR(AE949,"#N/C")="#N/C",AD949,"#N/C")))))), _xlpm.finalResult,IF(OR(_xlpm.computedResult="",_xlpm.computedResult="#N/C"),_xlpm.fallback,_xlpm.computedResult), INDEX(_xlpm.finalResult,1)))</f>
        <v>Brachycera</v>
      </c>
      <c r="AI949" s="106" t="s">
        <v>35</v>
      </c>
      <c r="AJ949" s="55" t="str">
        <f t="shared" si="126"/>
        <v>Insecta.Diptera.Brachycera.#N/C.#N/C.#N/C.#N/C.#N/C.#N/C</v>
      </c>
    </row>
    <row r="950" spans="1:36" x14ac:dyDescent="0.25">
      <c r="A950" s="3">
        <v>141</v>
      </c>
      <c r="B950" s="50" t="str">
        <f t="shared" si="129"/>
        <v>FAIR-D4_141</v>
      </c>
      <c r="C950" s="51" t="s">
        <v>908</v>
      </c>
      <c r="D950" s="4">
        <f t="shared" ref="D950:D981" si="131">IF(ISBLANK(E950),"",+VALUE(MID(E950, FIND("_", E950)+1,10)))</f>
        <v>45165</v>
      </c>
      <c r="E950" s="1" t="s">
        <v>1076</v>
      </c>
      <c r="F950" s="81" t="str">
        <f>HYPERLINK(VLOOKUP(E950,Video_List!G:K,5),"video")</f>
        <v>video</v>
      </c>
      <c r="G950" s="5" t="str">
        <f>IF(ISBLANK(E950),"",IFERROR(IF(MATCH(E950,Video_List!$G:$G,)&gt;0,"ok",""),"errr"))</f>
        <v>ok</v>
      </c>
      <c r="H950" s="1" t="s">
        <v>1077</v>
      </c>
      <c r="I950" s="81" t="str">
        <f>HYPERLINK(VLOOKUP(H950,Video_List!G:K,5),"video")</f>
        <v>video</v>
      </c>
      <c r="J950" s="5" t="str">
        <f>IF(ISBLANK(H950),"",IFERROR(IF(MATCH(H950,Video_List!$G:$G,)&gt;0,"ok",""),"error"))</f>
        <v>ok</v>
      </c>
      <c r="K950" s="2">
        <v>45165.332106481503</v>
      </c>
      <c r="L950" s="2">
        <v>45165.351597222201</v>
      </c>
      <c r="M950" s="59">
        <f t="shared" si="130"/>
        <v>1.9490740698529407E-2</v>
      </c>
      <c r="N950" s="53" t="s">
        <v>46</v>
      </c>
      <c r="O950" s="54" t="s">
        <v>35</v>
      </c>
      <c r="P950" s="54" t="s">
        <v>46</v>
      </c>
      <c r="Q950" s="6">
        <v>141</v>
      </c>
      <c r="R950" s="5" t="str">
        <f t="shared" si="127"/>
        <v>FAIR-D4/141</v>
      </c>
      <c r="S950" s="4" t="str">
        <f>IF(ISBLANK(E950),"",IF(E950=H950, "1 video",CONCATENATE((+COUNTIFS(Video_List!$A:$A,Monitoring!C950,Video_List!$D:$D,"&lt;=" &amp;Monitoring!L950)-COUNTIFS(Video_List!$A:$A,Monitoring!C950,Video_List!$D:$D,"&lt;=" &amp;Monitoring!K950))+1," videos")))</f>
        <v>6 videos</v>
      </c>
      <c r="T950" s="54" t="s">
        <v>34</v>
      </c>
      <c r="U950" s="75"/>
      <c r="V950" s="7" t="str">
        <f t="shared" si="125"/>
        <v/>
      </c>
      <c r="W950" s="85" t="s">
        <v>35</v>
      </c>
      <c r="X950" s="86" t="s">
        <v>35</v>
      </c>
      <c r="Y950" s="87" t="str">
        <f>+IFERROR(IF(Z950="#N/C","#N/C",INDEX(Taxonomy_UniqueValues!A:A,MATCH(Z950,Taxonomy_UniqueValues!B:B,0))),"#N/C")</f>
        <v>Insecta</v>
      </c>
      <c r="Z950" s="87" t="str">
        <f>+IFERROR(IF(AA950="#N/C","#N/C",INDEX(Taxonomy_UniqueValues!B:B,MATCH(AA950,Taxonomy_UniqueValues!C:C,0))),"#N/C")</f>
        <v>Diptera</v>
      </c>
      <c r="AA950" s="87" t="s">
        <v>49</v>
      </c>
      <c r="AB950" s="87" t="str">
        <f>+IFERROR(IF(AC950="#N/C","#N/C",INDEX(Taxonomy_UniqueValues!D:D,MATCH(AC950,Taxonomy_UniqueValues!E:E,0))),"#N/C")</f>
        <v>#N/C</v>
      </c>
      <c r="AC950" s="87" t="str">
        <f>+IFERROR(IF(AD950="#N/C","#N/C",INDEX(Taxonomy_UniqueValues!E:E,MATCH(AD950,Taxonomy_UniqueValues!F:F,0))),"#N/C")</f>
        <v>#N/C</v>
      </c>
      <c r="AD950" s="87" t="str">
        <f>+IFERROR(IF(AE950="#N/C","#N/C",INDEX(Taxonomy_UniqueValues!F:F,MATCH(AE950,Taxonomy_UniqueValues!G:G,0))),"#N/C")</f>
        <v>#N/C</v>
      </c>
      <c r="AE950" s="87" t="str">
        <f>+IFERROR(IF(AF950="#N/C","#N/C",INDEX(Taxonomy_UniqueValues!G:G,MATCH(AF950,Taxonomy_UniqueValues!H:H,0))),"#N/C")</f>
        <v>#N/C</v>
      </c>
      <c r="AF950" s="89" t="str">
        <f>+IFERROR(IF(AG950="#N/C","#N/C",INDEX(Taxonomy_UniqueValues!H:H,MATCH(AG950,Taxonomy_UniqueValues!I:I,0))),"#N/C")</f>
        <v>#N/C</v>
      </c>
      <c r="AG950" s="88" t="s">
        <v>37</v>
      </c>
      <c r="AH950" s="39" t="str" cm="1">
        <f t="array" ref="AH950">IF(LEN(V950)&gt;1,V950,_xlfn.LET(_xlpm.cls,Y950, _xlpm.ord,IFERROR(Z950,"#N/C"), _xlpm.subord,IFERROR(AA950,"#N/C"), _xlpm.infr,IFERROR(AB950,"#N/C"), _xlpm.sf,IFERROR(AC950,"#N/C"), _xlpm.fam,IFERROR(AD950,"#N/C"), _xlpm.subfam,IF(TRIM(AE950)="-","#N/C",IFERROR(AE950,"#N/C")),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_xlpm.fallback,IF(IFERROR(Z950,"#N/C")="#N/C",Y950,IF(IFERROR(AA950,"#N/C")="#N/C",Z950,IF(IFERROR(AB950,"#N/C")="#N/C",AA950,IF(IFERROR(AC950,"#N/C")="#N/C",AB950,IF(IFERROR(AD950,"#N/C")="#N/C",AC950,IF(IFERROR(AE950,"#N/C")="#N/C",AD950,"#N/C")))))), _xlpm.finalResult,IF(OR(_xlpm.computedResult="",_xlpm.computedResult="#N/C"),_xlpm.fallback,_xlpm.computedResult), INDEX(_xlpm.finalResult,1)))</f>
        <v>Brachycera</v>
      </c>
      <c r="AI950" s="106" t="s">
        <v>35</v>
      </c>
      <c r="AJ950" s="55" t="str">
        <f t="shared" si="126"/>
        <v>Insecta.Diptera.Brachycera.#N/C.#N/C.#N/C.#N/C.#N/C.#N/C</v>
      </c>
    </row>
    <row r="951" spans="1:36" x14ac:dyDescent="0.25">
      <c r="A951" s="3">
        <v>142</v>
      </c>
      <c r="B951" s="50" t="str">
        <f t="shared" si="129"/>
        <v>FAIR-D4_142</v>
      </c>
      <c r="C951" s="51" t="s">
        <v>908</v>
      </c>
      <c r="D951" s="4">
        <f t="shared" si="131"/>
        <v>45165</v>
      </c>
      <c r="E951" s="1" t="s">
        <v>1078</v>
      </c>
      <c r="F951" s="81" t="str">
        <f>HYPERLINK(VLOOKUP(E951,Video_List!G:K,5),"video")</f>
        <v>video</v>
      </c>
      <c r="G951" s="5" t="str">
        <f>IF(ISBLANK(E951),"",IFERROR(IF(MATCH(E951,Video_List!$G:$G,)&gt;0,"ok",""),"errr"))</f>
        <v>ok</v>
      </c>
      <c r="H951" s="1" t="s">
        <v>1079</v>
      </c>
      <c r="I951" s="81" t="str">
        <f>HYPERLINK(VLOOKUP(H951,Video_List!G:K,5),"video")</f>
        <v>video</v>
      </c>
      <c r="J951" s="5" t="str">
        <f>IF(ISBLANK(H951),"",IFERROR(IF(MATCH(H951,Video_List!$G:$G,)&gt;0,"ok",""),"error"))</f>
        <v>ok</v>
      </c>
      <c r="K951" s="2">
        <v>45165.3622106482</v>
      </c>
      <c r="L951" s="2">
        <v>45165.369490740697</v>
      </c>
      <c r="M951" s="59">
        <f t="shared" si="130"/>
        <v>7.2800924972398207E-3</v>
      </c>
      <c r="N951" s="53" t="s">
        <v>46</v>
      </c>
      <c r="O951" s="54" t="s">
        <v>32</v>
      </c>
      <c r="P951" s="54" t="s">
        <v>33</v>
      </c>
      <c r="Q951" s="6">
        <v>142</v>
      </c>
      <c r="R951" s="5" t="str">
        <f t="shared" si="127"/>
        <v>FAIR-D4/142</v>
      </c>
      <c r="S951" s="4" t="str">
        <f>IF(ISBLANK(E951),"",IF(E951=H951, "1 video",CONCATENATE((+COUNTIFS(Video_List!$A:$A,Monitoring!C951,Video_List!$D:$D,"&lt;=" &amp;Monitoring!L951)-COUNTIFS(Video_List!$A:$A,Monitoring!C951,Video_List!$D:$D,"&lt;=" &amp;Monitoring!K951))+1," videos")))</f>
        <v>3 videos</v>
      </c>
      <c r="T951" s="54" t="s">
        <v>34</v>
      </c>
      <c r="U951" s="75"/>
      <c r="V951" s="7" t="str">
        <f t="shared" si="125"/>
        <v/>
      </c>
      <c r="W951" s="85" t="s">
        <v>32</v>
      </c>
      <c r="X951" s="86" t="s">
        <v>35</v>
      </c>
      <c r="Y951" s="87" t="str">
        <f>+IFERROR(IF(Z951="#N/C","#N/C",IF(Z951=0,INDEX(Taxonomy_UniqueValues!A:A,MATCH(AA951,Taxonomy_UniqueValues!C:C,0)),INDEX(Taxonomy_UniqueValues!A:A,MATCH(Z951,Taxonomy_UniqueValues!B:B,0)))),"#N/C")</f>
        <v>Insecta</v>
      </c>
      <c r="Z951" s="87" t="str">
        <f>+IFERROR(IF(AA951="#N/C","#N/C",IF(AA951=0,INDEX(Taxonomy_UniqueValues!B:B,MATCH(AB951,Taxonomy_UniqueValues!D:D,0)),INDEX(Taxonomy_UniqueValues!B:B,MATCH(AA951,Taxonomy_UniqueValues!C:C,0)))),"#N/C")</f>
        <v>Diptera</v>
      </c>
      <c r="AA951" s="87" t="str">
        <f>+IFERROR(IF(AB951="#N/C","#N/C",IF(AB951=0,INDEX(Taxonomy_UniqueValues!C:C,MATCH(AC951,Taxonomy_UniqueValues!E:E,0)),INDEX(Taxonomy_UniqueValues!C:C,MATCH(AB951,Taxonomy_UniqueValues!D:D,0)))),"#N/C")</f>
        <v>Brachycera</v>
      </c>
      <c r="AB951" s="87" t="str">
        <f>+IFERROR(IF(AC951="#N/C","#N/C",IF(AC951=0,INDEX(Taxonomy_UniqueValues!D:D,MATCH(AD951,Taxonomy_UniqueValues!F:F,0)),INDEX(Taxonomy_UniqueValues!D:D,MATCH(AC951,Taxonomy_UniqueValues!E:E,0)))),"#N/C")</f>
        <v>Muscomorpha</v>
      </c>
      <c r="AC951" s="87" t="str">
        <f>+IFERROR(IF(AD951="#N/C","#N/C",IF(AD951=0,INDEX(Taxonomy_UniqueValues!E:E,MATCH(AE951,Taxonomy_UniqueValues!G:G,0)),INDEX(Taxonomy_UniqueValues!E:E,MATCH(AD951,Taxonomy_UniqueValues!F:F,0)))),"#N/C")</f>
        <v>Muscoidea</v>
      </c>
      <c r="AD951" s="87" t="str">
        <f>+IFERROR(IF(AE951="#N/C","#N/C",IF(AE951=0,INDEX(Taxonomy_UniqueValues!F:F,MATCH(AF951,Taxonomy_UniqueValues!H:H,0)),INDEX(Taxonomy_UniqueValues!F:F,MATCH(AE951,Taxonomy_UniqueValues!G:G,0)))),"#N/C")</f>
        <v>Fanniidae</v>
      </c>
      <c r="AE951" s="87">
        <f>+IFERROR(IF(AF951="#N/C","#N/C",INDEX(Taxonomy_UniqueValues!G:G,MATCH(AF951,Taxonomy_UniqueValues!H:H,0))),"#N/C")</f>
        <v>0</v>
      </c>
      <c r="AF951" s="89" t="s">
        <v>39</v>
      </c>
      <c r="AG951" s="88" t="s">
        <v>37</v>
      </c>
      <c r="AH951" s="39" t="str" cm="1">
        <f t="array" ref="AH951">IF(LEN(V951)&gt;1,V951,_xlfn.LET(_xlpm.cls,Y951, _xlpm.ord,IFERROR(Z951,"#N/C"), _xlpm.subord,IFERROR(AA951,"#N/C"), _xlpm.infr,IFERROR(AB951,"#N/C"), _xlpm.sf,IFERROR(AC951,"#N/C"), _xlpm.fam,IFERROR(AD951,"#N/C"), _xlpm.subfam,IF(TRIM(AE951)="-","#N/C",IFERROR(AE951,"#N/C")),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_xlpm.fallback,IF(IFERROR(Z951,"#N/C")="#N/C",Y951,IF(IFERROR(AA951,"#N/C")="#N/C",Z951,IF(IFERROR(AB951,"#N/C")="#N/C",AA951,IF(IFERROR(AC951,"#N/C")="#N/C",AB951,IF(IFERROR(AD951,"#N/C")="#N/C",AC951,IF(IFERROR(AE951,"#N/C")="#N/C",AD951,"#N/C")))))), _xlpm.finalResult,IF(OR(_xlpm.computedResult="",_xlpm.computedResult="#N/C"),_xlpm.fallback,_xlpm.computedResult), INDEX(_xlpm.finalResult,1)))</f>
        <v>fly</v>
      </c>
      <c r="AI951" s="106" t="s">
        <v>35</v>
      </c>
      <c r="AJ951" s="55" t="str">
        <f t="shared" si="126"/>
        <v>Insecta.Diptera.Brachycera.Muscomorpha.Muscoidea.Fanniidae.0.Fannia.#N/C</v>
      </c>
    </row>
    <row r="952" spans="1:36" x14ac:dyDescent="0.25">
      <c r="A952" s="3">
        <v>143</v>
      </c>
      <c r="B952" s="50" t="str">
        <f t="shared" si="129"/>
        <v>FAIR-D4_143</v>
      </c>
      <c r="C952" s="51" t="s">
        <v>908</v>
      </c>
      <c r="D952" s="4">
        <f t="shared" si="131"/>
        <v>45165</v>
      </c>
      <c r="E952" s="1" t="s">
        <v>1080</v>
      </c>
      <c r="F952" s="81" t="str">
        <f>HYPERLINK(VLOOKUP(E952,Video_List!G:K,5),"video")</f>
        <v>video</v>
      </c>
      <c r="G952" s="5" t="str">
        <f>IF(ISBLANK(E952),"",IFERROR(IF(MATCH(E952,Video_List!$G:$G,)&gt;0,"ok",""),"errr"))</f>
        <v>ok</v>
      </c>
      <c r="H952" s="1" t="s">
        <v>1081</v>
      </c>
      <c r="I952" s="81" t="str">
        <f>HYPERLINK(VLOOKUP(H952,Video_List!G:K,5),"video")</f>
        <v>video</v>
      </c>
      <c r="J952" s="5" t="str">
        <f>IF(ISBLANK(H952),"",IFERROR(IF(MATCH(H952,Video_List!$G:$G,)&gt;0,"ok",""),"error"))</f>
        <v>ok</v>
      </c>
      <c r="K952" s="2">
        <v>45165.372986111099</v>
      </c>
      <c r="L952" s="2">
        <v>45165.379525463002</v>
      </c>
      <c r="M952" s="59">
        <f t="shared" si="130"/>
        <v>6.5393519034842029E-3</v>
      </c>
      <c r="N952" s="53" t="s">
        <v>46</v>
      </c>
      <c r="O952" s="54" t="s">
        <v>32</v>
      </c>
      <c r="P952" s="54" t="s">
        <v>33</v>
      </c>
      <c r="Q952" s="6">
        <v>143</v>
      </c>
      <c r="R952" s="5" t="str">
        <f t="shared" si="127"/>
        <v>FAIR-D4/143</v>
      </c>
      <c r="S952" s="4" t="str">
        <f>IF(ISBLANK(E952),"",IF(E952=H952, "1 video",CONCATENATE((+COUNTIFS(Video_List!$A:$A,Monitoring!C952,Video_List!$D:$D,"&lt;=" &amp;Monitoring!L952)-COUNTIFS(Video_List!$A:$A,Monitoring!C952,Video_List!$D:$D,"&lt;=" &amp;Monitoring!K952))+1," videos")))</f>
        <v>3 videos</v>
      </c>
      <c r="T952" s="54" t="s">
        <v>34</v>
      </c>
      <c r="U952" s="75"/>
      <c r="V952" s="7" t="str">
        <f t="shared" si="125"/>
        <v/>
      </c>
      <c r="W952" s="85" t="s">
        <v>35</v>
      </c>
      <c r="X952" s="86" t="s">
        <v>35</v>
      </c>
      <c r="Y952" s="87" t="str">
        <f>+IFERROR(IF(Z952="#N/C","#N/C",INDEX(Taxonomy_UniqueValues!A:A,MATCH(Z952,Taxonomy_UniqueValues!B:B,0))),"#N/C")</f>
        <v>Insecta</v>
      </c>
      <c r="Z952" s="87" t="str">
        <f>+IFERROR(IF(AA952="#N/C","#N/C",INDEX(Taxonomy_UniqueValues!B:B,MATCH(AA952,Taxonomy_UniqueValues!C:C,0))),"#N/C")</f>
        <v>Diptera</v>
      </c>
      <c r="AA952" s="87" t="s">
        <v>49</v>
      </c>
      <c r="AB952" s="87" t="str">
        <f>+IFERROR(IF(AC952="#N/C","#N/C",INDEX(Taxonomy_UniqueValues!D:D,MATCH(AC952,Taxonomy_UniqueValues!E:E,0))),"#N/C")</f>
        <v>#N/C</v>
      </c>
      <c r="AC952" s="87" t="str">
        <f>+IFERROR(IF(AD952="#N/C","#N/C",INDEX(Taxonomy_UniqueValues!E:E,MATCH(AD952,Taxonomy_UniqueValues!F:F,0))),"#N/C")</f>
        <v>#N/C</v>
      </c>
      <c r="AD952" s="87" t="str">
        <f>+IFERROR(IF(AE952="#N/C","#N/C",INDEX(Taxonomy_UniqueValues!F:F,MATCH(AE952,Taxonomy_UniqueValues!G:G,0))),"#N/C")</f>
        <v>#N/C</v>
      </c>
      <c r="AE952" s="87" t="str">
        <f>+IFERROR(IF(AF952="#N/C","#N/C",INDEX(Taxonomy_UniqueValues!G:G,MATCH(AF952,Taxonomy_UniqueValues!H:H,0))),"#N/C")</f>
        <v>#N/C</v>
      </c>
      <c r="AF952" s="89" t="str">
        <f>+IFERROR(IF(AG952="#N/C","#N/C",INDEX(Taxonomy_UniqueValues!H:H,MATCH(AG952,Taxonomy_UniqueValues!I:I,0))),"#N/C")</f>
        <v>#N/C</v>
      </c>
      <c r="AG952" s="88" t="s">
        <v>37</v>
      </c>
      <c r="AH952" s="39" t="str" cm="1">
        <f t="array" ref="AH952">IF(LEN(V952)&gt;1,V952,_xlfn.LET(_xlpm.cls,Y952, _xlpm.ord,IFERROR(Z952,"#N/C"), _xlpm.subord,IFERROR(AA952,"#N/C"), _xlpm.infr,IFERROR(AB952,"#N/C"), _xlpm.sf,IFERROR(AC952,"#N/C"), _xlpm.fam,IFERROR(AD952,"#N/C"), _xlpm.subfam,IF(TRIM(AE952)="-","#N/C",IFERROR(AE952,"#N/C")),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_xlpm.fallback,IF(IFERROR(Z952,"#N/C")="#N/C",Y952,IF(IFERROR(AA952,"#N/C")="#N/C",Z952,IF(IFERROR(AB952,"#N/C")="#N/C",AA952,IF(IFERROR(AC952,"#N/C")="#N/C",AB952,IF(IFERROR(AD952,"#N/C")="#N/C",AC952,IF(IFERROR(AE952,"#N/C")="#N/C",AD952,"#N/C")))))), _xlpm.finalResult,IF(OR(_xlpm.computedResult="",_xlpm.computedResult="#N/C"),_xlpm.fallback,_xlpm.computedResult), INDEX(_xlpm.finalResult,1)))</f>
        <v>Brachycera</v>
      </c>
      <c r="AI952" s="106" t="s">
        <v>35</v>
      </c>
      <c r="AJ952" s="55" t="str">
        <f t="shared" si="126"/>
        <v>Insecta.Diptera.Brachycera.#N/C.#N/C.#N/C.#N/C.#N/C.#N/C</v>
      </c>
    </row>
    <row r="953" spans="1:36" x14ac:dyDescent="0.25">
      <c r="A953" s="3">
        <v>144</v>
      </c>
      <c r="B953" s="50" t="str">
        <f t="shared" si="129"/>
        <v>FAIR-D4_144</v>
      </c>
      <c r="C953" s="51" t="s">
        <v>908</v>
      </c>
      <c r="D953" s="4">
        <f t="shared" si="131"/>
        <v>45165</v>
      </c>
      <c r="E953" s="1" t="s">
        <v>1081</v>
      </c>
      <c r="F953" s="81" t="str">
        <f>HYPERLINK(VLOOKUP(E953,Video_List!G:K,5),"video")</f>
        <v>video</v>
      </c>
      <c r="G953" s="5" t="str">
        <f>IF(ISBLANK(E953),"",IFERROR(IF(MATCH(E953,Video_List!$G:$G,)&gt;0,"ok",""),"errr"))</f>
        <v>ok</v>
      </c>
      <c r="H953" s="1" t="s">
        <v>1081</v>
      </c>
      <c r="I953" s="81" t="str">
        <f>HYPERLINK(VLOOKUP(H953,Video_List!G:K,5),"video")</f>
        <v>video</v>
      </c>
      <c r="J953" s="5" t="str">
        <f>IF(ISBLANK(H953),"",IFERROR(IF(MATCH(H953,Video_List!$G:$G,)&gt;0,"ok",""),"error"))</f>
        <v>ok</v>
      </c>
      <c r="K953" s="2">
        <v>45165.379247685203</v>
      </c>
      <c r="L953" s="2">
        <v>45165.379618055602</v>
      </c>
      <c r="M953" s="59">
        <f t="shared" si="130"/>
        <v>3.7037039874121547E-4</v>
      </c>
      <c r="N953" s="53" t="s">
        <v>33</v>
      </c>
      <c r="O953" s="54" t="s">
        <v>35</v>
      </c>
      <c r="P953" s="54" t="s">
        <v>46</v>
      </c>
      <c r="Q953" s="6">
        <v>144</v>
      </c>
      <c r="R953" s="5" t="str">
        <f t="shared" si="127"/>
        <v>FAIR-D4/144</v>
      </c>
      <c r="S953" s="4" t="str">
        <f>IF(ISBLANK(E953),"",IF(E953=H953, "1 video",CONCATENATE((+COUNTIFS(Video_List!$A:$A,Monitoring!C953,Video_List!$D:$D,"&lt;=" &amp;Monitoring!L953)-COUNTIFS(Video_List!$A:$A,Monitoring!C953,Video_List!$D:$D,"&lt;=" &amp;Monitoring!K953))+1," videos")))</f>
        <v>1 video</v>
      </c>
      <c r="T953" s="54" t="s">
        <v>34</v>
      </c>
      <c r="U953" s="75"/>
      <c r="V953" s="7" t="str">
        <f t="shared" si="125"/>
        <v/>
      </c>
      <c r="W953" s="85" t="s">
        <v>32</v>
      </c>
      <c r="X953" s="86" t="s">
        <v>35</v>
      </c>
      <c r="Y953" s="87" t="str">
        <f>+IFERROR(IF(Z953="#N/C","#N/C",IF(Z953=0,INDEX(Taxonomy_UniqueValues!A:A,MATCH(AA953,Taxonomy_UniqueValues!C:C,0)),INDEX(Taxonomy_UniqueValues!A:A,MATCH(Z953,Taxonomy_UniqueValues!B:B,0)))),"#N/C")</f>
        <v>Insecta</v>
      </c>
      <c r="Z953" s="87" t="str">
        <f>+IFERROR(IF(AA953="#N/C","#N/C",IF(AA953=0,INDEX(Taxonomy_UniqueValues!B:B,MATCH(AB953,Taxonomy_UniqueValues!D:D,0)),INDEX(Taxonomy_UniqueValues!B:B,MATCH(AA953,Taxonomy_UniqueValues!C:C,0)))),"#N/C")</f>
        <v>Diptera</v>
      </c>
      <c r="AA953" s="87" t="str">
        <f>+IFERROR(IF(AB953="#N/C","#N/C",IF(AB953=0,INDEX(Taxonomy_UniqueValues!C:C,MATCH(AC953,Taxonomy_UniqueValues!E:E,0)),INDEX(Taxonomy_UniqueValues!C:C,MATCH(AB953,Taxonomy_UniqueValues!D:D,0)))),"#N/C")</f>
        <v>Brachycera</v>
      </c>
      <c r="AB953" s="87" t="str">
        <f>+IFERROR(IF(AC953="#N/C","#N/C",IF(AC953=0,INDEX(Taxonomy_UniqueValues!D:D,MATCH(AD953,Taxonomy_UniqueValues!F:F,0)),INDEX(Taxonomy_UniqueValues!D:D,MATCH(AC953,Taxonomy_UniqueValues!E:E,0)))),"#N/C")</f>
        <v>Muscomorpha</v>
      </c>
      <c r="AC953" s="87" t="str">
        <f>+IFERROR(IF(AD953="#N/C","#N/C",IF(AD953=0,INDEX(Taxonomy_UniqueValues!E:E,MATCH(AE953,Taxonomy_UniqueValues!G:G,0)),INDEX(Taxonomy_UniqueValues!E:E,MATCH(AD953,Taxonomy_UniqueValues!F:F,0)))),"#N/C")</f>
        <v>Muscoidea</v>
      </c>
      <c r="AD953" s="87" t="str">
        <f>+IFERROR(IF(AE953="#N/C","#N/C",IF(AE953=0,INDEX(Taxonomy_UniqueValues!F:F,MATCH(AF953,Taxonomy_UniqueValues!H:H,0)),INDEX(Taxonomy_UniqueValues!F:F,MATCH(AE953,Taxonomy_UniqueValues!G:G,0)))),"#N/C")</f>
        <v>Fanniidae</v>
      </c>
      <c r="AE953" s="87">
        <f>+IFERROR(IF(AF953="#N/C","#N/C",INDEX(Taxonomy_UniqueValues!G:G,MATCH(AF953,Taxonomy_UniqueValues!H:H,0))),"#N/C")</f>
        <v>0</v>
      </c>
      <c r="AF953" s="89" t="s">
        <v>39</v>
      </c>
      <c r="AG953" s="88" t="s">
        <v>37</v>
      </c>
      <c r="AH953" s="39" t="str" cm="1">
        <f t="array" ref="AH953">IF(LEN(V953)&gt;1,V953,_xlfn.LET(_xlpm.cls,Y953, _xlpm.ord,IFERROR(Z953,"#N/C"), _xlpm.subord,IFERROR(AA953,"#N/C"), _xlpm.infr,IFERROR(AB953,"#N/C"), _xlpm.sf,IFERROR(AC953,"#N/C"), _xlpm.fam,IFERROR(AD953,"#N/C"), _xlpm.subfam,IF(TRIM(AE953)="-","#N/C",IFERROR(AE953,"#N/C")),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_xlpm.fallback,IF(IFERROR(Z953,"#N/C")="#N/C",Y953,IF(IFERROR(AA953,"#N/C")="#N/C",Z953,IF(IFERROR(AB953,"#N/C")="#N/C",AA953,IF(IFERROR(AC953,"#N/C")="#N/C",AB953,IF(IFERROR(AD953,"#N/C")="#N/C",AC953,IF(IFERROR(AE953,"#N/C")="#N/C",AD953,"#N/C")))))), _xlpm.finalResult,IF(OR(_xlpm.computedResult="",_xlpm.computedResult="#N/C"),_xlpm.fallback,_xlpm.computedResult), INDEX(_xlpm.finalResult,1)))</f>
        <v>fly</v>
      </c>
      <c r="AI953" s="106" t="s">
        <v>35</v>
      </c>
      <c r="AJ953" s="55" t="str">
        <f t="shared" si="126"/>
        <v>Insecta.Diptera.Brachycera.Muscomorpha.Muscoidea.Fanniidae.0.Fannia.#N/C</v>
      </c>
    </row>
    <row r="954" spans="1:36" x14ac:dyDescent="0.25">
      <c r="A954" s="3">
        <v>145</v>
      </c>
      <c r="B954" s="50" t="str">
        <f t="shared" si="129"/>
        <v>FAIR-D4_145</v>
      </c>
      <c r="C954" s="51" t="s">
        <v>908</v>
      </c>
      <c r="D954" s="4">
        <f t="shared" si="131"/>
        <v>45165</v>
      </c>
      <c r="E954" s="1" t="s">
        <v>1082</v>
      </c>
      <c r="F954" s="81" t="str">
        <f>HYPERLINK(VLOOKUP(E954,Video_List!G:K,5),"video")</f>
        <v>video</v>
      </c>
      <c r="G954" s="5" t="str">
        <f>IF(ISBLANK(E954),"",IFERROR(IF(MATCH(E954,Video_List!$G:$G,)&gt;0,"ok",""),"errr"))</f>
        <v>ok</v>
      </c>
      <c r="H954" s="1" t="s">
        <v>1082</v>
      </c>
      <c r="I954" s="81" t="str">
        <f>HYPERLINK(VLOOKUP(H954,Video_List!G:K,5),"video")</f>
        <v>video</v>
      </c>
      <c r="J954" s="5" t="str">
        <f>IF(ISBLANK(H954),"",IFERROR(IF(MATCH(H954,Video_List!$G:$G,)&gt;0,"ok",""),"error"))</f>
        <v>ok</v>
      </c>
      <c r="K954" s="2">
        <v>45165.395092592596</v>
      </c>
      <c r="L954" s="2">
        <v>45165.395983796298</v>
      </c>
      <c r="M954" s="59">
        <f t="shared" si="130"/>
        <v>8.9120370103046298E-4</v>
      </c>
      <c r="N954" s="53" t="s">
        <v>31</v>
      </c>
      <c r="O954" s="54" t="s">
        <v>35</v>
      </c>
      <c r="P954" s="54" t="s">
        <v>46</v>
      </c>
      <c r="Q954" s="6">
        <v>145</v>
      </c>
      <c r="R954" s="5" t="str">
        <f t="shared" si="127"/>
        <v>FAIR-D4/145</v>
      </c>
      <c r="S954" s="4" t="str">
        <f>IF(ISBLANK(E954),"",IF(E954=H954, "1 video",CONCATENATE((+COUNTIFS(Video_List!$A:$A,Monitoring!C954,Video_List!$D:$D,"&lt;=" &amp;Monitoring!L954)-COUNTIFS(Video_List!$A:$A,Monitoring!C954,Video_List!$D:$D,"&lt;=" &amp;Monitoring!K954))+1," videos")))</f>
        <v>1 video</v>
      </c>
      <c r="T954" s="54" t="s">
        <v>34</v>
      </c>
      <c r="U954" s="75"/>
      <c r="V954" s="7" t="str">
        <f t="shared" si="125"/>
        <v/>
      </c>
      <c r="W954" s="85" t="s">
        <v>35</v>
      </c>
      <c r="X954" s="86" t="s">
        <v>35</v>
      </c>
      <c r="Y954" s="87" t="str">
        <f>+IFERROR(IF(Z954="#N/C","#N/C",INDEX(Taxonomy_UniqueValues!A:A,MATCH(Z954,Taxonomy_UniqueValues!B:B,0))),"#N/C")</f>
        <v>Insecta</v>
      </c>
      <c r="Z954" s="87" t="str">
        <f>+IFERROR(IF(AA954="#N/C","#N/C",INDEX(Taxonomy_UniqueValues!B:B,MATCH(AA954,Taxonomy_UniqueValues!C:C,0))),"#N/C")</f>
        <v>Diptera</v>
      </c>
      <c r="AA954" s="87" t="s">
        <v>49</v>
      </c>
      <c r="AB954" s="87" t="str">
        <f>+IFERROR(IF(AC954="#N/C","#N/C",INDEX(Taxonomy_UniqueValues!D:D,MATCH(AC954,Taxonomy_UniqueValues!E:E,0))),"#N/C")</f>
        <v>#N/C</v>
      </c>
      <c r="AC954" s="87" t="str">
        <f>+IFERROR(IF(AD954="#N/C","#N/C",INDEX(Taxonomy_UniqueValues!E:E,MATCH(AD954,Taxonomy_UniqueValues!F:F,0))),"#N/C")</f>
        <v>#N/C</v>
      </c>
      <c r="AD954" s="87" t="str">
        <f>+IFERROR(IF(AE954="#N/C","#N/C",INDEX(Taxonomy_UniqueValues!F:F,MATCH(AE954,Taxonomy_UniqueValues!G:G,0))),"#N/C")</f>
        <v>#N/C</v>
      </c>
      <c r="AE954" s="87" t="str">
        <f>+IFERROR(IF(AF954="#N/C","#N/C",INDEX(Taxonomy_UniqueValues!G:G,MATCH(AF954,Taxonomy_UniqueValues!H:H,0))),"#N/C")</f>
        <v>#N/C</v>
      </c>
      <c r="AF954" s="89" t="str">
        <f>+IFERROR(IF(AG954="#N/C","#N/C",INDEX(Taxonomy_UniqueValues!H:H,MATCH(AG954,Taxonomy_UniqueValues!I:I,0))),"#N/C")</f>
        <v>#N/C</v>
      </c>
      <c r="AG954" s="88" t="s">
        <v>37</v>
      </c>
      <c r="AH954" s="39" t="str" cm="1">
        <f t="array" ref="AH954">IF(LEN(V954)&gt;1,V954,_xlfn.LET(_xlpm.cls,Y954, _xlpm.ord,IFERROR(Z954,"#N/C"), _xlpm.subord,IFERROR(AA954,"#N/C"), _xlpm.infr,IFERROR(AB954,"#N/C"), _xlpm.sf,IFERROR(AC954,"#N/C"), _xlpm.fam,IFERROR(AD954,"#N/C"), _xlpm.subfam,IF(TRIM(AE954)="-","#N/C",IFERROR(AE954,"#N/C")),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_xlpm.fallback,IF(IFERROR(Z954,"#N/C")="#N/C",Y954,IF(IFERROR(AA954,"#N/C")="#N/C",Z954,IF(IFERROR(AB954,"#N/C")="#N/C",AA954,IF(IFERROR(AC954,"#N/C")="#N/C",AB954,IF(IFERROR(AD954,"#N/C")="#N/C",AC954,IF(IFERROR(AE954,"#N/C")="#N/C",AD954,"#N/C")))))), _xlpm.finalResult,IF(OR(_xlpm.computedResult="",_xlpm.computedResult="#N/C"),_xlpm.fallback,_xlpm.computedResult), INDEX(_xlpm.finalResult,1)))</f>
        <v>Brachycera</v>
      </c>
      <c r="AI954" s="106" t="s">
        <v>35</v>
      </c>
      <c r="AJ954" s="55" t="str">
        <f t="shared" si="126"/>
        <v>Insecta.Diptera.Brachycera.#N/C.#N/C.#N/C.#N/C.#N/C.#N/C</v>
      </c>
    </row>
    <row r="955" spans="1:36" x14ac:dyDescent="0.25">
      <c r="A955" s="3">
        <v>146</v>
      </c>
      <c r="B955" s="50" t="str">
        <f t="shared" si="129"/>
        <v>FAIR-D4_146</v>
      </c>
      <c r="C955" s="51" t="s">
        <v>908</v>
      </c>
      <c r="D955" s="4">
        <f t="shared" si="131"/>
        <v>45165</v>
      </c>
      <c r="E955" s="1" t="s">
        <v>1083</v>
      </c>
      <c r="F955" s="81" t="str">
        <f>HYPERLINK(VLOOKUP(E955,Video_List!G:K,5),"video")</f>
        <v>video</v>
      </c>
      <c r="G955" s="5" t="str">
        <f>IF(ISBLANK(E955),"",IFERROR(IF(MATCH(E955,Video_List!$G:$G,)&gt;0,"ok",""),"errr"))</f>
        <v>ok</v>
      </c>
      <c r="H955" s="1" t="s">
        <v>1083</v>
      </c>
      <c r="I955" s="81" t="str">
        <f>HYPERLINK(VLOOKUP(H955,Video_List!G:K,5),"video")</f>
        <v>video</v>
      </c>
      <c r="J955" s="5" t="str">
        <f>IF(ISBLANK(H955),"",IFERROR(IF(MATCH(H955,Video_List!$G:$G,)&gt;0,"ok",""),"error"))</f>
        <v>ok</v>
      </c>
      <c r="K955" s="2">
        <v>45165.408657407403</v>
      </c>
      <c r="L955" s="2">
        <v>45165.4089930556</v>
      </c>
      <c r="M955" s="59">
        <f t="shared" si="130"/>
        <v>3.3564819750608876E-4</v>
      </c>
      <c r="N955" s="53" t="s">
        <v>33</v>
      </c>
      <c r="O955" s="54" t="s">
        <v>32</v>
      </c>
      <c r="P955" s="54" t="s">
        <v>46</v>
      </c>
      <c r="Q955" s="6">
        <v>146</v>
      </c>
      <c r="R955" s="5" t="str">
        <f t="shared" si="127"/>
        <v>FAIR-D4/146</v>
      </c>
      <c r="S955" s="4" t="str">
        <f>IF(ISBLANK(E955),"",IF(E955=H955, "1 video",CONCATENATE((+COUNTIFS(Video_List!$A:$A,Monitoring!C955,Video_List!$D:$D,"&lt;=" &amp;Monitoring!L955)-COUNTIFS(Video_List!$A:$A,Monitoring!C955,Video_List!$D:$D,"&lt;=" &amp;Monitoring!K955))+1," videos")))</f>
        <v>1 video</v>
      </c>
      <c r="T955" s="54" t="s">
        <v>34</v>
      </c>
      <c r="U955" s="75"/>
      <c r="V955" s="7" t="str">
        <f t="shared" si="125"/>
        <v/>
      </c>
      <c r="W955" s="85" t="s">
        <v>32</v>
      </c>
      <c r="X955" s="87" t="s">
        <v>32</v>
      </c>
      <c r="Y955" s="87" t="str">
        <f>+IFERROR(IF(Z955="#N/C","#N/C",IF(Z955=0,INDEX(Taxonomy_UniqueValues!A:A,MATCH(AA955,Taxonomy_UniqueValues!C:C,0)),INDEX(Taxonomy_UniqueValues!A:A,MATCH(Z955,Taxonomy_UniqueValues!B:B,0)))),"#N/C")</f>
        <v>Insecta</v>
      </c>
      <c r="Z955" s="87" t="str">
        <f>+IFERROR(IF(AA955="#N/C","#N/C",IF(AA955=0,INDEX(Taxonomy_UniqueValues!B:B,MATCH(AB955,Taxonomy_UniqueValues!D:D,0)),INDEX(Taxonomy_UniqueValues!B:B,MATCH(AA955,Taxonomy_UniqueValues!C:C,0)))),"#N/C")</f>
        <v>Diptera</v>
      </c>
      <c r="AA955" s="87" t="str">
        <f>+IFERROR(IF(AB955="#N/C","#N/C",IF(AB955=0,INDEX(Taxonomy_UniqueValues!C:C,MATCH(AC955,Taxonomy_UniqueValues!E:E,0)),INDEX(Taxonomy_UniqueValues!C:C,MATCH(AB955,Taxonomy_UniqueValues!D:D,0)))),"#N/C")</f>
        <v>Brachycera</v>
      </c>
      <c r="AB955" s="87" t="str">
        <f>+IFERROR(IF(AC955="#N/C","#N/C",IF(AC955=0,INDEX(Taxonomy_UniqueValues!D:D,MATCH(AD955,Taxonomy_UniqueValues!F:F,0)),INDEX(Taxonomy_UniqueValues!D:D,MATCH(AC955,Taxonomy_UniqueValues!E:E,0)))),"#N/C")</f>
        <v>Muscomorpha</v>
      </c>
      <c r="AC955" s="87" t="str">
        <f>+IFERROR(IF(AD955="#N/C","#N/C",IF(AD955=0,INDEX(Taxonomy_UniqueValues!E:E,MATCH(AE955,Taxonomy_UniqueValues!G:G,0)),INDEX(Taxonomy_UniqueValues!E:E,MATCH(AD955,Taxonomy_UniqueValues!F:F,0)))),"#N/C")</f>
        <v>Muscoidea</v>
      </c>
      <c r="AD955" s="87" t="str">
        <f>+IFERROR(IF(AE955="#N/C","#N/C",IF(AE955=0,INDEX(Taxonomy_UniqueValues!F:F,MATCH(AF955,Taxonomy_UniqueValues!H:H,0)),INDEX(Taxonomy_UniqueValues!F:F,MATCH(AE955,Taxonomy_UniqueValues!G:G,0)))),"#N/C")</f>
        <v>Fanniidae</v>
      </c>
      <c r="AE955" s="87">
        <f>+IFERROR(IF(AF955="#N/C","#N/C",INDEX(Taxonomy_UniqueValues!G:G,MATCH(AF955,Taxonomy_UniqueValues!H:H,0))),"#N/C")</f>
        <v>0</v>
      </c>
      <c r="AF955" s="89" t="s">
        <v>39</v>
      </c>
      <c r="AG955" s="88" t="s">
        <v>37</v>
      </c>
      <c r="AH955" s="39" t="str" cm="1">
        <f t="array" ref="AH955">IF(LEN(V955)&gt;1,V955,_xlfn.LET(_xlpm.cls,Y955, _xlpm.ord,IFERROR(Z955,"#N/C"), _xlpm.subord,IFERROR(AA955,"#N/C"), _xlpm.infr,IFERROR(AB955,"#N/C"), _xlpm.sf,IFERROR(AC955,"#N/C"), _xlpm.fam,IFERROR(AD955,"#N/C"), _xlpm.subfam,IF(TRIM(AE955)="-","#N/C",IFERROR(AE955,"#N/C")),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_xlpm.fallback,IF(IFERROR(Z955,"#N/C")="#N/C",Y955,IF(IFERROR(AA955,"#N/C")="#N/C",Z955,IF(IFERROR(AB955,"#N/C")="#N/C",AA955,IF(IFERROR(AC955,"#N/C")="#N/C",AB955,IF(IFERROR(AD955,"#N/C")="#N/C",AC955,IF(IFERROR(AE955,"#N/C")="#N/C",AD955,"#N/C")))))), _xlpm.finalResult,IF(OR(_xlpm.computedResult="",_xlpm.computedResult="#N/C"),_xlpm.fallback,_xlpm.computedResult), INDEX(_xlpm.finalResult,1)))</f>
        <v>fly</v>
      </c>
      <c r="AI955" s="106" t="s">
        <v>35</v>
      </c>
      <c r="AJ955" s="55" t="str">
        <f t="shared" si="126"/>
        <v>Insecta.Diptera.Brachycera.Muscomorpha.Muscoidea.Fanniidae.0.Fannia.#N/C</v>
      </c>
    </row>
    <row r="956" spans="1:36" x14ac:dyDescent="0.25">
      <c r="A956" s="3">
        <v>147</v>
      </c>
      <c r="B956" s="50" t="str">
        <f t="shared" si="129"/>
        <v>FAIR-D4_147</v>
      </c>
      <c r="C956" s="51" t="s">
        <v>908</v>
      </c>
      <c r="D956" s="4">
        <f t="shared" si="131"/>
        <v>45165</v>
      </c>
      <c r="E956" s="1" t="s">
        <v>1084</v>
      </c>
      <c r="F956" s="81" t="str">
        <f>HYPERLINK(VLOOKUP(E956,Video_List!G:K,5),"video")</f>
        <v>video</v>
      </c>
      <c r="G956" s="5" t="str">
        <f>IF(ISBLANK(E956),"",IFERROR(IF(MATCH(E956,Video_List!$G:$G,)&gt;0,"ok",""),"errr"))</f>
        <v>ok</v>
      </c>
      <c r="H956" s="1" t="s">
        <v>1084</v>
      </c>
      <c r="I956" s="81" t="str">
        <f>HYPERLINK(VLOOKUP(H956,Video_List!G:K,5),"video")</f>
        <v>video</v>
      </c>
      <c r="J956" s="5" t="str">
        <f>IF(ISBLANK(H956),"",IFERROR(IF(MATCH(H956,Video_List!$G:$G,)&gt;0,"ok",""),"error"))</f>
        <v>ok</v>
      </c>
      <c r="K956" s="2">
        <v>45165.411030092597</v>
      </c>
      <c r="L956" s="2">
        <v>45165.411759259303</v>
      </c>
      <c r="M956" s="59">
        <f t="shared" si="130"/>
        <v>7.2916670615086332E-4</v>
      </c>
      <c r="N956" s="53" t="s">
        <v>46</v>
      </c>
      <c r="O956" s="54" t="s">
        <v>32</v>
      </c>
      <c r="P956" s="54" t="s">
        <v>33</v>
      </c>
      <c r="Q956" s="6">
        <v>147</v>
      </c>
      <c r="R956" s="5" t="str">
        <f t="shared" si="127"/>
        <v>FAIR-D4/147</v>
      </c>
      <c r="S956" s="4" t="str">
        <f>IF(ISBLANK(E956),"",IF(E956=H956, "1 video",CONCATENATE((+COUNTIFS(Video_List!$A:$A,Monitoring!C956,Video_List!$D:$D,"&lt;=" &amp;Monitoring!L956)-COUNTIFS(Video_List!$A:$A,Monitoring!C956,Video_List!$D:$D,"&lt;=" &amp;Monitoring!K956))+1," videos")))</f>
        <v>1 video</v>
      </c>
      <c r="T956" s="54" t="s">
        <v>34</v>
      </c>
      <c r="U956" s="75"/>
      <c r="V956" s="7" t="str">
        <f t="shared" si="125"/>
        <v/>
      </c>
      <c r="W956" s="85" t="s">
        <v>32</v>
      </c>
      <c r="X956" s="87" t="s">
        <v>35</v>
      </c>
      <c r="Y956" s="87" t="str">
        <f>+IFERROR(IF(Z956="#N/C","#N/C",INDEX(Taxonomy_UniqueValues!A:A,MATCH(Z956,Taxonomy_UniqueValues!B:B,0))),"#N/C")</f>
        <v>Insecta</v>
      </c>
      <c r="Z956" s="87" t="str">
        <f>+IFERROR(IF(AA956="#N/C","#N/C",INDEX(Taxonomy_UniqueValues!B:B,MATCH(AA956,Taxonomy_UniqueValues!C:C,0))),"#N/C")</f>
        <v>Diptera</v>
      </c>
      <c r="AA956" s="87" t="str">
        <f>+IFERROR(IF(AC956="#N/C","#N/C",INDEX(Taxonomy_UniqueValues!C:C,MATCH(AC956,Taxonomy_UniqueValues!E:E,0))),"#N/C")</f>
        <v>Brachycera</v>
      </c>
      <c r="AB956" s="87" t="str">
        <f>+IFERROR(IF(AC956="#N/C","#N/C",INDEX(Taxonomy_UniqueValues!D:D,MATCH(AC956,Taxonomy_UniqueValues!E:E,0))),"#N/C")</f>
        <v>Muscomorpha</v>
      </c>
      <c r="AC956" s="87" t="s">
        <v>36</v>
      </c>
      <c r="AD956" s="87" t="str">
        <f>+IFERROR(IF(AE956="#N/C","#N/C",INDEX(Taxonomy_UniqueValues!F:F,MATCH(AE956,Taxonomy_UniqueValues!G:G,0))),"#N/C")</f>
        <v>#N/C</v>
      </c>
      <c r="AE956" s="87" t="str">
        <f>+IFERROR(IF(AF956="#N/C","#N/C",INDEX(Taxonomy_UniqueValues!G:G,MATCH(AF956,Taxonomy_UniqueValues!H:H,0))),"#N/C")</f>
        <v>#N/C</v>
      </c>
      <c r="AF956" s="89" t="str">
        <f>+IFERROR(IF(AG956="#N/C","#N/C",INDEX(Taxonomy_UniqueValues!H:H,MATCH(AG956,Taxonomy_UniqueValues!I:I,0))),"#N/C")</f>
        <v>#N/C</v>
      </c>
      <c r="AG956" s="88" t="s">
        <v>37</v>
      </c>
      <c r="AH956" s="39" t="str" cm="1">
        <f t="array" ref="AH956">IF(LEN(V956)&gt;1,V956,_xlfn.LET(_xlpm.cls,Y956, _xlpm.ord,IFERROR(Z956,"#N/C"), _xlpm.subord,IFERROR(AA956,"#N/C"), _xlpm.infr,IFERROR(AB956,"#N/C"), _xlpm.sf,IFERROR(AC956,"#N/C"), _xlpm.fam,IFERROR(AD956,"#N/C"), _xlpm.subfam,IF(TRIM(AE956)="-","#N/C",IFERROR(AE956,"#N/C")),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_xlpm.fallback,IF(IFERROR(Z956,"#N/C")="#N/C",Y956,IF(IFERROR(AA956,"#N/C")="#N/C",Z956,IF(IFERROR(AB956,"#N/C")="#N/C",AA956,IF(IFERROR(AC956,"#N/C")="#N/C",AB956,IF(IFERROR(AD956,"#N/C")="#N/C",AC956,IF(IFERROR(AE956,"#N/C")="#N/C",AD956,"#N/C")))))), _xlpm.finalResult,IF(OR(_xlpm.computedResult="",_xlpm.computedResult="#N/C"),_xlpm.fallback,_xlpm.computedResult), INDEX(_xlpm.finalResult,1)))</f>
        <v>Muscoidea</v>
      </c>
      <c r="AI956" s="106" t="s">
        <v>35</v>
      </c>
      <c r="AJ956" s="55" t="str">
        <f t="shared" si="126"/>
        <v>Insecta.Diptera.Brachycera.Muscomorpha.Muscoidea.#N/C.#N/C.#N/C.#N/C</v>
      </c>
    </row>
    <row r="957" spans="1:36" x14ac:dyDescent="0.25">
      <c r="A957" s="3">
        <v>148</v>
      </c>
      <c r="B957" s="50" t="str">
        <f t="shared" si="129"/>
        <v>FAIR-D4_148</v>
      </c>
      <c r="C957" s="51" t="s">
        <v>908</v>
      </c>
      <c r="D957" s="4">
        <f t="shared" si="131"/>
        <v>45165</v>
      </c>
      <c r="E957" s="1" t="s">
        <v>1084</v>
      </c>
      <c r="F957" s="81" t="str">
        <f>HYPERLINK(VLOOKUP(E957,Video_List!G:K,5),"video")</f>
        <v>video</v>
      </c>
      <c r="G957" s="5" t="str">
        <f>IF(ISBLANK(E957),"",IFERROR(IF(MATCH(E957,Video_List!$G:$G,)&gt;0,"ok",""),"errr"))</f>
        <v>ok</v>
      </c>
      <c r="H957" s="1" t="s">
        <v>1085</v>
      </c>
      <c r="I957" s="81" t="str">
        <f>HYPERLINK(VLOOKUP(H957,Video_List!G:K,5),"video")</f>
        <v>video</v>
      </c>
      <c r="J957" s="5" t="str">
        <f>IF(ISBLANK(H957),"",IFERROR(IF(MATCH(H957,Video_List!$G:$G,)&gt;0,"ok",""),"error"))</f>
        <v>ok</v>
      </c>
      <c r="K957" s="2">
        <v>45165.411030092597</v>
      </c>
      <c r="L957" s="2">
        <v>45165.414351851898</v>
      </c>
      <c r="M957" s="59">
        <f t="shared" si="130"/>
        <v>3.321759300888516E-3</v>
      </c>
      <c r="N957" s="53" t="s">
        <v>46</v>
      </c>
      <c r="O957" s="54" t="s">
        <v>35</v>
      </c>
      <c r="P957" s="54" t="s">
        <v>33</v>
      </c>
      <c r="Q957" s="6">
        <v>148</v>
      </c>
      <c r="R957" s="5" t="str">
        <f t="shared" si="127"/>
        <v>FAIR-D4/148</v>
      </c>
      <c r="S957" s="4" t="str">
        <f>IF(ISBLANK(E957),"",IF(E957=H957, "1 video",CONCATENATE((+COUNTIFS(Video_List!$A:$A,Monitoring!C957,Video_List!$D:$D,"&lt;=" &amp;Monitoring!L957)-COUNTIFS(Video_List!$A:$A,Monitoring!C957,Video_List!$D:$D,"&lt;=" &amp;Monitoring!K957))+1," videos")))</f>
        <v>3 videos</v>
      </c>
      <c r="T957" s="54" t="s">
        <v>34</v>
      </c>
      <c r="U957" s="75"/>
      <c r="V957" s="7" t="str">
        <f t="shared" si="125"/>
        <v/>
      </c>
      <c r="W957" s="85" t="s">
        <v>32</v>
      </c>
      <c r="X957" s="87" t="s">
        <v>35</v>
      </c>
      <c r="Y957" s="87" t="str">
        <f>+IFERROR(IF(Z957="#N/C","#N/C",IF(Z957=0,INDEX(Taxonomy_UniqueValues!A:A,MATCH(AA957,Taxonomy_UniqueValues!C:C,0)),INDEX(Taxonomy_UniqueValues!A:A,MATCH(Z957,Taxonomy_UniqueValues!B:B,0)))),"#N/C")</f>
        <v>Insecta</v>
      </c>
      <c r="Z957" s="87" t="str">
        <f>+IFERROR(IF(AA957="#N/C","#N/C",IF(AA957=0,INDEX(Taxonomy_UniqueValues!B:B,MATCH(AB957,Taxonomy_UniqueValues!D:D,0)),INDEX(Taxonomy_UniqueValues!B:B,MATCH(AA957,Taxonomy_UniqueValues!C:C,0)))),"#N/C")</f>
        <v>Diptera</v>
      </c>
      <c r="AA957" s="87" t="str">
        <f>+IFERROR(IF(AB957="#N/C","#N/C",IF(AB957=0,INDEX(Taxonomy_UniqueValues!C:C,MATCH(AC957,Taxonomy_UniqueValues!E:E,0)),INDEX(Taxonomy_UniqueValues!C:C,MATCH(AB957,Taxonomy_UniqueValues!D:D,0)))),"#N/C")</f>
        <v>Brachycera</v>
      </c>
      <c r="AB957" s="87" t="str">
        <f>+IFERROR(IF(AC957="#N/C","#N/C",IF(AC957=0,INDEX(Taxonomy_UniqueValues!D:D,MATCH(AD957,Taxonomy_UniqueValues!F:F,0)),INDEX(Taxonomy_UniqueValues!D:D,MATCH(AC957,Taxonomy_UniqueValues!E:E,0)))),"#N/C")</f>
        <v>Muscomorpha</v>
      </c>
      <c r="AC957" s="87" t="str">
        <f>+IFERROR(IF(AD957="#N/C","#N/C",IF(AD957=0,INDEX(Taxonomy_UniqueValues!E:E,MATCH(AE957,Taxonomy_UniqueValues!G:G,0)),INDEX(Taxonomy_UniqueValues!E:E,MATCH(AD957,Taxonomy_UniqueValues!F:F,0)))),"#N/C")</f>
        <v>Muscoidea</v>
      </c>
      <c r="AD957" s="87" t="str">
        <f>+IFERROR(IF(AE957="#N/C","#N/C",IF(AE957=0,INDEX(Taxonomy_UniqueValues!F:F,MATCH(AF957,Taxonomy_UniqueValues!H:H,0)),INDEX(Taxonomy_UniqueValues!F:F,MATCH(AE957,Taxonomy_UniqueValues!G:G,0)))),"#N/C")</f>
        <v>Fanniidae</v>
      </c>
      <c r="AE957" s="87">
        <f>+IFERROR(IF(AF957="#N/C","#N/C",INDEX(Taxonomy_UniqueValues!G:G,MATCH(AF957,Taxonomy_UniqueValues!H:H,0))),"#N/C")</f>
        <v>0</v>
      </c>
      <c r="AF957" s="89" t="s">
        <v>39</v>
      </c>
      <c r="AG957" s="88" t="s">
        <v>37</v>
      </c>
      <c r="AH957" s="39" t="str" cm="1">
        <f t="array" ref="AH957">IF(LEN(V957)&gt;1,V957,_xlfn.LET(_xlpm.cls,Y957, _xlpm.ord,IFERROR(Z957,"#N/C"), _xlpm.subord,IFERROR(AA957,"#N/C"), _xlpm.infr,IFERROR(AB957,"#N/C"), _xlpm.sf,IFERROR(AC957,"#N/C"), _xlpm.fam,IFERROR(AD957,"#N/C"), _xlpm.subfam,IF(TRIM(AE957)="-","#N/C",IFERROR(AE957,"#N/C")),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_xlpm.fallback,IF(IFERROR(Z957,"#N/C")="#N/C",Y957,IF(IFERROR(AA957,"#N/C")="#N/C",Z957,IF(IFERROR(AB957,"#N/C")="#N/C",AA957,IF(IFERROR(AC957,"#N/C")="#N/C",AB957,IF(IFERROR(AD957,"#N/C")="#N/C",AC957,IF(IFERROR(AE957,"#N/C")="#N/C",AD957,"#N/C")))))), _xlpm.finalResult,IF(OR(_xlpm.computedResult="",_xlpm.computedResult="#N/C"),_xlpm.fallback,_xlpm.computedResult), INDEX(_xlpm.finalResult,1)))</f>
        <v>fly</v>
      </c>
      <c r="AI957" s="106" t="s">
        <v>35</v>
      </c>
      <c r="AJ957" s="55" t="str">
        <f t="shared" si="126"/>
        <v>Insecta.Diptera.Brachycera.Muscomorpha.Muscoidea.Fanniidae.0.Fannia.#N/C</v>
      </c>
    </row>
    <row r="958" spans="1:36" x14ac:dyDescent="0.25">
      <c r="A958" s="3">
        <v>149</v>
      </c>
      <c r="B958" s="50" t="str">
        <f t="shared" si="129"/>
        <v>FAIR-D4_149</v>
      </c>
      <c r="C958" s="51" t="s">
        <v>908</v>
      </c>
      <c r="D958" s="4">
        <f t="shared" si="131"/>
        <v>45165</v>
      </c>
      <c r="E958" s="1" t="s">
        <v>1086</v>
      </c>
      <c r="F958" s="81" t="str">
        <f>HYPERLINK(VLOOKUP(E958,Video_List!G:K,5),"video")</f>
        <v>video</v>
      </c>
      <c r="G958" s="5" t="str">
        <f>IF(ISBLANK(E958),"",IFERROR(IF(MATCH(E958,Video_List!$G:$G,)&gt;0,"ok",""),"errr"))</f>
        <v>ok</v>
      </c>
      <c r="H958" s="1" t="s">
        <v>1087</v>
      </c>
      <c r="I958" s="81" t="str">
        <f>HYPERLINK(VLOOKUP(H958,Video_List!G:K,5),"video")</f>
        <v>video</v>
      </c>
      <c r="J958" s="5" t="str">
        <f>IF(ISBLANK(H958),"",IFERROR(IF(MATCH(H958,Video_List!$G:$G,)&gt;0,"ok",""),"error"))</f>
        <v>ok</v>
      </c>
      <c r="K958" s="2">
        <v>45165.412708333301</v>
      </c>
      <c r="L958" s="2">
        <v>45165.415694444397</v>
      </c>
      <c r="M958" s="59">
        <f t="shared" si="130"/>
        <v>2.9861110961064696E-3</v>
      </c>
      <c r="N958" s="53" t="s">
        <v>46</v>
      </c>
      <c r="O958" s="54" t="s">
        <v>35</v>
      </c>
      <c r="P958" s="54" t="s">
        <v>31</v>
      </c>
      <c r="Q958" s="6">
        <v>149</v>
      </c>
      <c r="R958" s="5" t="str">
        <f t="shared" si="127"/>
        <v>FAIR-D4/149</v>
      </c>
      <c r="S958" s="4" t="str">
        <f>IF(ISBLANK(E958),"",IF(E958=H958, "1 video",CONCATENATE((+COUNTIFS(Video_List!$A:$A,Monitoring!C958,Video_List!$D:$D,"&lt;=" &amp;Monitoring!L958)-COUNTIFS(Video_List!$A:$A,Monitoring!C958,Video_List!$D:$D,"&lt;=" &amp;Monitoring!K958))+1," videos")))</f>
        <v>3 videos</v>
      </c>
      <c r="T958" s="54" t="s">
        <v>34</v>
      </c>
      <c r="U958" s="75"/>
      <c r="V958" s="7" t="str">
        <f t="shared" si="125"/>
        <v/>
      </c>
      <c r="W958" s="85" t="s">
        <v>35</v>
      </c>
      <c r="X958" s="87" t="s">
        <v>35</v>
      </c>
      <c r="Y958" s="87" t="str">
        <f>+IFERROR(IF(Z958="#N/C","#N/C",INDEX(Taxonomy_UniqueValues!A:A,MATCH(Z958,Taxonomy_UniqueValues!B:B,0))),"#N/C")</f>
        <v>Insecta</v>
      </c>
      <c r="Z958" s="87" t="str">
        <f>+IFERROR(IF(AA958="#N/C","#N/C",INDEX(Taxonomy_UniqueValues!B:B,MATCH(AA958,Taxonomy_UniqueValues!C:C,0))),"#N/C")</f>
        <v>Diptera</v>
      </c>
      <c r="AA958" s="87" t="s">
        <v>49</v>
      </c>
      <c r="AB958" s="87" t="str">
        <f>+IFERROR(IF(AC958="#N/C","#N/C",INDEX(Taxonomy_UniqueValues!D:D,MATCH(AC958,Taxonomy_UniqueValues!E:E,0))),"#N/C")</f>
        <v>#N/C</v>
      </c>
      <c r="AC958" s="87" t="str">
        <f>+IFERROR(IF(AD958="#N/C","#N/C",INDEX(Taxonomy_UniqueValues!E:E,MATCH(AD958,Taxonomy_UniqueValues!F:F,0))),"#N/C")</f>
        <v>#N/C</v>
      </c>
      <c r="AD958" s="87" t="str">
        <f>+IFERROR(IF(AE958="#N/C","#N/C",INDEX(Taxonomy_UniqueValues!F:F,MATCH(AE958,Taxonomy_UniqueValues!G:G,0))),"#N/C")</f>
        <v>#N/C</v>
      </c>
      <c r="AE958" s="87" t="str">
        <f>+IFERROR(IF(AF958="#N/C","#N/C",INDEX(Taxonomy_UniqueValues!G:G,MATCH(AF958,Taxonomy_UniqueValues!H:H,0))),"#N/C")</f>
        <v>#N/C</v>
      </c>
      <c r="AF958" s="89" t="str">
        <f>+IFERROR(IF(AG958="#N/C","#N/C",INDEX(Taxonomy_UniqueValues!H:H,MATCH(AG958,Taxonomy_UniqueValues!I:I,0))),"#N/C")</f>
        <v>#N/C</v>
      </c>
      <c r="AG958" s="88" t="s">
        <v>37</v>
      </c>
      <c r="AH958" s="39" t="str" cm="1">
        <f t="array" ref="AH958">IF(LEN(V958)&gt;1,V958,_xlfn.LET(_xlpm.cls,Y958, _xlpm.ord,IFERROR(Z958,"#N/C"), _xlpm.subord,IFERROR(AA958,"#N/C"), _xlpm.infr,IFERROR(AB958,"#N/C"), _xlpm.sf,IFERROR(AC958,"#N/C"), _xlpm.fam,IFERROR(AD958,"#N/C"), _xlpm.subfam,IF(TRIM(AE958)="-","#N/C",IFERROR(AE958,"#N/C")),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_xlpm.fallback,IF(IFERROR(Z958,"#N/C")="#N/C",Y958,IF(IFERROR(AA958,"#N/C")="#N/C",Z958,IF(IFERROR(AB958,"#N/C")="#N/C",AA958,IF(IFERROR(AC958,"#N/C")="#N/C",AB958,IF(IFERROR(AD958,"#N/C")="#N/C",AC958,IF(IFERROR(AE958,"#N/C")="#N/C",AD958,"#N/C")))))), _xlpm.finalResult,IF(OR(_xlpm.computedResult="",_xlpm.computedResult="#N/C"),_xlpm.fallback,_xlpm.computedResult), INDEX(_xlpm.finalResult,1)))</f>
        <v>Brachycera</v>
      </c>
      <c r="AI958" s="106" t="s">
        <v>35</v>
      </c>
      <c r="AJ958" s="55" t="str">
        <f t="shared" si="126"/>
        <v>Insecta.Diptera.Brachycera.#N/C.#N/C.#N/C.#N/C.#N/C.#N/C</v>
      </c>
    </row>
    <row r="959" spans="1:36" x14ac:dyDescent="0.25">
      <c r="A959" s="3">
        <v>150</v>
      </c>
      <c r="B959" s="50" t="str">
        <f t="shared" si="129"/>
        <v>FAIR-D4_150</v>
      </c>
      <c r="C959" s="51" t="s">
        <v>908</v>
      </c>
      <c r="D959" s="4">
        <f t="shared" si="131"/>
        <v>45165</v>
      </c>
      <c r="E959" s="1" t="s">
        <v>1088</v>
      </c>
      <c r="F959" s="81" t="str">
        <f>HYPERLINK(VLOOKUP(E959,Video_List!G:K,5),"video")</f>
        <v>video</v>
      </c>
      <c r="G959" s="5" t="str">
        <f>IF(ISBLANK(E959),"",IFERROR(IF(MATCH(E959,Video_List!$G:$G,)&gt;0,"ok",""),"errr"))</f>
        <v>ok</v>
      </c>
      <c r="H959" s="1" t="s">
        <v>1088</v>
      </c>
      <c r="I959" s="81" t="str">
        <f>HYPERLINK(VLOOKUP(H959,Video_List!G:K,5),"video")</f>
        <v>video</v>
      </c>
      <c r="J959" s="5" t="str">
        <f>IF(ISBLANK(H959),"",IFERROR(IF(MATCH(H959,Video_List!$G:$G,)&gt;0,"ok",""),"error"))</f>
        <v>ok</v>
      </c>
      <c r="K959" s="2">
        <v>45165.420011574097</v>
      </c>
      <c r="L959" s="2">
        <v>45165.420115740701</v>
      </c>
      <c r="M959" s="59">
        <f t="shared" si="130"/>
        <v>1.0416660370538011E-4</v>
      </c>
      <c r="N959" s="53" t="s">
        <v>46</v>
      </c>
      <c r="O959" s="54" t="s">
        <v>32</v>
      </c>
      <c r="P959" s="54" t="s">
        <v>33</v>
      </c>
      <c r="Q959" s="6">
        <v>150</v>
      </c>
      <c r="R959" s="5" t="str">
        <f t="shared" si="127"/>
        <v>FAIR-D4/150</v>
      </c>
      <c r="S959" s="4" t="str">
        <f>IF(ISBLANK(E959),"",IF(E959=H959, "1 video",CONCATENATE((+COUNTIFS(Video_List!$A:$A,Monitoring!C959,Video_List!$D:$D,"&lt;=" &amp;Monitoring!L959)-COUNTIFS(Video_List!$A:$A,Monitoring!C959,Video_List!$D:$D,"&lt;=" &amp;Monitoring!K959))+1," videos")))</f>
        <v>1 video</v>
      </c>
      <c r="T959" s="54" t="s">
        <v>34</v>
      </c>
      <c r="U959" s="75" t="s">
        <v>3727</v>
      </c>
      <c r="V959" s="7" t="str">
        <f t="shared" si="125"/>
        <v>fly_small</v>
      </c>
      <c r="W959" s="85" t="s">
        <v>35</v>
      </c>
      <c r="X959" s="87" t="s">
        <v>35</v>
      </c>
      <c r="Y959" s="87" t="s">
        <v>85</v>
      </c>
      <c r="Z959" s="87" t="str">
        <f>+IFERROR(IF(AA959="#N/C","#N/C",INDEX(Taxonomy_UniqueValues!B:B,MATCH(AA959,Taxonomy_UniqueValues!C:C,0))),"#N/C")</f>
        <v>Diptera</v>
      </c>
      <c r="AA959" s="87" t="s">
        <v>49</v>
      </c>
      <c r="AB959" s="87" t="str">
        <f>+IFERROR(IF(AC959="#N/C","#N/C",INDEX(Taxonomy_UniqueValues!D:D,MATCH(AC959,Taxonomy_UniqueValues!E:E,0))),"#N/C")</f>
        <v>#N/C</v>
      </c>
      <c r="AC959" s="87" t="str">
        <f>+IFERROR(IF(AD959="#N/C","#N/C",INDEX(Taxonomy_UniqueValues!E:E,MATCH(AD959,Taxonomy_UniqueValues!F:F,0))),"#N/C")</f>
        <v>#N/C</v>
      </c>
      <c r="AD959" s="87" t="str">
        <f>+IFERROR(IF(AE959="#N/C","#N/C",INDEX(Taxonomy_UniqueValues!F:F,MATCH(AE959,Taxonomy_UniqueValues!G:G,0))),"#N/C")</f>
        <v>#N/C</v>
      </c>
      <c r="AE959" s="87" t="str">
        <f>+IFERROR(IF(AF959="#N/C","#N/C",INDEX(Taxonomy_UniqueValues!G:G,MATCH(AF959,Taxonomy_UniqueValues!H:H,0))),"#N/C")</f>
        <v>#N/C</v>
      </c>
      <c r="AF959" s="89" t="str">
        <f>+IFERROR(IF(AG959="#N/C","#N/C",INDEX(Taxonomy_UniqueValues!H:H,MATCH(AG959,Taxonomy_UniqueValues!I:I,0))),"#N/C")</f>
        <v>#N/C</v>
      </c>
      <c r="AG959" s="88" t="s">
        <v>37</v>
      </c>
      <c r="AH959" s="39" t="str" cm="1">
        <f t="array" ref="AH959">IF(LEN(V959)&gt;1,V959,_xlfn.LET(_xlpm.cls,Y959, _xlpm.ord,IFERROR(Z959,"#N/C"), _xlpm.subord,IFERROR(AA959,"#N/C"), _xlpm.infr,IFERROR(AB959,"#N/C"), _xlpm.sf,IFERROR(AC959,"#N/C"), _xlpm.fam,IFERROR(AD959,"#N/C"), _xlpm.subfam,IF(TRIM(AE959)="-","#N/C",IFERROR(AE959,"#N/C")),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_xlpm.fallback,IF(IFERROR(Z959,"#N/C")="#N/C",Y959,IF(IFERROR(AA959,"#N/C")="#N/C",Z959,IF(IFERROR(AB959,"#N/C")="#N/C",AA959,IF(IFERROR(AC959,"#N/C")="#N/C",AB959,IF(IFERROR(AD959,"#N/C")="#N/C",AC959,IF(IFERROR(AE959,"#N/C")="#N/C",AD959,"#N/C")))))), _xlpm.finalResult,IF(OR(_xlpm.computedResult="",_xlpm.computedResult="#N/C"),_xlpm.fallback,_xlpm.computedResult), INDEX(_xlpm.finalResult,1)))</f>
        <v>fly_small</v>
      </c>
      <c r="AI959" s="106" t="s">
        <v>35</v>
      </c>
      <c r="AJ959" s="55" t="str">
        <f t="shared" si="126"/>
        <v>Insecta.Diptera.Brachycera.#N/C.#N/C.#N/C.#N/C.#N/C.#N/C</v>
      </c>
    </row>
    <row r="960" spans="1:36" x14ac:dyDescent="0.25">
      <c r="A960" s="3">
        <v>151</v>
      </c>
      <c r="B960" s="50" t="str">
        <f t="shared" si="129"/>
        <v>FAIR-D4_151</v>
      </c>
      <c r="C960" s="51" t="s">
        <v>908</v>
      </c>
      <c r="D960" s="4">
        <f t="shared" si="131"/>
        <v>45165</v>
      </c>
      <c r="E960" s="1" t="s">
        <v>1089</v>
      </c>
      <c r="F960" s="81" t="str">
        <f>HYPERLINK(VLOOKUP(E960,Video_List!G:K,5),"video")</f>
        <v>video</v>
      </c>
      <c r="G960" s="5" t="str">
        <f>IF(ISBLANK(E960),"",IFERROR(IF(MATCH(E960,Video_List!$G:$G,)&gt;0,"ok",""),"errr"))</f>
        <v>ok</v>
      </c>
      <c r="H960" s="1" t="s">
        <v>1090</v>
      </c>
      <c r="I960" s="81" t="str">
        <f>HYPERLINK(VLOOKUP(H960,Video_List!G:K,5),"video")</f>
        <v>video</v>
      </c>
      <c r="J960" s="5" t="str">
        <f>IF(ISBLANK(H960),"",IFERROR(IF(MATCH(H960,Video_List!$G:$G,)&gt;0,"ok",""),"error"))</f>
        <v>ok</v>
      </c>
      <c r="K960" s="2">
        <v>45165.421909722201</v>
      </c>
      <c r="L960" s="2">
        <v>45165.425231481502</v>
      </c>
      <c r="M960" s="59">
        <f t="shared" si="130"/>
        <v>3.321759300888516E-3</v>
      </c>
      <c r="N960" s="53" t="s">
        <v>46</v>
      </c>
      <c r="O960" s="54" t="s">
        <v>35</v>
      </c>
      <c r="P960" s="54" t="s">
        <v>33</v>
      </c>
      <c r="Q960" s="6">
        <v>151</v>
      </c>
      <c r="R960" s="5" t="str">
        <f t="shared" si="127"/>
        <v>FAIR-D4/151</v>
      </c>
      <c r="S960" s="4" t="str">
        <f>IF(ISBLANK(E960),"",IF(E960=H960, "1 video",CONCATENATE((+COUNTIFS(Video_List!$A:$A,Monitoring!C960,Video_List!$D:$D,"&lt;=" &amp;Monitoring!L960)-COUNTIFS(Video_List!$A:$A,Monitoring!C960,Video_List!$D:$D,"&lt;=" &amp;Monitoring!K960))+1," videos")))</f>
        <v>3 videos</v>
      </c>
      <c r="T960" s="54" t="s">
        <v>34</v>
      </c>
      <c r="U960" s="75"/>
      <c r="V960" s="7" t="str">
        <f t="shared" ref="V960:V1023" si="132">IF(IFERROR(FIND("fly_small",U960),0)&gt;0,"fly_small",IF(IFERROR(FIND("fly at the border",U960),0)&gt;0,"fly",IF(IFERROR(FIND("insect_small",U960),0)&gt;0,"insect_small","")))</f>
        <v/>
      </c>
      <c r="W960" s="85" t="s">
        <v>32</v>
      </c>
      <c r="X960" s="87" t="s">
        <v>35</v>
      </c>
      <c r="Y960" s="87" t="str">
        <f>+IFERROR(IF(Z960="#N/C","#N/C",INDEX(Taxonomy_UniqueValues!A:A,MATCH(Z960,Taxonomy_UniqueValues!B:B,0))),"#N/C")</f>
        <v>Insecta</v>
      </c>
      <c r="Z960" s="87" t="str">
        <f>+IFERROR(IF(AA960="#N/C","#N/C",INDEX(Taxonomy_UniqueValues!B:B,MATCH(AA960,Taxonomy_UniqueValues!C:C,0))),"#N/C")</f>
        <v>Diptera</v>
      </c>
      <c r="AA960" s="87" t="str">
        <f>+IFERROR(IF(AC960="#N/C","#N/C",INDEX(Taxonomy_UniqueValues!C:C,MATCH(AC960,Taxonomy_UniqueValues!E:E,0))),"#N/C")</f>
        <v>Brachycera</v>
      </c>
      <c r="AB960" s="87" t="str">
        <f>+IFERROR(IF(AC960="#N/C","#N/C",INDEX(Taxonomy_UniqueValues!D:D,MATCH(AC960,Taxonomy_UniqueValues!E:E,0))),"#N/C")</f>
        <v>Muscomorpha</v>
      </c>
      <c r="AC960" s="87" t="s">
        <v>36</v>
      </c>
      <c r="AD960" s="87" t="str">
        <f>+IFERROR(IF(AE960="#N/C","#N/C",INDEX(Taxonomy_UniqueValues!F:F,MATCH(AE960,Taxonomy_UniqueValues!G:G,0))),"#N/C")</f>
        <v>#N/C</v>
      </c>
      <c r="AE960" s="87" t="str">
        <f>+IFERROR(IF(AF960="#N/C","#N/C",INDEX(Taxonomy_UniqueValues!G:G,MATCH(AF960,Taxonomy_UniqueValues!H:H,0))),"#N/C")</f>
        <v>#N/C</v>
      </c>
      <c r="AF960" s="89" t="str">
        <f>+IFERROR(IF(AG960="#N/C","#N/C",INDEX(Taxonomy_UniqueValues!H:H,MATCH(AG960,Taxonomy_UniqueValues!I:I,0))),"#N/C")</f>
        <v>#N/C</v>
      </c>
      <c r="AG960" s="88" t="s">
        <v>37</v>
      </c>
      <c r="AH960" s="39" t="str" cm="1">
        <f t="array" ref="AH960">IF(LEN(V960)&gt;1,V960,_xlfn.LET(_xlpm.cls,Y960, _xlpm.ord,IFERROR(Z960,"#N/C"), _xlpm.subord,IFERROR(AA960,"#N/C"), _xlpm.infr,IFERROR(AB960,"#N/C"), _xlpm.sf,IFERROR(AC960,"#N/C"), _xlpm.fam,IFERROR(AD960,"#N/C"), _xlpm.subfam,IF(TRIM(AE960)="-","#N/C",IFERROR(AE960,"#N/C")),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_xlpm.fallback,IF(IFERROR(Z960,"#N/C")="#N/C",Y960,IF(IFERROR(AA960,"#N/C")="#N/C",Z960,IF(IFERROR(AB960,"#N/C")="#N/C",AA960,IF(IFERROR(AC960,"#N/C")="#N/C",AB960,IF(IFERROR(AD960,"#N/C")="#N/C",AC960,IF(IFERROR(AE960,"#N/C")="#N/C",AD960,"#N/C")))))), _xlpm.finalResult,IF(OR(_xlpm.computedResult="",_xlpm.computedResult="#N/C"),_xlpm.fallback,_xlpm.computedResult), INDEX(_xlpm.finalResult,1)))</f>
        <v>Muscoidea</v>
      </c>
      <c r="AI960" s="106" t="s">
        <v>35</v>
      </c>
      <c r="AJ960" s="55" t="str">
        <f t="shared" ref="AJ960:AJ1023" si="133">+CONCATENATE(Y960,".",Z960,".",AA960,".",AB960,".",AC960,".",AD960,".",AE960,".",AF960,".",AG960)</f>
        <v>Insecta.Diptera.Brachycera.Muscomorpha.Muscoidea.#N/C.#N/C.#N/C.#N/C</v>
      </c>
    </row>
    <row r="961" spans="1:36" x14ac:dyDescent="0.25">
      <c r="A961" s="3">
        <v>152</v>
      </c>
      <c r="B961" s="50" t="str">
        <f t="shared" si="129"/>
        <v>FAIR-D4_152</v>
      </c>
      <c r="C961" s="51" t="s">
        <v>908</v>
      </c>
      <c r="D961" s="4">
        <f t="shared" si="131"/>
        <v>45165</v>
      </c>
      <c r="E961" s="1" t="s">
        <v>1090</v>
      </c>
      <c r="F961" s="81" t="str">
        <f>HYPERLINK(VLOOKUP(E961,Video_List!G:K,5),"video")</f>
        <v>video</v>
      </c>
      <c r="G961" s="5" t="str">
        <f>IF(ISBLANK(E961),"",IFERROR(IF(MATCH(E961,Video_List!$G:$G,)&gt;0,"ok",""),"errr"))</f>
        <v>ok</v>
      </c>
      <c r="H961" s="1" t="s">
        <v>1090</v>
      </c>
      <c r="I961" s="81" t="str">
        <f>HYPERLINK(VLOOKUP(H961,Video_List!G:K,5),"video")</f>
        <v>video</v>
      </c>
      <c r="J961" s="5" t="str">
        <f>IF(ISBLANK(H961),"",IFERROR(IF(MATCH(H961,Video_List!$G:$G,)&gt;0,"ok",""),"error"))</f>
        <v>ok</v>
      </c>
      <c r="K961" s="2">
        <v>45165.424201388902</v>
      </c>
      <c r="L961" s="2">
        <v>45165.425173611096</v>
      </c>
      <c r="M961" s="59">
        <f t="shared" si="130"/>
        <v>9.72222194832284E-4</v>
      </c>
      <c r="N961" s="53" t="s">
        <v>31</v>
      </c>
      <c r="O961" s="54" t="s">
        <v>35</v>
      </c>
      <c r="P961" s="54" t="s">
        <v>33</v>
      </c>
      <c r="Q961" s="6">
        <v>152</v>
      </c>
      <c r="R961" s="5" t="str">
        <f t="shared" si="127"/>
        <v>FAIR-D4/152</v>
      </c>
      <c r="S961" s="4" t="str">
        <f>IF(ISBLANK(E961),"",IF(E961=H961, "1 video",CONCATENATE((+COUNTIFS(Video_List!$A:$A,Monitoring!C961,Video_List!$D:$D,"&lt;=" &amp;Monitoring!L961)-COUNTIFS(Video_List!$A:$A,Monitoring!C961,Video_List!$D:$D,"&lt;=" &amp;Monitoring!K961))+1," videos")))</f>
        <v>1 video</v>
      </c>
      <c r="T961" s="54" t="s">
        <v>34</v>
      </c>
      <c r="U961" s="75"/>
      <c r="V961" s="7" t="str">
        <f t="shared" si="132"/>
        <v/>
      </c>
      <c r="W961" s="85" t="s">
        <v>32</v>
      </c>
      <c r="X961" s="87" t="s">
        <v>35</v>
      </c>
      <c r="Y961" s="87" t="str">
        <f>+IFERROR(IF(Z961="#N/C","#N/C",IF(Z961=0,INDEX(Taxonomy_UniqueValues!A:A,MATCH(AA961,Taxonomy_UniqueValues!C:C,0)),INDEX(Taxonomy_UniqueValues!A:A,MATCH(Z961,Taxonomy_UniqueValues!B:B,0)))),"#N/C")</f>
        <v>Insecta</v>
      </c>
      <c r="Z961" s="87" t="str">
        <f>+IFERROR(IF(AA961="#N/C","#N/C",IF(AA961=0,INDEX(Taxonomy_UniqueValues!B:B,MATCH(AB961,Taxonomy_UniqueValues!D:D,0)),INDEX(Taxonomy_UniqueValues!B:B,MATCH(AA961,Taxonomy_UniqueValues!C:C,0)))),"#N/C")</f>
        <v>Diptera</v>
      </c>
      <c r="AA961" s="87" t="str">
        <f>+IFERROR(IF(AB961="#N/C","#N/C",IF(AB961=0,INDEX(Taxonomy_UniqueValues!C:C,MATCH(AC961,Taxonomy_UniqueValues!E:E,0)),INDEX(Taxonomy_UniqueValues!C:C,MATCH(AB961,Taxonomy_UniqueValues!D:D,0)))),"#N/C")</f>
        <v>Brachycera</v>
      </c>
      <c r="AB961" s="87" t="str">
        <f>+IFERROR(IF(AC961="#N/C","#N/C",IF(AC961=0,INDEX(Taxonomy_UniqueValues!D:D,MATCH(AD961,Taxonomy_UniqueValues!F:F,0)),INDEX(Taxonomy_UniqueValues!D:D,MATCH(AC961,Taxonomy_UniqueValues!E:E,0)))),"#N/C")</f>
        <v>Muscomorpha</v>
      </c>
      <c r="AC961" s="87" t="str">
        <f>+IFERROR(IF(AD961="#N/C","#N/C",IF(AD961=0,INDEX(Taxonomy_UniqueValues!E:E,MATCH(AE961,Taxonomy_UniqueValues!G:G,0)),INDEX(Taxonomy_UniqueValues!E:E,MATCH(AD961,Taxonomy_UniqueValues!F:F,0)))),"#N/C")</f>
        <v>Muscoidea</v>
      </c>
      <c r="AD961" s="87" t="str">
        <f>+IFERROR(IF(AE961="#N/C","#N/C",IF(AE961=0,INDEX(Taxonomy_UniqueValues!F:F,MATCH(AF961,Taxonomy_UniqueValues!H:H,0)),INDEX(Taxonomy_UniqueValues!F:F,MATCH(AE961,Taxonomy_UniqueValues!G:G,0)))),"#N/C")</f>
        <v>Fanniidae</v>
      </c>
      <c r="AE961" s="87">
        <f>+IFERROR(IF(AF961="#N/C","#N/C",INDEX(Taxonomy_UniqueValues!G:G,MATCH(AF961,Taxonomy_UniqueValues!H:H,0))),"#N/C")</f>
        <v>0</v>
      </c>
      <c r="AF961" s="89" t="s">
        <v>39</v>
      </c>
      <c r="AG961" s="88" t="s">
        <v>37</v>
      </c>
      <c r="AH961" s="39" t="str" cm="1">
        <f t="array" ref="AH961">IF(LEN(V961)&gt;1,V961,_xlfn.LET(_xlpm.cls,Y961, _xlpm.ord,IFERROR(Z961,"#N/C"), _xlpm.subord,IFERROR(AA961,"#N/C"), _xlpm.infr,IFERROR(AB961,"#N/C"), _xlpm.sf,IFERROR(AC961,"#N/C"), _xlpm.fam,IFERROR(AD961,"#N/C"), _xlpm.subfam,IF(TRIM(AE961)="-","#N/C",IFERROR(AE961,"#N/C")),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_xlpm.fallback,IF(IFERROR(Z961,"#N/C")="#N/C",Y961,IF(IFERROR(AA961,"#N/C")="#N/C",Z961,IF(IFERROR(AB961,"#N/C")="#N/C",AA961,IF(IFERROR(AC961,"#N/C")="#N/C",AB961,IF(IFERROR(AD961,"#N/C")="#N/C",AC961,IF(IFERROR(AE961,"#N/C")="#N/C",AD961,"#N/C")))))), _xlpm.finalResult,IF(OR(_xlpm.computedResult="",_xlpm.computedResult="#N/C"),_xlpm.fallback,_xlpm.computedResult), INDEX(_xlpm.finalResult,1)))</f>
        <v>fly</v>
      </c>
      <c r="AI961" s="106" t="s">
        <v>35</v>
      </c>
      <c r="AJ961" s="55" t="str">
        <f t="shared" si="133"/>
        <v>Insecta.Diptera.Brachycera.Muscomorpha.Muscoidea.Fanniidae.0.Fannia.#N/C</v>
      </c>
    </row>
    <row r="962" spans="1:36" x14ac:dyDescent="0.25">
      <c r="A962" s="3">
        <v>153</v>
      </c>
      <c r="B962" s="50" t="str">
        <f t="shared" si="129"/>
        <v>FAIR-D4_153</v>
      </c>
      <c r="C962" s="51" t="s">
        <v>908</v>
      </c>
      <c r="D962" s="4">
        <f t="shared" si="131"/>
        <v>45165</v>
      </c>
      <c r="E962" s="1" t="s">
        <v>1091</v>
      </c>
      <c r="F962" s="81" t="str">
        <f>HYPERLINK(VLOOKUP(E962,Video_List!G:K,5),"video")</f>
        <v>video</v>
      </c>
      <c r="G962" s="5" t="str">
        <f>IF(ISBLANK(E962),"",IFERROR(IF(MATCH(E962,Video_List!$G:$G,)&gt;0,"ok",""),"errr"))</f>
        <v>ok</v>
      </c>
      <c r="H962" s="1" t="s">
        <v>1091</v>
      </c>
      <c r="I962" s="81" t="str">
        <f>HYPERLINK(VLOOKUP(H962,Video_List!G:K,5),"video")</f>
        <v>video</v>
      </c>
      <c r="J962" s="5" t="str">
        <f>IF(ISBLANK(H962),"",IFERROR(IF(MATCH(H962,Video_List!$G:$G,)&gt;0,"ok",""),"error"))</f>
        <v>ok</v>
      </c>
      <c r="K962" s="2">
        <v>45165.427372685197</v>
      </c>
      <c r="L962" s="2">
        <v>45165.428344907399</v>
      </c>
      <c r="M962" s="59">
        <f t="shared" si="130"/>
        <v>9.7222220210824162E-4</v>
      </c>
      <c r="N962" s="53" t="s">
        <v>31</v>
      </c>
      <c r="O962" s="54" t="s">
        <v>32</v>
      </c>
      <c r="P962" s="54" t="s">
        <v>33</v>
      </c>
      <c r="Q962" s="6">
        <v>153</v>
      </c>
      <c r="R962" s="5" t="str">
        <f t="shared" ref="R962:R1025" si="134">IF(ISBLANK(C962),"",+CONCATENATE(C962,"/",Q962))</f>
        <v>FAIR-D4/153</v>
      </c>
      <c r="S962" s="4" t="str">
        <f>IF(ISBLANK(E962),"",IF(E962=H962, "1 video",CONCATENATE((+COUNTIFS(Video_List!$A:$A,Monitoring!C962,Video_List!$D:$D,"&lt;=" &amp;Monitoring!L962)-COUNTIFS(Video_List!$A:$A,Monitoring!C962,Video_List!$D:$D,"&lt;=" &amp;Monitoring!K962))+1," videos")))</f>
        <v>1 video</v>
      </c>
      <c r="T962" s="54" t="s">
        <v>34</v>
      </c>
      <c r="U962" s="75"/>
      <c r="V962" s="7" t="str">
        <f t="shared" si="132"/>
        <v/>
      </c>
      <c r="W962" s="85" t="s">
        <v>32</v>
      </c>
      <c r="X962" s="87" t="s">
        <v>32</v>
      </c>
      <c r="Y962" s="87" t="str">
        <f>+IFERROR(IF(Z962="#N/C","#N/C",IF(Z962=0,INDEX(Taxonomy_UniqueValues!A:A,MATCH(AA962,Taxonomy_UniqueValues!C:C,0)),INDEX(Taxonomy_UniqueValues!A:A,MATCH(Z962,Taxonomy_UniqueValues!B:B,0)))),"#N/C")</f>
        <v>Insecta</v>
      </c>
      <c r="Z962" s="87" t="str">
        <f>+IFERROR(IF(AA962="#N/C","#N/C",IF(AA962=0,INDEX(Taxonomy_UniqueValues!B:B,MATCH(AB962,Taxonomy_UniqueValues!D:D,0)),INDEX(Taxonomy_UniqueValues!B:B,MATCH(AA962,Taxonomy_UniqueValues!C:C,0)))),"#N/C")</f>
        <v>Diptera</v>
      </c>
      <c r="AA962" s="87" t="str">
        <f>+IFERROR(IF(AB962="#N/C","#N/C",IF(AB962=0,INDEX(Taxonomy_UniqueValues!C:C,MATCH(AC962,Taxonomy_UniqueValues!E:E,0)),INDEX(Taxonomy_UniqueValues!C:C,MATCH(AB962,Taxonomy_UniqueValues!D:D,0)))),"#N/C")</f>
        <v>Brachycera</v>
      </c>
      <c r="AB962" s="87" t="str">
        <f>+IFERROR(IF(AC962="#N/C","#N/C",IF(AC962=0,INDEX(Taxonomy_UniqueValues!D:D,MATCH(AD962,Taxonomy_UniqueValues!F:F,0)),INDEX(Taxonomy_UniqueValues!D:D,MATCH(AC962,Taxonomy_UniqueValues!E:E,0)))),"#N/C")</f>
        <v>Muscomorpha</v>
      </c>
      <c r="AC962" s="87" t="str">
        <f>+IFERROR(IF(AD962="#N/C","#N/C",IF(AD962=0,INDEX(Taxonomy_UniqueValues!E:E,MATCH(AE962,Taxonomy_UniqueValues!G:G,0)),INDEX(Taxonomy_UniqueValues!E:E,MATCH(AD962,Taxonomy_UniqueValues!F:F,0)))),"#N/C")</f>
        <v>Muscoidea</v>
      </c>
      <c r="AD962" s="87" t="str">
        <f>+IFERROR(IF(AE962="#N/C","#N/C",IF(AE962=0,INDEX(Taxonomy_UniqueValues!F:F,MATCH(AF962,Taxonomy_UniqueValues!H:H,0)),INDEX(Taxonomy_UniqueValues!F:F,MATCH(AE962,Taxonomy_UniqueValues!G:G,0)))),"#N/C")</f>
        <v>Fanniidae</v>
      </c>
      <c r="AE962" s="87">
        <f>+IFERROR(IF(AF962="#N/C","#N/C",INDEX(Taxonomy_UniqueValues!G:G,MATCH(AF962,Taxonomy_UniqueValues!H:H,0))),"#N/C")</f>
        <v>0</v>
      </c>
      <c r="AF962" s="89" t="s">
        <v>39</v>
      </c>
      <c r="AG962" s="88" t="s">
        <v>37</v>
      </c>
      <c r="AH962" s="39" t="str" cm="1">
        <f t="array" ref="AH962">IF(LEN(V962)&gt;1,V962,_xlfn.LET(_xlpm.cls,Y962, _xlpm.ord,IFERROR(Z962,"#N/C"), _xlpm.subord,IFERROR(AA962,"#N/C"), _xlpm.infr,IFERROR(AB962,"#N/C"), _xlpm.sf,IFERROR(AC962,"#N/C"), _xlpm.fam,IFERROR(AD962,"#N/C"), _xlpm.subfam,IF(TRIM(AE962)="-","#N/C",IFERROR(AE962,"#N/C")),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_xlpm.fallback,IF(IFERROR(Z962,"#N/C")="#N/C",Y962,IF(IFERROR(AA962,"#N/C")="#N/C",Z962,IF(IFERROR(AB962,"#N/C")="#N/C",AA962,IF(IFERROR(AC962,"#N/C")="#N/C",AB962,IF(IFERROR(AD962,"#N/C")="#N/C",AC962,IF(IFERROR(AE962,"#N/C")="#N/C",AD962,"#N/C")))))), _xlpm.finalResult,IF(OR(_xlpm.computedResult="",_xlpm.computedResult="#N/C"),_xlpm.fallback,_xlpm.computedResult), INDEX(_xlpm.finalResult,1)))</f>
        <v>fly</v>
      </c>
      <c r="AI962" s="106" t="s">
        <v>35</v>
      </c>
      <c r="AJ962" s="55" t="str">
        <f t="shared" si="133"/>
        <v>Insecta.Diptera.Brachycera.Muscomorpha.Muscoidea.Fanniidae.0.Fannia.#N/C</v>
      </c>
    </row>
    <row r="963" spans="1:36" x14ac:dyDescent="0.25">
      <c r="A963" s="3">
        <v>154</v>
      </c>
      <c r="B963" s="50" t="str">
        <f t="shared" si="129"/>
        <v>FAIR-D4_154</v>
      </c>
      <c r="C963" s="51" t="s">
        <v>908</v>
      </c>
      <c r="D963" s="4">
        <f t="shared" si="131"/>
        <v>45165</v>
      </c>
      <c r="E963" s="1" t="s">
        <v>1092</v>
      </c>
      <c r="F963" s="81" t="str">
        <f>HYPERLINK(VLOOKUP(E963,Video_List!G:K,5),"video")</f>
        <v>video</v>
      </c>
      <c r="G963" s="5" t="str">
        <f>IF(ISBLANK(E963),"",IFERROR(IF(MATCH(E963,Video_List!$G:$G,)&gt;0,"ok",""),"errr"))</f>
        <v>ok</v>
      </c>
      <c r="H963" s="1" t="s">
        <v>1092</v>
      </c>
      <c r="I963" s="81" t="str">
        <f>HYPERLINK(VLOOKUP(H963,Video_List!G:K,5),"video")</f>
        <v>video</v>
      </c>
      <c r="J963" s="5" t="str">
        <f>IF(ISBLANK(H963),"",IFERROR(IF(MATCH(H963,Video_List!$G:$G,)&gt;0,"ok",""),"error"))</f>
        <v>ok</v>
      </c>
      <c r="K963" s="2">
        <v>45165.429212962998</v>
      </c>
      <c r="L963" s="2">
        <v>45165.430150462998</v>
      </c>
      <c r="M963" s="59">
        <f t="shared" si="130"/>
        <v>9.3750000087311491E-4</v>
      </c>
      <c r="N963" s="53" t="s">
        <v>46</v>
      </c>
      <c r="O963" s="54" t="s">
        <v>32</v>
      </c>
      <c r="P963" s="54" t="s">
        <v>33</v>
      </c>
      <c r="Q963" s="6">
        <v>154</v>
      </c>
      <c r="R963" s="5" t="str">
        <f t="shared" si="134"/>
        <v>FAIR-D4/154</v>
      </c>
      <c r="S963" s="4" t="str">
        <f>IF(ISBLANK(E963),"",IF(E963=H963, "1 video",CONCATENATE((+COUNTIFS(Video_List!$A:$A,Monitoring!C963,Video_List!$D:$D,"&lt;=" &amp;Monitoring!L963)-COUNTIFS(Video_List!$A:$A,Monitoring!C963,Video_List!$D:$D,"&lt;=" &amp;Monitoring!K963))+1," videos")))</f>
        <v>1 video</v>
      </c>
      <c r="T963" s="54" t="s">
        <v>34</v>
      </c>
      <c r="U963" s="75"/>
      <c r="V963" s="7" t="str">
        <f t="shared" si="132"/>
        <v/>
      </c>
      <c r="W963" s="85" t="s">
        <v>32</v>
      </c>
      <c r="X963" s="87" t="s">
        <v>35</v>
      </c>
      <c r="Y963" s="87" t="str">
        <f>+IFERROR(IF(Z963="#N/C","#N/C",IF(Z963=0,INDEX(Taxonomy_UniqueValues!A:A,MATCH(AA963,Taxonomy_UniqueValues!C:C,0)),INDEX(Taxonomy_UniqueValues!A:A,MATCH(Z963,Taxonomy_UniqueValues!B:B,0)))),"#N/C")</f>
        <v>Insecta</v>
      </c>
      <c r="Z963" s="87" t="str">
        <f>+IFERROR(IF(AA963="#N/C","#N/C",IF(AA963=0,INDEX(Taxonomy_UniqueValues!B:B,MATCH(AB963,Taxonomy_UniqueValues!D:D,0)),INDEX(Taxonomy_UniqueValues!B:B,MATCH(AA963,Taxonomy_UniqueValues!C:C,0)))),"#N/C")</f>
        <v>Diptera</v>
      </c>
      <c r="AA963" s="87" t="str">
        <f>+IFERROR(IF(AB963="#N/C","#N/C",IF(AB963=0,INDEX(Taxonomy_UniqueValues!C:C,MATCH(AC963,Taxonomy_UniqueValues!E:E,0)),INDEX(Taxonomy_UniqueValues!C:C,MATCH(AB963,Taxonomy_UniqueValues!D:D,0)))),"#N/C")</f>
        <v>Brachycera</v>
      </c>
      <c r="AB963" s="87" t="str">
        <f>+IFERROR(IF(AC963="#N/C","#N/C",IF(AC963=0,INDEX(Taxonomy_UniqueValues!D:D,MATCH(AD963,Taxonomy_UniqueValues!F:F,0)),INDEX(Taxonomy_UniqueValues!D:D,MATCH(AC963,Taxonomy_UniqueValues!E:E,0)))),"#N/C")</f>
        <v>Muscomorpha</v>
      </c>
      <c r="AC963" s="87" t="str">
        <f>+IFERROR(IF(AD963="#N/C","#N/C",IF(AD963=0,INDEX(Taxonomy_UniqueValues!E:E,MATCH(AE963,Taxonomy_UniqueValues!G:G,0)),INDEX(Taxonomy_UniqueValues!E:E,MATCH(AD963,Taxonomy_UniqueValues!F:F,0)))),"#N/C")</f>
        <v>Muscoidea</v>
      </c>
      <c r="AD963" s="87" t="str">
        <f>+IFERROR(IF(AE963="#N/C","#N/C",IF(AE963=0,INDEX(Taxonomy_UniqueValues!F:F,MATCH(AF963,Taxonomy_UniqueValues!H:H,0)),INDEX(Taxonomy_UniqueValues!F:F,MATCH(AE963,Taxonomy_UniqueValues!G:G,0)))),"#N/C")</f>
        <v>Fanniidae</v>
      </c>
      <c r="AE963" s="87">
        <f>+IFERROR(IF(AF963="#N/C","#N/C",INDEX(Taxonomy_UniqueValues!G:G,MATCH(AF963,Taxonomy_UniqueValues!H:H,0))),"#N/C")</f>
        <v>0</v>
      </c>
      <c r="AF963" s="89" t="s">
        <v>39</v>
      </c>
      <c r="AG963" s="88" t="s">
        <v>37</v>
      </c>
      <c r="AH963" s="39" t="str" cm="1">
        <f t="array" ref="AH963">IF(LEN(V963)&gt;1,V963,_xlfn.LET(_xlpm.cls,Y963, _xlpm.ord,IFERROR(Z963,"#N/C"), _xlpm.subord,IFERROR(AA963,"#N/C"), _xlpm.infr,IFERROR(AB963,"#N/C"), _xlpm.sf,IFERROR(AC963,"#N/C"), _xlpm.fam,IFERROR(AD963,"#N/C"), _xlpm.subfam,IF(TRIM(AE963)="-","#N/C",IFERROR(AE963,"#N/C")),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_xlpm.fallback,IF(IFERROR(Z963,"#N/C")="#N/C",Y963,IF(IFERROR(AA963,"#N/C")="#N/C",Z963,IF(IFERROR(AB963,"#N/C")="#N/C",AA963,IF(IFERROR(AC963,"#N/C")="#N/C",AB963,IF(IFERROR(AD963,"#N/C")="#N/C",AC963,IF(IFERROR(AE963,"#N/C")="#N/C",AD963,"#N/C")))))), _xlpm.finalResult,IF(OR(_xlpm.computedResult="",_xlpm.computedResult="#N/C"),_xlpm.fallback,_xlpm.computedResult), INDEX(_xlpm.finalResult,1)))</f>
        <v>fly</v>
      </c>
      <c r="AI963" s="106" t="s">
        <v>35</v>
      </c>
      <c r="AJ963" s="55" t="str">
        <f t="shared" si="133"/>
        <v>Insecta.Diptera.Brachycera.Muscomorpha.Muscoidea.Fanniidae.0.Fannia.#N/C</v>
      </c>
    </row>
    <row r="964" spans="1:36" x14ac:dyDescent="0.25">
      <c r="A964" s="3">
        <v>155</v>
      </c>
      <c r="B964" s="50" t="str">
        <f t="shared" si="129"/>
        <v>FAIR-D4_155</v>
      </c>
      <c r="C964" s="51" t="s">
        <v>908</v>
      </c>
      <c r="D964" s="4">
        <f t="shared" si="131"/>
        <v>45165</v>
      </c>
      <c r="E964" s="1" t="s">
        <v>1092</v>
      </c>
      <c r="F964" s="81" t="str">
        <f>HYPERLINK(VLOOKUP(E964,Video_List!G:K,5),"video")</f>
        <v>video</v>
      </c>
      <c r="G964" s="5" t="str">
        <f>IF(ISBLANK(E964),"",IFERROR(IF(MATCH(E964,Video_List!$G:$G,)&gt;0,"ok",""),"errr"))</f>
        <v>ok</v>
      </c>
      <c r="H964" s="1" t="s">
        <v>1092</v>
      </c>
      <c r="I964" s="81" t="str">
        <f>HYPERLINK(VLOOKUP(H964,Video_List!G:K,5),"video")</f>
        <v>video</v>
      </c>
      <c r="J964" s="5" t="str">
        <f>IF(ISBLANK(H964),"",IFERROR(IF(MATCH(H964,Video_List!$G:$G,)&gt;0,"ok",""),"error"))</f>
        <v>ok</v>
      </c>
      <c r="K964" s="2">
        <v>45165.430335648103</v>
      </c>
      <c r="L964" s="2">
        <v>45165.430972222202</v>
      </c>
      <c r="M964" s="59">
        <f t="shared" si="130"/>
        <v>6.3657409918960184E-4</v>
      </c>
      <c r="N964" s="53" t="s">
        <v>46</v>
      </c>
      <c r="O964" s="54" t="s">
        <v>35</v>
      </c>
      <c r="P964" s="54" t="s">
        <v>46</v>
      </c>
      <c r="Q964" s="6">
        <v>155</v>
      </c>
      <c r="R964" s="5" t="str">
        <f t="shared" si="134"/>
        <v>FAIR-D4/155</v>
      </c>
      <c r="S964" s="4" t="str">
        <f>IF(ISBLANK(E964),"",IF(E964=H964, "1 video",CONCATENATE((+COUNTIFS(Video_List!$A:$A,Monitoring!C964,Video_List!$D:$D,"&lt;=" &amp;Monitoring!L964)-COUNTIFS(Video_List!$A:$A,Monitoring!C964,Video_List!$D:$D,"&lt;=" &amp;Monitoring!K964))+1," videos")))</f>
        <v>1 video</v>
      </c>
      <c r="T964" s="54" t="s">
        <v>34</v>
      </c>
      <c r="U964" s="75"/>
      <c r="V964" s="7" t="str">
        <f t="shared" si="132"/>
        <v/>
      </c>
      <c r="W964" s="85" t="s">
        <v>32</v>
      </c>
      <c r="X964" s="87" t="s">
        <v>35</v>
      </c>
      <c r="Y964" s="87" t="str">
        <f>+IFERROR(IF(Z964="#N/C","#N/C",IF(Z964=0,INDEX(Taxonomy_UniqueValues!A:A,MATCH(AA964,Taxonomy_UniqueValues!C:C,0)),INDEX(Taxonomy_UniqueValues!A:A,MATCH(Z964,Taxonomy_UniqueValues!B:B,0)))),"#N/C")</f>
        <v>Insecta</v>
      </c>
      <c r="Z964" s="87" t="str">
        <f>+IFERROR(IF(AA964="#N/C","#N/C",IF(AA964=0,INDEX(Taxonomy_UniqueValues!B:B,MATCH(AB964,Taxonomy_UniqueValues!D:D,0)),INDEX(Taxonomy_UniqueValues!B:B,MATCH(AA964,Taxonomy_UniqueValues!C:C,0)))),"#N/C")</f>
        <v>Diptera</v>
      </c>
      <c r="AA964" s="87" t="str">
        <f>+IFERROR(IF(AB964="#N/C","#N/C",IF(AB964=0,INDEX(Taxonomy_UniqueValues!C:C,MATCH(AC964,Taxonomy_UniqueValues!E:E,0)),INDEX(Taxonomy_UniqueValues!C:C,MATCH(AB964,Taxonomy_UniqueValues!D:D,0)))),"#N/C")</f>
        <v>Brachycera</v>
      </c>
      <c r="AB964" s="87" t="str">
        <f>+IFERROR(IF(AC964="#N/C","#N/C",IF(AC964=0,INDEX(Taxonomy_UniqueValues!D:D,MATCH(AD964,Taxonomy_UniqueValues!F:F,0)),INDEX(Taxonomy_UniqueValues!D:D,MATCH(AC964,Taxonomy_UniqueValues!E:E,0)))),"#N/C")</f>
        <v>Muscomorpha</v>
      </c>
      <c r="AC964" s="87" t="str">
        <f>+IFERROR(IF(AD964="#N/C","#N/C",IF(AD964=0,INDEX(Taxonomy_UniqueValues!E:E,MATCH(AE964,Taxonomy_UniqueValues!G:G,0)),INDEX(Taxonomy_UniqueValues!E:E,MATCH(AD964,Taxonomy_UniqueValues!F:F,0)))),"#N/C")</f>
        <v>Muscoidea</v>
      </c>
      <c r="AD964" s="87" t="str">
        <f>+IFERROR(IF(AE964="#N/C","#N/C",IF(AE964=0,INDEX(Taxonomy_UniqueValues!F:F,MATCH(AF964,Taxonomy_UniqueValues!H:H,0)),INDEX(Taxonomy_UniqueValues!F:F,MATCH(AE964,Taxonomy_UniqueValues!G:G,0)))),"#N/C")</f>
        <v>Fanniidae</v>
      </c>
      <c r="AE964" s="87">
        <f>+IFERROR(IF(AF964="#N/C","#N/C",INDEX(Taxonomy_UniqueValues!G:G,MATCH(AF964,Taxonomy_UniqueValues!H:H,0))),"#N/C")</f>
        <v>0</v>
      </c>
      <c r="AF964" s="89" t="s">
        <v>39</v>
      </c>
      <c r="AG964" s="88" t="s">
        <v>37</v>
      </c>
      <c r="AH964" s="39" t="str" cm="1">
        <f t="array" ref="AH964">IF(LEN(V964)&gt;1,V964,_xlfn.LET(_xlpm.cls,Y964, _xlpm.ord,IFERROR(Z964,"#N/C"), _xlpm.subord,IFERROR(AA964,"#N/C"), _xlpm.infr,IFERROR(AB964,"#N/C"), _xlpm.sf,IFERROR(AC964,"#N/C"), _xlpm.fam,IFERROR(AD964,"#N/C"), _xlpm.subfam,IF(TRIM(AE964)="-","#N/C",IFERROR(AE964,"#N/C")),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_xlpm.fallback,IF(IFERROR(Z964,"#N/C")="#N/C",Y964,IF(IFERROR(AA964,"#N/C")="#N/C",Z964,IF(IFERROR(AB964,"#N/C")="#N/C",AA964,IF(IFERROR(AC964,"#N/C")="#N/C",AB964,IF(IFERROR(AD964,"#N/C")="#N/C",AC964,IF(IFERROR(AE964,"#N/C")="#N/C",AD964,"#N/C")))))), _xlpm.finalResult,IF(OR(_xlpm.computedResult="",_xlpm.computedResult="#N/C"),_xlpm.fallback,_xlpm.computedResult), INDEX(_xlpm.finalResult,1)))</f>
        <v>fly</v>
      </c>
      <c r="AI964" s="106" t="s">
        <v>35</v>
      </c>
      <c r="AJ964" s="55" t="str">
        <f t="shared" si="133"/>
        <v>Insecta.Diptera.Brachycera.Muscomorpha.Muscoidea.Fanniidae.0.Fannia.#N/C</v>
      </c>
    </row>
    <row r="965" spans="1:36" x14ac:dyDescent="0.25">
      <c r="A965" s="3">
        <v>156</v>
      </c>
      <c r="B965" s="50" t="str">
        <f t="shared" si="129"/>
        <v>FAIR-D4_156</v>
      </c>
      <c r="C965" s="51" t="s">
        <v>908</v>
      </c>
      <c r="D965" s="4">
        <f t="shared" si="131"/>
        <v>45165</v>
      </c>
      <c r="E965" s="1" t="s">
        <v>1093</v>
      </c>
      <c r="F965" s="81" t="str">
        <f>HYPERLINK(VLOOKUP(E965,Video_List!G:K,5),"video")</f>
        <v>video</v>
      </c>
      <c r="G965" s="5" t="str">
        <f>IF(ISBLANK(E965),"",IFERROR(IF(MATCH(E965,Video_List!$G:$G,)&gt;0,"ok",""),"errr"))</f>
        <v>ok</v>
      </c>
      <c r="H965" s="1" t="s">
        <v>1094</v>
      </c>
      <c r="I965" s="81" t="str">
        <f>HYPERLINK(VLOOKUP(H965,Video_List!G:K,5),"video")</f>
        <v>video</v>
      </c>
      <c r="J965" s="5" t="str">
        <f>IF(ISBLANK(H965),"",IFERROR(IF(MATCH(H965,Video_List!$G:$G,)&gt;0,"ok",""),"error"))</f>
        <v>ok</v>
      </c>
      <c r="K965" s="2">
        <v>45165.433958333299</v>
      </c>
      <c r="L965" s="2">
        <v>45165.437673611101</v>
      </c>
      <c r="M965" s="59">
        <f t="shared" si="130"/>
        <v>3.715277802257333E-3</v>
      </c>
      <c r="N965" s="53" t="s">
        <v>46</v>
      </c>
      <c r="O965" s="54" t="s">
        <v>35</v>
      </c>
      <c r="P965" s="54" t="s">
        <v>33</v>
      </c>
      <c r="Q965" s="6">
        <v>156</v>
      </c>
      <c r="R965" s="5" t="str">
        <f t="shared" si="134"/>
        <v>FAIR-D4/156</v>
      </c>
      <c r="S965" s="4" t="str">
        <f>IF(ISBLANK(E965),"",IF(E965=H965, "1 video",CONCATENATE((+COUNTIFS(Video_List!$A:$A,Monitoring!C965,Video_List!$D:$D,"&lt;=" &amp;Monitoring!L965)-COUNTIFS(Video_List!$A:$A,Monitoring!C965,Video_List!$D:$D,"&lt;=" &amp;Monitoring!K965))+1," videos")))</f>
        <v>4 videos</v>
      </c>
      <c r="T965" s="54" t="s">
        <v>34</v>
      </c>
      <c r="U965" s="75"/>
      <c r="V965" s="7" t="str">
        <f t="shared" si="132"/>
        <v/>
      </c>
      <c r="W965" s="85" t="s">
        <v>32</v>
      </c>
      <c r="X965" s="87" t="s">
        <v>35</v>
      </c>
      <c r="Y965" s="87" t="str">
        <f>+IFERROR(IF(Z965="#N/C","#N/C",IF(Z965=0,INDEX(Taxonomy_UniqueValues!A:A,MATCH(AA965,Taxonomy_UniqueValues!C:C,0)),INDEX(Taxonomy_UniqueValues!A:A,MATCH(Z965,Taxonomy_UniqueValues!B:B,0)))),"#N/C")</f>
        <v>Insecta</v>
      </c>
      <c r="Z965" s="87" t="str">
        <f>+IFERROR(IF(AA965="#N/C","#N/C",IF(AA965=0,INDEX(Taxonomy_UniqueValues!B:B,MATCH(AB965,Taxonomy_UniqueValues!D:D,0)),INDEX(Taxonomy_UniqueValues!B:B,MATCH(AA965,Taxonomy_UniqueValues!C:C,0)))),"#N/C")</f>
        <v>Diptera</v>
      </c>
      <c r="AA965" s="87" t="str">
        <f>+IFERROR(IF(AB965="#N/C","#N/C",IF(AB965=0,INDEX(Taxonomy_UniqueValues!C:C,MATCH(AC965,Taxonomy_UniqueValues!E:E,0)),INDEX(Taxonomy_UniqueValues!C:C,MATCH(AB965,Taxonomy_UniqueValues!D:D,0)))),"#N/C")</f>
        <v>Brachycera</v>
      </c>
      <c r="AB965" s="87" t="str">
        <f>+IFERROR(IF(AC965="#N/C","#N/C",IF(AC965=0,INDEX(Taxonomy_UniqueValues!D:D,MATCH(AD965,Taxonomy_UniqueValues!F:F,0)),INDEX(Taxonomy_UniqueValues!D:D,MATCH(AC965,Taxonomy_UniqueValues!E:E,0)))),"#N/C")</f>
        <v>Muscomorpha</v>
      </c>
      <c r="AC965" s="87" t="str">
        <f>+IFERROR(IF(AD965="#N/C","#N/C",IF(AD965=0,INDEX(Taxonomy_UniqueValues!E:E,MATCH(AE965,Taxonomy_UniqueValues!G:G,0)),INDEX(Taxonomy_UniqueValues!E:E,MATCH(AD965,Taxonomy_UniqueValues!F:F,0)))),"#N/C")</f>
        <v>Muscoidea</v>
      </c>
      <c r="AD965" s="87" t="str">
        <f>+IFERROR(IF(AE965="#N/C","#N/C",IF(AE965=0,INDEX(Taxonomy_UniqueValues!F:F,MATCH(AF965,Taxonomy_UniqueValues!H:H,0)),INDEX(Taxonomy_UniqueValues!F:F,MATCH(AE965,Taxonomy_UniqueValues!G:G,0)))),"#N/C")</f>
        <v>Fanniidae</v>
      </c>
      <c r="AE965" s="87">
        <f>+IFERROR(IF(AF965="#N/C","#N/C",INDEX(Taxonomy_UniqueValues!G:G,MATCH(AF965,Taxonomy_UniqueValues!H:H,0))),"#N/C")</f>
        <v>0</v>
      </c>
      <c r="AF965" s="89" t="s">
        <v>39</v>
      </c>
      <c r="AG965" s="88" t="s">
        <v>37</v>
      </c>
      <c r="AH965" s="39" t="str" cm="1">
        <f t="array" ref="AH965">IF(LEN(V965)&gt;1,V965,_xlfn.LET(_xlpm.cls,Y965, _xlpm.ord,IFERROR(Z965,"#N/C"), _xlpm.subord,IFERROR(AA965,"#N/C"), _xlpm.infr,IFERROR(AB965,"#N/C"), _xlpm.sf,IFERROR(AC965,"#N/C"), _xlpm.fam,IFERROR(AD965,"#N/C"), _xlpm.subfam,IF(TRIM(AE965)="-","#N/C",IFERROR(AE965,"#N/C")),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_xlpm.fallback,IF(IFERROR(Z965,"#N/C")="#N/C",Y965,IF(IFERROR(AA965,"#N/C")="#N/C",Z965,IF(IFERROR(AB965,"#N/C")="#N/C",AA965,IF(IFERROR(AC965,"#N/C")="#N/C",AB965,IF(IFERROR(AD965,"#N/C")="#N/C",AC965,IF(IFERROR(AE965,"#N/C")="#N/C",AD965,"#N/C")))))), _xlpm.finalResult,IF(OR(_xlpm.computedResult="",_xlpm.computedResult="#N/C"),_xlpm.fallback,_xlpm.computedResult), INDEX(_xlpm.finalResult,1)))</f>
        <v>fly</v>
      </c>
      <c r="AI965" s="106" t="s">
        <v>35</v>
      </c>
      <c r="AJ965" s="55" t="str">
        <f t="shared" si="133"/>
        <v>Insecta.Diptera.Brachycera.Muscomorpha.Muscoidea.Fanniidae.0.Fannia.#N/C</v>
      </c>
    </row>
    <row r="966" spans="1:36" x14ac:dyDescent="0.25">
      <c r="A966" s="3">
        <v>157</v>
      </c>
      <c r="B966" s="50" t="str">
        <f t="shared" si="129"/>
        <v>FAIR-D4_157</v>
      </c>
      <c r="C966" s="51" t="s">
        <v>908</v>
      </c>
      <c r="D966" s="4">
        <f t="shared" si="131"/>
        <v>45165</v>
      </c>
      <c r="E966" s="1" t="s">
        <v>1095</v>
      </c>
      <c r="F966" s="81" t="str">
        <f>HYPERLINK(VLOOKUP(E966,Video_List!G:K,5),"video")</f>
        <v>video</v>
      </c>
      <c r="G966" s="5" t="str">
        <f>IF(ISBLANK(E966),"",IFERROR(IF(MATCH(E966,Video_List!$G:$G,)&gt;0,"ok",""),"errr"))</f>
        <v>ok</v>
      </c>
      <c r="H966" s="1" t="s">
        <v>1096</v>
      </c>
      <c r="I966" s="81" t="str">
        <f>HYPERLINK(VLOOKUP(H966,Video_List!G:K,5),"video")</f>
        <v>video</v>
      </c>
      <c r="J966" s="5" t="str">
        <f>IF(ISBLANK(H966),"",IFERROR(IF(MATCH(H966,Video_List!$G:$G,)&gt;0,"ok",""),"error"))</f>
        <v>ok</v>
      </c>
      <c r="K966" s="2">
        <v>45165.449374999997</v>
      </c>
      <c r="L966" s="2">
        <v>45165.451400462996</v>
      </c>
      <c r="M966" s="59">
        <f t="shared" si="130"/>
        <v>2.0254629998817109E-3</v>
      </c>
      <c r="N966" s="53" t="s">
        <v>46</v>
      </c>
      <c r="O966" s="54" t="s">
        <v>35</v>
      </c>
      <c r="P966" s="54" t="s">
        <v>46</v>
      </c>
      <c r="Q966" s="6">
        <v>157</v>
      </c>
      <c r="R966" s="5" t="str">
        <f t="shared" si="134"/>
        <v>FAIR-D4/157</v>
      </c>
      <c r="S966" s="4" t="str">
        <f>IF(ISBLANK(E966),"",IF(E966=H966, "1 video",CONCATENATE((+COUNTIFS(Video_List!$A:$A,Monitoring!C966,Video_List!$D:$D,"&lt;=" &amp;Monitoring!L966)-COUNTIFS(Video_List!$A:$A,Monitoring!C966,Video_List!$D:$D,"&lt;=" &amp;Monitoring!K966))+1," videos")))</f>
        <v>2 videos</v>
      </c>
      <c r="T966" s="54" t="s">
        <v>34</v>
      </c>
      <c r="U966" s="75"/>
      <c r="V966" s="7" t="str">
        <f t="shared" si="132"/>
        <v/>
      </c>
      <c r="W966" s="85" t="s">
        <v>35</v>
      </c>
      <c r="X966" s="87" t="s">
        <v>35</v>
      </c>
      <c r="Y966" s="87" t="str">
        <f>+IFERROR(IF(Z966="#N/C","#N/C",INDEX(Taxonomy_UniqueValues!A:A,MATCH(Z966,Taxonomy_UniqueValues!B:B,0))),"#N/C")</f>
        <v>Insecta</v>
      </c>
      <c r="Z966" s="87" t="str">
        <f>+IFERROR(IF(AA966="#N/C","#N/C",INDEX(Taxonomy_UniqueValues!B:B,MATCH(AA966,Taxonomy_UniqueValues!C:C,0))),"#N/C")</f>
        <v>Diptera</v>
      </c>
      <c r="AA966" s="87" t="s">
        <v>49</v>
      </c>
      <c r="AB966" s="87" t="str">
        <f>+IFERROR(IF(AC966="#N/C","#N/C",INDEX(Taxonomy_UniqueValues!D:D,MATCH(AC966,Taxonomy_UniqueValues!E:E,0))),"#N/C")</f>
        <v>#N/C</v>
      </c>
      <c r="AC966" s="87" t="str">
        <f>+IFERROR(IF(AD966="#N/C","#N/C",INDEX(Taxonomy_UniqueValues!E:E,MATCH(AD966,Taxonomy_UniqueValues!F:F,0))),"#N/C")</f>
        <v>#N/C</v>
      </c>
      <c r="AD966" s="87" t="str">
        <f>+IFERROR(IF(AE966="#N/C","#N/C",INDEX(Taxonomy_UniqueValues!F:F,MATCH(AE966,Taxonomy_UniqueValues!G:G,0))),"#N/C")</f>
        <v>#N/C</v>
      </c>
      <c r="AE966" s="87" t="str">
        <f>+IFERROR(IF(AF966="#N/C","#N/C",INDEX(Taxonomy_UniqueValues!G:G,MATCH(AF966,Taxonomy_UniqueValues!H:H,0))),"#N/C")</f>
        <v>#N/C</v>
      </c>
      <c r="AF966" s="89" t="str">
        <f>+IFERROR(IF(AG966="#N/C","#N/C",INDEX(Taxonomy_UniqueValues!H:H,MATCH(AG966,Taxonomy_UniqueValues!I:I,0))),"#N/C")</f>
        <v>#N/C</v>
      </c>
      <c r="AG966" s="88" t="s">
        <v>37</v>
      </c>
      <c r="AH966" s="39" t="str" cm="1">
        <f t="array" ref="AH966">IF(LEN(V966)&gt;1,V966,_xlfn.LET(_xlpm.cls,Y966, _xlpm.ord,IFERROR(Z966,"#N/C"), _xlpm.subord,IFERROR(AA966,"#N/C"), _xlpm.infr,IFERROR(AB966,"#N/C"), _xlpm.sf,IFERROR(AC966,"#N/C"), _xlpm.fam,IFERROR(AD966,"#N/C"), _xlpm.subfam,IF(TRIM(AE966)="-","#N/C",IFERROR(AE966,"#N/C")),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_xlpm.fallback,IF(IFERROR(Z966,"#N/C")="#N/C",Y966,IF(IFERROR(AA966,"#N/C")="#N/C",Z966,IF(IFERROR(AB966,"#N/C")="#N/C",AA966,IF(IFERROR(AC966,"#N/C")="#N/C",AB966,IF(IFERROR(AD966,"#N/C")="#N/C",AC966,IF(IFERROR(AE966,"#N/C")="#N/C",AD966,"#N/C")))))), _xlpm.finalResult,IF(OR(_xlpm.computedResult="",_xlpm.computedResult="#N/C"),_xlpm.fallback,_xlpm.computedResult), INDEX(_xlpm.finalResult,1)))</f>
        <v>Brachycera</v>
      </c>
      <c r="AI966" s="106" t="s">
        <v>35</v>
      </c>
      <c r="AJ966" s="55" t="str">
        <f t="shared" si="133"/>
        <v>Insecta.Diptera.Brachycera.#N/C.#N/C.#N/C.#N/C.#N/C.#N/C</v>
      </c>
    </row>
    <row r="967" spans="1:36" x14ac:dyDescent="0.25">
      <c r="A967" s="3">
        <v>158</v>
      </c>
      <c r="B967" s="50" t="str">
        <f t="shared" si="129"/>
        <v>FAIR-D4_158</v>
      </c>
      <c r="C967" s="51" t="s">
        <v>908</v>
      </c>
      <c r="D967" s="4">
        <f t="shared" si="131"/>
        <v>45165</v>
      </c>
      <c r="E967" s="1" t="s">
        <v>1095</v>
      </c>
      <c r="F967" s="81" t="str">
        <f>HYPERLINK(VLOOKUP(E967,Video_List!G:K,5),"video")</f>
        <v>video</v>
      </c>
      <c r="G967" s="5" t="str">
        <f>IF(ISBLANK(E967),"",IFERROR(IF(MATCH(E967,Video_List!$G:$G,)&gt;0,"ok",""),"errr"))</f>
        <v>ok</v>
      </c>
      <c r="H967" s="1" t="s">
        <v>1097</v>
      </c>
      <c r="I967" s="81" t="str">
        <f>HYPERLINK(VLOOKUP(H967,Video_List!G:K,5),"video")</f>
        <v>video</v>
      </c>
      <c r="J967" s="5" t="str">
        <f>IF(ISBLANK(H967),"",IFERROR(IF(MATCH(H967,Video_List!$G:$G,)&gt;0,"ok",""),"error"))</f>
        <v>ok</v>
      </c>
      <c r="K967" s="2">
        <v>45165.449374999997</v>
      </c>
      <c r="L967" s="2">
        <v>45165.452731481499</v>
      </c>
      <c r="M967" s="59">
        <f t="shared" si="130"/>
        <v>3.3564815021236427E-3</v>
      </c>
      <c r="N967" s="53" t="s">
        <v>46</v>
      </c>
      <c r="O967" s="54" t="s">
        <v>35</v>
      </c>
      <c r="P967" s="54" t="s">
        <v>46</v>
      </c>
      <c r="Q967" s="6">
        <v>158</v>
      </c>
      <c r="R967" s="5" t="str">
        <f t="shared" si="134"/>
        <v>FAIR-D4/158</v>
      </c>
      <c r="S967" s="4" t="str">
        <f>IF(ISBLANK(E967),"",IF(E967=H967, "1 video",CONCATENATE((+COUNTIFS(Video_List!$A:$A,Monitoring!C967,Video_List!$D:$D,"&lt;=" &amp;Monitoring!L967)-COUNTIFS(Video_List!$A:$A,Monitoring!C967,Video_List!$D:$D,"&lt;=" &amp;Monitoring!K967))+1," videos")))</f>
        <v>3 videos</v>
      </c>
      <c r="T967" s="54" t="s">
        <v>34</v>
      </c>
      <c r="U967" s="75" t="s">
        <v>3727</v>
      </c>
      <c r="V967" s="7" t="str">
        <f t="shared" si="132"/>
        <v>fly_small</v>
      </c>
      <c r="W967" s="85" t="s">
        <v>35</v>
      </c>
      <c r="X967" s="87" t="s">
        <v>35</v>
      </c>
      <c r="Y967" s="87" t="s">
        <v>85</v>
      </c>
      <c r="Z967" s="87" t="str">
        <f>+IFERROR(IF(AA967="#N/C","#N/C",INDEX(Taxonomy_UniqueValues!B:B,MATCH(AA967,Taxonomy_UniqueValues!C:C,0))),"#N/C")</f>
        <v>#N/C</v>
      </c>
      <c r="AA967" s="87" t="str">
        <f>+IFERROR(IF(AC967="#N/C","#N/C",INDEX(Taxonomy_UniqueValues!C:C,MATCH(AC967,Taxonomy_UniqueValues!E:E,0))),"#N/C")</f>
        <v>#N/C</v>
      </c>
      <c r="AB967" s="87" t="str">
        <f>+IFERROR(IF(AC967="#N/C","#N/C",INDEX(Taxonomy_UniqueValues!D:D,MATCH(AC967,Taxonomy_UniqueValues!E:E,0))),"#N/C")</f>
        <v>#N/C</v>
      </c>
      <c r="AC967" s="87" t="str">
        <f>+IFERROR(IF(AD967="#N/C","#N/C",INDEX(Taxonomy_UniqueValues!E:E,MATCH(AD967,Taxonomy_UniqueValues!F:F,0))),"#N/C")</f>
        <v>#N/C</v>
      </c>
      <c r="AD967" s="87" t="str">
        <f>+IFERROR(IF(AE967="#N/C","#N/C",INDEX(Taxonomy_UniqueValues!F:F,MATCH(AE967,Taxonomy_UniqueValues!G:G,0))),"#N/C")</f>
        <v>#N/C</v>
      </c>
      <c r="AE967" s="87" t="str">
        <f>+IFERROR(IF(AF967="#N/C","#N/C",INDEX(Taxonomy_UniqueValues!G:G,MATCH(AF967,Taxonomy_UniqueValues!H:H,0))),"#N/C")</f>
        <v>#N/C</v>
      </c>
      <c r="AF967" s="89" t="str">
        <f>+IFERROR(IF(AG967="#N/C","#N/C",INDEX(Taxonomy_UniqueValues!H:H,MATCH(AG967,Taxonomy_UniqueValues!I:I,0))),"#N/C")</f>
        <v>#N/C</v>
      </c>
      <c r="AG967" s="88" t="s">
        <v>37</v>
      </c>
      <c r="AH967" s="39" t="str" cm="1">
        <f t="array" ref="AH967">IF(LEN(V967)&gt;1,V967,_xlfn.LET(_xlpm.cls,Y967, _xlpm.ord,IFERROR(Z967,"#N/C"), _xlpm.subord,IFERROR(AA967,"#N/C"), _xlpm.infr,IFERROR(AB967,"#N/C"), _xlpm.sf,IFERROR(AC967,"#N/C"), _xlpm.fam,IFERROR(AD967,"#N/C"), _xlpm.subfam,IF(TRIM(AE967)="-","#N/C",IFERROR(AE967,"#N/C")),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_xlpm.fallback,IF(IFERROR(Z967,"#N/C")="#N/C",Y967,IF(IFERROR(AA967,"#N/C")="#N/C",Z967,IF(IFERROR(AB967,"#N/C")="#N/C",AA967,IF(IFERROR(AC967,"#N/C")="#N/C",AB967,IF(IFERROR(AD967,"#N/C")="#N/C",AC967,IF(IFERROR(AE967,"#N/C")="#N/C",AD967,"#N/C")))))), _xlpm.finalResult,IF(OR(_xlpm.computedResult="",_xlpm.computedResult="#N/C"),_xlpm.fallback,_xlpm.computedResult), INDEX(_xlpm.finalResult,1)))</f>
        <v>fly_small</v>
      </c>
      <c r="AI967" s="106" t="s">
        <v>35</v>
      </c>
      <c r="AJ967" s="55" t="str">
        <f t="shared" si="133"/>
        <v>Insecta.#N/C.#N/C.#N/C.#N/C.#N/C.#N/C.#N/C.#N/C</v>
      </c>
    </row>
    <row r="968" spans="1:36" x14ac:dyDescent="0.25">
      <c r="A968" s="3">
        <v>159</v>
      </c>
      <c r="B968" s="50" t="str">
        <f t="shared" si="129"/>
        <v>FAIR-D4_159</v>
      </c>
      <c r="C968" s="51" t="s">
        <v>908</v>
      </c>
      <c r="D968" s="4">
        <f t="shared" si="131"/>
        <v>45165</v>
      </c>
      <c r="E968" s="1" t="s">
        <v>1095</v>
      </c>
      <c r="F968" s="81" t="str">
        <f>HYPERLINK(VLOOKUP(E968,Video_List!G:K,5),"video")</f>
        <v>video</v>
      </c>
      <c r="G968" s="5" t="str">
        <f>IF(ISBLANK(E968),"",IFERROR(IF(MATCH(E968,Video_List!$G:$G,)&gt;0,"ok",""),"errr"))</f>
        <v>ok</v>
      </c>
      <c r="H968" s="1" t="s">
        <v>1096</v>
      </c>
      <c r="I968" s="81" t="str">
        <f>HYPERLINK(VLOOKUP(H968,Video_List!G:K,5),"video")</f>
        <v>video</v>
      </c>
      <c r="J968" s="5" t="str">
        <f>IF(ISBLANK(H968),"",IFERROR(IF(MATCH(H968,Video_List!$G:$G,)&gt;0,"ok",""),"error"))</f>
        <v>ok</v>
      </c>
      <c r="K968" s="2">
        <v>45165.449560185203</v>
      </c>
      <c r="L968" s="2">
        <v>45165.4514583333</v>
      </c>
      <c r="M968" s="59">
        <f t="shared" si="130"/>
        <v>1.8981480970978737E-3</v>
      </c>
      <c r="N968" s="53" t="s">
        <v>46</v>
      </c>
      <c r="O968" s="54" t="s">
        <v>35</v>
      </c>
      <c r="P968" s="54" t="s">
        <v>33</v>
      </c>
      <c r="Q968" s="6">
        <v>159</v>
      </c>
      <c r="R968" s="5" t="str">
        <f t="shared" si="134"/>
        <v>FAIR-D4/159</v>
      </c>
      <c r="S968" s="4" t="str">
        <f>IF(ISBLANK(E968),"",IF(E968=H968, "1 video",CONCATENATE((+COUNTIFS(Video_List!$A:$A,Monitoring!C968,Video_List!$D:$D,"&lt;=" &amp;Monitoring!L968)-COUNTIFS(Video_List!$A:$A,Monitoring!C968,Video_List!$D:$D,"&lt;=" &amp;Monitoring!K968))+1," videos")))</f>
        <v>2 videos</v>
      </c>
      <c r="T968" s="54" t="s">
        <v>34</v>
      </c>
      <c r="U968" s="75"/>
      <c r="V968" s="7" t="str">
        <f t="shared" si="132"/>
        <v/>
      </c>
      <c r="W968" s="85" t="s">
        <v>35</v>
      </c>
      <c r="X968" s="87" t="s">
        <v>35</v>
      </c>
      <c r="Y968" s="87" t="str">
        <f>+IFERROR(IF(Z968="#N/C","#N/C",INDEX(Taxonomy_UniqueValues!A:A,MATCH(Z968,Taxonomy_UniqueValues!B:B,0))),"#N/C")</f>
        <v>Insecta</v>
      </c>
      <c r="Z968" s="87" t="str">
        <f>+IFERROR(IF(AA968="#N/C","#N/C",INDEX(Taxonomy_UniqueValues!B:B,MATCH(AA968,Taxonomy_UniqueValues!C:C,0))),"#N/C")</f>
        <v>Diptera</v>
      </c>
      <c r="AA968" s="87" t="s">
        <v>49</v>
      </c>
      <c r="AB968" s="87" t="str">
        <f>+IFERROR(IF(AC968="#N/C","#N/C",INDEX(Taxonomy_UniqueValues!D:D,MATCH(AC968,Taxonomy_UniqueValues!E:E,0))),"#N/C")</f>
        <v>#N/C</v>
      </c>
      <c r="AC968" s="87" t="str">
        <f>+IFERROR(IF(AD968="#N/C","#N/C",INDEX(Taxonomy_UniqueValues!E:E,MATCH(AD968,Taxonomy_UniqueValues!F:F,0))),"#N/C")</f>
        <v>#N/C</v>
      </c>
      <c r="AD968" s="87" t="str">
        <f>+IFERROR(IF(AE968="#N/C","#N/C",INDEX(Taxonomy_UniqueValues!F:F,MATCH(AE968,Taxonomy_UniqueValues!G:G,0))),"#N/C")</f>
        <v>#N/C</v>
      </c>
      <c r="AE968" s="87" t="str">
        <f>+IFERROR(IF(AF968="#N/C","#N/C",INDEX(Taxonomy_UniqueValues!G:G,MATCH(AF968,Taxonomy_UniqueValues!H:H,0))),"#N/C")</f>
        <v>#N/C</v>
      </c>
      <c r="AF968" s="89" t="str">
        <f>+IFERROR(IF(AG968="#N/C","#N/C",INDEX(Taxonomy_UniqueValues!H:H,MATCH(AG968,Taxonomy_UniqueValues!I:I,0))),"#N/C")</f>
        <v>#N/C</v>
      </c>
      <c r="AG968" s="88" t="s">
        <v>37</v>
      </c>
      <c r="AH968" s="39" t="str" cm="1">
        <f t="array" ref="AH968">IF(LEN(V968)&gt;1,V968,_xlfn.LET(_xlpm.cls,Y968, _xlpm.ord,IFERROR(Z968,"#N/C"), _xlpm.subord,IFERROR(AA968,"#N/C"), _xlpm.infr,IFERROR(AB968,"#N/C"), _xlpm.sf,IFERROR(AC968,"#N/C"), _xlpm.fam,IFERROR(AD968,"#N/C"), _xlpm.subfam,IF(TRIM(AE968)="-","#N/C",IFERROR(AE968,"#N/C")),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_xlpm.fallback,IF(IFERROR(Z968,"#N/C")="#N/C",Y968,IF(IFERROR(AA968,"#N/C")="#N/C",Z968,IF(IFERROR(AB968,"#N/C")="#N/C",AA968,IF(IFERROR(AC968,"#N/C")="#N/C",AB968,IF(IFERROR(AD968,"#N/C")="#N/C",AC968,IF(IFERROR(AE968,"#N/C")="#N/C",AD968,"#N/C")))))), _xlpm.finalResult,IF(OR(_xlpm.computedResult="",_xlpm.computedResult="#N/C"),_xlpm.fallback,_xlpm.computedResult), INDEX(_xlpm.finalResult,1)))</f>
        <v>Brachycera</v>
      </c>
      <c r="AI968" s="106" t="s">
        <v>35</v>
      </c>
      <c r="AJ968" s="55" t="str">
        <f t="shared" si="133"/>
        <v>Insecta.Diptera.Brachycera.#N/C.#N/C.#N/C.#N/C.#N/C.#N/C</v>
      </c>
    </row>
    <row r="969" spans="1:36" x14ac:dyDescent="0.25">
      <c r="A969" s="3">
        <v>160</v>
      </c>
      <c r="B969" s="50" t="str">
        <f t="shared" si="129"/>
        <v>FAIR-D4_160</v>
      </c>
      <c r="C969" s="51" t="s">
        <v>908</v>
      </c>
      <c r="D969" s="4">
        <f t="shared" si="131"/>
        <v>45165</v>
      </c>
      <c r="E969" s="1" t="s">
        <v>1096</v>
      </c>
      <c r="F969" s="81" t="str">
        <f>HYPERLINK(VLOOKUP(E969,Video_List!G:K,5),"video")</f>
        <v>video</v>
      </c>
      <c r="G969" s="5" t="str">
        <f>IF(ISBLANK(E969),"",IFERROR(IF(MATCH(E969,Video_List!$G:$G,)&gt;0,"ok",""),"errr"))</f>
        <v>ok</v>
      </c>
      <c r="H969" s="1" t="s">
        <v>1096</v>
      </c>
      <c r="I969" s="81" t="str">
        <f>HYPERLINK(VLOOKUP(H969,Video_List!G:K,5),"video")</f>
        <v>video</v>
      </c>
      <c r="J969" s="5" t="str">
        <f>IF(ISBLANK(H969),"",IFERROR(IF(MATCH(H969,Video_List!$G:$G,)&gt;0,"ok",""),"error"))</f>
        <v>ok</v>
      </c>
      <c r="K969" s="2">
        <v>45165.451111111099</v>
      </c>
      <c r="L969" s="2">
        <v>45165.451469907399</v>
      </c>
      <c r="M969" s="59">
        <f t="shared" si="130"/>
        <v>3.5879630013369024E-4</v>
      </c>
      <c r="N969" s="53" t="s">
        <v>46</v>
      </c>
      <c r="O969" s="54" t="s">
        <v>35</v>
      </c>
      <c r="P969" s="54" t="s">
        <v>46</v>
      </c>
      <c r="Q969" s="6">
        <v>160</v>
      </c>
      <c r="R969" s="5" t="str">
        <f t="shared" si="134"/>
        <v>FAIR-D4/160</v>
      </c>
      <c r="S969" s="4" t="str">
        <f>IF(ISBLANK(E969),"",IF(E969=H969, "1 video",CONCATENATE((+COUNTIFS(Video_List!$A:$A,Monitoring!C969,Video_List!$D:$D,"&lt;=" &amp;Monitoring!L969)-COUNTIFS(Video_List!$A:$A,Monitoring!C969,Video_List!$D:$D,"&lt;=" &amp;Monitoring!K969))+1," videos")))</f>
        <v>1 video</v>
      </c>
      <c r="T969" s="54" t="s">
        <v>34</v>
      </c>
      <c r="U969" s="75"/>
      <c r="V969" s="7" t="str">
        <f t="shared" si="132"/>
        <v/>
      </c>
      <c r="W969" s="85" t="s">
        <v>32</v>
      </c>
      <c r="X969" s="87" t="s">
        <v>35</v>
      </c>
      <c r="Y969" s="87" t="str">
        <f>+IFERROR(IF(Z969="#N/C","#N/C",INDEX(Taxonomy_UniqueValues!A:A,MATCH(Z969,Taxonomy_UniqueValues!B:B,0))),"#N/C")</f>
        <v>Insecta</v>
      </c>
      <c r="Z969" s="87" t="str">
        <f>+IFERROR(IF(AA969="#N/C","#N/C",INDEX(Taxonomy_UniqueValues!B:B,MATCH(AA969,Taxonomy_UniqueValues!C:C,0))),"#N/C")</f>
        <v>Diptera</v>
      </c>
      <c r="AA969" s="87" t="str">
        <f>+IFERROR(IF(AC969="#N/C","#N/C",INDEX(Taxonomy_UniqueValues!C:C,MATCH(AC969,Taxonomy_UniqueValues!E:E,0))),"#N/C")</f>
        <v>Brachycera</v>
      </c>
      <c r="AB969" s="87" t="str">
        <f>+IFERROR(IF(AC969="#N/C","#N/C",INDEX(Taxonomy_UniqueValues!D:D,MATCH(AC969,Taxonomy_UniqueValues!E:E,0))),"#N/C")</f>
        <v>Muscomorpha</v>
      </c>
      <c r="AC969" s="87" t="s">
        <v>36</v>
      </c>
      <c r="AD969" s="87" t="str">
        <f>+IFERROR(IF(AE969="#N/C","#N/C",INDEX(Taxonomy_UniqueValues!F:F,MATCH(AE969,Taxonomy_UniqueValues!G:G,0))),"#N/C")</f>
        <v>#N/C</v>
      </c>
      <c r="AE969" s="87" t="str">
        <f>+IFERROR(IF(AF969="#N/C","#N/C",INDEX(Taxonomy_UniqueValues!G:G,MATCH(AF969,Taxonomy_UniqueValues!H:H,0))),"#N/C")</f>
        <v>#N/C</v>
      </c>
      <c r="AF969" s="89" t="str">
        <f>+IFERROR(IF(AG969="#N/C","#N/C",INDEX(Taxonomy_UniqueValues!H:H,MATCH(AG969,Taxonomy_UniqueValues!I:I,0))),"#N/C")</f>
        <v>#N/C</v>
      </c>
      <c r="AG969" s="88" t="s">
        <v>37</v>
      </c>
      <c r="AH969" s="39" t="str" cm="1">
        <f t="array" ref="AH969">IF(LEN(V969)&gt;1,V969,_xlfn.LET(_xlpm.cls,Y969, _xlpm.ord,IFERROR(Z969,"#N/C"), _xlpm.subord,IFERROR(AA969,"#N/C"), _xlpm.infr,IFERROR(AB969,"#N/C"), _xlpm.sf,IFERROR(AC969,"#N/C"), _xlpm.fam,IFERROR(AD969,"#N/C"), _xlpm.subfam,IF(TRIM(AE969)="-","#N/C",IFERROR(AE969,"#N/C")),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_xlpm.fallback,IF(IFERROR(Z969,"#N/C")="#N/C",Y969,IF(IFERROR(AA969,"#N/C")="#N/C",Z969,IF(IFERROR(AB969,"#N/C")="#N/C",AA969,IF(IFERROR(AC969,"#N/C")="#N/C",AB969,IF(IFERROR(AD969,"#N/C")="#N/C",AC969,IF(IFERROR(AE969,"#N/C")="#N/C",AD969,"#N/C")))))), _xlpm.finalResult,IF(OR(_xlpm.computedResult="",_xlpm.computedResult="#N/C"),_xlpm.fallback,_xlpm.computedResult), INDEX(_xlpm.finalResult,1)))</f>
        <v>Muscoidea</v>
      </c>
      <c r="AI969" s="106" t="s">
        <v>35</v>
      </c>
      <c r="AJ969" s="55" t="str">
        <f t="shared" si="133"/>
        <v>Insecta.Diptera.Brachycera.Muscomorpha.Muscoidea.#N/C.#N/C.#N/C.#N/C</v>
      </c>
    </row>
    <row r="970" spans="1:36" x14ac:dyDescent="0.25">
      <c r="A970" s="3">
        <v>161</v>
      </c>
      <c r="B970" s="50" t="str">
        <f t="shared" si="129"/>
        <v>FAIR-D4_161</v>
      </c>
      <c r="C970" s="51" t="s">
        <v>908</v>
      </c>
      <c r="D970" s="4">
        <f t="shared" si="131"/>
        <v>45165</v>
      </c>
      <c r="E970" s="1" t="s">
        <v>1098</v>
      </c>
      <c r="F970" s="81" t="str">
        <f>HYPERLINK(VLOOKUP(E970,Video_List!G:K,5),"video")</f>
        <v>video</v>
      </c>
      <c r="G970" s="5" t="str">
        <f>IF(ISBLANK(E970),"",IFERROR(IF(MATCH(E970,Video_List!$G:$G,)&gt;0,"ok",""),"errr"))</f>
        <v>ok</v>
      </c>
      <c r="H970" s="1" t="s">
        <v>1099</v>
      </c>
      <c r="I970" s="81" t="str">
        <f>HYPERLINK(VLOOKUP(H970,Video_List!G:K,5),"video")</f>
        <v>video</v>
      </c>
      <c r="J970" s="5" t="str">
        <f>IF(ISBLANK(H970),"",IFERROR(IF(MATCH(H970,Video_List!$G:$G,)&gt;0,"ok",""),"error"))</f>
        <v>ok</v>
      </c>
      <c r="K970" s="2">
        <v>45165.460567129601</v>
      </c>
      <c r="L970" s="2">
        <v>45165.461527777799</v>
      </c>
      <c r="M970" s="59">
        <f t="shared" si="130"/>
        <v>9.6064819808816537E-4</v>
      </c>
      <c r="N970" s="53" t="s">
        <v>31</v>
      </c>
      <c r="O970" s="54" t="s">
        <v>35</v>
      </c>
      <c r="P970" s="54" t="s">
        <v>33</v>
      </c>
      <c r="Q970" s="6">
        <v>161</v>
      </c>
      <c r="R970" s="5" t="str">
        <f t="shared" si="134"/>
        <v>FAIR-D4/161</v>
      </c>
      <c r="S970" s="4" t="str">
        <f>IF(ISBLANK(E970),"",IF(E970=H970, "1 video",CONCATENATE((+COUNTIFS(Video_List!$A:$A,Monitoring!C970,Video_List!$D:$D,"&lt;=" &amp;Monitoring!L970)-COUNTIFS(Video_List!$A:$A,Monitoring!C970,Video_List!$D:$D,"&lt;=" &amp;Monitoring!K970))+1," videos")))</f>
        <v>2 videos</v>
      </c>
      <c r="T970" s="54" t="s">
        <v>34</v>
      </c>
      <c r="U970" s="75"/>
      <c r="V970" s="7" t="str">
        <f t="shared" si="132"/>
        <v/>
      </c>
      <c r="W970" s="85" t="s">
        <v>32</v>
      </c>
      <c r="X970" s="87" t="s">
        <v>35</v>
      </c>
      <c r="Y970" s="87" t="str">
        <f>+IFERROR(IF(Z970="#N/C","#N/C",IF(Z970=0,INDEX(Taxonomy_UniqueValues!A:A,MATCH(AA970,Taxonomy_UniqueValues!C:C,0)),INDEX(Taxonomy_UniqueValues!A:A,MATCH(Z970,Taxonomy_UniqueValues!B:B,0)))),"#N/C")</f>
        <v>Insecta</v>
      </c>
      <c r="Z970" s="87" t="str">
        <f>+IFERROR(IF(AA970="#N/C","#N/C",IF(AA970=0,INDEX(Taxonomy_UniqueValues!B:B,MATCH(AB970,Taxonomy_UniqueValues!D:D,0)),INDEX(Taxonomy_UniqueValues!B:B,MATCH(AA970,Taxonomy_UniqueValues!C:C,0)))),"#N/C")</f>
        <v>Diptera</v>
      </c>
      <c r="AA970" s="87" t="str">
        <f>+IFERROR(IF(AB970="#N/C","#N/C",IF(AB970=0,INDEX(Taxonomy_UniqueValues!C:C,MATCH(AC970,Taxonomy_UniqueValues!E:E,0)),INDEX(Taxonomy_UniqueValues!C:C,MATCH(AB970,Taxonomy_UniqueValues!D:D,0)))),"#N/C")</f>
        <v>Brachycera</v>
      </c>
      <c r="AB970" s="87" t="str">
        <f>+IFERROR(IF(AC970="#N/C","#N/C",IF(AC970=0,INDEX(Taxonomy_UniqueValues!D:D,MATCH(AD970,Taxonomy_UniqueValues!F:F,0)),INDEX(Taxonomy_UniqueValues!D:D,MATCH(AC970,Taxonomy_UniqueValues!E:E,0)))),"#N/C")</f>
        <v>Muscomorpha</v>
      </c>
      <c r="AC970" s="87" t="str">
        <f>+IFERROR(IF(AD970="#N/C","#N/C",IF(AD970=0,INDEX(Taxonomy_UniqueValues!E:E,MATCH(AE970,Taxonomy_UniqueValues!G:G,0)),INDEX(Taxonomy_UniqueValues!E:E,MATCH(AD970,Taxonomy_UniqueValues!F:F,0)))),"#N/C")</f>
        <v>Muscoidea</v>
      </c>
      <c r="AD970" s="87" t="str">
        <f>+IFERROR(IF(AE970="#N/C","#N/C",IF(AE970=0,INDEX(Taxonomy_UniqueValues!F:F,MATCH(AF970,Taxonomy_UniqueValues!H:H,0)),INDEX(Taxonomy_UniqueValues!F:F,MATCH(AE970,Taxonomy_UniqueValues!G:G,0)))),"#N/C")</f>
        <v>Fanniidae</v>
      </c>
      <c r="AE970" s="87">
        <f>+IFERROR(IF(AF970="#N/C","#N/C",INDEX(Taxonomy_UniqueValues!G:G,MATCH(AF970,Taxonomy_UniqueValues!H:H,0))),"#N/C")</f>
        <v>0</v>
      </c>
      <c r="AF970" s="89" t="s">
        <v>39</v>
      </c>
      <c r="AG970" s="88" t="s">
        <v>37</v>
      </c>
      <c r="AH970" s="39" t="str" cm="1">
        <f t="array" ref="AH970">IF(LEN(V970)&gt;1,V970,_xlfn.LET(_xlpm.cls,Y970, _xlpm.ord,IFERROR(Z970,"#N/C"), _xlpm.subord,IFERROR(AA970,"#N/C"), _xlpm.infr,IFERROR(AB970,"#N/C"), _xlpm.sf,IFERROR(AC970,"#N/C"), _xlpm.fam,IFERROR(AD970,"#N/C"), _xlpm.subfam,IF(TRIM(AE970)="-","#N/C",IFERROR(AE970,"#N/C")),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_xlpm.fallback,IF(IFERROR(Z970,"#N/C")="#N/C",Y970,IF(IFERROR(AA970,"#N/C")="#N/C",Z970,IF(IFERROR(AB970,"#N/C")="#N/C",AA970,IF(IFERROR(AC970,"#N/C")="#N/C",AB970,IF(IFERROR(AD970,"#N/C")="#N/C",AC970,IF(IFERROR(AE970,"#N/C")="#N/C",AD970,"#N/C")))))), _xlpm.finalResult,IF(OR(_xlpm.computedResult="",_xlpm.computedResult="#N/C"),_xlpm.fallback,_xlpm.computedResult), INDEX(_xlpm.finalResult,1)))</f>
        <v>fly</v>
      </c>
      <c r="AI970" s="106" t="s">
        <v>35</v>
      </c>
      <c r="AJ970" s="55" t="str">
        <f t="shared" si="133"/>
        <v>Insecta.Diptera.Brachycera.Muscomorpha.Muscoidea.Fanniidae.0.Fannia.#N/C</v>
      </c>
    </row>
    <row r="971" spans="1:36" x14ac:dyDescent="0.25">
      <c r="A971" s="3">
        <v>162</v>
      </c>
      <c r="B971" s="50" t="str">
        <f t="shared" si="129"/>
        <v>FAIR-D4_162</v>
      </c>
      <c r="C971" s="51" t="s">
        <v>908</v>
      </c>
      <c r="D971" s="4">
        <f t="shared" si="131"/>
        <v>45165</v>
      </c>
      <c r="E971" s="1" t="s">
        <v>1098</v>
      </c>
      <c r="F971" s="81" t="str">
        <f>HYPERLINK(VLOOKUP(E971,Video_List!G:K,5),"video")</f>
        <v>video</v>
      </c>
      <c r="G971" s="5" t="str">
        <f>IF(ISBLANK(E971),"",IFERROR(IF(MATCH(E971,Video_List!$G:$G,)&gt;0,"ok",""),"errr"))</f>
        <v>ok</v>
      </c>
      <c r="H971" s="1" t="s">
        <v>1100</v>
      </c>
      <c r="I971" s="81" t="str">
        <f>HYPERLINK(VLOOKUP(H971,Video_List!G:K,5),"video")</f>
        <v>video</v>
      </c>
      <c r="J971" s="5" t="str">
        <f>IF(ISBLANK(H971),"",IFERROR(IF(MATCH(H971,Video_List!$G:$G,)&gt;0,"ok",""),"error"))</f>
        <v>ok</v>
      </c>
      <c r="K971" s="2">
        <v>45165.460567129601</v>
      </c>
      <c r="L971" s="2">
        <v>45165.462708333303</v>
      </c>
      <c r="M971" s="59">
        <f t="shared" si="130"/>
        <v>2.1412037021946162E-3</v>
      </c>
      <c r="N971" s="53" t="s">
        <v>31</v>
      </c>
      <c r="O971" s="54" t="s">
        <v>32</v>
      </c>
      <c r="P971" s="54" t="s">
        <v>33</v>
      </c>
      <c r="Q971" s="6">
        <v>162</v>
      </c>
      <c r="R971" s="5" t="str">
        <f t="shared" si="134"/>
        <v>FAIR-D4/162</v>
      </c>
      <c r="S971" s="4" t="str">
        <f>IF(ISBLANK(E971),"",IF(E971=H971, "1 video",CONCATENATE((+COUNTIFS(Video_List!$A:$A,Monitoring!C971,Video_List!$D:$D,"&lt;=" &amp;Monitoring!L971)-COUNTIFS(Video_List!$A:$A,Monitoring!C971,Video_List!$D:$D,"&lt;=" &amp;Monitoring!K971))+1," videos")))</f>
        <v>3 videos</v>
      </c>
      <c r="T971" s="54" t="s">
        <v>384</v>
      </c>
      <c r="U971" s="75"/>
      <c r="V971" s="7" t="str">
        <f t="shared" si="132"/>
        <v/>
      </c>
      <c r="W971" s="85" t="s">
        <v>32</v>
      </c>
      <c r="X971" s="87" t="s">
        <v>32</v>
      </c>
      <c r="Y971" s="87" t="str">
        <f>+IFERROR(IF(Z971="#N/C","#N/C",INDEX(Taxonomy_UniqueValues!A:A,MATCH(Z971,Taxonomy_UniqueValues!B:B,0))),"#N/C")</f>
        <v>Insecta</v>
      </c>
      <c r="Z971" s="87" t="str">
        <f>+IFERROR(IF(AA971="#N/C","#N/C",INDEX(Taxonomy_UniqueValues!B:B,MATCH(AA971,Taxonomy_UniqueValues!C:C,0))),"#N/C")</f>
        <v>Diptera</v>
      </c>
      <c r="AA971" s="87" t="str">
        <f>+IFERROR(IF(AC971="#N/C","#N/C",INDEX(Taxonomy_UniqueValues!C:C,MATCH(AC971,Taxonomy_UniqueValues!E:E,0))),"#N/C")</f>
        <v>Brachycera</v>
      </c>
      <c r="AB971" s="87" t="str">
        <f>+IFERROR(IF(AC971="#N/C","#N/C",INDEX(Taxonomy_UniqueValues!D:D,MATCH(AC971,Taxonomy_UniqueValues!E:E,0))),"#N/C")</f>
        <v>Muscomorpha</v>
      </c>
      <c r="AC971" s="87" t="str">
        <f>+IFERROR(IF(AD971="#N/C","#N/C",INDEX(Taxonomy_UniqueValues!E:E,MATCH(AD971,Taxonomy_UniqueValues!F:F,0))),"#N/C")</f>
        <v>Tephritoidea</v>
      </c>
      <c r="AD971" s="87" t="str">
        <f>+IFERROR(IF(AE971="#N/C","#N/C",INDEX(Taxonomy_UniqueValues!F:F,MATCH(AE971,Taxonomy_UniqueValues!G:G,0))),"#N/C")</f>
        <v>Tephritidae</v>
      </c>
      <c r="AE971" s="87" t="str">
        <f>+IFERROR(IF(AF971="#N/C","#N/C",INDEX(Taxonomy_UniqueValues!G:G,MATCH(AF971,Taxonomy_UniqueValues!H:H,0))),"#N/C")</f>
        <v>Trypetinae</v>
      </c>
      <c r="AF971" s="89" t="s">
        <v>1062</v>
      </c>
      <c r="AG971" s="88" t="s">
        <v>37</v>
      </c>
      <c r="AH971" s="39" t="str" cm="1">
        <f t="array" ref="AH971">IF(LEN(V971)&gt;1,V971,_xlfn.LET(_xlpm.cls,Y971, _xlpm.ord,IFERROR(Z971,"#N/C"), _xlpm.subord,IFERROR(AA971,"#N/C"), _xlpm.infr,IFERROR(AB971,"#N/C"), _xlpm.sf,IFERROR(AC971,"#N/C"), _xlpm.fam,IFERROR(AD971,"#N/C"), _xlpm.subfam,IF(TRIM(AE971)="-","#N/C",IFERROR(AE971,"#N/C")),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_xlpm.fallback,IF(IFERROR(Z971,"#N/C")="#N/C",Y971,IF(IFERROR(AA971,"#N/C")="#N/C",Z971,IF(IFERROR(AB971,"#N/C")="#N/C",AA971,IF(IFERROR(AC971,"#N/C")="#N/C",AB971,IF(IFERROR(AD971,"#N/C")="#N/C",AC971,IF(IFERROR(AE971,"#N/C")="#N/C",AD971,"#N/C")))))), _xlpm.finalResult,IF(OR(_xlpm.computedResult="",_xlpm.computedResult="#N/C"),_xlpm.fallback,_xlpm.computedResult), INDEX(_xlpm.finalResult,1)))</f>
        <v>fruit_fly</v>
      </c>
      <c r="AI971" s="106" t="s">
        <v>35</v>
      </c>
      <c r="AJ971" s="55" t="str">
        <f t="shared" si="133"/>
        <v>Insecta.Diptera.Brachycera.Muscomorpha.Tephritoidea.Tephritidae.Trypetinae.Anomoia.#N/C</v>
      </c>
    </row>
    <row r="972" spans="1:36" x14ac:dyDescent="0.25">
      <c r="A972" s="3">
        <v>163</v>
      </c>
      <c r="B972" s="50" t="str">
        <f t="shared" si="129"/>
        <v>FAIR-D4_163</v>
      </c>
      <c r="C972" s="51" t="s">
        <v>908</v>
      </c>
      <c r="D972" s="4">
        <f t="shared" si="131"/>
        <v>45165</v>
      </c>
      <c r="E972" s="1" t="s">
        <v>1101</v>
      </c>
      <c r="F972" s="81" t="str">
        <f>HYPERLINK(VLOOKUP(E972,Video_List!G:K,5),"video")</f>
        <v>video</v>
      </c>
      <c r="G972" s="5" t="str">
        <f>IF(ISBLANK(E972),"",IFERROR(IF(MATCH(E972,Video_List!$G:$G,)&gt;0,"ok",""),"errr"))</f>
        <v>ok</v>
      </c>
      <c r="H972" s="1" t="s">
        <v>1101</v>
      </c>
      <c r="I972" s="81" t="str">
        <f>HYPERLINK(VLOOKUP(H972,Video_List!G:K,5),"video")</f>
        <v>video</v>
      </c>
      <c r="J972" s="5" t="str">
        <f>IF(ISBLANK(H972),"",IFERROR(IF(MATCH(H972,Video_List!$G:$G,)&gt;0,"ok",""),"error"))</f>
        <v>ok</v>
      </c>
      <c r="K972" s="2">
        <v>45165.464976851901</v>
      </c>
      <c r="L972" s="2">
        <v>45165.465740740699</v>
      </c>
      <c r="M972" s="59">
        <f t="shared" si="130"/>
        <v>7.6388879824662581E-4</v>
      </c>
      <c r="N972" s="53" t="s">
        <v>33</v>
      </c>
      <c r="O972" s="54" t="s">
        <v>32</v>
      </c>
      <c r="P972" s="54" t="s">
        <v>31</v>
      </c>
      <c r="Q972" s="6">
        <v>163</v>
      </c>
      <c r="R972" s="5" t="str">
        <f t="shared" si="134"/>
        <v>FAIR-D4/163</v>
      </c>
      <c r="S972" s="4" t="str">
        <f>IF(ISBLANK(E972),"",IF(E972=H972, "1 video",CONCATENATE((+COUNTIFS(Video_List!$A:$A,Monitoring!C972,Video_List!$D:$D,"&lt;=" &amp;Monitoring!L972)-COUNTIFS(Video_List!$A:$A,Monitoring!C972,Video_List!$D:$D,"&lt;=" &amp;Monitoring!K972))+1," videos")))</f>
        <v>1 video</v>
      </c>
      <c r="T972" s="54" t="s">
        <v>34</v>
      </c>
      <c r="U972" s="75"/>
      <c r="V972" s="7" t="str">
        <f t="shared" si="132"/>
        <v/>
      </c>
      <c r="W972" s="85" t="s">
        <v>35</v>
      </c>
      <c r="X972" s="86" t="s">
        <v>35</v>
      </c>
      <c r="Y972" s="87" t="str">
        <f>+IFERROR(IF(Z972="#N/C","#N/C",INDEX(Taxonomy_UniqueValues!A:A,MATCH(Z972,Taxonomy_UniqueValues!B:B,0))),"#N/C")</f>
        <v>Insecta</v>
      </c>
      <c r="Z972" s="87" t="str">
        <f>+IFERROR(IF(AA972="#N/C","#N/C",INDEX(Taxonomy_UniqueValues!B:B,MATCH(AA972,Taxonomy_UniqueValues!C:C,0))),"#N/C")</f>
        <v>Diptera</v>
      </c>
      <c r="AA972" s="87" t="s">
        <v>49</v>
      </c>
      <c r="AB972" s="87" t="str">
        <f>+IFERROR(IF(AC972="#N/C","#N/C",INDEX(Taxonomy_UniqueValues!D:D,MATCH(AC972,Taxonomy_UniqueValues!E:E,0))),"#N/C")</f>
        <v>#N/C</v>
      </c>
      <c r="AC972" s="87" t="str">
        <f>+IFERROR(IF(AD972="#N/C","#N/C",INDEX(Taxonomy_UniqueValues!E:E,MATCH(AD972,Taxonomy_UniqueValues!F:F,0))),"#N/C")</f>
        <v>#N/C</v>
      </c>
      <c r="AD972" s="87" t="str">
        <f>+IFERROR(IF(AE972="#N/C","#N/C",INDEX(Taxonomy_UniqueValues!F:F,MATCH(AE972,Taxonomy_UniqueValues!G:G,0))),"#N/C")</f>
        <v>#N/C</v>
      </c>
      <c r="AE972" s="87" t="str">
        <f>+IFERROR(IF(AF972="#N/C","#N/C",INDEX(Taxonomy_UniqueValues!G:G,MATCH(AF972,Taxonomy_UniqueValues!H:H,0))),"#N/C")</f>
        <v>#N/C</v>
      </c>
      <c r="AF972" s="89" t="str">
        <f>+IFERROR(IF(AG972="#N/C","#N/C",INDEX(Taxonomy_UniqueValues!H:H,MATCH(AG972,Taxonomy_UniqueValues!I:I,0))),"#N/C")</f>
        <v>#N/C</v>
      </c>
      <c r="AG972" s="88" t="s">
        <v>37</v>
      </c>
      <c r="AH972" s="39" t="str" cm="1">
        <f t="array" ref="AH972">IF(LEN(V972)&gt;1,V972,_xlfn.LET(_xlpm.cls,Y972, _xlpm.ord,IFERROR(Z972,"#N/C"), _xlpm.subord,IFERROR(AA972,"#N/C"), _xlpm.infr,IFERROR(AB972,"#N/C"), _xlpm.sf,IFERROR(AC972,"#N/C"), _xlpm.fam,IFERROR(AD972,"#N/C"), _xlpm.subfam,IF(TRIM(AE972)="-","#N/C",IFERROR(AE972,"#N/C")),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_xlpm.fallback,IF(IFERROR(Z972,"#N/C")="#N/C",Y972,IF(IFERROR(AA972,"#N/C")="#N/C",Z972,IF(IFERROR(AB972,"#N/C")="#N/C",AA972,IF(IFERROR(AC972,"#N/C")="#N/C",AB972,IF(IFERROR(AD972,"#N/C")="#N/C",AC972,IF(IFERROR(AE972,"#N/C")="#N/C",AD972,"#N/C")))))), _xlpm.finalResult,IF(OR(_xlpm.computedResult="",_xlpm.computedResult="#N/C"),_xlpm.fallback,_xlpm.computedResult), INDEX(_xlpm.finalResult,1)))</f>
        <v>Brachycera</v>
      </c>
      <c r="AI972" s="106" t="s">
        <v>35</v>
      </c>
      <c r="AJ972" s="55" t="str">
        <f t="shared" si="133"/>
        <v>Insecta.Diptera.Brachycera.#N/C.#N/C.#N/C.#N/C.#N/C.#N/C</v>
      </c>
    </row>
    <row r="973" spans="1:36" x14ac:dyDescent="0.25">
      <c r="A973" s="3">
        <v>164</v>
      </c>
      <c r="B973" s="50" t="str">
        <f t="shared" si="129"/>
        <v>FAIR-D4_164</v>
      </c>
      <c r="C973" s="51" t="s">
        <v>908</v>
      </c>
      <c r="D973" s="4">
        <f t="shared" si="131"/>
        <v>45165</v>
      </c>
      <c r="E973" s="1" t="s">
        <v>1102</v>
      </c>
      <c r="F973" s="81" t="str">
        <f>HYPERLINK(VLOOKUP(E973,Video_List!G:K,5),"video")</f>
        <v>video</v>
      </c>
      <c r="G973" s="5" t="str">
        <f>IF(ISBLANK(E973),"",IFERROR(IF(MATCH(E973,Video_List!$G:$G,)&gt;0,"ok",""),"errr"))</f>
        <v>ok</v>
      </c>
      <c r="H973" s="1" t="s">
        <v>1102</v>
      </c>
      <c r="I973" s="81" t="str">
        <f>HYPERLINK(VLOOKUP(H973,Video_List!G:K,5),"video")</f>
        <v>video</v>
      </c>
      <c r="J973" s="5" t="str">
        <f>IF(ISBLANK(H973),"",IFERROR(IF(MATCH(H973,Video_List!$G:$G,)&gt;0,"ok",""),"error"))</f>
        <v>ok</v>
      </c>
      <c r="K973" s="2">
        <v>45165.468738425901</v>
      </c>
      <c r="L973" s="2">
        <v>45165.469537037003</v>
      </c>
      <c r="M973" s="59">
        <f t="shared" si="130"/>
        <v>7.9861110134515911E-4</v>
      </c>
      <c r="N973" s="53" t="s">
        <v>46</v>
      </c>
      <c r="O973" s="54" t="s">
        <v>32</v>
      </c>
      <c r="P973" s="54" t="s">
        <v>33</v>
      </c>
      <c r="Q973" s="6">
        <v>164</v>
      </c>
      <c r="R973" s="5" t="str">
        <f t="shared" si="134"/>
        <v>FAIR-D4/164</v>
      </c>
      <c r="S973" s="4" t="str">
        <f>IF(ISBLANK(E973),"",IF(E973=H973, "1 video",CONCATENATE((+COUNTIFS(Video_List!$A:$A,Monitoring!C973,Video_List!$D:$D,"&lt;=" &amp;Monitoring!L973)-COUNTIFS(Video_List!$A:$A,Monitoring!C973,Video_List!$D:$D,"&lt;=" &amp;Monitoring!K973))+1," videos")))</f>
        <v>1 video</v>
      </c>
      <c r="T973" s="54" t="s">
        <v>34</v>
      </c>
      <c r="U973" s="75"/>
      <c r="V973" s="7" t="str">
        <f t="shared" si="132"/>
        <v/>
      </c>
      <c r="W973" s="85" t="s">
        <v>32</v>
      </c>
      <c r="X973" s="86" t="s">
        <v>35</v>
      </c>
      <c r="Y973" s="87" t="str">
        <f>+IFERROR(IF(Z973="#N/C","#N/C",IF(Z973=0,INDEX(Taxonomy_UniqueValues!A:A,MATCH(AA973,Taxonomy_UniqueValues!C:C,0)),INDEX(Taxonomy_UniqueValues!A:A,MATCH(Z973,Taxonomy_UniqueValues!B:B,0)))),"#N/C")</f>
        <v>Insecta</v>
      </c>
      <c r="Z973" s="87" t="str">
        <f>+IFERROR(IF(AA973="#N/C","#N/C",IF(AA973=0,INDEX(Taxonomy_UniqueValues!B:B,MATCH(AB973,Taxonomy_UniqueValues!D:D,0)),INDEX(Taxonomy_UniqueValues!B:B,MATCH(AA973,Taxonomy_UniqueValues!C:C,0)))),"#N/C")</f>
        <v>Diptera</v>
      </c>
      <c r="AA973" s="87" t="str">
        <f>+IFERROR(IF(AB973="#N/C","#N/C",IF(AB973=0,INDEX(Taxonomy_UniqueValues!C:C,MATCH(AC973,Taxonomy_UniqueValues!E:E,0)),INDEX(Taxonomy_UniqueValues!C:C,MATCH(AB973,Taxonomy_UniqueValues!D:D,0)))),"#N/C")</f>
        <v>Brachycera</v>
      </c>
      <c r="AB973" s="87" t="str">
        <f>+IFERROR(IF(AC973="#N/C","#N/C",IF(AC973=0,INDEX(Taxonomy_UniqueValues!D:D,MATCH(AD973,Taxonomy_UniqueValues!F:F,0)),INDEX(Taxonomy_UniqueValues!D:D,MATCH(AC973,Taxonomy_UniqueValues!E:E,0)))),"#N/C")</f>
        <v>Muscomorpha</v>
      </c>
      <c r="AC973" s="87" t="str">
        <f>+IFERROR(IF(AD973="#N/C","#N/C",IF(AD973=0,INDEX(Taxonomy_UniqueValues!E:E,MATCH(AE973,Taxonomy_UniqueValues!G:G,0)),INDEX(Taxonomy_UniqueValues!E:E,MATCH(AD973,Taxonomy_UniqueValues!F:F,0)))),"#N/C")</f>
        <v>Muscoidea</v>
      </c>
      <c r="AD973" s="87" t="str">
        <f>+IFERROR(IF(AE973="#N/C","#N/C",IF(AE973=0,INDEX(Taxonomy_UniqueValues!F:F,MATCH(AF973,Taxonomy_UniqueValues!H:H,0)),INDEX(Taxonomy_UniqueValues!F:F,MATCH(AE973,Taxonomy_UniqueValues!G:G,0)))),"#N/C")</f>
        <v>Fanniidae</v>
      </c>
      <c r="AE973" s="87">
        <f>+IFERROR(IF(AF973="#N/C","#N/C",INDEX(Taxonomy_UniqueValues!G:G,MATCH(AF973,Taxonomy_UniqueValues!H:H,0))),"#N/C")</f>
        <v>0</v>
      </c>
      <c r="AF973" s="89" t="s">
        <v>39</v>
      </c>
      <c r="AG973" s="88" t="s">
        <v>37</v>
      </c>
      <c r="AH973" s="39" t="str" cm="1">
        <f t="array" ref="AH973">IF(LEN(V973)&gt;1,V973,_xlfn.LET(_xlpm.cls,Y973, _xlpm.ord,IFERROR(Z973,"#N/C"), _xlpm.subord,IFERROR(AA973,"#N/C"), _xlpm.infr,IFERROR(AB973,"#N/C"), _xlpm.sf,IFERROR(AC973,"#N/C"), _xlpm.fam,IFERROR(AD973,"#N/C"), _xlpm.subfam,IF(TRIM(AE973)="-","#N/C",IFERROR(AE973,"#N/C")),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_xlpm.fallback,IF(IFERROR(Z973,"#N/C")="#N/C",Y973,IF(IFERROR(AA973,"#N/C")="#N/C",Z973,IF(IFERROR(AB973,"#N/C")="#N/C",AA973,IF(IFERROR(AC973,"#N/C")="#N/C",AB973,IF(IFERROR(AD973,"#N/C")="#N/C",AC973,IF(IFERROR(AE973,"#N/C")="#N/C",AD973,"#N/C")))))), _xlpm.finalResult,IF(OR(_xlpm.computedResult="",_xlpm.computedResult="#N/C"),_xlpm.fallback,_xlpm.computedResult), INDEX(_xlpm.finalResult,1)))</f>
        <v>fly</v>
      </c>
      <c r="AI973" s="106" t="s">
        <v>35</v>
      </c>
      <c r="AJ973" s="55" t="str">
        <f t="shared" si="133"/>
        <v>Insecta.Diptera.Brachycera.Muscomorpha.Muscoidea.Fanniidae.0.Fannia.#N/C</v>
      </c>
    </row>
    <row r="974" spans="1:36" x14ac:dyDescent="0.25">
      <c r="A974" s="3">
        <v>165</v>
      </c>
      <c r="B974" s="50" t="str">
        <f t="shared" si="129"/>
        <v>FAIR-D4_165</v>
      </c>
      <c r="C974" s="51" t="s">
        <v>908</v>
      </c>
      <c r="D974" s="4">
        <f t="shared" si="131"/>
        <v>45165</v>
      </c>
      <c r="E974" s="1" t="s">
        <v>1102</v>
      </c>
      <c r="F974" s="81" t="str">
        <f>HYPERLINK(VLOOKUP(E974,Video_List!G:K,5),"video")</f>
        <v>video</v>
      </c>
      <c r="G974" s="5" t="str">
        <f>IF(ISBLANK(E974),"",IFERROR(IF(MATCH(E974,Video_List!$G:$G,)&gt;0,"ok",""),"errr"))</f>
        <v>ok</v>
      </c>
      <c r="H974" s="1" t="s">
        <v>1103</v>
      </c>
      <c r="I974" s="81" t="str">
        <f>HYPERLINK(VLOOKUP(H974,Video_List!G:K,5),"video")</f>
        <v>video</v>
      </c>
      <c r="J974" s="5" t="str">
        <f>IF(ISBLANK(H974),"",IFERROR(IF(MATCH(H974,Video_List!$G:$G,)&gt;0,"ok",""),"error"))</f>
        <v>ok</v>
      </c>
      <c r="K974" s="2">
        <v>45165.469490740703</v>
      </c>
      <c r="L974" s="2">
        <v>45165.470625000002</v>
      </c>
      <c r="M974" s="59">
        <f t="shared" si="130"/>
        <v>1.1342592988512479E-3</v>
      </c>
      <c r="N974" s="53" t="s">
        <v>31</v>
      </c>
      <c r="O974" s="54" t="s">
        <v>35</v>
      </c>
      <c r="P974" s="54" t="s">
        <v>46</v>
      </c>
      <c r="Q974" s="6">
        <v>165</v>
      </c>
      <c r="R974" s="5" t="str">
        <f t="shared" si="134"/>
        <v>FAIR-D4/165</v>
      </c>
      <c r="S974" s="4" t="str">
        <f>IF(ISBLANK(E974),"",IF(E974=H974, "1 video",CONCATENATE((+COUNTIFS(Video_List!$A:$A,Monitoring!C974,Video_List!$D:$D,"&lt;=" &amp;Monitoring!L974)-COUNTIFS(Video_List!$A:$A,Monitoring!C974,Video_List!$D:$D,"&lt;=" &amp;Monitoring!K974))+1," videos")))</f>
        <v>2 videos</v>
      </c>
      <c r="T974" s="54" t="s">
        <v>34</v>
      </c>
      <c r="U974" s="75" t="s">
        <v>3727</v>
      </c>
      <c r="V974" s="7" t="str">
        <f t="shared" si="132"/>
        <v>fly_small</v>
      </c>
      <c r="W974" s="85" t="s">
        <v>35</v>
      </c>
      <c r="X974" s="86" t="s">
        <v>35</v>
      </c>
      <c r="Y974" s="87" t="s">
        <v>85</v>
      </c>
      <c r="Z974" s="87" t="str">
        <f>+IFERROR(IF(AA974="#N/C","#N/C",INDEX(Taxonomy_UniqueValues!B:B,MATCH(AA974,Taxonomy_UniqueValues!C:C,0))),"#N/C")</f>
        <v>#N/C</v>
      </c>
      <c r="AA974" s="87" t="str">
        <f>+IFERROR(IF(AC974="#N/C","#N/C",INDEX(Taxonomy_UniqueValues!C:C,MATCH(AC974,Taxonomy_UniqueValues!E:E,0))),"#N/C")</f>
        <v>#N/C</v>
      </c>
      <c r="AB974" s="87" t="str">
        <f>+IFERROR(IF(AC974="#N/C","#N/C",INDEX(Taxonomy_UniqueValues!D:D,MATCH(AC974,Taxonomy_UniqueValues!E:E,0))),"#N/C")</f>
        <v>#N/C</v>
      </c>
      <c r="AC974" s="87" t="str">
        <f>+IFERROR(IF(AD974="#N/C","#N/C",INDEX(Taxonomy_UniqueValues!E:E,MATCH(AD974,Taxonomy_UniqueValues!F:F,0))),"#N/C")</f>
        <v>#N/C</v>
      </c>
      <c r="AD974" s="87" t="str">
        <f>+IFERROR(IF(AE974="#N/C","#N/C",INDEX(Taxonomy_UniqueValues!F:F,MATCH(AE974,Taxonomy_UniqueValues!G:G,0))),"#N/C")</f>
        <v>#N/C</v>
      </c>
      <c r="AE974" s="87" t="str">
        <f>+IFERROR(IF(AF974="#N/C","#N/C",INDEX(Taxonomy_UniqueValues!G:G,MATCH(AF974,Taxonomy_UniqueValues!H:H,0))),"#N/C")</f>
        <v>#N/C</v>
      </c>
      <c r="AF974" s="89" t="str">
        <f>+IFERROR(IF(AG974="#N/C","#N/C",INDEX(Taxonomy_UniqueValues!H:H,MATCH(AG974,Taxonomy_UniqueValues!I:I,0))),"#N/C")</f>
        <v>#N/C</v>
      </c>
      <c r="AG974" s="88" t="s">
        <v>37</v>
      </c>
      <c r="AH974" s="39" t="str" cm="1">
        <f t="array" ref="AH974">IF(LEN(V974)&gt;1,V974,_xlfn.LET(_xlpm.cls,Y974, _xlpm.ord,IFERROR(Z974,"#N/C"), _xlpm.subord,IFERROR(AA974,"#N/C"), _xlpm.infr,IFERROR(AB974,"#N/C"), _xlpm.sf,IFERROR(AC974,"#N/C"), _xlpm.fam,IFERROR(AD974,"#N/C"), _xlpm.subfam,IF(TRIM(AE974)="-","#N/C",IFERROR(AE974,"#N/C")),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_xlpm.fallback,IF(IFERROR(Z974,"#N/C")="#N/C",Y974,IF(IFERROR(AA974,"#N/C")="#N/C",Z974,IF(IFERROR(AB974,"#N/C")="#N/C",AA974,IF(IFERROR(AC974,"#N/C")="#N/C",AB974,IF(IFERROR(AD974,"#N/C")="#N/C",AC974,IF(IFERROR(AE974,"#N/C")="#N/C",AD974,"#N/C")))))), _xlpm.finalResult,IF(OR(_xlpm.computedResult="",_xlpm.computedResult="#N/C"),_xlpm.fallback,_xlpm.computedResult), INDEX(_xlpm.finalResult,1)))</f>
        <v>fly_small</v>
      </c>
      <c r="AI974" s="106" t="s">
        <v>35</v>
      </c>
      <c r="AJ974" s="55" t="str">
        <f t="shared" si="133"/>
        <v>Insecta.#N/C.#N/C.#N/C.#N/C.#N/C.#N/C.#N/C.#N/C</v>
      </c>
    </row>
    <row r="975" spans="1:36" x14ac:dyDescent="0.25">
      <c r="A975" s="3">
        <v>166</v>
      </c>
      <c r="B975" s="50" t="str">
        <f t="shared" si="129"/>
        <v>FAIR-D4_166</v>
      </c>
      <c r="C975" s="51" t="s">
        <v>908</v>
      </c>
      <c r="D975" s="4">
        <f t="shared" si="131"/>
        <v>45165</v>
      </c>
      <c r="E975" s="1" t="s">
        <v>1104</v>
      </c>
      <c r="F975" s="81" t="str">
        <f>HYPERLINK(VLOOKUP(E975,Video_List!G:K,5),"video")</f>
        <v>video</v>
      </c>
      <c r="G975" s="5" t="str">
        <f>IF(ISBLANK(E975),"",IFERROR(IF(MATCH(E975,Video_List!$G:$G,)&gt;0,"ok",""),"errr"))</f>
        <v>ok</v>
      </c>
      <c r="H975" s="1" t="s">
        <v>1104</v>
      </c>
      <c r="I975" s="81" t="str">
        <f>HYPERLINK(VLOOKUP(H975,Video_List!G:K,5),"video")</f>
        <v>video</v>
      </c>
      <c r="J975" s="5" t="str">
        <f>IF(ISBLANK(H975),"",IFERROR(IF(MATCH(H975,Video_List!$G:$G,)&gt;0,"ok",""),"error"))</f>
        <v>ok</v>
      </c>
      <c r="K975" s="2">
        <v>45165.479120370401</v>
      </c>
      <c r="L975" s="2">
        <v>45165.479837963001</v>
      </c>
      <c r="M975" s="59">
        <f t="shared" si="130"/>
        <v>7.1759260026738048E-4</v>
      </c>
      <c r="N975" s="53" t="s">
        <v>46</v>
      </c>
      <c r="O975" s="54" t="s">
        <v>35</v>
      </c>
      <c r="P975" s="54" t="s">
        <v>33</v>
      </c>
      <c r="Q975" s="6">
        <v>166</v>
      </c>
      <c r="R975" s="5" t="str">
        <f t="shared" si="134"/>
        <v>FAIR-D4/166</v>
      </c>
      <c r="S975" s="4" t="str">
        <f>IF(ISBLANK(E975),"",IF(E975=H975, "1 video",CONCATENATE((+COUNTIFS(Video_List!$A:$A,Monitoring!C975,Video_List!$D:$D,"&lt;=" &amp;Monitoring!L975)-COUNTIFS(Video_List!$A:$A,Monitoring!C975,Video_List!$D:$D,"&lt;=" &amp;Monitoring!K975))+1," videos")))</f>
        <v>1 video</v>
      </c>
      <c r="T975" s="54" t="s">
        <v>34</v>
      </c>
      <c r="U975" s="75"/>
      <c r="V975" s="7" t="str">
        <f t="shared" si="132"/>
        <v/>
      </c>
      <c r="W975" s="85" t="s">
        <v>35</v>
      </c>
      <c r="X975" s="86" t="s">
        <v>35</v>
      </c>
      <c r="Y975" s="87" t="str">
        <f>+IFERROR(IF(Z975="#N/C","#N/C",INDEX(Taxonomy_UniqueValues!A:A,MATCH(Z975,Taxonomy_UniqueValues!B:B,0))),"#N/C")</f>
        <v>Insecta</v>
      </c>
      <c r="Z975" s="87" t="str">
        <f>+IFERROR(IF(AA975="#N/C","#N/C",INDEX(Taxonomy_UniqueValues!B:B,MATCH(AA975,Taxonomy_UniqueValues!C:C,0))),"#N/C")</f>
        <v>Diptera</v>
      </c>
      <c r="AA975" s="87" t="s">
        <v>49</v>
      </c>
      <c r="AB975" s="87" t="str">
        <f>+IFERROR(IF(AC975="#N/C","#N/C",INDEX(Taxonomy_UniqueValues!D:D,MATCH(AC975,Taxonomy_UniqueValues!E:E,0))),"#N/C")</f>
        <v>#N/C</v>
      </c>
      <c r="AC975" s="87" t="str">
        <f>+IFERROR(IF(AD975="#N/C","#N/C",INDEX(Taxonomy_UniqueValues!E:E,MATCH(AD975,Taxonomy_UniqueValues!F:F,0))),"#N/C")</f>
        <v>#N/C</v>
      </c>
      <c r="AD975" s="87" t="str">
        <f>+IFERROR(IF(AE975="#N/C","#N/C",INDEX(Taxonomy_UniqueValues!F:F,MATCH(AE975,Taxonomy_UniqueValues!G:G,0))),"#N/C")</f>
        <v>#N/C</v>
      </c>
      <c r="AE975" s="87" t="str">
        <f>+IFERROR(IF(AF975="#N/C","#N/C",INDEX(Taxonomy_UniqueValues!G:G,MATCH(AF975,Taxonomy_UniqueValues!H:H,0))),"#N/C")</f>
        <v>#N/C</v>
      </c>
      <c r="AF975" s="89" t="str">
        <f>+IFERROR(IF(AG975="#N/C","#N/C",INDEX(Taxonomy_UniqueValues!H:H,MATCH(AG975,Taxonomy_UniqueValues!I:I,0))),"#N/C")</f>
        <v>#N/C</v>
      </c>
      <c r="AG975" s="88" t="s">
        <v>37</v>
      </c>
      <c r="AH975" s="39" t="str" cm="1">
        <f t="array" ref="AH975">IF(LEN(V975)&gt;1,V975,_xlfn.LET(_xlpm.cls,Y975, _xlpm.ord,IFERROR(Z975,"#N/C"), _xlpm.subord,IFERROR(AA975,"#N/C"), _xlpm.infr,IFERROR(AB975,"#N/C"), _xlpm.sf,IFERROR(AC975,"#N/C"), _xlpm.fam,IFERROR(AD975,"#N/C"), _xlpm.subfam,IF(TRIM(AE975)="-","#N/C",IFERROR(AE975,"#N/C")),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_xlpm.fallback,IF(IFERROR(Z975,"#N/C")="#N/C",Y975,IF(IFERROR(AA975,"#N/C")="#N/C",Z975,IF(IFERROR(AB975,"#N/C")="#N/C",AA975,IF(IFERROR(AC975,"#N/C")="#N/C",AB975,IF(IFERROR(AD975,"#N/C")="#N/C",AC975,IF(IFERROR(AE975,"#N/C")="#N/C",AD975,"#N/C")))))), _xlpm.finalResult,IF(OR(_xlpm.computedResult="",_xlpm.computedResult="#N/C"),_xlpm.fallback,_xlpm.computedResult), INDEX(_xlpm.finalResult,1)))</f>
        <v>Brachycera</v>
      </c>
      <c r="AI975" s="106" t="s">
        <v>35</v>
      </c>
      <c r="AJ975" s="55" t="str">
        <f t="shared" si="133"/>
        <v>Insecta.Diptera.Brachycera.#N/C.#N/C.#N/C.#N/C.#N/C.#N/C</v>
      </c>
    </row>
    <row r="976" spans="1:36" x14ac:dyDescent="0.25">
      <c r="A976" s="3">
        <v>168</v>
      </c>
      <c r="B976" s="50" t="str">
        <f t="shared" si="129"/>
        <v>FAIR-D4_168</v>
      </c>
      <c r="C976" s="51" t="s">
        <v>908</v>
      </c>
      <c r="D976" s="4">
        <f t="shared" si="131"/>
        <v>45165</v>
      </c>
      <c r="E976" s="1" t="s">
        <v>1105</v>
      </c>
      <c r="F976" s="81" t="str">
        <f>HYPERLINK(VLOOKUP(E976,Video_List!G:K,5),"video")</f>
        <v>video</v>
      </c>
      <c r="G976" s="5" t="str">
        <f>IF(ISBLANK(E976),"",IFERROR(IF(MATCH(E976,Video_List!$G:$G,)&gt;0,"ok",""),"errr"))</f>
        <v>ok</v>
      </c>
      <c r="H976" s="1" t="s">
        <v>1105</v>
      </c>
      <c r="I976" s="81" t="str">
        <f>HYPERLINK(VLOOKUP(H976,Video_List!G:K,5),"video")</f>
        <v>video</v>
      </c>
      <c r="J976" s="5" t="str">
        <f>IF(ISBLANK(H976),"",IFERROR(IF(MATCH(H976,Video_List!$G:$G,)&gt;0,"ok",""),"error"))</f>
        <v>ok</v>
      </c>
      <c r="K976" s="2">
        <v>45165.483796296299</v>
      </c>
      <c r="L976" s="2">
        <v>45165.485567129603</v>
      </c>
      <c r="M976" s="59">
        <f t="shared" si="130"/>
        <v>1.7708333034534007E-3</v>
      </c>
      <c r="N976" s="53" t="s">
        <v>33</v>
      </c>
      <c r="O976" s="54" t="s">
        <v>35</v>
      </c>
      <c r="P976" s="54" t="s">
        <v>31</v>
      </c>
      <c r="Q976" s="6">
        <v>168</v>
      </c>
      <c r="R976" s="5" t="str">
        <f t="shared" si="134"/>
        <v>FAIR-D4/168</v>
      </c>
      <c r="S976" s="4" t="str">
        <f>IF(ISBLANK(E976),"",IF(E976=H976, "1 video",CONCATENATE((+COUNTIFS(Video_List!$A:$A,Monitoring!C976,Video_List!$D:$D,"&lt;=" &amp;Monitoring!L976)-COUNTIFS(Video_List!$A:$A,Monitoring!C976,Video_List!$D:$D,"&lt;=" &amp;Monitoring!K976))+1," videos")))</f>
        <v>1 video</v>
      </c>
      <c r="T976" s="54" t="s">
        <v>34</v>
      </c>
      <c r="U976" s="75"/>
      <c r="V976" s="7" t="str">
        <f t="shared" si="132"/>
        <v/>
      </c>
      <c r="W976" s="85" t="s">
        <v>32</v>
      </c>
      <c r="X976" s="86" t="s">
        <v>35</v>
      </c>
      <c r="Y976" s="87" t="str">
        <f>+IFERROR(IF(Z976="#N/C","#N/C",INDEX(Taxonomy_UniqueValues!A:A,MATCH(Z976,Taxonomy_UniqueValues!B:B,0))),"#N/C")</f>
        <v>Insecta</v>
      </c>
      <c r="Z976" s="87" t="str">
        <f>+IFERROR(IF(AA976="#N/C","#N/C",INDEX(Taxonomy_UniqueValues!B:B,MATCH(AA976,Taxonomy_UniqueValues!C:C,0))),"#N/C")</f>
        <v>Diptera</v>
      </c>
      <c r="AA976" s="87" t="str">
        <f>+IFERROR(IF(AC976="#N/C","#N/C",INDEX(Taxonomy_UniqueValues!C:C,MATCH(AC976,Taxonomy_UniqueValues!E:E,0))),"#N/C")</f>
        <v>Brachycera</v>
      </c>
      <c r="AB976" s="87" t="str">
        <f>+IFERROR(IF(AC976="#N/C","#N/C",INDEX(Taxonomy_UniqueValues!D:D,MATCH(AC976,Taxonomy_UniqueValues!E:E,0))),"#N/C")</f>
        <v>Muscomorpha</v>
      </c>
      <c r="AC976" s="87" t="s">
        <v>36</v>
      </c>
      <c r="AD976" s="87" t="str">
        <f>+IFERROR(IF(AE976="#N/C","#N/C",INDEX(Taxonomy_UniqueValues!F:F,MATCH(AE976,Taxonomy_UniqueValues!G:G,0))),"#N/C")</f>
        <v>#N/C</v>
      </c>
      <c r="AE976" s="87" t="str">
        <f>+IFERROR(IF(AF976="#N/C","#N/C",INDEX(Taxonomy_UniqueValues!G:G,MATCH(AF976,Taxonomy_UniqueValues!H:H,0))),"#N/C")</f>
        <v>#N/C</v>
      </c>
      <c r="AF976" s="89" t="str">
        <f>+IFERROR(IF(AG976="#N/C","#N/C",INDEX(Taxonomy_UniqueValues!H:H,MATCH(AG976,Taxonomy_UniqueValues!I:I,0))),"#N/C")</f>
        <v>#N/C</v>
      </c>
      <c r="AG976" s="88" t="s">
        <v>37</v>
      </c>
      <c r="AH976" s="39" t="str" cm="1">
        <f t="array" ref="AH976">IF(LEN(V976)&gt;1,V976,_xlfn.LET(_xlpm.cls,Y976, _xlpm.ord,IFERROR(Z976,"#N/C"), _xlpm.subord,IFERROR(AA976,"#N/C"), _xlpm.infr,IFERROR(AB976,"#N/C"), _xlpm.sf,IFERROR(AC976,"#N/C"), _xlpm.fam,IFERROR(AD976,"#N/C"), _xlpm.subfam,IF(TRIM(AE976)="-","#N/C",IFERROR(AE976,"#N/C")),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_xlpm.fallback,IF(IFERROR(Z976,"#N/C")="#N/C",Y976,IF(IFERROR(AA976,"#N/C")="#N/C",Z976,IF(IFERROR(AB976,"#N/C")="#N/C",AA976,IF(IFERROR(AC976,"#N/C")="#N/C",AB976,IF(IFERROR(AD976,"#N/C")="#N/C",AC976,IF(IFERROR(AE976,"#N/C")="#N/C",AD976,"#N/C")))))), _xlpm.finalResult,IF(OR(_xlpm.computedResult="",_xlpm.computedResult="#N/C"),_xlpm.fallback,_xlpm.computedResult), INDEX(_xlpm.finalResult,1)))</f>
        <v>Muscoidea</v>
      </c>
      <c r="AI976" s="106" t="s">
        <v>35</v>
      </c>
      <c r="AJ976" s="55" t="str">
        <f t="shared" si="133"/>
        <v>Insecta.Diptera.Brachycera.Muscomorpha.Muscoidea.#N/C.#N/C.#N/C.#N/C</v>
      </c>
    </row>
    <row r="977" spans="1:36" x14ac:dyDescent="0.25">
      <c r="A977" s="3">
        <v>167</v>
      </c>
      <c r="B977" s="50" t="str">
        <f t="shared" si="129"/>
        <v>FAIR-D4_167</v>
      </c>
      <c r="C977" s="51" t="s">
        <v>908</v>
      </c>
      <c r="D977" s="4">
        <f t="shared" si="131"/>
        <v>45165</v>
      </c>
      <c r="E977" s="1" t="s">
        <v>1105</v>
      </c>
      <c r="F977" s="81" t="str">
        <f>HYPERLINK(VLOOKUP(E977,Video_List!G:K,5),"video")</f>
        <v>video</v>
      </c>
      <c r="G977" s="5" t="str">
        <f>IF(ISBLANK(E977),"",IFERROR(IF(MATCH(E977,Video_List!$G:$G,)&gt;0,"ok",""),"errr"))</f>
        <v>ok</v>
      </c>
      <c r="H977" s="1" t="s">
        <v>1105</v>
      </c>
      <c r="I977" s="81" t="str">
        <f>HYPERLINK(VLOOKUP(H977,Video_List!G:K,5),"video")</f>
        <v>video</v>
      </c>
      <c r="J977" s="5" t="str">
        <f>IF(ISBLANK(H977),"",IFERROR(IF(MATCH(H977,Video_List!$G:$G,)&gt;0,"ok",""),"error"))</f>
        <v>ok</v>
      </c>
      <c r="K977" s="2">
        <v>45165.484259259298</v>
      </c>
      <c r="L977" s="2">
        <v>45165.485509259299</v>
      </c>
      <c r="M977" s="59">
        <f t="shared" si="130"/>
        <v>1.2500000011641532E-3</v>
      </c>
      <c r="N977" s="53" t="s">
        <v>33</v>
      </c>
      <c r="O977" s="54" t="s">
        <v>32</v>
      </c>
      <c r="P977" s="54" t="s">
        <v>33</v>
      </c>
      <c r="Q977" s="6">
        <v>167</v>
      </c>
      <c r="R977" s="5" t="str">
        <f t="shared" si="134"/>
        <v>FAIR-D4/167</v>
      </c>
      <c r="S977" s="4" t="str">
        <f>IF(ISBLANK(E977),"",IF(E977=H977, "1 video",CONCATENATE((+COUNTIFS(Video_List!$A:$A,Monitoring!C977,Video_List!$D:$D,"&lt;=" &amp;Monitoring!L977)-COUNTIFS(Video_List!$A:$A,Monitoring!C977,Video_List!$D:$D,"&lt;=" &amp;Monitoring!K977))+1," videos")))</f>
        <v>1 video</v>
      </c>
      <c r="T977" s="54" t="s">
        <v>34</v>
      </c>
      <c r="U977" s="75"/>
      <c r="V977" s="7" t="str">
        <f t="shared" si="132"/>
        <v/>
      </c>
      <c r="W977" s="85" t="s">
        <v>32</v>
      </c>
      <c r="X977" s="86" t="s">
        <v>35</v>
      </c>
      <c r="Y977" s="87" t="str">
        <f>+IFERROR(IF(Z977="#N/C","#N/C",IF(Z977=0,INDEX(Taxonomy_UniqueValues!A:A,MATCH(AA977,Taxonomy_UniqueValues!C:C,0)),INDEX(Taxonomy_UniqueValues!A:A,MATCH(Z977,Taxonomy_UniqueValues!B:B,0)))),"#N/C")</f>
        <v>Insecta</v>
      </c>
      <c r="Z977" s="87" t="str">
        <f>+IFERROR(IF(AA977="#N/C","#N/C",IF(AA977=0,INDEX(Taxonomy_UniqueValues!B:B,MATCH(AB977,Taxonomy_UniqueValues!D:D,0)),INDEX(Taxonomy_UniqueValues!B:B,MATCH(AA977,Taxonomy_UniqueValues!C:C,0)))),"#N/C")</f>
        <v>Diptera</v>
      </c>
      <c r="AA977" s="87" t="str">
        <f>+IFERROR(IF(AB977="#N/C","#N/C",IF(AB977=0,INDEX(Taxonomy_UniqueValues!C:C,MATCH(AC977,Taxonomy_UniqueValues!E:E,0)),INDEX(Taxonomy_UniqueValues!C:C,MATCH(AB977,Taxonomy_UniqueValues!D:D,0)))),"#N/C")</f>
        <v>Brachycera</v>
      </c>
      <c r="AB977" s="87" t="str">
        <f>+IFERROR(IF(AC977="#N/C","#N/C",IF(AC977=0,INDEX(Taxonomy_UniqueValues!D:D,MATCH(AD977,Taxonomy_UniqueValues!F:F,0)),INDEX(Taxonomy_UniqueValues!D:D,MATCH(AC977,Taxonomy_UniqueValues!E:E,0)))),"#N/C")</f>
        <v>Muscomorpha</v>
      </c>
      <c r="AC977" s="87" t="str">
        <f>+IFERROR(IF(AD977="#N/C","#N/C",IF(AD977=0,INDEX(Taxonomy_UniqueValues!E:E,MATCH(AE977,Taxonomy_UniqueValues!G:G,0)),INDEX(Taxonomy_UniqueValues!E:E,MATCH(AD977,Taxonomy_UniqueValues!F:F,0)))),"#N/C")</f>
        <v>Muscoidea</v>
      </c>
      <c r="AD977" s="87" t="str">
        <f>+IFERROR(IF(AE977="#N/C","#N/C",IF(AE977=0,INDEX(Taxonomy_UniqueValues!F:F,MATCH(AF977,Taxonomy_UniqueValues!H:H,0)),INDEX(Taxonomy_UniqueValues!F:F,MATCH(AE977,Taxonomy_UniqueValues!G:G,0)))),"#N/C")</f>
        <v>Fanniidae</v>
      </c>
      <c r="AE977" s="87">
        <f>+IFERROR(IF(AF977="#N/C","#N/C",INDEX(Taxonomy_UniqueValues!G:G,MATCH(AF977,Taxonomy_UniqueValues!H:H,0))),"#N/C")</f>
        <v>0</v>
      </c>
      <c r="AF977" s="89" t="s">
        <v>39</v>
      </c>
      <c r="AG977" s="88" t="s">
        <v>37</v>
      </c>
      <c r="AH977" s="39" t="str" cm="1">
        <f t="array" ref="AH977">IF(LEN(V977)&gt;1,V977,_xlfn.LET(_xlpm.cls,Y977, _xlpm.ord,IFERROR(Z977,"#N/C"), _xlpm.subord,IFERROR(AA977,"#N/C"), _xlpm.infr,IFERROR(AB977,"#N/C"), _xlpm.sf,IFERROR(AC977,"#N/C"), _xlpm.fam,IFERROR(AD977,"#N/C"), _xlpm.subfam,IF(TRIM(AE977)="-","#N/C",IFERROR(AE977,"#N/C")),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_xlpm.fallback,IF(IFERROR(Z977,"#N/C")="#N/C",Y977,IF(IFERROR(AA977,"#N/C")="#N/C",Z977,IF(IFERROR(AB977,"#N/C")="#N/C",AA977,IF(IFERROR(AC977,"#N/C")="#N/C",AB977,IF(IFERROR(AD977,"#N/C")="#N/C",AC977,IF(IFERROR(AE977,"#N/C")="#N/C",AD977,"#N/C")))))), _xlpm.finalResult,IF(OR(_xlpm.computedResult="",_xlpm.computedResult="#N/C"),_xlpm.fallback,_xlpm.computedResult), INDEX(_xlpm.finalResult,1)))</f>
        <v>fly</v>
      </c>
      <c r="AI977" s="106" t="s">
        <v>35</v>
      </c>
      <c r="AJ977" s="55" t="str">
        <f t="shared" si="133"/>
        <v>Insecta.Diptera.Brachycera.Muscomorpha.Muscoidea.Fanniidae.0.Fannia.#N/C</v>
      </c>
    </row>
    <row r="978" spans="1:36" x14ac:dyDescent="0.25">
      <c r="A978" s="3">
        <v>169</v>
      </c>
      <c r="B978" s="50" t="str">
        <f t="shared" si="129"/>
        <v>FAIR-D4_169</v>
      </c>
      <c r="C978" s="51" t="s">
        <v>908</v>
      </c>
      <c r="D978" s="4">
        <f t="shared" si="131"/>
        <v>45165</v>
      </c>
      <c r="E978" s="1" t="s">
        <v>1106</v>
      </c>
      <c r="F978" s="81" t="str">
        <f>HYPERLINK(VLOOKUP(E978,Video_List!G:K,5),"video")</f>
        <v>video</v>
      </c>
      <c r="G978" s="5" t="str">
        <f>IF(ISBLANK(E978),"",IFERROR(IF(MATCH(E978,Video_List!$G:$G,)&gt;0,"ok",""),"errr"))</f>
        <v>ok</v>
      </c>
      <c r="H978" s="1" t="s">
        <v>1107</v>
      </c>
      <c r="I978" s="81" t="str">
        <f>HYPERLINK(VLOOKUP(H978,Video_List!G:K,5),"video")</f>
        <v>video</v>
      </c>
      <c r="J978" s="5" t="str">
        <f>IF(ISBLANK(H978),"",IFERROR(IF(MATCH(H978,Video_List!$G:$G,)&gt;0,"ok",""),"error"))</f>
        <v>ok</v>
      </c>
      <c r="K978" s="2">
        <v>45165.489745370403</v>
      </c>
      <c r="L978" s="2">
        <v>45165.494675925896</v>
      </c>
      <c r="M978" s="59">
        <f t="shared" si="130"/>
        <v>4.9305554930469953E-3</v>
      </c>
      <c r="N978" s="53" t="s">
        <v>46</v>
      </c>
      <c r="O978" s="54" t="s">
        <v>35</v>
      </c>
      <c r="P978" s="54" t="s">
        <v>33</v>
      </c>
      <c r="Q978" s="6">
        <v>169</v>
      </c>
      <c r="R978" s="5" t="str">
        <f t="shared" si="134"/>
        <v>FAIR-D4/169</v>
      </c>
      <c r="S978" s="4" t="str">
        <f>IF(ISBLANK(E978),"",IF(E978=H978, "1 video",CONCATENATE((+COUNTIFS(Video_List!$A:$A,Monitoring!C978,Video_List!$D:$D,"&lt;=" &amp;Monitoring!L978)-COUNTIFS(Video_List!$A:$A,Monitoring!C978,Video_List!$D:$D,"&lt;=" &amp;Monitoring!K978))+1," videos")))</f>
        <v>3 videos</v>
      </c>
      <c r="T978" s="54" t="s">
        <v>34</v>
      </c>
      <c r="U978" s="75"/>
      <c r="V978" s="7" t="str">
        <f t="shared" si="132"/>
        <v/>
      </c>
      <c r="W978" s="85" t="s">
        <v>32</v>
      </c>
      <c r="X978" s="86" t="s">
        <v>35</v>
      </c>
      <c r="Y978" s="87" t="str">
        <f>+IFERROR(IF(Z978="#N/C","#N/C",INDEX(Taxonomy_UniqueValues!A:A,MATCH(Z978,Taxonomy_UniqueValues!B:B,0))),"#N/C")</f>
        <v>Insecta</v>
      </c>
      <c r="Z978" s="87" t="str">
        <f>+IFERROR(IF(AA978="#N/C","#N/C",INDEX(Taxonomy_UniqueValues!B:B,MATCH(AA978,Taxonomy_UniqueValues!C:C,0))),"#N/C")</f>
        <v>Diptera</v>
      </c>
      <c r="AA978" s="87" t="str">
        <f>+IFERROR(IF(AC978="#N/C","#N/C",INDEX(Taxonomy_UniqueValues!C:C,MATCH(AC978,Taxonomy_UniqueValues!E:E,0))),"#N/C")</f>
        <v>Brachycera</v>
      </c>
      <c r="AB978" s="87" t="str">
        <f>+IFERROR(IF(AC978="#N/C","#N/C",INDEX(Taxonomy_UniqueValues!D:D,MATCH(AC978,Taxonomy_UniqueValues!E:E,0))),"#N/C")</f>
        <v>Muscomorpha</v>
      </c>
      <c r="AC978" s="87" t="s">
        <v>36</v>
      </c>
      <c r="AD978" s="87" t="str">
        <f>+IFERROR(IF(AE978="#N/C","#N/C",INDEX(Taxonomy_UniqueValues!F:F,MATCH(AE978,Taxonomy_UniqueValues!G:G,0))),"#N/C")</f>
        <v>#N/C</v>
      </c>
      <c r="AE978" s="87" t="str">
        <f>+IFERROR(IF(AF978="#N/C","#N/C",INDEX(Taxonomy_UniqueValues!G:G,MATCH(AF978,Taxonomy_UniqueValues!H:H,0))),"#N/C")</f>
        <v>#N/C</v>
      </c>
      <c r="AF978" s="89" t="str">
        <f>+IFERROR(IF(AG978="#N/C","#N/C",INDEX(Taxonomy_UniqueValues!H:H,MATCH(AG978,Taxonomy_UniqueValues!I:I,0))),"#N/C")</f>
        <v>#N/C</v>
      </c>
      <c r="AG978" s="88" t="s">
        <v>37</v>
      </c>
      <c r="AH978" s="39" t="str" cm="1">
        <f t="array" ref="AH978">IF(LEN(V978)&gt;1,V978,_xlfn.LET(_xlpm.cls,Y978, _xlpm.ord,IFERROR(Z978,"#N/C"), _xlpm.subord,IFERROR(AA978,"#N/C"), _xlpm.infr,IFERROR(AB978,"#N/C"), _xlpm.sf,IFERROR(AC978,"#N/C"), _xlpm.fam,IFERROR(AD978,"#N/C"), _xlpm.subfam,IF(TRIM(AE978)="-","#N/C",IFERROR(AE978,"#N/C")),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_xlpm.fallback,IF(IFERROR(Z978,"#N/C")="#N/C",Y978,IF(IFERROR(AA978,"#N/C")="#N/C",Z978,IF(IFERROR(AB978,"#N/C")="#N/C",AA978,IF(IFERROR(AC978,"#N/C")="#N/C",AB978,IF(IFERROR(AD978,"#N/C")="#N/C",AC978,IF(IFERROR(AE978,"#N/C")="#N/C",AD978,"#N/C")))))), _xlpm.finalResult,IF(OR(_xlpm.computedResult="",_xlpm.computedResult="#N/C"),_xlpm.fallback,_xlpm.computedResult), INDEX(_xlpm.finalResult,1)))</f>
        <v>Muscoidea</v>
      </c>
      <c r="AI978" s="106" t="s">
        <v>35</v>
      </c>
      <c r="AJ978" s="55" t="str">
        <f t="shared" si="133"/>
        <v>Insecta.Diptera.Brachycera.Muscomorpha.Muscoidea.#N/C.#N/C.#N/C.#N/C</v>
      </c>
    </row>
    <row r="979" spans="1:36" x14ac:dyDescent="0.25">
      <c r="A979" s="3">
        <v>170</v>
      </c>
      <c r="B979" s="50" t="str">
        <f t="shared" si="129"/>
        <v>FAIR-D4_170</v>
      </c>
      <c r="C979" s="51" t="s">
        <v>908</v>
      </c>
      <c r="D979" s="4">
        <f t="shared" si="131"/>
        <v>45165</v>
      </c>
      <c r="E979" s="1" t="s">
        <v>1107</v>
      </c>
      <c r="F979" s="81" t="str">
        <f>HYPERLINK(VLOOKUP(E979,Video_List!G:K,5),"video")</f>
        <v>video</v>
      </c>
      <c r="G979" s="5" t="str">
        <f>IF(ISBLANK(E979),"",IFERROR(IF(MATCH(E979,Video_List!$G:$G,)&gt;0,"ok",""),"errr"))</f>
        <v>ok</v>
      </c>
      <c r="H979" s="1" t="s">
        <v>1107</v>
      </c>
      <c r="I979" s="81" t="str">
        <f>HYPERLINK(VLOOKUP(H979,Video_List!G:K,5),"video")</f>
        <v>video</v>
      </c>
      <c r="J979" s="5" t="str">
        <f>IF(ISBLANK(H979),"",IFERROR(IF(MATCH(H979,Video_List!$G:$G,)&gt;0,"ok",""),"error"))</f>
        <v>ok</v>
      </c>
      <c r="K979" s="2">
        <v>45165.4933101852</v>
      </c>
      <c r="L979" s="2">
        <v>45165.493888888901</v>
      </c>
      <c r="M979" s="59">
        <f t="shared" si="130"/>
        <v>5.7870370073942468E-4</v>
      </c>
      <c r="N979" s="53" t="s">
        <v>31</v>
      </c>
      <c r="O979" s="54" t="s">
        <v>32</v>
      </c>
      <c r="P979" s="54" t="s">
        <v>33</v>
      </c>
      <c r="Q979" s="6">
        <v>170</v>
      </c>
      <c r="R979" s="5" t="str">
        <f t="shared" si="134"/>
        <v>FAIR-D4/170</v>
      </c>
      <c r="S979" s="4" t="str">
        <f>IF(ISBLANK(E979),"",IF(E979=H979, "1 video",CONCATENATE((+COUNTIFS(Video_List!$A:$A,Monitoring!C979,Video_List!$D:$D,"&lt;=" &amp;Monitoring!L979)-COUNTIFS(Video_List!$A:$A,Monitoring!C979,Video_List!$D:$D,"&lt;=" &amp;Monitoring!K979))+1," videos")))</f>
        <v>1 video</v>
      </c>
      <c r="T979" s="54" t="s">
        <v>34</v>
      </c>
      <c r="U979" s="75"/>
      <c r="V979" s="7" t="str">
        <f t="shared" si="132"/>
        <v/>
      </c>
      <c r="W979" s="85" t="s">
        <v>32</v>
      </c>
      <c r="X979" s="86" t="s">
        <v>35</v>
      </c>
      <c r="Y979" s="87" t="str">
        <f>+IFERROR(IF(Z979="#N/C","#N/C",IF(Z979=0,INDEX(Taxonomy_UniqueValues!A:A,MATCH(AA979,Taxonomy_UniqueValues!C:C,0)),INDEX(Taxonomy_UniqueValues!A:A,MATCH(Z979,Taxonomy_UniqueValues!B:B,0)))),"#N/C")</f>
        <v>Insecta</v>
      </c>
      <c r="Z979" s="87" t="str">
        <f>+IFERROR(IF(AA979="#N/C","#N/C",IF(AA979=0,INDEX(Taxonomy_UniqueValues!B:B,MATCH(AB979,Taxonomy_UniqueValues!D:D,0)),INDEX(Taxonomy_UniqueValues!B:B,MATCH(AA979,Taxonomy_UniqueValues!C:C,0)))),"#N/C")</f>
        <v>Diptera</v>
      </c>
      <c r="AA979" s="87" t="str">
        <f>+IFERROR(IF(AB979="#N/C","#N/C",IF(AB979=0,INDEX(Taxonomy_UniqueValues!C:C,MATCH(AC979,Taxonomy_UniqueValues!E:E,0)),INDEX(Taxonomy_UniqueValues!C:C,MATCH(AB979,Taxonomy_UniqueValues!D:D,0)))),"#N/C")</f>
        <v>Brachycera</v>
      </c>
      <c r="AB979" s="87" t="str">
        <f>+IFERROR(IF(AC979="#N/C","#N/C",IF(AC979=0,INDEX(Taxonomy_UniqueValues!D:D,MATCH(AD979,Taxonomy_UniqueValues!F:F,0)),INDEX(Taxonomy_UniqueValues!D:D,MATCH(AC979,Taxonomy_UniqueValues!E:E,0)))),"#N/C")</f>
        <v>Muscomorpha</v>
      </c>
      <c r="AC979" s="87" t="str">
        <f>+IFERROR(IF(AD979="#N/C","#N/C",IF(AD979=0,INDEX(Taxonomy_UniqueValues!E:E,MATCH(AE979,Taxonomy_UniqueValues!G:G,0)),INDEX(Taxonomy_UniqueValues!E:E,MATCH(AD979,Taxonomy_UniqueValues!F:F,0)))),"#N/C")</f>
        <v>Muscoidea</v>
      </c>
      <c r="AD979" s="87" t="str">
        <f>+IFERROR(IF(AE979="#N/C","#N/C",IF(AE979=0,INDEX(Taxonomy_UniqueValues!F:F,MATCH(AF979,Taxonomy_UniqueValues!H:H,0)),INDEX(Taxonomy_UniqueValues!F:F,MATCH(AE979,Taxonomy_UniqueValues!G:G,0)))),"#N/C")</f>
        <v>Fanniidae</v>
      </c>
      <c r="AE979" s="87">
        <f>+IFERROR(IF(AF979="#N/C","#N/C",INDEX(Taxonomy_UniqueValues!G:G,MATCH(AF979,Taxonomy_UniqueValues!H:H,0))),"#N/C")</f>
        <v>0</v>
      </c>
      <c r="AF979" s="89" t="s">
        <v>39</v>
      </c>
      <c r="AG979" s="88" t="s">
        <v>37</v>
      </c>
      <c r="AH979" s="39" t="str" cm="1">
        <f t="array" ref="AH979">IF(LEN(V979)&gt;1,V979,_xlfn.LET(_xlpm.cls,Y979, _xlpm.ord,IFERROR(Z979,"#N/C"), _xlpm.subord,IFERROR(AA979,"#N/C"), _xlpm.infr,IFERROR(AB979,"#N/C"), _xlpm.sf,IFERROR(AC979,"#N/C"), _xlpm.fam,IFERROR(AD979,"#N/C"), _xlpm.subfam,IF(TRIM(AE979)="-","#N/C",IFERROR(AE979,"#N/C")),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_xlpm.fallback,IF(IFERROR(Z979,"#N/C")="#N/C",Y979,IF(IFERROR(AA979,"#N/C")="#N/C",Z979,IF(IFERROR(AB979,"#N/C")="#N/C",AA979,IF(IFERROR(AC979,"#N/C")="#N/C",AB979,IF(IFERROR(AD979,"#N/C")="#N/C",AC979,IF(IFERROR(AE979,"#N/C")="#N/C",AD979,"#N/C")))))), _xlpm.finalResult,IF(OR(_xlpm.computedResult="",_xlpm.computedResult="#N/C"),_xlpm.fallback,_xlpm.computedResult), INDEX(_xlpm.finalResult,1)))</f>
        <v>fly</v>
      </c>
      <c r="AI979" s="106" t="s">
        <v>35</v>
      </c>
      <c r="AJ979" s="55" t="str">
        <f t="shared" si="133"/>
        <v>Insecta.Diptera.Brachycera.Muscomorpha.Muscoidea.Fanniidae.0.Fannia.#N/C</v>
      </c>
    </row>
    <row r="980" spans="1:36" x14ac:dyDescent="0.25">
      <c r="A980" s="3">
        <v>171</v>
      </c>
      <c r="B980" s="50" t="str">
        <f t="shared" si="129"/>
        <v>FAIR-D4_171</v>
      </c>
      <c r="C980" s="51" t="s">
        <v>908</v>
      </c>
      <c r="D980" s="4">
        <f t="shared" si="131"/>
        <v>45165</v>
      </c>
      <c r="E980" s="1" t="s">
        <v>1107</v>
      </c>
      <c r="F980" s="81" t="str">
        <f>HYPERLINK(VLOOKUP(E980,Video_List!G:K,5),"video")</f>
        <v>video</v>
      </c>
      <c r="G980" s="5" t="str">
        <f>IF(ISBLANK(E980),"",IFERROR(IF(MATCH(E980,Video_List!$G:$G,)&gt;0,"ok",""),"errr"))</f>
        <v>ok</v>
      </c>
      <c r="H980" s="1" t="s">
        <v>1107</v>
      </c>
      <c r="I980" s="81" t="str">
        <f>HYPERLINK(VLOOKUP(H980,Video_List!G:K,5),"video")</f>
        <v>video</v>
      </c>
      <c r="J980" s="5" t="str">
        <f>IF(ISBLANK(H980),"",IFERROR(IF(MATCH(H980,Video_List!$G:$G,)&gt;0,"ok",""),"error"))</f>
        <v>ok</v>
      </c>
      <c r="K980" s="2">
        <v>45165.493888888901</v>
      </c>
      <c r="L980" s="2">
        <v>45165.494050925903</v>
      </c>
      <c r="M980" s="59">
        <f t="shared" si="130"/>
        <v>1.6203700215555727E-4</v>
      </c>
      <c r="N980" s="53" t="s">
        <v>33</v>
      </c>
      <c r="O980" s="54" t="s">
        <v>32</v>
      </c>
      <c r="P980" s="54" t="s">
        <v>31</v>
      </c>
      <c r="Q980" s="6">
        <v>171</v>
      </c>
      <c r="R980" s="5" t="str">
        <f t="shared" si="134"/>
        <v>FAIR-D4/171</v>
      </c>
      <c r="S980" s="4" t="str">
        <f>IF(ISBLANK(E980),"",IF(E980=H980, "1 video",CONCATENATE((+COUNTIFS(Video_List!$A:$A,Monitoring!C980,Video_List!$D:$D,"&lt;=" &amp;Monitoring!L980)-COUNTIFS(Video_List!$A:$A,Monitoring!C980,Video_List!$D:$D,"&lt;=" &amp;Monitoring!K980))+1," videos")))</f>
        <v>1 video</v>
      </c>
      <c r="T980" s="54" t="s">
        <v>34</v>
      </c>
      <c r="U980" s="75"/>
      <c r="V980" s="7" t="str">
        <f t="shared" si="132"/>
        <v/>
      </c>
      <c r="W980" s="85" t="s">
        <v>32</v>
      </c>
      <c r="X980" s="86" t="s">
        <v>35</v>
      </c>
      <c r="Y980" s="87" t="str">
        <f>+IFERROR(IF(Z980="#N/C","#N/C",IF(Z980=0,INDEX(Taxonomy_UniqueValues!A:A,MATCH(AA980,Taxonomy_UniqueValues!C:C,0)),INDEX(Taxonomy_UniqueValues!A:A,MATCH(Z980,Taxonomy_UniqueValues!B:B,0)))),"#N/C")</f>
        <v>Insecta</v>
      </c>
      <c r="Z980" s="87" t="str">
        <f>+IFERROR(IF(AA980="#N/C","#N/C",IF(AA980=0,INDEX(Taxonomy_UniqueValues!B:B,MATCH(AB980,Taxonomy_UniqueValues!D:D,0)),INDEX(Taxonomy_UniqueValues!B:B,MATCH(AA980,Taxonomy_UniqueValues!C:C,0)))),"#N/C")</f>
        <v>Diptera</v>
      </c>
      <c r="AA980" s="87" t="str">
        <f>+IFERROR(IF(AB980="#N/C","#N/C",IF(AB980=0,INDEX(Taxonomy_UniqueValues!C:C,MATCH(AC980,Taxonomy_UniqueValues!E:E,0)),INDEX(Taxonomy_UniqueValues!C:C,MATCH(AB980,Taxonomy_UniqueValues!D:D,0)))),"#N/C")</f>
        <v>Brachycera</v>
      </c>
      <c r="AB980" s="87" t="str">
        <f>+IFERROR(IF(AC980="#N/C","#N/C",IF(AC980=0,INDEX(Taxonomy_UniqueValues!D:D,MATCH(AD980,Taxonomy_UniqueValues!F:F,0)),INDEX(Taxonomy_UniqueValues!D:D,MATCH(AC980,Taxonomy_UniqueValues!E:E,0)))),"#N/C")</f>
        <v>Muscomorpha</v>
      </c>
      <c r="AC980" s="87" t="str">
        <f>+IFERROR(IF(AD980="#N/C","#N/C",IF(AD980=0,INDEX(Taxonomy_UniqueValues!E:E,MATCH(AE980,Taxonomy_UniqueValues!G:G,0)),INDEX(Taxonomy_UniqueValues!E:E,MATCH(AD980,Taxonomy_UniqueValues!F:F,0)))),"#N/C")</f>
        <v>Muscoidea</v>
      </c>
      <c r="AD980" s="87" t="str">
        <f>+IFERROR(IF(AE980="#N/C","#N/C",IF(AE980=0,INDEX(Taxonomy_UniqueValues!F:F,MATCH(AF980,Taxonomy_UniqueValues!H:H,0)),INDEX(Taxonomy_UniqueValues!F:F,MATCH(AE980,Taxonomy_UniqueValues!G:G,0)))),"#N/C")</f>
        <v>Fanniidae</v>
      </c>
      <c r="AE980" s="87">
        <f>+IFERROR(IF(AF980="#N/C","#N/C",INDEX(Taxonomy_UniqueValues!G:G,MATCH(AF980,Taxonomy_UniqueValues!H:H,0))),"#N/C")</f>
        <v>0</v>
      </c>
      <c r="AF980" s="89" t="s">
        <v>39</v>
      </c>
      <c r="AG980" s="88" t="s">
        <v>37</v>
      </c>
      <c r="AH980" s="39" t="str" cm="1">
        <f t="array" ref="AH980">IF(LEN(V980)&gt;1,V980,_xlfn.LET(_xlpm.cls,Y980, _xlpm.ord,IFERROR(Z980,"#N/C"), _xlpm.subord,IFERROR(AA980,"#N/C"), _xlpm.infr,IFERROR(AB980,"#N/C"), _xlpm.sf,IFERROR(AC980,"#N/C"), _xlpm.fam,IFERROR(AD980,"#N/C"), _xlpm.subfam,IF(TRIM(AE980)="-","#N/C",IFERROR(AE980,"#N/C")),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_xlpm.fallback,IF(IFERROR(Z980,"#N/C")="#N/C",Y980,IF(IFERROR(AA980,"#N/C")="#N/C",Z980,IF(IFERROR(AB980,"#N/C")="#N/C",AA980,IF(IFERROR(AC980,"#N/C")="#N/C",AB980,IF(IFERROR(AD980,"#N/C")="#N/C",AC980,IF(IFERROR(AE980,"#N/C")="#N/C",AD980,"#N/C")))))), _xlpm.finalResult,IF(OR(_xlpm.computedResult="",_xlpm.computedResult="#N/C"),_xlpm.fallback,_xlpm.computedResult), INDEX(_xlpm.finalResult,1)))</f>
        <v>fly</v>
      </c>
      <c r="AI980" s="106" t="s">
        <v>35</v>
      </c>
      <c r="AJ980" s="55" t="str">
        <f t="shared" si="133"/>
        <v>Insecta.Diptera.Brachycera.Muscomorpha.Muscoidea.Fanniidae.0.Fannia.#N/C</v>
      </c>
    </row>
    <row r="981" spans="1:36" x14ac:dyDescent="0.25">
      <c r="A981" s="3">
        <v>172</v>
      </c>
      <c r="B981" s="50" t="str">
        <f t="shared" si="129"/>
        <v>FAIR-D4_172</v>
      </c>
      <c r="C981" s="51" t="s">
        <v>908</v>
      </c>
      <c r="D981" s="4">
        <f t="shared" si="131"/>
        <v>45165</v>
      </c>
      <c r="E981" s="1" t="s">
        <v>1108</v>
      </c>
      <c r="F981" s="81" t="str">
        <f>HYPERLINK(VLOOKUP(E981,Video_List!G:K,5),"video")</f>
        <v>video</v>
      </c>
      <c r="G981" s="5" t="str">
        <f>IF(ISBLANK(E981),"",IFERROR(IF(MATCH(E981,Video_List!$G:$G,)&gt;0,"ok",""),"errr"))</f>
        <v>ok</v>
      </c>
      <c r="H981" s="1" t="s">
        <v>1108</v>
      </c>
      <c r="I981" s="81" t="str">
        <f>HYPERLINK(VLOOKUP(H981,Video_List!G:K,5),"video")</f>
        <v>video</v>
      </c>
      <c r="J981" s="5" t="str">
        <f>IF(ISBLANK(H981),"",IFERROR(IF(MATCH(H981,Video_List!$G:$G,)&gt;0,"ok",""),"error"))</f>
        <v>ok</v>
      </c>
      <c r="K981" s="2">
        <v>45165.496527777803</v>
      </c>
      <c r="L981" s="2">
        <v>45165.496574074103</v>
      </c>
      <c r="M981" s="59">
        <f t="shared" si="130"/>
        <v>4.6296299842651933E-5</v>
      </c>
      <c r="N981" s="53" t="s">
        <v>31</v>
      </c>
      <c r="O981" s="54" t="s">
        <v>32</v>
      </c>
      <c r="P981" s="54" t="s">
        <v>33</v>
      </c>
      <c r="Q981" s="6">
        <v>172</v>
      </c>
      <c r="R981" s="5" t="str">
        <f t="shared" si="134"/>
        <v>FAIR-D4/172</v>
      </c>
      <c r="S981" s="4" t="str">
        <f>IF(ISBLANK(E981),"",IF(E981=H981, "1 video",CONCATENATE((+COUNTIFS(Video_List!$A:$A,Monitoring!C981,Video_List!$D:$D,"&lt;=" &amp;Monitoring!L981)-COUNTIFS(Video_List!$A:$A,Monitoring!C981,Video_List!$D:$D,"&lt;=" &amp;Monitoring!K981))+1," videos")))</f>
        <v>1 video</v>
      </c>
      <c r="T981" s="54" t="s">
        <v>34</v>
      </c>
      <c r="U981" s="75"/>
      <c r="V981" s="7" t="str">
        <f t="shared" si="132"/>
        <v/>
      </c>
      <c r="W981" s="85" t="s">
        <v>32</v>
      </c>
      <c r="X981" s="87" t="s">
        <v>35</v>
      </c>
      <c r="Y981" s="87" t="str">
        <f>+IFERROR(IF(Z981="#N/C","#N/C",INDEX(Taxonomy_UniqueValues!A:A,MATCH(Z981,Taxonomy_UniqueValues!B:B,0))),"#N/C")</f>
        <v>Insecta</v>
      </c>
      <c r="Z981" s="87" t="str">
        <f>+IFERROR(IF(AA981="#N/C","#N/C",INDEX(Taxonomy_UniqueValues!B:B,MATCH(AA981,Taxonomy_UniqueValues!C:C,0))),"#N/C")</f>
        <v>Diptera</v>
      </c>
      <c r="AA981" s="87" t="str">
        <f>+IFERROR(IF(AC981="#N/C","#N/C",INDEX(Taxonomy_UniqueValues!C:C,MATCH(AC981,Taxonomy_UniqueValues!E:E,0))),"#N/C")</f>
        <v>Brachycera</v>
      </c>
      <c r="AB981" s="87" t="str">
        <f>+IFERROR(IF(AC981="#N/C","#N/C",INDEX(Taxonomy_UniqueValues!D:D,MATCH(AC981,Taxonomy_UniqueValues!E:E,0))),"#N/C")</f>
        <v>Muscomorpha</v>
      </c>
      <c r="AC981" s="87" t="s">
        <v>36</v>
      </c>
      <c r="AD981" s="87" t="str">
        <f>+IFERROR(IF(AE981="#N/C","#N/C",INDEX(Taxonomy_UniqueValues!F:F,MATCH(AE981,Taxonomy_UniqueValues!G:G,0))),"#N/C")</f>
        <v>#N/C</v>
      </c>
      <c r="AE981" s="87" t="str">
        <f>+IFERROR(IF(AF981="#N/C","#N/C",INDEX(Taxonomy_UniqueValues!G:G,MATCH(AF981,Taxonomy_UniqueValues!H:H,0))),"#N/C")</f>
        <v>#N/C</v>
      </c>
      <c r="AF981" s="89" t="str">
        <f>+IFERROR(IF(AG981="#N/C","#N/C",INDEX(Taxonomy_UniqueValues!H:H,MATCH(AG981,Taxonomy_UniqueValues!I:I,0))),"#N/C")</f>
        <v>#N/C</v>
      </c>
      <c r="AG981" s="88" t="s">
        <v>37</v>
      </c>
      <c r="AH981" s="39" t="str" cm="1">
        <f t="array" ref="AH981">IF(LEN(V981)&gt;1,V981,_xlfn.LET(_xlpm.cls,Y981, _xlpm.ord,IFERROR(Z981,"#N/C"), _xlpm.subord,IFERROR(AA981,"#N/C"), _xlpm.infr,IFERROR(AB981,"#N/C"), _xlpm.sf,IFERROR(AC981,"#N/C"), _xlpm.fam,IFERROR(AD981,"#N/C"), _xlpm.subfam,IF(TRIM(AE981)="-","#N/C",IFERROR(AE981,"#N/C")),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_xlpm.fallback,IF(IFERROR(Z981,"#N/C")="#N/C",Y981,IF(IFERROR(AA981,"#N/C")="#N/C",Z981,IF(IFERROR(AB981,"#N/C")="#N/C",AA981,IF(IFERROR(AC981,"#N/C")="#N/C",AB981,IF(IFERROR(AD981,"#N/C")="#N/C",AC981,IF(IFERROR(AE981,"#N/C")="#N/C",AD981,"#N/C")))))), _xlpm.finalResult,IF(OR(_xlpm.computedResult="",_xlpm.computedResult="#N/C"),_xlpm.fallback,_xlpm.computedResult), INDEX(_xlpm.finalResult,1)))</f>
        <v>Muscoidea</v>
      </c>
      <c r="AI981" s="106" t="s">
        <v>35</v>
      </c>
      <c r="AJ981" s="55" t="str">
        <f t="shared" si="133"/>
        <v>Insecta.Diptera.Brachycera.Muscomorpha.Muscoidea.#N/C.#N/C.#N/C.#N/C</v>
      </c>
    </row>
    <row r="982" spans="1:36" x14ac:dyDescent="0.25">
      <c r="A982" s="3">
        <v>173</v>
      </c>
      <c r="B982" s="50" t="str">
        <f t="shared" si="129"/>
        <v>FAIR-D4_173</v>
      </c>
      <c r="C982" s="51" t="s">
        <v>908</v>
      </c>
      <c r="D982" s="4">
        <f t="shared" ref="D982:D1017" si="135">IF(ISBLANK(E982),"",+VALUE(MID(E982,FIND("_",E982)+1,10)))</f>
        <v>45165</v>
      </c>
      <c r="E982" s="1" t="s">
        <v>1109</v>
      </c>
      <c r="F982" s="81" t="str">
        <f>HYPERLINK(VLOOKUP(E982,Video_List!G:K,5),"video")</f>
        <v>video</v>
      </c>
      <c r="G982" s="5" t="str">
        <f>IF(ISBLANK(E982),"",IFERROR(IF(MATCH(E982,Video_List!$G:$G,)&gt;0,"ok",""),"errr"))</f>
        <v>ok</v>
      </c>
      <c r="H982" s="1" t="s">
        <v>1109</v>
      </c>
      <c r="I982" s="81" t="str">
        <f>HYPERLINK(VLOOKUP(H982,Video_List!G:K,5),"video")</f>
        <v>video</v>
      </c>
      <c r="J982" s="5" t="str">
        <f>IF(ISBLANK(H982),"",IFERROR(IF(MATCH(H982,Video_List!$G:$G,)&gt;0,"ok",""),"error"))</f>
        <v>ok</v>
      </c>
      <c r="K982" s="2">
        <v>45165.501712963</v>
      </c>
      <c r="L982" s="2">
        <v>45165.502002314803</v>
      </c>
      <c r="M982" s="59">
        <f t="shared" si="130"/>
        <v>2.8935180307598785E-4</v>
      </c>
      <c r="N982" s="53" t="s">
        <v>46</v>
      </c>
      <c r="O982" s="54" t="s">
        <v>35</v>
      </c>
      <c r="P982" s="54" t="s">
        <v>46</v>
      </c>
      <c r="Q982" s="6">
        <v>173</v>
      </c>
      <c r="R982" s="5" t="str">
        <f t="shared" si="134"/>
        <v>FAIR-D4/173</v>
      </c>
      <c r="S982" s="4" t="str">
        <f>IF(ISBLANK(E982),"",IF(E982=H982, "1 video",CONCATENATE((+COUNTIFS(Video_List!$A:$A,Monitoring!C982,Video_List!$D:$D,"&lt;=" &amp;Monitoring!L982)-COUNTIFS(Video_List!$A:$A,Monitoring!C982,Video_List!$D:$D,"&lt;=" &amp;Monitoring!K982))+1," videos")))</f>
        <v>1 video</v>
      </c>
      <c r="T982" s="54" t="s">
        <v>34</v>
      </c>
      <c r="U982" s="75"/>
      <c r="V982" s="7" t="str">
        <f t="shared" si="132"/>
        <v/>
      </c>
      <c r="W982" s="85" t="s">
        <v>35</v>
      </c>
      <c r="X982" s="86" t="s">
        <v>35</v>
      </c>
      <c r="Y982" s="87" t="str">
        <f>+IFERROR(IF(Z982="#N/C","#N/C",INDEX(Taxonomy_UniqueValues!A:A,MATCH(Z982,Taxonomy_UniqueValues!B:B,0))),"#N/C")</f>
        <v>Insecta</v>
      </c>
      <c r="Z982" s="87" t="str">
        <f>+IFERROR(IF(AA982="#N/C","#N/C",INDEX(Taxonomy_UniqueValues!B:B,MATCH(AA982,Taxonomy_UniqueValues!C:C,0))),"#N/C")</f>
        <v>Diptera</v>
      </c>
      <c r="AA982" s="87" t="s">
        <v>49</v>
      </c>
      <c r="AB982" s="87" t="str">
        <f>+IFERROR(IF(AC982="#N/C","#N/C",INDEX(Taxonomy_UniqueValues!D:D,MATCH(AC982,Taxonomy_UniqueValues!E:E,0))),"#N/C")</f>
        <v>#N/C</v>
      </c>
      <c r="AC982" s="87" t="str">
        <f>+IFERROR(IF(AD982="#N/C","#N/C",INDEX(Taxonomy_UniqueValues!E:E,MATCH(AD982,Taxonomy_UniqueValues!F:F,0))),"#N/C")</f>
        <v>#N/C</v>
      </c>
      <c r="AD982" s="87" t="str">
        <f>+IFERROR(IF(AE982="#N/C","#N/C",INDEX(Taxonomy_UniqueValues!F:F,MATCH(AE982,Taxonomy_UniqueValues!G:G,0))),"#N/C")</f>
        <v>#N/C</v>
      </c>
      <c r="AE982" s="87" t="str">
        <f>+IFERROR(IF(AF982="#N/C","#N/C",INDEX(Taxonomy_UniqueValues!G:G,MATCH(AF982,Taxonomy_UniqueValues!H:H,0))),"#N/C")</f>
        <v>#N/C</v>
      </c>
      <c r="AF982" s="89" t="str">
        <f>+IFERROR(IF(AG982="#N/C","#N/C",INDEX(Taxonomy_UniqueValues!H:H,MATCH(AG982,Taxonomy_UniqueValues!I:I,0))),"#N/C")</f>
        <v>#N/C</v>
      </c>
      <c r="AG982" s="88" t="s">
        <v>37</v>
      </c>
      <c r="AH982" s="39" t="str" cm="1">
        <f t="array" ref="AH982">IF(LEN(V982)&gt;1,V982,_xlfn.LET(_xlpm.cls,Y982, _xlpm.ord,IFERROR(Z982,"#N/C"), _xlpm.subord,IFERROR(AA982,"#N/C"), _xlpm.infr,IFERROR(AB982,"#N/C"), _xlpm.sf,IFERROR(AC982,"#N/C"), _xlpm.fam,IFERROR(AD982,"#N/C"), _xlpm.subfam,IF(TRIM(AE982)="-","#N/C",IFERROR(AE982,"#N/C")),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_xlpm.fallback,IF(IFERROR(Z982,"#N/C")="#N/C",Y982,IF(IFERROR(AA982,"#N/C")="#N/C",Z982,IF(IFERROR(AB982,"#N/C")="#N/C",AA982,IF(IFERROR(AC982,"#N/C")="#N/C",AB982,IF(IFERROR(AD982,"#N/C")="#N/C",AC982,IF(IFERROR(AE982,"#N/C")="#N/C",AD982,"#N/C")))))), _xlpm.finalResult,IF(OR(_xlpm.computedResult="",_xlpm.computedResult="#N/C"),_xlpm.fallback,_xlpm.computedResult), INDEX(_xlpm.finalResult,1)))</f>
        <v>Brachycera</v>
      </c>
      <c r="AI982" s="106" t="s">
        <v>35</v>
      </c>
      <c r="AJ982" s="55" t="str">
        <f t="shared" si="133"/>
        <v>Insecta.Diptera.Brachycera.#N/C.#N/C.#N/C.#N/C.#N/C.#N/C</v>
      </c>
    </row>
    <row r="983" spans="1:36" x14ac:dyDescent="0.25">
      <c r="A983" s="3">
        <v>174</v>
      </c>
      <c r="B983" s="50" t="str">
        <f t="shared" si="129"/>
        <v>FAIR-D4_174</v>
      </c>
      <c r="C983" s="51" t="s">
        <v>908</v>
      </c>
      <c r="D983" s="4">
        <f t="shared" si="135"/>
        <v>45165</v>
      </c>
      <c r="E983" s="1" t="s">
        <v>1110</v>
      </c>
      <c r="F983" s="81" t="str">
        <f>HYPERLINK(VLOOKUP(E983,Video_List!G:K,5),"video")</f>
        <v>video</v>
      </c>
      <c r="G983" s="5" t="str">
        <f>IF(ISBLANK(E983),"",IFERROR(IF(MATCH(E983,Video_List!$G:$G,)&gt;0,"ok",""),"errr"))</f>
        <v>ok</v>
      </c>
      <c r="H983" s="1" t="s">
        <v>1111</v>
      </c>
      <c r="I983" s="81" t="str">
        <f>HYPERLINK(VLOOKUP(H983,Video_List!G:K,5),"video")</f>
        <v>video</v>
      </c>
      <c r="J983" s="5" t="str">
        <f>IF(ISBLANK(H983),"",IFERROR(IF(MATCH(H983,Video_List!$G:$G,)&gt;0,"ok",""),"error"))</f>
        <v>ok</v>
      </c>
      <c r="K983" s="2">
        <v>45165.514386574097</v>
      </c>
      <c r="L983" s="2">
        <v>45165.517129629603</v>
      </c>
      <c r="M983" s="59">
        <f t="shared" si="130"/>
        <v>2.7430555055616423E-3</v>
      </c>
      <c r="N983" s="53" t="s">
        <v>31</v>
      </c>
      <c r="O983" s="54" t="s">
        <v>32</v>
      </c>
      <c r="P983" s="54" t="s">
        <v>33</v>
      </c>
      <c r="Q983" s="6">
        <v>174</v>
      </c>
      <c r="R983" s="5" t="str">
        <f t="shared" si="134"/>
        <v>FAIR-D4/174</v>
      </c>
      <c r="S983" s="4" t="str">
        <f>IF(ISBLANK(E983),"",IF(E983=H983, "1 video",CONCATENATE((+COUNTIFS(Video_List!$A:$A,Monitoring!C983,Video_List!$D:$D,"&lt;=" &amp;Monitoring!L983)-COUNTIFS(Video_List!$A:$A,Monitoring!C983,Video_List!$D:$D,"&lt;=" &amp;Monitoring!K983))+1," videos")))</f>
        <v>2 videos</v>
      </c>
      <c r="T983" s="54" t="s">
        <v>42</v>
      </c>
      <c r="U983" s="75"/>
      <c r="V983" s="7" t="str">
        <f t="shared" si="132"/>
        <v/>
      </c>
      <c r="W983" s="85" t="s">
        <v>32</v>
      </c>
      <c r="X983" s="86" t="s">
        <v>32</v>
      </c>
      <c r="Y983" s="87" t="str">
        <f>+IFERROR(IF(Z983="#N/C","#N/C",INDEX(Taxonomy_UniqueValues!A:A,MATCH(Z983,Taxonomy_UniqueValues!B:B,0))),"#N/C")</f>
        <v>Insecta</v>
      </c>
      <c r="Z983" s="87" t="str">
        <f>+IFERROR(IF(AA983="#N/C","#N/C",INDEX(Taxonomy_UniqueValues!B:B,MATCH(AA983,Taxonomy_UniqueValues!C:C,0))),"#N/C")</f>
        <v>Diptera</v>
      </c>
      <c r="AA983" s="87" t="str">
        <f>+IFERROR(IF(AC983="#N/C","#N/C",INDEX(Taxonomy_UniqueValues!C:C,MATCH(AC983,Taxonomy_UniqueValues!E:E,0))),"#N/C")</f>
        <v>Brachycera</v>
      </c>
      <c r="AB983" s="87" t="str">
        <f>+IFERROR(IF(AC983="#N/C","#N/C",INDEX(Taxonomy_UniqueValues!D:D,MATCH(AC983,Taxonomy_UniqueValues!E:E,0))),"#N/C")</f>
        <v>Muscomorpha</v>
      </c>
      <c r="AC983" s="87" t="str">
        <f>+IFERROR(IF(AD983="#N/C","#N/C",INDEX(Taxonomy_UniqueValues!E:E,MATCH(AD983,Taxonomy_UniqueValues!F:F,0))),"#N/C")</f>
        <v>Syrphoidea</v>
      </c>
      <c r="AD983" s="87" t="str">
        <f>+IFERROR(IF(AE983="#N/C","#N/C",INDEX(Taxonomy_UniqueValues!F:F,MATCH(AE983,Taxonomy_UniqueValues!G:G,0))),"#N/C")</f>
        <v>Syrphidae</v>
      </c>
      <c r="AE983" s="87" t="str">
        <f>+IFERROR(IF(AF983="#N/C","#N/C",INDEX(Taxonomy_UniqueValues!G:G,MATCH(AF983,Taxonomy_UniqueValues!H:H,0))),"#N/C")</f>
        <v>Syrphinae</v>
      </c>
      <c r="AF983" s="89" t="s">
        <v>220</v>
      </c>
      <c r="AG983" s="88" t="s">
        <v>37</v>
      </c>
      <c r="AH983" s="39" t="str" cm="1">
        <f t="array" ref="AH983">IF(LEN(V983)&gt;1,V983,_xlfn.LET(_xlpm.cls,Y983, _xlpm.ord,IFERROR(Z983,"#N/C"), _xlpm.subord,IFERROR(AA983,"#N/C"), _xlpm.infr,IFERROR(AB983,"#N/C"), _xlpm.sf,IFERROR(AC983,"#N/C"), _xlpm.fam,IFERROR(AD983,"#N/C"), _xlpm.subfam,IF(TRIM(AE983)="-","#N/C",IFERROR(AE983,"#N/C")),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_xlpm.fallback,IF(IFERROR(Z983,"#N/C")="#N/C",Y983,IF(IFERROR(AA983,"#N/C")="#N/C",Z983,IF(IFERROR(AB983,"#N/C")="#N/C",AA983,IF(IFERROR(AC983,"#N/C")="#N/C",AB983,IF(IFERROR(AD983,"#N/C")="#N/C",AC983,IF(IFERROR(AE983,"#N/C")="#N/C",AD983,"#N/C")))))), _xlpm.finalResult,IF(OR(_xlpm.computedResult="",_xlpm.computedResult="#N/C"),_xlpm.fallback,_xlpm.computedResult), INDEX(_xlpm.finalResult,1)))</f>
        <v>hoverfly</v>
      </c>
      <c r="AI983" s="106" t="s">
        <v>35</v>
      </c>
      <c r="AJ983" s="55" t="str">
        <f t="shared" si="133"/>
        <v>Insecta.Diptera.Brachycera.Muscomorpha.Syrphoidea.Syrphidae.Syrphinae.Episyrphus.#N/C</v>
      </c>
    </row>
    <row r="984" spans="1:36" x14ac:dyDescent="0.25">
      <c r="A984" s="3">
        <v>175</v>
      </c>
      <c r="B984" s="50" t="str">
        <f t="shared" si="129"/>
        <v>FAIR-D4_175</v>
      </c>
      <c r="C984" s="51" t="s">
        <v>908</v>
      </c>
      <c r="D984" s="4">
        <f t="shared" si="135"/>
        <v>45165</v>
      </c>
      <c r="E984" s="1" t="s">
        <v>1110</v>
      </c>
      <c r="F984" s="81" t="str">
        <f>HYPERLINK(VLOOKUP(E984,Video_List!G:K,5),"video")</f>
        <v>video</v>
      </c>
      <c r="G984" s="5" t="str">
        <f>IF(ISBLANK(E984),"",IFERROR(IF(MATCH(E984,Video_List!$G:$G,)&gt;0,"ok",""),"errr"))</f>
        <v>ok</v>
      </c>
      <c r="H984" s="1" t="s">
        <v>1110</v>
      </c>
      <c r="I984" s="81" t="str">
        <f>HYPERLINK(VLOOKUP(H984,Video_List!G:K,5),"video")</f>
        <v>video</v>
      </c>
      <c r="J984" s="5" t="str">
        <f>IF(ISBLANK(H984),"",IFERROR(IF(MATCH(H984,Video_List!$G:$G,)&gt;0,"ok",""),"error"))</f>
        <v>ok</v>
      </c>
      <c r="K984" s="2">
        <v>45165.514571759297</v>
      </c>
      <c r="L984" s="2">
        <v>45165.514780092599</v>
      </c>
      <c r="M984" s="59">
        <f t="shared" si="130"/>
        <v>2.0833330199820921E-4</v>
      </c>
      <c r="N984" s="53" t="s">
        <v>31</v>
      </c>
      <c r="O984" s="54" t="s">
        <v>32</v>
      </c>
      <c r="P984" s="54" t="s">
        <v>33</v>
      </c>
      <c r="Q984" s="6">
        <v>175</v>
      </c>
      <c r="R984" s="5" t="str">
        <f t="shared" si="134"/>
        <v>FAIR-D4/175</v>
      </c>
      <c r="S984" s="4" t="str">
        <f>IF(ISBLANK(E984),"",IF(E984=H984, "1 video",CONCATENATE((+COUNTIFS(Video_List!$A:$A,Monitoring!C984,Video_List!$D:$D,"&lt;=" &amp;Monitoring!L984)-COUNTIFS(Video_List!$A:$A,Monitoring!C984,Video_List!$D:$D,"&lt;=" &amp;Monitoring!K984))+1," videos")))</f>
        <v>1 video</v>
      </c>
      <c r="T984" s="54" t="s">
        <v>34</v>
      </c>
      <c r="U984" s="75"/>
      <c r="V984" s="7" t="str">
        <f t="shared" si="132"/>
        <v/>
      </c>
      <c r="W984" s="85" t="s">
        <v>32</v>
      </c>
      <c r="X984" s="86" t="s">
        <v>32</v>
      </c>
      <c r="Y984" s="87" t="str">
        <f>+IFERROR(IF(Z984="#N/C","#N/C",IF(Z984=0,INDEX(Taxonomy_UniqueValues!A:A,MATCH(AA984,Taxonomy_UniqueValues!C:C,0)),INDEX(Taxonomy_UniqueValues!A:A,MATCH(Z984,Taxonomy_UniqueValues!B:B,0)))),"#N/C")</f>
        <v>Insecta</v>
      </c>
      <c r="Z984" s="87" t="str">
        <f>+IFERROR(IF(AA984="#N/C","#N/C",IF(AA984=0,INDEX(Taxonomy_UniqueValues!B:B,MATCH(AB984,Taxonomy_UniqueValues!D:D,0)),INDEX(Taxonomy_UniqueValues!B:B,MATCH(AA984,Taxonomy_UniqueValues!C:C,0)))),"#N/C")</f>
        <v>Diptera</v>
      </c>
      <c r="AA984" s="87" t="str">
        <f>+IFERROR(IF(AB984="#N/C","#N/C",IF(AB984=0,INDEX(Taxonomy_UniqueValues!C:C,MATCH(AC984,Taxonomy_UniqueValues!E:E,0)),INDEX(Taxonomy_UniqueValues!C:C,MATCH(AB984,Taxonomy_UniqueValues!D:D,0)))),"#N/C")</f>
        <v>Brachycera</v>
      </c>
      <c r="AB984" s="87" t="str">
        <f>+IFERROR(IF(AC984="#N/C","#N/C",IF(AC984=0,INDEX(Taxonomy_UniqueValues!D:D,MATCH(AD984,Taxonomy_UniqueValues!F:F,0)),INDEX(Taxonomy_UniqueValues!D:D,MATCH(AC984,Taxonomy_UniqueValues!E:E,0)))),"#N/C")</f>
        <v>Muscomorpha</v>
      </c>
      <c r="AC984" s="87" t="str">
        <f>+IFERROR(IF(AD984="#N/C","#N/C",IF(AD984=0,INDEX(Taxonomy_UniqueValues!E:E,MATCH(AE984,Taxonomy_UniqueValues!G:G,0)),INDEX(Taxonomy_UniqueValues!E:E,MATCH(AD984,Taxonomy_UniqueValues!F:F,0)))),"#N/C")</f>
        <v>Muscoidea</v>
      </c>
      <c r="AD984" s="87" t="str">
        <f>+IFERROR(IF(AE984="#N/C","#N/C",IF(AE984=0,INDEX(Taxonomy_UniqueValues!F:F,MATCH(AF984,Taxonomy_UniqueValues!H:H,0)),INDEX(Taxonomy_UniqueValues!F:F,MATCH(AE984,Taxonomy_UniqueValues!G:G,0)))),"#N/C")</f>
        <v>Fanniidae</v>
      </c>
      <c r="AE984" s="87">
        <f>+IFERROR(IF(AF984="#N/C","#N/C",INDEX(Taxonomy_UniqueValues!G:G,MATCH(AF984,Taxonomy_UniqueValues!H:H,0))),"#N/C")</f>
        <v>0</v>
      </c>
      <c r="AF984" s="89" t="s">
        <v>39</v>
      </c>
      <c r="AG984" s="88" t="s">
        <v>37</v>
      </c>
      <c r="AH984" s="39" t="str" cm="1">
        <f t="array" ref="AH984">IF(LEN(V984)&gt;1,V984,_xlfn.LET(_xlpm.cls,Y984, _xlpm.ord,IFERROR(Z984,"#N/C"), _xlpm.subord,IFERROR(AA984,"#N/C"), _xlpm.infr,IFERROR(AB984,"#N/C"), _xlpm.sf,IFERROR(AC984,"#N/C"), _xlpm.fam,IFERROR(AD984,"#N/C"), _xlpm.subfam,IF(TRIM(AE984)="-","#N/C",IFERROR(AE984,"#N/C")),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_xlpm.fallback,IF(IFERROR(Z984,"#N/C")="#N/C",Y984,IF(IFERROR(AA984,"#N/C")="#N/C",Z984,IF(IFERROR(AB984,"#N/C")="#N/C",AA984,IF(IFERROR(AC984,"#N/C")="#N/C",AB984,IF(IFERROR(AD984,"#N/C")="#N/C",AC984,IF(IFERROR(AE984,"#N/C")="#N/C",AD984,"#N/C")))))), _xlpm.finalResult,IF(OR(_xlpm.computedResult="",_xlpm.computedResult="#N/C"),_xlpm.fallback,_xlpm.computedResult), INDEX(_xlpm.finalResult,1)))</f>
        <v>fly</v>
      </c>
      <c r="AI984" s="106" t="s">
        <v>35</v>
      </c>
      <c r="AJ984" s="55" t="str">
        <f t="shared" si="133"/>
        <v>Insecta.Diptera.Brachycera.Muscomorpha.Muscoidea.Fanniidae.0.Fannia.#N/C</v>
      </c>
    </row>
    <row r="985" spans="1:36" x14ac:dyDescent="0.25">
      <c r="A985" s="3">
        <v>177</v>
      </c>
      <c r="B985" s="50" t="str">
        <f t="shared" si="129"/>
        <v>FAIR-D4_177</v>
      </c>
      <c r="C985" s="51" t="s">
        <v>908</v>
      </c>
      <c r="D985" s="4">
        <f t="shared" si="135"/>
        <v>45165</v>
      </c>
      <c r="E985" s="1" t="s">
        <v>1112</v>
      </c>
      <c r="F985" s="81" t="str">
        <f>HYPERLINK(VLOOKUP(E985,Video_List!G:K,5),"video")</f>
        <v>video</v>
      </c>
      <c r="G985" s="5" t="str">
        <f>IF(ISBLANK(E985),"",IFERROR(IF(MATCH(E985,Video_List!$G:$G,)&gt;0,"ok",""),"errr"))</f>
        <v>ok</v>
      </c>
      <c r="H985" s="1" t="s">
        <v>1112</v>
      </c>
      <c r="I985" s="81" t="str">
        <f>HYPERLINK(VLOOKUP(H985,Video_List!G:K,5),"video")</f>
        <v>video</v>
      </c>
      <c r="J985" s="5" t="str">
        <f>IF(ISBLANK(H985),"",IFERROR(IF(MATCH(H985,Video_List!$G:$G,)&gt;0,"ok",""),"error"))</f>
        <v>ok</v>
      </c>
      <c r="K985" s="2">
        <v>45165.521701388898</v>
      </c>
      <c r="L985" s="2">
        <v>45165.522372685198</v>
      </c>
      <c r="M985" s="59">
        <f t="shared" si="130"/>
        <v>6.7129630042472854E-4</v>
      </c>
      <c r="N985" s="53" t="s">
        <v>46</v>
      </c>
      <c r="O985" s="54" t="s">
        <v>35</v>
      </c>
      <c r="P985" s="54" t="s">
        <v>46</v>
      </c>
      <c r="Q985" s="6">
        <v>177</v>
      </c>
      <c r="R985" s="5" t="str">
        <f t="shared" si="134"/>
        <v>FAIR-D4/177</v>
      </c>
      <c r="S985" s="4" t="str">
        <f>IF(ISBLANK(E985),"",IF(E985=H985, "1 video",CONCATENATE((+COUNTIFS(Video_List!$A:$A,Monitoring!C985,Video_List!$D:$D,"&lt;=" &amp;Monitoring!L985)-COUNTIFS(Video_List!$A:$A,Monitoring!C985,Video_List!$D:$D,"&lt;=" &amp;Monitoring!K985))+1," videos")))</f>
        <v>1 video</v>
      </c>
      <c r="T985" s="54" t="s">
        <v>34</v>
      </c>
      <c r="U985" s="75"/>
      <c r="V985" s="7" t="str">
        <f t="shared" si="132"/>
        <v/>
      </c>
      <c r="W985" s="85" t="s">
        <v>32</v>
      </c>
      <c r="X985" s="86" t="s">
        <v>35</v>
      </c>
      <c r="Y985" s="87" t="str">
        <f>+IFERROR(IF(Z985="#N/C","#N/C",INDEX(Taxonomy_UniqueValues!A:A,MATCH(Z985,Taxonomy_UniqueValues!B:B,0))),"#N/C")</f>
        <v>Insecta</v>
      </c>
      <c r="Z985" s="87" t="str">
        <f>+IFERROR(IF(AA985="#N/C","#N/C",INDEX(Taxonomy_UniqueValues!B:B,MATCH(AA985,Taxonomy_UniqueValues!C:C,0))),"#N/C")</f>
        <v>Diptera</v>
      </c>
      <c r="AA985" s="87" t="str">
        <f>+IFERROR(IF(AC985="#N/C","#N/C",INDEX(Taxonomy_UniqueValues!C:C,MATCH(AC985,Taxonomy_UniqueValues!E:E,0))),"#N/C")</f>
        <v>Brachycera</v>
      </c>
      <c r="AB985" s="87" t="str">
        <f>+IFERROR(IF(AC985="#N/C","#N/C",INDEX(Taxonomy_UniqueValues!D:D,MATCH(AC985,Taxonomy_UniqueValues!E:E,0))),"#N/C")</f>
        <v>Muscomorpha</v>
      </c>
      <c r="AC985" s="87" t="str">
        <f>+IFERROR(IF(AD985="#N/C","#N/C",IF(AD985=0,INDEX(Taxonomy_UniqueValues!E:E,MATCH(AE985,Taxonomy_UniqueValues!G:G,0)),INDEX(Taxonomy_UniqueValues!E:E,MATCH(AD985,Taxonomy_UniqueValues!F:F,0)))),"#N/C")</f>
        <v>Ephydroidea</v>
      </c>
      <c r="AD985" s="87" t="str">
        <f>+IFERROR(IF(AE985="#N/C","#N/C",INDEX(Taxonomy_UniqueValues!F:F,MATCH(AE985,Taxonomy_UniqueValues!G:G,0))),"#N/C")</f>
        <v>Drosophilidae</v>
      </c>
      <c r="AE985" s="87" t="str">
        <f>+IFERROR(IF(AF985="#N/C","#N/C",INDEX(Taxonomy_UniqueValues!G:G,MATCH(AF985,Taxonomy_UniqueValues!H:H,0))),"#N/C")</f>
        <v>Drosophilinae</v>
      </c>
      <c r="AF985" s="89" t="s">
        <v>385</v>
      </c>
      <c r="AG985" s="88" t="s">
        <v>37</v>
      </c>
      <c r="AH985" s="39" t="str" cm="1">
        <f t="array" ref="AH985">IF(LEN(V985)&gt;1,V985,_xlfn.LET(_xlpm.cls,Y985, _xlpm.ord,IFERROR(Z985,"#N/C"), _xlpm.subord,IFERROR(AA985,"#N/C"), _xlpm.infr,IFERROR(AB985,"#N/C"), _xlpm.sf,IFERROR(AC985,"#N/C"), _xlpm.fam,IFERROR(AD985,"#N/C"), _xlpm.subfam,IF(TRIM(AE985)="-","#N/C",IFERROR(AE985,"#N/C")),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_xlpm.fallback,IF(IFERROR(Z985,"#N/C")="#N/C",Y985,IF(IFERROR(AA985,"#N/C")="#N/C",Z985,IF(IFERROR(AB985,"#N/C")="#N/C",AA985,IF(IFERROR(AC985,"#N/C")="#N/C",AB985,IF(IFERROR(AD985,"#N/C")="#N/C",AC985,IF(IFERROR(AE985,"#N/C")="#N/C",AD985,"#N/C")))))), _xlpm.finalResult,IF(OR(_xlpm.computedResult="",_xlpm.computedResult="#N/C"),_xlpm.fallback,_xlpm.computedResult), INDEX(_xlpm.finalResult,1)))</f>
        <v>fruit_fly</v>
      </c>
      <c r="AI985" s="106" t="s">
        <v>35</v>
      </c>
      <c r="AJ985" s="55" t="str">
        <f t="shared" si="133"/>
        <v>Insecta.Diptera.Brachycera.Muscomorpha.Ephydroidea.Drosophilidae.Drosophilinae.Drosophila.#N/C</v>
      </c>
    </row>
    <row r="986" spans="1:36" x14ac:dyDescent="0.25">
      <c r="A986" s="3">
        <v>176</v>
      </c>
      <c r="B986" s="50" t="str">
        <f t="shared" si="129"/>
        <v>FAIR-D4_176</v>
      </c>
      <c r="C986" s="51" t="s">
        <v>908</v>
      </c>
      <c r="D986" s="4">
        <f t="shared" si="135"/>
        <v>45165</v>
      </c>
      <c r="E986" s="1" t="s">
        <v>1112</v>
      </c>
      <c r="F986" s="81" t="str">
        <f>HYPERLINK(VLOOKUP(E986,Video_List!G:K,5),"video")</f>
        <v>video</v>
      </c>
      <c r="G986" s="5" t="str">
        <f>IF(ISBLANK(E986),"",IFERROR(IF(MATCH(E986,Video_List!$G:$G,)&gt;0,"ok",""),"errr"))</f>
        <v>ok</v>
      </c>
      <c r="H986" s="1" t="s">
        <v>1113</v>
      </c>
      <c r="I986" s="81" t="str">
        <f>HYPERLINK(VLOOKUP(H986,Video_List!G:K,5),"video")</f>
        <v>video</v>
      </c>
      <c r="J986" s="5" t="str">
        <f>IF(ISBLANK(H986),"",IFERROR(IF(MATCH(H986,Video_List!$G:$G,)&gt;0,"ok",""),"error"))</f>
        <v>ok</v>
      </c>
      <c r="K986" s="2">
        <v>45165.521701388898</v>
      </c>
      <c r="L986" s="2">
        <v>45165.523425925901</v>
      </c>
      <c r="M986" s="59">
        <f t="shared" si="130"/>
        <v>1.7245370036107488E-3</v>
      </c>
      <c r="N986" s="53" t="s">
        <v>46</v>
      </c>
      <c r="O986" s="54" t="s">
        <v>35</v>
      </c>
      <c r="P986" s="54" t="s">
        <v>33</v>
      </c>
      <c r="Q986" s="6">
        <v>176</v>
      </c>
      <c r="R986" s="5" t="str">
        <f t="shared" si="134"/>
        <v>FAIR-D4/176</v>
      </c>
      <c r="S986" s="4" t="str">
        <f>IF(ISBLANK(E986),"",IF(E986=H986, "1 video",CONCATENATE((+COUNTIFS(Video_List!$A:$A,Monitoring!C986,Video_List!$D:$D,"&lt;=" &amp;Monitoring!L986)-COUNTIFS(Video_List!$A:$A,Monitoring!C986,Video_List!$D:$D,"&lt;=" &amp;Monitoring!K986))+1," videos")))</f>
        <v>2 videos</v>
      </c>
      <c r="T986" s="54" t="s">
        <v>34</v>
      </c>
      <c r="U986" s="75"/>
      <c r="V986" s="7" t="str">
        <f t="shared" si="132"/>
        <v/>
      </c>
      <c r="W986" s="85" t="s">
        <v>32</v>
      </c>
      <c r="X986" s="86" t="s">
        <v>35</v>
      </c>
      <c r="Y986" s="87" t="str">
        <f>+IFERROR(IF(Z986="#N/C","#N/C",IF(Z986=0,INDEX(Taxonomy_UniqueValues!A:A,MATCH(AA986,Taxonomy_UniqueValues!C:C,0)),INDEX(Taxonomy_UniqueValues!A:A,MATCH(Z986,Taxonomy_UniqueValues!B:B,0)))),"#N/C")</f>
        <v>Insecta</v>
      </c>
      <c r="Z986" s="87" t="str">
        <f>+IFERROR(IF(AA986="#N/C","#N/C",IF(AA986=0,INDEX(Taxonomy_UniqueValues!B:B,MATCH(AB986,Taxonomy_UniqueValues!D:D,0)),INDEX(Taxonomy_UniqueValues!B:B,MATCH(AA986,Taxonomy_UniqueValues!C:C,0)))),"#N/C")</f>
        <v>Diptera</v>
      </c>
      <c r="AA986" s="87" t="str">
        <f>+IFERROR(IF(AB986="#N/C","#N/C",IF(AB986=0,INDEX(Taxonomy_UniqueValues!C:C,MATCH(AC986,Taxonomy_UniqueValues!E:E,0)),INDEX(Taxonomy_UniqueValues!C:C,MATCH(AB986,Taxonomy_UniqueValues!D:D,0)))),"#N/C")</f>
        <v>Brachycera</v>
      </c>
      <c r="AB986" s="87" t="str">
        <f>+IFERROR(IF(AC986="#N/C","#N/C",IF(AC986=0,INDEX(Taxonomy_UniqueValues!D:D,MATCH(AD986,Taxonomy_UniqueValues!F:F,0)),INDEX(Taxonomy_UniqueValues!D:D,MATCH(AC986,Taxonomy_UniqueValues!E:E,0)))),"#N/C")</f>
        <v>Muscomorpha</v>
      </c>
      <c r="AC986" s="87" t="str">
        <f>+IFERROR(IF(AD986="#N/C","#N/C",IF(AD986=0,INDEX(Taxonomy_UniqueValues!E:E,MATCH(AE986,Taxonomy_UniqueValues!G:G,0)),INDEX(Taxonomy_UniqueValues!E:E,MATCH(AD986,Taxonomy_UniqueValues!F:F,0)))),"#N/C")</f>
        <v>Muscoidea</v>
      </c>
      <c r="AD986" s="87" t="str">
        <f>+IFERROR(IF(AE986="#N/C","#N/C",IF(AE986=0,INDEX(Taxonomy_UniqueValues!F:F,MATCH(AF986,Taxonomy_UniqueValues!H:H,0)),INDEX(Taxonomy_UniqueValues!F:F,MATCH(AE986,Taxonomy_UniqueValues!G:G,0)))),"#N/C")</f>
        <v>Fanniidae</v>
      </c>
      <c r="AE986" s="87">
        <f>+IFERROR(IF(AF986="#N/C","#N/C",INDEX(Taxonomy_UniqueValues!G:G,MATCH(AF986,Taxonomy_UniqueValues!H:H,0))),"#N/C")</f>
        <v>0</v>
      </c>
      <c r="AF986" s="89" t="s">
        <v>39</v>
      </c>
      <c r="AG986" s="88" t="s">
        <v>37</v>
      </c>
      <c r="AH986" s="39" t="str" cm="1">
        <f t="array" ref="AH986">IF(LEN(V986)&gt;1,V986,_xlfn.LET(_xlpm.cls,Y986, _xlpm.ord,IFERROR(Z986,"#N/C"), _xlpm.subord,IFERROR(AA986,"#N/C"), _xlpm.infr,IFERROR(AB986,"#N/C"), _xlpm.sf,IFERROR(AC986,"#N/C"), _xlpm.fam,IFERROR(AD986,"#N/C"), _xlpm.subfam,IF(TRIM(AE986)="-","#N/C",IFERROR(AE986,"#N/C")),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_xlpm.fallback,IF(IFERROR(Z986,"#N/C")="#N/C",Y986,IF(IFERROR(AA986,"#N/C")="#N/C",Z986,IF(IFERROR(AB986,"#N/C")="#N/C",AA986,IF(IFERROR(AC986,"#N/C")="#N/C",AB986,IF(IFERROR(AD986,"#N/C")="#N/C",AC986,IF(IFERROR(AE986,"#N/C")="#N/C",AD986,"#N/C")))))), _xlpm.finalResult,IF(OR(_xlpm.computedResult="",_xlpm.computedResult="#N/C"),_xlpm.fallback,_xlpm.computedResult), INDEX(_xlpm.finalResult,1)))</f>
        <v>fly</v>
      </c>
      <c r="AI986" s="106" t="s">
        <v>35</v>
      </c>
      <c r="AJ986" s="55" t="str">
        <f t="shared" si="133"/>
        <v>Insecta.Diptera.Brachycera.Muscomorpha.Muscoidea.Fanniidae.0.Fannia.#N/C</v>
      </c>
    </row>
    <row r="987" spans="1:36" x14ac:dyDescent="0.25">
      <c r="A987" s="3">
        <v>178</v>
      </c>
      <c r="B987" s="50" t="str">
        <f t="shared" si="129"/>
        <v>FAIR-D4_178</v>
      </c>
      <c r="C987" s="51" t="s">
        <v>908</v>
      </c>
      <c r="D987" s="4">
        <f t="shared" si="135"/>
        <v>45165</v>
      </c>
      <c r="E987" s="1" t="s">
        <v>1112</v>
      </c>
      <c r="F987" s="81" t="str">
        <f>HYPERLINK(VLOOKUP(E987,Video_List!G:K,5),"video")</f>
        <v>video</v>
      </c>
      <c r="G987" s="5" t="str">
        <f>IF(ISBLANK(E987),"",IFERROR(IF(MATCH(E987,Video_List!$G:$G,)&gt;0,"ok",""),"errr"))</f>
        <v>ok</v>
      </c>
      <c r="H987" s="1" t="s">
        <v>1112</v>
      </c>
      <c r="I987" s="81" t="str">
        <f>HYPERLINK(VLOOKUP(H987,Video_List!G:K,5),"video")</f>
        <v>video</v>
      </c>
      <c r="J987" s="5" t="str">
        <f>IF(ISBLANK(H987),"",IFERROR(IF(MATCH(H987,Video_List!$G:$G,)&gt;0,"ok",""),"error"))</f>
        <v>ok</v>
      </c>
      <c r="K987" s="2">
        <v>45165.521967592598</v>
      </c>
      <c r="L987" s="2">
        <v>45165.564039351899</v>
      </c>
      <c r="M987" s="59">
        <f t="shared" si="130"/>
        <v>4.2071759300597478E-2</v>
      </c>
      <c r="N987" s="53" t="s">
        <v>33</v>
      </c>
      <c r="O987" s="54" t="s">
        <v>35</v>
      </c>
      <c r="P987" s="54" t="s">
        <v>46</v>
      </c>
      <c r="Q987" s="6">
        <v>178</v>
      </c>
      <c r="R987" s="5" t="str">
        <f t="shared" si="134"/>
        <v>FAIR-D4/178</v>
      </c>
      <c r="S987" s="4" t="str">
        <f>IF(ISBLANK(E987),"",IF(E987=H987, "1 video",CONCATENATE((+COUNTIFS(Video_List!$A:$A,Monitoring!C987,Video_List!$D:$D,"&lt;=" &amp;Monitoring!L987)-COUNTIFS(Video_List!$A:$A,Monitoring!C987,Video_List!$D:$D,"&lt;=" &amp;Monitoring!K987))+1," videos")))</f>
        <v>1 video</v>
      </c>
      <c r="T987" s="54" t="s">
        <v>34</v>
      </c>
      <c r="U987" s="75"/>
      <c r="V987" s="7" t="str">
        <f t="shared" si="132"/>
        <v/>
      </c>
      <c r="W987" s="85" t="s">
        <v>35</v>
      </c>
      <c r="X987" s="86" t="s">
        <v>35</v>
      </c>
      <c r="Y987" s="87" t="str">
        <f>+IFERROR(IF(Z987="#N/C","#N/C",INDEX(Taxonomy_UniqueValues!A:A,MATCH(Z987,Taxonomy_UniqueValues!B:B,0))),"#N/C")</f>
        <v>Insecta</v>
      </c>
      <c r="Z987" s="87" t="str">
        <f>+IFERROR(IF(AA987="#N/C","#N/C",INDEX(Taxonomy_UniqueValues!B:B,MATCH(AA987,Taxonomy_UniqueValues!C:C,0))),"#N/C")</f>
        <v>Diptera</v>
      </c>
      <c r="AA987" s="87" t="s">
        <v>49</v>
      </c>
      <c r="AB987" s="87" t="str">
        <f>+IFERROR(IF(AC987="#N/C","#N/C",INDEX(Taxonomy_UniqueValues!D:D,MATCH(AC987,Taxonomy_UniqueValues!E:E,0))),"#N/C")</f>
        <v>#N/C</v>
      </c>
      <c r="AC987" s="87" t="str">
        <f>+IFERROR(IF(AD987="#N/C","#N/C",INDEX(Taxonomy_UniqueValues!E:E,MATCH(AD987,Taxonomy_UniqueValues!F:F,0))),"#N/C")</f>
        <v>#N/C</v>
      </c>
      <c r="AD987" s="87" t="str">
        <f>+IFERROR(IF(AE987="#N/C","#N/C",INDEX(Taxonomy_UniqueValues!F:F,MATCH(AE987,Taxonomy_UniqueValues!G:G,0))),"#N/C")</f>
        <v>#N/C</v>
      </c>
      <c r="AE987" s="87" t="str">
        <f>+IFERROR(IF(AF987="#N/C","#N/C",INDEX(Taxonomy_UniqueValues!G:G,MATCH(AF987,Taxonomy_UniqueValues!H:H,0))),"#N/C")</f>
        <v>#N/C</v>
      </c>
      <c r="AF987" s="89" t="str">
        <f>+IFERROR(IF(AG987="#N/C","#N/C",INDEX(Taxonomy_UniqueValues!H:H,MATCH(AG987,Taxonomy_UniqueValues!I:I,0))),"#N/C")</f>
        <v>#N/C</v>
      </c>
      <c r="AG987" s="88" t="s">
        <v>37</v>
      </c>
      <c r="AH987" s="39" t="str" cm="1">
        <f t="array" ref="AH987">IF(LEN(V987)&gt;1,V987,_xlfn.LET(_xlpm.cls,Y987, _xlpm.ord,IFERROR(Z987,"#N/C"), _xlpm.subord,IFERROR(AA987,"#N/C"), _xlpm.infr,IFERROR(AB987,"#N/C"), _xlpm.sf,IFERROR(AC987,"#N/C"), _xlpm.fam,IFERROR(AD987,"#N/C"), _xlpm.subfam,IF(TRIM(AE987)="-","#N/C",IFERROR(AE987,"#N/C")),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_xlpm.fallback,IF(IFERROR(Z987,"#N/C")="#N/C",Y987,IF(IFERROR(AA987,"#N/C")="#N/C",Z987,IF(IFERROR(AB987,"#N/C")="#N/C",AA987,IF(IFERROR(AC987,"#N/C")="#N/C",AB987,IF(IFERROR(AD987,"#N/C")="#N/C",AC987,IF(IFERROR(AE987,"#N/C")="#N/C",AD987,"#N/C")))))), _xlpm.finalResult,IF(OR(_xlpm.computedResult="",_xlpm.computedResult="#N/C"),_xlpm.fallback,_xlpm.computedResult), INDEX(_xlpm.finalResult,1)))</f>
        <v>Brachycera</v>
      </c>
      <c r="AI987" s="106" t="s">
        <v>35</v>
      </c>
      <c r="AJ987" s="55" t="str">
        <f t="shared" si="133"/>
        <v>Insecta.Diptera.Brachycera.#N/C.#N/C.#N/C.#N/C.#N/C.#N/C</v>
      </c>
    </row>
    <row r="988" spans="1:36" x14ac:dyDescent="0.25">
      <c r="A988" s="3">
        <v>179</v>
      </c>
      <c r="B988" s="50" t="str">
        <f t="shared" si="129"/>
        <v>FAIR-D4_179</v>
      </c>
      <c r="C988" s="51" t="s">
        <v>908</v>
      </c>
      <c r="D988" s="4">
        <f t="shared" si="135"/>
        <v>45165</v>
      </c>
      <c r="E988" s="1" t="s">
        <v>1114</v>
      </c>
      <c r="F988" s="81" t="str">
        <f>HYPERLINK(VLOOKUP(E988,Video_List!G:K,5),"video")</f>
        <v>video</v>
      </c>
      <c r="G988" s="5" t="str">
        <f>IF(ISBLANK(E988),"",IFERROR(IF(MATCH(E988,Video_List!$G:$G,)&gt;0,"ok",""),"errr"))</f>
        <v>ok</v>
      </c>
      <c r="H988" s="1" t="s">
        <v>1114</v>
      </c>
      <c r="I988" s="81" t="str">
        <f>HYPERLINK(VLOOKUP(H988,Video_List!G:K,5),"video")</f>
        <v>video</v>
      </c>
      <c r="J988" s="5" t="str">
        <f>IF(ISBLANK(H988),"",IFERROR(IF(MATCH(H988,Video_List!$G:$G,)&gt;0,"ok",""),"error"))</f>
        <v>ok</v>
      </c>
      <c r="K988" s="2">
        <v>45165.523819444497</v>
      </c>
      <c r="L988" s="2">
        <v>45165.524016203701</v>
      </c>
      <c r="M988" s="59">
        <f t="shared" si="130"/>
        <v>1.9675920339068398E-4</v>
      </c>
      <c r="N988" s="53" t="s">
        <v>31</v>
      </c>
      <c r="O988" s="54" t="s">
        <v>35</v>
      </c>
      <c r="P988" s="54" t="s">
        <v>31</v>
      </c>
      <c r="Q988" s="6">
        <v>179</v>
      </c>
      <c r="R988" s="5" t="str">
        <f t="shared" si="134"/>
        <v>FAIR-D4/179</v>
      </c>
      <c r="S988" s="4" t="str">
        <f>IF(ISBLANK(E988),"",IF(E988=H988, "1 video",CONCATENATE((+COUNTIFS(Video_List!$A:$A,Monitoring!C988,Video_List!$D:$D,"&lt;=" &amp;Monitoring!L988)-COUNTIFS(Video_List!$A:$A,Monitoring!C988,Video_List!$D:$D,"&lt;=" &amp;Monitoring!K988))+1," videos")))</f>
        <v>1 video</v>
      </c>
      <c r="T988" s="54" t="s">
        <v>34</v>
      </c>
      <c r="U988" s="75"/>
      <c r="V988" s="7" t="str">
        <f t="shared" si="132"/>
        <v/>
      </c>
      <c r="W988" s="85" t="s">
        <v>32</v>
      </c>
      <c r="X988" s="86" t="s">
        <v>35</v>
      </c>
      <c r="Y988" s="87" t="str">
        <f>+IFERROR(IF(Z988="#N/C","#N/C",INDEX(Taxonomy_UniqueValues!A:A,MATCH(Z988,Taxonomy_UniqueValues!B:B,0))),"#N/C")</f>
        <v>Insecta</v>
      </c>
      <c r="Z988" s="87" t="str">
        <f>+IFERROR(IF(AA988="#N/C","#N/C",INDEX(Taxonomy_UniqueValues!B:B,MATCH(AA988,Taxonomy_UniqueValues!C:C,0))),"#N/C")</f>
        <v>Diptera</v>
      </c>
      <c r="AA988" s="87" t="str">
        <f>+IFERROR(IF(AC988="#N/C","#N/C",INDEX(Taxonomy_UniqueValues!C:C,MATCH(AC988,Taxonomy_UniqueValues!E:E,0))),"#N/C")</f>
        <v>Brachycera</v>
      </c>
      <c r="AB988" s="87" t="str">
        <f>+IFERROR(IF(AC988="#N/C","#N/C",INDEX(Taxonomy_UniqueValues!D:D,MATCH(AC988,Taxonomy_UniqueValues!E:E,0))),"#N/C")</f>
        <v>Muscomorpha</v>
      </c>
      <c r="AC988" s="87" t="s">
        <v>36</v>
      </c>
      <c r="AD988" s="87" t="str">
        <f>+IFERROR(IF(AE988="#N/C","#N/C",INDEX(Taxonomy_UniqueValues!F:F,MATCH(AE988,Taxonomy_UniqueValues!G:G,0))),"#N/C")</f>
        <v>#N/C</v>
      </c>
      <c r="AE988" s="87" t="str">
        <f>+IFERROR(IF(AF988="#N/C","#N/C",INDEX(Taxonomy_UniqueValues!G:G,MATCH(AF988,Taxonomy_UniqueValues!H:H,0))),"#N/C")</f>
        <v>#N/C</v>
      </c>
      <c r="AF988" s="89" t="str">
        <f>+IFERROR(IF(AG988="#N/C","#N/C",INDEX(Taxonomy_UniqueValues!H:H,MATCH(AG988,Taxonomy_UniqueValues!I:I,0))),"#N/C")</f>
        <v>#N/C</v>
      </c>
      <c r="AG988" s="88" t="s">
        <v>37</v>
      </c>
      <c r="AH988" s="39" t="str" cm="1">
        <f t="array" ref="AH988">IF(LEN(V988)&gt;1,V988,_xlfn.LET(_xlpm.cls,Y988, _xlpm.ord,IFERROR(Z988,"#N/C"), _xlpm.subord,IFERROR(AA988,"#N/C"), _xlpm.infr,IFERROR(AB988,"#N/C"), _xlpm.sf,IFERROR(AC988,"#N/C"), _xlpm.fam,IFERROR(AD988,"#N/C"), _xlpm.subfam,IF(TRIM(AE988)="-","#N/C",IFERROR(AE988,"#N/C")),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_xlpm.fallback,IF(IFERROR(Z988,"#N/C")="#N/C",Y988,IF(IFERROR(AA988,"#N/C")="#N/C",Z988,IF(IFERROR(AB988,"#N/C")="#N/C",AA988,IF(IFERROR(AC988,"#N/C")="#N/C",AB988,IF(IFERROR(AD988,"#N/C")="#N/C",AC988,IF(IFERROR(AE988,"#N/C")="#N/C",AD988,"#N/C")))))), _xlpm.finalResult,IF(OR(_xlpm.computedResult="",_xlpm.computedResult="#N/C"),_xlpm.fallback,_xlpm.computedResult), INDEX(_xlpm.finalResult,1)))</f>
        <v>Muscoidea</v>
      </c>
      <c r="AI988" s="106" t="s">
        <v>35</v>
      </c>
      <c r="AJ988" s="55" t="str">
        <f t="shared" si="133"/>
        <v>Insecta.Diptera.Brachycera.Muscomorpha.Muscoidea.#N/C.#N/C.#N/C.#N/C</v>
      </c>
    </row>
    <row r="989" spans="1:36" x14ac:dyDescent="0.25">
      <c r="A989" s="3">
        <v>181</v>
      </c>
      <c r="B989" s="50" t="str">
        <f t="shared" si="129"/>
        <v>FAIR-D4_181</v>
      </c>
      <c r="C989" s="51" t="s">
        <v>908</v>
      </c>
      <c r="D989" s="4">
        <f t="shared" si="135"/>
        <v>45165</v>
      </c>
      <c r="E989" s="1" t="s">
        <v>1115</v>
      </c>
      <c r="F989" s="81" t="str">
        <f>HYPERLINK(VLOOKUP(E989,Video_List!G:K,5),"video")</f>
        <v>video</v>
      </c>
      <c r="G989" s="5" t="str">
        <f>IF(ISBLANK(E989),"",IFERROR(IF(MATCH(E989,Video_List!$G:$G,)&gt;0,"ok",""),"errr"))</f>
        <v>ok</v>
      </c>
      <c r="H989" s="1" t="s">
        <v>1115</v>
      </c>
      <c r="I989" s="81" t="str">
        <f>HYPERLINK(VLOOKUP(H989,Video_List!G:K,5),"video")</f>
        <v>video</v>
      </c>
      <c r="J989" s="5" t="str">
        <f>IF(ISBLANK(H989),"",IFERROR(IF(MATCH(H989,Video_List!$G:$G,)&gt;0,"ok",""),"error"))</f>
        <v>ok</v>
      </c>
      <c r="K989" s="2">
        <v>45165.528842592597</v>
      </c>
      <c r="L989" s="2">
        <v>45165.528935185197</v>
      </c>
      <c r="M989" s="59">
        <f t="shared" si="130"/>
        <v>9.2592599685303867E-5</v>
      </c>
      <c r="N989" s="53" t="s">
        <v>46</v>
      </c>
      <c r="O989" s="54" t="s">
        <v>32</v>
      </c>
      <c r="P989" s="54" t="s">
        <v>33</v>
      </c>
      <c r="Q989" s="6">
        <v>181</v>
      </c>
      <c r="R989" s="5" t="str">
        <f t="shared" si="134"/>
        <v>FAIR-D4/181</v>
      </c>
      <c r="S989" s="4" t="str">
        <f>IF(ISBLANK(E989),"",IF(E989=H989, "1 video",CONCATENATE((+COUNTIFS(Video_List!$A:$A,Monitoring!C989,Video_List!$D:$D,"&lt;=" &amp;Monitoring!L989)-COUNTIFS(Video_List!$A:$A,Monitoring!C989,Video_List!$D:$D,"&lt;=" &amp;Monitoring!K989))+1," videos")))</f>
        <v>1 video</v>
      </c>
      <c r="T989" s="54" t="s">
        <v>34</v>
      </c>
      <c r="U989" s="75" t="s">
        <v>3727</v>
      </c>
      <c r="V989" s="7" t="str">
        <f t="shared" si="132"/>
        <v>fly_small</v>
      </c>
      <c r="W989" s="85" t="s">
        <v>35</v>
      </c>
      <c r="X989" s="86" t="s">
        <v>35</v>
      </c>
      <c r="Y989" s="87" t="s">
        <v>85</v>
      </c>
      <c r="Z989" s="87" t="str">
        <f>+IFERROR(IF(AA989="#N/C","#N/C",INDEX(Taxonomy_UniqueValues!B:B,MATCH(AA989,Taxonomy_UniqueValues!C:C,0))),"#N/C")</f>
        <v>#N/C</v>
      </c>
      <c r="AA989" s="87" t="str">
        <f>+IFERROR(IF(AC989="#N/C","#N/C",INDEX(Taxonomy_UniqueValues!C:C,MATCH(AC989,Taxonomy_UniqueValues!E:E,0))),"#N/C")</f>
        <v>#N/C</v>
      </c>
      <c r="AB989" s="87" t="str">
        <f>+IFERROR(IF(AC989="#N/C","#N/C",INDEX(Taxonomy_UniqueValues!D:D,MATCH(AC989,Taxonomy_UniqueValues!E:E,0))),"#N/C")</f>
        <v>#N/C</v>
      </c>
      <c r="AC989" s="87" t="str">
        <f>+IFERROR(IF(AD989="#N/C","#N/C",INDEX(Taxonomy_UniqueValues!E:E,MATCH(AD989,Taxonomy_UniqueValues!F:F,0))),"#N/C")</f>
        <v>#N/C</v>
      </c>
      <c r="AD989" s="87" t="str">
        <f>+IFERROR(IF(AE989="#N/C","#N/C",INDEX(Taxonomy_UniqueValues!F:F,MATCH(AE989,Taxonomy_UniqueValues!G:G,0))),"#N/C")</f>
        <v>#N/C</v>
      </c>
      <c r="AE989" s="87" t="str">
        <f>+IFERROR(IF(AF989="#N/C","#N/C",INDEX(Taxonomy_UniqueValues!G:G,MATCH(AF989,Taxonomy_UniqueValues!H:H,0))),"#N/C")</f>
        <v>#N/C</v>
      </c>
      <c r="AF989" s="89" t="str">
        <f>+IFERROR(IF(AG989="#N/C","#N/C",INDEX(Taxonomy_UniqueValues!H:H,MATCH(AG989,Taxonomy_UniqueValues!I:I,0))),"#N/C")</f>
        <v>#N/C</v>
      </c>
      <c r="AG989" s="88" t="s">
        <v>37</v>
      </c>
      <c r="AH989" s="39" t="str" cm="1">
        <f t="array" ref="AH989">IF(LEN(V989)&gt;1,V989,_xlfn.LET(_xlpm.cls,Y989, _xlpm.ord,IFERROR(Z989,"#N/C"), _xlpm.subord,IFERROR(AA989,"#N/C"), _xlpm.infr,IFERROR(AB989,"#N/C"), _xlpm.sf,IFERROR(AC989,"#N/C"), _xlpm.fam,IFERROR(AD989,"#N/C"), _xlpm.subfam,IF(TRIM(AE989)="-","#N/C",IFERROR(AE989,"#N/C")),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_xlpm.fallback,IF(IFERROR(Z989,"#N/C")="#N/C",Y989,IF(IFERROR(AA989,"#N/C")="#N/C",Z989,IF(IFERROR(AB989,"#N/C")="#N/C",AA989,IF(IFERROR(AC989,"#N/C")="#N/C",AB989,IF(IFERROR(AD989,"#N/C")="#N/C",AC989,IF(IFERROR(AE989,"#N/C")="#N/C",AD989,"#N/C")))))), _xlpm.finalResult,IF(OR(_xlpm.computedResult="",_xlpm.computedResult="#N/C"),_xlpm.fallback,_xlpm.computedResult), INDEX(_xlpm.finalResult,1)))</f>
        <v>fly_small</v>
      </c>
      <c r="AI989" s="106" t="s">
        <v>35</v>
      </c>
      <c r="AJ989" s="55" t="str">
        <f t="shared" si="133"/>
        <v>Insecta.#N/C.#N/C.#N/C.#N/C.#N/C.#N/C.#N/C.#N/C</v>
      </c>
    </row>
    <row r="990" spans="1:36" x14ac:dyDescent="0.25">
      <c r="A990" s="3">
        <v>180</v>
      </c>
      <c r="B990" s="50" t="str">
        <f t="shared" si="129"/>
        <v>FAIR-D4_180</v>
      </c>
      <c r="C990" s="51" t="s">
        <v>908</v>
      </c>
      <c r="D990" s="4">
        <f t="shared" si="135"/>
        <v>45165</v>
      </c>
      <c r="E990" s="1" t="s">
        <v>1115</v>
      </c>
      <c r="F990" s="81" t="str">
        <f>HYPERLINK(VLOOKUP(E990,Video_List!G:K,5),"video")</f>
        <v>video</v>
      </c>
      <c r="G990" s="5" t="str">
        <f>IF(ISBLANK(E990),"",IFERROR(IF(MATCH(E990,Video_List!$G:$G,)&gt;0,"ok",""),"errr"))</f>
        <v>ok</v>
      </c>
      <c r="H990" s="1" t="s">
        <v>1115</v>
      </c>
      <c r="I990" s="81" t="str">
        <f>HYPERLINK(VLOOKUP(H990,Video_List!G:K,5),"video")</f>
        <v>video</v>
      </c>
      <c r="J990" s="5" t="str">
        <f>IF(ISBLANK(H990),"",IFERROR(IF(MATCH(H990,Video_List!$G:$G,)&gt;0,"ok",""),"error"))</f>
        <v>ok</v>
      </c>
      <c r="K990" s="2">
        <v>45165.528842592597</v>
      </c>
      <c r="L990" s="2">
        <v>45165.529097222199</v>
      </c>
      <c r="M990" s="59">
        <f t="shared" si="130"/>
        <v>2.5462960184086114E-4</v>
      </c>
      <c r="N990" s="53" t="s">
        <v>46</v>
      </c>
      <c r="O990" s="54" t="s">
        <v>32</v>
      </c>
      <c r="P990" s="54" t="s">
        <v>33</v>
      </c>
      <c r="Q990" s="6">
        <v>180</v>
      </c>
      <c r="R990" s="5" t="str">
        <f t="shared" si="134"/>
        <v>FAIR-D4/180</v>
      </c>
      <c r="S990" s="4" t="str">
        <f>IF(ISBLANK(E990),"",IF(E990=H990, "1 video",CONCATENATE((+COUNTIFS(Video_List!$A:$A,Monitoring!C990,Video_List!$D:$D,"&lt;=" &amp;Monitoring!L990)-COUNTIFS(Video_List!$A:$A,Monitoring!C990,Video_List!$D:$D,"&lt;=" &amp;Monitoring!K990))+1," videos")))</f>
        <v>1 video</v>
      </c>
      <c r="T990" s="54" t="s">
        <v>34</v>
      </c>
      <c r="U990" s="75" t="s">
        <v>3727</v>
      </c>
      <c r="V990" s="7" t="str">
        <f t="shared" si="132"/>
        <v>fly_small</v>
      </c>
      <c r="W990" s="85" t="s">
        <v>35</v>
      </c>
      <c r="X990" s="86" t="s">
        <v>35</v>
      </c>
      <c r="Y990" s="87" t="s">
        <v>85</v>
      </c>
      <c r="Z990" s="87" t="str">
        <f>+IFERROR(IF(AA990="#N/C","#N/C",INDEX(Taxonomy_UniqueValues!B:B,MATCH(AA990,Taxonomy_UniqueValues!C:C,0))),"#N/C")</f>
        <v>#N/C</v>
      </c>
      <c r="AA990" s="87" t="str">
        <f>+IFERROR(IF(AC990="#N/C","#N/C",INDEX(Taxonomy_UniqueValues!C:C,MATCH(AC990,Taxonomy_UniqueValues!E:E,0))),"#N/C")</f>
        <v>#N/C</v>
      </c>
      <c r="AB990" s="87" t="str">
        <f>+IFERROR(IF(AC990="#N/C","#N/C",INDEX(Taxonomy_UniqueValues!D:D,MATCH(AC990,Taxonomy_UniqueValues!E:E,0))),"#N/C")</f>
        <v>#N/C</v>
      </c>
      <c r="AC990" s="87" t="str">
        <f>+IFERROR(IF(AD990="#N/C","#N/C",INDEX(Taxonomy_UniqueValues!E:E,MATCH(AD990,Taxonomy_UniqueValues!F:F,0))),"#N/C")</f>
        <v>#N/C</v>
      </c>
      <c r="AD990" s="87" t="str">
        <f>+IFERROR(IF(AE990="#N/C","#N/C",INDEX(Taxonomy_UniqueValues!F:F,MATCH(AE990,Taxonomy_UniqueValues!G:G,0))),"#N/C")</f>
        <v>#N/C</v>
      </c>
      <c r="AE990" s="87" t="str">
        <f>+IFERROR(IF(AF990="#N/C","#N/C",INDEX(Taxonomy_UniqueValues!G:G,MATCH(AF990,Taxonomy_UniqueValues!H:H,0))),"#N/C")</f>
        <v>#N/C</v>
      </c>
      <c r="AF990" s="89" t="str">
        <f>+IFERROR(IF(AG990="#N/C","#N/C",INDEX(Taxonomy_UniqueValues!H:H,MATCH(AG990,Taxonomy_UniqueValues!I:I,0))),"#N/C")</f>
        <v>#N/C</v>
      </c>
      <c r="AG990" s="88" t="s">
        <v>37</v>
      </c>
      <c r="AH990" s="39" t="str" cm="1">
        <f t="array" ref="AH990">IF(LEN(V990)&gt;1,V990,_xlfn.LET(_xlpm.cls,Y990, _xlpm.ord,IFERROR(Z990,"#N/C"), _xlpm.subord,IFERROR(AA990,"#N/C"), _xlpm.infr,IFERROR(AB990,"#N/C"), _xlpm.sf,IFERROR(AC990,"#N/C"), _xlpm.fam,IFERROR(AD990,"#N/C"), _xlpm.subfam,IF(TRIM(AE990)="-","#N/C",IFERROR(AE990,"#N/C")),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_xlpm.fallback,IF(IFERROR(Z990,"#N/C")="#N/C",Y990,IF(IFERROR(AA990,"#N/C")="#N/C",Z990,IF(IFERROR(AB990,"#N/C")="#N/C",AA990,IF(IFERROR(AC990,"#N/C")="#N/C",AB990,IF(IFERROR(AD990,"#N/C")="#N/C",AC990,IF(IFERROR(AE990,"#N/C")="#N/C",AD990,"#N/C")))))), _xlpm.finalResult,IF(OR(_xlpm.computedResult="",_xlpm.computedResult="#N/C"),_xlpm.fallback,_xlpm.computedResult), INDEX(_xlpm.finalResult,1)))</f>
        <v>fly_small</v>
      </c>
      <c r="AI990" s="106" t="s">
        <v>35</v>
      </c>
      <c r="AJ990" s="55" t="str">
        <f t="shared" si="133"/>
        <v>Insecta.#N/C.#N/C.#N/C.#N/C.#N/C.#N/C.#N/C.#N/C</v>
      </c>
    </row>
    <row r="991" spans="1:36" x14ac:dyDescent="0.25">
      <c r="A991" s="3">
        <v>182</v>
      </c>
      <c r="B991" s="50" t="str">
        <f t="shared" si="129"/>
        <v>FAIR-D4_182</v>
      </c>
      <c r="C991" s="51" t="s">
        <v>908</v>
      </c>
      <c r="D991" s="4">
        <f t="shared" si="135"/>
        <v>45165</v>
      </c>
      <c r="E991" s="1" t="s">
        <v>1115</v>
      </c>
      <c r="F991" s="81" t="str">
        <f>HYPERLINK(VLOOKUP(E991,Video_List!G:K,5),"video")</f>
        <v>video</v>
      </c>
      <c r="G991" s="5" t="str">
        <f>IF(ISBLANK(E991),"",IFERROR(IF(MATCH(E991,Video_List!$G:$G,)&gt;0,"ok",""),"errr"))</f>
        <v>ok</v>
      </c>
      <c r="H991" s="1" t="s">
        <v>1115</v>
      </c>
      <c r="I991" s="81" t="str">
        <f>HYPERLINK(VLOOKUP(H991,Video_List!G:K,5),"video")</f>
        <v>video</v>
      </c>
      <c r="J991" s="5" t="str">
        <f>IF(ISBLANK(H991),"",IFERROR(IF(MATCH(H991,Video_List!$G:$G,)&gt;0,"ok",""),"error"))</f>
        <v>ok</v>
      </c>
      <c r="K991" s="2">
        <v>45165.528842592597</v>
      </c>
      <c r="L991" s="2">
        <v>45165.529386574097</v>
      </c>
      <c r="M991" s="59">
        <f t="shared" si="130"/>
        <v>5.4398149950429797E-4</v>
      </c>
      <c r="N991" s="53" t="s">
        <v>31</v>
      </c>
      <c r="O991" s="54" t="s">
        <v>35</v>
      </c>
      <c r="P991" s="54" t="s">
        <v>33</v>
      </c>
      <c r="Q991" s="6">
        <v>182</v>
      </c>
      <c r="R991" s="5" t="str">
        <f t="shared" si="134"/>
        <v>FAIR-D4/182</v>
      </c>
      <c r="S991" s="4" t="str">
        <f>IF(ISBLANK(E991),"",IF(E991=H991, "1 video",CONCATENATE((+COUNTIFS(Video_List!$A:$A,Monitoring!C991,Video_List!$D:$D,"&lt;=" &amp;Monitoring!L991)-COUNTIFS(Video_List!$A:$A,Monitoring!C991,Video_List!$D:$D,"&lt;=" &amp;Monitoring!K991))+1," videos")))</f>
        <v>1 video</v>
      </c>
      <c r="T991" s="54" t="s">
        <v>34</v>
      </c>
      <c r="U991" s="75"/>
      <c r="V991" s="7" t="str">
        <f t="shared" si="132"/>
        <v/>
      </c>
      <c r="W991" s="85" t="s">
        <v>32</v>
      </c>
      <c r="X991" s="86" t="s">
        <v>35</v>
      </c>
      <c r="Y991" s="87" t="str">
        <f>+IFERROR(IF(Z991="#N/C","#N/C",INDEX(Taxonomy_UniqueValues!A:A,MATCH(Z991,Taxonomy_UniqueValues!B:B,0))),"#N/C")</f>
        <v>Insecta</v>
      </c>
      <c r="Z991" s="87" t="str">
        <f>+IFERROR(IF(AA991="#N/C","#N/C",INDEX(Taxonomy_UniqueValues!B:B,MATCH(AA991,Taxonomy_UniqueValues!C:C,0))),"#N/C")</f>
        <v>Diptera</v>
      </c>
      <c r="AA991" s="87" t="str">
        <f>+IFERROR(IF(AC991="#N/C","#N/C",INDEX(Taxonomy_UniqueValues!C:C,MATCH(AC991,Taxonomy_UniqueValues!E:E,0))),"#N/C")</f>
        <v>Brachycera</v>
      </c>
      <c r="AB991" s="87" t="str">
        <f>+IFERROR(IF(AC991="#N/C","#N/C",INDEX(Taxonomy_UniqueValues!D:D,MATCH(AC991,Taxonomy_UniqueValues!E:E,0))),"#N/C")</f>
        <v>Muscomorpha</v>
      </c>
      <c r="AC991" s="87" t="s">
        <v>36</v>
      </c>
      <c r="AD991" s="87" t="str">
        <f>+IFERROR(IF(AE991="#N/C","#N/C",INDEX(Taxonomy_UniqueValues!F:F,MATCH(AE991,Taxonomy_UniqueValues!G:G,0))),"#N/C")</f>
        <v>#N/C</v>
      </c>
      <c r="AE991" s="87" t="str">
        <f>+IFERROR(IF(AF991="#N/C","#N/C",INDEX(Taxonomy_UniqueValues!G:G,MATCH(AF991,Taxonomy_UniqueValues!H:H,0))),"#N/C")</f>
        <v>#N/C</v>
      </c>
      <c r="AF991" s="89" t="str">
        <f>+IFERROR(IF(AG991="#N/C","#N/C",INDEX(Taxonomy_UniqueValues!H:H,MATCH(AG991,Taxonomy_UniqueValues!I:I,0))),"#N/C")</f>
        <v>#N/C</v>
      </c>
      <c r="AG991" s="88" t="s">
        <v>37</v>
      </c>
      <c r="AH991" s="39" t="str" cm="1">
        <f t="array" ref="AH991">IF(LEN(V991)&gt;1,V991,_xlfn.LET(_xlpm.cls,Y991, _xlpm.ord,IFERROR(Z991,"#N/C"), _xlpm.subord,IFERROR(AA991,"#N/C"), _xlpm.infr,IFERROR(AB991,"#N/C"), _xlpm.sf,IFERROR(AC991,"#N/C"), _xlpm.fam,IFERROR(AD991,"#N/C"), _xlpm.subfam,IF(TRIM(AE991)="-","#N/C",IFERROR(AE991,"#N/C")),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_xlpm.fallback,IF(IFERROR(Z991,"#N/C")="#N/C",Y991,IF(IFERROR(AA991,"#N/C")="#N/C",Z991,IF(IFERROR(AB991,"#N/C")="#N/C",AA991,IF(IFERROR(AC991,"#N/C")="#N/C",AB991,IF(IFERROR(AD991,"#N/C")="#N/C",AC991,IF(IFERROR(AE991,"#N/C")="#N/C",AD991,"#N/C")))))), _xlpm.finalResult,IF(OR(_xlpm.computedResult="",_xlpm.computedResult="#N/C"),_xlpm.fallback,_xlpm.computedResult), INDEX(_xlpm.finalResult,1)))</f>
        <v>Muscoidea</v>
      </c>
      <c r="AI991" s="106" t="s">
        <v>35</v>
      </c>
      <c r="AJ991" s="55" t="str">
        <f t="shared" si="133"/>
        <v>Insecta.Diptera.Brachycera.Muscomorpha.Muscoidea.#N/C.#N/C.#N/C.#N/C</v>
      </c>
    </row>
    <row r="992" spans="1:36" x14ac:dyDescent="0.25">
      <c r="A992" s="3">
        <v>183</v>
      </c>
      <c r="B992" s="50" t="str">
        <f t="shared" si="129"/>
        <v>FAIR-D4_183</v>
      </c>
      <c r="C992" s="51" t="s">
        <v>908</v>
      </c>
      <c r="D992" s="4">
        <f t="shared" si="135"/>
        <v>45165</v>
      </c>
      <c r="E992" s="1" t="s">
        <v>1115</v>
      </c>
      <c r="F992" s="81" t="str">
        <f>HYPERLINK(VLOOKUP(E992,Video_List!G:K,5),"video")</f>
        <v>video</v>
      </c>
      <c r="G992" s="5" t="str">
        <f>IF(ISBLANK(E992),"",IFERROR(IF(MATCH(E992,Video_List!$G:$G,)&gt;0,"ok",""),"errr"))</f>
        <v>ok</v>
      </c>
      <c r="H992" s="1" t="s">
        <v>1115</v>
      </c>
      <c r="I992" s="81" t="str">
        <f>HYPERLINK(VLOOKUP(H992,Video_List!G:K,5),"video")</f>
        <v>video</v>
      </c>
      <c r="J992" s="5" t="str">
        <f>IF(ISBLANK(H992),"",IFERROR(IF(MATCH(H992,Video_List!$G:$G,)&gt;0,"ok",""),"error"))</f>
        <v>ok</v>
      </c>
      <c r="K992" s="2">
        <v>45165.529120370396</v>
      </c>
      <c r="L992" s="2">
        <v>45165.529398148101</v>
      </c>
      <c r="M992" s="59">
        <f t="shared" si="130"/>
        <v>2.7777770446846262E-4</v>
      </c>
      <c r="N992" s="53" t="s">
        <v>31</v>
      </c>
      <c r="O992" s="54" t="s">
        <v>35</v>
      </c>
      <c r="P992" s="54" t="s">
        <v>46</v>
      </c>
      <c r="Q992" s="6">
        <v>183</v>
      </c>
      <c r="R992" s="5" t="str">
        <f t="shared" si="134"/>
        <v>FAIR-D4/183</v>
      </c>
      <c r="S992" s="4" t="str">
        <f>IF(ISBLANK(E992),"",IF(E992=H992, "1 video",CONCATENATE((+COUNTIFS(Video_List!$A:$A,Monitoring!C992,Video_List!$D:$D,"&lt;=" &amp;Monitoring!L992)-COUNTIFS(Video_List!$A:$A,Monitoring!C992,Video_List!$D:$D,"&lt;=" &amp;Monitoring!K992))+1," videos")))</f>
        <v>1 video</v>
      </c>
      <c r="T992" s="54" t="s">
        <v>34</v>
      </c>
      <c r="U992" s="75"/>
      <c r="V992" s="7" t="str">
        <f t="shared" si="132"/>
        <v/>
      </c>
      <c r="W992" s="85" t="s">
        <v>35</v>
      </c>
      <c r="X992" s="86" t="s">
        <v>35</v>
      </c>
      <c r="Y992" s="87" t="str">
        <f>+IFERROR(IF(Z992="#N/C","#N/C",INDEX(Taxonomy_UniqueValues!A:A,MATCH(Z992,Taxonomy_UniqueValues!B:B,0))),"#N/C")</f>
        <v>Insecta</v>
      </c>
      <c r="Z992" s="87" t="str">
        <f>+IFERROR(IF(AA992="#N/C","#N/C",INDEX(Taxonomy_UniqueValues!B:B,MATCH(AA992,Taxonomy_UniqueValues!C:C,0))),"#N/C")</f>
        <v>Diptera</v>
      </c>
      <c r="AA992" s="87" t="s">
        <v>49</v>
      </c>
      <c r="AB992" s="87" t="str">
        <f>+IFERROR(IF(AC992="#N/C","#N/C",INDEX(Taxonomy_UniqueValues!D:D,MATCH(AC992,Taxonomy_UniqueValues!E:E,0))),"#N/C")</f>
        <v>#N/C</v>
      </c>
      <c r="AC992" s="87" t="str">
        <f>+IFERROR(IF(AD992="#N/C","#N/C",INDEX(Taxonomy_UniqueValues!E:E,MATCH(AD992,Taxonomy_UniqueValues!F:F,0))),"#N/C")</f>
        <v>#N/C</v>
      </c>
      <c r="AD992" s="87" t="str">
        <f>+IFERROR(IF(AE992="#N/C","#N/C",INDEX(Taxonomy_UniqueValues!F:F,MATCH(AE992,Taxonomy_UniqueValues!G:G,0))),"#N/C")</f>
        <v>#N/C</v>
      </c>
      <c r="AE992" s="87" t="str">
        <f>+IFERROR(IF(AF992="#N/C","#N/C",INDEX(Taxonomy_UniqueValues!G:G,MATCH(AF992,Taxonomy_UniqueValues!H:H,0))),"#N/C")</f>
        <v>#N/C</v>
      </c>
      <c r="AF992" s="89" t="str">
        <f>+IFERROR(IF(AG992="#N/C","#N/C",INDEX(Taxonomy_UniqueValues!H:H,MATCH(AG992,Taxonomy_UniqueValues!I:I,0))),"#N/C")</f>
        <v>#N/C</v>
      </c>
      <c r="AG992" s="88" t="s">
        <v>37</v>
      </c>
      <c r="AH992" s="39" t="str" cm="1">
        <f t="array" ref="AH992">IF(LEN(V992)&gt;1,V992,_xlfn.LET(_xlpm.cls,Y992, _xlpm.ord,IFERROR(Z992,"#N/C"), _xlpm.subord,IFERROR(AA992,"#N/C"), _xlpm.infr,IFERROR(AB992,"#N/C"), _xlpm.sf,IFERROR(AC992,"#N/C"), _xlpm.fam,IFERROR(AD992,"#N/C"), _xlpm.subfam,IF(TRIM(AE992)="-","#N/C",IFERROR(AE992,"#N/C")),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_xlpm.fallback,IF(IFERROR(Z992,"#N/C")="#N/C",Y992,IF(IFERROR(AA992,"#N/C")="#N/C",Z992,IF(IFERROR(AB992,"#N/C")="#N/C",AA992,IF(IFERROR(AC992,"#N/C")="#N/C",AB992,IF(IFERROR(AD992,"#N/C")="#N/C",AC992,IF(IFERROR(AE992,"#N/C")="#N/C",AD992,"#N/C")))))), _xlpm.finalResult,IF(OR(_xlpm.computedResult="",_xlpm.computedResult="#N/C"),_xlpm.fallback,_xlpm.computedResult), INDEX(_xlpm.finalResult,1)))</f>
        <v>Brachycera</v>
      </c>
      <c r="AI992" s="106" t="s">
        <v>35</v>
      </c>
      <c r="AJ992" s="55" t="str">
        <f t="shared" si="133"/>
        <v>Insecta.Diptera.Brachycera.#N/C.#N/C.#N/C.#N/C.#N/C.#N/C</v>
      </c>
    </row>
    <row r="993" spans="1:36" x14ac:dyDescent="0.25">
      <c r="A993" s="3">
        <v>185</v>
      </c>
      <c r="B993" s="50" t="str">
        <f t="shared" si="129"/>
        <v>FAIR-D4_185</v>
      </c>
      <c r="C993" s="51" t="s">
        <v>908</v>
      </c>
      <c r="D993" s="4">
        <f t="shared" si="135"/>
        <v>45165</v>
      </c>
      <c r="E993" s="1" t="s">
        <v>1116</v>
      </c>
      <c r="F993" s="81" t="str">
        <f>HYPERLINK(VLOOKUP(E993,Video_List!G:K,5),"video")</f>
        <v>video</v>
      </c>
      <c r="G993" s="5" t="str">
        <f>IF(ISBLANK(E993),"",IFERROR(IF(MATCH(E993,Video_List!$G:$G,)&gt;0,"ok",""),"errr"))</f>
        <v>ok</v>
      </c>
      <c r="H993" s="1" t="s">
        <v>1116</v>
      </c>
      <c r="I993" s="81" t="str">
        <f>HYPERLINK(VLOOKUP(H993,Video_List!G:K,5),"video")</f>
        <v>video</v>
      </c>
      <c r="J993" s="5" t="str">
        <f>IF(ISBLANK(H993),"",IFERROR(IF(MATCH(H993,Video_List!$G:$G,)&gt;0,"ok",""),"error"))</f>
        <v>ok</v>
      </c>
      <c r="K993" s="2">
        <v>45165.535416666702</v>
      </c>
      <c r="L993" s="2">
        <v>45165.535648148201</v>
      </c>
      <c r="M993" s="59">
        <f t="shared" si="130"/>
        <v>2.3148149921325967E-4</v>
      </c>
      <c r="N993" s="53" t="s">
        <v>46</v>
      </c>
      <c r="O993" s="54" t="s">
        <v>35</v>
      </c>
      <c r="P993" s="54" t="s">
        <v>31</v>
      </c>
      <c r="Q993" s="6">
        <v>185</v>
      </c>
      <c r="R993" s="5" t="str">
        <f t="shared" si="134"/>
        <v>FAIR-D4/185</v>
      </c>
      <c r="S993" s="4" t="str">
        <f>IF(ISBLANK(E993),"",IF(E993=H993, "1 video",CONCATENATE((+COUNTIFS(Video_List!$A:$A,Monitoring!C993,Video_List!$D:$D,"&lt;=" &amp;Monitoring!L993)-COUNTIFS(Video_List!$A:$A,Monitoring!C993,Video_List!$D:$D,"&lt;=" &amp;Monitoring!K993))+1," videos")))</f>
        <v>1 video</v>
      </c>
      <c r="T993" s="54" t="s">
        <v>34</v>
      </c>
      <c r="U993" s="75"/>
      <c r="V993" s="7" t="str">
        <f t="shared" si="132"/>
        <v/>
      </c>
      <c r="W993" s="85" t="s">
        <v>32</v>
      </c>
      <c r="X993" s="87" t="s">
        <v>32</v>
      </c>
      <c r="Y993" s="87" t="str">
        <f>+IFERROR(IF(Z993="#N/C","#N/C",IF(Z993=0,INDEX(Taxonomy_UniqueValues!A:A,MATCH(AA993,Taxonomy_UniqueValues!C:C,0)),INDEX(Taxonomy_UniqueValues!A:A,MATCH(Z993,Taxonomy_UniqueValues!B:B,0)))),"#N/C")</f>
        <v>Insecta</v>
      </c>
      <c r="Z993" s="87" t="str">
        <f>+IFERROR(IF(AA993="#N/C","#N/C",IF(AA993=0,INDEX(Taxonomy_UniqueValues!B:B,MATCH(AB993,Taxonomy_UniqueValues!D:D,0)),INDEX(Taxonomy_UniqueValues!B:B,MATCH(AA993,Taxonomy_UniqueValues!C:C,0)))),"#N/C")</f>
        <v>Diptera</v>
      </c>
      <c r="AA993" s="87" t="str">
        <f>+IFERROR(IF(AB993="#N/C","#N/C",IF(AB993=0,INDEX(Taxonomy_UniqueValues!C:C,MATCH(AC993,Taxonomy_UniqueValues!E:E,0)),INDEX(Taxonomy_UniqueValues!C:C,MATCH(AB993,Taxonomy_UniqueValues!D:D,0)))),"#N/C")</f>
        <v>Brachycera</v>
      </c>
      <c r="AB993" s="87" t="str">
        <f>+IFERROR(IF(AC993="#N/C","#N/C",IF(AC993=0,INDEX(Taxonomy_UniqueValues!D:D,MATCH(AD993,Taxonomy_UniqueValues!F:F,0)),INDEX(Taxonomy_UniqueValues!D:D,MATCH(AC993,Taxonomy_UniqueValues!E:E,0)))),"#N/C")</f>
        <v>Muscomorpha</v>
      </c>
      <c r="AC993" s="87" t="str">
        <f>+IFERROR(IF(AD993="#N/C","#N/C",IF(AD993=0,INDEX(Taxonomy_UniqueValues!E:E,MATCH(AE993,Taxonomy_UniqueValues!G:G,0)),INDEX(Taxonomy_UniqueValues!E:E,MATCH(AD993,Taxonomy_UniqueValues!F:F,0)))),"#N/C")</f>
        <v>Muscoidea</v>
      </c>
      <c r="AD993" s="87" t="str">
        <f>+IFERROR(IF(AE993="#N/C","#N/C",IF(AE993=0,INDEX(Taxonomy_UniqueValues!F:F,MATCH(AF993,Taxonomy_UniqueValues!H:H,0)),INDEX(Taxonomy_UniqueValues!F:F,MATCH(AE993,Taxonomy_UniqueValues!G:G,0)))),"#N/C")</f>
        <v>Fanniidae</v>
      </c>
      <c r="AE993" s="87">
        <f>+IFERROR(IF(AF993="#N/C","#N/C",INDEX(Taxonomy_UniqueValues!G:G,MATCH(AF993,Taxonomy_UniqueValues!H:H,0))),"#N/C")</f>
        <v>0</v>
      </c>
      <c r="AF993" s="89" t="s">
        <v>39</v>
      </c>
      <c r="AG993" s="88" t="s">
        <v>37</v>
      </c>
      <c r="AH993" s="39" t="str" cm="1">
        <f t="array" ref="AH993">IF(LEN(V993)&gt;1,V993,_xlfn.LET(_xlpm.cls,Y993, _xlpm.ord,IFERROR(Z993,"#N/C"), _xlpm.subord,IFERROR(AA993,"#N/C"), _xlpm.infr,IFERROR(AB993,"#N/C"), _xlpm.sf,IFERROR(AC993,"#N/C"), _xlpm.fam,IFERROR(AD993,"#N/C"), _xlpm.subfam,IF(TRIM(AE993)="-","#N/C",IFERROR(AE993,"#N/C")),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_xlpm.fallback,IF(IFERROR(Z993,"#N/C")="#N/C",Y993,IF(IFERROR(AA993,"#N/C")="#N/C",Z993,IF(IFERROR(AB993,"#N/C")="#N/C",AA993,IF(IFERROR(AC993,"#N/C")="#N/C",AB993,IF(IFERROR(AD993,"#N/C")="#N/C",AC993,IF(IFERROR(AE993,"#N/C")="#N/C",AD993,"#N/C")))))), _xlpm.finalResult,IF(OR(_xlpm.computedResult="",_xlpm.computedResult="#N/C"),_xlpm.fallback,_xlpm.computedResult), INDEX(_xlpm.finalResult,1)))</f>
        <v>fly</v>
      </c>
      <c r="AI993" s="106" t="s">
        <v>35</v>
      </c>
      <c r="AJ993" s="55" t="str">
        <f t="shared" si="133"/>
        <v>Insecta.Diptera.Brachycera.Muscomorpha.Muscoidea.Fanniidae.0.Fannia.#N/C</v>
      </c>
    </row>
    <row r="994" spans="1:36" x14ac:dyDescent="0.25">
      <c r="A994" s="3">
        <v>184</v>
      </c>
      <c r="B994" s="50" t="str">
        <f t="shared" si="129"/>
        <v>FAIR-D4_184</v>
      </c>
      <c r="C994" s="51" t="s">
        <v>908</v>
      </c>
      <c r="D994" s="4">
        <f t="shared" si="135"/>
        <v>45165</v>
      </c>
      <c r="E994" s="1" t="s">
        <v>1116</v>
      </c>
      <c r="F994" s="81" t="str">
        <f>HYPERLINK(VLOOKUP(E994,Video_List!G:K,5),"video")</f>
        <v>video</v>
      </c>
      <c r="G994" s="5" t="str">
        <f>IF(ISBLANK(E994),"",IFERROR(IF(MATCH(E994,Video_List!$G:$G,)&gt;0,"ok",""),"errr"))</f>
        <v>ok</v>
      </c>
      <c r="H994" s="1" t="s">
        <v>1116</v>
      </c>
      <c r="I994" s="81" t="str">
        <f>HYPERLINK(VLOOKUP(H994,Video_List!G:K,5),"video")</f>
        <v>video</v>
      </c>
      <c r="J994" s="5" t="str">
        <f>IF(ISBLANK(H994),"",IFERROR(IF(MATCH(H994,Video_List!$G:$G,)&gt;0,"ok",""),"error"))</f>
        <v>ok</v>
      </c>
      <c r="K994" s="2">
        <v>45165.535416666702</v>
      </c>
      <c r="L994" s="2">
        <v>45165.535717592596</v>
      </c>
      <c r="M994" s="59">
        <f t="shared" si="130"/>
        <v>3.0092589440755546E-4</v>
      </c>
      <c r="N994" s="53" t="s">
        <v>46</v>
      </c>
      <c r="O994" s="54" t="s">
        <v>35</v>
      </c>
      <c r="P994" s="54" t="s">
        <v>46</v>
      </c>
      <c r="Q994" s="6">
        <v>184</v>
      </c>
      <c r="R994" s="5" t="str">
        <f t="shared" si="134"/>
        <v>FAIR-D4/184</v>
      </c>
      <c r="S994" s="4" t="str">
        <f>IF(ISBLANK(E994),"",IF(E994=H994, "1 video",CONCATENATE((+COUNTIFS(Video_List!$A:$A,Monitoring!C994,Video_List!$D:$D,"&lt;=" &amp;Monitoring!L994)-COUNTIFS(Video_List!$A:$A,Monitoring!C994,Video_List!$D:$D,"&lt;=" &amp;Monitoring!K994))+1," videos")))</f>
        <v>1 video</v>
      </c>
      <c r="T994" s="54" t="s">
        <v>34</v>
      </c>
      <c r="U994" s="75" t="s">
        <v>3727</v>
      </c>
      <c r="V994" s="7" t="str">
        <f t="shared" si="132"/>
        <v>fly_small</v>
      </c>
      <c r="W994" s="85" t="s">
        <v>35</v>
      </c>
      <c r="X994" s="86" t="s">
        <v>35</v>
      </c>
      <c r="Y994" s="87" t="s">
        <v>85</v>
      </c>
      <c r="Z994" s="87" t="str">
        <f>+IFERROR(IF(AA994="#N/C","#N/C",INDEX(Taxonomy_UniqueValues!B:B,MATCH(AA994,Taxonomy_UniqueValues!C:C,0))),"#N/C")</f>
        <v>#N/C</v>
      </c>
      <c r="AA994" s="87" t="str">
        <f>+IFERROR(IF(AC994="#N/C","#N/C",INDEX(Taxonomy_UniqueValues!C:C,MATCH(AC994,Taxonomy_UniqueValues!E:E,0))),"#N/C")</f>
        <v>#N/C</v>
      </c>
      <c r="AB994" s="87" t="str">
        <f>+IFERROR(IF(AC994="#N/C","#N/C",INDEX(Taxonomy_UniqueValues!D:D,MATCH(AC994,Taxonomy_UniqueValues!E:E,0))),"#N/C")</f>
        <v>#N/C</v>
      </c>
      <c r="AC994" s="87" t="str">
        <f>+IFERROR(IF(AD994="#N/C","#N/C",INDEX(Taxonomy_UniqueValues!E:E,MATCH(AD994,Taxonomy_UniqueValues!F:F,0))),"#N/C")</f>
        <v>#N/C</v>
      </c>
      <c r="AD994" s="87" t="str">
        <f>+IFERROR(IF(AE994="#N/C","#N/C",INDEX(Taxonomy_UniqueValues!F:F,MATCH(AE994,Taxonomy_UniqueValues!G:G,0))),"#N/C")</f>
        <v>#N/C</v>
      </c>
      <c r="AE994" s="87" t="str">
        <f>+IFERROR(IF(AF994="#N/C","#N/C",INDEX(Taxonomy_UniqueValues!G:G,MATCH(AF994,Taxonomy_UniqueValues!H:H,0))),"#N/C")</f>
        <v>#N/C</v>
      </c>
      <c r="AF994" s="89" t="str">
        <f>+IFERROR(IF(AG994="#N/C","#N/C",INDEX(Taxonomy_UniqueValues!H:H,MATCH(AG994,Taxonomy_UniqueValues!I:I,0))),"#N/C")</f>
        <v>#N/C</v>
      </c>
      <c r="AG994" s="88" t="s">
        <v>37</v>
      </c>
      <c r="AH994" s="39" t="str" cm="1">
        <f t="array" ref="AH994">IF(LEN(V994)&gt;1,V994,_xlfn.LET(_xlpm.cls,Y994, _xlpm.ord,IFERROR(Z994,"#N/C"), _xlpm.subord,IFERROR(AA994,"#N/C"), _xlpm.infr,IFERROR(AB994,"#N/C"), _xlpm.sf,IFERROR(AC994,"#N/C"), _xlpm.fam,IFERROR(AD994,"#N/C"), _xlpm.subfam,IF(TRIM(AE994)="-","#N/C",IFERROR(AE994,"#N/C")),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_xlpm.fallback,IF(IFERROR(Z994,"#N/C")="#N/C",Y994,IF(IFERROR(AA994,"#N/C")="#N/C",Z994,IF(IFERROR(AB994,"#N/C")="#N/C",AA994,IF(IFERROR(AC994,"#N/C")="#N/C",AB994,IF(IFERROR(AD994,"#N/C")="#N/C",AC994,IF(IFERROR(AE994,"#N/C")="#N/C",AD994,"#N/C")))))), _xlpm.finalResult,IF(OR(_xlpm.computedResult="",_xlpm.computedResult="#N/C"),_xlpm.fallback,_xlpm.computedResult), INDEX(_xlpm.finalResult,1)))</f>
        <v>fly_small</v>
      </c>
      <c r="AI994" s="106" t="s">
        <v>35</v>
      </c>
      <c r="AJ994" s="55" t="str">
        <f t="shared" si="133"/>
        <v>Insecta.#N/C.#N/C.#N/C.#N/C.#N/C.#N/C.#N/C.#N/C</v>
      </c>
    </row>
    <row r="995" spans="1:36" x14ac:dyDescent="0.25">
      <c r="A995" s="3">
        <v>186</v>
      </c>
      <c r="B995" s="50" t="str">
        <f t="shared" si="129"/>
        <v>FAIR-D4_186</v>
      </c>
      <c r="C995" s="51" t="s">
        <v>908</v>
      </c>
      <c r="D995" s="4">
        <f t="shared" si="135"/>
        <v>45165</v>
      </c>
      <c r="E995" s="1" t="s">
        <v>1116</v>
      </c>
      <c r="F995" s="81" t="str">
        <f>HYPERLINK(VLOOKUP(E995,Video_List!G:K,5),"video")</f>
        <v>video</v>
      </c>
      <c r="G995" s="5" t="str">
        <f>IF(ISBLANK(E995),"",IFERROR(IF(MATCH(E995,Video_List!$G:$G,)&gt;0,"ok",""),"errr"))</f>
        <v>ok</v>
      </c>
      <c r="H995" s="1" t="s">
        <v>1117</v>
      </c>
      <c r="I995" s="81" t="str">
        <f>HYPERLINK(VLOOKUP(H995,Video_List!G:K,5),"video")</f>
        <v>video</v>
      </c>
      <c r="J995" s="5" t="str">
        <f>IF(ISBLANK(H995),"",IFERROR(IF(MATCH(H995,Video_List!$G:$G,)&gt;0,"ok",""),"error"))</f>
        <v>ok</v>
      </c>
      <c r="K995" s="2">
        <v>45165.535416666702</v>
      </c>
      <c r="L995" s="2">
        <v>45165.539305555598</v>
      </c>
      <c r="M995" s="59">
        <f t="shared" si="130"/>
        <v>3.8888888957444578E-3</v>
      </c>
      <c r="N995" s="53" t="s">
        <v>46</v>
      </c>
      <c r="O995" s="54" t="s">
        <v>32</v>
      </c>
      <c r="P995" s="54" t="s">
        <v>33</v>
      </c>
      <c r="Q995" s="6">
        <v>186</v>
      </c>
      <c r="R995" s="5" t="str">
        <f t="shared" si="134"/>
        <v>FAIR-D4/186</v>
      </c>
      <c r="S995" s="4" t="str">
        <f>IF(ISBLANK(E995),"",IF(E995=H995, "1 video",CONCATENATE((+COUNTIFS(Video_List!$A:$A,Monitoring!C995,Video_List!$D:$D,"&lt;=" &amp;Monitoring!L995)-COUNTIFS(Video_List!$A:$A,Monitoring!C995,Video_List!$D:$D,"&lt;=" &amp;Monitoring!K995))+1," videos")))</f>
        <v>2 videos</v>
      </c>
      <c r="T995" s="54" t="s">
        <v>34</v>
      </c>
      <c r="U995" s="75" t="s">
        <v>3727</v>
      </c>
      <c r="V995" s="7" t="str">
        <f t="shared" si="132"/>
        <v>fly_small</v>
      </c>
      <c r="W995" s="85" t="s">
        <v>35</v>
      </c>
      <c r="X995" s="87" t="s">
        <v>35</v>
      </c>
      <c r="Y995" s="87" t="s">
        <v>85</v>
      </c>
      <c r="Z995" s="87" t="str">
        <f>+IFERROR(IF(AA995="#N/C","#N/C",INDEX(Taxonomy_UniqueValues!B:B,MATCH(AA995,Taxonomy_UniqueValues!C:C,0))),"#N/C")</f>
        <v>#N/C</v>
      </c>
      <c r="AA995" s="87" t="str">
        <f>+IFERROR(IF(AC995="#N/C","#N/C",INDEX(Taxonomy_UniqueValues!C:C,MATCH(AC995,Taxonomy_UniqueValues!E:E,0))),"#N/C")</f>
        <v>#N/C</v>
      </c>
      <c r="AB995" s="87" t="str">
        <f>+IFERROR(IF(AC995="#N/C","#N/C",INDEX(Taxonomy_UniqueValues!D:D,MATCH(AC995,Taxonomy_UniqueValues!E:E,0))),"#N/C")</f>
        <v>#N/C</v>
      </c>
      <c r="AC995" s="87" t="str">
        <f>+IFERROR(IF(AD995="#N/C","#N/C",INDEX(Taxonomy_UniqueValues!E:E,MATCH(AD995,Taxonomy_UniqueValues!F:F,0))),"#N/C")</f>
        <v>#N/C</v>
      </c>
      <c r="AD995" s="87" t="str">
        <f>+IFERROR(IF(AE995="#N/C","#N/C",INDEX(Taxonomy_UniqueValues!F:F,MATCH(AE995,Taxonomy_UniqueValues!G:G,0))),"#N/C")</f>
        <v>#N/C</v>
      </c>
      <c r="AE995" s="87" t="str">
        <f>+IFERROR(IF(AF995="#N/C","#N/C",INDEX(Taxonomy_UniqueValues!G:G,MATCH(AF995,Taxonomy_UniqueValues!H:H,0))),"#N/C")</f>
        <v>#N/C</v>
      </c>
      <c r="AF995" s="89" t="str">
        <f>+IFERROR(IF(AG995="#N/C","#N/C",INDEX(Taxonomy_UniqueValues!H:H,MATCH(AG995,Taxonomy_UniqueValues!I:I,0))),"#N/C")</f>
        <v>#N/C</v>
      </c>
      <c r="AG995" s="88" t="s">
        <v>37</v>
      </c>
      <c r="AH995" s="39" t="str" cm="1">
        <f t="array" ref="AH995">IF(LEN(V995)&gt;1,V995,_xlfn.LET(_xlpm.cls,Y995, _xlpm.ord,IFERROR(Z995,"#N/C"), _xlpm.subord,IFERROR(AA995,"#N/C"), _xlpm.infr,IFERROR(AB995,"#N/C"), _xlpm.sf,IFERROR(AC995,"#N/C"), _xlpm.fam,IFERROR(AD995,"#N/C"), _xlpm.subfam,IF(TRIM(AE995)="-","#N/C",IFERROR(AE995,"#N/C")),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_xlpm.fallback,IF(IFERROR(Z995,"#N/C")="#N/C",Y995,IF(IFERROR(AA995,"#N/C")="#N/C",Z995,IF(IFERROR(AB995,"#N/C")="#N/C",AA995,IF(IFERROR(AC995,"#N/C")="#N/C",AB995,IF(IFERROR(AD995,"#N/C")="#N/C",AC995,IF(IFERROR(AE995,"#N/C")="#N/C",AD995,"#N/C")))))), _xlpm.finalResult,IF(OR(_xlpm.computedResult="",_xlpm.computedResult="#N/C"),_xlpm.fallback,_xlpm.computedResult), INDEX(_xlpm.finalResult,1)))</f>
        <v>fly_small</v>
      </c>
      <c r="AI995" s="106" t="s">
        <v>35</v>
      </c>
      <c r="AJ995" s="55" t="str">
        <f t="shared" si="133"/>
        <v>Insecta.#N/C.#N/C.#N/C.#N/C.#N/C.#N/C.#N/C.#N/C</v>
      </c>
    </row>
    <row r="996" spans="1:36" x14ac:dyDescent="0.25">
      <c r="A996" s="3">
        <v>187</v>
      </c>
      <c r="B996" s="50" t="str">
        <f t="shared" si="129"/>
        <v>FAIR-D4_187</v>
      </c>
      <c r="C996" s="51" t="s">
        <v>908</v>
      </c>
      <c r="D996" s="4">
        <f t="shared" si="135"/>
        <v>45165</v>
      </c>
      <c r="E996" s="1" t="s">
        <v>1118</v>
      </c>
      <c r="F996" s="81" t="str">
        <f>HYPERLINK(VLOOKUP(E996,Video_List!G:K,5),"video")</f>
        <v>video</v>
      </c>
      <c r="G996" s="5" t="str">
        <f>IF(ISBLANK(E996),"",IFERROR(IF(MATCH(E996,Video_List!$G:$G,)&gt;0,"ok",""),"errr"))</f>
        <v>ok</v>
      </c>
      <c r="H996" s="1" t="s">
        <v>1118</v>
      </c>
      <c r="I996" s="81" t="str">
        <f>HYPERLINK(VLOOKUP(H996,Video_List!G:K,5),"video")</f>
        <v>video</v>
      </c>
      <c r="J996" s="5" t="str">
        <f>IF(ISBLANK(H996),"",IFERROR(IF(MATCH(H996,Video_List!$G:$G,)&gt;0,"ok",""),"error"))</f>
        <v>ok</v>
      </c>
      <c r="K996" s="2">
        <v>45165.562118055597</v>
      </c>
      <c r="L996" s="2">
        <v>45165.5622337963</v>
      </c>
      <c r="M996" s="59">
        <f t="shared" si="130"/>
        <v>1.1574070231290534E-4</v>
      </c>
      <c r="N996" s="53" t="s">
        <v>46</v>
      </c>
      <c r="O996" s="54" t="s">
        <v>32</v>
      </c>
      <c r="P996" s="54" t="s">
        <v>33</v>
      </c>
      <c r="Q996" s="6">
        <v>187</v>
      </c>
      <c r="R996" s="5" t="str">
        <f t="shared" si="134"/>
        <v>FAIR-D4/187</v>
      </c>
      <c r="S996" s="4" t="str">
        <f>IF(ISBLANK(E996),"",IF(E996=H996, "1 video",CONCATENATE((+COUNTIFS(Video_List!$A:$A,Monitoring!C996,Video_List!$D:$D,"&lt;=" &amp;Monitoring!L996)-COUNTIFS(Video_List!$A:$A,Monitoring!C996,Video_List!$D:$D,"&lt;=" &amp;Monitoring!K996))+1," videos")))</f>
        <v>1 video</v>
      </c>
      <c r="T996" s="54" t="s">
        <v>34</v>
      </c>
      <c r="U996" s="75"/>
      <c r="V996" s="7" t="str">
        <f t="shared" si="132"/>
        <v/>
      </c>
      <c r="W996" s="85" t="s">
        <v>32</v>
      </c>
      <c r="X996" s="87" t="s">
        <v>35</v>
      </c>
      <c r="Y996" s="87" t="str">
        <f>+IFERROR(IF(Z996="#N/C","#N/C",INDEX(Taxonomy_UniqueValues!A:A,MATCH(Z996,Taxonomy_UniqueValues!B:B,0))),"#N/C")</f>
        <v>Insecta</v>
      </c>
      <c r="Z996" s="87" t="str">
        <f>+IFERROR(IF(AA996="#N/C","#N/C",INDEX(Taxonomy_UniqueValues!B:B,MATCH(AA996,Taxonomy_UniqueValues!C:C,0))),"#N/C")</f>
        <v>Diptera</v>
      </c>
      <c r="AA996" s="87" t="s">
        <v>49</v>
      </c>
      <c r="AB996" s="87" t="str">
        <f>+IFERROR(IF(AC996="#N/C","#N/C",INDEX(Taxonomy_UniqueValues!D:D,MATCH(AC996,Taxonomy_UniqueValues!E:E,0))),"#N/C")</f>
        <v>Muscomorpha</v>
      </c>
      <c r="AC996" s="87" t="s">
        <v>1119</v>
      </c>
      <c r="AD996" s="87" t="s">
        <v>1120</v>
      </c>
      <c r="AE996" s="87" t="str">
        <f>+IFERROR(IF(AF996="#N/C","#N/C",INDEX(Taxonomy_UniqueValues!G:G,MATCH(AF996,Taxonomy_UniqueValues!H:H,0))),"#N/C")</f>
        <v>#N/C</v>
      </c>
      <c r="AF996" s="89" t="str">
        <f>+IFERROR(IF(AG996="#N/C","#N/C",INDEX(Taxonomy_UniqueValues!H:H,MATCH(AG996,Taxonomy_UniqueValues!I:I,0))),"#N/C")</f>
        <v>#N/C</v>
      </c>
      <c r="AG996" s="88" t="s">
        <v>37</v>
      </c>
      <c r="AH996" s="39" t="str" cm="1">
        <f t="array" ref="AH996">IF(LEN(V996)&gt;1,V996,_xlfn.LET(_xlpm.cls,Y996, _xlpm.ord,IFERROR(Z996,"#N/C"), _xlpm.subord,IFERROR(AA996,"#N/C"), _xlpm.infr,IFERROR(AB996,"#N/C"), _xlpm.sf,IFERROR(AC996,"#N/C"), _xlpm.fam,IFERROR(AD996,"#N/C"), _xlpm.subfam,IF(TRIM(AE996)="-","#N/C",IFERROR(AE996,"#N/C")),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_xlpm.fallback,IF(IFERROR(Z996,"#N/C")="#N/C",Y996,IF(IFERROR(AA996,"#N/C")="#N/C",Z996,IF(IFERROR(AB996,"#N/C")="#N/C",AA996,IF(IFERROR(AC996,"#N/C")="#N/C",AB996,IF(IFERROR(AD996,"#N/C")="#N/C",AC996,IF(IFERROR(AE996,"#N/C")="#N/C",AD996,"#N/C")))))), _xlpm.finalResult,IF(OR(_xlpm.computedResult="",_xlpm.computedResult="#N/C"),_xlpm.fallback,_xlpm.computedResult), INDEX(_xlpm.finalResult,1)))</f>
        <v>fly</v>
      </c>
      <c r="AI996" s="106" t="s">
        <v>35</v>
      </c>
      <c r="AJ996" s="55" t="str">
        <f t="shared" si="133"/>
        <v>Insecta.Diptera.Brachycera.Muscomorpha.Phoroidea.Phoridae.#N/C.#N/C.#N/C</v>
      </c>
    </row>
    <row r="997" spans="1:36" x14ac:dyDescent="0.25">
      <c r="A997" s="3">
        <v>188</v>
      </c>
      <c r="B997" s="50" t="str">
        <f t="shared" ref="B997:B1047" si="136">+_xlfn.CONCAT(C997,"_",A997)</f>
        <v>FAIR-D4_188</v>
      </c>
      <c r="C997" s="51" t="s">
        <v>908</v>
      </c>
      <c r="D997" s="4">
        <f t="shared" si="135"/>
        <v>45165</v>
      </c>
      <c r="E997" s="1" t="s">
        <v>1118</v>
      </c>
      <c r="F997" s="81" t="str">
        <f>HYPERLINK(VLOOKUP(E997,Video_List!G:K,5),"video")</f>
        <v>video</v>
      </c>
      <c r="G997" s="5" t="str">
        <f>IF(ISBLANK(E997),"",IFERROR(IF(MATCH(E997,Video_List!$G:$G,)&gt;0,"ok",""),"errr"))</f>
        <v>ok</v>
      </c>
      <c r="H997" s="1" t="s">
        <v>1118</v>
      </c>
      <c r="I997" s="81" t="str">
        <f>HYPERLINK(VLOOKUP(H997,Video_List!G:K,5),"video")</f>
        <v>video</v>
      </c>
      <c r="J997" s="5" t="str">
        <f>IF(ISBLANK(H997),"",IFERROR(IF(MATCH(H997,Video_List!$G:$G,)&gt;0,"ok",""),"error"))</f>
        <v>ok</v>
      </c>
      <c r="K997" s="2">
        <v>45165.562118055597</v>
      </c>
      <c r="L997" s="2">
        <v>45165.562245370398</v>
      </c>
      <c r="M997" s="59">
        <f t="shared" si="130"/>
        <v>1.2731480092043057E-4</v>
      </c>
      <c r="N997" s="53" t="s">
        <v>46</v>
      </c>
      <c r="O997" s="54" t="s">
        <v>35</v>
      </c>
      <c r="P997" s="54" t="s">
        <v>46</v>
      </c>
      <c r="Q997" s="6">
        <v>188</v>
      </c>
      <c r="R997" s="5" t="str">
        <f t="shared" si="134"/>
        <v>FAIR-D4/188</v>
      </c>
      <c r="S997" s="4" t="str">
        <f>IF(ISBLANK(E997),"",IF(E997=H997, "1 video",CONCATENATE((+COUNTIFS(Video_List!$A:$A,Monitoring!C997,Video_List!$D:$D,"&lt;=" &amp;Monitoring!L997)-COUNTIFS(Video_List!$A:$A,Monitoring!C997,Video_List!$D:$D,"&lt;=" &amp;Monitoring!K997))+1," videos")))</f>
        <v>1 video</v>
      </c>
      <c r="T997" s="54" t="s">
        <v>34</v>
      </c>
      <c r="U997" s="75" t="s">
        <v>3727</v>
      </c>
      <c r="V997" s="7" t="str">
        <f t="shared" si="132"/>
        <v>fly_small</v>
      </c>
      <c r="W997" s="85" t="s">
        <v>35</v>
      </c>
      <c r="X997" s="87" t="s">
        <v>35</v>
      </c>
      <c r="Y997" s="87" t="s">
        <v>85</v>
      </c>
      <c r="Z997" s="87" t="str">
        <f>+IFERROR(IF(AA997="#N/C","#N/C",INDEX(Taxonomy_UniqueValues!B:B,MATCH(AA997,Taxonomy_UniqueValues!C:C,0))),"#N/C")</f>
        <v>#N/C</v>
      </c>
      <c r="AA997" s="87" t="str">
        <f>+IFERROR(IF(AC997="#N/C","#N/C",INDEX(Taxonomy_UniqueValues!C:C,MATCH(AC997,Taxonomy_UniqueValues!E:E,0))),"#N/C")</f>
        <v>#N/C</v>
      </c>
      <c r="AB997" s="87" t="str">
        <f>+IFERROR(IF(AC997="#N/C","#N/C",INDEX(Taxonomy_UniqueValues!D:D,MATCH(AC997,Taxonomy_UniqueValues!E:E,0))),"#N/C")</f>
        <v>#N/C</v>
      </c>
      <c r="AC997" s="87" t="str">
        <f>+IFERROR(IF(AD997="#N/C","#N/C",INDEX(Taxonomy_UniqueValues!E:E,MATCH(AD997,Taxonomy_UniqueValues!F:F,0))),"#N/C")</f>
        <v>#N/C</v>
      </c>
      <c r="AD997" s="87" t="str">
        <f>+IFERROR(IF(AE997="#N/C","#N/C",INDEX(Taxonomy_UniqueValues!F:F,MATCH(AE997,Taxonomy_UniqueValues!G:G,0))),"#N/C")</f>
        <v>#N/C</v>
      </c>
      <c r="AE997" s="87" t="str">
        <f>+IFERROR(IF(AF997="#N/C","#N/C",INDEX(Taxonomy_UniqueValues!G:G,MATCH(AF997,Taxonomy_UniqueValues!H:H,0))),"#N/C")</f>
        <v>#N/C</v>
      </c>
      <c r="AF997" s="89" t="str">
        <f>+IFERROR(IF(AG997="#N/C","#N/C",INDEX(Taxonomy_UniqueValues!H:H,MATCH(AG997,Taxonomy_UniqueValues!I:I,0))),"#N/C")</f>
        <v>#N/C</v>
      </c>
      <c r="AG997" s="88" t="s">
        <v>37</v>
      </c>
      <c r="AH997" s="39" t="str" cm="1">
        <f t="array" ref="AH997">IF(LEN(V997)&gt;1,V997,_xlfn.LET(_xlpm.cls,Y997, _xlpm.ord,IFERROR(Z997,"#N/C"), _xlpm.subord,IFERROR(AA997,"#N/C"), _xlpm.infr,IFERROR(AB997,"#N/C"), _xlpm.sf,IFERROR(AC997,"#N/C"), _xlpm.fam,IFERROR(AD997,"#N/C"), _xlpm.subfam,IF(TRIM(AE997)="-","#N/C",IFERROR(AE997,"#N/C")),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_xlpm.fallback,IF(IFERROR(Z997,"#N/C")="#N/C",Y997,IF(IFERROR(AA997,"#N/C")="#N/C",Z997,IF(IFERROR(AB997,"#N/C")="#N/C",AA997,IF(IFERROR(AC997,"#N/C")="#N/C",AB997,IF(IFERROR(AD997,"#N/C")="#N/C",AC997,IF(IFERROR(AE997,"#N/C")="#N/C",AD997,"#N/C")))))), _xlpm.finalResult,IF(OR(_xlpm.computedResult="",_xlpm.computedResult="#N/C"),_xlpm.fallback,_xlpm.computedResult), INDEX(_xlpm.finalResult,1)))</f>
        <v>fly_small</v>
      </c>
      <c r="AI997" s="106" t="s">
        <v>35</v>
      </c>
      <c r="AJ997" s="55" t="str">
        <f t="shared" si="133"/>
        <v>Insecta.#N/C.#N/C.#N/C.#N/C.#N/C.#N/C.#N/C.#N/C</v>
      </c>
    </row>
    <row r="998" spans="1:36" x14ac:dyDescent="0.25">
      <c r="A998" s="3">
        <v>189</v>
      </c>
      <c r="B998" s="50" t="str">
        <f t="shared" si="136"/>
        <v>FAIR-D4_189</v>
      </c>
      <c r="C998" s="51" t="s">
        <v>908</v>
      </c>
      <c r="D998" s="4">
        <f t="shared" si="135"/>
        <v>45165</v>
      </c>
      <c r="E998" s="1" t="s">
        <v>1121</v>
      </c>
      <c r="F998" s="81" t="str">
        <f>HYPERLINK(VLOOKUP(E998,Video_List!G:K,5),"video")</f>
        <v>video</v>
      </c>
      <c r="G998" s="5" t="str">
        <f>IF(ISBLANK(E998),"",IFERROR(IF(MATCH(E998,Video_List!$G:$G,)&gt;0,"ok",""),"errr"))</f>
        <v>ok</v>
      </c>
      <c r="H998" s="1" t="s">
        <v>1121</v>
      </c>
      <c r="I998" s="81" t="str">
        <f>HYPERLINK(VLOOKUP(H998,Video_List!G:K,5),"video")</f>
        <v>video</v>
      </c>
      <c r="J998" s="5" t="str">
        <f>IF(ISBLANK(H998),"",IFERROR(IF(MATCH(H998,Video_List!$G:$G,)&gt;0,"ok",""),"error"))</f>
        <v>ok</v>
      </c>
      <c r="K998" s="2">
        <v>45165.562777777799</v>
      </c>
      <c r="L998" s="2">
        <v>45165.563067129602</v>
      </c>
      <c r="M998" s="59">
        <f t="shared" si="130"/>
        <v>2.8935180307598785E-4</v>
      </c>
      <c r="N998" s="53" t="s">
        <v>46</v>
      </c>
      <c r="O998" s="54" t="s">
        <v>32</v>
      </c>
      <c r="P998" s="54" t="s">
        <v>33</v>
      </c>
      <c r="Q998" s="6">
        <v>189</v>
      </c>
      <c r="R998" s="5" t="str">
        <f t="shared" si="134"/>
        <v>FAIR-D4/189</v>
      </c>
      <c r="S998" s="4" t="str">
        <f>IF(ISBLANK(E998),"",IF(E998=H998, "1 video",CONCATENATE((+COUNTIFS(Video_List!$A:$A,Monitoring!C998,Video_List!$D:$D,"&lt;=" &amp;Monitoring!L998)-COUNTIFS(Video_List!$A:$A,Monitoring!C998,Video_List!$D:$D,"&lt;=" &amp;Monitoring!K998))+1," videos")))</f>
        <v>1 video</v>
      </c>
      <c r="T998" s="54" t="s">
        <v>34</v>
      </c>
      <c r="U998" s="75"/>
      <c r="V998" s="7" t="str">
        <f t="shared" si="132"/>
        <v/>
      </c>
      <c r="W998" s="85" t="s">
        <v>35</v>
      </c>
      <c r="X998" s="87" t="s">
        <v>35</v>
      </c>
      <c r="Y998" s="87" t="str">
        <f>+IFERROR(IF(Z998="#N/C","#N/C",INDEX(Taxonomy_UniqueValues!A:A,MATCH(Z998,Taxonomy_UniqueValues!B:B,0))),"#N/C")</f>
        <v>Insecta</v>
      </c>
      <c r="Z998" s="87" t="str">
        <f>+IFERROR(IF(AA998="#N/C","#N/C",INDEX(Taxonomy_UniqueValues!B:B,MATCH(AA998,Taxonomy_UniqueValues!C:C,0))),"#N/C")</f>
        <v>Diptera</v>
      </c>
      <c r="AA998" s="87" t="s">
        <v>49</v>
      </c>
      <c r="AB998" s="87" t="str">
        <f>+IFERROR(IF(AC998="#N/C","#N/C",INDEX(Taxonomy_UniqueValues!D:D,MATCH(AC998,Taxonomy_UniqueValues!E:E,0))),"#N/C")</f>
        <v>#N/C</v>
      </c>
      <c r="AC998" s="87" t="str">
        <f>+IFERROR(IF(AD998="#N/C","#N/C",INDEX(Taxonomy_UniqueValues!E:E,MATCH(AD998,Taxonomy_UniqueValues!F:F,0))),"#N/C")</f>
        <v>#N/C</v>
      </c>
      <c r="AD998" s="87" t="str">
        <f>+IFERROR(IF(AE998="#N/C","#N/C",INDEX(Taxonomy_UniqueValues!F:F,MATCH(AE998,Taxonomy_UniqueValues!G:G,0))),"#N/C")</f>
        <v>#N/C</v>
      </c>
      <c r="AE998" s="87" t="str">
        <f>+IFERROR(IF(AF998="#N/C","#N/C",INDEX(Taxonomy_UniqueValues!G:G,MATCH(AF998,Taxonomy_UniqueValues!H:H,0))),"#N/C")</f>
        <v>#N/C</v>
      </c>
      <c r="AF998" s="89" t="str">
        <f>+IFERROR(IF(AG998="#N/C","#N/C",INDEX(Taxonomy_UniqueValues!H:H,MATCH(AG998,Taxonomy_UniqueValues!I:I,0))),"#N/C")</f>
        <v>#N/C</v>
      </c>
      <c r="AG998" s="88" t="s">
        <v>37</v>
      </c>
      <c r="AH998" s="39" t="str" cm="1">
        <f t="array" ref="AH998">IF(LEN(V998)&gt;1,V998,_xlfn.LET(_xlpm.cls,Y998, _xlpm.ord,IFERROR(Z998,"#N/C"), _xlpm.subord,IFERROR(AA998,"#N/C"), _xlpm.infr,IFERROR(AB998,"#N/C"), _xlpm.sf,IFERROR(AC998,"#N/C"), _xlpm.fam,IFERROR(AD998,"#N/C"), _xlpm.subfam,IF(TRIM(AE998)="-","#N/C",IFERROR(AE998,"#N/C")),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_xlpm.fallback,IF(IFERROR(Z998,"#N/C")="#N/C",Y998,IF(IFERROR(AA998,"#N/C")="#N/C",Z998,IF(IFERROR(AB998,"#N/C")="#N/C",AA998,IF(IFERROR(AC998,"#N/C")="#N/C",AB998,IF(IFERROR(AD998,"#N/C")="#N/C",AC998,IF(IFERROR(AE998,"#N/C")="#N/C",AD998,"#N/C")))))), _xlpm.finalResult,IF(OR(_xlpm.computedResult="",_xlpm.computedResult="#N/C"),_xlpm.fallback,_xlpm.computedResult), INDEX(_xlpm.finalResult,1)))</f>
        <v>Brachycera</v>
      </c>
      <c r="AI998" s="106" t="s">
        <v>35</v>
      </c>
      <c r="AJ998" s="55" t="str">
        <f t="shared" si="133"/>
        <v>Insecta.Diptera.Brachycera.#N/C.#N/C.#N/C.#N/C.#N/C.#N/C</v>
      </c>
    </row>
    <row r="999" spans="1:36" x14ac:dyDescent="0.25">
      <c r="A999" s="3">
        <v>190</v>
      </c>
      <c r="B999" s="50" t="str">
        <f t="shared" si="136"/>
        <v>FAIR-D4_190</v>
      </c>
      <c r="C999" s="51" t="s">
        <v>908</v>
      </c>
      <c r="D999" s="4">
        <f t="shared" si="135"/>
        <v>45165</v>
      </c>
      <c r="E999" s="1" t="s">
        <v>1121</v>
      </c>
      <c r="F999" s="81" t="str">
        <f>HYPERLINK(VLOOKUP(E999,Video_List!G:K,5),"video")</f>
        <v>video</v>
      </c>
      <c r="G999" s="5" t="str">
        <f>IF(ISBLANK(E999),"",IFERROR(IF(MATCH(E999,Video_List!$G:$G,)&gt;0,"ok",""),"errr"))</f>
        <v>ok</v>
      </c>
      <c r="H999" s="1" t="s">
        <v>1121</v>
      </c>
      <c r="I999" s="81" t="str">
        <f>HYPERLINK(VLOOKUP(H999,Video_List!G:K,5),"video")</f>
        <v>video</v>
      </c>
      <c r="J999" s="5" t="str">
        <f>IF(ISBLANK(H999),"",IFERROR(IF(MATCH(H999,Video_List!$G:$G,)&gt;0,"ok",""),"error"))</f>
        <v>ok</v>
      </c>
      <c r="K999" s="2">
        <v>45165.563032407401</v>
      </c>
      <c r="L999" s="2">
        <v>45165.563726851899</v>
      </c>
      <c r="M999" s="59">
        <f t="shared" si="130"/>
        <v>6.94444497639779E-4</v>
      </c>
      <c r="N999" s="53" t="s">
        <v>46</v>
      </c>
      <c r="O999" s="54" t="s">
        <v>35</v>
      </c>
      <c r="P999" s="54" t="s">
        <v>31</v>
      </c>
      <c r="Q999" s="6">
        <v>190</v>
      </c>
      <c r="R999" s="5" t="str">
        <f t="shared" si="134"/>
        <v>FAIR-D4/190</v>
      </c>
      <c r="S999" s="4" t="str">
        <f>IF(ISBLANK(E999),"",IF(E999=H999, "1 video",CONCATENATE((+COUNTIFS(Video_List!$A:$A,Monitoring!C999,Video_List!$D:$D,"&lt;=" &amp;Monitoring!L999)-COUNTIFS(Video_List!$A:$A,Monitoring!C999,Video_List!$D:$D,"&lt;=" &amp;Monitoring!K999))+1," videos")))</f>
        <v>1 video</v>
      </c>
      <c r="T999" s="54" t="s">
        <v>34</v>
      </c>
      <c r="U999" s="75"/>
      <c r="V999" s="7" t="str">
        <f t="shared" si="132"/>
        <v/>
      </c>
      <c r="W999" s="85" t="s">
        <v>32</v>
      </c>
      <c r="X999" s="87" t="s">
        <v>35</v>
      </c>
      <c r="Y999" s="87" t="str">
        <f>+IFERROR(IF(Z999="#N/C","#N/C",INDEX(Taxonomy_UniqueValues!A:A,MATCH(Z999,Taxonomy_UniqueValues!B:B,0))),"#N/C")</f>
        <v>Insecta</v>
      </c>
      <c r="Z999" s="87" t="str">
        <f>+IFERROR(IF(AA999="#N/C","#N/C",INDEX(Taxonomy_UniqueValues!B:B,MATCH(AA999,Taxonomy_UniqueValues!C:C,0))),"#N/C")</f>
        <v>Diptera</v>
      </c>
      <c r="AA999" s="87" t="str">
        <f>+IFERROR(IF(AC999="#N/C","#N/C",INDEX(Taxonomy_UniqueValues!C:C,MATCH(AC999,Taxonomy_UniqueValues!E:E,0))),"#N/C")</f>
        <v>Brachycera</v>
      </c>
      <c r="AB999" s="87" t="str">
        <f>+IFERROR(IF(AC999="#N/C","#N/C",INDEX(Taxonomy_UniqueValues!D:D,MATCH(AC999,Taxonomy_UniqueValues!E:E,0))),"#N/C")</f>
        <v>Muscomorpha</v>
      </c>
      <c r="AC999" s="87" t="s">
        <v>36</v>
      </c>
      <c r="AD999" s="87" t="str">
        <f>+IFERROR(IF(AE999="#N/C","#N/C",INDEX(Taxonomy_UniqueValues!F:F,MATCH(AE999,Taxonomy_UniqueValues!G:G,0))),"#N/C")</f>
        <v>#N/C</v>
      </c>
      <c r="AE999" s="87" t="str">
        <f>+IFERROR(IF(AF999="#N/C","#N/C",INDEX(Taxonomy_UniqueValues!G:G,MATCH(AF999,Taxonomy_UniqueValues!H:H,0))),"#N/C")</f>
        <v>#N/C</v>
      </c>
      <c r="AF999" s="89" t="str">
        <f>+IFERROR(IF(AG999="#N/C","#N/C",INDEX(Taxonomy_UniqueValues!H:H,MATCH(AG999,Taxonomy_UniqueValues!I:I,0))),"#N/C")</f>
        <v>#N/C</v>
      </c>
      <c r="AG999" s="88" t="s">
        <v>37</v>
      </c>
      <c r="AH999" s="39" t="str" cm="1">
        <f t="array" ref="AH999">IF(LEN(V999)&gt;1,V999,_xlfn.LET(_xlpm.cls,Y999, _xlpm.ord,IFERROR(Z999,"#N/C"), _xlpm.subord,IFERROR(AA999,"#N/C"), _xlpm.infr,IFERROR(AB999,"#N/C"), _xlpm.sf,IFERROR(AC999,"#N/C"), _xlpm.fam,IFERROR(AD999,"#N/C"), _xlpm.subfam,IF(TRIM(AE999)="-","#N/C",IFERROR(AE999,"#N/C")),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_xlpm.fallback,IF(IFERROR(Z999,"#N/C")="#N/C",Y999,IF(IFERROR(AA999,"#N/C")="#N/C",Z999,IF(IFERROR(AB999,"#N/C")="#N/C",AA999,IF(IFERROR(AC999,"#N/C")="#N/C",AB999,IF(IFERROR(AD999,"#N/C")="#N/C",AC999,IF(IFERROR(AE999,"#N/C")="#N/C",AD999,"#N/C")))))), _xlpm.finalResult,IF(OR(_xlpm.computedResult="",_xlpm.computedResult="#N/C"),_xlpm.fallback,_xlpm.computedResult), INDEX(_xlpm.finalResult,1)))</f>
        <v>Muscoidea</v>
      </c>
      <c r="AI999" s="106" t="s">
        <v>35</v>
      </c>
      <c r="AJ999" s="55" t="str">
        <f t="shared" si="133"/>
        <v>Insecta.Diptera.Brachycera.Muscomorpha.Muscoidea.#N/C.#N/C.#N/C.#N/C</v>
      </c>
    </row>
    <row r="1000" spans="1:36" x14ac:dyDescent="0.25">
      <c r="A1000" s="3">
        <v>191</v>
      </c>
      <c r="B1000" s="50" t="str">
        <f t="shared" si="136"/>
        <v>FAIR-D4_191</v>
      </c>
      <c r="C1000" s="51" t="s">
        <v>908</v>
      </c>
      <c r="D1000" s="4">
        <f t="shared" si="135"/>
        <v>45165</v>
      </c>
      <c r="E1000" s="1" t="s">
        <v>1121</v>
      </c>
      <c r="F1000" s="81" t="str">
        <f>HYPERLINK(VLOOKUP(E1000,Video_List!G:K,5),"video")</f>
        <v>video</v>
      </c>
      <c r="G1000" s="5" t="str">
        <f>IF(ISBLANK(E1000),"",IFERROR(IF(MATCH(E1000,Video_List!$G:$G,)&gt;0,"ok",""),"errr"))</f>
        <v>ok</v>
      </c>
      <c r="H1000" s="1" t="s">
        <v>1121</v>
      </c>
      <c r="I1000" s="81" t="str">
        <f>HYPERLINK(VLOOKUP(H1000,Video_List!G:K,5),"video")</f>
        <v>video</v>
      </c>
      <c r="J1000" s="5" t="str">
        <f>IF(ISBLANK(H1000),"",IFERROR(IF(MATCH(H1000,Video_List!$G:$G,)&gt;0,"ok",""),"error"))</f>
        <v>ok</v>
      </c>
      <c r="K1000" s="2">
        <v>45165.563703703701</v>
      </c>
      <c r="L1000" s="2">
        <v>45165.563888888901</v>
      </c>
      <c r="M1000" s="59">
        <f t="shared" si="130"/>
        <v>1.8518519937060773E-4</v>
      </c>
      <c r="N1000" s="53" t="s">
        <v>46</v>
      </c>
      <c r="O1000" s="54" t="s">
        <v>35</v>
      </c>
      <c r="P1000" s="54" t="s">
        <v>46</v>
      </c>
      <c r="Q1000" s="6">
        <v>191</v>
      </c>
      <c r="R1000" s="5" t="str">
        <f t="shared" si="134"/>
        <v>FAIR-D4/191</v>
      </c>
      <c r="S1000" s="4" t="str">
        <f>IF(ISBLANK(E1000),"",IF(E1000=H1000, "1 video",CONCATENATE((+COUNTIFS(Video_List!$A:$A,Monitoring!C1000,Video_List!$D:$D,"&lt;=" &amp;Monitoring!L1000)-COUNTIFS(Video_List!$A:$A,Monitoring!C1000,Video_List!$D:$D,"&lt;=" &amp;Monitoring!K1000))+1," videos")))</f>
        <v>1 video</v>
      </c>
      <c r="T1000" s="54" t="s">
        <v>34</v>
      </c>
      <c r="U1000" s="75" t="s">
        <v>3727</v>
      </c>
      <c r="V1000" s="7" t="str">
        <f t="shared" si="132"/>
        <v>fly_small</v>
      </c>
      <c r="W1000" s="85" t="s">
        <v>35</v>
      </c>
      <c r="X1000" s="87" t="s">
        <v>35</v>
      </c>
      <c r="Y1000" s="87" t="s">
        <v>85</v>
      </c>
      <c r="Z1000" s="87" t="str">
        <f>+IFERROR(IF(AA1000="#N/C","#N/C",INDEX(Taxonomy_UniqueValues!B:B,MATCH(AA1000,Taxonomy_UniqueValues!C:C,0))),"#N/C")</f>
        <v>#N/C</v>
      </c>
      <c r="AA1000" s="87" t="str">
        <f>+IFERROR(IF(AC1000="#N/C","#N/C",INDEX(Taxonomy_UniqueValues!C:C,MATCH(AC1000,Taxonomy_UniqueValues!E:E,0))),"#N/C")</f>
        <v>#N/C</v>
      </c>
      <c r="AB1000" s="87" t="str">
        <f>+IFERROR(IF(AC1000="#N/C","#N/C",INDEX(Taxonomy_UniqueValues!D:D,MATCH(AC1000,Taxonomy_UniqueValues!E:E,0))),"#N/C")</f>
        <v>#N/C</v>
      </c>
      <c r="AC1000" s="87" t="str">
        <f>+IFERROR(IF(AD1000="#N/C","#N/C",INDEX(Taxonomy_UniqueValues!E:E,MATCH(AD1000,Taxonomy_UniqueValues!F:F,0))),"#N/C")</f>
        <v>#N/C</v>
      </c>
      <c r="AD1000" s="87" t="str">
        <f>+IFERROR(IF(AE1000="#N/C","#N/C",INDEX(Taxonomy_UniqueValues!F:F,MATCH(AE1000,Taxonomy_UniqueValues!G:G,0))),"#N/C")</f>
        <v>#N/C</v>
      </c>
      <c r="AE1000" s="87" t="str">
        <f>+IFERROR(IF(AF1000="#N/C","#N/C",INDEX(Taxonomy_UniqueValues!G:G,MATCH(AF1000,Taxonomy_UniqueValues!H:H,0))),"#N/C")</f>
        <v>#N/C</v>
      </c>
      <c r="AF1000" s="89" t="str">
        <f>+IFERROR(IF(AG1000="#N/C","#N/C",INDEX(Taxonomy_UniqueValues!H:H,MATCH(AG1000,Taxonomy_UniqueValues!I:I,0))),"#N/C")</f>
        <v>#N/C</v>
      </c>
      <c r="AG1000" s="88" t="s">
        <v>37</v>
      </c>
      <c r="AH1000" s="39" t="str" cm="1">
        <f t="array" ref="AH1000">IF(LEN(V1000)&gt;1,V1000,_xlfn.LET(_xlpm.cls,Y1000, _xlpm.ord,IFERROR(Z1000,"#N/C"), _xlpm.subord,IFERROR(AA1000,"#N/C"), _xlpm.infr,IFERROR(AB1000,"#N/C"), _xlpm.sf,IFERROR(AC1000,"#N/C"), _xlpm.fam,IFERROR(AD1000,"#N/C"), _xlpm.subfam,IF(TRIM(AE1000)="-","#N/C",IFERROR(AE1000,"#N/C")),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_xlpm.fallback,IF(IFERROR(Z1000,"#N/C")="#N/C",Y1000,IF(IFERROR(AA1000,"#N/C")="#N/C",Z1000,IF(IFERROR(AB1000,"#N/C")="#N/C",AA1000,IF(IFERROR(AC1000,"#N/C")="#N/C",AB1000,IF(IFERROR(AD1000,"#N/C")="#N/C",AC1000,IF(IFERROR(AE1000,"#N/C")="#N/C",AD1000,"#N/C")))))), _xlpm.finalResult,IF(OR(_xlpm.computedResult="",_xlpm.computedResult="#N/C"),_xlpm.fallback,_xlpm.computedResult), INDEX(_xlpm.finalResult,1)))</f>
        <v>fly_small</v>
      </c>
      <c r="AI1000" s="106" t="s">
        <v>35</v>
      </c>
      <c r="AJ1000" s="55" t="str">
        <f t="shared" si="133"/>
        <v>Insecta.#N/C.#N/C.#N/C.#N/C.#N/C.#N/C.#N/C.#N/C</v>
      </c>
    </row>
    <row r="1001" spans="1:36" x14ac:dyDescent="0.25">
      <c r="A1001" s="3">
        <v>192</v>
      </c>
      <c r="B1001" s="50" t="str">
        <f t="shared" si="136"/>
        <v>FAIR-D4_192</v>
      </c>
      <c r="C1001" s="51" t="s">
        <v>908</v>
      </c>
      <c r="D1001" s="4">
        <f t="shared" si="135"/>
        <v>45165</v>
      </c>
      <c r="E1001" s="1" t="s">
        <v>1122</v>
      </c>
      <c r="F1001" s="81" t="str">
        <f>HYPERLINK(VLOOKUP(E1001,Video_List!G:K,5),"video")</f>
        <v>video</v>
      </c>
      <c r="G1001" s="5" t="str">
        <f>IF(ISBLANK(E1001),"",IFERROR(IF(MATCH(E1001,Video_List!$G:$G,)&gt;0,"ok",""),"errr"))</f>
        <v>ok</v>
      </c>
      <c r="H1001" s="1" t="s">
        <v>1122</v>
      </c>
      <c r="I1001" s="81" t="str">
        <f>HYPERLINK(VLOOKUP(H1001,Video_List!G:K,5),"video")</f>
        <v>video</v>
      </c>
      <c r="J1001" s="5" t="str">
        <f>IF(ISBLANK(H1001),"",IFERROR(IF(MATCH(H1001,Video_List!$G:$G,)&gt;0,"ok",""),"error"))</f>
        <v>ok</v>
      </c>
      <c r="K1001" s="2">
        <v>45165.568807870397</v>
      </c>
      <c r="L1001" s="2">
        <v>45165.568842592598</v>
      </c>
      <c r="M1001" s="59">
        <f t="shared" si="130"/>
        <v>3.4722201235126704E-5</v>
      </c>
      <c r="N1001" s="53" t="s">
        <v>46</v>
      </c>
      <c r="O1001" s="54" t="s">
        <v>35</v>
      </c>
      <c r="P1001" s="54" t="s">
        <v>46</v>
      </c>
      <c r="Q1001" s="6">
        <v>192</v>
      </c>
      <c r="R1001" s="5" t="str">
        <f t="shared" si="134"/>
        <v>FAIR-D4/192</v>
      </c>
      <c r="S1001" s="4" t="str">
        <f>IF(ISBLANK(E1001),"",IF(E1001=H1001, "1 video",CONCATENATE((+COUNTIFS(Video_List!$A:$A,Monitoring!C1001,Video_List!$D:$D,"&lt;=" &amp;Monitoring!L1001)-COUNTIFS(Video_List!$A:$A,Monitoring!C1001,Video_List!$D:$D,"&lt;=" &amp;Monitoring!K1001))+1," videos")))</f>
        <v>1 video</v>
      </c>
      <c r="T1001" s="54" t="s">
        <v>34</v>
      </c>
      <c r="U1001" s="75"/>
      <c r="V1001" s="7" t="str">
        <f t="shared" si="132"/>
        <v/>
      </c>
      <c r="W1001" s="85" t="s">
        <v>35</v>
      </c>
      <c r="X1001" s="87" t="s">
        <v>35</v>
      </c>
      <c r="Y1001" s="87" t="str">
        <f>+IFERROR(IF(Z1001="#N/C","#N/C",INDEX(Taxonomy_UniqueValues!A:A,MATCH(Z1001,Taxonomy_UniqueValues!B:B,0))),"#N/C")</f>
        <v>Insecta</v>
      </c>
      <c r="Z1001" s="87" t="str">
        <f>+IFERROR(IF(AA1001="#N/C","#N/C",INDEX(Taxonomy_UniqueValues!B:B,MATCH(AA1001,Taxonomy_UniqueValues!C:C,0))),"#N/C")</f>
        <v>Diptera</v>
      </c>
      <c r="AA1001" s="87" t="s">
        <v>49</v>
      </c>
      <c r="AB1001" s="87" t="str">
        <f>+IFERROR(IF(AC1001="#N/C","#N/C",INDEX(Taxonomy_UniqueValues!D:D,MATCH(AC1001,Taxonomy_UniqueValues!E:E,0))),"#N/C")</f>
        <v>#N/C</v>
      </c>
      <c r="AC1001" s="87" t="str">
        <f>+IFERROR(IF(AD1001="#N/C","#N/C",INDEX(Taxonomy_UniqueValues!E:E,MATCH(AD1001,Taxonomy_UniqueValues!F:F,0))),"#N/C")</f>
        <v>#N/C</v>
      </c>
      <c r="AD1001" s="87" t="str">
        <f>+IFERROR(IF(AE1001="#N/C","#N/C",INDEX(Taxonomy_UniqueValues!F:F,MATCH(AE1001,Taxonomy_UniqueValues!G:G,0))),"#N/C")</f>
        <v>#N/C</v>
      </c>
      <c r="AE1001" s="87" t="str">
        <f>+IFERROR(IF(AF1001="#N/C","#N/C",INDEX(Taxonomy_UniqueValues!G:G,MATCH(AF1001,Taxonomy_UniqueValues!H:H,0))),"#N/C")</f>
        <v>#N/C</v>
      </c>
      <c r="AF1001" s="89" t="str">
        <f>+IFERROR(IF(AG1001="#N/C","#N/C",INDEX(Taxonomy_UniqueValues!H:H,MATCH(AG1001,Taxonomy_UniqueValues!I:I,0))),"#N/C")</f>
        <v>#N/C</v>
      </c>
      <c r="AG1001" s="88" t="s">
        <v>37</v>
      </c>
      <c r="AH1001" s="39" t="str" cm="1">
        <f t="array" ref="AH1001">IF(LEN(V1001)&gt;1,V1001,_xlfn.LET(_xlpm.cls,Y1001, _xlpm.ord,IFERROR(Z1001,"#N/C"), _xlpm.subord,IFERROR(AA1001,"#N/C"), _xlpm.infr,IFERROR(AB1001,"#N/C"), _xlpm.sf,IFERROR(AC1001,"#N/C"), _xlpm.fam,IFERROR(AD1001,"#N/C"), _xlpm.subfam,IF(TRIM(AE1001)="-","#N/C",IFERROR(AE1001,"#N/C")),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_xlpm.fallback,IF(IFERROR(Z1001,"#N/C")="#N/C",Y1001,IF(IFERROR(AA1001,"#N/C")="#N/C",Z1001,IF(IFERROR(AB1001,"#N/C")="#N/C",AA1001,IF(IFERROR(AC1001,"#N/C")="#N/C",AB1001,IF(IFERROR(AD1001,"#N/C")="#N/C",AC1001,IF(IFERROR(AE1001,"#N/C")="#N/C",AD1001,"#N/C")))))), _xlpm.finalResult,IF(OR(_xlpm.computedResult="",_xlpm.computedResult="#N/C"),_xlpm.fallback,_xlpm.computedResult), INDEX(_xlpm.finalResult,1)))</f>
        <v>Brachycera</v>
      </c>
      <c r="AI1001" s="106" t="s">
        <v>35</v>
      </c>
      <c r="AJ1001" s="55" t="str">
        <f t="shared" si="133"/>
        <v>Insecta.Diptera.Brachycera.#N/C.#N/C.#N/C.#N/C.#N/C.#N/C</v>
      </c>
    </row>
    <row r="1002" spans="1:36" x14ac:dyDescent="0.25">
      <c r="A1002" s="3">
        <v>193</v>
      </c>
      <c r="B1002" s="50" t="str">
        <f t="shared" si="136"/>
        <v>FAIR-D4_193</v>
      </c>
      <c r="C1002" s="51" t="s">
        <v>908</v>
      </c>
      <c r="D1002" s="4">
        <f t="shared" si="135"/>
        <v>45165</v>
      </c>
      <c r="E1002" s="1" t="s">
        <v>1123</v>
      </c>
      <c r="F1002" s="81" t="str">
        <f>HYPERLINK(VLOOKUP(E1002,Video_List!G:K,5),"video")</f>
        <v>video</v>
      </c>
      <c r="G1002" s="5" t="str">
        <f>IF(ISBLANK(E1002),"",IFERROR(IF(MATCH(E1002,Video_List!$G:$G,)&gt;0,"ok",""),"errr"))</f>
        <v>ok</v>
      </c>
      <c r="H1002" s="1" t="s">
        <v>1123</v>
      </c>
      <c r="I1002" s="81" t="str">
        <f>HYPERLINK(VLOOKUP(H1002,Video_List!G:K,5),"video")</f>
        <v>video</v>
      </c>
      <c r="J1002" s="5" t="str">
        <f>IF(ISBLANK(H1002),"",IFERROR(IF(MATCH(H1002,Video_List!$G:$G,)&gt;0,"ok",""),"error"))</f>
        <v>ok</v>
      </c>
      <c r="K1002" s="2">
        <v>45165.581932870402</v>
      </c>
      <c r="L1002" s="2">
        <v>45165.582476851901</v>
      </c>
      <c r="M1002" s="59">
        <f t="shared" ref="M1002:M1065" si="137">IF(ISBLANK(E1002),"",L1002-K1002)</f>
        <v>5.4398149950429797E-4</v>
      </c>
      <c r="N1002" s="53" t="s">
        <v>46</v>
      </c>
      <c r="O1002" s="54" t="s">
        <v>35</v>
      </c>
      <c r="P1002" s="54" t="s">
        <v>31</v>
      </c>
      <c r="Q1002" s="6">
        <v>193</v>
      </c>
      <c r="R1002" s="5" t="str">
        <f t="shared" si="134"/>
        <v>FAIR-D4/193</v>
      </c>
      <c r="S1002" s="4" t="str">
        <f>IF(ISBLANK(E1002),"",IF(E1002=H1002, "1 video",CONCATENATE((+COUNTIFS(Video_List!$A:$A,Monitoring!C1002,Video_List!$D:$D,"&lt;=" &amp;Monitoring!L1002)-COUNTIFS(Video_List!$A:$A,Monitoring!C1002,Video_List!$D:$D,"&lt;=" &amp;Monitoring!K1002))+1," videos")))</f>
        <v>1 video</v>
      </c>
      <c r="T1002" s="54" t="s">
        <v>34</v>
      </c>
      <c r="U1002" s="75"/>
      <c r="V1002" s="7" t="str">
        <f t="shared" si="132"/>
        <v/>
      </c>
      <c r="W1002" s="85" t="s">
        <v>32</v>
      </c>
      <c r="X1002" s="87" t="s">
        <v>35</v>
      </c>
      <c r="Y1002" s="87" t="str">
        <f>+IFERROR(IF(Z1002="#N/C","#N/C",INDEX(Taxonomy_UniqueValues!A:A,MATCH(Z1002,Taxonomy_UniqueValues!B:B,0))),"#N/C")</f>
        <v>Insecta</v>
      </c>
      <c r="Z1002" s="87" t="str">
        <f>+IFERROR(IF(AA1002="#N/C","#N/C",INDEX(Taxonomy_UniqueValues!B:B,MATCH(AA1002,Taxonomy_UniqueValues!C:C,0))),"#N/C")</f>
        <v>Diptera</v>
      </c>
      <c r="AA1002" s="87" t="str">
        <f>+IFERROR(IF(AC1002="#N/C","#N/C",INDEX(Taxonomy_UniqueValues!C:C,MATCH(AC1002,Taxonomy_UniqueValues!E:E,0))),"#N/C")</f>
        <v>Brachycera</v>
      </c>
      <c r="AB1002" s="87" t="str">
        <f>+IFERROR(IF(AC1002="#N/C","#N/C",INDEX(Taxonomy_UniqueValues!D:D,MATCH(AC1002,Taxonomy_UniqueValues!E:E,0))),"#N/C")</f>
        <v>Muscomorpha</v>
      </c>
      <c r="AC1002" s="87" t="s">
        <v>36</v>
      </c>
      <c r="AD1002" s="87" t="str">
        <f>+IFERROR(IF(AE1002="#N/C","#N/C",INDEX(Taxonomy_UniqueValues!F:F,MATCH(AE1002,Taxonomy_UniqueValues!G:G,0))),"#N/C")</f>
        <v>#N/C</v>
      </c>
      <c r="AE1002" s="87" t="str">
        <f>+IFERROR(IF(AF1002="#N/C","#N/C",INDEX(Taxonomy_UniqueValues!G:G,MATCH(AF1002,Taxonomy_UniqueValues!H:H,0))),"#N/C")</f>
        <v>#N/C</v>
      </c>
      <c r="AF1002" s="89" t="str">
        <f>+IFERROR(IF(AG1002="#N/C","#N/C",INDEX(Taxonomy_UniqueValues!H:H,MATCH(AG1002,Taxonomy_UniqueValues!I:I,0))),"#N/C")</f>
        <v>#N/C</v>
      </c>
      <c r="AG1002" s="88" t="s">
        <v>37</v>
      </c>
      <c r="AH1002" s="39" t="str" cm="1">
        <f t="array" ref="AH1002">IF(LEN(V1002)&gt;1,V1002,_xlfn.LET(_xlpm.cls,Y1002, _xlpm.ord,IFERROR(Z1002,"#N/C"), _xlpm.subord,IFERROR(AA1002,"#N/C"), _xlpm.infr,IFERROR(AB1002,"#N/C"), _xlpm.sf,IFERROR(AC1002,"#N/C"), _xlpm.fam,IFERROR(AD1002,"#N/C"), _xlpm.subfam,IF(TRIM(AE1002)="-","#N/C",IFERROR(AE1002,"#N/C")),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_xlpm.fallback,IF(IFERROR(Z1002,"#N/C")="#N/C",Y1002,IF(IFERROR(AA1002,"#N/C")="#N/C",Z1002,IF(IFERROR(AB1002,"#N/C")="#N/C",AA1002,IF(IFERROR(AC1002,"#N/C")="#N/C",AB1002,IF(IFERROR(AD1002,"#N/C")="#N/C",AC1002,IF(IFERROR(AE1002,"#N/C")="#N/C",AD1002,"#N/C")))))), _xlpm.finalResult,IF(OR(_xlpm.computedResult="",_xlpm.computedResult="#N/C"),_xlpm.fallback,_xlpm.computedResult), INDEX(_xlpm.finalResult,1)))</f>
        <v>Muscoidea</v>
      </c>
      <c r="AI1002" s="106" t="s">
        <v>35</v>
      </c>
      <c r="AJ1002" s="55" t="str">
        <f t="shared" si="133"/>
        <v>Insecta.Diptera.Brachycera.Muscomorpha.Muscoidea.#N/C.#N/C.#N/C.#N/C</v>
      </c>
    </row>
    <row r="1003" spans="1:36" x14ac:dyDescent="0.25">
      <c r="A1003" s="3">
        <v>194</v>
      </c>
      <c r="B1003" s="50" t="str">
        <f t="shared" si="136"/>
        <v>FAIR-D4_194</v>
      </c>
      <c r="C1003" s="51" t="s">
        <v>908</v>
      </c>
      <c r="D1003" s="4">
        <f t="shared" si="135"/>
        <v>45165</v>
      </c>
      <c r="E1003" s="1" t="s">
        <v>1124</v>
      </c>
      <c r="F1003" s="81" t="str">
        <f>HYPERLINK(VLOOKUP(E1003,Video_List!G:K,5),"video")</f>
        <v>video</v>
      </c>
      <c r="G1003" s="5" t="str">
        <f>IF(ISBLANK(E1003),"",IFERROR(IF(MATCH(E1003,Video_List!$G:$G,)&gt;0,"ok",""),"errr"))</f>
        <v>ok</v>
      </c>
      <c r="H1003" s="1" t="s">
        <v>1124</v>
      </c>
      <c r="I1003" s="81" t="str">
        <f>HYPERLINK(VLOOKUP(H1003,Video_List!G:K,5),"video")</f>
        <v>video</v>
      </c>
      <c r="J1003" s="5" t="str">
        <f>IF(ISBLANK(H1003),"",IFERROR(IF(MATCH(H1003,Video_List!$G:$G,)&gt;0,"ok",""),"error"))</f>
        <v>ok</v>
      </c>
      <c r="K1003" s="2">
        <v>45165.583796296298</v>
      </c>
      <c r="L1003" s="2">
        <v>45165.583993055603</v>
      </c>
      <c r="M1003" s="59">
        <f t="shared" si="137"/>
        <v>1.9675930525409058E-4</v>
      </c>
      <c r="N1003" s="53" t="s">
        <v>46</v>
      </c>
      <c r="O1003" s="54" t="s">
        <v>32</v>
      </c>
      <c r="P1003" s="54" t="s">
        <v>33</v>
      </c>
      <c r="Q1003" s="6">
        <v>194</v>
      </c>
      <c r="R1003" s="5" t="str">
        <f t="shared" si="134"/>
        <v>FAIR-D4/194</v>
      </c>
      <c r="S1003" s="4" t="str">
        <f>IF(ISBLANK(E1003),"",IF(E1003=H1003, "1 video",CONCATENATE((+COUNTIFS(Video_List!$A:$A,Monitoring!C1003,Video_List!$D:$D,"&lt;=" &amp;Monitoring!L1003)-COUNTIFS(Video_List!$A:$A,Monitoring!C1003,Video_List!$D:$D,"&lt;=" &amp;Monitoring!K1003))+1," videos")))</f>
        <v>1 video</v>
      </c>
      <c r="T1003" s="54" t="s">
        <v>34</v>
      </c>
      <c r="U1003" s="75" t="s">
        <v>3727</v>
      </c>
      <c r="V1003" s="7" t="str">
        <f t="shared" si="132"/>
        <v>fly_small</v>
      </c>
      <c r="W1003" s="85" t="s">
        <v>35</v>
      </c>
      <c r="X1003" s="87" t="s">
        <v>35</v>
      </c>
      <c r="Y1003" s="87" t="s">
        <v>1125</v>
      </c>
      <c r="Z1003" s="87" t="str">
        <f>+IFERROR(IF(AA1003="#N/C","#N/C",INDEX(Taxonomy_UniqueValues!B:B,MATCH(AA1003,Taxonomy_UniqueValues!C:C,0))),"#N/C")</f>
        <v>#N/C</v>
      </c>
      <c r="AA1003" s="87" t="str">
        <f>+IFERROR(IF(AC1003="#N/C","#N/C",INDEX(Taxonomy_UniqueValues!C:C,MATCH(AC1003,Taxonomy_UniqueValues!E:E,0))),"#N/C")</f>
        <v>#N/C</v>
      </c>
      <c r="AB1003" s="87" t="str">
        <f>+IFERROR(IF(AC1003="#N/C","#N/C",INDEX(Taxonomy_UniqueValues!D:D,MATCH(AC1003,Taxonomy_UniqueValues!E:E,0))),"#N/C")</f>
        <v>#N/C</v>
      </c>
      <c r="AC1003" s="87" t="str">
        <f>+IFERROR(IF(AD1003="#N/C","#N/C",INDEX(Taxonomy_UniqueValues!E:E,MATCH(AD1003,Taxonomy_UniqueValues!F:F,0))),"#N/C")</f>
        <v>#N/C</v>
      </c>
      <c r="AD1003" s="87" t="str">
        <f>+IFERROR(IF(AE1003="#N/C","#N/C",INDEX(Taxonomy_UniqueValues!F:F,MATCH(AE1003,Taxonomy_UniqueValues!G:G,0))),"#N/C")</f>
        <v>#N/C</v>
      </c>
      <c r="AE1003" s="87" t="str">
        <f>+IFERROR(IF(AF1003="#N/C","#N/C",INDEX(Taxonomy_UniqueValues!G:G,MATCH(AF1003,Taxonomy_UniqueValues!H:H,0))),"#N/C")</f>
        <v>#N/C</v>
      </c>
      <c r="AF1003" s="89" t="str">
        <f>+IFERROR(IF(AG1003="#N/C","#N/C",INDEX(Taxonomy_UniqueValues!H:H,MATCH(AG1003,Taxonomy_UniqueValues!I:I,0))),"#N/C")</f>
        <v>#N/C</v>
      </c>
      <c r="AG1003" s="88" t="s">
        <v>37</v>
      </c>
      <c r="AH1003" s="39" t="str" cm="1">
        <f t="array" ref="AH1003">IF(LEN(V1003)&gt;1,V1003,_xlfn.LET(_xlpm.cls,Y1003, _xlpm.ord,IFERROR(Z1003,"#N/C"), _xlpm.subord,IFERROR(AA1003,"#N/C"), _xlpm.infr,IFERROR(AB1003,"#N/C"), _xlpm.sf,IFERROR(AC1003,"#N/C"), _xlpm.fam,IFERROR(AD1003,"#N/C"), _xlpm.subfam,IF(TRIM(AE1003)="-","#N/C",IFERROR(AE1003,"#N/C")),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_xlpm.fallback,IF(IFERROR(Z1003,"#N/C")="#N/C",Y1003,IF(IFERROR(AA1003,"#N/C")="#N/C",Z1003,IF(IFERROR(AB1003,"#N/C")="#N/C",AA1003,IF(IFERROR(AC1003,"#N/C")="#N/C",AB1003,IF(IFERROR(AD1003,"#N/C")="#N/C",AC1003,IF(IFERROR(AE1003,"#N/C")="#N/C",AD1003,"#N/C")))))), _xlpm.finalResult,IF(OR(_xlpm.computedResult="",_xlpm.computedResult="#N/C"),_xlpm.fallback,_xlpm.computedResult), INDEX(_xlpm.finalResult,1)))</f>
        <v>fly_small</v>
      </c>
      <c r="AI1003" s="106" t="s">
        <v>35</v>
      </c>
      <c r="AJ1003" s="55" t="str">
        <f t="shared" si="133"/>
        <v>insecta.#N/C.#N/C.#N/C.#N/C.#N/C.#N/C.#N/C.#N/C</v>
      </c>
    </row>
    <row r="1004" spans="1:36" x14ac:dyDescent="0.25">
      <c r="A1004" s="3">
        <v>195</v>
      </c>
      <c r="B1004" s="50" t="str">
        <f t="shared" si="136"/>
        <v>FAIR-D4_195</v>
      </c>
      <c r="C1004" s="51" t="s">
        <v>908</v>
      </c>
      <c r="D1004" s="4">
        <f t="shared" si="135"/>
        <v>45165</v>
      </c>
      <c r="E1004" s="1" t="s">
        <v>1126</v>
      </c>
      <c r="F1004" s="81" t="str">
        <f>HYPERLINK(VLOOKUP(E1004,Video_List!G:K,5),"video")</f>
        <v>video</v>
      </c>
      <c r="G1004" s="5" t="str">
        <f>IF(ISBLANK(E1004),"",IFERROR(IF(MATCH(E1004,Video_List!$G:$G,)&gt;0,"ok",""),"errr"))</f>
        <v>ok</v>
      </c>
      <c r="H1004" s="1" t="s">
        <v>1126</v>
      </c>
      <c r="I1004" s="81" t="str">
        <f>HYPERLINK(VLOOKUP(H1004,Video_List!G:K,5),"video")</f>
        <v>video</v>
      </c>
      <c r="J1004" s="5" t="str">
        <f>IF(ISBLANK(H1004),"",IFERROR(IF(MATCH(H1004,Video_List!$G:$G,)&gt;0,"ok",""),"error"))</f>
        <v>ok</v>
      </c>
      <c r="K1004" s="2">
        <v>45165.586527777799</v>
      </c>
      <c r="L1004" s="2">
        <v>45165.586759259299</v>
      </c>
      <c r="M1004" s="59">
        <f t="shared" si="137"/>
        <v>2.3148149921325967E-4</v>
      </c>
      <c r="N1004" s="53" t="s">
        <v>46</v>
      </c>
      <c r="O1004" s="54" t="s">
        <v>35</v>
      </c>
      <c r="P1004" s="54" t="s">
        <v>46</v>
      </c>
      <c r="Q1004" s="6">
        <v>195</v>
      </c>
      <c r="R1004" s="5" t="str">
        <f t="shared" si="134"/>
        <v>FAIR-D4/195</v>
      </c>
      <c r="S1004" s="4" t="str">
        <f>IF(ISBLANK(E1004),"",IF(E1004=H1004, "1 video",CONCATENATE((+COUNTIFS(Video_List!$A:$A,Monitoring!C1004,Video_List!$D:$D,"&lt;=" &amp;Monitoring!L1004)-COUNTIFS(Video_List!$A:$A,Monitoring!C1004,Video_List!$D:$D,"&lt;=" &amp;Monitoring!K1004))+1," videos")))</f>
        <v>1 video</v>
      </c>
      <c r="T1004" s="54" t="s">
        <v>34</v>
      </c>
      <c r="U1004" s="75"/>
      <c r="V1004" s="7" t="str">
        <f t="shared" si="132"/>
        <v/>
      </c>
      <c r="W1004" s="85" t="str">
        <f t="shared" ref="W1004:W1013" si="138">+IF(Y1004="#N/C","-",IF(AC1004="#N/C","no","yes"))</f>
        <v>yes</v>
      </c>
      <c r="X1004" s="87" t="s">
        <v>32</v>
      </c>
      <c r="Y1004" s="87" t="str">
        <f>+IFERROR(IF(Z1004="#N/C","#N/C",IF(Z1004=0,INDEX(Taxonomy_UniqueValues!A:A,MATCH(AA1004,Taxonomy_UniqueValues!C:C,0)),INDEX(Taxonomy_UniqueValues!A:A,MATCH(Z1004,Taxonomy_UniqueValues!B:B,0)))),"#N/C")</f>
        <v>Insecta</v>
      </c>
      <c r="Z1004" s="87" t="str">
        <f>+IFERROR(IF(AA1004="#N/C","#N/C",IF(AA1004=0,INDEX(Taxonomy_UniqueValues!B:B,MATCH(AB1004,Taxonomy_UniqueValues!D:D,0)),INDEX(Taxonomy_UniqueValues!B:B,MATCH(AA1004,Taxonomy_UniqueValues!C:C,0)))),"#N/C")</f>
        <v>Diptera</v>
      </c>
      <c r="AA1004" s="87" t="str">
        <f>+IFERROR(IF(AB1004="#N/C","#N/C",IF(AB1004=0,INDEX(Taxonomy_UniqueValues!C:C,MATCH(AC1004,Taxonomy_UniqueValues!E:E,0)),INDEX(Taxonomy_UniqueValues!C:C,MATCH(AB1004,Taxonomy_UniqueValues!D:D,0)))),"#N/C")</f>
        <v>Brachycera</v>
      </c>
      <c r="AB1004" s="87" t="str">
        <f>+IFERROR(IF(AC1004="#N/C","#N/C",IF(AC1004=0,INDEX(Taxonomy_UniqueValues!D:D,MATCH(AD1004,Taxonomy_UniqueValues!F:F,0)),INDEX(Taxonomy_UniqueValues!D:D,MATCH(AC1004,Taxonomy_UniqueValues!E:E,0)))),"#N/C")</f>
        <v>Muscomorpha</v>
      </c>
      <c r="AC1004" s="87" t="str">
        <f>+IFERROR(IF(AD1004="#N/C","#N/C",IF(AD1004=0,INDEX(Taxonomy_UniqueValues!E:E,MATCH(AE1004,Taxonomy_UniqueValues!G:G,0)),INDEX(Taxonomy_UniqueValues!E:E,MATCH(AD1004,Taxonomy_UniqueValues!F:F,0)))),"#N/C")</f>
        <v>Muscoidea</v>
      </c>
      <c r="AD1004" s="87" t="str">
        <f>+IFERROR(IF(AE1004="#N/C","#N/C",IF(AE1004=0,INDEX(Taxonomy_UniqueValues!F:F,MATCH(AF1004,Taxonomy_UniqueValues!H:H,0)),INDEX(Taxonomy_UniqueValues!F:F,MATCH(AE1004,Taxonomy_UniqueValues!G:G,0)))),"#N/C")</f>
        <v>Fanniidae</v>
      </c>
      <c r="AE1004" s="87">
        <f>+IFERROR(IF(AF1004="#N/C","#N/C",INDEX(Taxonomy_UniqueValues!G:G,MATCH(AF1004,Taxonomy_UniqueValues!H:H,0))),"#N/C")</f>
        <v>0</v>
      </c>
      <c r="AF1004" s="89" t="s">
        <v>39</v>
      </c>
      <c r="AG1004" s="88" t="s">
        <v>37</v>
      </c>
      <c r="AH1004" s="39" t="str" cm="1">
        <f t="array" ref="AH1004">IF(LEN(V1004)&gt;1,V1004,_xlfn.LET(_xlpm.cls,Y1004, _xlpm.ord,IFERROR(Z1004,"#N/C"), _xlpm.subord,IFERROR(AA1004,"#N/C"), _xlpm.infr,IFERROR(AB1004,"#N/C"), _xlpm.sf,IFERROR(AC1004,"#N/C"), _xlpm.fam,IFERROR(AD1004,"#N/C"), _xlpm.subfam,IF(TRIM(AE1004)="-","#N/C",IFERROR(AE1004,"#N/C")),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_xlpm.fallback,IF(IFERROR(Z1004,"#N/C")="#N/C",Y1004,IF(IFERROR(AA1004,"#N/C")="#N/C",Z1004,IF(IFERROR(AB1004,"#N/C")="#N/C",AA1004,IF(IFERROR(AC1004,"#N/C")="#N/C",AB1004,IF(IFERROR(AD1004,"#N/C")="#N/C",AC1004,IF(IFERROR(AE1004,"#N/C")="#N/C",AD1004,"#N/C")))))), _xlpm.finalResult,IF(OR(_xlpm.computedResult="",_xlpm.computedResult="#N/C"),_xlpm.fallback,_xlpm.computedResult), INDEX(_xlpm.finalResult,1)))</f>
        <v>fly</v>
      </c>
      <c r="AI1004" s="106" t="s">
        <v>35</v>
      </c>
      <c r="AJ1004" s="55" t="str">
        <f t="shared" si="133"/>
        <v>Insecta.Diptera.Brachycera.Muscomorpha.Muscoidea.Fanniidae.0.Fannia.#N/C</v>
      </c>
    </row>
    <row r="1005" spans="1:36" x14ac:dyDescent="0.25">
      <c r="A1005" s="3">
        <v>196</v>
      </c>
      <c r="B1005" s="50" t="str">
        <f t="shared" si="136"/>
        <v>FAIR-D4_196</v>
      </c>
      <c r="C1005" s="51" t="s">
        <v>908</v>
      </c>
      <c r="D1005" s="4">
        <f t="shared" si="135"/>
        <v>45165</v>
      </c>
      <c r="E1005" s="1" t="s">
        <v>1127</v>
      </c>
      <c r="F1005" s="81" t="str">
        <f>HYPERLINK(VLOOKUP(E1005,Video_List!G:K,5),"video")</f>
        <v>video</v>
      </c>
      <c r="G1005" s="5" t="str">
        <f>IF(ISBLANK(E1005),"",IFERROR(IF(MATCH(E1005,Video_List!$G:$G,)&gt;0,"ok",""),"errr"))</f>
        <v>ok</v>
      </c>
      <c r="H1005" s="1" t="s">
        <v>1127</v>
      </c>
      <c r="I1005" s="81" t="str">
        <f>HYPERLINK(VLOOKUP(H1005,Video_List!G:K,5),"video")</f>
        <v>video</v>
      </c>
      <c r="J1005" s="5" t="str">
        <f>IF(ISBLANK(H1005),"",IFERROR(IF(MATCH(H1005,Video_List!$G:$G,)&gt;0,"ok",""),"error"))</f>
        <v>ok</v>
      </c>
      <c r="K1005" s="2">
        <v>45165.589884259301</v>
      </c>
      <c r="L1005" s="2">
        <v>45165.590104166702</v>
      </c>
      <c r="M1005" s="59">
        <f t="shared" si="137"/>
        <v>2.1990740060573444E-4</v>
      </c>
      <c r="N1005" s="53" t="s">
        <v>46</v>
      </c>
      <c r="O1005" s="54" t="s">
        <v>35</v>
      </c>
      <c r="P1005" s="54" t="s">
        <v>46</v>
      </c>
      <c r="Q1005" s="6">
        <v>196</v>
      </c>
      <c r="R1005" s="5" t="str">
        <f t="shared" si="134"/>
        <v>FAIR-D4/196</v>
      </c>
      <c r="S1005" s="4" t="str">
        <f>IF(ISBLANK(E1005),"",IF(E1005=H1005, "1 video",CONCATENATE((+COUNTIFS(Video_List!$A:$A,Monitoring!C1005,Video_List!$D:$D,"&lt;=" &amp;Monitoring!L1005)-COUNTIFS(Video_List!$A:$A,Monitoring!C1005,Video_List!$D:$D,"&lt;=" &amp;Monitoring!K1005))+1," videos")))</f>
        <v>1 video</v>
      </c>
      <c r="T1005" s="54" t="s">
        <v>34</v>
      </c>
      <c r="U1005" s="75"/>
      <c r="V1005" s="7" t="str">
        <f t="shared" si="132"/>
        <v/>
      </c>
      <c r="W1005" s="85" t="str">
        <f t="shared" si="138"/>
        <v>yes</v>
      </c>
      <c r="X1005" s="87" t="s">
        <v>35</v>
      </c>
      <c r="Y1005" s="87" t="str">
        <f>+IFERROR(IF(Z1005="#N/C","#N/C",IF(Z1005=0,INDEX(Taxonomy_UniqueValues!A:A,MATCH(AA1005,Taxonomy_UniqueValues!C:C,0)),INDEX(Taxonomy_UniqueValues!A:A,MATCH(Z1005,Taxonomy_UniqueValues!B:B,0)))),"#N/C")</f>
        <v>Insecta</v>
      </c>
      <c r="Z1005" s="87" t="str">
        <f>+IFERROR(IF(AA1005="#N/C","#N/C",IF(AA1005=0,INDEX(Taxonomy_UniqueValues!B:B,MATCH(AB1005,Taxonomy_UniqueValues!D:D,0)),INDEX(Taxonomy_UniqueValues!B:B,MATCH(AA1005,Taxonomy_UniqueValues!C:C,0)))),"#N/C")</f>
        <v>Diptera</v>
      </c>
      <c r="AA1005" s="87" t="str">
        <f>+IFERROR(IF(AB1005="#N/C","#N/C",IF(AB1005=0,INDEX(Taxonomy_UniqueValues!C:C,MATCH(AC1005,Taxonomy_UniqueValues!E:E,0)),INDEX(Taxonomy_UniqueValues!C:C,MATCH(AB1005,Taxonomy_UniqueValues!D:D,0)))),"#N/C")</f>
        <v>Brachycera</v>
      </c>
      <c r="AB1005" s="87" t="str">
        <f>+IFERROR(IF(AC1005="#N/C","#N/C",IF(AC1005=0,INDEX(Taxonomy_UniqueValues!D:D,MATCH(AD1005,Taxonomy_UniqueValues!F:F,0)),INDEX(Taxonomy_UniqueValues!D:D,MATCH(AC1005,Taxonomy_UniqueValues!E:E,0)))),"#N/C")</f>
        <v>Muscomorpha</v>
      </c>
      <c r="AC1005" s="87" t="str">
        <f>+IFERROR(IF(AD1005="#N/C","#N/C",IF(AD1005=0,INDEX(Taxonomy_UniqueValues!E:E,MATCH(AE1005,Taxonomy_UniqueValues!G:G,0)),INDEX(Taxonomy_UniqueValues!E:E,MATCH(AD1005,Taxonomy_UniqueValues!F:F,0)))),"#N/C")</f>
        <v>Muscoidea</v>
      </c>
      <c r="AD1005" s="87" t="str">
        <f>+IFERROR(IF(AE1005="#N/C","#N/C",IF(AE1005=0,INDEX(Taxonomy_UniqueValues!F:F,MATCH(AF1005,Taxonomy_UniqueValues!H:H,0)),INDEX(Taxonomy_UniqueValues!F:F,MATCH(AE1005,Taxonomy_UniqueValues!G:G,0)))),"#N/C")</f>
        <v>Fanniidae</v>
      </c>
      <c r="AE1005" s="87">
        <f>+IFERROR(IF(AF1005="#N/C","#N/C",INDEX(Taxonomy_UniqueValues!G:G,MATCH(AF1005,Taxonomy_UniqueValues!H:H,0))),"#N/C")</f>
        <v>0</v>
      </c>
      <c r="AF1005" s="89" t="s">
        <v>39</v>
      </c>
      <c r="AG1005" s="88" t="s">
        <v>37</v>
      </c>
      <c r="AH1005" s="39" t="str" cm="1">
        <f t="array" ref="AH1005">IF(LEN(V1005)&gt;1,V1005,_xlfn.LET(_xlpm.cls,Y1005, _xlpm.ord,IFERROR(Z1005,"#N/C"), _xlpm.subord,IFERROR(AA1005,"#N/C"), _xlpm.infr,IFERROR(AB1005,"#N/C"), _xlpm.sf,IFERROR(AC1005,"#N/C"), _xlpm.fam,IFERROR(AD1005,"#N/C"), _xlpm.subfam,IF(TRIM(AE1005)="-","#N/C",IFERROR(AE1005,"#N/C")),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_xlpm.fallback,IF(IFERROR(Z1005,"#N/C")="#N/C",Y1005,IF(IFERROR(AA1005,"#N/C")="#N/C",Z1005,IF(IFERROR(AB1005,"#N/C")="#N/C",AA1005,IF(IFERROR(AC1005,"#N/C")="#N/C",AB1005,IF(IFERROR(AD1005,"#N/C")="#N/C",AC1005,IF(IFERROR(AE1005,"#N/C")="#N/C",AD1005,"#N/C")))))), _xlpm.finalResult,IF(OR(_xlpm.computedResult="",_xlpm.computedResult="#N/C"),_xlpm.fallback,_xlpm.computedResult), INDEX(_xlpm.finalResult,1)))</f>
        <v>fly</v>
      </c>
      <c r="AI1005" s="106" t="s">
        <v>35</v>
      </c>
      <c r="AJ1005" s="55" t="str">
        <f t="shared" si="133"/>
        <v>Insecta.Diptera.Brachycera.Muscomorpha.Muscoidea.Fanniidae.0.Fannia.#N/C</v>
      </c>
    </row>
    <row r="1006" spans="1:36" x14ac:dyDescent="0.25">
      <c r="A1006" s="3">
        <v>197</v>
      </c>
      <c r="B1006" s="50" t="str">
        <f t="shared" si="136"/>
        <v>FAIR-D4_197</v>
      </c>
      <c r="C1006" s="51" t="s">
        <v>908</v>
      </c>
      <c r="D1006" s="4">
        <f t="shared" si="135"/>
        <v>45165</v>
      </c>
      <c r="E1006" s="1" t="s">
        <v>1127</v>
      </c>
      <c r="F1006" s="81" t="str">
        <f>HYPERLINK(VLOOKUP(E1006,Video_List!G:K,5),"video")</f>
        <v>video</v>
      </c>
      <c r="G1006" s="5" t="str">
        <f>IF(ISBLANK(E1006),"",IFERROR(IF(MATCH(E1006,Video_List!$G:$G,)&gt;0,"ok",""),"errr"))</f>
        <v>ok</v>
      </c>
      <c r="H1006" s="1" t="s">
        <v>1127</v>
      </c>
      <c r="I1006" s="81" t="str">
        <f>HYPERLINK(VLOOKUP(H1006,Video_List!G:K,5),"video")</f>
        <v>video</v>
      </c>
      <c r="J1006" s="5" t="str">
        <f>IF(ISBLANK(H1006),"",IFERROR(IF(MATCH(H1006,Video_List!$G:$G,)&gt;0,"ok",""),"error"))</f>
        <v>ok</v>
      </c>
      <c r="K1006" s="2">
        <v>45165.590104166702</v>
      </c>
      <c r="L1006" s="2">
        <v>45165.590717592597</v>
      </c>
      <c r="M1006" s="59">
        <f t="shared" si="137"/>
        <v>6.1342589469859377E-4</v>
      </c>
      <c r="N1006" s="53" t="s">
        <v>33</v>
      </c>
      <c r="O1006" s="54" t="s">
        <v>32</v>
      </c>
      <c r="P1006" s="54" t="s">
        <v>33</v>
      </c>
      <c r="Q1006" s="6">
        <v>197</v>
      </c>
      <c r="R1006" s="5" t="str">
        <f t="shared" si="134"/>
        <v>FAIR-D4/197</v>
      </c>
      <c r="S1006" s="4" t="str">
        <f>IF(ISBLANK(E1006),"",IF(E1006=H1006, "1 video",CONCATENATE((+COUNTIFS(Video_List!$A:$A,Monitoring!C1006,Video_List!$D:$D,"&lt;=" &amp;Monitoring!L1006)-COUNTIFS(Video_List!$A:$A,Monitoring!C1006,Video_List!$D:$D,"&lt;=" &amp;Monitoring!K1006))+1," videos")))</f>
        <v>1 video</v>
      </c>
      <c r="T1006" s="54" t="s">
        <v>34</v>
      </c>
      <c r="U1006" s="75"/>
      <c r="V1006" s="7" t="str">
        <f t="shared" si="132"/>
        <v/>
      </c>
      <c r="W1006" s="85" t="str">
        <f t="shared" si="138"/>
        <v>yes</v>
      </c>
      <c r="X1006" s="87" t="s">
        <v>35</v>
      </c>
      <c r="Y1006" s="87" t="str">
        <f>+IFERROR(IF(Z1006="#N/C","#N/C",INDEX(Taxonomy_UniqueValues!A:A,MATCH(Z1006,Taxonomy_UniqueValues!B:B,0))),"#N/C")</f>
        <v>Insecta</v>
      </c>
      <c r="Z1006" s="87" t="str">
        <f>+IFERROR(IF(AA1006="#N/C","#N/C",INDEX(Taxonomy_UniqueValues!B:B,MATCH(AA1006,Taxonomy_UniqueValues!C:C,0))),"#N/C")</f>
        <v>Diptera</v>
      </c>
      <c r="AA1006" s="87" t="str">
        <f>+IFERROR(IF(AC1006="#N/C","#N/C",INDEX(Taxonomy_UniqueValues!C:C,MATCH(AC1006,Taxonomy_UniqueValues!E:E,0))),"#N/C")</f>
        <v>Brachycera</v>
      </c>
      <c r="AB1006" s="87" t="str">
        <f>+IFERROR(IF(AC1006="#N/C","#N/C",INDEX(Taxonomy_UniqueValues!D:D,MATCH(AC1006,Taxonomy_UniqueValues!E:E,0))),"#N/C")</f>
        <v>Muscomorpha</v>
      </c>
      <c r="AC1006" s="87" t="s">
        <v>36</v>
      </c>
      <c r="AD1006" s="87" t="str">
        <f>+IFERROR(IF(AE1006="#N/C","#N/C",INDEX(Taxonomy_UniqueValues!F:F,MATCH(AE1006,Taxonomy_UniqueValues!G:G,0))),"#N/C")</f>
        <v>#N/C</v>
      </c>
      <c r="AE1006" s="87" t="str">
        <f>+IFERROR(IF(AF1006="#N/C","#N/C",INDEX(Taxonomy_UniqueValues!G:G,MATCH(AF1006,Taxonomy_UniqueValues!H:H,0))),"#N/C")</f>
        <v>#N/C</v>
      </c>
      <c r="AF1006" s="89" t="str">
        <f>+IFERROR(IF(AG1006="#N/C","#N/C",INDEX(Taxonomy_UniqueValues!H:H,MATCH(AG1006,Taxonomy_UniqueValues!I:I,0))),"#N/C")</f>
        <v>#N/C</v>
      </c>
      <c r="AG1006" s="88" t="s">
        <v>37</v>
      </c>
      <c r="AH1006" s="39" t="str" cm="1">
        <f t="array" ref="AH1006">IF(LEN(V1006)&gt;1,V1006,_xlfn.LET(_xlpm.cls,Y1006, _xlpm.ord,IFERROR(Z1006,"#N/C"), _xlpm.subord,IFERROR(AA1006,"#N/C"), _xlpm.infr,IFERROR(AB1006,"#N/C"), _xlpm.sf,IFERROR(AC1006,"#N/C"), _xlpm.fam,IFERROR(AD1006,"#N/C"), _xlpm.subfam,IF(TRIM(AE1006)="-","#N/C",IFERROR(AE1006,"#N/C")),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_xlpm.fallback,IF(IFERROR(Z1006,"#N/C")="#N/C",Y1006,IF(IFERROR(AA1006,"#N/C")="#N/C",Z1006,IF(IFERROR(AB1006,"#N/C")="#N/C",AA1006,IF(IFERROR(AC1006,"#N/C")="#N/C",AB1006,IF(IFERROR(AD1006,"#N/C")="#N/C",AC1006,IF(IFERROR(AE1006,"#N/C")="#N/C",AD1006,"#N/C")))))), _xlpm.finalResult,IF(OR(_xlpm.computedResult="",_xlpm.computedResult="#N/C"),_xlpm.fallback,_xlpm.computedResult), INDEX(_xlpm.finalResult,1)))</f>
        <v>Muscoidea</v>
      </c>
      <c r="AI1006" s="106" t="s">
        <v>35</v>
      </c>
      <c r="AJ1006" s="55" t="str">
        <f t="shared" si="133"/>
        <v>Insecta.Diptera.Brachycera.Muscomorpha.Muscoidea.#N/C.#N/C.#N/C.#N/C</v>
      </c>
    </row>
    <row r="1007" spans="1:36" x14ac:dyDescent="0.25">
      <c r="A1007" s="3">
        <v>199</v>
      </c>
      <c r="B1007" s="50" t="str">
        <f t="shared" si="136"/>
        <v>FAIR-D4_199</v>
      </c>
      <c r="C1007" s="51" t="s">
        <v>908</v>
      </c>
      <c r="D1007" s="4">
        <f t="shared" si="135"/>
        <v>45165</v>
      </c>
      <c r="E1007" s="1" t="s">
        <v>1128</v>
      </c>
      <c r="F1007" s="81" t="str">
        <f>HYPERLINK(VLOOKUP(E1007,Video_List!G:K,5),"video")</f>
        <v>video</v>
      </c>
      <c r="G1007" s="5" t="str">
        <f>IF(ISBLANK(E1007),"",IFERROR(IF(MATCH(E1007,Video_List!$G:$G,)&gt;0,"ok",""),"errr"))</f>
        <v>ok</v>
      </c>
      <c r="H1007" s="1" t="s">
        <v>1129</v>
      </c>
      <c r="I1007" s="81" t="str">
        <f>HYPERLINK(VLOOKUP(H1007,Video_List!G:K,5),"video")</f>
        <v>video</v>
      </c>
      <c r="J1007" s="5" t="str">
        <f>IF(ISBLANK(H1007),"",IFERROR(IF(MATCH(H1007,Video_List!$G:$G,)&gt;0,"ok",""),"error"))</f>
        <v>ok</v>
      </c>
      <c r="K1007" s="2">
        <v>45165.5924884259</v>
      </c>
      <c r="L1007" s="2">
        <v>45165.5945138889</v>
      </c>
      <c r="M1007" s="59">
        <f t="shared" si="137"/>
        <v>2.0254629998817109E-3</v>
      </c>
      <c r="N1007" s="53" t="s">
        <v>31</v>
      </c>
      <c r="O1007" s="54" t="s">
        <v>32</v>
      </c>
      <c r="P1007" s="54" t="s">
        <v>33</v>
      </c>
      <c r="Q1007" s="6">
        <v>199</v>
      </c>
      <c r="R1007" s="5" t="str">
        <f t="shared" si="134"/>
        <v>FAIR-D4/199</v>
      </c>
      <c r="S1007" s="4" t="str">
        <f>IF(ISBLANK(E1007),"",IF(E1007=H1007, "1 video",CONCATENATE((+COUNTIFS(Video_List!$A:$A,Monitoring!C1007,Video_List!$D:$D,"&lt;=" &amp;Monitoring!L1007)-COUNTIFS(Video_List!$A:$A,Monitoring!C1007,Video_List!$D:$D,"&lt;=" &amp;Monitoring!K1007))+1," videos")))</f>
        <v>2 videos</v>
      </c>
      <c r="T1007" s="54" t="s">
        <v>34</v>
      </c>
      <c r="U1007" s="75"/>
      <c r="V1007" s="7" t="str">
        <f t="shared" si="132"/>
        <v/>
      </c>
      <c r="W1007" s="85" t="str">
        <f t="shared" si="138"/>
        <v>no</v>
      </c>
      <c r="X1007" s="86" t="s">
        <v>35</v>
      </c>
      <c r="Y1007" s="87" t="str">
        <f>+IFERROR(IF(Z1007="#N/C","#N/C",INDEX(Taxonomy_UniqueValues!A:A,MATCH(Z1007,Taxonomy_UniqueValues!B:B,0))),"#N/C")</f>
        <v>Insecta</v>
      </c>
      <c r="Z1007" s="87" t="str">
        <f>+IFERROR(IF(AA1007="#N/C","#N/C",INDEX(Taxonomy_UniqueValues!B:B,MATCH(AA1007,Taxonomy_UniqueValues!C:C,0))),"#N/C")</f>
        <v>Diptera</v>
      </c>
      <c r="AA1007" s="87" t="s">
        <v>49</v>
      </c>
      <c r="AB1007" s="87" t="str">
        <f>+IFERROR(IF(AC1007="#N/C","#N/C",INDEX(Taxonomy_UniqueValues!D:D,MATCH(AC1007,Taxonomy_UniqueValues!E:E,0))),"#N/C")</f>
        <v>#N/C</v>
      </c>
      <c r="AC1007" s="87" t="str">
        <f>+IFERROR(IF(AD1007="#N/C","#N/C",INDEX(Taxonomy_UniqueValues!E:E,MATCH(AD1007,Taxonomy_UniqueValues!F:F,0))),"#N/C")</f>
        <v>#N/C</v>
      </c>
      <c r="AD1007" s="87" t="str">
        <f>+IFERROR(IF(AE1007="#N/C","#N/C",INDEX(Taxonomy_UniqueValues!F:F,MATCH(AE1007,Taxonomy_UniqueValues!G:G,0))),"#N/C")</f>
        <v>#N/C</v>
      </c>
      <c r="AE1007" s="87" t="str">
        <f>+IFERROR(IF(AF1007="#N/C","#N/C",INDEX(Taxonomy_UniqueValues!G:G,MATCH(AF1007,Taxonomy_UniqueValues!H:H,0))),"#N/C")</f>
        <v>#N/C</v>
      </c>
      <c r="AF1007" s="89" t="str">
        <f>+IFERROR(IF(AG1007="#N/C","#N/C",INDEX(Taxonomy_UniqueValues!H:H,MATCH(AG1007,Taxonomy_UniqueValues!I:I,0))),"#N/C")</f>
        <v>#N/C</v>
      </c>
      <c r="AG1007" s="88" t="s">
        <v>37</v>
      </c>
      <c r="AH1007" s="39" t="str" cm="1">
        <f t="array" ref="AH1007">IF(LEN(V1007)&gt;1,V1007,_xlfn.LET(_xlpm.cls,Y1007, _xlpm.ord,IFERROR(Z1007,"#N/C"), _xlpm.subord,IFERROR(AA1007,"#N/C"), _xlpm.infr,IFERROR(AB1007,"#N/C"), _xlpm.sf,IFERROR(AC1007,"#N/C"), _xlpm.fam,IFERROR(AD1007,"#N/C"), _xlpm.subfam,IF(TRIM(AE1007)="-","#N/C",IFERROR(AE1007,"#N/C")),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_xlpm.fallback,IF(IFERROR(Z1007,"#N/C")="#N/C",Y1007,IF(IFERROR(AA1007,"#N/C")="#N/C",Z1007,IF(IFERROR(AB1007,"#N/C")="#N/C",AA1007,IF(IFERROR(AC1007,"#N/C")="#N/C",AB1007,IF(IFERROR(AD1007,"#N/C")="#N/C",AC1007,IF(IFERROR(AE1007,"#N/C")="#N/C",AD1007,"#N/C")))))), _xlpm.finalResult,IF(OR(_xlpm.computedResult="",_xlpm.computedResult="#N/C"),_xlpm.fallback,_xlpm.computedResult), INDEX(_xlpm.finalResult,1)))</f>
        <v>Brachycera</v>
      </c>
      <c r="AI1007" s="106" t="s">
        <v>35</v>
      </c>
      <c r="AJ1007" s="55" t="str">
        <f t="shared" si="133"/>
        <v>Insecta.Diptera.Brachycera.#N/C.#N/C.#N/C.#N/C.#N/C.#N/C</v>
      </c>
    </row>
    <row r="1008" spans="1:36" x14ac:dyDescent="0.25">
      <c r="A1008" s="3">
        <v>198</v>
      </c>
      <c r="B1008" s="50" t="str">
        <f t="shared" si="136"/>
        <v>FAIR-D4_198</v>
      </c>
      <c r="C1008" s="51" t="s">
        <v>908</v>
      </c>
      <c r="D1008" s="4">
        <f t="shared" si="135"/>
        <v>45165</v>
      </c>
      <c r="E1008" s="1" t="s">
        <v>1128</v>
      </c>
      <c r="F1008" s="81" t="str">
        <f>HYPERLINK(VLOOKUP(E1008,Video_List!G:K,5),"video")</f>
        <v>video</v>
      </c>
      <c r="G1008" s="5" t="str">
        <f>IF(ISBLANK(E1008),"",IFERROR(IF(MATCH(E1008,Video_List!$G:$G,)&gt;0,"ok",""),"errr"))</f>
        <v>ok</v>
      </c>
      <c r="H1008" s="1" t="s">
        <v>1129</v>
      </c>
      <c r="I1008" s="81" t="str">
        <f>HYPERLINK(VLOOKUP(H1008,Video_List!G:K,5),"video")</f>
        <v>video</v>
      </c>
      <c r="J1008" s="5" t="str">
        <f>IF(ISBLANK(H1008),"",IFERROR(IF(MATCH(H1008,Video_List!$G:$G,)&gt;0,"ok",""),"error"))</f>
        <v>ok</v>
      </c>
      <c r="K1008" s="2">
        <v>45165.5924884259</v>
      </c>
      <c r="L1008" s="2">
        <v>45165.5948263889</v>
      </c>
      <c r="M1008" s="59">
        <f t="shared" si="137"/>
        <v>2.3379630001727492E-3</v>
      </c>
      <c r="N1008" s="53" t="s">
        <v>46</v>
      </c>
      <c r="O1008" s="54" t="s">
        <v>32</v>
      </c>
      <c r="P1008" s="54" t="s">
        <v>33</v>
      </c>
      <c r="Q1008" s="6">
        <v>198</v>
      </c>
      <c r="R1008" s="5" t="str">
        <f t="shared" si="134"/>
        <v>FAIR-D4/198</v>
      </c>
      <c r="S1008" s="4" t="str">
        <f>IF(ISBLANK(E1008),"",IF(E1008=H1008, "1 video",CONCATENATE((+COUNTIFS(Video_List!$A:$A,Monitoring!C1008,Video_List!$D:$D,"&lt;=" &amp;Monitoring!L1008)-COUNTIFS(Video_List!$A:$A,Monitoring!C1008,Video_List!$D:$D,"&lt;=" &amp;Monitoring!K1008))+1," videos")))</f>
        <v>2 videos</v>
      </c>
      <c r="T1008" s="54" t="s">
        <v>34</v>
      </c>
      <c r="U1008" s="75"/>
      <c r="V1008" s="7" t="str">
        <f t="shared" si="132"/>
        <v/>
      </c>
      <c r="W1008" s="85" t="str">
        <f t="shared" si="138"/>
        <v>no</v>
      </c>
      <c r="X1008" s="86" t="s">
        <v>35</v>
      </c>
      <c r="Y1008" s="87" t="str">
        <f>+IFERROR(IF(Z1008="#N/C","#N/C",INDEX(Taxonomy_UniqueValues!A:A,MATCH(Z1008,Taxonomy_UniqueValues!B:B,0))),"#N/C")</f>
        <v>Insecta</v>
      </c>
      <c r="Z1008" s="87" t="str">
        <f>+IFERROR(IF(AA1008="#N/C","#N/C",INDEX(Taxonomy_UniqueValues!B:B,MATCH(AA1008,Taxonomy_UniqueValues!C:C,0))),"#N/C")</f>
        <v>Diptera</v>
      </c>
      <c r="AA1008" s="87" t="s">
        <v>49</v>
      </c>
      <c r="AB1008" s="87" t="str">
        <f>+IFERROR(IF(AC1008="#N/C","#N/C",INDEX(Taxonomy_UniqueValues!D:D,MATCH(AC1008,Taxonomy_UniqueValues!E:E,0))),"#N/C")</f>
        <v>#N/C</v>
      </c>
      <c r="AC1008" s="87" t="str">
        <f>+IFERROR(IF(AD1008="#N/C","#N/C",INDEX(Taxonomy_UniqueValues!E:E,MATCH(AD1008,Taxonomy_UniqueValues!F:F,0))),"#N/C")</f>
        <v>#N/C</v>
      </c>
      <c r="AD1008" s="87" t="str">
        <f>+IFERROR(IF(AE1008="#N/C","#N/C",INDEX(Taxonomy_UniqueValues!F:F,MATCH(AE1008,Taxonomy_UniqueValues!G:G,0))),"#N/C")</f>
        <v>#N/C</v>
      </c>
      <c r="AE1008" s="87" t="str">
        <f>+IFERROR(IF(AF1008="#N/C","#N/C",INDEX(Taxonomy_UniqueValues!G:G,MATCH(AF1008,Taxonomy_UniqueValues!H:H,0))),"#N/C")</f>
        <v>#N/C</v>
      </c>
      <c r="AF1008" s="89" t="str">
        <f>+IFERROR(IF(AG1008="#N/C","#N/C",INDEX(Taxonomy_UniqueValues!H:H,MATCH(AG1008,Taxonomy_UniqueValues!I:I,0))),"#N/C")</f>
        <v>#N/C</v>
      </c>
      <c r="AG1008" s="88" t="s">
        <v>37</v>
      </c>
      <c r="AH1008" s="39" t="str" cm="1">
        <f t="array" ref="AH1008">IF(LEN(V1008)&gt;1,V1008,_xlfn.LET(_xlpm.cls,Y1008, _xlpm.ord,IFERROR(Z1008,"#N/C"), _xlpm.subord,IFERROR(AA1008,"#N/C"), _xlpm.infr,IFERROR(AB1008,"#N/C"), _xlpm.sf,IFERROR(AC1008,"#N/C"), _xlpm.fam,IFERROR(AD1008,"#N/C"), _xlpm.subfam,IF(TRIM(AE1008)="-","#N/C",IFERROR(AE1008,"#N/C")),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_xlpm.fallback,IF(IFERROR(Z1008,"#N/C")="#N/C",Y1008,IF(IFERROR(AA1008,"#N/C")="#N/C",Z1008,IF(IFERROR(AB1008,"#N/C")="#N/C",AA1008,IF(IFERROR(AC1008,"#N/C")="#N/C",AB1008,IF(IFERROR(AD1008,"#N/C")="#N/C",AC1008,IF(IFERROR(AE1008,"#N/C")="#N/C",AD1008,"#N/C")))))), _xlpm.finalResult,IF(OR(_xlpm.computedResult="",_xlpm.computedResult="#N/C"),_xlpm.fallback,_xlpm.computedResult), INDEX(_xlpm.finalResult,1)))</f>
        <v>Brachycera</v>
      </c>
      <c r="AI1008" s="106" t="s">
        <v>35</v>
      </c>
      <c r="AJ1008" s="55" t="str">
        <f t="shared" si="133"/>
        <v>Insecta.Diptera.Brachycera.#N/C.#N/C.#N/C.#N/C.#N/C.#N/C</v>
      </c>
    </row>
    <row r="1009" spans="1:36" x14ac:dyDescent="0.25">
      <c r="A1009" s="3">
        <v>200</v>
      </c>
      <c r="B1009" s="50" t="str">
        <f t="shared" si="136"/>
        <v>FAIR-D4_200</v>
      </c>
      <c r="C1009" s="51" t="s">
        <v>908</v>
      </c>
      <c r="D1009" s="4">
        <f t="shared" si="135"/>
        <v>45165</v>
      </c>
      <c r="E1009" s="1" t="s">
        <v>1129</v>
      </c>
      <c r="F1009" s="81" t="str">
        <f>HYPERLINK(VLOOKUP(E1009,Video_List!G:K,5),"video")</f>
        <v>video</v>
      </c>
      <c r="G1009" s="5" t="str">
        <f>IF(ISBLANK(E1009),"",IFERROR(IF(MATCH(E1009,Video_List!$G:$G,)&gt;0,"ok",""),"errr"))</f>
        <v>ok</v>
      </c>
      <c r="H1009" s="1" t="s">
        <v>1130</v>
      </c>
      <c r="I1009" s="81" t="str">
        <f>HYPERLINK(VLOOKUP(H1009,Video_List!G:K,5),"video")</f>
        <v>video</v>
      </c>
      <c r="J1009" s="5" t="str">
        <f>IF(ISBLANK(H1009),"",IFERROR(IF(MATCH(H1009,Video_List!$G:$G,)&gt;0,"ok",""),"error"))</f>
        <v>ok</v>
      </c>
      <c r="K1009" s="2">
        <v>45165.594803240703</v>
      </c>
      <c r="L1009" s="2">
        <v>45165.595497685201</v>
      </c>
      <c r="M1009" s="59">
        <f t="shared" si="137"/>
        <v>6.94444497639779E-4</v>
      </c>
      <c r="N1009" s="53" t="s">
        <v>31</v>
      </c>
      <c r="O1009" s="54" t="s">
        <v>35</v>
      </c>
      <c r="P1009" s="54" t="s">
        <v>46</v>
      </c>
      <c r="Q1009" s="6">
        <v>200</v>
      </c>
      <c r="R1009" s="5" t="str">
        <f t="shared" si="134"/>
        <v>FAIR-D4/200</v>
      </c>
      <c r="S1009" s="4" t="str">
        <f>IF(ISBLANK(E1009),"",IF(E1009=H1009, "1 video",CONCATENATE((+COUNTIFS(Video_List!$A:$A,Monitoring!C1009,Video_List!$D:$D,"&lt;=" &amp;Monitoring!L1009)-COUNTIFS(Video_List!$A:$A,Monitoring!C1009,Video_List!$D:$D,"&lt;=" &amp;Monitoring!K1009))+1," videos")))</f>
        <v>2 videos</v>
      </c>
      <c r="T1009" s="54" t="s">
        <v>787</v>
      </c>
      <c r="U1009" s="75"/>
      <c r="V1009" s="7" t="str">
        <f t="shared" si="132"/>
        <v/>
      </c>
      <c r="W1009" s="85" t="str">
        <f t="shared" si="138"/>
        <v>yes</v>
      </c>
      <c r="X1009" s="86" t="s">
        <v>32</v>
      </c>
      <c r="Y1009" s="87" t="str">
        <f>+IFERROR(IF(Z1009="#N/C","#N/C",INDEX(Taxonomy_UniqueValues!A:A,MATCH(Z1009,Taxonomy_UniqueValues!B:B,0))),"#N/C")</f>
        <v>Insecta</v>
      </c>
      <c r="Z1009" s="87" t="str">
        <f>+IFERROR(IF(AA1009="#N/C","#N/C",INDEX(Taxonomy_UniqueValues!B:B,MATCH(AA1009,Taxonomy_UniqueValues!C:C,0))),"#N/C")</f>
        <v>Diptera</v>
      </c>
      <c r="AA1009" s="87" t="str">
        <f>+IFERROR(IF(AC1009="#N/C","#N/C",INDEX(Taxonomy_UniqueValues!C:C,MATCH(AC1009,Taxonomy_UniqueValues!E:E,0))),"#N/C")</f>
        <v>Brachycera</v>
      </c>
      <c r="AB1009" s="87" t="str">
        <f>+IFERROR(IF(AC1009="#N/C","#N/C",INDEX(Taxonomy_UniqueValues!D:D,MATCH(AC1009,Taxonomy_UniqueValues!E:E,0))),"#N/C")</f>
        <v>Muscomorpha</v>
      </c>
      <c r="AC1009" s="87" t="str">
        <f>+IFERROR(IF(AD1009="#N/C","#N/C",INDEX(Taxonomy_UniqueValues!E:E,MATCH(AD1009,Taxonomy_UniqueValues!F:F,0))),"#N/C")</f>
        <v>Sciomyzoidea</v>
      </c>
      <c r="AD1009" s="87" t="str">
        <f>+IFERROR(IF(AE1009="#N/C","#N/C",INDEX(Taxonomy_UniqueValues!F:F,MATCH(AE1009,Taxonomy_UniqueValues!G:G,0))),"#N/C")</f>
        <v>Sepsidae</v>
      </c>
      <c r="AE1009" s="87" t="s">
        <v>1131</v>
      </c>
      <c r="AF1009" s="89" t="s">
        <v>78</v>
      </c>
      <c r="AG1009" s="88" t="s">
        <v>37</v>
      </c>
      <c r="AH1009" s="39" t="str" cm="1">
        <f t="array" ref="AH1009">IF(LEN(V1009)&gt;1,V1009,_xlfn.LET(_xlpm.cls,Y1009, _xlpm.ord,IFERROR(Z1009,"#N/C"), _xlpm.subord,IFERROR(AA1009,"#N/C"), _xlpm.infr,IFERROR(AB1009,"#N/C"), _xlpm.sf,IFERROR(AC1009,"#N/C"), _xlpm.fam,IFERROR(AD1009,"#N/C"), _xlpm.subfam,IF(TRIM(AE1009)="-","#N/C",IFERROR(AE1009,"#N/C")),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_xlpm.fallback,IF(IFERROR(Z1009,"#N/C")="#N/C",Y1009,IF(IFERROR(AA1009,"#N/C")="#N/C",Z1009,IF(IFERROR(AB1009,"#N/C")="#N/C",AA1009,IF(IFERROR(AC1009,"#N/C")="#N/C",AB1009,IF(IFERROR(AD1009,"#N/C")="#N/C",AC1009,IF(IFERROR(AE1009,"#N/C")="#N/C",AD1009,"#N/C")))))), _xlpm.finalResult,IF(OR(_xlpm.computedResult="",_xlpm.computedResult="#N/C"),_xlpm.fallback,_xlpm.computedResult), INDEX(_xlpm.finalResult,1)))</f>
        <v>scavenger_fly</v>
      </c>
      <c r="AI1009" s="106" t="s">
        <v>35</v>
      </c>
      <c r="AJ1009" s="55" t="str">
        <f t="shared" si="133"/>
        <v>Insecta.Diptera.Brachycera.Muscomorpha.Sciomyzoidea.Sepsidae.Sepsinae.Parapalaeosepsis.#N/C</v>
      </c>
    </row>
    <row r="1010" spans="1:36" x14ac:dyDescent="0.25">
      <c r="A1010" s="3">
        <v>201</v>
      </c>
      <c r="B1010" s="50" t="str">
        <f t="shared" si="136"/>
        <v>FAIR-D4_201</v>
      </c>
      <c r="C1010" s="51" t="s">
        <v>908</v>
      </c>
      <c r="D1010" s="4">
        <f t="shared" si="135"/>
        <v>45165</v>
      </c>
      <c r="E1010" s="1" t="s">
        <v>1132</v>
      </c>
      <c r="F1010" s="81" t="str">
        <f>HYPERLINK(VLOOKUP(E1010,Video_List!G:K,5),"video")</f>
        <v>video</v>
      </c>
      <c r="G1010" s="5" t="str">
        <f>IF(ISBLANK(E1010),"",IFERROR(IF(MATCH(E1010,Video_List!$G:$G,)&gt;0,"ok",""),"errr"))</f>
        <v>ok</v>
      </c>
      <c r="H1010" s="1" t="s">
        <v>1133</v>
      </c>
      <c r="I1010" s="81" t="str">
        <f>HYPERLINK(VLOOKUP(H1010,Video_List!G:K,5),"video")</f>
        <v>video</v>
      </c>
      <c r="J1010" s="5" t="str">
        <f>IF(ISBLANK(H1010),"",IFERROR(IF(MATCH(H1010,Video_List!$G:$G,)&gt;0,"ok",""),"error"))</f>
        <v>ok</v>
      </c>
      <c r="K1010" s="2">
        <v>45165.603148148097</v>
      </c>
      <c r="L1010" s="2">
        <v>45165.608032407399</v>
      </c>
      <c r="M1010" s="59">
        <f t="shared" si="137"/>
        <v>4.8842593023437075E-3</v>
      </c>
      <c r="N1010" s="53" t="s">
        <v>46</v>
      </c>
      <c r="O1010" s="54" t="s">
        <v>35</v>
      </c>
      <c r="P1010" s="54" t="s">
        <v>33</v>
      </c>
      <c r="Q1010" s="6">
        <v>201</v>
      </c>
      <c r="R1010" s="5" t="str">
        <f t="shared" si="134"/>
        <v>FAIR-D4/201</v>
      </c>
      <c r="S1010" s="4" t="str">
        <f>IF(ISBLANK(E1010),"",IF(E1010=H1010, "1 video",CONCATENATE((+COUNTIFS(Video_List!$A:$A,Monitoring!C1010,Video_List!$D:$D,"&lt;=" &amp;Monitoring!L1010)-COUNTIFS(Video_List!$A:$A,Monitoring!C1010,Video_List!$D:$D,"&lt;=" &amp;Monitoring!K1010))+1," videos")))</f>
        <v>4 videos</v>
      </c>
      <c r="T1010" s="54" t="s">
        <v>34</v>
      </c>
      <c r="U1010" s="75"/>
      <c r="V1010" s="7" t="str">
        <f t="shared" si="132"/>
        <v/>
      </c>
      <c r="W1010" s="85" t="str">
        <f t="shared" si="138"/>
        <v>yes</v>
      </c>
      <c r="X1010" s="86" t="s">
        <v>35</v>
      </c>
      <c r="Y1010" s="87" t="str">
        <f>+IFERROR(IF(Z1010="#N/C","#N/C",INDEX(Taxonomy_UniqueValues!A:A,MATCH(Z1010,Taxonomy_UniqueValues!B:B,0))),"#N/C")</f>
        <v>Insecta</v>
      </c>
      <c r="Z1010" s="87" t="str">
        <f>+IFERROR(IF(AA1010="#N/C","#N/C",INDEX(Taxonomy_UniqueValues!B:B,MATCH(AA1010,Taxonomy_UniqueValues!C:C,0))),"#N/C")</f>
        <v>Diptera</v>
      </c>
      <c r="AA1010" s="87" t="str">
        <f>+IFERROR(IF(AC1010="#N/C","#N/C",INDEX(Taxonomy_UniqueValues!C:C,MATCH(AC1010,Taxonomy_UniqueValues!E:E,0))),"#N/C")</f>
        <v>Brachycera</v>
      </c>
      <c r="AB1010" s="87" t="str">
        <f>+IFERROR(IF(AC1010="#N/C","#N/C",INDEX(Taxonomy_UniqueValues!D:D,MATCH(AC1010,Taxonomy_UniqueValues!E:E,0))),"#N/C")</f>
        <v>Muscomorpha</v>
      </c>
      <c r="AC1010" s="87" t="s">
        <v>36</v>
      </c>
      <c r="AD1010" s="87" t="str">
        <f>+IFERROR(IF(AE1010="#N/C","#N/C",INDEX(Taxonomy_UniqueValues!F:F,MATCH(AE1010,Taxonomy_UniqueValues!G:G,0))),"#N/C")</f>
        <v>#N/C</v>
      </c>
      <c r="AE1010" s="87" t="str">
        <f>+IFERROR(IF(AF1010="#N/C","#N/C",INDEX(Taxonomy_UniqueValues!G:G,MATCH(AF1010,Taxonomy_UniqueValues!H:H,0))),"#N/C")</f>
        <v>#N/C</v>
      </c>
      <c r="AF1010" s="89" t="str">
        <f>+IFERROR(IF(AG1010="#N/C","#N/C",INDEX(Taxonomy_UniqueValues!H:H,MATCH(AG1010,Taxonomy_UniqueValues!I:I,0))),"#N/C")</f>
        <v>#N/C</v>
      </c>
      <c r="AG1010" s="88" t="s">
        <v>37</v>
      </c>
      <c r="AH1010" s="39" t="str" cm="1">
        <f t="array" ref="AH1010">IF(LEN(V1010)&gt;1,V1010,_xlfn.LET(_xlpm.cls,Y1010, _xlpm.ord,IFERROR(Z1010,"#N/C"), _xlpm.subord,IFERROR(AA1010,"#N/C"), _xlpm.infr,IFERROR(AB1010,"#N/C"), _xlpm.sf,IFERROR(AC1010,"#N/C"), _xlpm.fam,IFERROR(AD1010,"#N/C"), _xlpm.subfam,IF(TRIM(AE1010)="-","#N/C",IFERROR(AE1010,"#N/C")),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_xlpm.fallback,IF(IFERROR(Z1010,"#N/C")="#N/C",Y1010,IF(IFERROR(AA1010,"#N/C")="#N/C",Z1010,IF(IFERROR(AB1010,"#N/C")="#N/C",AA1010,IF(IFERROR(AC1010,"#N/C")="#N/C",AB1010,IF(IFERROR(AD1010,"#N/C")="#N/C",AC1010,IF(IFERROR(AE1010,"#N/C")="#N/C",AD1010,"#N/C")))))), _xlpm.finalResult,IF(OR(_xlpm.computedResult="",_xlpm.computedResult="#N/C"),_xlpm.fallback,_xlpm.computedResult), INDEX(_xlpm.finalResult,1)))</f>
        <v>Muscoidea</v>
      </c>
      <c r="AI1010" s="106" t="s">
        <v>35</v>
      </c>
      <c r="AJ1010" s="55" t="str">
        <f t="shared" si="133"/>
        <v>Insecta.Diptera.Brachycera.Muscomorpha.Muscoidea.#N/C.#N/C.#N/C.#N/C</v>
      </c>
    </row>
    <row r="1011" spans="1:36" x14ac:dyDescent="0.25">
      <c r="A1011" s="3">
        <v>202</v>
      </c>
      <c r="B1011" s="50" t="str">
        <f t="shared" si="136"/>
        <v>FAIR-D4_202</v>
      </c>
      <c r="C1011" s="51" t="s">
        <v>908</v>
      </c>
      <c r="D1011" s="4">
        <f t="shared" si="135"/>
        <v>45165</v>
      </c>
      <c r="E1011" s="1" t="s">
        <v>1134</v>
      </c>
      <c r="F1011" s="81" t="str">
        <f>HYPERLINK(VLOOKUP(E1011,Video_List!G:K,5),"video")</f>
        <v>video</v>
      </c>
      <c r="G1011" s="5" t="str">
        <f>IF(ISBLANK(E1011),"",IFERROR(IF(MATCH(E1011,Video_List!$G:$G,)&gt;0,"ok",""),"errr"))</f>
        <v>ok</v>
      </c>
      <c r="H1011" s="1" t="s">
        <v>1135</v>
      </c>
      <c r="I1011" s="81" t="str">
        <f>HYPERLINK(VLOOKUP(H1011,Video_List!G:K,5),"video")</f>
        <v>video</v>
      </c>
      <c r="J1011" s="5" t="str">
        <f>IF(ISBLANK(H1011),"",IFERROR(IF(MATCH(H1011,Video_List!$G:$G,)&gt;0,"ok",""),"error"))</f>
        <v>ok</v>
      </c>
      <c r="K1011" s="2">
        <v>45165.620312500003</v>
      </c>
      <c r="L1011" s="2">
        <v>45165.625532407401</v>
      </c>
      <c r="M1011" s="59">
        <f t="shared" si="137"/>
        <v>5.2199073979863897E-3</v>
      </c>
      <c r="N1011" s="53" t="s">
        <v>46</v>
      </c>
      <c r="O1011" s="54" t="s">
        <v>32</v>
      </c>
      <c r="P1011" s="54" t="s">
        <v>33</v>
      </c>
      <c r="Q1011" s="6">
        <v>202</v>
      </c>
      <c r="R1011" s="5" t="str">
        <f t="shared" si="134"/>
        <v>FAIR-D4/202</v>
      </c>
      <c r="S1011" s="4" t="str">
        <f>IF(ISBLANK(E1011),"",IF(E1011=H1011, "1 video",CONCATENATE((+COUNTIFS(Video_List!$A:$A,Monitoring!C1011,Video_List!$D:$D,"&lt;=" &amp;Monitoring!L1011)-COUNTIFS(Video_List!$A:$A,Monitoring!C1011,Video_List!$D:$D,"&lt;=" &amp;Monitoring!K1011))+1," videos")))</f>
        <v>6 videos</v>
      </c>
      <c r="T1011" s="54" t="s">
        <v>34</v>
      </c>
      <c r="U1011" s="75"/>
      <c r="V1011" s="7" t="str">
        <f t="shared" si="132"/>
        <v/>
      </c>
      <c r="W1011" s="85" t="str">
        <f t="shared" si="138"/>
        <v>no</v>
      </c>
      <c r="X1011" s="86" t="s">
        <v>35</v>
      </c>
      <c r="Y1011" s="87" t="str">
        <f>+IFERROR(IF(Z1011="#N/C","#N/C",INDEX(Taxonomy_UniqueValues!A:A,MATCH(Z1011,Taxonomy_UniqueValues!B:B,0))),"#N/C")</f>
        <v>Insecta</v>
      </c>
      <c r="Z1011" s="87" t="str">
        <f>+IFERROR(IF(AA1011="#N/C","#N/C",INDEX(Taxonomy_UniqueValues!B:B,MATCH(AA1011,Taxonomy_UniqueValues!C:C,0))),"#N/C")</f>
        <v>Diptera</v>
      </c>
      <c r="AA1011" s="87" t="s">
        <v>49</v>
      </c>
      <c r="AB1011" s="87" t="str">
        <f>+IFERROR(IF(AC1011="#N/C","#N/C",INDEX(Taxonomy_UniqueValues!D:D,MATCH(AC1011,Taxonomy_UniqueValues!E:E,0))),"#N/C")</f>
        <v>#N/C</v>
      </c>
      <c r="AC1011" s="87" t="str">
        <f>+IFERROR(IF(AD1011="#N/C","#N/C",INDEX(Taxonomy_UniqueValues!E:E,MATCH(AD1011,Taxonomy_UniqueValues!F:F,0))),"#N/C")</f>
        <v>#N/C</v>
      </c>
      <c r="AD1011" s="87" t="str">
        <f>+IFERROR(IF(AE1011="#N/C","#N/C",INDEX(Taxonomy_UniqueValues!F:F,MATCH(AE1011,Taxonomy_UniqueValues!G:G,0))),"#N/C")</f>
        <v>#N/C</v>
      </c>
      <c r="AE1011" s="87" t="str">
        <f>+IFERROR(IF(AF1011="#N/C","#N/C",INDEX(Taxonomy_UniqueValues!G:G,MATCH(AF1011,Taxonomy_UniqueValues!H:H,0))),"#N/C")</f>
        <v>#N/C</v>
      </c>
      <c r="AF1011" s="89" t="str">
        <f>+IFERROR(IF(AG1011="#N/C","#N/C",INDEX(Taxonomy_UniqueValues!H:H,MATCH(AG1011,Taxonomy_UniqueValues!I:I,0))),"#N/C")</f>
        <v>#N/C</v>
      </c>
      <c r="AG1011" s="88" t="s">
        <v>37</v>
      </c>
      <c r="AH1011" s="39" t="str" cm="1">
        <f t="array" ref="AH1011">IF(LEN(V1011)&gt;1,V1011,_xlfn.LET(_xlpm.cls,Y1011, _xlpm.ord,IFERROR(Z1011,"#N/C"), _xlpm.subord,IFERROR(AA1011,"#N/C"), _xlpm.infr,IFERROR(AB1011,"#N/C"), _xlpm.sf,IFERROR(AC1011,"#N/C"), _xlpm.fam,IFERROR(AD1011,"#N/C"), _xlpm.subfam,IF(TRIM(AE1011)="-","#N/C",IFERROR(AE1011,"#N/C")),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_xlpm.fallback,IF(IFERROR(Z1011,"#N/C")="#N/C",Y1011,IF(IFERROR(AA1011,"#N/C")="#N/C",Z1011,IF(IFERROR(AB1011,"#N/C")="#N/C",AA1011,IF(IFERROR(AC1011,"#N/C")="#N/C",AB1011,IF(IFERROR(AD1011,"#N/C")="#N/C",AC1011,IF(IFERROR(AE1011,"#N/C")="#N/C",AD1011,"#N/C")))))), _xlpm.finalResult,IF(OR(_xlpm.computedResult="",_xlpm.computedResult="#N/C"),_xlpm.fallback,_xlpm.computedResult), INDEX(_xlpm.finalResult,1)))</f>
        <v>Brachycera</v>
      </c>
      <c r="AI1011" s="106" t="s">
        <v>35</v>
      </c>
      <c r="AJ1011" s="55" t="str">
        <f t="shared" si="133"/>
        <v>Insecta.Diptera.Brachycera.#N/C.#N/C.#N/C.#N/C.#N/C.#N/C</v>
      </c>
    </row>
    <row r="1012" spans="1:36" x14ac:dyDescent="0.25">
      <c r="A1012" s="3">
        <v>203</v>
      </c>
      <c r="B1012" s="50" t="str">
        <f t="shared" si="136"/>
        <v>FAIR-D4_203</v>
      </c>
      <c r="C1012" s="51" t="s">
        <v>908</v>
      </c>
      <c r="D1012" s="4">
        <f t="shared" si="135"/>
        <v>45165</v>
      </c>
      <c r="E1012" s="1" t="s">
        <v>1136</v>
      </c>
      <c r="F1012" s="81" t="str">
        <f>HYPERLINK(VLOOKUP(E1012,Video_List!G:K,5),"video")</f>
        <v>video</v>
      </c>
      <c r="G1012" s="5" t="str">
        <f>IF(ISBLANK(E1012),"",IFERROR(IF(MATCH(E1012,Video_List!$G:$G,)&gt;0,"ok",""),"errr"))</f>
        <v>ok</v>
      </c>
      <c r="H1012" s="1" t="s">
        <v>1137</v>
      </c>
      <c r="I1012" s="81" t="str">
        <f>HYPERLINK(VLOOKUP(H1012,Video_List!G:K,5),"video")</f>
        <v>video</v>
      </c>
      <c r="J1012" s="5" t="str">
        <f>IF(ISBLANK(H1012),"",IFERROR(IF(MATCH(H1012,Video_List!$G:$G,)&gt;0,"ok",""),"error"))</f>
        <v>ok</v>
      </c>
      <c r="K1012" s="2">
        <v>45165.642418981501</v>
      </c>
      <c r="L1012" s="2">
        <v>45165.644629629598</v>
      </c>
      <c r="M1012" s="59">
        <f t="shared" si="137"/>
        <v>2.210648097388912E-3</v>
      </c>
      <c r="N1012" s="53" t="s">
        <v>46</v>
      </c>
      <c r="O1012" s="54" t="s">
        <v>32</v>
      </c>
      <c r="P1012" s="54" t="s">
        <v>33</v>
      </c>
      <c r="Q1012" s="6">
        <v>203</v>
      </c>
      <c r="R1012" s="5" t="str">
        <f t="shared" si="134"/>
        <v>FAIR-D4/203</v>
      </c>
      <c r="S1012" s="4" t="str">
        <f>IF(ISBLANK(E1012),"",IF(E1012=H1012, "1 video",CONCATENATE((+COUNTIFS(Video_List!$A:$A,Monitoring!C1012,Video_List!$D:$D,"&lt;=" &amp;Monitoring!L1012)-COUNTIFS(Video_List!$A:$A,Monitoring!C1012,Video_List!$D:$D,"&lt;=" &amp;Monitoring!K1012))+1," videos")))</f>
        <v>2 videos</v>
      </c>
      <c r="T1012" s="54" t="s">
        <v>34</v>
      </c>
      <c r="U1012" s="75"/>
      <c r="V1012" s="7" t="str">
        <f t="shared" si="132"/>
        <v/>
      </c>
      <c r="W1012" s="85" t="str">
        <f t="shared" si="138"/>
        <v>yes</v>
      </c>
      <c r="X1012" s="86" t="s">
        <v>35</v>
      </c>
      <c r="Y1012" s="87" t="str">
        <f>+IFERROR(IF(Z1012="#N/C","#N/C",IF(Z1012=0,INDEX(Taxonomy_UniqueValues!A:A,MATCH(AA1012,Taxonomy_UniqueValues!C:C,0)),INDEX(Taxonomy_UniqueValues!A:A,MATCH(Z1012,Taxonomy_UniqueValues!B:B,0)))),"#N/C")</f>
        <v>Insecta</v>
      </c>
      <c r="Z1012" s="87" t="str">
        <f>+IFERROR(IF(AA1012="#N/C","#N/C",IF(AA1012=0,INDEX(Taxonomy_UniqueValues!B:B,MATCH(AB1012,Taxonomy_UniqueValues!D:D,0)),INDEX(Taxonomy_UniqueValues!B:B,MATCH(AA1012,Taxonomy_UniqueValues!C:C,0)))),"#N/C")</f>
        <v>Diptera</v>
      </c>
      <c r="AA1012" s="87" t="str">
        <f>+IFERROR(IF(AB1012="#N/C","#N/C",IF(AB1012=0,INDEX(Taxonomy_UniqueValues!C:C,MATCH(AC1012,Taxonomy_UniqueValues!E:E,0)),INDEX(Taxonomy_UniqueValues!C:C,MATCH(AB1012,Taxonomy_UniqueValues!D:D,0)))),"#N/C")</f>
        <v>Brachycera</v>
      </c>
      <c r="AB1012" s="87" t="str">
        <f>+IFERROR(IF(AC1012="#N/C","#N/C",IF(AC1012=0,INDEX(Taxonomy_UniqueValues!D:D,MATCH(AD1012,Taxonomy_UniqueValues!F:F,0)),INDEX(Taxonomy_UniqueValues!D:D,MATCH(AC1012,Taxonomy_UniqueValues!E:E,0)))),"#N/C")</f>
        <v>Muscomorpha</v>
      </c>
      <c r="AC1012" s="87" t="str">
        <f>+IFERROR(IF(AD1012="#N/C","#N/C",IF(AD1012=0,INDEX(Taxonomy_UniqueValues!E:E,MATCH(AE1012,Taxonomy_UniqueValues!G:G,0)),INDEX(Taxonomy_UniqueValues!E:E,MATCH(AD1012,Taxonomy_UniqueValues!F:F,0)))),"#N/C")</f>
        <v>Muscoidea</v>
      </c>
      <c r="AD1012" s="87" t="str">
        <f>+IFERROR(IF(AE1012="#N/C","#N/C",IF(AE1012=0,INDEX(Taxonomy_UniqueValues!F:F,MATCH(AF1012,Taxonomy_UniqueValues!H:H,0)),INDEX(Taxonomy_UniqueValues!F:F,MATCH(AE1012,Taxonomy_UniqueValues!G:G,0)))),"#N/C")</f>
        <v>Fanniidae</v>
      </c>
      <c r="AE1012" s="87">
        <f>+IFERROR(IF(AF1012="#N/C","#N/C",INDEX(Taxonomy_UniqueValues!G:G,MATCH(AF1012,Taxonomy_UniqueValues!H:H,0))),"#N/C")</f>
        <v>0</v>
      </c>
      <c r="AF1012" s="89" t="s">
        <v>39</v>
      </c>
      <c r="AG1012" s="88" t="s">
        <v>37</v>
      </c>
      <c r="AH1012" s="39" t="str" cm="1">
        <f t="array" ref="AH1012">IF(LEN(V1012)&gt;1,V1012,_xlfn.LET(_xlpm.cls,Y1012, _xlpm.ord,IFERROR(Z1012,"#N/C"), _xlpm.subord,IFERROR(AA1012,"#N/C"), _xlpm.infr,IFERROR(AB1012,"#N/C"), _xlpm.sf,IFERROR(AC1012,"#N/C"), _xlpm.fam,IFERROR(AD1012,"#N/C"), _xlpm.subfam,IF(TRIM(AE1012)="-","#N/C",IFERROR(AE1012,"#N/C")),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_xlpm.fallback,IF(IFERROR(Z1012,"#N/C")="#N/C",Y1012,IF(IFERROR(AA1012,"#N/C")="#N/C",Z1012,IF(IFERROR(AB1012,"#N/C")="#N/C",AA1012,IF(IFERROR(AC1012,"#N/C")="#N/C",AB1012,IF(IFERROR(AD1012,"#N/C")="#N/C",AC1012,IF(IFERROR(AE1012,"#N/C")="#N/C",AD1012,"#N/C")))))), _xlpm.finalResult,IF(OR(_xlpm.computedResult="",_xlpm.computedResult="#N/C"),_xlpm.fallback,_xlpm.computedResult), INDEX(_xlpm.finalResult,1)))</f>
        <v>fly</v>
      </c>
      <c r="AI1012" s="106" t="s">
        <v>35</v>
      </c>
      <c r="AJ1012" s="55" t="str">
        <f t="shared" si="133"/>
        <v>Insecta.Diptera.Brachycera.Muscomorpha.Muscoidea.Fanniidae.0.Fannia.#N/C</v>
      </c>
    </row>
    <row r="1013" spans="1:36" x14ac:dyDescent="0.25">
      <c r="A1013" s="3">
        <v>204</v>
      </c>
      <c r="B1013" s="50" t="str">
        <f t="shared" si="136"/>
        <v>FAIR-D4_204</v>
      </c>
      <c r="C1013" s="51" t="s">
        <v>908</v>
      </c>
      <c r="D1013" s="4">
        <f t="shared" si="135"/>
        <v>45165</v>
      </c>
      <c r="E1013" s="1" t="s">
        <v>1138</v>
      </c>
      <c r="F1013" s="81" t="str">
        <f>HYPERLINK(VLOOKUP(E1013,Video_List!G:K,5),"video")</f>
        <v>video</v>
      </c>
      <c r="G1013" s="5" t="str">
        <f>IF(ISBLANK(E1013),"",IFERROR(IF(MATCH(E1013,Video_List!$G:$G,)&gt;0,"ok",""),"errr"))</f>
        <v>ok</v>
      </c>
      <c r="H1013" s="1" t="s">
        <v>1139</v>
      </c>
      <c r="I1013" s="81" t="str">
        <f>HYPERLINK(VLOOKUP(H1013,Video_List!G:K,5),"video")</f>
        <v>video</v>
      </c>
      <c r="J1013" s="5" t="str">
        <f>IF(ISBLANK(H1013),"",IFERROR(IF(MATCH(H1013,Video_List!$G:$G,)&gt;0,"ok",""),"error"))</f>
        <v>ok</v>
      </c>
      <c r="K1013" s="2">
        <v>45165.664895833303</v>
      </c>
      <c r="L1013" s="2">
        <v>45165.670856481498</v>
      </c>
      <c r="M1013" s="59">
        <f t="shared" si="137"/>
        <v>5.9606481954688206E-3</v>
      </c>
      <c r="N1013" s="53" t="s">
        <v>46</v>
      </c>
      <c r="O1013" s="54" t="s">
        <v>32</v>
      </c>
      <c r="P1013" s="54" t="s">
        <v>33</v>
      </c>
      <c r="Q1013" s="6">
        <v>204</v>
      </c>
      <c r="R1013" s="5" t="str">
        <f t="shared" si="134"/>
        <v>FAIR-D4/204</v>
      </c>
      <c r="S1013" s="4" t="str">
        <f>IF(ISBLANK(E1013),"",IF(E1013=H1013, "1 video",CONCATENATE((+COUNTIFS(Video_List!$A:$A,Monitoring!C1013,Video_List!$D:$D,"&lt;=" &amp;Monitoring!L1013)-COUNTIFS(Video_List!$A:$A,Monitoring!C1013,Video_List!$D:$D,"&lt;=" &amp;Monitoring!K1013))+1," videos")))</f>
        <v>3 videos</v>
      </c>
      <c r="T1013" s="54" t="s">
        <v>34</v>
      </c>
      <c r="U1013" s="75"/>
      <c r="V1013" s="7" t="str">
        <f t="shared" si="132"/>
        <v/>
      </c>
      <c r="W1013" s="85" t="str">
        <f t="shared" si="138"/>
        <v>no</v>
      </c>
      <c r="X1013" s="86" t="s">
        <v>35</v>
      </c>
      <c r="Y1013" s="87" t="str">
        <f>+IFERROR(IF(Z1013="#N/C","#N/C",INDEX(Taxonomy_UniqueValues!A:A,MATCH(Z1013,Taxonomy_UniqueValues!B:B,0))),"#N/C")</f>
        <v>Insecta</v>
      </c>
      <c r="Z1013" s="87" t="str">
        <f>+IFERROR(IF(AA1013="#N/C","#N/C",INDEX(Taxonomy_UniqueValues!B:B,MATCH(AA1013,Taxonomy_UniqueValues!C:C,0))),"#N/C")</f>
        <v>Diptera</v>
      </c>
      <c r="AA1013" s="87" t="s">
        <v>49</v>
      </c>
      <c r="AB1013" s="87" t="str">
        <f>+IFERROR(IF(AC1013="#N/C","#N/C",INDEX(Taxonomy_UniqueValues!D:D,MATCH(AC1013,Taxonomy_UniqueValues!E:E,0))),"#N/C")</f>
        <v>#N/C</v>
      </c>
      <c r="AC1013" s="87" t="str">
        <f>+IFERROR(IF(AD1013="#N/C","#N/C",INDEX(Taxonomy_UniqueValues!E:E,MATCH(AD1013,Taxonomy_UniqueValues!F:F,0))),"#N/C")</f>
        <v>#N/C</v>
      </c>
      <c r="AD1013" s="87" t="str">
        <f>+IFERROR(IF(AE1013="#N/C","#N/C",INDEX(Taxonomy_UniqueValues!F:F,MATCH(AE1013,Taxonomy_UniqueValues!G:G,0))),"#N/C")</f>
        <v>#N/C</v>
      </c>
      <c r="AE1013" s="87" t="str">
        <f>+IFERROR(IF(AF1013="#N/C","#N/C",INDEX(Taxonomy_UniqueValues!G:G,MATCH(AF1013,Taxonomy_UniqueValues!H:H,0))),"#N/C")</f>
        <v>#N/C</v>
      </c>
      <c r="AF1013" s="89" t="str">
        <f>+IFERROR(IF(AG1013="#N/C","#N/C",INDEX(Taxonomy_UniqueValues!H:H,MATCH(AG1013,Taxonomy_UniqueValues!I:I,0))),"#N/C")</f>
        <v>#N/C</v>
      </c>
      <c r="AG1013" s="88" t="s">
        <v>37</v>
      </c>
      <c r="AH1013" s="39" t="str" cm="1">
        <f t="array" ref="AH1013">IF(LEN(V1013)&gt;1,V1013,_xlfn.LET(_xlpm.cls,Y1013, _xlpm.ord,IFERROR(Z1013,"#N/C"), _xlpm.subord,IFERROR(AA1013,"#N/C"), _xlpm.infr,IFERROR(AB1013,"#N/C"), _xlpm.sf,IFERROR(AC1013,"#N/C"), _xlpm.fam,IFERROR(AD1013,"#N/C"), _xlpm.subfam,IF(TRIM(AE1013)="-","#N/C",IFERROR(AE1013,"#N/C")),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_xlpm.fallback,IF(IFERROR(Z1013,"#N/C")="#N/C",Y1013,IF(IFERROR(AA1013,"#N/C")="#N/C",Z1013,IF(IFERROR(AB1013,"#N/C")="#N/C",AA1013,IF(IFERROR(AC1013,"#N/C")="#N/C",AB1013,IF(IFERROR(AD1013,"#N/C")="#N/C",AC1013,IF(IFERROR(AE1013,"#N/C")="#N/C",AD1013,"#N/C")))))), _xlpm.finalResult,IF(OR(_xlpm.computedResult="",_xlpm.computedResult="#N/C"),_xlpm.fallback,_xlpm.computedResult), INDEX(_xlpm.finalResult,1)))</f>
        <v>Brachycera</v>
      </c>
      <c r="AI1013" s="106" t="s">
        <v>35</v>
      </c>
      <c r="AJ1013" s="55" t="str">
        <f t="shared" si="133"/>
        <v>Insecta.Diptera.Brachycera.#N/C.#N/C.#N/C.#N/C.#N/C.#N/C</v>
      </c>
    </row>
    <row r="1014" spans="1:36" x14ac:dyDescent="0.25">
      <c r="A1014" s="3">
        <v>205</v>
      </c>
      <c r="B1014" s="50" t="str">
        <f t="shared" si="136"/>
        <v>FAIR-D4_205</v>
      </c>
      <c r="C1014" s="51" t="s">
        <v>908</v>
      </c>
      <c r="D1014" s="4">
        <f t="shared" si="135"/>
        <v>45165</v>
      </c>
      <c r="E1014" s="1" t="s">
        <v>1140</v>
      </c>
      <c r="F1014" s="81" t="str">
        <f>HYPERLINK(VLOOKUP(E1014,Video_List!G:K,5),"video")</f>
        <v>video</v>
      </c>
      <c r="G1014" s="5" t="str">
        <f>IF(ISBLANK(E1014),"",IFERROR(IF(MATCH(E1014,Video_List!$G:$G,)&gt;0,"ok",""),"errr"))</f>
        <v>ok</v>
      </c>
      <c r="H1014" s="1" t="s">
        <v>1140</v>
      </c>
      <c r="I1014" s="81" t="str">
        <f>HYPERLINK(VLOOKUP(H1014,Video_List!G:K,5),"video")</f>
        <v>video</v>
      </c>
      <c r="J1014" s="5" t="str">
        <f>IF(ISBLANK(H1014),"",IFERROR(IF(MATCH(H1014,Video_List!$G:$G,)&gt;0,"ok",""),"error"))</f>
        <v>ok</v>
      </c>
      <c r="K1014" s="2">
        <v>45165.682002314803</v>
      </c>
      <c r="L1014" s="2">
        <v>45165.682280092602</v>
      </c>
      <c r="M1014" s="59">
        <f t="shared" si="137"/>
        <v>2.777777990559116E-4</v>
      </c>
      <c r="N1014" s="53" t="s">
        <v>31</v>
      </c>
      <c r="O1014" s="54" t="s">
        <v>35</v>
      </c>
      <c r="P1014" s="54" t="s">
        <v>33</v>
      </c>
      <c r="Q1014" s="6">
        <v>205</v>
      </c>
      <c r="R1014" s="5" t="str">
        <f t="shared" si="134"/>
        <v>FAIR-D4/205</v>
      </c>
      <c r="S1014" s="4" t="str">
        <f>IF(ISBLANK(E1014),"",IF(E1014=H1014, "1 video",CONCATENATE((+COUNTIFS(Video_List!$A:$A,Monitoring!C1014,Video_List!$D:$D,"&lt;=" &amp;Monitoring!L1014)-COUNTIFS(Video_List!$A:$A,Monitoring!C1014,Video_List!$D:$D,"&lt;=" &amp;Monitoring!K1014))+1," videos")))</f>
        <v>1 video</v>
      </c>
      <c r="T1014" s="54" t="s">
        <v>34</v>
      </c>
      <c r="U1014" s="75"/>
      <c r="V1014" s="7" t="str">
        <f t="shared" si="132"/>
        <v/>
      </c>
      <c r="W1014" s="85" t="s">
        <v>35</v>
      </c>
      <c r="X1014" s="86" t="s">
        <v>35</v>
      </c>
      <c r="Y1014" s="87" t="str">
        <f>+IFERROR(IF(Z1014="#N/C","#N/C",INDEX(Taxonomy_UniqueValues!A:A,MATCH(Z1014,Taxonomy_UniqueValues!B:B,0))),"#N/C")</f>
        <v>Insecta</v>
      </c>
      <c r="Z1014" s="87" t="str">
        <f>+IFERROR(IF(AA1014="#N/C","#N/C",INDEX(Taxonomy_UniqueValues!B:B,MATCH(AA1014,Taxonomy_UniqueValues!C:C,0))),"#N/C")</f>
        <v>Diptera</v>
      </c>
      <c r="AA1014" s="87" t="str">
        <f>+IFERROR(IF(AC1014="#N/C","#N/C",INDEX(Taxonomy_UniqueValues!C:C,MATCH(AC1014,Taxonomy_UniqueValues!E:E,0))),"#N/C")</f>
        <v>Brachycera</v>
      </c>
      <c r="AB1014" s="87" t="str">
        <f>+IFERROR(IF(AC1014="#N/C","#N/C",INDEX(Taxonomy_UniqueValues!D:D,MATCH(AC1014,Taxonomy_UniqueValues!E:E,0))),"#N/C")</f>
        <v>Muscomorpha</v>
      </c>
      <c r="AC1014" s="87" t="s">
        <v>36</v>
      </c>
      <c r="AD1014" s="87" t="str">
        <f>+IFERROR(IF(AE1014="#N/C","#N/C",INDEX(Taxonomy_UniqueValues!F:F,MATCH(AE1014,Taxonomy_UniqueValues!G:G,0))),"#N/C")</f>
        <v>#N/C</v>
      </c>
      <c r="AE1014" s="87" t="str">
        <f>+IFERROR(IF(AF1014="#N/C","#N/C",INDEX(Taxonomy_UniqueValues!G:G,MATCH(AF1014,Taxonomy_UniqueValues!H:H,0))),"#N/C")</f>
        <v>#N/C</v>
      </c>
      <c r="AF1014" s="89" t="str">
        <f>+IFERROR(IF(AG1014="#N/C","#N/C",INDEX(Taxonomy_UniqueValues!H:H,MATCH(AG1014,Taxonomy_UniqueValues!I:I,0))),"#N/C")</f>
        <v>#N/C</v>
      </c>
      <c r="AG1014" s="88" t="s">
        <v>37</v>
      </c>
      <c r="AH1014" s="39" t="str" cm="1">
        <f t="array" ref="AH1014">IF(LEN(V1014)&gt;1,V1014,_xlfn.LET(_xlpm.cls,Y1014, _xlpm.ord,IFERROR(Z1014,"#N/C"), _xlpm.subord,IFERROR(AA1014,"#N/C"), _xlpm.infr,IFERROR(AB1014,"#N/C"), _xlpm.sf,IFERROR(AC1014,"#N/C"), _xlpm.fam,IFERROR(AD1014,"#N/C"), _xlpm.subfam,IF(TRIM(AE1014)="-","#N/C",IFERROR(AE1014,"#N/C")),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_xlpm.fallback,IF(IFERROR(Z1014,"#N/C")="#N/C",Y1014,IF(IFERROR(AA1014,"#N/C")="#N/C",Z1014,IF(IFERROR(AB1014,"#N/C")="#N/C",AA1014,IF(IFERROR(AC1014,"#N/C")="#N/C",AB1014,IF(IFERROR(AD1014,"#N/C")="#N/C",AC1014,IF(IFERROR(AE1014,"#N/C")="#N/C",AD1014,"#N/C")))))), _xlpm.finalResult,IF(OR(_xlpm.computedResult="",_xlpm.computedResult="#N/C"),_xlpm.fallback,_xlpm.computedResult), INDEX(_xlpm.finalResult,1)))</f>
        <v>Muscoidea</v>
      </c>
      <c r="AI1014" s="106" t="s">
        <v>35</v>
      </c>
      <c r="AJ1014" s="55" t="str">
        <f t="shared" si="133"/>
        <v>Insecta.Diptera.Brachycera.Muscomorpha.Muscoidea.#N/C.#N/C.#N/C.#N/C</v>
      </c>
    </row>
    <row r="1015" spans="1:36" x14ac:dyDescent="0.25">
      <c r="A1015" s="3">
        <v>206</v>
      </c>
      <c r="B1015" s="50" t="str">
        <f t="shared" si="136"/>
        <v>FAIR-D4_206</v>
      </c>
      <c r="C1015" s="51" t="s">
        <v>908</v>
      </c>
      <c r="D1015" s="4">
        <f t="shared" si="135"/>
        <v>45165</v>
      </c>
      <c r="E1015" s="1" t="s">
        <v>1141</v>
      </c>
      <c r="F1015" s="81" t="str">
        <f>HYPERLINK(VLOOKUP(E1015,Video_List!G:K,5),"video")</f>
        <v>video</v>
      </c>
      <c r="G1015" s="5" t="str">
        <f>IF(ISBLANK(E1015),"",IFERROR(IF(MATCH(E1015,Video_List!$G:$G,)&gt;0,"ok",""),"errr"))</f>
        <v>ok</v>
      </c>
      <c r="H1015" s="1" t="s">
        <v>1141</v>
      </c>
      <c r="I1015" s="81" t="str">
        <f>HYPERLINK(VLOOKUP(H1015,Video_List!G:K,5),"video")</f>
        <v>video</v>
      </c>
      <c r="J1015" s="5" t="str">
        <f>IF(ISBLANK(H1015),"",IFERROR(IF(MATCH(H1015,Video_List!$G:$G,)&gt;0,"ok",""),"error"))</f>
        <v>ok</v>
      </c>
      <c r="K1015" s="2">
        <v>45165.7413310185</v>
      </c>
      <c r="L1015" s="2">
        <v>45165.743958333303</v>
      </c>
      <c r="M1015" s="59">
        <f t="shared" si="137"/>
        <v>2.627314803248737E-3</v>
      </c>
      <c r="N1015" s="53" t="s">
        <v>31</v>
      </c>
      <c r="O1015" s="54" t="s">
        <v>35</v>
      </c>
      <c r="P1015" s="54" t="s">
        <v>33</v>
      </c>
      <c r="Q1015" s="6">
        <v>206</v>
      </c>
      <c r="R1015" s="5" t="str">
        <f t="shared" si="134"/>
        <v>FAIR-D4/206</v>
      </c>
      <c r="S1015" s="4" t="str">
        <f>IF(ISBLANK(E1015),"",IF(E1015=H1015, "1 video",CONCATENATE((+COUNTIFS(Video_List!$A:$A,Monitoring!C1015,Video_List!$D:$D,"&lt;=" &amp;Monitoring!L1015)-COUNTIFS(Video_List!$A:$A,Monitoring!C1015,Video_List!$D:$D,"&lt;=" &amp;Monitoring!K1015))+1," videos")))</f>
        <v>1 video</v>
      </c>
      <c r="T1015" s="54" t="s">
        <v>34</v>
      </c>
      <c r="U1015" s="75"/>
      <c r="V1015" s="7" t="str">
        <f t="shared" si="132"/>
        <v/>
      </c>
      <c r="W1015" s="85" t="str">
        <f t="shared" ref="W1015:W1036" si="139">+IF(Y1015="#N/C","-",IF(AC1015="#N/C","no","yes"))</f>
        <v>yes</v>
      </c>
      <c r="X1015" s="87" t="s">
        <v>35</v>
      </c>
      <c r="Y1015" s="87" t="str">
        <f>+IFERROR(IF(Z1015="#N/C","#N/C",IF(Z1015=0,INDEX(Taxonomy_UniqueValues!A:A,MATCH(AA1015,Taxonomy_UniqueValues!C:C,0)),INDEX(Taxonomy_UniqueValues!A:A,MATCH(Z1015,Taxonomy_UniqueValues!B:B,0)))),"#N/C")</f>
        <v>Insecta</v>
      </c>
      <c r="Z1015" s="87" t="str">
        <f>+IFERROR(IF(AA1015="#N/C","#N/C",IF(AA1015=0,INDEX(Taxonomy_UniqueValues!B:B,MATCH(AB1015,Taxonomy_UniqueValues!D:D,0)),INDEX(Taxonomy_UniqueValues!B:B,MATCH(AA1015,Taxonomy_UniqueValues!C:C,0)))),"#N/C")</f>
        <v>Diptera</v>
      </c>
      <c r="AA1015" s="87" t="str">
        <f>+IFERROR(IF(AB1015="#N/C","#N/C",IF(AB1015=0,INDEX(Taxonomy_UniqueValues!C:C,MATCH(AC1015,Taxonomy_UniqueValues!E:E,0)),INDEX(Taxonomy_UniqueValues!C:C,MATCH(AB1015,Taxonomy_UniqueValues!D:D,0)))),"#N/C")</f>
        <v>Brachycera</v>
      </c>
      <c r="AB1015" s="87" t="str">
        <f>+IFERROR(IF(AC1015="#N/C","#N/C",IF(AC1015=0,INDEX(Taxonomy_UniqueValues!D:D,MATCH(AD1015,Taxonomy_UniqueValues!F:F,0)),INDEX(Taxonomy_UniqueValues!D:D,MATCH(AC1015,Taxonomy_UniqueValues!E:E,0)))),"#N/C")</f>
        <v>Muscomorpha</v>
      </c>
      <c r="AC1015" s="87" t="str">
        <f>+IFERROR(IF(AD1015="#N/C","#N/C",IF(AD1015=0,INDEX(Taxonomy_UniqueValues!E:E,MATCH(AE1015,Taxonomy_UniqueValues!G:G,0)),INDEX(Taxonomy_UniqueValues!E:E,MATCH(AD1015,Taxonomy_UniqueValues!F:F,0)))),"#N/C")</f>
        <v>Muscoidea</v>
      </c>
      <c r="AD1015" s="87" t="str">
        <f>+IFERROR(IF(AE1015="#N/C","#N/C",IF(AE1015=0,INDEX(Taxonomy_UniqueValues!F:F,MATCH(AF1015,Taxonomy_UniqueValues!H:H,0)),INDEX(Taxonomy_UniqueValues!F:F,MATCH(AE1015,Taxonomy_UniqueValues!G:G,0)))),"#N/C")</f>
        <v>Fanniidae</v>
      </c>
      <c r="AE1015" s="87">
        <f>+IFERROR(IF(AF1015="#N/C","#N/C",INDEX(Taxonomy_UniqueValues!G:G,MATCH(AF1015,Taxonomy_UniqueValues!H:H,0))),"#N/C")</f>
        <v>0</v>
      </c>
      <c r="AF1015" s="89" t="s">
        <v>39</v>
      </c>
      <c r="AG1015" s="88" t="s">
        <v>37</v>
      </c>
      <c r="AH1015" s="39" t="str" cm="1">
        <f t="array" ref="AH1015">IF(LEN(V1015)&gt;1,V1015,_xlfn.LET(_xlpm.cls,Y1015, _xlpm.ord,IFERROR(Z1015,"#N/C"), _xlpm.subord,IFERROR(AA1015,"#N/C"), _xlpm.infr,IFERROR(AB1015,"#N/C"), _xlpm.sf,IFERROR(AC1015,"#N/C"), _xlpm.fam,IFERROR(AD1015,"#N/C"), _xlpm.subfam,IF(TRIM(AE1015)="-","#N/C",IFERROR(AE1015,"#N/C")),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_xlpm.fallback,IF(IFERROR(Z1015,"#N/C")="#N/C",Y1015,IF(IFERROR(AA1015,"#N/C")="#N/C",Z1015,IF(IFERROR(AB1015,"#N/C")="#N/C",AA1015,IF(IFERROR(AC1015,"#N/C")="#N/C",AB1015,IF(IFERROR(AD1015,"#N/C")="#N/C",AC1015,IF(IFERROR(AE1015,"#N/C")="#N/C",AD1015,"#N/C")))))), _xlpm.finalResult,IF(OR(_xlpm.computedResult="",_xlpm.computedResult="#N/C"),_xlpm.fallback,_xlpm.computedResult), INDEX(_xlpm.finalResult,1)))</f>
        <v>fly</v>
      </c>
      <c r="AI1015" s="106" t="s">
        <v>35</v>
      </c>
      <c r="AJ1015" s="55" t="str">
        <f t="shared" si="133"/>
        <v>Insecta.Diptera.Brachycera.Muscomorpha.Muscoidea.Fanniidae.0.Fannia.#N/C</v>
      </c>
    </row>
    <row r="1016" spans="1:36" x14ac:dyDescent="0.25">
      <c r="A1016" s="3">
        <v>207</v>
      </c>
      <c r="B1016" s="50" t="str">
        <f t="shared" si="136"/>
        <v>FAIR-D4_207</v>
      </c>
      <c r="C1016" s="51" t="s">
        <v>908</v>
      </c>
      <c r="D1016" s="4">
        <f t="shared" si="135"/>
        <v>45165</v>
      </c>
      <c r="E1016" s="1" t="s">
        <v>1141</v>
      </c>
      <c r="F1016" s="81" t="str">
        <f>HYPERLINK(VLOOKUP(E1016,Video_List!G:K,5),"video")</f>
        <v>video</v>
      </c>
      <c r="G1016" s="5" t="str">
        <f>IF(ISBLANK(E1016),"",IFERROR(IF(MATCH(E1016,Video_List!$G:$G,)&gt;0,"ok",""),"errr"))</f>
        <v>ok</v>
      </c>
      <c r="H1016" s="1" t="s">
        <v>1141</v>
      </c>
      <c r="I1016" s="81" t="str">
        <f>HYPERLINK(VLOOKUP(H1016,Video_List!G:K,5),"video")</f>
        <v>video</v>
      </c>
      <c r="J1016" s="5" t="str">
        <f>IF(ISBLANK(H1016),"",IFERROR(IF(MATCH(H1016,Video_List!$G:$G,)&gt;0,"ok",""),"error"))</f>
        <v>ok</v>
      </c>
      <c r="K1016" s="2">
        <v>45165.741678240702</v>
      </c>
      <c r="L1016" s="2">
        <v>45165.742534722202</v>
      </c>
      <c r="M1016" s="59">
        <f t="shared" si="137"/>
        <v>8.5648149979533628E-4</v>
      </c>
      <c r="N1016" s="53" t="s">
        <v>46</v>
      </c>
      <c r="O1016" s="54" t="s">
        <v>35</v>
      </c>
      <c r="P1016" s="54" t="s">
        <v>33</v>
      </c>
      <c r="Q1016" s="6">
        <v>207</v>
      </c>
      <c r="R1016" s="5" t="str">
        <f t="shared" si="134"/>
        <v>FAIR-D4/207</v>
      </c>
      <c r="S1016" s="4" t="str">
        <f>IF(ISBLANK(E1016),"",IF(E1016=H1016, "1 video",CONCATENATE((+COUNTIFS(Video_List!$A:$A,Monitoring!C1016,Video_List!$D:$D,"&lt;=" &amp;Monitoring!L1016)-COUNTIFS(Video_List!$A:$A,Monitoring!C1016,Video_List!$D:$D,"&lt;=" &amp;Monitoring!K1016))+1," videos")))</f>
        <v>1 video</v>
      </c>
      <c r="T1016" s="54" t="s">
        <v>34</v>
      </c>
      <c r="U1016" s="75"/>
      <c r="V1016" s="7" t="str">
        <f t="shared" si="132"/>
        <v/>
      </c>
      <c r="W1016" s="85" t="str">
        <f t="shared" si="139"/>
        <v>yes</v>
      </c>
      <c r="X1016" s="86" t="s">
        <v>35</v>
      </c>
      <c r="Y1016" s="87" t="str">
        <f>+IFERROR(IF(Z1016="#N/C","#N/C",IF(Z1016=0,INDEX(Taxonomy_UniqueValues!A:A,MATCH(AA1016,Taxonomy_UniqueValues!C:C,0)),INDEX(Taxonomy_UniqueValues!A:A,MATCH(Z1016,Taxonomy_UniqueValues!B:B,0)))),"#N/C")</f>
        <v>Insecta</v>
      </c>
      <c r="Z1016" s="87" t="str">
        <f>+IFERROR(IF(AA1016="#N/C","#N/C",IF(AA1016=0,INDEX(Taxonomy_UniqueValues!B:B,MATCH(AB1016,Taxonomy_UniqueValues!D:D,0)),INDEX(Taxonomy_UniqueValues!B:B,MATCH(AA1016,Taxonomy_UniqueValues!C:C,0)))),"#N/C")</f>
        <v>Diptera</v>
      </c>
      <c r="AA1016" s="87" t="str">
        <f>+IFERROR(IF(AB1016="#N/C","#N/C",IF(AB1016=0,INDEX(Taxonomy_UniqueValues!C:C,MATCH(AC1016,Taxonomy_UniqueValues!E:E,0)),INDEX(Taxonomy_UniqueValues!C:C,MATCH(AB1016,Taxonomy_UniqueValues!D:D,0)))),"#N/C")</f>
        <v>Brachycera</v>
      </c>
      <c r="AB1016" s="87" t="str">
        <f>+IFERROR(IF(AC1016="#N/C","#N/C",IF(AC1016=0,INDEX(Taxonomy_UniqueValues!D:D,MATCH(AD1016,Taxonomy_UniqueValues!F:F,0)),INDEX(Taxonomy_UniqueValues!D:D,MATCH(AC1016,Taxonomy_UniqueValues!E:E,0)))),"#N/C")</f>
        <v>Muscomorpha</v>
      </c>
      <c r="AC1016" s="87" t="str">
        <f>+IFERROR(IF(AD1016="#N/C","#N/C",IF(AD1016=0,INDEX(Taxonomy_UniqueValues!E:E,MATCH(AE1016,Taxonomy_UniqueValues!G:G,0)),INDEX(Taxonomy_UniqueValues!E:E,MATCH(AD1016,Taxonomy_UniqueValues!F:F,0)))),"#N/C")</f>
        <v>Muscoidea</v>
      </c>
      <c r="AD1016" s="87" t="str">
        <f>+IFERROR(IF(AE1016="#N/C","#N/C",IF(AE1016=0,INDEX(Taxonomy_UniqueValues!F:F,MATCH(AF1016,Taxonomy_UniqueValues!H:H,0)),INDEX(Taxonomy_UniqueValues!F:F,MATCH(AE1016,Taxonomy_UniqueValues!G:G,0)))),"#N/C")</f>
        <v>Fanniidae</v>
      </c>
      <c r="AE1016" s="87">
        <f>+IFERROR(IF(AF1016="#N/C","#N/C",INDEX(Taxonomy_UniqueValues!G:G,MATCH(AF1016,Taxonomy_UniqueValues!H:H,0))),"#N/C")</f>
        <v>0</v>
      </c>
      <c r="AF1016" s="89" t="s">
        <v>39</v>
      </c>
      <c r="AG1016" s="88" t="s">
        <v>37</v>
      </c>
      <c r="AH1016" s="39" t="str" cm="1">
        <f t="array" ref="AH1016">IF(LEN(V1016)&gt;1,V1016,_xlfn.LET(_xlpm.cls,Y1016, _xlpm.ord,IFERROR(Z1016,"#N/C"), _xlpm.subord,IFERROR(AA1016,"#N/C"), _xlpm.infr,IFERROR(AB1016,"#N/C"), _xlpm.sf,IFERROR(AC1016,"#N/C"), _xlpm.fam,IFERROR(AD1016,"#N/C"), _xlpm.subfam,IF(TRIM(AE1016)="-","#N/C",IFERROR(AE1016,"#N/C")),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_xlpm.fallback,IF(IFERROR(Z1016,"#N/C")="#N/C",Y1016,IF(IFERROR(AA1016,"#N/C")="#N/C",Z1016,IF(IFERROR(AB1016,"#N/C")="#N/C",AA1016,IF(IFERROR(AC1016,"#N/C")="#N/C",AB1016,IF(IFERROR(AD1016,"#N/C")="#N/C",AC1016,IF(IFERROR(AE1016,"#N/C")="#N/C",AD1016,"#N/C")))))), _xlpm.finalResult,IF(OR(_xlpm.computedResult="",_xlpm.computedResult="#N/C"),_xlpm.fallback,_xlpm.computedResult), INDEX(_xlpm.finalResult,1)))</f>
        <v>fly</v>
      </c>
      <c r="AI1016" s="106" t="s">
        <v>35</v>
      </c>
      <c r="AJ1016" s="55" t="str">
        <f t="shared" si="133"/>
        <v>Insecta.Diptera.Brachycera.Muscomorpha.Muscoidea.Fanniidae.0.Fannia.#N/C</v>
      </c>
    </row>
    <row r="1017" spans="1:36" x14ac:dyDescent="0.25">
      <c r="A1017" s="3">
        <v>208</v>
      </c>
      <c r="B1017" s="50" t="str">
        <f t="shared" si="136"/>
        <v>FAIR-D4_208</v>
      </c>
      <c r="C1017" s="51" t="s">
        <v>908</v>
      </c>
      <c r="D1017" s="4">
        <f t="shared" si="135"/>
        <v>45165</v>
      </c>
      <c r="E1017" s="1" t="s">
        <v>1142</v>
      </c>
      <c r="F1017" s="81" t="str">
        <f>HYPERLINK(VLOOKUP(E1017,Video_List!G:K,5),"video")</f>
        <v>video</v>
      </c>
      <c r="G1017" s="5" t="str">
        <f>IF(ISBLANK(E1017),"",IFERROR(IF(MATCH(E1017,Video_List!$G:$G,)&gt;0,"ok",""),"errr"))</f>
        <v>ok</v>
      </c>
      <c r="H1017" s="1" t="s">
        <v>1142</v>
      </c>
      <c r="I1017" s="81" t="str">
        <f>HYPERLINK(VLOOKUP(H1017,Video_List!G:K,5),"video")</f>
        <v>video</v>
      </c>
      <c r="J1017" s="5" t="str">
        <f>IF(ISBLANK(H1017),"",IFERROR(IF(MATCH(H1017,Video_List!$G:$G,)&gt;0,"ok",""),"error"))</f>
        <v>ok</v>
      </c>
      <c r="K1017" s="2">
        <v>45165.758784722202</v>
      </c>
      <c r="L1017" s="2">
        <v>45165.759513888901</v>
      </c>
      <c r="M1017" s="59">
        <f t="shared" si="137"/>
        <v>7.2916669887490571E-4</v>
      </c>
      <c r="N1017" s="53" t="s">
        <v>46</v>
      </c>
      <c r="O1017" s="54" t="s">
        <v>35</v>
      </c>
      <c r="P1017" s="54" t="s">
        <v>46</v>
      </c>
      <c r="Q1017" s="6">
        <v>208</v>
      </c>
      <c r="R1017" s="5" t="str">
        <f t="shared" si="134"/>
        <v>FAIR-D4/208</v>
      </c>
      <c r="S1017" s="4" t="str">
        <f>IF(ISBLANK(E1017),"",IF(E1017=H1017, "1 video",CONCATENATE((+COUNTIFS(Video_List!$A:$A,Monitoring!C1017,Video_List!$D:$D,"&lt;=" &amp;Monitoring!L1017)-COUNTIFS(Video_List!$A:$A,Monitoring!C1017,Video_List!$D:$D,"&lt;=" &amp;Monitoring!K1017))+1," videos")))</f>
        <v>1 video</v>
      </c>
      <c r="T1017" s="54" t="s">
        <v>34</v>
      </c>
      <c r="U1017" s="75"/>
      <c r="V1017" s="7" t="str">
        <f t="shared" si="132"/>
        <v/>
      </c>
      <c r="W1017" s="85" t="str">
        <f t="shared" si="139"/>
        <v>yes</v>
      </c>
      <c r="X1017" s="86" t="s">
        <v>35</v>
      </c>
      <c r="Y1017" s="87" t="str">
        <f>+IFERROR(IF(Z1017="#N/C","#N/C",IF(Z1017=0,INDEX(Taxonomy_UniqueValues!A:A,MATCH(AA1017,Taxonomy_UniqueValues!C:C,0)),INDEX(Taxonomy_UniqueValues!A:A,MATCH(Z1017,Taxonomy_UniqueValues!B:B,0)))),"#N/C")</f>
        <v>Insecta</v>
      </c>
      <c r="Z1017" s="87" t="str">
        <f>+IFERROR(IF(AA1017="#N/C","#N/C",IF(AA1017=0,INDEX(Taxonomy_UniqueValues!B:B,MATCH(AB1017,Taxonomy_UniqueValues!D:D,0)),INDEX(Taxonomy_UniqueValues!B:B,MATCH(AA1017,Taxonomy_UniqueValues!C:C,0)))),"#N/C")</f>
        <v>Diptera</v>
      </c>
      <c r="AA1017" s="87" t="str">
        <f>+IFERROR(IF(AB1017="#N/C","#N/C",IF(AB1017=0,INDEX(Taxonomy_UniqueValues!C:C,MATCH(AC1017,Taxonomy_UniqueValues!E:E,0)),INDEX(Taxonomy_UniqueValues!C:C,MATCH(AB1017,Taxonomy_UniqueValues!D:D,0)))),"#N/C")</f>
        <v>Brachycera</v>
      </c>
      <c r="AB1017" s="87" t="str">
        <f>+IFERROR(IF(AC1017="#N/C","#N/C",IF(AC1017=0,INDEX(Taxonomy_UniqueValues!D:D,MATCH(AD1017,Taxonomy_UniqueValues!F:F,0)),INDEX(Taxonomy_UniqueValues!D:D,MATCH(AC1017,Taxonomy_UniqueValues!E:E,0)))),"#N/C")</f>
        <v>Muscomorpha</v>
      </c>
      <c r="AC1017" s="87" t="str">
        <f>+IFERROR(IF(AD1017="#N/C","#N/C",IF(AD1017=0,INDEX(Taxonomy_UniqueValues!E:E,MATCH(AE1017,Taxonomy_UniqueValues!G:G,0)),INDEX(Taxonomy_UniqueValues!E:E,MATCH(AD1017,Taxonomy_UniqueValues!F:F,0)))),"#N/C")</f>
        <v>Muscoidea</v>
      </c>
      <c r="AD1017" s="87" t="str">
        <f>+IFERROR(IF(AE1017="#N/C","#N/C",IF(AE1017=0,INDEX(Taxonomy_UniqueValues!F:F,MATCH(AF1017,Taxonomy_UniqueValues!H:H,0)),INDEX(Taxonomy_UniqueValues!F:F,MATCH(AE1017,Taxonomy_UniqueValues!G:G,0)))),"#N/C")</f>
        <v>Fanniidae</v>
      </c>
      <c r="AE1017" s="87">
        <f>+IFERROR(IF(AF1017="#N/C","#N/C",INDEX(Taxonomy_UniqueValues!G:G,MATCH(AF1017,Taxonomy_UniqueValues!H:H,0))),"#N/C")</f>
        <v>0</v>
      </c>
      <c r="AF1017" s="89" t="s">
        <v>39</v>
      </c>
      <c r="AG1017" s="88" t="s">
        <v>37</v>
      </c>
      <c r="AH1017" s="39" t="str" cm="1">
        <f t="array" ref="AH1017">IF(LEN(V1017)&gt;1,V1017,_xlfn.LET(_xlpm.cls,Y1017, _xlpm.ord,IFERROR(Z1017,"#N/C"), _xlpm.subord,IFERROR(AA1017,"#N/C"), _xlpm.infr,IFERROR(AB1017,"#N/C"), _xlpm.sf,IFERROR(AC1017,"#N/C"), _xlpm.fam,IFERROR(AD1017,"#N/C"), _xlpm.subfam,IF(TRIM(AE1017)="-","#N/C",IFERROR(AE1017,"#N/C")),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_xlpm.fallback,IF(IFERROR(Z1017,"#N/C")="#N/C",Y1017,IF(IFERROR(AA1017,"#N/C")="#N/C",Z1017,IF(IFERROR(AB1017,"#N/C")="#N/C",AA1017,IF(IFERROR(AC1017,"#N/C")="#N/C",AB1017,IF(IFERROR(AD1017,"#N/C")="#N/C",AC1017,IF(IFERROR(AE1017,"#N/C")="#N/C",AD1017,"#N/C")))))), _xlpm.finalResult,IF(OR(_xlpm.computedResult="",_xlpm.computedResult="#N/C"),_xlpm.fallback,_xlpm.computedResult), INDEX(_xlpm.finalResult,1)))</f>
        <v>fly</v>
      </c>
      <c r="AI1017" s="106" t="s">
        <v>35</v>
      </c>
      <c r="AJ1017" s="55" t="str">
        <f t="shared" si="133"/>
        <v>Insecta.Diptera.Brachycera.Muscomorpha.Muscoidea.Fanniidae.0.Fannia.#N/C</v>
      </c>
    </row>
    <row r="1018" spans="1:36" x14ac:dyDescent="0.25">
      <c r="A1018" s="3">
        <v>236</v>
      </c>
      <c r="B1018" s="50" t="str">
        <f t="shared" si="136"/>
        <v>FAIR-D4_236</v>
      </c>
      <c r="C1018" s="51" t="s">
        <v>908</v>
      </c>
      <c r="D1018" s="4">
        <f t="shared" ref="D1018:D1047" si="140">IF(ISBLANK(E1018),"",+VALUE(MID(E1018, FIND("_", E1018)+1,10)))</f>
        <v>45166</v>
      </c>
      <c r="E1018" s="1" t="s">
        <v>1143</v>
      </c>
      <c r="F1018" s="81" t="str">
        <f>HYPERLINK(VLOOKUP(E1018,Video_List!G:K,5),"video")</f>
        <v>video</v>
      </c>
      <c r="G1018" s="5" t="str">
        <f>IF(ISBLANK(E1018),"",IFERROR(IF(MATCH(E1018,Video_List!$G:$G,)&gt;0,"ok",""),"errr"))</f>
        <v>ok</v>
      </c>
      <c r="H1018" s="1" t="s">
        <v>1144</v>
      </c>
      <c r="I1018" s="81" t="str">
        <f>HYPERLINK(VLOOKUP(H1018,Video_List!G:K,5),"video")</f>
        <v>video</v>
      </c>
      <c r="J1018" s="5" t="str">
        <f>IF(ISBLANK(H1018),"",IFERROR(IF(MATCH(H1018,Video_List!$G:$G,)&gt;0,"ok",""),"error"))</f>
        <v>ok</v>
      </c>
      <c r="K1018" s="2">
        <v>45166.301770833299</v>
      </c>
      <c r="L1018" s="2">
        <v>45166.313125000001</v>
      </c>
      <c r="M1018" s="59">
        <f t="shared" si="137"/>
        <v>1.135416670149425E-2</v>
      </c>
      <c r="N1018" s="53" t="s">
        <v>46</v>
      </c>
      <c r="O1018" s="54" t="s">
        <v>35</v>
      </c>
      <c r="P1018" s="54" t="s">
        <v>46</v>
      </c>
      <c r="Q1018" s="6">
        <v>236</v>
      </c>
      <c r="R1018" s="5" t="str">
        <f t="shared" si="134"/>
        <v>FAIR-D4/236</v>
      </c>
      <c r="S1018" s="4" t="str">
        <f>IF(ISBLANK(E1018),"",IF(E1018=H1018, "1 video",CONCATENATE((+COUNTIFS(Video_List!$A:$A,Monitoring!C1018,Video_List!$D:$D,"&lt;=" &amp;Monitoring!L1018)-COUNTIFS(Video_List!$A:$A,Monitoring!C1018,Video_List!$D:$D,"&lt;=" &amp;Monitoring!K1018))+1," videos")))</f>
        <v>2 videos</v>
      </c>
      <c r="T1018" s="54" t="s">
        <v>34</v>
      </c>
      <c r="U1018" s="75"/>
      <c r="V1018" s="7" t="str">
        <f t="shared" si="132"/>
        <v/>
      </c>
      <c r="W1018" s="85" t="str">
        <f t="shared" si="139"/>
        <v>no</v>
      </c>
      <c r="X1018" s="86" t="s">
        <v>35</v>
      </c>
      <c r="Y1018" s="87" t="str">
        <f>+IFERROR(IF(Z1018="#N/C","#N/C",INDEX(Taxonomy_UniqueValues!A:A,MATCH(Z1018,Taxonomy_UniqueValues!B:B,0))),"#N/C")</f>
        <v>Insecta</v>
      </c>
      <c r="Z1018" s="87" t="str">
        <f>+IFERROR(IF(AA1018="#N/C","#N/C",INDEX(Taxonomy_UniqueValues!B:B,MATCH(AA1018,Taxonomy_UniqueValues!C:C,0))),"#N/C")</f>
        <v>Diptera</v>
      </c>
      <c r="AA1018" s="87" t="s">
        <v>49</v>
      </c>
      <c r="AB1018" s="87" t="str">
        <f>+IFERROR(IF(AC1018="#N/C","#N/C",INDEX(Taxonomy_UniqueValues!D:D,MATCH(AC1018,Taxonomy_UniqueValues!E:E,0))),"#N/C")</f>
        <v>#N/C</v>
      </c>
      <c r="AC1018" s="87" t="str">
        <f>+IFERROR(IF(AD1018="#N/C","#N/C",INDEX(Taxonomy_UniqueValues!E:E,MATCH(AD1018,Taxonomy_UniqueValues!F:F,0))),"#N/C")</f>
        <v>#N/C</v>
      </c>
      <c r="AD1018" s="87" t="str">
        <f>+IFERROR(IF(AE1018="#N/C","#N/C",INDEX(Taxonomy_UniqueValues!F:F,MATCH(AE1018,Taxonomy_UniqueValues!G:G,0))),"#N/C")</f>
        <v>#N/C</v>
      </c>
      <c r="AE1018" s="87" t="str">
        <f>+IFERROR(IF(AF1018="#N/C","#N/C",INDEX(Taxonomy_UniqueValues!G:G,MATCH(AF1018,Taxonomy_UniqueValues!H:H,0))),"#N/C")</f>
        <v>#N/C</v>
      </c>
      <c r="AF1018" s="89" t="str">
        <f>+IFERROR(IF(AG1018="#N/C","#N/C",INDEX(Taxonomy_UniqueValues!H:H,MATCH(AG1018,Taxonomy_UniqueValues!I:I,0))),"#N/C")</f>
        <v>#N/C</v>
      </c>
      <c r="AG1018" s="88" t="s">
        <v>37</v>
      </c>
      <c r="AH1018" s="39" t="str" cm="1">
        <f t="array" ref="AH1018">IF(LEN(V1018)&gt;1,V1018,_xlfn.LET(_xlpm.cls,Y1018, _xlpm.ord,IFERROR(Z1018,"#N/C"), _xlpm.subord,IFERROR(AA1018,"#N/C"), _xlpm.infr,IFERROR(AB1018,"#N/C"), _xlpm.sf,IFERROR(AC1018,"#N/C"), _xlpm.fam,IFERROR(AD1018,"#N/C"), _xlpm.subfam,IF(TRIM(AE1018)="-","#N/C",IFERROR(AE1018,"#N/C")),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_xlpm.fallback,IF(IFERROR(Z1018,"#N/C")="#N/C",Y1018,IF(IFERROR(AA1018,"#N/C")="#N/C",Z1018,IF(IFERROR(AB1018,"#N/C")="#N/C",AA1018,IF(IFERROR(AC1018,"#N/C")="#N/C",AB1018,IF(IFERROR(AD1018,"#N/C")="#N/C",AC1018,IF(IFERROR(AE1018,"#N/C")="#N/C",AD1018,"#N/C")))))), _xlpm.finalResult,IF(OR(_xlpm.computedResult="",_xlpm.computedResult="#N/C"),_xlpm.fallback,_xlpm.computedResult), INDEX(_xlpm.finalResult,1)))</f>
        <v>Brachycera</v>
      </c>
      <c r="AI1018" s="106" t="s">
        <v>35</v>
      </c>
      <c r="AJ1018" s="55" t="str">
        <f t="shared" si="133"/>
        <v>Insecta.Diptera.Brachycera.#N/C.#N/C.#N/C.#N/C.#N/C.#N/C</v>
      </c>
    </row>
    <row r="1019" spans="1:36" x14ac:dyDescent="0.25">
      <c r="A1019" s="3">
        <v>237</v>
      </c>
      <c r="B1019" s="50" t="str">
        <f t="shared" si="136"/>
        <v>FAIR-D4_237</v>
      </c>
      <c r="C1019" s="51" t="s">
        <v>908</v>
      </c>
      <c r="D1019" s="4">
        <f t="shared" si="140"/>
        <v>45166</v>
      </c>
      <c r="E1019" s="1" t="s">
        <v>1145</v>
      </c>
      <c r="F1019" s="81" t="str">
        <f>HYPERLINK(VLOOKUP(E1019,Video_List!G:K,5),"video")</f>
        <v>video</v>
      </c>
      <c r="G1019" s="5" t="str">
        <f>IF(ISBLANK(E1019),"",IFERROR(IF(MATCH(E1019,Video_List!$G:$G,)&gt;0,"ok",""),"errr"))</f>
        <v>ok</v>
      </c>
      <c r="H1019" s="1" t="s">
        <v>1146</v>
      </c>
      <c r="I1019" s="81" t="str">
        <f>HYPERLINK(VLOOKUP(H1019,Video_List!G:K,5),"video")</f>
        <v>video</v>
      </c>
      <c r="J1019" s="5" t="str">
        <f>IF(ISBLANK(H1019),"",IFERROR(IF(MATCH(H1019,Video_List!$G:$G,)&gt;0,"ok",""),"error"))</f>
        <v>ok</v>
      </c>
      <c r="K1019" s="2">
        <v>45166.368148148198</v>
      </c>
      <c r="L1019" s="2">
        <v>45166.383796296301</v>
      </c>
      <c r="M1019" s="59">
        <f t="shared" si="137"/>
        <v>1.5648148102627601E-2</v>
      </c>
      <c r="N1019" s="53" t="s">
        <v>31</v>
      </c>
      <c r="O1019" s="54" t="s">
        <v>32</v>
      </c>
      <c r="P1019" s="54" t="s">
        <v>33</v>
      </c>
      <c r="Q1019" s="6">
        <v>237</v>
      </c>
      <c r="R1019" s="5" t="str">
        <f t="shared" si="134"/>
        <v>FAIR-D4/237</v>
      </c>
      <c r="S1019" s="4" t="str">
        <f>IF(ISBLANK(E1019),"",IF(E1019=H1019, "1 video",CONCATENATE((+COUNTIFS(Video_List!$A:$A,Monitoring!C1019,Video_List!$D:$D,"&lt;=" &amp;Monitoring!L1019)-COUNTIFS(Video_List!$A:$A,Monitoring!C1019,Video_List!$D:$D,"&lt;=" &amp;Monitoring!K1019))+1," videos")))</f>
        <v>3 videos</v>
      </c>
      <c r="T1019" s="54" t="s">
        <v>34</v>
      </c>
      <c r="U1019" s="75"/>
      <c r="V1019" s="7" t="str">
        <f t="shared" si="132"/>
        <v/>
      </c>
      <c r="W1019" s="85" t="str">
        <f t="shared" si="139"/>
        <v>yes</v>
      </c>
      <c r="X1019" s="86" t="s">
        <v>35</v>
      </c>
      <c r="Y1019" s="87" t="str">
        <f>+IFERROR(IF(Z1019="#N/C","#N/C",INDEX(Taxonomy_UniqueValues!A:A,MATCH(Z1019,Taxonomy_UniqueValues!B:B,0))),"#N/C")</f>
        <v>Insecta</v>
      </c>
      <c r="Z1019" s="87" t="str">
        <f>+IFERROR(IF(AA1019="#N/C","#N/C",INDEX(Taxonomy_UniqueValues!B:B,MATCH(AA1019,Taxonomy_UniqueValues!C:C,0))),"#N/C")</f>
        <v>Diptera</v>
      </c>
      <c r="AA1019" s="87" t="str">
        <f>+IFERROR(IF(AC1019="#N/C","#N/C",INDEX(Taxonomy_UniqueValues!C:C,MATCH(AC1019,Taxonomy_UniqueValues!E:E,0))),"#N/C")</f>
        <v>Brachycera</v>
      </c>
      <c r="AB1019" s="87" t="str">
        <f>+IFERROR(IF(AC1019="#N/C","#N/C",INDEX(Taxonomy_UniqueValues!D:D,MATCH(AC1019,Taxonomy_UniqueValues!E:E,0))),"#N/C")</f>
        <v>Muscomorpha</v>
      </c>
      <c r="AC1019" s="87" t="s">
        <v>36</v>
      </c>
      <c r="AD1019" s="87" t="str">
        <f>+IFERROR(IF(AE1019="#N/C","#N/C",INDEX(Taxonomy_UniqueValues!F:F,MATCH(AE1019,Taxonomy_UniqueValues!G:G,0))),"#N/C")</f>
        <v>#N/C</v>
      </c>
      <c r="AE1019" s="87" t="str">
        <f>+IFERROR(IF(AF1019="#N/C","#N/C",INDEX(Taxonomy_UniqueValues!G:G,MATCH(AF1019,Taxonomy_UniqueValues!H:H,0))),"#N/C")</f>
        <v>#N/C</v>
      </c>
      <c r="AF1019" s="89" t="str">
        <f>+IFERROR(IF(AG1019="#N/C","#N/C",INDEX(Taxonomy_UniqueValues!H:H,MATCH(AG1019,Taxonomy_UniqueValues!I:I,0))),"#N/C")</f>
        <v>#N/C</v>
      </c>
      <c r="AG1019" s="88" t="s">
        <v>37</v>
      </c>
      <c r="AH1019" s="39" t="str" cm="1">
        <f t="array" ref="AH1019">IF(LEN(V1019)&gt;1,V1019,_xlfn.LET(_xlpm.cls,Y1019, _xlpm.ord,IFERROR(Z1019,"#N/C"), _xlpm.subord,IFERROR(AA1019,"#N/C"), _xlpm.infr,IFERROR(AB1019,"#N/C"), _xlpm.sf,IFERROR(AC1019,"#N/C"), _xlpm.fam,IFERROR(AD1019,"#N/C"), _xlpm.subfam,IF(TRIM(AE1019)="-","#N/C",IFERROR(AE1019,"#N/C")),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_xlpm.fallback,IF(IFERROR(Z1019,"#N/C")="#N/C",Y1019,IF(IFERROR(AA1019,"#N/C")="#N/C",Z1019,IF(IFERROR(AB1019,"#N/C")="#N/C",AA1019,IF(IFERROR(AC1019,"#N/C")="#N/C",AB1019,IF(IFERROR(AD1019,"#N/C")="#N/C",AC1019,IF(IFERROR(AE1019,"#N/C")="#N/C",AD1019,"#N/C")))))), _xlpm.finalResult,IF(OR(_xlpm.computedResult="",_xlpm.computedResult="#N/C"),_xlpm.fallback,_xlpm.computedResult), INDEX(_xlpm.finalResult,1)))</f>
        <v>Muscoidea</v>
      </c>
      <c r="AI1019" s="106" t="s">
        <v>35</v>
      </c>
      <c r="AJ1019" s="55" t="str">
        <f t="shared" si="133"/>
        <v>Insecta.Diptera.Brachycera.Muscomorpha.Muscoidea.#N/C.#N/C.#N/C.#N/C</v>
      </c>
    </row>
    <row r="1020" spans="1:36" x14ac:dyDescent="0.25">
      <c r="A1020" s="3">
        <v>238</v>
      </c>
      <c r="B1020" s="50" t="str">
        <f t="shared" si="136"/>
        <v>FAIR-D4_238</v>
      </c>
      <c r="C1020" s="51" t="s">
        <v>908</v>
      </c>
      <c r="D1020" s="4">
        <f t="shared" si="140"/>
        <v>45166</v>
      </c>
      <c r="E1020" s="1" t="s">
        <v>1147</v>
      </c>
      <c r="F1020" s="81" t="str">
        <f>HYPERLINK(VLOOKUP(E1020,Video_List!G:K,5),"video")</f>
        <v>video</v>
      </c>
      <c r="G1020" s="5" t="str">
        <f>IF(ISBLANK(E1020),"",IFERROR(IF(MATCH(E1020,Video_List!$G:$G,)&gt;0,"ok",""),"errr"))</f>
        <v>ok</v>
      </c>
      <c r="H1020" s="1" t="s">
        <v>1148</v>
      </c>
      <c r="I1020" s="81" t="str">
        <f>HYPERLINK(VLOOKUP(H1020,Video_List!G:K,5),"video")</f>
        <v>video</v>
      </c>
      <c r="J1020" s="5" t="str">
        <f>IF(ISBLANK(H1020),"",IFERROR(IF(MATCH(H1020,Video_List!$G:$G,)&gt;0,"ok",""),"error"))</f>
        <v>ok</v>
      </c>
      <c r="K1020" s="2">
        <v>45166.384768518503</v>
      </c>
      <c r="L1020" s="2">
        <v>45166.4195833333</v>
      </c>
      <c r="M1020" s="59">
        <f t="shared" si="137"/>
        <v>3.4814814796845894E-2</v>
      </c>
      <c r="N1020" s="53" t="s">
        <v>46</v>
      </c>
      <c r="O1020" s="54" t="s">
        <v>35</v>
      </c>
      <c r="P1020" s="54" t="s">
        <v>46</v>
      </c>
      <c r="Q1020" s="6">
        <v>238</v>
      </c>
      <c r="R1020" s="5" t="str">
        <f t="shared" si="134"/>
        <v>FAIR-D4/238</v>
      </c>
      <c r="S1020" s="4" t="str">
        <f>IF(ISBLANK(E1020),"",IF(E1020=H1020, "1 video",CONCATENATE((+COUNTIFS(Video_List!$A:$A,Monitoring!C1020,Video_List!$D:$D,"&lt;=" &amp;Monitoring!L1020)-COUNTIFS(Video_List!$A:$A,Monitoring!C1020,Video_List!$D:$D,"&lt;=" &amp;Monitoring!K1020))+1," videos")))</f>
        <v>6 videos</v>
      </c>
      <c r="T1020" s="54" t="s">
        <v>34</v>
      </c>
      <c r="U1020" s="75"/>
      <c r="V1020" s="7" t="str">
        <f t="shared" si="132"/>
        <v/>
      </c>
      <c r="W1020" s="85" t="str">
        <f t="shared" si="139"/>
        <v>no</v>
      </c>
      <c r="X1020" s="86" t="s">
        <v>35</v>
      </c>
      <c r="Y1020" s="87" t="str">
        <f>+IFERROR(IF(Z1020="#N/C","#N/C",INDEX(Taxonomy_UniqueValues!A:A,MATCH(Z1020,Taxonomy_UniqueValues!B:B,0))),"#N/C")</f>
        <v>Insecta</v>
      </c>
      <c r="Z1020" s="87" t="str">
        <f>+IFERROR(IF(AA1020="#N/C","#N/C",INDEX(Taxonomy_UniqueValues!B:B,MATCH(AA1020,Taxonomy_UniqueValues!C:C,0))),"#N/C")</f>
        <v>Diptera</v>
      </c>
      <c r="AA1020" s="87" t="s">
        <v>49</v>
      </c>
      <c r="AB1020" s="87" t="str">
        <f>+IFERROR(IF(AC1020="#N/C","#N/C",INDEX(Taxonomy_UniqueValues!D:D,MATCH(AC1020,Taxonomy_UniqueValues!E:E,0))),"#N/C")</f>
        <v>#N/C</v>
      </c>
      <c r="AC1020" s="87" t="str">
        <f>+IFERROR(IF(AD1020="#N/C","#N/C",INDEX(Taxonomy_UniqueValues!E:E,MATCH(AD1020,Taxonomy_UniqueValues!F:F,0))),"#N/C")</f>
        <v>#N/C</v>
      </c>
      <c r="AD1020" s="87" t="str">
        <f>+IFERROR(IF(AE1020="#N/C","#N/C",INDEX(Taxonomy_UniqueValues!F:F,MATCH(AE1020,Taxonomy_UniqueValues!G:G,0))),"#N/C")</f>
        <v>#N/C</v>
      </c>
      <c r="AE1020" s="87" t="str">
        <f>+IFERROR(IF(AF1020="#N/C","#N/C",INDEX(Taxonomy_UniqueValues!G:G,MATCH(AF1020,Taxonomy_UniqueValues!H:H,0))),"#N/C")</f>
        <v>#N/C</v>
      </c>
      <c r="AF1020" s="89" t="str">
        <f>+IFERROR(IF(AG1020="#N/C","#N/C",INDEX(Taxonomy_UniqueValues!H:H,MATCH(AG1020,Taxonomy_UniqueValues!I:I,0))),"#N/C")</f>
        <v>#N/C</v>
      </c>
      <c r="AG1020" s="88" t="s">
        <v>37</v>
      </c>
      <c r="AH1020" s="39" t="str" cm="1">
        <f t="array" ref="AH1020">IF(LEN(V1020)&gt;1,V1020,_xlfn.LET(_xlpm.cls,Y1020, _xlpm.ord,IFERROR(Z1020,"#N/C"), _xlpm.subord,IFERROR(AA1020,"#N/C"), _xlpm.infr,IFERROR(AB1020,"#N/C"), _xlpm.sf,IFERROR(AC1020,"#N/C"), _xlpm.fam,IFERROR(AD1020,"#N/C"), _xlpm.subfam,IF(TRIM(AE1020)="-","#N/C",IFERROR(AE1020,"#N/C")),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_xlpm.fallback,IF(IFERROR(Z1020,"#N/C")="#N/C",Y1020,IF(IFERROR(AA1020,"#N/C")="#N/C",Z1020,IF(IFERROR(AB1020,"#N/C")="#N/C",AA1020,IF(IFERROR(AC1020,"#N/C")="#N/C",AB1020,IF(IFERROR(AD1020,"#N/C")="#N/C",AC1020,IF(IFERROR(AE1020,"#N/C")="#N/C",AD1020,"#N/C")))))), _xlpm.finalResult,IF(OR(_xlpm.computedResult="",_xlpm.computedResult="#N/C"),_xlpm.fallback,_xlpm.computedResult), INDEX(_xlpm.finalResult,1)))</f>
        <v>Brachycera</v>
      </c>
      <c r="AI1020" s="106" t="s">
        <v>35</v>
      </c>
      <c r="AJ1020" s="55" t="str">
        <f t="shared" si="133"/>
        <v>Insecta.Diptera.Brachycera.#N/C.#N/C.#N/C.#N/C.#N/C.#N/C</v>
      </c>
    </row>
    <row r="1021" spans="1:36" x14ac:dyDescent="0.25">
      <c r="A1021" s="3">
        <v>239</v>
      </c>
      <c r="B1021" s="50" t="str">
        <f t="shared" si="136"/>
        <v>FAIR-D4_239</v>
      </c>
      <c r="C1021" s="51" t="s">
        <v>908</v>
      </c>
      <c r="D1021" s="4">
        <f t="shared" si="140"/>
        <v>45166</v>
      </c>
      <c r="E1021" s="1" t="s">
        <v>1149</v>
      </c>
      <c r="F1021" s="81" t="str">
        <f>HYPERLINK(VLOOKUP(E1021,Video_List!G:K,5),"video")</f>
        <v>video</v>
      </c>
      <c r="G1021" s="5" t="str">
        <f>IF(ISBLANK(E1021),"",IFERROR(IF(MATCH(E1021,Video_List!$G:$G,)&gt;0,"ok",""),"errr"))</f>
        <v>ok</v>
      </c>
      <c r="H1021" s="1" t="s">
        <v>1150</v>
      </c>
      <c r="I1021" s="81" t="str">
        <f>HYPERLINK(VLOOKUP(H1021,Video_List!G:K,5),"video")</f>
        <v>video</v>
      </c>
      <c r="J1021" s="5" t="str">
        <f>IF(ISBLANK(H1021),"",IFERROR(IF(MATCH(H1021,Video_List!$G:$G,)&gt;0,"ok",""),"error"))</f>
        <v>ok</v>
      </c>
      <c r="K1021" s="2">
        <v>45166.3989351852</v>
      </c>
      <c r="L1021" s="2">
        <v>45166.412615740701</v>
      </c>
      <c r="M1021" s="59">
        <f t="shared" si="137"/>
        <v>1.3680555501196068E-2</v>
      </c>
      <c r="N1021" s="53" t="s">
        <v>46</v>
      </c>
      <c r="O1021" s="54" t="s">
        <v>32</v>
      </c>
      <c r="P1021" s="54" t="s">
        <v>33</v>
      </c>
      <c r="Q1021" s="6">
        <v>239</v>
      </c>
      <c r="R1021" s="5" t="str">
        <f t="shared" si="134"/>
        <v>FAIR-D4/239</v>
      </c>
      <c r="S1021" s="4" t="str">
        <f>IF(ISBLANK(E1021),"",IF(E1021=H1021, "1 video",CONCATENATE((+COUNTIFS(Video_List!$A:$A,Monitoring!C1021,Video_List!$D:$D,"&lt;=" &amp;Monitoring!L1021)-COUNTIFS(Video_List!$A:$A,Monitoring!C1021,Video_List!$D:$D,"&lt;=" &amp;Monitoring!K1021))+1," videos")))</f>
        <v>3 videos</v>
      </c>
      <c r="T1021" s="54" t="s">
        <v>34</v>
      </c>
      <c r="U1021" s="75"/>
      <c r="V1021" s="7" t="str">
        <f t="shared" si="132"/>
        <v/>
      </c>
      <c r="W1021" s="85" t="str">
        <f t="shared" si="139"/>
        <v>yes</v>
      </c>
      <c r="X1021" s="86" t="s">
        <v>35</v>
      </c>
      <c r="Y1021" s="87" t="str">
        <f>+IFERROR(IF(Z1021="#N/C","#N/C",INDEX(Taxonomy_UniqueValues!A:A,MATCH(Z1021,Taxonomy_UniqueValues!B:B,0))),"#N/C")</f>
        <v>Insecta</v>
      </c>
      <c r="Z1021" s="87" t="str">
        <f>+IFERROR(IF(AA1021="#N/C","#N/C",INDEX(Taxonomy_UniqueValues!B:B,MATCH(AA1021,Taxonomy_UniqueValues!C:C,0))),"#N/C")</f>
        <v>Diptera</v>
      </c>
      <c r="AA1021" s="87" t="str">
        <f>+IFERROR(IF(AC1021="#N/C","#N/C",INDEX(Taxonomy_UniqueValues!C:C,MATCH(AC1021,Taxonomy_UniqueValues!E:E,0))),"#N/C")</f>
        <v>Brachycera</v>
      </c>
      <c r="AB1021" s="87" t="str">
        <f>+IFERROR(IF(AC1021="#N/C","#N/C",INDEX(Taxonomy_UniqueValues!D:D,MATCH(AC1021,Taxonomy_UniqueValues!E:E,0))),"#N/C")</f>
        <v>Muscomorpha</v>
      </c>
      <c r="AC1021" s="87" t="s">
        <v>36</v>
      </c>
      <c r="AD1021" s="87" t="str">
        <f>+IFERROR(IF(AE1021="#N/C","#N/C",INDEX(Taxonomy_UniqueValues!F:F,MATCH(AE1021,Taxonomy_UniqueValues!G:G,0))),"#N/C")</f>
        <v>#N/C</v>
      </c>
      <c r="AE1021" s="87" t="str">
        <f>+IFERROR(IF(AF1021="#N/C","#N/C",INDEX(Taxonomy_UniqueValues!G:G,MATCH(AF1021,Taxonomy_UniqueValues!H:H,0))),"#N/C")</f>
        <v>#N/C</v>
      </c>
      <c r="AF1021" s="89" t="str">
        <f>+IFERROR(IF(AG1021="#N/C","#N/C",INDEX(Taxonomy_UniqueValues!H:H,MATCH(AG1021,Taxonomy_UniqueValues!I:I,0))),"#N/C")</f>
        <v>#N/C</v>
      </c>
      <c r="AG1021" s="88" t="s">
        <v>37</v>
      </c>
      <c r="AH1021" s="39" t="str" cm="1">
        <f t="array" ref="AH1021">IF(LEN(V1021)&gt;1,V1021,_xlfn.LET(_xlpm.cls,Y1021, _xlpm.ord,IFERROR(Z1021,"#N/C"), _xlpm.subord,IFERROR(AA1021,"#N/C"), _xlpm.infr,IFERROR(AB1021,"#N/C"), _xlpm.sf,IFERROR(AC1021,"#N/C"), _xlpm.fam,IFERROR(AD1021,"#N/C"), _xlpm.subfam,IF(TRIM(AE1021)="-","#N/C",IFERROR(AE1021,"#N/C")),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_xlpm.fallback,IF(IFERROR(Z1021,"#N/C")="#N/C",Y1021,IF(IFERROR(AA1021,"#N/C")="#N/C",Z1021,IF(IFERROR(AB1021,"#N/C")="#N/C",AA1021,IF(IFERROR(AC1021,"#N/C")="#N/C",AB1021,IF(IFERROR(AD1021,"#N/C")="#N/C",AC1021,IF(IFERROR(AE1021,"#N/C")="#N/C",AD1021,"#N/C")))))), _xlpm.finalResult,IF(OR(_xlpm.computedResult="",_xlpm.computedResult="#N/C"),_xlpm.fallback,_xlpm.computedResult), INDEX(_xlpm.finalResult,1)))</f>
        <v>Muscoidea</v>
      </c>
      <c r="AI1021" s="106" t="s">
        <v>35</v>
      </c>
      <c r="AJ1021" s="55" t="str">
        <f t="shared" si="133"/>
        <v>Insecta.Diptera.Brachycera.Muscomorpha.Muscoidea.#N/C.#N/C.#N/C.#N/C</v>
      </c>
    </row>
    <row r="1022" spans="1:36" x14ac:dyDescent="0.25">
      <c r="A1022" s="3">
        <v>240</v>
      </c>
      <c r="B1022" s="50" t="str">
        <f t="shared" si="136"/>
        <v>FAIR-D4_240</v>
      </c>
      <c r="C1022" s="51" t="s">
        <v>908</v>
      </c>
      <c r="D1022" s="4">
        <f t="shared" si="140"/>
        <v>45166</v>
      </c>
      <c r="E1022" s="1" t="s">
        <v>1151</v>
      </c>
      <c r="F1022" s="81" t="str">
        <f>HYPERLINK(VLOOKUP(E1022,Video_List!G:K,5),"video")</f>
        <v>video</v>
      </c>
      <c r="G1022" s="5" t="str">
        <f>IF(ISBLANK(E1022),"",IFERROR(IF(MATCH(E1022,Video_List!$G:$G,)&gt;0,"ok",""),"errr"))</f>
        <v>ok</v>
      </c>
      <c r="H1022" s="1" t="s">
        <v>1152</v>
      </c>
      <c r="I1022" s="81" t="str">
        <f>HYPERLINK(VLOOKUP(H1022,Video_List!G:K,5),"video")</f>
        <v>video</v>
      </c>
      <c r="J1022" s="5" t="str">
        <f>IF(ISBLANK(H1022),"",IFERROR(IF(MATCH(H1022,Video_List!$G:$G,)&gt;0,"ok",""),"error"))</f>
        <v>ok</v>
      </c>
      <c r="K1022" s="2">
        <v>45166.4284259259</v>
      </c>
      <c r="L1022" s="2">
        <v>45166.447094907402</v>
      </c>
      <c r="M1022" s="59">
        <f t="shared" si="137"/>
        <v>1.8668981501832604E-2</v>
      </c>
      <c r="N1022" s="53" t="s">
        <v>46</v>
      </c>
      <c r="O1022" s="54" t="s">
        <v>35</v>
      </c>
      <c r="P1022" s="54" t="s">
        <v>46</v>
      </c>
      <c r="Q1022" s="6">
        <v>240</v>
      </c>
      <c r="R1022" s="5" t="str">
        <f t="shared" si="134"/>
        <v>FAIR-D4/240</v>
      </c>
      <c r="S1022" s="4" t="str">
        <f>IF(ISBLANK(E1022),"",IF(E1022=H1022, "1 video",CONCATENATE((+COUNTIFS(Video_List!$A:$A,Monitoring!C1022,Video_List!$D:$D,"&lt;=" &amp;Monitoring!L1022)-COUNTIFS(Video_List!$A:$A,Monitoring!C1022,Video_List!$D:$D,"&lt;=" &amp;Monitoring!K1022))+1," videos")))</f>
        <v>2 videos</v>
      </c>
      <c r="T1022" s="54" t="s">
        <v>34</v>
      </c>
      <c r="U1022" s="75"/>
      <c r="V1022" s="7" t="str">
        <f t="shared" si="132"/>
        <v/>
      </c>
      <c r="W1022" s="85" t="str">
        <f t="shared" si="139"/>
        <v>no</v>
      </c>
      <c r="X1022" s="86" t="s">
        <v>35</v>
      </c>
      <c r="Y1022" s="87" t="str">
        <f>+IFERROR(IF(Z1022="#N/C","#N/C",INDEX(Taxonomy_UniqueValues!A:A,MATCH(Z1022,Taxonomy_UniqueValues!B:B,0))),"#N/C")</f>
        <v>Insecta</v>
      </c>
      <c r="Z1022" s="87" t="str">
        <f>+IFERROR(IF(AA1022="#N/C","#N/C",INDEX(Taxonomy_UniqueValues!B:B,MATCH(AA1022,Taxonomy_UniqueValues!C:C,0))),"#N/C")</f>
        <v>Diptera</v>
      </c>
      <c r="AA1022" s="87" t="s">
        <v>49</v>
      </c>
      <c r="AB1022" s="87" t="str">
        <f>+IFERROR(IF(AC1022="#N/C","#N/C",INDEX(Taxonomy_UniqueValues!D:D,MATCH(AC1022,Taxonomy_UniqueValues!E:E,0))),"#N/C")</f>
        <v>#N/C</v>
      </c>
      <c r="AC1022" s="87" t="str">
        <f>+IFERROR(IF(AD1022="#N/C","#N/C",INDEX(Taxonomy_UniqueValues!E:E,MATCH(AD1022,Taxonomy_UniqueValues!F:F,0))),"#N/C")</f>
        <v>#N/C</v>
      </c>
      <c r="AD1022" s="87" t="str">
        <f>+IFERROR(IF(AE1022="#N/C","#N/C",INDEX(Taxonomy_UniqueValues!F:F,MATCH(AE1022,Taxonomy_UniqueValues!G:G,0))),"#N/C")</f>
        <v>#N/C</v>
      </c>
      <c r="AE1022" s="87" t="str">
        <f>+IFERROR(IF(AF1022="#N/C","#N/C",INDEX(Taxonomy_UniqueValues!G:G,MATCH(AF1022,Taxonomy_UniqueValues!H:H,0))),"#N/C")</f>
        <v>#N/C</v>
      </c>
      <c r="AF1022" s="89" t="str">
        <f>+IFERROR(IF(AG1022="#N/C","#N/C",INDEX(Taxonomy_UniqueValues!H:H,MATCH(AG1022,Taxonomy_UniqueValues!I:I,0))),"#N/C")</f>
        <v>#N/C</v>
      </c>
      <c r="AG1022" s="88" t="s">
        <v>37</v>
      </c>
      <c r="AH1022" s="39" t="str" cm="1">
        <f t="array" ref="AH1022">IF(LEN(V1022)&gt;1,V1022,_xlfn.LET(_xlpm.cls,Y1022, _xlpm.ord,IFERROR(Z1022,"#N/C"), _xlpm.subord,IFERROR(AA1022,"#N/C"), _xlpm.infr,IFERROR(AB1022,"#N/C"), _xlpm.sf,IFERROR(AC1022,"#N/C"), _xlpm.fam,IFERROR(AD1022,"#N/C"), _xlpm.subfam,IF(TRIM(AE1022)="-","#N/C",IFERROR(AE1022,"#N/C")),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_xlpm.fallback,IF(IFERROR(Z1022,"#N/C")="#N/C",Y1022,IF(IFERROR(AA1022,"#N/C")="#N/C",Z1022,IF(IFERROR(AB1022,"#N/C")="#N/C",AA1022,IF(IFERROR(AC1022,"#N/C")="#N/C",AB1022,IF(IFERROR(AD1022,"#N/C")="#N/C",AC1022,IF(IFERROR(AE1022,"#N/C")="#N/C",AD1022,"#N/C")))))), _xlpm.finalResult,IF(OR(_xlpm.computedResult="",_xlpm.computedResult="#N/C"),_xlpm.fallback,_xlpm.computedResult), INDEX(_xlpm.finalResult,1)))</f>
        <v>Brachycera</v>
      </c>
      <c r="AI1022" s="106" t="s">
        <v>35</v>
      </c>
      <c r="AJ1022" s="55" t="str">
        <f t="shared" si="133"/>
        <v>Insecta.Diptera.Brachycera.#N/C.#N/C.#N/C.#N/C.#N/C.#N/C</v>
      </c>
    </row>
    <row r="1023" spans="1:36" x14ac:dyDescent="0.25">
      <c r="A1023" s="3">
        <v>241</v>
      </c>
      <c r="B1023" s="50" t="str">
        <f t="shared" si="136"/>
        <v>FAIR-D4_241</v>
      </c>
      <c r="C1023" s="51" t="s">
        <v>908</v>
      </c>
      <c r="D1023" s="4">
        <f t="shared" si="140"/>
        <v>45166</v>
      </c>
      <c r="E1023" s="1" t="s">
        <v>1153</v>
      </c>
      <c r="F1023" s="81" t="str">
        <f>HYPERLINK(VLOOKUP(E1023,Video_List!G:K,5),"video")</f>
        <v>video</v>
      </c>
      <c r="G1023" s="5" t="str">
        <f>IF(ISBLANK(E1023),"",IFERROR(IF(MATCH(E1023,Video_List!$G:$G,)&gt;0,"ok",""),"errr"))</f>
        <v>ok</v>
      </c>
      <c r="H1023" s="1" t="s">
        <v>1154</v>
      </c>
      <c r="I1023" s="81" t="str">
        <f>HYPERLINK(VLOOKUP(H1023,Video_List!G:K,5),"video")</f>
        <v>video</v>
      </c>
      <c r="J1023" s="5" t="str">
        <f>IF(ISBLANK(H1023),"",IFERROR(IF(MATCH(H1023,Video_List!$G:$G,)&gt;0,"ok",""),"error"))</f>
        <v>ok</v>
      </c>
      <c r="K1023" s="2">
        <v>45166.4692476852</v>
      </c>
      <c r="L1023" s="2">
        <v>45166.471597222197</v>
      </c>
      <c r="M1023" s="59">
        <f t="shared" si="137"/>
        <v>2.3495369969168678E-3</v>
      </c>
      <c r="N1023" s="53" t="s">
        <v>46</v>
      </c>
      <c r="O1023" s="54" t="s">
        <v>35</v>
      </c>
      <c r="P1023" s="54" t="s">
        <v>46</v>
      </c>
      <c r="Q1023" s="6">
        <v>241</v>
      </c>
      <c r="R1023" s="5" t="str">
        <f t="shared" si="134"/>
        <v>FAIR-D4/241</v>
      </c>
      <c r="S1023" s="4" t="str">
        <f>IF(ISBLANK(E1023),"",IF(E1023=H1023, "1 video",CONCATENATE((+COUNTIFS(Video_List!$A:$A,Monitoring!C1023,Video_List!$D:$D,"&lt;=" &amp;Monitoring!L1023)-COUNTIFS(Video_List!$A:$A,Monitoring!C1023,Video_List!$D:$D,"&lt;=" &amp;Monitoring!K1023))+1," videos")))</f>
        <v>3 videos</v>
      </c>
      <c r="T1023" s="54" t="s">
        <v>34</v>
      </c>
      <c r="U1023" s="75"/>
      <c r="V1023" s="7" t="str">
        <f t="shared" si="132"/>
        <v/>
      </c>
      <c r="W1023" s="85" t="str">
        <f t="shared" si="139"/>
        <v>no</v>
      </c>
      <c r="X1023" s="86" t="s">
        <v>35</v>
      </c>
      <c r="Y1023" s="87" t="str">
        <f>+IFERROR(IF(Z1023="#N/C","#N/C",INDEX(Taxonomy_UniqueValues!A:A,MATCH(Z1023,Taxonomy_UniqueValues!B:B,0))),"#N/C")</f>
        <v>Insecta</v>
      </c>
      <c r="Z1023" s="87" t="str">
        <f>+IFERROR(IF(AA1023="#N/C","#N/C",INDEX(Taxonomy_UniqueValues!B:B,MATCH(AA1023,Taxonomy_UniqueValues!C:C,0))),"#N/C")</f>
        <v>Diptera</v>
      </c>
      <c r="AA1023" s="87" t="s">
        <v>49</v>
      </c>
      <c r="AB1023" s="87" t="str">
        <f>+IFERROR(IF(AC1023="#N/C","#N/C",INDEX(Taxonomy_UniqueValues!D:D,MATCH(AC1023,Taxonomy_UniqueValues!E:E,0))),"#N/C")</f>
        <v>#N/C</v>
      </c>
      <c r="AC1023" s="87" t="str">
        <f>+IFERROR(IF(AD1023="#N/C","#N/C",INDEX(Taxonomy_UniqueValues!E:E,MATCH(AD1023,Taxonomy_UniqueValues!F:F,0))),"#N/C")</f>
        <v>#N/C</v>
      </c>
      <c r="AD1023" s="87" t="str">
        <f>+IFERROR(IF(AE1023="#N/C","#N/C",INDEX(Taxonomy_UniqueValues!F:F,MATCH(AE1023,Taxonomy_UniqueValues!G:G,0))),"#N/C")</f>
        <v>#N/C</v>
      </c>
      <c r="AE1023" s="87" t="str">
        <f>+IFERROR(IF(AF1023="#N/C","#N/C",INDEX(Taxonomy_UniqueValues!G:G,MATCH(AF1023,Taxonomy_UniqueValues!H:H,0))),"#N/C")</f>
        <v>#N/C</v>
      </c>
      <c r="AF1023" s="89" t="str">
        <f>+IFERROR(IF(AG1023="#N/C","#N/C",INDEX(Taxonomy_UniqueValues!H:H,MATCH(AG1023,Taxonomy_UniqueValues!I:I,0))),"#N/C")</f>
        <v>#N/C</v>
      </c>
      <c r="AG1023" s="88" t="s">
        <v>37</v>
      </c>
      <c r="AH1023" s="39" t="str" cm="1">
        <f t="array" ref="AH1023">IF(LEN(V1023)&gt;1,V1023,_xlfn.LET(_xlpm.cls,Y1023, _xlpm.ord,IFERROR(Z1023,"#N/C"), _xlpm.subord,IFERROR(AA1023,"#N/C"), _xlpm.infr,IFERROR(AB1023,"#N/C"), _xlpm.sf,IFERROR(AC1023,"#N/C"), _xlpm.fam,IFERROR(AD1023,"#N/C"), _xlpm.subfam,IF(TRIM(AE1023)="-","#N/C",IFERROR(AE1023,"#N/C")),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_xlpm.fallback,IF(IFERROR(Z1023,"#N/C")="#N/C",Y1023,IF(IFERROR(AA1023,"#N/C")="#N/C",Z1023,IF(IFERROR(AB1023,"#N/C")="#N/C",AA1023,IF(IFERROR(AC1023,"#N/C")="#N/C",AB1023,IF(IFERROR(AD1023,"#N/C")="#N/C",AC1023,IF(IFERROR(AE1023,"#N/C")="#N/C",AD1023,"#N/C")))))), _xlpm.finalResult,IF(OR(_xlpm.computedResult="",_xlpm.computedResult="#N/C"),_xlpm.fallback,_xlpm.computedResult), INDEX(_xlpm.finalResult,1)))</f>
        <v>Brachycera</v>
      </c>
      <c r="AI1023" s="106" t="s">
        <v>35</v>
      </c>
      <c r="AJ1023" s="55" t="str">
        <f t="shared" si="133"/>
        <v>Insecta.Diptera.Brachycera.#N/C.#N/C.#N/C.#N/C.#N/C.#N/C</v>
      </c>
    </row>
    <row r="1024" spans="1:36" x14ac:dyDescent="0.25">
      <c r="A1024" s="3">
        <v>242</v>
      </c>
      <c r="B1024" s="50" t="str">
        <f t="shared" si="136"/>
        <v>FAIR-D4_242</v>
      </c>
      <c r="C1024" s="51" t="s">
        <v>908</v>
      </c>
      <c r="D1024" s="4">
        <f t="shared" si="140"/>
        <v>45166</v>
      </c>
      <c r="E1024" s="1" t="s">
        <v>1155</v>
      </c>
      <c r="F1024" s="81" t="str">
        <f>HYPERLINK(VLOOKUP(E1024,Video_List!G:K,5),"video")</f>
        <v>video</v>
      </c>
      <c r="G1024" s="5" t="str">
        <f>IF(ISBLANK(E1024),"",IFERROR(IF(MATCH(E1024,Video_List!$G:$G,)&gt;0,"ok",""),"errr"))</f>
        <v>ok</v>
      </c>
      <c r="H1024" s="1" t="s">
        <v>1156</v>
      </c>
      <c r="I1024" s="81" t="str">
        <f>HYPERLINK(VLOOKUP(H1024,Video_List!G:K,5),"video")</f>
        <v>video</v>
      </c>
      <c r="J1024" s="5" t="str">
        <f>IF(ISBLANK(H1024),"",IFERROR(IF(MATCH(H1024,Video_List!$G:$G,)&gt;0,"ok",""),"error"))</f>
        <v>ok</v>
      </c>
      <c r="K1024" s="2">
        <v>45166.475243055596</v>
      </c>
      <c r="L1024" s="2">
        <v>45166.477592592601</v>
      </c>
      <c r="M1024" s="59">
        <f t="shared" si="137"/>
        <v>2.3495370041928254E-3</v>
      </c>
      <c r="N1024" s="53" t="s">
        <v>46</v>
      </c>
      <c r="O1024" s="54" t="s">
        <v>35</v>
      </c>
      <c r="P1024" s="54" t="s">
        <v>46</v>
      </c>
      <c r="Q1024" s="6">
        <v>242</v>
      </c>
      <c r="R1024" s="5" t="str">
        <f t="shared" si="134"/>
        <v>FAIR-D4/242</v>
      </c>
      <c r="S1024" s="4" t="str">
        <f>IF(ISBLANK(E1024),"",IF(E1024=H1024, "1 video",CONCATENATE((+COUNTIFS(Video_List!$A:$A,Monitoring!C1024,Video_List!$D:$D,"&lt;=" &amp;Monitoring!L1024)-COUNTIFS(Video_List!$A:$A,Monitoring!C1024,Video_List!$D:$D,"&lt;=" &amp;Monitoring!K1024))+1," videos")))</f>
        <v>2 videos</v>
      </c>
      <c r="T1024" s="54" t="s">
        <v>34</v>
      </c>
      <c r="U1024" s="75"/>
      <c r="V1024" s="7" t="str">
        <f t="shared" ref="V1024:V1087" si="141">IF(IFERROR(FIND("fly_small",U1024),0)&gt;0,"fly_small",IF(IFERROR(FIND("fly at the border",U1024),0)&gt;0,"fly",IF(IFERROR(FIND("insect_small",U1024),0)&gt;0,"insect_small","")))</f>
        <v/>
      </c>
      <c r="W1024" s="85" t="str">
        <f t="shared" si="139"/>
        <v>no</v>
      </c>
      <c r="X1024" s="86" t="s">
        <v>35</v>
      </c>
      <c r="Y1024" s="87" t="str">
        <f>+IFERROR(IF(Z1024="#N/C","#N/C",INDEX(Taxonomy_UniqueValues!A:A,MATCH(Z1024,Taxonomy_UniqueValues!B:B,0))),"#N/C")</f>
        <v>Insecta</v>
      </c>
      <c r="Z1024" s="87" t="str">
        <f>+IFERROR(IF(AA1024="#N/C","#N/C",INDEX(Taxonomy_UniqueValues!B:B,MATCH(AA1024,Taxonomy_UniqueValues!C:C,0))),"#N/C")</f>
        <v>Diptera</v>
      </c>
      <c r="AA1024" s="87" t="s">
        <v>49</v>
      </c>
      <c r="AB1024" s="87" t="str">
        <f>+IFERROR(IF(AC1024="#N/C","#N/C",INDEX(Taxonomy_UniqueValues!D:D,MATCH(AC1024,Taxonomy_UniqueValues!E:E,0))),"#N/C")</f>
        <v>#N/C</v>
      </c>
      <c r="AC1024" s="87" t="str">
        <f>+IFERROR(IF(AD1024="#N/C","#N/C",INDEX(Taxonomy_UniqueValues!E:E,MATCH(AD1024,Taxonomy_UniqueValues!F:F,0))),"#N/C")</f>
        <v>#N/C</v>
      </c>
      <c r="AD1024" s="87" t="str">
        <f>+IFERROR(IF(AE1024="#N/C","#N/C",INDEX(Taxonomy_UniqueValues!F:F,MATCH(AE1024,Taxonomy_UniqueValues!G:G,0))),"#N/C")</f>
        <v>#N/C</v>
      </c>
      <c r="AE1024" s="87" t="str">
        <f>+IFERROR(IF(AF1024="#N/C","#N/C",INDEX(Taxonomy_UniqueValues!G:G,MATCH(AF1024,Taxonomy_UniqueValues!H:H,0))),"#N/C")</f>
        <v>#N/C</v>
      </c>
      <c r="AF1024" s="89" t="str">
        <f>+IFERROR(IF(AG1024="#N/C","#N/C",INDEX(Taxonomy_UniqueValues!H:H,MATCH(AG1024,Taxonomy_UniqueValues!I:I,0))),"#N/C")</f>
        <v>#N/C</v>
      </c>
      <c r="AG1024" s="88" t="s">
        <v>37</v>
      </c>
      <c r="AH1024" s="39" t="str" cm="1">
        <f t="array" ref="AH1024">IF(LEN(V1024)&gt;1,V1024,_xlfn.LET(_xlpm.cls,Y1024, _xlpm.ord,IFERROR(Z1024,"#N/C"), _xlpm.subord,IFERROR(AA1024,"#N/C"), _xlpm.infr,IFERROR(AB1024,"#N/C"), _xlpm.sf,IFERROR(AC1024,"#N/C"), _xlpm.fam,IFERROR(AD1024,"#N/C"), _xlpm.subfam,IF(TRIM(AE1024)="-","#N/C",IFERROR(AE1024,"#N/C")),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_xlpm.fallback,IF(IFERROR(Z1024,"#N/C")="#N/C",Y1024,IF(IFERROR(AA1024,"#N/C")="#N/C",Z1024,IF(IFERROR(AB1024,"#N/C")="#N/C",AA1024,IF(IFERROR(AC1024,"#N/C")="#N/C",AB1024,IF(IFERROR(AD1024,"#N/C")="#N/C",AC1024,IF(IFERROR(AE1024,"#N/C")="#N/C",AD1024,"#N/C")))))), _xlpm.finalResult,IF(OR(_xlpm.computedResult="",_xlpm.computedResult="#N/C"),_xlpm.fallback,_xlpm.computedResult), INDEX(_xlpm.finalResult,1)))</f>
        <v>Brachycera</v>
      </c>
      <c r="AI1024" s="106" t="s">
        <v>35</v>
      </c>
      <c r="AJ1024" s="55" t="str">
        <f t="shared" ref="AJ1024:AJ1087" si="142">+CONCATENATE(Y1024,".",Z1024,".",AA1024,".",AB1024,".",AC1024,".",AD1024,".",AE1024,".",AF1024,".",AG1024)</f>
        <v>Insecta.Diptera.Brachycera.#N/C.#N/C.#N/C.#N/C.#N/C.#N/C</v>
      </c>
    </row>
    <row r="1025" spans="1:36" x14ac:dyDescent="0.25">
      <c r="A1025" s="3">
        <v>243</v>
      </c>
      <c r="B1025" s="50" t="str">
        <f t="shared" si="136"/>
        <v>FAIR-D4_243</v>
      </c>
      <c r="C1025" s="51" t="s">
        <v>908</v>
      </c>
      <c r="D1025" s="4">
        <f t="shared" si="140"/>
        <v>45166</v>
      </c>
      <c r="E1025" s="1" t="s">
        <v>1157</v>
      </c>
      <c r="F1025" s="81" t="str">
        <f>HYPERLINK(VLOOKUP(E1025,Video_List!G:K,5),"video")</f>
        <v>video</v>
      </c>
      <c r="G1025" s="5" t="str">
        <f>IF(ISBLANK(E1025),"",IFERROR(IF(MATCH(E1025,Video_List!$G:$G,)&gt;0,"ok",""),"errr"))</f>
        <v>ok</v>
      </c>
      <c r="H1025" s="1" t="s">
        <v>1157</v>
      </c>
      <c r="I1025" s="81" t="str">
        <f>HYPERLINK(VLOOKUP(H1025,Video_List!G:K,5),"video")</f>
        <v>video</v>
      </c>
      <c r="J1025" s="5" t="str">
        <f>IF(ISBLANK(H1025),"",IFERROR(IF(MATCH(H1025,Video_List!$G:$G,)&gt;0,"ok",""),"error"))</f>
        <v>ok</v>
      </c>
      <c r="K1025" s="2">
        <v>45166.480983796297</v>
      </c>
      <c r="L1025" s="2">
        <v>45166.481365740801</v>
      </c>
      <c r="M1025" s="59">
        <f t="shared" si="137"/>
        <v>3.8194450462469831E-4</v>
      </c>
      <c r="N1025" s="53" t="s">
        <v>46</v>
      </c>
      <c r="O1025" s="54" t="s">
        <v>35</v>
      </c>
      <c r="P1025" s="54" t="s">
        <v>46</v>
      </c>
      <c r="Q1025" s="6">
        <v>243</v>
      </c>
      <c r="R1025" s="5" t="str">
        <f t="shared" si="134"/>
        <v>FAIR-D4/243</v>
      </c>
      <c r="S1025" s="4" t="str">
        <f>IF(ISBLANK(E1025),"",IF(E1025=H1025, "1 video",CONCATENATE((+COUNTIFS(Video_List!$A:$A,Monitoring!C1025,Video_List!$D:$D,"&lt;=" &amp;Monitoring!L1025)-COUNTIFS(Video_List!$A:$A,Monitoring!C1025,Video_List!$D:$D,"&lt;=" &amp;Monitoring!K1025))+1," videos")))</f>
        <v>1 video</v>
      </c>
      <c r="T1025" s="54" t="s">
        <v>34</v>
      </c>
      <c r="U1025" s="75"/>
      <c r="V1025" s="7" t="str">
        <f t="shared" si="141"/>
        <v/>
      </c>
      <c r="W1025" s="85" t="str">
        <f t="shared" si="139"/>
        <v>no</v>
      </c>
      <c r="X1025" s="86" t="s">
        <v>35</v>
      </c>
      <c r="Y1025" s="87" t="str">
        <f>+IFERROR(IF(Z1025="#N/C","#N/C",INDEX(Taxonomy_UniqueValues!A:A,MATCH(Z1025,Taxonomy_UniqueValues!B:B,0))),"#N/C")</f>
        <v>Insecta</v>
      </c>
      <c r="Z1025" s="87" t="str">
        <f>+IFERROR(IF(AA1025="#N/C","#N/C",INDEX(Taxonomy_UniqueValues!B:B,MATCH(AA1025,Taxonomy_UniqueValues!C:C,0))),"#N/C")</f>
        <v>Diptera</v>
      </c>
      <c r="AA1025" s="87" t="s">
        <v>49</v>
      </c>
      <c r="AB1025" s="87" t="str">
        <f>+IFERROR(IF(AC1025="#N/C","#N/C",INDEX(Taxonomy_UniqueValues!D:D,MATCH(AC1025,Taxonomy_UniqueValues!E:E,0))),"#N/C")</f>
        <v>#N/C</v>
      </c>
      <c r="AC1025" s="87" t="str">
        <f>+IFERROR(IF(AD1025="#N/C","#N/C",INDEX(Taxonomy_UniqueValues!E:E,MATCH(AD1025,Taxonomy_UniqueValues!F:F,0))),"#N/C")</f>
        <v>#N/C</v>
      </c>
      <c r="AD1025" s="87" t="str">
        <f>+IFERROR(IF(AE1025="#N/C","#N/C",INDEX(Taxonomy_UniqueValues!F:F,MATCH(AE1025,Taxonomy_UniqueValues!G:G,0))),"#N/C")</f>
        <v>#N/C</v>
      </c>
      <c r="AE1025" s="87" t="str">
        <f>+IFERROR(IF(AF1025="#N/C","#N/C",INDEX(Taxonomy_UniqueValues!G:G,MATCH(AF1025,Taxonomy_UniqueValues!H:H,0))),"#N/C")</f>
        <v>#N/C</v>
      </c>
      <c r="AF1025" s="89" t="str">
        <f>+IFERROR(IF(AG1025="#N/C","#N/C",INDEX(Taxonomy_UniqueValues!H:H,MATCH(AG1025,Taxonomy_UniqueValues!I:I,0))),"#N/C")</f>
        <v>#N/C</v>
      </c>
      <c r="AG1025" s="88" t="s">
        <v>37</v>
      </c>
      <c r="AH1025" s="39" t="str" cm="1">
        <f t="array" ref="AH1025">IF(LEN(V1025)&gt;1,V1025,_xlfn.LET(_xlpm.cls,Y1025, _xlpm.ord,IFERROR(Z1025,"#N/C"), _xlpm.subord,IFERROR(AA1025,"#N/C"), _xlpm.infr,IFERROR(AB1025,"#N/C"), _xlpm.sf,IFERROR(AC1025,"#N/C"), _xlpm.fam,IFERROR(AD1025,"#N/C"), _xlpm.subfam,IF(TRIM(AE1025)="-","#N/C",IFERROR(AE1025,"#N/C")),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_xlpm.fallback,IF(IFERROR(Z1025,"#N/C")="#N/C",Y1025,IF(IFERROR(AA1025,"#N/C")="#N/C",Z1025,IF(IFERROR(AB1025,"#N/C")="#N/C",AA1025,IF(IFERROR(AC1025,"#N/C")="#N/C",AB1025,IF(IFERROR(AD1025,"#N/C")="#N/C",AC1025,IF(IFERROR(AE1025,"#N/C")="#N/C",AD1025,"#N/C")))))), _xlpm.finalResult,IF(OR(_xlpm.computedResult="",_xlpm.computedResult="#N/C"),_xlpm.fallback,_xlpm.computedResult), INDEX(_xlpm.finalResult,1)))</f>
        <v>Brachycera</v>
      </c>
      <c r="AI1025" s="106" t="s">
        <v>35</v>
      </c>
      <c r="AJ1025" s="55" t="str">
        <f t="shared" si="142"/>
        <v>Insecta.Diptera.Brachycera.#N/C.#N/C.#N/C.#N/C.#N/C.#N/C</v>
      </c>
    </row>
    <row r="1026" spans="1:36" x14ac:dyDescent="0.25">
      <c r="A1026" s="3">
        <v>244</v>
      </c>
      <c r="B1026" s="50" t="str">
        <f t="shared" si="136"/>
        <v>FAIR-D4_244</v>
      </c>
      <c r="C1026" s="51" t="s">
        <v>908</v>
      </c>
      <c r="D1026" s="4">
        <f t="shared" si="140"/>
        <v>45166</v>
      </c>
      <c r="E1026" s="1" t="s">
        <v>1158</v>
      </c>
      <c r="F1026" s="81" t="str">
        <f>HYPERLINK(VLOOKUP(E1026,Video_List!G:K,5),"video")</f>
        <v>video</v>
      </c>
      <c r="G1026" s="5" t="str">
        <f>IF(ISBLANK(E1026),"",IFERROR(IF(MATCH(E1026,Video_List!$G:$G,)&gt;0,"ok",""),"errr"))</f>
        <v>ok</v>
      </c>
      <c r="H1026" s="1" t="s">
        <v>1159</v>
      </c>
      <c r="I1026" s="81" t="str">
        <f>HYPERLINK(VLOOKUP(H1026,Video_List!G:K,5),"video")</f>
        <v>video</v>
      </c>
      <c r="J1026" s="5" t="str">
        <f>IF(ISBLANK(H1026),"",IFERROR(IF(MATCH(H1026,Video_List!$G:$G,)&gt;0,"ok",""),"error"))</f>
        <v>ok</v>
      </c>
      <c r="K1026" s="2">
        <v>45166.511817129598</v>
      </c>
      <c r="L1026" s="2">
        <v>45166.515231481499</v>
      </c>
      <c r="M1026" s="59">
        <f t="shared" si="137"/>
        <v>3.4143519005738199E-3</v>
      </c>
      <c r="N1026" s="53" t="s">
        <v>46</v>
      </c>
      <c r="O1026" s="54" t="s">
        <v>32</v>
      </c>
      <c r="P1026" s="54" t="s">
        <v>33</v>
      </c>
      <c r="Q1026" s="6">
        <v>244</v>
      </c>
      <c r="R1026" s="5" t="str">
        <f t="shared" ref="R1026:R1089" si="143">IF(ISBLANK(C1026),"",+CONCATENATE(C1026,"/",Q1026))</f>
        <v>FAIR-D4/244</v>
      </c>
      <c r="S1026" s="4" t="str">
        <f>IF(ISBLANK(E1026),"",IF(E1026=H1026, "1 video",CONCATENATE((+COUNTIFS(Video_List!$A:$A,Monitoring!C1026,Video_List!$D:$D,"&lt;=" &amp;Monitoring!L1026)-COUNTIFS(Video_List!$A:$A,Monitoring!C1026,Video_List!$D:$D,"&lt;=" &amp;Monitoring!K1026))+1," videos")))</f>
        <v>2 videos</v>
      </c>
      <c r="T1026" s="54" t="s">
        <v>34</v>
      </c>
      <c r="U1026" s="75"/>
      <c r="V1026" s="7" t="str">
        <f t="shared" si="141"/>
        <v/>
      </c>
      <c r="W1026" s="85" t="str">
        <f t="shared" si="139"/>
        <v>no</v>
      </c>
      <c r="X1026" s="86" t="s">
        <v>35</v>
      </c>
      <c r="Y1026" s="87" t="str">
        <f>+IFERROR(IF(Z1026="#N/C","#N/C",INDEX(Taxonomy_UniqueValues!A:A,MATCH(Z1026,Taxonomy_UniqueValues!B:B,0))),"#N/C")</f>
        <v>Insecta</v>
      </c>
      <c r="Z1026" s="87" t="str">
        <f>+IFERROR(IF(AA1026="#N/C","#N/C",INDEX(Taxonomy_UniqueValues!B:B,MATCH(AA1026,Taxonomy_UniqueValues!C:C,0))),"#N/C")</f>
        <v>Diptera</v>
      </c>
      <c r="AA1026" s="87" t="s">
        <v>49</v>
      </c>
      <c r="AB1026" s="87" t="str">
        <f>+IFERROR(IF(AC1026="#N/C","#N/C",INDEX(Taxonomy_UniqueValues!D:D,MATCH(AC1026,Taxonomy_UniqueValues!E:E,0))),"#N/C")</f>
        <v>#N/C</v>
      </c>
      <c r="AC1026" s="87" t="str">
        <f>+IFERROR(IF(AD1026="#N/C","#N/C",INDEX(Taxonomy_UniqueValues!E:E,MATCH(AD1026,Taxonomy_UniqueValues!F:F,0))),"#N/C")</f>
        <v>#N/C</v>
      </c>
      <c r="AD1026" s="87" t="str">
        <f>+IFERROR(IF(AE1026="#N/C","#N/C",INDEX(Taxonomy_UniqueValues!F:F,MATCH(AE1026,Taxonomy_UniqueValues!G:G,0))),"#N/C")</f>
        <v>#N/C</v>
      </c>
      <c r="AE1026" s="87" t="str">
        <f>+IFERROR(IF(AF1026="#N/C","#N/C",INDEX(Taxonomy_UniqueValues!G:G,MATCH(AF1026,Taxonomy_UniqueValues!H:H,0))),"#N/C")</f>
        <v>#N/C</v>
      </c>
      <c r="AF1026" s="89" t="str">
        <f>+IFERROR(IF(AG1026="#N/C","#N/C",INDEX(Taxonomy_UniqueValues!H:H,MATCH(AG1026,Taxonomy_UniqueValues!I:I,0))),"#N/C")</f>
        <v>#N/C</v>
      </c>
      <c r="AG1026" s="88" t="s">
        <v>37</v>
      </c>
      <c r="AH1026" s="39" t="str" cm="1">
        <f t="array" ref="AH1026">IF(LEN(V1026)&gt;1,V1026,_xlfn.LET(_xlpm.cls,Y1026, _xlpm.ord,IFERROR(Z1026,"#N/C"), _xlpm.subord,IFERROR(AA1026,"#N/C"), _xlpm.infr,IFERROR(AB1026,"#N/C"), _xlpm.sf,IFERROR(AC1026,"#N/C"), _xlpm.fam,IFERROR(AD1026,"#N/C"), _xlpm.subfam,IF(TRIM(AE1026)="-","#N/C",IFERROR(AE1026,"#N/C")),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_xlpm.fallback,IF(IFERROR(Z1026,"#N/C")="#N/C",Y1026,IF(IFERROR(AA1026,"#N/C")="#N/C",Z1026,IF(IFERROR(AB1026,"#N/C")="#N/C",AA1026,IF(IFERROR(AC1026,"#N/C")="#N/C",AB1026,IF(IFERROR(AD1026,"#N/C")="#N/C",AC1026,IF(IFERROR(AE1026,"#N/C")="#N/C",AD1026,"#N/C")))))), _xlpm.finalResult,IF(OR(_xlpm.computedResult="",_xlpm.computedResult="#N/C"),_xlpm.fallback,_xlpm.computedResult), INDEX(_xlpm.finalResult,1)))</f>
        <v>Brachycera</v>
      </c>
      <c r="AI1026" s="106" t="s">
        <v>35</v>
      </c>
      <c r="AJ1026" s="55" t="str">
        <f t="shared" si="142"/>
        <v>Insecta.Diptera.Brachycera.#N/C.#N/C.#N/C.#N/C.#N/C.#N/C</v>
      </c>
    </row>
    <row r="1027" spans="1:36" x14ac:dyDescent="0.25">
      <c r="A1027" s="3">
        <v>245</v>
      </c>
      <c r="B1027" s="50" t="str">
        <f t="shared" si="136"/>
        <v>FAIR-D4_245</v>
      </c>
      <c r="C1027" s="51" t="s">
        <v>908</v>
      </c>
      <c r="D1027" s="4">
        <f t="shared" si="140"/>
        <v>45166</v>
      </c>
      <c r="E1027" s="1" t="s">
        <v>1160</v>
      </c>
      <c r="F1027" s="81" t="str">
        <f>HYPERLINK(VLOOKUP(E1027,Video_List!G:K,5),"video")</f>
        <v>video</v>
      </c>
      <c r="G1027" s="5" t="str">
        <f>IF(ISBLANK(E1027),"",IFERROR(IF(MATCH(E1027,Video_List!$G:$G,)&gt;0,"ok",""),"errr"))</f>
        <v>ok</v>
      </c>
      <c r="H1027" s="1" t="s">
        <v>1160</v>
      </c>
      <c r="I1027" s="81" t="str">
        <f>HYPERLINK(VLOOKUP(H1027,Video_List!G:K,5),"video")</f>
        <v>video</v>
      </c>
      <c r="J1027" s="5" t="str">
        <f>IF(ISBLANK(H1027),"",IFERROR(IF(MATCH(H1027,Video_List!$G:$G,)&gt;0,"ok",""),"error"))</f>
        <v>ok</v>
      </c>
      <c r="K1027" s="2">
        <v>45166.543472222198</v>
      </c>
      <c r="L1027" s="2">
        <v>45166.543657407397</v>
      </c>
      <c r="M1027" s="59">
        <f t="shared" si="137"/>
        <v>1.8518519937060773E-4</v>
      </c>
      <c r="N1027" s="53" t="s">
        <v>46</v>
      </c>
      <c r="O1027" s="54" t="s">
        <v>35</v>
      </c>
      <c r="P1027" s="54" t="s">
        <v>46</v>
      </c>
      <c r="Q1027" s="6">
        <v>245</v>
      </c>
      <c r="R1027" s="5" t="str">
        <f t="shared" si="143"/>
        <v>FAIR-D4/245</v>
      </c>
      <c r="S1027" s="4" t="str">
        <f>IF(ISBLANK(E1027),"",IF(E1027=H1027, "1 video",CONCATENATE((+COUNTIFS(Video_List!$A:$A,Monitoring!C1027,Video_List!$D:$D,"&lt;=" &amp;Monitoring!L1027)-COUNTIFS(Video_List!$A:$A,Monitoring!C1027,Video_List!$D:$D,"&lt;=" &amp;Monitoring!K1027))+1," videos")))</f>
        <v>1 video</v>
      </c>
      <c r="T1027" s="54" t="s">
        <v>34</v>
      </c>
      <c r="U1027" s="75"/>
      <c r="V1027" s="7" t="str">
        <f t="shared" si="141"/>
        <v/>
      </c>
      <c r="W1027" s="85" t="str">
        <f t="shared" si="139"/>
        <v>yes</v>
      </c>
      <c r="X1027" s="86" t="s">
        <v>35</v>
      </c>
      <c r="Y1027" s="87" t="str">
        <f>+IFERROR(IF(Z1027="#N/C","#N/C",IF(Z1027=0,INDEX(Taxonomy_UniqueValues!A:A,MATCH(AA1027,Taxonomy_UniqueValues!C:C,0)),INDEX(Taxonomy_UniqueValues!A:A,MATCH(Z1027,Taxonomy_UniqueValues!B:B,0)))),"#N/C")</f>
        <v>Insecta</v>
      </c>
      <c r="Z1027" s="87" t="str">
        <f>+IFERROR(IF(AA1027="#N/C","#N/C",IF(AA1027=0,INDEX(Taxonomy_UniqueValues!B:B,MATCH(AB1027,Taxonomy_UniqueValues!D:D,0)),INDEX(Taxonomy_UniqueValues!B:B,MATCH(AA1027,Taxonomy_UniqueValues!C:C,0)))),"#N/C")</f>
        <v>Diptera</v>
      </c>
      <c r="AA1027" s="87" t="str">
        <f>+IFERROR(IF(AB1027="#N/C","#N/C",IF(AB1027=0,INDEX(Taxonomy_UniqueValues!C:C,MATCH(AC1027,Taxonomy_UniqueValues!E:E,0)),INDEX(Taxonomy_UniqueValues!C:C,MATCH(AB1027,Taxonomy_UniqueValues!D:D,0)))),"#N/C")</f>
        <v>Brachycera</v>
      </c>
      <c r="AB1027" s="87" t="str">
        <f>+IFERROR(IF(AC1027="#N/C","#N/C",IF(AC1027=0,INDEX(Taxonomy_UniqueValues!D:D,MATCH(AD1027,Taxonomy_UniqueValues!F:F,0)),INDEX(Taxonomy_UniqueValues!D:D,MATCH(AC1027,Taxonomy_UniqueValues!E:E,0)))),"#N/C")</f>
        <v>Muscomorpha</v>
      </c>
      <c r="AC1027" s="87" t="str">
        <f>+IFERROR(IF(AD1027="#N/C","#N/C",IF(AD1027=0,INDEX(Taxonomy_UniqueValues!E:E,MATCH(AE1027,Taxonomy_UniqueValues!G:G,0)),INDEX(Taxonomy_UniqueValues!E:E,MATCH(AD1027,Taxonomy_UniqueValues!F:F,0)))),"#N/C")</f>
        <v>Muscoidea</v>
      </c>
      <c r="AD1027" s="87" t="str">
        <f>+IFERROR(IF(AE1027="#N/C","#N/C",IF(AE1027=0,INDEX(Taxonomy_UniqueValues!F:F,MATCH(AF1027,Taxonomy_UniqueValues!H:H,0)),INDEX(Taxonomy_UniqueValues!F:F,MATCH(AE1027,Taxonomy_UniqueValues!G:G,0)))),"#N/C")</f>
        <v>Fanniidae</v>
      </c>
      <c r="AE1027" s="87">
        <f>+IFERROR(IF(AF1027="#N/C","#N/C",INDEX(Taxonomy_UniqueValues!G:G,MATCH(AF1027,Taxonomy_UniqueValues!H:H,0))),"#N/C")</f>
        <v>0</v>
      </c>
      <c r="AF1027" s="89" t="s">
        <v>39</v>
      </c>
      <c r="AG1027" s="88" t="s">
        <v>37</v>
      </c>
      <c r="AH1027" s="39" t="str" cm="1">
        <f t="array" ref="AH1027">IF(LEN(V1027)&gt;1,V1027,_xlfn.LET(_xlpm.cls,Y1027, _xlpm.ord,IFERROR(Z1027,"#N/C"), _xlpm.subord,IFERROR(AA1027,"#N/C"), _xlpm.infr,IFERROR(AB1027,"#N/C"), _xlpm.sf,IFERROR(AC1027,"#N/C"), _xlpm.fam,IFERROR(AD1027,"#N/C"), _xlpm.subfam,IF(TRIM(AE1027)="-","#N/C",IFERROR(AE1027,"#N/C")),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_xlpm.fallback,IF(IFERROR(Z1027,"#N/C")="#N/C",Y1027,IF(IFERROR(AA1027,"#N/C")="#N/C",Z1027,IF(IFERROR(AB1027,"#N/C")="#N/C",AA1027,IF(IFERROR(AC1027,"#N/C")="#N/C",AB1027,IF(IFERROR(AD1027,"#N/C")="#N/C",AC1027,IF(IFERROR(AE1027,"#N/C")="#N/C",AD1027,"#N/C")))))), _xlpm.finalResult,IF(OR(_xlpm.computedResult="",_xlpm.computedResult="#N/C"),_xlpm.fallback,_xlpm.computedResult), INDEX(_xlpm.finalResult,1)))</f>
        <v>fly</v>
      </c>
      <c r="AI1027" s="106" t="s">
        <v>35</v>
      </c>
      <c r="AJ1027" s="55" t="str">
        <f t="shared" si="142"/>
        <v>Insecta.Diptera.Brachycera.Muscomorpha.Muscoidea.Fanniidae.0.Fannia.#N/C</v>
      </c>
    </row>
    <row r="1028" spans="1:36" x14ac:dyDescent="0.25">
      <c r="A1028" s="3">
        <v>246</v>
      </c>
      <c r="B1028" s="50" t="str">
        <f t="shared" si="136"/>
        <v>FAIR-D4_246</v>
      </c>
      <c r="C1028" s="51" t="s">
        <v>908</v>
      </c>
      <c r="D1028" s="4">
        <f t="shared" si="140"/>
        <v>45166</v>
      </c>
      <c r="E1028" s="1" t="s">
        <v>1161</v>
      </c>
      <c r="F1028" s="81" t="str">
        <f>HYPERLINK(VLOOKUP(E1028,Video_List!G:K,5),"video")</f>
        <v>video</v>
      </c>
      <c r="G1028" s="5" t="str">
        <f>IF(ISBLANK(E1028),"",IFERROR(IF(MATCH(E1028,Video_List!$G:$G,)&gt;0,"ok",""),"errr"))</f>
        <v>ok</v>
      </c>
      <c r="H1028" s="1" t="s">
        <v>1162</v>
      </c>
      <c r="I1028" s="81" t="str">
        <f>HYPERLINK(VLOOKUP(H1028,Video_List!G:K,5),"video")</f>
        <v>video</v>
      </c>
      <c r="J1028" s="5" t="str">
        <f>IF(ISBLANK(H1028),"",IFERROR(IF(MATCH(H1028,Video_List!$G:$G,)&gt;0,"ok",""),"error"))</f>
        <v>ok</v>
      </c>
      <c r="K1028" s="2">
        <v>45166.553993055597</v>
      </c>
      <c r="L1028" s="2">
        <v>45166.556736111103</v>
      </c>
      <c r="M1028" s="59">
        <f t="shared" si="137"/>
        <v>2.7430555055616423E-3</v>
      </c>
      <c r="N1028" s="53" t="s">
        <v>31</v>
      </c>
      <c r="O1028" s="54" t="s">
        <v>32</v>
      </c>
      <c r="P1028" s="54" t="s">
        <v>33</v>
      </c>
      <c r="Q1028" s="6">
        <v>246</v>
      </c>
      <c r="R1028" s="5" t="str">
        <f t="shared" si="143"/>
        <v>FAIR-D4/246</v>
      </c>
      <c r="S1028" s="4" t="str">
        <f>IF(ISBLANK(E1028),"",IF(E1028=H1028, "1 video",CONCATENATE((+COUNTIFS(Video_List!$A:$A,Monitoring!C1028,Video_List!$D:$D,"&lt;=" &amp;Monitoring!L1028)-COUNTIFS(Video_List!$A:$A,Monitoring!C1028,Video_List!$D:$D,"&lt;=" &amp;Monitoring!K1028))+1," videos")))</f>
        <v>2 videos</v>
      </c>
      <c r="T1028" s="54" t="s">
        <v>34</v>
      </c>
      <c r="U1028" s="75"/>
      <c r="V1028" s="7" t="str">
        <f t="shared" si="141"/>
        <v/>
      </c>
      <c r="W1028" s="85" t="str">
        <f t="shared" si="139"/>
        <v>yes</v>
      </c>
      <c r="X1028" s="86" t="s">
        <v>35</v>
      </c>
      <c r="Y1028" s="87" t="str">
        <f>+IFERROR(IF(Z1028="#N/C","#N/C",IF(Z1028=0,INDEX(Taxonomy_UniqueValues!A:A,MATCH(AA1028,Taxonomy_UniqueValues!C:C,0)),INDEX(Taxonomy_UniqueValues!A:A,MATCH(Z1028,Taxonomy_UniqueValues!B:B,0)))),"#N/C")</f>
        <v>Insecta</v>
      </c>
      <c r="Z1028" s="87" t="str">
        <f>+IFERROR(IF(AA1028="#N/C","#N/C",IF(AA1028=0,INDEX(Taxonomy_UniqueValues!B:B,MATCH(AB1028,Taxonomy_UniqueValues!D:D,0)),INDEX(Taxonomy_UniqueValues!B:B,MATCH(AA1028,Taxonomy_UniqueValues!C:C,0)))),"#N/C")</f>
        <v>Diptera</v>
      </c>
      <c r="AA1028" s="87" t="str">
        <f>+IFERROR(IF(AB1028="#N/C","#N/C",IF(AB1028=0,INDEX(Taxonomy_UniqueValues!C:C,MATCH(AC1028,Taxonomy_UniqueValues!E:E,0)),INDEX(Taxonomy_UniqueValues!C:C,MATCH(AB1028,Taxonomy_UniqueValues!D:D,0)))),"#N/C")</f>
        <v>Brachycera</v>
      </c>
      <c r="AB1028" s="87" t="str">
        <f>+IFERROR(IF(AC1028="#N/C","#N/C",IF(AC1028=0,INDEX(Taxonomy_UniqueValues!D:D,MATCH(AD1028,Taxonomy_UniqueValues!F:F,0)),INDEX(Taxonomy_UniqueValues!D:D,MATCH(AC1028,Taxonomy_UniqueValues!E:E,0)))),"#N/C")</f>
        <v>Muscomorpha</v>
      </c>
      <c r="AC1028" s="87" t="str">
        <f>+IFERROR(IF(AD1028="#N/C","#N/C",IF(AD1028=0,INDEX(Taxonomy_UniqueValues!E:E,MATCH(AE1028,Taxonomy_UniqueValues!G:G,0)),INDEX(Taxonomy_UniqueValues!E:E,MATCH(AD1028,Taxonomy_UniqueValues!F:F,0)))),"#N/C")</f>
        <v>Muscoidea</v>
      </c>
      <c r="AD1028" s="87" t="str">
        <f>+IFERROR(IF(AE1028="#N/C","#N/C",IF(AE1028=0,INDEX(Taxonomy_UniqueValues!F:F,MATCH(AF1028,Taxonomy_UniqueValues!H:H,0)),INDEX(Taxonomy_UniqueValues!F:F,MATCH(AE1028,Taxonomy_UniqueValues!G:G,0)))),"#N/C")</f>
        <v>Fanniidae</v>
      </c>
      <c r="AE1028" s="87">
        <f>+IFERROR(IF(AF1028="#N/C","#N/C",INDEX(Taxonomy_UniqueValues!G:G,MATCH(AF1028,Taxonomy_UniqueValues!H:H,0))),"#N/C")</f>
        <v>0</v>
      </c>
      <c r="AF1028" s="89" t="s">
        <v>39</v>
      </c>
      <c r="AG1028" s="88" t="s">
        <v>37</v>
      </c>
      <c r="AH1028" s="39" t="str" cm="1">
        <f t="array" ref="AH1028">IF(LEN(V1028)&gt;1,V1028,_xlfn.LET(_xlpm.cls,Y1028, _xlpm.ord,IFERROR(Z1028,"#N/C"), _xlpm.subord,IFERROR(AA1028,"#N/C"), _xlpm.infr,IFERROR(AB1028,"#N/C"), _xlpm.sf,IFERROR(AC1028,"#N/C"), _xlpm.fam,IFERROR(AD1028,"#N/C"), _xlpm.subfam,IF(TRIM(AE1028)="-","#N/C",IFERROR(AE1028,"#N/C")),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_xlpm.fallback,IF(IFERROR(Z1028,"#N/C")="#N/C",Y1028,IF(IFERROR(AA1028,"#N/C")="#N/C",Z1028,IF(IFERROR(AB1028,"#N/C")="#N/C",AA1028,IF(IFERROR(AC1028,"#N/C")="#N/C",AB1028,IF(IFERROR(AD1028,"#N/C")="#N/C",AC1028,IF(IFERROR(AE1028,"#N/C")="#N/C",AD1028,"#N/C")))))), _xlpm.finalResult,IF(OR(_xlpm.computedResult="",_xlpm.computedResult="#N/C"),_xlpm.fallback,_xlpm.computedResult), INDEX(_xlpm.finalResult,1)))</f>
        <v>fly</v>
      </c>
      <c r="AI1028" s="106" t="s">
        <v>35</v>
      </c>
      <c r="AJ1028" s="55" t="str">
        <f t="shared" si="142"/>
        <v>Insecta.Diptera.Brachycera.Muscomorpha.Muscoidea.Fanniidae.0.Fannia.#N/C</v>
      </c>
    </row>
    <row r="1029" spans="1:36" x14ac:dyDescent="0.25">
      <c r="A1029" s="3">
        <v>247</v>
      </c>
      <c r="B1029" s="50" t="str">
        <f t="shared" si="136"/>
        <v>FAIR-D4_247</v>
      </c>
      <c r="C1029" s="51" t="s">
        <v>908</v>
      </c>
      <c r="D1029" s="4">
        <f t="shared" si="140"/>
        <v>45166</v>
      </c>
      <c r="E1029" s="1" t="s">
        <v>1162</v>
      </c>
      <c r="F1029" s="81" t="str">
        <f>HYPERLINK(VLOOKUP(E1029,Video_List!G:K,5),"video")</f>
        <v>video</v>
      </c>
      <c r="G1029" s="5" t="str">
        <f>IF(ISBLANK(E1029),"",IFERROR(IF(MATCH(E1029,Video_List!$G:$G,)&gt;0,"ok",""),"errr"))</f>
        <v>ok</v>
      </c>
      <c r="H1029" s="1" t="s">
        <v>1162</v>
      </c>
      <c r="I1029" s="81" t="str">
        <f>HYPERLINK(VLOOKUP(H1029,Video_List!G:K,5),"video")</f>
        <v>video</v>
      </c>
      <c r="J1029" s="5" t="str">
        <f>IF(ISBLANK(H1029),"",IFERROR(IF(MATCH(H1029,Video_List!$G:$G,)&gt;0,"ok",""),"error"))</f>
        <v>ok</v>
      </c>
      <c r="K1029" s="2">
        <v>45166.556712963</v>
      </c>
      <c r="L1029" s="2">
        <v>45166.556967592602</v>
      </c>
      <c r="M1029" s="59">
        <f t="shared" si="137"/>
        <v>2.5462960184086114E-4</v>
      </c>
      <c r="N1029" s="53" t="s">
        <v>31</v>
      </c>
      <c r="O1029" s="54" t="s">
        <v>35</v>
      </c>
      <c r="P1029" s="54" t="s">
        <v>46</v>
      </c>
      <c r="Q1029" s="6">
        <v>247</v>
      </c>
      <c r="R1029" s="5" t="str">
        <f t="shared" si="143"/>
        <v>FAIR-D4/247</v>
      </c>
      <c r="S1029" s="4" t="str">
        <f>IF(ISBLANK(E1029),"",IF(E1029=H1029, "1 video",CONCATENATE((+COUNTIFS(Video_List!$A:$A,Monitoring!C1029,Video_List!$D:$D,"&lt;=" &amp;Monitoring!L1029)-COUNTIFS(Video_List!$A:$A,Monitoring!C1029,Video_List!$D:$D,"&lt;=" &amp;Monitoring!K1029))+1," videos")))</f>
        <v>1 video</v>
      </c>
      <c r="T1029" s="54" t="s">
        <v>34</v>
      </c>
      <c r="U1029" s="75"/>
      <c r="V1029" s="7" t="str">
        <f t="shared" si="141"/>
        <v/>
      </c>
      <c r="W1029" s="85" t="str">
        <f t="shared" si="139"/>
        <v>no</v>
      </c>
      <c r="X1029" s="86" t="s">
        <v>35</v>
      </c>
      <c r="Y1029" s="87" t="str">
        <f>+IFERROR(IF(Z1029="#N/C","#N/C",INDEX(Taxonomy_UniqueValues!A:A,MATCH(Z1029,Taxonomy_UniqueValues!B:B,0))),"#N/C")</f>
        <v>Insecta</v>
      </c>
      <c r="Z1029" s="87" t="str">
        <f>+IFERROR(IF(AA1029="#N/C","#N/C",INDEX(Taxonomy_UniqueValues!B:B,MATCH(AA1029,Taxonomy_UniqueValues!C:C,0))),"#N/C")</f>
        <v>Diptera</v>
      </c>
      <c r="AA1029" s="87" t="s">
        <v>49</v>
      </c>
      <c r="AB1029" s="87" t="str">
        <f>+IFERROR(IF(AC1029="#N/C","#N/C",INDEX(Taxonomy_UniqueValues!D:D,MATCH(AC1029,Taxonomy_UniqueValues!E:E,0))),"#N/C")</f>
        <v>#N/C</v>
      </c>
      <c r="AC1029" s="87" t="str">
        <f>+IFERROR(IF(AD1029="#N/C","#N/C",INDEX(Taxonomy_UniqueValues!E:E,MATCH(AD1029,Taxonomy_UniqueValues!F:F,0))),"#N/C")</f>
        <v>#N/C</v>
      </c>
      <c r="AD1029" s="87" t="str">
        <f>+IFERROR(IF(AE1029="#N/C","#N/C",INDEX(Taxonomy_UniqueValues!F:F,MATCH(AE1029,Taxonomy_UniqueValues!G:G,0))),"#N/C")</f>
        <v>#N/C</v>
      </c>
      <c r="AE1029" s="87" t="str">
        <f>+IFERROR(IF(AF1029="#N/C","#N/C",INDEX(Taxonomy_UniqueValues!G:G,MATCH(AF1029,Taxonomy_UniqueValues!H:H,0))),"#N/C")</f>
        <v>#N/C</v>
      </c>
      <c r="AF1029" s="89" t="str">
        <f>+IFERROR(IF(AG1029="#N/C","#N/C",INDEX(Taxonomy_UniqueValues!H:H,MATCH(AG1029,Taxonomy_UniqueValues!I:I,0))),"#N/C")</f>
        <v>#N/C</v>
      </c>
      <c r="AG1029" s="88" t="s">
        <v>37</v>
      </c>
      <c r="AH1029" s="39" t="str" cm="1">
        <f t="array" ref="AH1029">IF(LEN(V1029)&gt;1,V1029,_xlfn.LET(_xlpm.cls,Y1029, _xlpm.ord,IFERROR(Z1029,"#N/C"), _xlpm.subord,IFERROR(AA1029,"#N/C"), _xlpm.infr,IFERROR(AB1029,"#N/C"), _xlpm.sf,IFERROR(AC1029,"#N/C"), _xlpm.fam,IFERROR(AD1029,"#N/C"), _xlpm.subfam,IF(TRIM(AE1029)="-","#N/C",IFERROR(AE1029,"#N/C")),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_xlpm.fallback,IF(IFERROR(Z1029,"#N/C")="#N/C",Y1029,IF(IFERROR(AA1029,"#N/C")="#N/C",Z1029,IF(IFERROR(AB1029,"#N/C")="#N/C",AA1029,IF(IFERROR(AC1029,"#N/C")="#N/C",AB1029,IF(IFERROR(AD1029,"#N/C")="#N/C",AC1029,IF(IFERROR(AE1029,"#N/C")="#N/C",AD1029,"#N/C")))))), _xlpm.finalResult,IF(OR(_xlpm.computedResult="",_xlpm.computedResult="#N/C"),_xlpm.fallback,_xlpm.computedResult), INDEX(_xlpm.finalResult,1)))</f>
        <v>Brachycera</v>
      </c>
      <c r="AI1029" s="106" t="s">
        <v>35</v>
      </c>
      <c r="AJ1029" s="55" t="str">
        <f t="shared" si="142"/>
        <v>Insecta.Diptera.Brachycera.#N/C.#N/C.#N/C.#N/C.#N/C.#N/C</v>
      </c>
    </row>
    <row r="1030" spans="1:36" x14ac:dyDescent="0.25">
      <c r="A1030" s="3">
        <v>248</v>
      </c>
      <c r="B1030" s="50" t="str">
        <f t="shared" si="136"/>
        <v>FAIR-D4_248</v>
      </c>
      <c r="C1030" s="51" t="s">
        <v>908</v>
      </c>
      <c r="D1030" s="4">
        <f t="shared" si="140"/>
        <v>45166</v>
      </c>
      <c r="E1030" s="1" t="s">
        <v>1163</v>
      </c>
      <c r="F1030" s="81" t="str">
        <f>HYPERLINK(VLOOKUP(E1030,Video_List!G:K,5),"video")</f>
        <v>video</v>
      </c>
      <c r="G1030" s="5" t="str">
        <f>IF(ISBLANK(E1030),"",IFERROR(IF(MATCH(E1030,Video_List!$G:$G,)&gt;0,"ok",""),"errr"))</f>
        <v>ok</v>
      </c>
      <c r="H1030" s="1" t="s">
        <v>1163</v>
      </c>
      <c r="I1030" s="81" t="str">
        <f>HYPERLINK(VLOOKUP(H1030,Video_List!G:K,5),"video")</f>
        <v>video</v>
      </c>
      <c r="J1030" s="5" t="str">
        <f>IF(ISBLANK(H1030),"",IFERROR(IF(MATCH(H1030,Video_List!$G:$G,)&gt;0,"ok",""),"error"))</f>
        <v>ok</v>
      </c>
      <c r="K1030" s="2">
        <v>45166.582824074103</v>
      </c>
      <c r="L1030" s="2">
        <v>45166.583275463003</v>
      </c>
      <c r="M1030" s="59">
        <f t="shared" si="137"/>
        <v>4.513888998189941E-4</v>
      </c>
      <c r="N1030" s="53" t="s">
        <v>31</v>
      </c>
      <c r="O1030" s="54" t="s">
        <v>32</v>
      </c>
      <c r="P1030" s="54" t="s">
        <v>33</v>
      </c>
      <c r="Q1030" s="6">
        <v>248</v>
      </c>
      <c r="R1030" s="5" t="str">
        <f t="shared" si="143"/>
        <v>FAIR-D4/248</v>
      </c>
      <c r="S1030" s="4" t="str">
        <f>IF(ISBLANK(E1030),"",IF(E1030=H1030, "1 video",CONCATENATE((+COUNTIFS(Video_List!$A:$A,Monitoring!C1030,Video_List!$D:$D,"&lt;=" &amp;Monitoring!L1030)-COUNTIFS(Video_List!$A:$A,Monitoring!C1030,Video_List!$D:$D,"&lt;=" &amp;Monitoring!K1030))+1," videos")))</f>
        <v>1 video</v>
      </c>
      <c r="T1030" s="54" t="s">
        <v>34</v>
      </c>
      <c r="U1030" s="75"/>
      <c r="V1030" s="7" t="str">
        <f t="shared" si="141"/>
        <v/>
      </c>
      <c r="W1030" s="85" t="str">
        <f t="shared" si="139"/>
        <v>yes</v>
      </c>
      <c r="X1030" s="86" t="s">
        <v>32</v>
      </c>
      <c r="Y1030" s="87" t="str">
        <f>+IFERROR(IF(Z1030="#N/C","#N/C",IF(Z1030=0,INDEX(Taxonomy_UniqueValues!A:A,MATCH(AA1030,Taxonomy_UniqueValues!C:C,0)),INDEX(Taxonomy_UniqueValues!A:A,MATCH(Z1030,Taxonomy_UniqueValues!B:B,0)))),"#N/C")</f>
        <v>Insecta</v>
      </c>
      <c r="Z1030" s="87" t="str">
        <f>+IFERROR(IF(AA1030="#N/C","#N/C",IF(AA1030=0,INDEX(Taxonomy_UniqueValues!B:B,MATCH(AB1030,Taxonomy_UniqueValues!D:D,0)),INDEX(Taxonomy_UniqueValues!B:B,MATCH(AA1030,Taxonomy_UniqueValues!C:C,0)))),"#N/C")</f>
        <v>Diptera</v>
      </c>
      <c r="AA1030" s="87" t="str">
        <f>+IFERROR(IF(AB1030="#N/C","#N/C",IF(AB1030=0,INDEX(Taxonomy_UniqueValues!C:C,MATCH(AC1030,Taxonomy_UniqueValues!E:E,0)),INDEX(Taxonomy_UniqueValues!C:C,MATCH(AB1030,Taxonomy_UniqueValues!D:D,0)))),"#N/C")</f>
        <v>Brachycera</v>
      </c>
      <c r="AB1030" s="87" t="str">
        <f>+IFERROR(IF(AC1030="#N/C","#N/C",IF(AC1030=0,INDEX(Taxonomy_UniqueValues!D:D,MATCH(AD1030,Taxonomy_UniqueValues!F:F,0)),INDEX(Taxonomy_UniqueValues!D:D,MATCH(AC1030,Taxonomy_UniqueValues!E:E,0)))),"#N/C")</f>
        <v>Muscomorpha</v>
      </c>
      <c r="AC1030" s="87" t="str">
        <f>+IFERROR(IF(AD1030="#N/C","#N/C",IF(AD1030=0,INDEX(Taxonomy_UniqueValues!E:E,MATCH(AE1030,Taxonomy_UniqueValues!G:G,0)),INDEX(Taxonomy_UniqueValues!E:E,MATCH(AD1030,Taxonomy_UniqueValues!F:F,0)))),"#N/C")</f>
        <v>Muscoidea</v>
      </c>
      <c r="AD1030" s="87" t="str">
        <f>+IFERROR(IF(AE1030="#N/C","#N/C",IF(AE1030=0,INDEX(Taxonomy_UniqueValues!F:F,MATCH(AF1030,Taxonomy_UniqueValues!H:H,0)),INDEX(Taxonomy_UniqueValues!F:F,MATCH(AE1030,Taxonomy_UniqueValues!G:G,0)))),"#N/C")</f>
        <v>Fanniidae</v>
      </c>
      <c r="AE1030" s="87">
        <f>+IFERROR(IF(AF1030="#N/C","#N/C",INDEX(Taxonomy_UniqueValues!G:G,MATCH(AF1030,Taxonomy_UniqueValues!H:H,0))),"#N/C")</f>
        <v>0</v>
      </c>
      <c r="AF1030" s="89" t="s">
        <v>39</v>
      </c>
      <c r="AG1030" s="88" t="s">
        <v>37</v>
      </c>
      <c r="AH1030" s="39" t="str" cm="1">
        <f t="array" ref="AH1030">IF(LEN(V1030)&gt;1,V1030,_xlfn.LET(_xlpm.cls,Y1030, _xlpm.ord,IFERROR(Z1030,"#N/C"), _xlpm.subord,IFERROR(AA1030,"#N/C"), _xlpm.infr,IFERROR(AB1030,"#N/C"), _xlpm.sf,IFERROR(AC1030,"#N/C"), _xlpm.fam,IFERROR(AD1030,"#N/C"), _xlpm.subfam,IF(TRIM(AE1030)="-","#N/C",IFERROR(AE1030,"#N/C")),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_xlpm.fallback,IF(IFERROR(Z1030,"#N/C")="#N/C",Y1030,IF(IFERROR(AA1030,"#N/C")="#N/C",Z1030,IF(IFERROR(AB1030,"#N/C")="#N/C",AA1030,IF(IFERROR(AC1030,"#N/C")="#N/C",AB1030,IF(IFERROR(AD1030,"#N/C")="#N/C",AC1030,IF(IFERROR(AE1030,"#N/C")="#N/C",AD1030,"#N/C")))))), _xlpm.finalResult,IF(OR(_xlpm.computedResult="",_xlpm.computedResult="#N/C"),_xlpm.fallback,_xlpm.computedResult), INDEX(_xlpm.finalResult,1)))</f>
        <v>fly</v>
      </c>
      <c r="AI1030" s="106" t="s">
        <v>35</v>
      </c>
      <c r="AJ1030" s="55" t="str">
        <f t="shared" si="142"/>
        <v>Insecta.Diptera.Brachycera.Muscomorpha.Muscoidea.Fanniidae.0.Fannia.#N/C</v>
      </c>
    </row>
    <row r="1031" spans="1:36" x14ac:dyDescent="0.25">
      <c r="A1031" s="3">
        <v>249</v>
      </c>
      <c r="B1031" s="50" t="str">
        <f t="shared" si="136"/>
        <v>FAIR-D4_249</v>
      </c>
      <c r="C1031" s="51" t="s">
        <v>908</v>
      </c>
      <c r="D1031" s="4">
        <f t="shared" si="140"/>
        <v>45166</v>
      </c>
      <c r="E1031" s="1" t="s">
        <v>1164</v>
      </c>
      <c r="F1031" s="81" t="str">
        <f>HYPERLINK(VLOOKUP(E1031,Video_List!G:K,5),"video")</f>
        <v>video</v>
      </c>
      <c r="G1031" s="5" t="str">
        <f>IF(ISBLANK(E1031),"",IFERROR(IF(MATCH(E1031,Video_List!$G:$G,)&gt;0,"ok",""),"errr"))</f>
        <v>ok</v>
      </c>
      <c r="H1031" s="1" t="s">
        <v>1164</v>
      </c>
      <c r="I1031" s="81" t="str">
        <f>HYPERLINK(VLOOKUP(H1031,Video_List!G:K,5),"video")</f>
        <v>video</v>
      </c>
      <c r="J1031" s="5" t="str">
        <f>IF(ISBLANK(H1031),"",IFERROR(IF(MATCH(H1031,Video_List!$G:$G,)&gt;0,"ok",""),"error"))</f>
        <v>ok</v>
      </c>
      <c r="K1031" s="2">
        <v>45166.642083333303</v>
      </c>
      <c r="L1031" s="2">
        <v>45166.642789351899</v>
      </c>
      <c r="M1031" s="59">
        <f t="shared" si="137"/>
        <v>7.0601859624730423E-4</v>
      </c>
      <c r="N1031" s="53" t="s">
        <v>31</v>
      </c>
      <c r="O1031" s="54" t="s">
        <v>35</v>
      </c>
      <c r="P1031" s="54" t="s">
        <v>46</v>
      </c>
      <c r="Q1031" s="6">
        <v>249</v>
      </c>
      <c r="R1031" s="5" t="str">
        <f t="shared" si="143"/>
        <v>FAIR-D4/249</v>
      </c>
      <c r="S1031" s="4" t="str">
        <f>IF(ISBLANK(E1031),"",IF(E1031=H1031, "1 video",CONCATENATE((+COUNTIFS(Video_List!$A:$A,Monitoring!C1031,Video_List!$D:$D,"&lt;=" &amp;Monitoring!L1031)-COUNTIFS(Video_List!$A:$A,Monitoring!C1031,Video_List!$D:$D,"&lt;=" &amp;Monitoring!K1031))+1," videos")))</f>
        <v>1 video</v>
      </c>
      <c r="T1031" s="54" t="s">
        <v>34</v>
      </c>
      <c r="U1031" s="75"/>
      <c r="V1031" s="7" t="str">
        <f t="shared" si="141"/>
        <v/>
      </c>
      <c r="W1031" s="85" t="str">
        <f t="shared" si="139"/>
        <v>yes</v>
      </c>
      <c r="X1031" s="86" t="s">
        <v>35</v>
      </c>
      <c r="Y1031" s="87" t="str">
        <f>+IFERROR(IF(Z1031="#N/C","#N/C",INDEX(Taxonomy_UniqueValues!A:A,MATCH(Z1031,Taxonomy_UniqueValues!B:B,0))),"#N/C")</f>
        <v>Insecta</v>
      </c>
      <c r="Z1031" s="87" t="str">
        <f>+IFERROR(IF(AA1031="#N/C","#N/C",INDEX(Taxonomy_UniqueValues!B:B,MATCH(AA1031,Taxonomy_UniqueValues!C:C,0))),"#N/C")</f>
        <v>Diptera</v>
      </c>
      <c r="AA1031" s="87" t="str">
        <f>+IFERROR(IF(AC1031="#N/C","#N/C",INDEX(Taxonomy_UniqueValues!C:C,MATCH(AC1031,Taxonomy_UniqueValues!E:E,0))),"#N/C")</f>
        <v>Brachycera</v>
      </c>
      <c r="AB1031" s="87" t="str">
        <f>+IFERROR(IF(AC1031="#N/C","#N/C",INDEX(Taxonomy_UniqueValues!D:D,MATCH(AC1031,Taxonomy_UniqueValues!E:E,0))),"#N/C")</f>
        <v>Muscomorpha</v>
      </c>
      <c r="AC1031" s="87" t="s">
        <v>36</v>
      </c>
      <c r="AD1031" s="87" t="str">
        <f>+IFERROR(IF(AE1031="#N/C","#N/C",INDEX(Taxonomy_UniqueValues!F:F,MATCH(AE1031,Taxonomy_UniqueValues!G:G,0))),"#N/C")</f>
        <v>#N/C</v>
      </c>
      <c r="AE1031" s="87" t="str">
        <f>+IFERROR(IF(AF1031="#N/C","#N/C",INDEX(Taxonomy_UniqueValues!G:G,MATCH(AF1031,Taxonomy_UniqueValues!H:H,0))),"#N/C")</f>
        <v>#N/C</v>
      </c>
      <c r="AF1031" s="89" t="str">
        <f>+IFERROR(IF(AG1031="#N/C","#N/C",INDEX(Taxonomy_UniqueValues!H:H,MATCH(AG1031,Taxonomy_UniqueValues!I:I,0))),"#N/C")</f>
        <v>#N/C</v>
      </c>
      <c r="AG1031" s="88" t="s">
        <v>37</v>
      </c>
      <c r="AH1031" s="39" t="str" cm="1">
        <f t="array" ref="AH1031">IF(LEN(V1031)&gt;1,V1031,_xlfn.LET(_xlpm.cls,Y1031, _xlpm.ord,IFERROR(Z1031,"#N/C"), _xlpm.subord,IFERROR(AA1031,"#N/C"), _xlpm.infr,IFERROR(AB1031,"#N/C"), _xlpm.sf,IFERROR(AC1031,"#N/C"), _xlpm.fam,IFERROR(AD1031,"#N/C"), _xlpm.subfam,IF(TRIM(AE1031)="-","#N/C",IFERROR(AE1031,"#N/C")),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_xlpm.fallback,IF(IFERROR(Z1031,"#N/C")="#N/C",Y1031,IF(IFERROR(AA1031,"#N/C")="#N/C",Z1031,IF(IFERROR(AB1031,"#N/C")="#N/C",AA1031,IF(IFERROR(AC1031,"#N/C")="#N/C",AB1031,IF(IFERROR(AD1031,"#N/C")="#N/C",AC1031,IF(IFERROR(AE1031,"#N/C")="#N/C",AD1031,"#N/C")))))), _xlpm.finalResult,IF(OR(_xlpm.computedResult="",_xlpm.computedResult="#N/C"),_xlpm.fallback,_xlpm.computedResult), INDEX(_xlpm.finalResult,1)))</f>
        <v>Muscoidea</v>
      </c>
      <c r="AI1031" s="106" t="s">
        <v>35</v>
      </c>
      <c r="AJ1031" s="55" t="str">
        <f t="shared" si="142"/>
        <v>Insecta.Diptera.Brachycera.Muscomorpha.Muscoidea.#N/C.#N/C.#N/C.#N/C</v>
      </c>
    </row>
    <row r="1032" spans="1:36" x14ac:dyDescent="0.25">
      <c r="A1032" s="3">
        <v>250</v>
      </c>
      <c r="B1032" s="50" t="str">
        <f t="shared" si="136"/>
        <v>FAIR-D4_250</v>
      </c>
      <c r="C1032" s="51" t="s">
        <v>908</v>
      </c>
      <c r="D1032" s="4">
        <f t="shared" si="140"/>
        <v>45166</v>
      </c>
      <c r="E1032" s="1" t="s">
        <v>1165</v>
      </c>
      <c r="F1032" s="81" t="str">
        <f>HYPERLINK(VLOOKUP(E1032,Video_List!G:K,5),"video")</f>
        <v>video</v>
      </c>
      <c r="G1032" s="5" t="str">
        <f>IF(ISBLANK(E1032),"",IFERROR(IF(MATCH(E1032,Video_List!$G:$G,)&gt;0,"ok",""),"errr"))</f>
        <v>ok</v>
      </c>
      <c r="H1032" s="1" t="s">
        <v>1165</v>
      </c>
      <c r="I1032" s="81" t="str">
        <f>HYPERLINK(VLOOKUP(H1032,Video_List!G:K,5),"video")</f>
        <v>video</v>
      </c>
      <c r="J1032" s="5" t="str">
        <f>IF(ISBLANK(H1032),"",IFERROR(IF(MATCH(H1032,Video_List!$G:$G,)&gt;0,"ok",""),"error"))</f>
        <v>ok</v>
      </c>
      <c r="K1032" s="2">
        <v>45166.675196759301</v>
      </c>
      <c r="L1032" s="2">
        <v>45166.675266203703</v>
      </c>
      <c r="M1032" s="59">
        <f t="shared" si="137"/>
        <v>6.9444402470253408E-5</v>
      </c>
      <c r="N1032" s="53" t="s">
        <v>46</v>
      </c>
      <c r="O1032" s="54" t="s">
        <v>32</v>
      </c>
      <c r="P1032" s="54" t="s">
        <v>33</v>
      </c>
      <c r="Q1032" s="6">
        <v>250</v>
      </c>
      <c r="R1032" s="5" t="str">
        <f t="shared" si="143"/>
        <v>FAIR-D4/250</v>
      </c>
      <c r="S1032" s="4" t="str">
        <f>IF(ISBLANK(E1032),"",IF(E1032=H1032, "1 video",CONCATENATE((+COUNTIFS(Video_List!$A:$A,Monitoring!C1032,Video_List!$D:$D,"&lt;=" &amp;Monitoring!L1032)-COUNTIFS(Video_List!$A:$A,Monitoring!C1032,Video_List!$D:$D,"&lt;=" &amp;Monitoring!K1032))+1," videos")))</f>
        <v>1 video</v>
      </c>
      <c r="T1032" s="54" t="s">
        <v>34</v>
      </c>
      <c r="U1032" s="75"/>
      <c r="V1032" s="7" t="str">
        <f t="shared" si="141"/>
        <v/>
      </c>
      <c r="W1032" s="85" t="str">
        <f t="shared" si="139"/>
        <v>yes</v>
      </c>
      <c r="X1032" s="86" t="s">
        <v>35</v>
      </c>
      <c r="Y1032" s="87" t="str">
        <f>+IFERROR(IF(Z1032="#N/C","#N/C",IF(Z1032=0,INDEX(Taxonomy_UniqueValues!A:A,MATCH(AA1032,Taxonomy_UniqueValues!C:C,0)),INDEX(Taxonomy_UniqueValues!A:A,MATCH(Z1032,Taxonomy_UniqueValues!B:B,0)))),"#N/C")</f>
        <v>Insecta</v>
      </c>
      <c r="Z1032" s="87" t="str">
        <f>+IFERROR(IF(AA1032="#N/C","#N/C",IF(AA1032=0,INDEX(Taxonomy_UniqueValues!B:B,MATCH(AB1032,Taxonomy_UniqueValues!D:D,0)),INDEX(Taxonomy_UniqueValues!B:B,MATCH(AA1032,Taxonomy_UniqueValues!C:C,0)))),"#N/C")</f>
        <v>Diptera</v>
      </c>
      <c r="AA1032" s="87" t="str">
        <f>+IFERROR(IF(AB1032="#N/C","#N/C",IF(AB1032=0,INDEX(Taxonomy_UniqueValues!C:C,MATCH(AC1032,Taxonomy_UniqueValues!E:E,0)),INDEX(Taxonomy_UniqueValues!C:C,MATCH(AB1032,Taxonomy_UniqueValues!D:D,0)))),"#N/C")</f>
        <v>Brachycera</v>
      </c>
      <c r="AB1032" s="87" t="str">
        <f>+IFERROR(IF(AC1032="#N/C","#N/C",IF(AC1032=0,INDEX(Taxonomy_UniqueValues!D:D,MATCH(AD1032,Taxonomy_UniqueValues!F:F,0)),INDEX(Taxonomy_UniqueValues!D:D,MATCH(AC1032,Taxonomy_UniqueValues!E:E,0)))),"#N/C")</f>
        <v>Muscomorpha</v>
      </c>
      <c r="AC1032" s="87" t="str">
        <f>+IFERROR(IF(AD1032="#N/C","#N/C",IF(AD1032=0,INDEX(Taxonomy_UniqueValues!E:E,MATCH(AE1032,Taxonomy_UniqueValues!G:G,0)),INDEX(Taxonomy_UniqueValues!E:E,MATCH(AD1032,Taxonomy_UniqueValues!F:F,0)))),"#N/C")</f>
        <v>Muscoidea</v>
      </c>
      <c r="AD1032" s="87" t="str">
        <f>+IFERROR(IF(AE1032="#N/C","#N/C",IF(AE1032=0,INDEX(Taxonomy_UniqueValues!F:F,MATCH(AF1032,Taxonomy_UniqueValues!H:H,0)),INDEX(Taxonomy_UniqueValues!F:F,MATCH(AE1032,Taxonomy_UniqueValues!G:G,0)))),"#N/C")</f>
        <v>Fanniidae</v>
      </c>
      <c r="AE1032" s="87">
        <f>+IFERROR(IF(AF1032="#N/C","#N/C",INDEX(Taxonomy_UniqueValues!G:G,MATCH(AF1032,Taxonomy_UniqueValues!H:H,0))),"#N/C")</f>
        <v>0</v>
      </c>
      <c r="AF1032" s="89" t="s">
        <v>39</v>
      </c>
      <c r="AG1032" s="88" t="s">
        <v>37</v>
      </c>
      <c r="AH1032" s="39" t="str" cm="1">
        <f t="array" ref="AH1032">IF(LEN(V1032)&gt;1,V1032,_xlfn.LET(_xlpm.cls,Y1032, _xlpm.ord,IFERROR(Z1032,"#N/C"), _xlpm.subord,IFERROR(AA1032,"#N/C"), _xlpm.infr,IFERROR(AB1032,"#N/C"), _xlpm.sf,IFERROR(AC1032,"#N/C"), _xlpm.fam,IFERROR(AD1032,"#N/C"), _xlpm.subfam,IF(TRIM(AE1032)="-","#N/C",IFERROR(AE1032,"#N/C")),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_xlpm.fallback,IF(IFERROR(Z1032,"#N/C")="#N/C",Y1032,IF(IFERROR(AA1032,"#N/C")="#N/C",Z1032,IF(IFERROR(AB1032,"#N/C")="#N/C",AA1032,IF(IFERROR(AC1032,"#N/C")="#N/C",AB1032,IF(IFERROR(AD1032,"#N/C")="#N/C",AC1032,IF(IFERROR(AE1032,"#N/C")="#N/C",AD1032,"#N/C")))))), _xlpm.finalResult,IF(OR(_xlpm.computedResult="",_xlpm.computedResult="#N/C"),_xlpm.fallback,_xlpm.computedResult), INDEX(_xlpm.finalResult,1)))</f>
        <v>fly</v>
      </c>
      <c r="AI1032" s="106" t="s">
        <v>35</v>
      </c>
      <c r="AJ1032" s="55" t="str">
        <f t="shared" si="142"/>
        <v>Insecta.Diptera.Brachycera.Muscomorpha.Muscoidea.Fanniidae.0.Fannia.#N/C</v>
      </c>
    </row>
    <row r="1033" spans="1:36" x14ac:dyDescent="0.25">
      <c r="A1033" s="3">
        <v>251</v>
      </c>
      <c r="B1033" s="50" t="str">
        <f t="shared" si="136"/>
        <v>FAIR-D4_251</v>
      </c>
      <c r="C1033" s="51" t="s">
        <v>908</v>
      </c>
      <c r="D1033" s="4">
        <f t="shared" si="140"/>
        <v>45167</v>
      </c>
      <c r="E1033" s="1" t="s">
        <v>1166</v>
      </c>
      <c r="F1033" s="81" t="str">
        <f>HYPERLINK(VLOOKUP(E1033,Video_List!G:K,5),"video")</f>
        <v>video</v>
      </c>
      <c r="G1033" s="5" t="str">
        <f>IF(ISBLANK(E1033),"",IFERROR(IF(MATCH(E1033,Video_List!$G:$G,)&gt;0,"ok",""),"errr"))</f>
        <v>ok</v>
      </c>
      <c r="H1033" s="1" t="s">
        <v>1167</v>
      </c>
      <c r="I1033" s="81" t="str">
        <f>HYPERLINK(VLOOKUP(H1033,Video_List!G:K,5),"video")</f>
        <v>video</v>
      </c>
      <c r="J1033" s="5" t="str">
        <f>IF(ISBLANK(H1033),"",IFERROR(IF(MATCH(H1033,Video_List!$G:$G,)&gt;0,"ok",""),"error"))</f>
        <v>ok</v>
      </c>
      <c r="K1033" s="2">
        <v>45167.316678240699</v>
      </c>
      <c r="L1033" s="2">
        <v>45167.323252314804</v>
      </c>
      <c r="M1033" s="59">
        <f t="shared" si="137"/>
        <v>6.5740741047193296E-3</v>
      </c>
      <c r="N1033" s="53" t="s">
        <v>46</v>
      </c>
      <c r="O1033" s="54" t="s">
        <v>35</v>
      </c>
      <c r="P1033" s="54" t="s">
        <v>31</v>
      </c>
      <c r="Q1033" s="6">
        <v>251</v>
      </c>
      <c r="R1033" s="5" t="str">
        <f t="shared" si="143"/>
        <v>FAIR-D4/251</v>
      </c>
      <c r="S1033" s="4" t="str">
        <f>IF(ISBLANK(E1033),"",IF(E1033=H1033, "1 video",CONCATENATE((+COUNTIFS(Video_List!$A:$A,Monitoring!C1033,Video_List!$D:$D,"&lt;=" &amp;Monitoring!L1033)-COUNTIFS(Video_List!$A:$A,Monitoring!C1033,Video_List!$D:$D,"&lt;=" &amp;Monitoring!K1033))+1," videos")))</f>
        <v>3 videos</v>
      </c>
      <c r="T1033" s="54" t="s">
        <v>34</v>
      </c>
      <c r="U1033" s="75"/>
      <c r="V1033" s="7" t="str">
        <f t="shared" si="141"/>
        <v/>
      </c>
      <c r="W1033" s="85" t="str">
        <f t="shared" si="139"/>
        <v>yes</v>
      </c>
      <c r="X1033" s="86" t="s">
        <v>32</v>
      </c>
      <c r="Y1033" s="87" t="str">
        <f>+IFERROR(IF(Z1033="#N/C","#N/C",IF(Z1033=0,INDEX(Taxonomy_UniqueValues!A:A,MATCH(AA1033,Taxonomy_UniqueValues!C:C,0)),INDEX(Taxonomy_UniqueValues!A:A,MATCH(Z1033,Taxonomy_UniqueValues!B:B,0)))),"#N/C")</f>
        <v>Insecta</v>
      </c>
      <c r="Z1033" s="87" t="str">
        <f>+IFERROR(IF(AA1033="#N/C","#N/C",IF(AA1033=0,INDEX(Taxonomy_UniqueValues!B:B,MATCH(AB1033,Taxonomy_UniqueValues!D:D,0)),INDEX(Taxonomy_UniqueValues!B:B,MATCH(AA1033,Taxonomy_UniqueValues!C:C,0)))),"#N/C")</f>
        <v>Diptera</v>
      </c>
      <c r="AA1033" s="87" t="str">
        <f>+IFERROR(IF(AB1033="#N/C","#N/C",IF(AB1033=0,INDEX(Taxonomy_UniqueValues!C:C,MATCH(AC1033,Taxonomy_UniqueValues!E:E,0)),INDEX(Taxonomy_UniqueValues!C:C,MATCH(AB1033,Taxonomy_UniqueValues!D:D,0)))),"#N/C")</f>
        <v>Brachycera</v>
      </c>
      <c r="AB1033" s="87" t="str">
        <f>+IFERROR(IF(AC1033="#N/C","#N/C",IF(AC1033=0,INDEX(Taxonomy_UniqueValues!D:D,MATCH(AD1033,Taxonomy_UniqueValues!F:F,0)),INDEX(Taxonomy_UniqueValues!D:D,MATCH(AC1033,Taxonomy_UniqueValues!E:E,0)))),"#N/C")</f>
        <v>Muscomorpha</v>
      </c>
      <c r="AC1033" s="87" t="str">
        <f>+IFERROR(IF(AD1033="#N/C","#N/C",IF(AD1033=0,INDEX(Taxonomy_UniqueValues!E:E,MATCH(AE1033,Taxonomy_UniqueValues!G:G,0)),INDEX(Taxonomy_UniqueValues!E:E,MATCH(AD1033,Taxonomy_UniqueValues!F:F,0)))),"#N/C")</f>
        <v>Muscoidea</v>
      </c>
      <c r="AD1033" s="87" t="str">
        <f>+IFERROR(IF(AE1033="#N/C","#N/C",IF(AE1033=0,INDEX(Taxonomy_UniqueValues!F:F,MATCH(AF1033,Taxonomy_UniqueValues!H:H,0)),INDEX(Taxonomy_UniqueValues!F:F,MATCH(AE1033,Taxonomy_UniqueValues!G:G,0)))),"#N/C")</f>
        <v>Fanniidae</v>
      </c>
      <c r="AE1033" s="87">
        <f>+IFERROR(IF(AF1033="#N/C","#N/C",INDEX(Taxonomy_UniqueValues!G:G,MATCH(AF1033,Taxonomy_UniqueValues!H:H,0))),"#N/C")</f>
        <v>0</v>
      </c>
      <c r="AF1033" s="89" t="s">
        <v>39</v>
      </c>
      <c r="AG1033" s="88" t="s">
        <v>37</v>
      </c>
      <c r="AH1033" s="39" t="str" cm="1">
        <f t="array" ref="AH1033">IF(LEN(V1033)&gt;1,V1033,_xlfn.LET(_xlpm.cls,Y1033, _xlpm.ord,IFERROR(Z1033,"#N/C"), _xlpm.subord,IFERROR(AA1033,"#N/C"), _xlpm.infr,IFERROR(AB1033,"#N/C"), _xlpm.sf,IFERROR(AC1033,"#N/C"), _xlpm.fam,IFERROR(AD1033,"#N/C"), _xlpm.subfam,IF(TRIM(AE1033)="-","#N/C",IFERROR(AE1033,"#N/C")),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_xlpm.fallback,IF(IFERROR(Z1033,"#N/C")="#N/C",Y1033,IF(IFERROR(AA1033,"#N/C")="#N/C",Z1033,IF(IFERROR(AB1033,"#N/C")="#N/C",AA1033,IF(IFERROR(AC1033,"#N/C")="#N/C",AB1033,IF(IFERROR(AD1033,"#N/C")="#N/C",AC1033,IF(IFERROR(AE1033,"#N/C")="#N/C",AD1033,"#N/C")))))), _xlpm.finalResult,IF(OR(_xlpm.computedResult="",_xlpm.computedResult="#N/C"),_xlpm.fallback,_xlpm.computedResult), INDEX(_xlpm.finalResult,1)))</f>
        <v>fly</v>
      </c>
      <c r="AI1033" s="106" t="s">
        <v>35</v>
      </c>
      <c r="AJ1033" s="55" t="str">
        <f t="shared" si="142"/>
        <v>Insecta.Diptera.Brachycera.Muscomorpha.Muscoidea.Fanniidae.0.Fannia.#N/C</v>
      </c>
    </row>
    <row r="1034" spans="1:36" x14ac:dyDescent="0.25">
      <c r="A1034" s="3">
        <v>252</v>
      </c>
      <c r="B1034" s="50" t="str">
        <f t="shared" si="136"/>
        <v>FAIR-D4_252</v>
      </c>
      <c r="C1034" s="51" t="s">
        <v>908</v>
      </c>
      <c r="D1034" s="4">
        <f t="shared" si="140"/>
        <v>45167</v>
      </c>
      <c r="E1034" s="1" t="s">
        <v>1168</v>
      </c>
      <c r="F1034" s="81" t="str">
        <f>HYPERLINK(VLOOKUP(E1034,Video_List!G:K,5),"video")</f>
        <v>video</v>
      </c>
      <c r="G1034" s="5" t="str">
        <f>IF(ISBLANK(E1034),"",IFERROR(IF(MATCH(E1034,Video_List!$G:$G,)&gt;0,"ok",""),"errr"))</f>
        <v>ok</v>
      </c>
      <c r="H1034" s="1" t="s">
        <v>1169</v>
      </c>
      <c r="I1034" s="81" t="str">
        <f>HYPERLINK(VLOOKUP(H1034,Video_List!G:K,5),"video")</f>
        <v>video</v>
      </c>
      <c r="J1034" s="5" t="str">
        <f>IF(ISBLANK(H1034),"",IFERROR(IF(MATCH(H1034,Video_List!$G:$G,)&gt;0,"ok",""),"error"))</f>
        <v>ok</v>
      </c>
      <c r="K1034" s="2">
        <v>45167.478877314803</v>
      </c>
      <c r="L1034" s="2">
        <v>45167.482650462996</v>
      </c>
      <c r="M1034" s="59">
        <f t="shared" si="137"/>
        <v>3.7731481934315525E-3</v>
      </c>
      <c r="N1034" s="53" t="s">
        <v>46</v>
      </c>
      <c r="O1034" s="54" t="s">
        <v>35</v>
      </c>
      <c r="P1034" s="54" t="s">
        <v>46</v>
      </c>
      <c r="Q1034" s="6">
        <v>252</v>
      </c>
      <c r="R1034" s="5" t="str">
        <f t="shared" si="143"/>
        <v>FAIR-D4/252</v>
      </c>
      <c r="S1034" s="4" t="str">
        <f>IF(ISBLANK(E1034),"",IF(E1034=H1034, "1 video",CONCATENATE((+COUNTIFS(Video_List!$A:$A,Monitoring!C1034,Video_List!$D:$D,"&lt;=" &amp;Monitoring!L1034)-COUNTIFS(Video_List!$A:$A,Monitoring!C1034,Video_List!$D:$D,"&lt;=" &amp;Monitoring!K1034))+1," videos")))</f>
        <v>3 videos</v>
      </c>
      <c r="T1034" s="54" t="s">
        <v>34</v>
      </c>
      <c r="U1034" s="75"/>
      <c r="V1034" s="7" t="str">
        <f t="shared" si="141"/>
        <v/>
      </c>
      <c r="W1034" s="85" t="str">
        <f t="shared" si="139"/>
        <v>no</v>
      </c>
      <c r="X1034" s="86" t="s">
        <v>35</v>
      </c>
      <c r="Y1034" s="87" t="str">
        <f>+IFERROR(IF(Z1034="#N/C","#N/C",INDEX(Taxonomy_UniqueValues!A:A,MATCH(Z1034,Taxonomy_UniqueValues!B:B,0))),"#N/C")</f>
        <v>Insecta</v>
      </c>
      <c r="Z1034" s="87" t="str">
        <f>+IFERROR(IF(AA1034="#N/C","#N/C",INDEX(Taxonomy_UniqueValues!B:B,MATCH(AA1034,Taxonomy_UniqueValues!C:C,0))),"#N/C")</f>
        <v>Diptera</v>
      </c>
      <c r="AA1034" s="87" t="s">
        <v>49</v>
      </c>
      <c r="AB1034" s="87" t="str">
        <f>+IFERROR(IF(AC1034="#N/C","#N/C",INDEX(Taxonomy_UniqueValues!D:D,MATCH(AC1034,Taxonomy_UniqueValues!E:E,0))),"#N/C")</f>
        <v>#N/C</v>
      </c>
      <c r="AC1034" s="87" t="str">
        <f>+IFERROR(IF(AD1034="#N/C","#N/C",INDEX(Taxonomy_UniqueValues!E:E,MATCH(AD1034,Taxonomy_UniqueValues!F:F,0))),"#N/C")</f>
        <v>#N/C</v>
      </c>
      <c r="AD1034" s="87" t="str">
        <f>+IFERROR(IF(AE1034="#N/C","#N/C",INDEX(Taxonomy_UniqueValues!F:F,MATCH(AE1034,Taxonomy_UniqueValues!G:G,0))),"#N/C")</f>
        <v>#N/C</v>
      </c>
      <c r="AE1034" s="87" t="str">
        <f>+IFERROR(IF(AF1034="#N/C","#N/C",INDEX(Taxonomy_UniqueValues!G:G,MATCH(AF1034,Taxonomy_UniqueValues!H:H,0))),"#N/C")</f>
        <v>#N/C</v>
      </c>
      <c r="AF1034" s="89" t="str">
        <f>+IFERROR(IF(AG1034="#N/C","#N/C",INDEX(Taxonomy_UniqueValues!H:H,MATCH(AG1034,Taxonomy_UniqueValues!I:I,0))),"#N/C")</f>
        <v>#N/C</v>
      </c>
      <c r="AG1034" s="88" t="s">
        <v>37</v>
      </c>
      <c r="AH1034" s="39" t="str" cm="1">
        <f t="array" ref="AH1034">IF(LEN(V1034)&gt;1,V1034,_xlfn.LET(_xlpm.cls,Y1034, _xlpm.ord,IFERROR(Z1034,"#N/C"), _xlpm.subord,IFERROR(AA1034,"#N/C"), _xlpm.infr,IFERROR(AB1034,"#N/C"), _xlpm.sf,IFERROR(AC1034,"#N/C"), _xlpm.fam,IFERROR(AD1034,"#N/C"), _xlpm.subfam,IF(TRIM(AE1034)="-","#N/C",IFERROR(AE1034,"#N/C")),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_xlpm.fallback,IF(IFERROR(Z1034,"#N/C")="#N/C",Y1034,IF(IFERROR(AA1034,"#N/C")="#N/C",Z1034,IF(IFERROR(AB1034,"#N/C")="#N/C",AA1034,IF(IFERROR(AC1034,"#N/C")="#N/C",AB1034,IF(IFERROR(AD1034,"#N/C")="#N/C",AC1034,IF(IFERROR(AE1034,"#N/C")="#N/C",AD1034,"#N/C")))))), _xlpm.finalResult,IF(OR(_xlpm.computedResult="",_xlpm.computedResult="#N/C"),_xlpm.fallback,_xlpm.computedResult), INDEX(_xlpm.finalResult,1)))</f>
        <v>Brachycera</v>
      </c>
      <c r="AI1034" s="106" t="s">
        <v>35</v>
      </c>
      <c r="AJ1034" s="55" t="str">
        <f t="shared" si="142"/>
        <v>Insecta.Diptera.Brachycera.#N/C.#N/C.#N/C.#N/C.#N/C.#N/C</v>
      </c>
    </row>
    <row r="1035" spans="1:36" x14ac:dyDescent="0.25">
      <c r="A1035" s="3">
        <v>253</v>
      </c>
      <c r="B1035" s="50" t="str">
        <f t="shared" si="136"/>
        <v>FAIR-D4_253</v>
      </c>
      <c r="C1035" s="51" t="s">
        <v>908</v>
      </c>
      <c r="D1035" s="4">
        <f t="shared" si="140"/>
        <v>45167</v>
      </c>
      <c r="E1035" s="1" t="s">
        <v>1170</v>
      </c>
      <c r="F1035" s="81" t="str">
        <f>HYPERLINK(VLOOKUP(E1035,Video_List!G:K,5),"video")</f>
        <v>video</v>
      </c>
      <c r="G1035" s="5" t="str">
        <f>IF(ISBLANK(E1035),"",IFERROR(IF(MATCH(E1035,Video_List!$G:$G,)&gt;0,"ok",""),"errr"))</f>
        <v>ok</v>
      </c>
      <c r="H1035" s="1" t="s">
        <v>1171</v>
      </c>
      <c r="I1035" s="81" t="str">
        <f>HYPERLINK(VLOOKUP(H1035,Video_List!G:K,5),"video")</f>
        <v>video</v>
      </c>
      <c r="J1035" s="5" t="str">
        <f>IF(ISBLANK(H1035),"",IFERROR(IF(MATCH(H1035,Video_List!$G:$G,)&gt;0,"ok",""),"error"))</f>
        <v>ok</v>
      </c>
      <c r="K1035" s="2">
        <v>45167.501504629603</v>
      </c>
      <c r="L1035" s="2">
        <v>45167.5024768519</v>
      </c>
      <c r="M1035" s="59">
        <f t="shared" si="137"/>
        <v>9.722222966956906E-4</v>
      </c>
      <c r="N1035" s="53" t="s">
        <v>46</v>
      </c>
      <c r="O1035" s="54" t="s">
        <v>35</v>
      </c>
      <c r="P1035" s="54" t="s">
        <v>46</v>
      </c>
      <c r="Q1035" s="6">
        <v>253</v>
      </c>
      <c r="R1035" s="5" t="str">
        <f t="shared" si="143"/>
        <v>FAIR-D4/253</v>
      </c>
      <c r="S1035" s="4" t="str">
        <f>IF(ISBLANK(E1035),"",IF(E1035=H1035, "1 video",CONCATENATE((+COUNTIFS(Video_List!$A:$A,Monitoring!C1035,Video_List!$D:$D,"&lt;=" &amp;Monitoring!L1035)-COUNTIFS(Video_List!$A:$A,Monitoring!C1035,Video_List!$D:$D,"&lt;=" &amp;Monitoring!K1035))+1," videos")))</f>
        <v>2 videos</v>
      </c>
      <c r="T1035" s="54" t="s">
        <v>34</v>
      </c>
      <c r="U1035" s="75"/>
      <c r="V1035" s="7" t="str">
        <f t="shared" si="141"/>
        <v/>
      </c>
      <c r="W1035" s="85" t="str">
        <f t="shared" si="139"/>
        <v>yes</v>
      </c>
      <c r="X1035" s="86" t="s">
        <v>35</v>
      </c>
      <c r="Y1035" s="87" t="str">
        <f>+IFERROR(IF(Z1035="#N/C","#N/C",IF(Z1035=0,INDEX(Taxonomy_UniqueValues!A:A,MATCH(AA1035,Taxonomy_UniqueValues!C:C,0)),INDEX(Taxonomy_UniqueValues!A:A,MATCH(Z1035,Taxonomy_UniqueValues!B:B,0)))),"#N/C")</f>
        <v>Insecta</v>
      </c>
      <c r="Z1035" s="87" t="str">
        <f>+IFERROR(IF(AA1035="#N/C","#N/C",IF(AA1035=0,INDEX(Taxonomy_UniqueValues!B:B,MATCH(AB1035,Taxonomy_UniqueValues!D:D,0)),INDEX(Taxonomy_UniqueValues!B:B,MATCH(AA1035,Taxonomy_UniqueValues!C:C,0)))),"#N/C")</f>
        <v>Diptera</v>
      </c>
      <c r="AA1035" s="87" t="str">
        <f>+IFERROR(IF(AB1035="#N/C","#N/C",IF(AB1035=0,INDEX(Taxonomy_UniqueValues!C:C,MATCH(AC1035,Taxonomy_UniqueValues!E:E,0)),INDEX(Taxonomy_UniqueValues!C:C,MATCH(AB1035,Taxonomy_UniqueValues!D:D,0)))),"#N/C")</f>
        <v>Brachycera</v>
      </c>
      <c r="AB1035" s="87" t="str">
        <f>+IFERROR(IF(AC1035="#N/C","#N/C",IF(AC1035=0,INDEX(Taxonomy_UniqueValues!D:D,MATCH(AD1035,Taxonomy_UniqueValues!F:F,0)),INDEX(Taxonomy_UniqueValues!D:D,MATCH(AC1035,Taxonomy_UniqueValues!E:E,0)))),"#N/C")</f>
        <v>Muscomorpha</v>
      </c>
      <c r="AC1035" s="87" t="str">
        <f>+IFERROR(IF(AD1035="#N/C","#N/C",IF(AD1035=0,INDEX(Taxonomy_UniqueValues!E:E,MATCH(AE1035,Taxonomy_UniqueValues!G:G,0)),INDEX(Taxonomy_UniqueValues!E:E,MATCH(AD1035,Taxonomy_UniqueValues!F:F,0)))),"#N/C")</f>
        <v>Muscoidea</v>
      </c>
      <c r="AD1035" s="87" t="str">
        <f>+IFERROR(IF(AE1035="#N/C","#N/C",IF(AE1035=0,INDEX(Taxonomy_UniqueValues!F:F,MATCH(AF1035,Taxonomy_UniqueValues!H:H,0)),INDEX(Taxonomy_UniqueValues!F:F,MATCH(AE1035,Taxonomy_UniqueValues!G:G,0)))),"#N/C")</f>
        <v>Fanniidae</v>
      </c>
      <c r="AE1035" s="87">
        <f>+IFERROR(IF(AF1035="#N/C","#N/C",INDEX(Taxonomy_UniqueValues!G:G,MATCH(AF1035,Taxonomy_UniqueValues!H:H,0))),"#N/C")</f>
        <v>0</v>
      </c>
      <c r="AF1035" s="89" t="s">
        <v>39</v>
      </c>
      <c r="AG1035" s="88" t="s">
        <v>37</v>
      </c>
      <c r="AH1035" s="39" t="str" cm="1">
        <f t="array" ref="AH1035">IF(LEN(V1035)&gt;1,V1035,_xlfn.LET(_xlpm.cls,Y1035, _xlpm.ord,IFERROR(Z1035,"#N/C"), _xlpm.subord,IFERROR(AA1035,"#N/C"), _xlpm.infr,IFERROR(AB1035,"#N/C"), _xlpm.sf,IFERROR(AC1035,"#N/C"), _xlpm.fam,IFERROR(AD1035,"#N/C"), _xlpm.subfam,IF(TRIM(AE1035)="-","#N/C",IFERROR(AE1035,"#N/C")),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_xlpm.fallback,IF(IFERROR(Z1035,"#N/C")="#N/C",Y1035,IF(IFERROR(AA1035,"#N/C")="#N/C",Z1035,IF(IFERROR(AB1035,"#N/C")="#N/C",AA1035,IF(IFERROR(AC1035,"#N/C")="#N/C",AB1035,IF(IFERROR(AD1035,"#N/C")="#N/C",AC1035,IF(IFERROR(AE1035,"#N/C")="#N/C",AD1035,"#N/C")))))), _xlpm.finalResult,IF(OR(_xlpm.computedResult="",_xlpm.computedResult="#N/C"),_xlpm.fallback,_xlpm.computedResult), INDEX(_xlpm.finalResult,1)))</f>
        <v>fly</v>
      </c>
      <c r="AI1035" s="106" t="s">
        <v>35</v>
      </c>
      <c r="AJ1035" s="55" t="str">
        <f t="shared" si="142"/>
        <v>Insecta.Diptera.Brachycera.Muscomorpha.Muscoidea.Fanniidae.0.Fannia.#N/C</v>
      </c>
    </row>
    <row r="1036" spans="1:36" x14ac:dyDescent="0.25">
      <c r="A1036" s="3">
        <v>254</v>
      </c>
      <c r="B1036" s="50" t="str">
        <f t="shared" si="136"/>
        <v>FAIR-D4_254</v>
      </c>
      <c r="C1036" s="51" t="s">
        <v>908</v>
      </c>
      <c r="D1036" s="4">
        <f t="shared" si="140"/>
        <v>45167</v>
      </c>
      <c r="E1036" s="1" t="s">
        <v>1172</v>
      </c>
      <c r="F1036" s="81" t="str">
        <f>HYPERLINK(VLOOKUP(E1036,Video_List!G:K,5),"video")</f>
        <v>video</v>
      </c>
      <c r="G1036" s="5" t="str">
        <f>IF(ISBLANK(E1036),"",IFERROR(IF(MATCH(E1036,Video_List!$G:$G,)&gt;0,"ok",""),"errr"))</f>
        <v>ok</v>
      </c>
      <c r="H1036" s="1" t="s">
        <v>1173</v>
      </c>
      <c r="I1036" s="81" t="str">
        <f>HYPERLINK(VLOOKUP(H1036,Video_List!G:K,5),"video")</f>
        <v>video</v>
      </c>
      <c r="J1036" s="5" t="str">
        <f>IF(ISBLANK(H1036),"",IFERROR(IF(MATCH(H1036,Video_List!$G:$G,)&gt;0,"ok",""),"error"))</f>
        <v>ok</v>
      </c>
      <c r="K1036" s="2">
        <v>45167.540833333303</v>
      </c>
      <c r="L1036" s="2">
        <v>45167.543055555601</v>
      </c>
      <c r="M1036" s="59">
        <f t="shared" si="137"/>
        <v>2.2222222978598438E-3</v>
      </c>
      <c r="N1036" s="53" t="s">
        <v>46</v>
      </c>
      <c r="O1036" s="54" t="s">
        <v>35</v>
      </c>
      <c r="P1036" s="54" t="s">
        <v>46</v>
      </c>
      <c r="Q1036" s="6">
        <v>254</v>
      </c>
      <c r="R1036" s="5" t="str">
        <f t="shared" si="143"/>
        <v>FAIR-D4/254</v>
      </c>
      <c r="S1036" s="4" t="str">
        <f>IF(ISBLANK(E1036),"",IF(E1036=H1036, "1 video",CONCATENATE((+COUNTIFS(Video_List!$A:$A,Monitoring!C1036,Video_List!$D:$D,"&lt;=" &amp;Monitoring!L1036)-COUNTIFS(Video_List!$A:$A,Monitoring!C1036,Video_List!$D:$D,"&lt;=" &amp;Monitoring!K1036))+1," videos")))</f>
        <v>2 videos</v>
      </c>
      <c r="T1036" s="54" t="s">
        <v>34</v>
      </c>
      <c r="U1036" s="75"/>
      <c r="V1036" s="7" t="str">
        <f t="shared" si="141"/>
        <v/>
      </c>
      <c r="W1036" s="85" t="str">
        <f t="shared" si="139"/>
        <v>no</v>
      </c>
      <c r="X1036" s="86" t="s">
        <v>35</v>
      </c>
      <c r="Y1036" s="87" t="str">
        <f>+IFERROR(IF(Z1036="#N/C","#N/C",INDEX(Taxonomy_UniqueValues!A:A,MATCH(Z1036,Taxonomy_UniqueValues!B:B,0))),"#N/C")</f>
        <v>Insecta</v>
      </c>
      <c r="Z1036" s="87" t="str">
        <f>+IFERROR(IF(AA1036="#N/C","#N/C",INDEX(Taxonomy_UniqueValues!B:B,MATCH(AA1036,Taxonomy_UniqueValues!C:C,0))),"#N/C")</f>
        <v>Diptera</v>
      </c>
      <c r="AA1036" s="87" t="s">
        <v>49</v>
      </c>
      <c r="AB1036" s="87" t="str">
        <f>+IFERROR(IF(AC1036="#N/C","#N/C",INDEX(Taxonomy_UniqueValues!D:D,MATCH(AC1036,Taxonomy_UniqueValues!E:E,0))),"#N/C")</f>
        <v>#N/C</v>
      </c>
      <c r="AC1036" s="87" t="str">
        <f>+IFERROR(IF(AD1036="#N/C","#N/C",INDEX(Taxonomy_UniqueValues!E:E,MATCH(AD1036,Taxonomy_UniqueValues!F:F,0))),"#N/C")</f>
        <v>#N/C</v>
      </c>
      <c r="AD1036" s="87" t="str">
        <f>+IFERROR(IF(AE1036="#N/C","#N/C",INDEX(Taxonomy_UniqueValues!F:F,MATCH(AE1036,Taxonomy_UniqueValues!G:G,0))),"#N/C")</f>
        <v>#N/C</v>
      </c>
      <c r="AE1036" s="87" t="str">
        <f>+IFERROR(IF(AF1036="#N/C","#N/C",INDEX(Taxonomy_UniqueValues!G:G,MATCH(AF1036,Taxonomy_UniqueValues!H:H,0))),"#N/C")</f>
        <v>#N/C</v>
      </c>
      <c r="AF1036" s="89" t="str">
        <f>+IFERROR(IF(AG1036="#N/C","#N/C",INDEX(Taxonomy_UniqueValues!H:H,MATCH(AG1036,Taxonomy_UniqueValues!I:I,0))),"#N/C")</f>
        <v>#N/C</v>
      </c>
      <c r="AG1036" s="88" t="s">
        <v>37</v>
      </c>
      <c r="AH1036" s="39" t="str" cm="1">
        <f t="array" ref="AH1036">IF(LEN(V1036)&gt;1,V1036,_xlfn.LET(_xlpm.cls,Y1036, _xlpm.ord,IFERROR(Z1036,"#N/C"), _xlpm.subord,IFERROR(AA1036,"#N/C"), _xlpm.infr,IFERROR(AB1036,"#N/C"), _xlpm.sf,IFERROR(AC1036,"#N/C"), _xlpm.fam,IFERROR(AD1036,"#N/C"), _xlpm.subfam,IF(TRIM(AE1036)="-","#N/C",IFERROR(AE1036,"#N/C")),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_xlpm.fallback,IF(IFERROR(Z1036,"#N/C")="#N/C",Y1036,IF(IFERROR(AA1036,"#N/C")="#N/C",Z1036,IF(IFERROR(AB1036,"#N/C")="#N/C",AA1036,IF(IFERROR(AC1036,"#N/C")="#N/C",AB1036,IF(IFERROR(AD1036,"#N/C")="#N/C",AC1036,IF(IFERROR(AE1036,"#N/C")="#N/C",AD1036,"#N/C")))))), _xlpm.finalResult,IF(OR(_xlpm.computedResult="",_xlpm.computedResult="#N/C"),_xlpm.fallback,_xlpm.computedResult), INDEX(_xlpm.finalResult,1)))</f>
        <v>Brachycera</v>
      </c>
      <c r="AI1036" s="106" t="s">
        <v>35</v>
      </c>
      <c r="AJ1036" s="55" t="str">
        <f t="shared" si="142"/>
        <v>Insecta.Diptera.Brachycera.#N/C.#N/C.#N/C.#N/C.#N/C.#N/C</v>
      </c>
    </row>
    <row r="1037" spans="1:36" x14ac:dyDescent="0.25">
      <c r="A1037" s="3">
        <v>255</v>
      </c>
      <c r="B1037" s="50" t="str">
        <f t="shared" si="136"/>
        <v>FAIR-D4_255</v>
      </c>
      <c r="C1037" s="51" t="s">
        <v>908</v>
      </c>
      <c r="D1037" s="4">
        <f t="shared" si="140"/>
        <v>45167</v>
      </c>
      <c r="E1037" s="1" t="s">
        <v>1174</v>
      </c>
      <c r="F1037" s="81" t="str">
        <f>HYPERLINK(VLOOKUP(E1037,Video_List!G:K,5),"video")</f>
        <v>video</v>
      </c>
      <c r="G1037" s="5" t="str">
        <f>IF(ISBLANK(E1037),"",IFERROR(IF(MATCH(E1037,Video_List!$G:$G,)&gt;0,"ok",""),"errr"))</f>
        <v>ok</v>
      </c>
      <c r="H1037" s="1" t="s">
        <v>1174</v>
      </c>
      <c r="I1037" s="81" t="str">
        <f>HYPERLINK(VLOOKUP(H1037,Video_List!G:K,5),"video")</f>
        <v>video</v>
      </c>
      <c r="J1037" s="5" t="str">
        <f>IF(ISBLANK(H1037),"",IFERROR(IF(MATCH(H1037,Video_List!$G:$G,)&gt;0,"ok",""),"error"))</f>
        <v>ok</v>
      </c>
      <c r="K1037" s="2">
        <v>45167.572141203702</v>
      </c>
      <c r="L1037" s="2">
        <v>45167.572349536997</v>
      </c>
      <c r="M1037" s="59">
        <f t="shared" si="137"/>
        <v>2.0833329472225159E-4</v>
      </c>
      <c r="N1037" s="53" t="s">
        <v>46</v>
      </c>
      <c r="O1037" s="54" t="s">
        <v>35</v>
      </c>
      <c r="P1037" s="54" t="s">
        <v>46</v>
      </c>
      <c r="Q1037" s="6">
        <v>255</v>
      </c>
      <c r="R1037" s="5" t="str">
        <f t="shared" si="143"/>
        <v>FAIR-D4/255</v>
      </c>
      <c r="S1037" s="4" t="str">
        <f>IF(ISBLANK(E1037),"",IF(E1037=H1037, "1 video",CONCATENATE((+COUNTIFS(Video_List!$A:$A,Monitoring!C1037,Video_List!$D:$D,"&lt;=" &amp;Monitoring!L1037)-COUNTIFS(Video_List!$A:$A,Monitoring!C1037,Video_List!$D:$D,"&lt;=" &amp;Monitoring!K1037))+1," videos")))</f>
        <v>1 video</v>
      </c>
      <c r="T1037" s="54" t="s">
        <v>34</v>
      </c>
      <c r="U1037" s="75" t="s">
        <v>3727</v>
      </c>
      <c r="V1037" s="7" t="str">
        <f t="shared" si="141"/>
        <v>fly_small</v>
      </c>
      <c r="W1037" s="85" t="s">
        <v>35</v>
      </c>
      <c r="X1037" s="86" t="s">
        <v>35</v>
      </c>
      <c r="Y1037" s="87" t="str">
        <f>+IFERROR(IF(Z1037="#N/C","#N/C",INDEX(Taxonomy_UniqueValues!A:A,MATCH(Z1037,Taxonomy_UniqueValues!B:B,0))),"#N/C")</f>
        <v>Insecta</v>
      </c>
      <c r="Z1037" s="87" t="str">
        <f>+IFERROR(IF(AA1037="#N/C","#N/C",INDEX(Taxonomy_UniqueValues!B:B,MATCH(AA1037,Taxonomy_UniqueValues!C:C,0))),"#N/C")</f>
        <v>Diptera</v>
      </c>
      <c r="AA1037" s="87" t="s">
        <v>49</v>
      </c>
      <c r="AB1037" s="87" t="str">
        <f>+IFERROR(IF(AC1037="#N/C","#N/C",INDEX(Taxonomy_UniqueValues!D:D,MATCH(AC1037,Taxonomy_UniqueValues!E:E,0))),"#N/C")</f>
        <v>#N/C</v>
      </c>
      <c r="AC1037" s="87" t="str">
        <f>+IFERROR(IF(AD1037="#N/C","#N/C",INDEX(Taxonomy_UniqueValues!E:E,MATCH(AD1037,Taxonomy_UniqueValues!F:F,0))),"#N/C")</f>
        <v>#N/C</v>
      </c>
      <c r="AD1037" s="87" t="str">
        <f>+IFERROR(IF(AE1037="#N/C","#N/C",INDEX(Taxonomy_UniqueValues!F:F,MATCH(AE1037,Taxonomy_UniqueValues!G:G,0))),"#N/C")</f>
        <v>#N/C</v>
      </c>
      <c r="AE1037" s="87" t="str">
        <f>+IFERROR(IF(AF1037="#N/C","#N/C",INDEX(Taxonomy_UniqueValues!G:G,MATCH(AF1037,Taxonomy_UniqueValues!H:H,0))),"#N/C")</f>
        <v>#N/C</v>
      </c>
      <c r="AF1037" s="89" t="str">
        <f>+IFERROR(IF(AG1037="#N/C","#N/C",INDEX(Taxonomy_UniqueValues!H:H,MATCH(AG1037,Taxonomy_UniqueValues!I:I,0))),"#N/C")</f>
        <v>#N/C</v>
      </c>
      <c r="AG1037" s="88" t="s">
        <v>37</v>
      </c>
      <c r="AH1037" s="39" t="str" cm="1">
        <f t="array" ref="AH1037">IF(LEN(V1037)&gt;1,V1037,_xlfn.LET(_xlpm.cls,Y1037, _xlpm.ord,IFERROR(Z1037,"#N/C"), _xlpm.subord,IFERROR(AA1037,"#N/C"), _xlpm.infr,IFERROR(AB1037,"#N/C"), _xlpm.sf,IFERROR(AC1037,"#N/C"), _xlpm.fam,IFERROR(AD1037,"#N/C"), _xlpm.subfam,IF(TRIM(AE1037)="-","#N/C",IFERROR(AE1037,"#N/C")),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_xlpm.fallback,IF(IFERROR(Z1037,"#N/C")="#N/C",Y1037,IF(IFERROR(AA1037,"#N/C")="#N/C",Z1037,IF(IFERROR(AB1037,"#N/C")="#N/C",AA1037,IF(IFERROR(AC1037,"#N/C")="#N/C",AB1037,IF(IFERROR(AD1037,"#N/C")="#N/C",AC1037,IF(IFERROR(AE1037,"#N/C")="#N/C",AD1037,"#N/C")))))), _xlpm.finalResult,IF(OR(_xlpm.computedResult="",_xlpm.computedResult="#N/C"),_xlpm.fallback,_xlpm.computedResult), INDEX(_xlpm.finalResult,1)))</f>
        <v>fly_small</v>
      </c>
      <c r="AI1037" s="106" t="s">
        <v>32</v>
      </c>
      <c r="AJ1037" s="55" t="str">
        <f t="shared" si="142"/>
        <v>Insecta.Diptera.Brachycera.#N/C.#N/C.#N/C.#N/C.#N/C.#N/C</v>
      </c>
    </row>
    <row r="1038" spans="1:36" x14ac:dyDescent="0.25">
      <c r="A1038" s="3">
        <v>256</v>
      </c>
      <c r="B1038" s="50" t="str">
        <f t="shared" si="136"/>
        <v>FAIR-D4_256</v>
      </c>
      <c r="C1038" s="51" t="s">
        <v>908</v>
      </c>
      <c r="D1038" s="4">
        <f t="shared" si="140"/>
        <v>45167</v>
      </c>
      <c r="E1038" s="1" t="s">
        <v>1175</v>
      </c>
      <c r="F1038" s="81" t="str">
        <f>HYPERLINK(VLOOKUP(E1038,Video_List!G:K,5),"video")</f>
        <v>video</v>
      </c>
      <c r="G1038" s="5" t="str">
        <f>IF(ISBLANK(E1038),"",IFERROR(IF(MATCH(E1038,Video_List!$G:$G,)&gt;0,"ok",""),"errr"))</f>
        <v>ok</v>
      </c>
      <c r="H1038" s="1" t="s">
        <v>1175</v>
      </c>
      <c r="I1038" s="81" t="str">
        <f>HYPERLINK(VLOOKUP(H1038,Video_List!G:K,5),"video")</f>
        <v>video</v>
      </c>
      <c r="J1038" s="5" t="str">
        <f>IF(ISBLANK(H1038),"",IFERROR(IF(MATCH(H1038,Video_List!$G:$G,)&gt;0,"ok",""),"error"))</f>
        <v>ok</v>
      </c>
      <c r="K1038" s="2">
        <v>45167.582372685203</v>
      </c>
      <c r="L1038" s="2">
        <v>45167.583252314798</v>
      </c>
      <c r="M1038" s="59">
        <f t="shared" si="137"/>
        <v>8.7962959514698014E-4</v>
      </c>
      <c r="N1038" s="53" t="s">
        <v>46</v>
      </c>
      <c r="O1038" s="54" t="s">
        <v>35</v>
      </c>
      <c r="P1038" s="54" t="s">
        <v>46</v>
      </c>
      <c r="Q1038" s="6">
        <v>256</v>
      </c>
      <c r="R1038" s="5" t="str">
        <f t="shared" si="143"/>
        <v>FAIR-D4/256</v>
      </c>
      <c r="S1038" s="4" t="str">
        <f>IF(ISBLANK(E1038),"",IF(E1038=H1038, "1 video",CONCATENATE((+COUNTIFS(Video_List!$A:$A,Monitoring!C1038,Video_List!$D:$D,"&lt;=" &amp;Monitoring!L1038)-COUNTIFS(Video_List!$A:$A,Monitoring!C1038,Video_List!$D:$D,"&lt;=" &amp;Monitoring!K1038))+1," videos")))</f>
        <v>1 video</v>
      </c>
      <c r="T1038" s="54" t="s">
        <v>34</v>
      </c>
      <c r="U1038" s="75" t="s">
        <v>364</v>
      </c>
      <c r="V1038" s="7" t="str">
        <f t="shared" si="141"/>
        <v/>
      </c>
      <c r="W1038" s="85" t="str">
        <f t="shared" ref="W1038:W1047" si="144">+IF(Y1038="#N/C","-",IF(AC1038="#N/C","no","yes"))</f>
        <v>no</v>
      </c>
      <c r="X1038" s="86" t="s">
        <v>35</v>
      </c>
      <c r="Y1038" s="87" t="str">
        <f>+IFERROR(IF(Z1038="#N/C","#N/C",INDEX(Taxonomy_UniqueValues!A:A,MATCH(Z1038,Taxonomy_UniqueValues!B:B,0))),"#N/C")</f>
        <v>Insecta</v>
      </c>
      <c r="Z1038" s="87" t="str">
        <f>+IFERROR(IF(AA1038="#N/C","#N/C",INDEX(Taxonomy_UniqueValues!B:B,MATCH(AA1038,Taxonomy_UniqueValues!C:C,0))),"#N/C")</f>
        <v>Diptera</v>
      </c>
      <c r="AA1038" s="87" t="s">
        <v>49</v>
      </c>
      <c r="AB1038" s="87" t="str">
        <f>+IFERROR(IF(AC1038="#N/C","#N/C",INDEX(Taxonomy_UniqueValues!D:D,MATCH(AC1038,Taxonomy_UniqueValues!E:E,0))),"#N/C")</f>
        <v>#N/C</v>
      </c>
      <c r="AC1038" s="87" t="str">
        <f>+IFERROR(IF(AD1038="#N/C","#N/C",INDEX(Taxonomy_UniqueValues!E:E,MATCH(AD1038,Taxonomy_UniqueValues!F:F,0))),"#N/C")</f>
        <v>#N/C</v>
      </c>
      <c r="AD1038" s="87" t="str">
        <f>+IFERROR(IF(AE1038="#N/C","#N/C",INDEX(Taxonomy_UniqueValues!F:F,MATCH(AE1038,Taxonomy_UniqueValues!G:G,0))),"#N/C")</f>
        <v>#N/C</v>
      </c>
      <c r="AE1038" s="87" t="str">
        <f>+IFERROR(IF(AF1038="#N/C","#N/C",INDEX(Taxonomy_UniqueValues!G:G,MATCH(AF1038,Taxonomy_UniqueValues!H:H,0))),"#N/C")</f>
        <v>#N/C</v>
      </c>
      <c r="AF1038" s="89" t="str">
        <f>+IFERROR(IF(AG1038="#N/C","#N/C",INDEX(Taxonomy_UniqueValues!H:H,MATCH(AG1038,Taxonomy_UniqueValues!I:I,0))),"#N/C")</f>
        <v>#N/C</v>
      </c>
      <c r="AG1038" s="88" t="s">
        <v>37</v>
      </c>
      <c r="AH1038" s="39" t="str" cm="1">
        <f t="array" ref="AH1038">IF(LEN(V1038)&gt;1,V1038,_xlfn.LET(_xlpm.cls,Y1038, _xlpm.ord,IFERROR(Z1038,"#N/C"), _xlpm.subord,IFERROR(AA1038,"#N/C"), _xlpm.infr,IFERROR(AB1038,"#N/C"), _xlpm.sf,IFERROR(AC1038,"#N/C"), _xlpm.fam,IFERROR(AD1038,"#N/C"), _xlpm.subfam,IF(TRIM(AE1038)="-","#N/C",IFERROR(AE1038,"#N/C")),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_xlpm.fallback,IF(IFERROR(Z1038,"#N/C")="#N/C",Y1038,IF(IFERROR(AA1038,"#N/C")="#N/C",Z1038,IF(IFERROR(AB1038,"#N/C")="#N/C",AA1038,IF(IFERROR(AC1038,"#N/C")="#N/C",AB1038,IF(IFERROR(AD1038,"#N/C")="#N/C",AC1038,IF(IFERROR(AE1038,"#N/C")="#N/C",AD1038,"#N/C")))))), _xlpm.finalResult,IF(OR(_xlpm.computedResult="",_xlpm.computedResult="#N/C"),_xlpm.fallback,_xlpm.computedResult), INDEX(_xlpm.finalResult,1)))</f>
        <v>Brachycera</v>
      </c>
      <c r="AI1038" s="106" t="s">
        <v>35</v>
      </c>
      <c r="AJ1038" s="55" t="str">
        <f t="shared" si="142"/>
        <v>Insecta.Diptera.Brachycera.#N/C.#N/C.#N/C.#N/C.#N/C.#N/C</v>
      </c>
    </row>
    <row r="1039" spans="1:36" x14ac:dyDescent="0.25">
      <c r="A1039" s="3">
        <v>257</v>
      </c>
      <c r="B1039" s="50" t="str">
        <f t="shared" si="136"/>
        <v>FAIR-D4_257</v>
      </c>
      <c r="C1039" s="51" t="s">
        <v>908</v>
      </c>
      <c r="D1039" s="4">
        <f t="shared" si="140"/>
        <v>45167</v>
      </c>
      <c r="E1039" s="1" t="s">
        <v>1176</v>
      </c>
      <c r="F1039" s="81" t="str">
        <f>HYPERLINK(VLOOKUP(E1039,Video_List!G:K,5),"video")</f>
        <v>video</v>
      </c>
      <c r="G1039" s="5" t="str">
        <f>IF(ISBLANK(E1039),"",IFERROR(IF(MATCH(E1039,Video_List!$G:$G,)&gt;0,"ok",""),"errr"))</f>
        <v>ok</v>
      </c>
      <c r="H1039" s="1" t="s">
        <v>1176</v>
      </c>
      <c r="I1039" s="81" t="str">
        <f>HYPERLINK(VLOOKUP(H1039,Video_List!G:K,5),"video")</f>
        <v>video</v>
      </c>
      <c r="J1039" s="5" t="str">
        <f>IF(ISBLANK(H1039),"",IFERROR(IF(MATCH(H1039,Video_List!$G:$G,)&gt;0,"ok",""),"error"))</f>
        <v>ok</v>
      </c>
      <c r="K1039" s="2">
        <v>45167.6017013889</v>
      </c>
      <c r="L1039" s="2">
        <v>45167.602002314801</v>
      </c>
      <c r="M1039" s="59">
        <f t="shared" si="137"/>
        <v>3.0092590168351308E-4</v>
      </c>
      <c r="N1039" s="53" t="s">
        <v>46</v>
      </c>
      <c r="O1039" s="54" t="s">
        <v>35</v>
      </c>
      <c r="P1039" s="54" t="s">
        <v>46</v>
      </c>
      <c r="Q1039" s="6">
        <v>257</v>
      </c>
      <c r="R1039" s="5" t="str">
        <f t="shared" si="143"/>
        <v>FAIR-D4/257</v>
      </c>
      <c r="S1039" s="4" t="str">
        <f>IF(ISBLANK(E1039),"",IF(E1039=H1039, "1 video",CONCATENATE((+COUNTIFS(Video_List!$A:$A,Monitoring!C1039,Video_List!$D:$D,"&lt;=" &amp;Monitoring!L1039)-COUNTIFS(Video_List!$A:$A,Monitoring!C1039,Video_List!$D:$D,"&lt;=" &amp;Monitoring!K1039))+1," videos")))</f>
        <v>1 video</v>
      </c>
      <c r="T1039" s="54" t="s">
        <v>34</v>
      </c>
      <c r="U1039" s="75"/>
      <c r="V1039" s="7" t="str">
        <f t="shared" si="141"/>
        <v/>
      </c>
      <c r="W1039" s="85" t="str">
        <f t="shared" si="144"/>
        <v>no</v>
      </c>
      <c r="X1039" s="86" t="s">
        <v>35</v>
      </c>
      <c r="Y1039" s="87" t="str">
        <f>+IFERROR(IF(Z1039="#N/C","#N/C",INDEX(Taxonomy_UniqueValues!A:A,MATCH(Z1039,Taxonomy_UniqueValues!B:B,0))),"#N/C")</f>
        <v>Insecta</v>
      </c>
      <c r="Z1039" s="87" t="str">
        <f>+IFERROR(IF(AA1039="#N/C","#N/C",INDEX(Taxonomy_UniqueValues!B:B,MATCH(AA1039,Taxonomy_UniqueValues!C:C,0))),"#N/C")</f>
        <v>Diptera</v>
      </c>
      <c r="AA1039" s="87" t="s">
        <v>49</v>
      </c>
      <c r="AB1039" s="87" t="str">
        <f>+IFERROR(IF(AC1039="#N/C","#N/C",INDEX(Taxonomy_UniqueValues!D:D,MATCH(AC1039,Taxonomy_UniqueValues!E:E,0))),"#N/C")</f>
        <v>#N/C</v>
      </c>
      <c r="AC1039" s="87" t="str">
        <f>+IFERROR(IF(AD1039="#N/C","#N/C",INDEX(Taxonomy_UniqueValues!E:E,MATCH(AD1039,Taxonomy_UniqueValues!F:F,0))),"#N/C")</f>
        <v>#N/C</v>
      </c>
      <c r="AD1039" s="87" t="str">
        <f>+IFERROR(IF(AE1039="#N/C","#N/C",INDEX(Taxonomy_UniqueValues!F:F,MATCH(AE1039,Taxonomy_UniqueValues!G:G,0))),"#N/C")</f>
        <v>#N/C</v>
      </c>
      <c r="AE1039" s="87" t="str">
        <f>+IFERROR(IF(AF1039="#N/C","#N/C",INDEX(Taxonomy_UniqueValues!G:G,MATCH(AF1039,Taxonomy_UniqueValues!H:H,0))),"#N/C")</f>
        <v>#N/C</v>
      </c>
      <c r="AF1039" s="89" t="str">
        <f>+IFERROR(IF(AG1039="#N/C","#N/C",INDEX(Taxonomy_UniqueValues!H:H,MATCH(AG1039,Taxonomy_UniqueValues!I:I,0))),"#N/C")</f>
        <v>#N/C</v>
      </c>
      <c r="AG1039" s="88" t="s">
        <v>37</v>
      </c>
      <c r="AH1039" s="39" t="str" cm="1">
        <f t="array" ref="AH1039">IF(LEN(V1039)&gt;1,V1039,_xlfn.LET(_xlpm.cls,Y1039, _xlpm.ord,IFERROR(Z1039,"#N/C"), _xlpm.subord,IFERROR(AA1039,"#N/C"), _xlpm.infr,IFERROR(AB1039,"#N/C"), _xlpm.sf,IFERROR(AC1039,"#N/C"), _xlpm.fam,IFERROR(AD1039,"#N/C"), _xlpm.subfam,IF(TRIM(AE1039)="-","#N/C",IFERROR(AE1039,"#N/C")),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_xlpm.fallback,IF(IFERROR(Z1039,"#N/C")="#N/C",Y1039,IF(IFERROR(AA1039,"#N/C")="#N/C",Z1039,IF(IFERROR(AB1039,"#N/C")="#N/C",AA1039,IF(IFERROR(AC1039,"#N/C")="#N/C",AB1039,IF(IFERROR(AD1039,"#N/C")="#N/C",AC1039,IF(IFERROR(AE1039,"#N/C")="#N/C",AD1039,"#N/C")))))), _xlpm.finalResult,IF(OR(_xlpm.computedResult="",_xlpm.computedResult="#N/C"),_xlpm.fallback,_xlpm.computedResult), INDEX(_xlpm.finalResult,1)))</f>
        <v>Brachycera</v>
      </c>
      <c r="AI1039" s="106" t="s">
        <v>35</v>
      </c>
      <c r="AJ1039" s="55" t="str">
        <f t="shared" si="142"/>
        <v>Insecta.Diptera.Brachycera.#N/C.#N/C.#N/C.#N/C.#N/C.#N/C</v>
      </c>
    </row>
    <row r="1040" spans="1:36" x14ac:dyDescent="0.25">
      <c r="A1040" s="3">
        <v>258</v>
      </c>
      <c r="B1040" s="50" t="str">
        <f t="shared" si="136"/>
        <v>FAIR-D4_258</v>
      </c>
      <c r="C1040" s="51" t="s">
        <v>908</v>
      </c>
      <c r="D1040" s="4">
        <f t="shared" si="140"/>
        <v>45167</v>
      </c>
      <c r="E1040" s="1" t="s">
        <v>1177</v>
      </c>
      <c r="F1040" s="81" t="str">
        <f>HYPERLINK(VLOOKUP(E1040,Video_List!G:K,5),"video")</f>
        <v>video</v>
      </c>
      <c r="G1040" s="5" t="str">
        <f>IF(ISBLANK(E1040),"",IFERROR(IF(MATCH(E1040,Video_List!$G:$G,)&gt;0,"ok",""),"errr"))</f>
        <v>ok</v>
      </c>
      <c r="H1040" s="1" t="s">
        <v>1178</v>
      </c>
      <c r="I1040" s="81" t="str">
        <f>HYPERLINK(VLOOKUP(H1040,Video_List!G:K,5),"video")</f>
        <v>video</v>
      </c>
      <c r="J1040" s="5" t="str">
        <f>IF(ISBLANK(H1040),"",IFERROR(IF(MATCH(H1040,Video_List!$G:$G,)&gt;0,"ok",""),"error"))</f>
        <v>ok</v>
      </c>
      <c r="K1040" s="2">
        <v>45167.603437500002</v>
      </c>
      <c r="L1040" s="2">
        <v>45167.606990740802</v>
      </c>
      <c r="M1040" s="59">
        <f t="shared" si="137"/>
        <v>3.5532408001017757E-3</v>
      </c>
      <c r="N1040" s="53" t="s">
        <v>31</v>
      </c>
      <c r="O1040" s="54" t="s">
        <v>35</v>
      </c>
      <c r="P1040" s="54" t="s">
        <v>33</v>
      </c>
      <c r="Q1040" s="6">
        <v>258</v>
      </c>
      <c r="R1040" s="5" t="str">
        <f t="shared" si="143"/>
        <v>FAIR-D4/258</v>
      </c>
      <c r="S1040" s="4" t="str">
        <f>IF(ISBLANK(E1040),"",IF(E1040=H1040, "1 video",CONCATENATE((+COUNTIFS(Video_List!$A:$A,Monitoring!C1040,Video_List!$D:$D,"&lt;=" &amp;Monitoring!L1040)-COUNTIFS(Video_List!$A:$A,Monitoring!C1040,Video_List!$D:$D,"&lt;=" &amp;Monitoring!K1040))+1," videos")))</f>
        <v>2 videos</v>
      </c>
      <c r="T1040" s="54" t="s">
        <v>34</v>
      </c>
      <c r="U1040" s="75"/>
      <c r="V1040" s="7" t="str">
        <f t="shared" si="141"/>
        <v/>
      </c>
      <c r="W1040" s="85" t="str">
        <f t="shared" si="144"/>
        <v>yes</v>
      </c>
      <c r="X1040" s="86" t="s">
        <v>35</v>
      </c>
      <c r="Y1040" s="87" t="str">
        <f>+IFERROR(IF(Z1040="#N/C","#N/C",INDEX(Taxonomy_UniqueValues!A:A,MATCH(Z1040,Taxonomy_UniqueValues!B:B,0))),"#N/C")</f>
        <v>Insecta</v>
      </c>
      <c r="Z1040" s="87" t="str">
        <f>+IFERROR(IF(AA1040="#N/C","#N/C",INDEX(Taxonomy_UniqueValues!B:B,MATCH(AA1040,Taxonomy_UniqueValues!C:C,0))),"#N/C")</f>
        <v>Diptera</v>
      </c>
      <c r="AA1040" s="87" t="str">
        <f>+IFERROR(IF(AC1040="#N/C","#N/C",INDEX(Taxonomy_UniqueValues!C:C,MATCH(AC1040,Taxonomy_UniqueValues!E:E,0))),"#N/C")</f>
        <v>Brachycera</v>
      </c>
      <c r="AB1040" s="87" t="str">
        <f>+IFERROR(IF(AC1040="#N/C","#N/C",INDEX(Taxonomy_UniqueValues!D:D,MATCH(AC1040,Taxonomy_UniqueValues!E:E,0))),"#N/C")</f>
        <v>Muscomorpha</v>
      </c>
      <c r="AC1040" s="87" t="s">
        <v>36</v>
      </c>
      <c r="AD1040" s="87" t="str">
        <f>+IFERROR(IF(AE1040="#N/C","#N/C",INDEX(Taxonomy_UniqueValues!F:F,MATCH(AE1040,Taxonomy_UniqueValues!G:G,0))),"#N/C")</f>
        <v>#N/C</v>
      </c>
      <c r="AE1040" s="87" t="str">
        <f>+IFERROR(IF(AF1040="#N/C","#N/C",INDEX(Taxonomy_UniqueValues!G:G,MATCH(AF1040,Taxonomy_UniqueValues!H:H,0))),"#N/C")</f>
        <v>#N/C</v>
      </c>
      <c r="AF1040" s="89" t="str">
        <f>+IFERROR(IF(AG1040="#N/C","#N/C",INDEX(Taxonomy_UniqueValues!H:H,MATCH(AG1040,Taxonomy_UniqueValues!I:I,0))),"#N/C")</f>
        <v>#N/C</v>
      </c>
      <c r="AG1040" s="88" t="s">
        <v>37</v>
      </c>
      <c r="AH1040" s="39" t="str" cm="1">
        <f t="array" ref="AH1040">IF(LEN(V1040)&gt;1,V1040,_xlfn.LET(_xlpm.cls,Y1040, _xlpm.ord,IFERROR(Z1040,"#N/C"), _xlpm.subord,IFERROR(AA1040,"#N/C"), _xlpm.infr,IFERROR(AB1040,"#N/C"), _xlpm.sf,IFERROR(AC1040,"#N/C"), _xlpm.fam,IFERROR(AD1040,"#N/C"), _xlpm.subfam,IF(TRIM(AE1040)="-","#N/C",IFERROR(AE1040,"#N/C")),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_xlpm.fallback,IF(IFERROR(Z1040,"#N/C")="#N/C",Y1040,IF(IFERROR(AA1040,"#N/C")="#N/C",Z1040,IF(IFERROR(AB1040,"#N/C")="#N/C",AA1040,IF(IFERROR(AC1040,"#N/C")="#N/C",AB1040,IF(IFERROR(AD1040,"#N/C")="#N/C",AC1040,IF(IFERROR(AE1040,"#N/C")="#N/C",AD1040,"#N/C")))))), _xlpm.finalResult,IF(OR(_xlpm.computedResult="",_xlpm.computedResult="#N/C"),_xlpm.fallback,_xlpm.computedResult), INDEX(_xlpm.finalResult,1)))</f>
        <v>Muscoidea</v>
      </c>
      <c r="AI1040" s="106" t="s">
        <v>35</v>
      </c>
      <c r="AJ1040" s="55" t="str">
        <f t="shared" si="142"/>
        <v>Insecta.Diptera.Brachycera.Muscomorpha.Muscoidea.#N/C.#N/C.#N/C.#N/C</v>
      </c>
    </row>
    <row r="1041" spans="1:36" x14ac:dyDescent="0.25">
      <c r="A1041" s="3">
        <v>259</v>
      </c>
      <c r="B1041" s="50" t="str">
        <f t="shared" si="136"/>
        <v>FAIR-D4_259</v>
      </c>
      <c r="C1041" s="51" t="s">
        <v>908</v>
      </c>
      <c r="D1041" s="4">
        <f t="shared" si="140"/>
        <v>45167</v>
      </c>
      <c r="E1041" s="1" t="s">
        <v>1179</v>
      </c>
      <c r="F1041" s="81" t="str">
        <f>HYPERLINK(VLOOKUP(E1041,Video_List!G:K,5),"video")</f>
        <v>video</v>
      </c>
      <c r="G1041" s="5" t="str">
        <f>IF(ISBLANK(E1041),"",IFERROR(IF(MATCH(E1041,Video_List!$G:$G,)&gt;0,"ok",""),"errr"))</f>
        <v>ok</v>
      </c>
      <c r="H1041" s="1" t="s">
        <v>1179</v>
      </c>
      <c r="I1041" s="81" t="str">
        <f>HYPERLINK(VLOOKUP(H1041,Video_List!G:K,5),"video")</f>
        <v>video</v>
      </c>
      <c r="J1041" s="5" t="str">
        <f>IF(ISBLANK(H1041),"",IFERROR(IF(MATCH(H1041,Video_List!$G:$G,)&gt;0,"ok",""),"error"))</f>
        <v>ok</v>
      </c>
      <c r="K1041" s="2">
        <v>45167.614629629599</v>
      </c>
      <c r="L1041" s="2">
        <v>45167.614930555603</v>
      </c>
      <c r="M1041" s="59">
        <f t="shared" si="137"/>
        <v>3.0092600354691967E-4</v>
      </c>
      <c r="N1041" s="53" t="s">
        <v>46</v>
      </c>
      <c r="O1041" s="54" t="s">
        <v>35</v>
      </c>
      <c r="P1041" s="54" t="s">
        <v>46</v>
      </c>
      <c r="Q1041" s="6">
        <v>259</v>
      </c>
      <c r="R1041" s="5" t="str">
        <f t="shared" si="143"/>
        <v>FAIR-D4/259</v>
      </c>
      <c r="S1041" s="4" t="str">
        <f>IF(ISBLANK(E1041),"",IF(E1041=H1041, "1 video",CONCATENATE((+COUNTIFS(Video_List!$A:$A,Monitoring!C1041,Video_List!$D:$D,"&lt;=" &amp;Monitoring!L1041)-COUNTIFS(Video_List!$A:$A,Monitoring!C1041,Video_List!$D:$D,"&lt;=" &amp;Monitoring!K1041))+1," videos")))</f>
        <v>1 video</v>
      </c>
      <c r="T1041" s="54" t="s">
        <v>34</v>
      </c>
      <c r="U1041" s="75"/>
      <c r="V1041" s="7" t="str">
        <f t="shared" si="141"/>
        <v/>
      </c>
      <c r="W1041" s="85" t="str">
        <f t="shared" si="144"/>
        <v>no</v>
      </c>
      <c r="X1041" s="86" t="s">
        <v>32</v>
      </c>
      <c r="Y1041" s="87" t="str">
        <f>+IFERROR(IF(Z1041="#N/C","#N/C",INDEX(Taxonomy_UniqueValues!A:A,MATCH(Z1041,Taxonomy_UniqueValues!B:B,0))),"#N/C")</f>
        <v>Insecta</v>
      </c>
      <c r="Z1041" s="87" t="str">
        <f>+IFERROR(IF(AA1041="#N/C","#N/C",INDEX(Taxonomy_UniqueValues!B:B,MATCH(AA1041,Taxonomy_UniqueValues!C:C,0))),"#N/C")</f>
        <v>Diptera</v>
      </c>
      <c r="AA1041" s="87" t="s">
        <v>49</v>
      </c>
      <c r="AB1041" s="87" t="str">
        <f>+IFERROR(IF(AC1041="#N/C","#N/C",INDEX(Taxonomy_UniqueValues!D:D,MATCH(AC1041,Taxonomy_UniqueValues!E:E,0))),"#N/C")</f>
        <v>#N/C</v>
      </c>
      <c r="AC1041" s="87" t="str">
        <f>+IFERROR(IF(AD1041="#N/C","#N/C",INDEX(Taxonomy_UniqueValues!E:E,MATCH(AD1041,Taxonomy_UniqueValues!F:F,0))),"#N/C")</f>
        <v>#N/C</v>
      </c>
      <c r="AD1041" s="87" t="str">
        <f>+IFERROR(IF(AE1041="#N/C","#N/C",INDEX(Taxonomy_UniqueValues!F:F,MATCH(AE1041,Taxonomy_UniqueValues!G:G,0))),"#N/C")</f>
        <v>#N/C</v>
      </c>
      <c r="AE1041" s="87" t="str">
        <f>+IFERROR(IF(AF1041="#N/C","#N/C",INDEX(Taxonomy_UniqueValues!G:G,MATCH(AF1041,Taxonomy_UniqueValues!H:H,0))),"#N/C")</f>
        <v>#N/C</v>
      </c>
      <c r="AF1041" s="89" t="str">
        <f>+IFERROR(IF(AG1041="#N/C","#N/C",INDEX(Taxonomy_UniqueValues!H:H,MATCH(AG1041,Taxonomy_UniqueValues!I:I,0))),"#N/C")</f>
        <v>#N/C</v>
      </c>
      <c r="AG1041" s="88" t="s">
        <v>37</v>
      </c>
      <c r="AH1041" s="39" t="str" cm="1">
        <f t="array" ref="AH1041">IF(LEN(V1041)&gt;1,V1041,_xlfn.LET(_xlpm.cls,Y1041, _xlpm.ord,IFERROR(Z1041,"#N/C"), _xlpm.subord,IFERROR(AA1041,"#N/C"), _xlpm.infr,IFERROR(AB1041,"#N/C"), _xlpm.sf,IFERROR(AC1041,"#N/C"), _xlpm.fam,IFERROR(AD1041,"#N/C"), _xlpm.subfam,IF(TRIM(AE1041)="-","#N/C",IFERROR(AE1041,"#N/C")),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_xlpm.fallback,IF(IFERROR(Z1041,"#N/C")="#N/C",Y1041,IF(IFERROR(AA1041,"#N/C")="#N/C",Z1041,IF(IFERROR(AB1041,"#N/C")="#N/C",AA1041,IF(IFERROR(AC1041,"#N/C")="#N/C",AB1041,IF(IFERROR(AD1041,"#N/C")="#N/C",AC1041,IF(IFERROR(AE1041,"#N/C")="#N/C",AD1041,"#N/C")))))), _xlpm.finalResult,IF(OR(_xlpm.computedResult="",_xlpm.computedResult="#N/C"),_xlpm.fallback,_xlpm.computedResult), INDEX(_xlpm.finalResult,1)))</f>
        <v>Brachycera</v>
      </c>
      <c r="AI1041" s="106" t="s">
        <v>35</v>
      </c>
      <c r="AJ1041" s="55" t="str">
        <f t="shared" si="142"/>
        <v>Insecta.Diptera.Brachycera.#N/C.#N/C.#N/C.#N/C.#N/C.#N/C</v>
      </c>
    </row>
    <row r="1042" spans="1:36" x14ac:dyDescent="0.25">
      <c r="A1042" s="3">
        <v>260</v>
      </c>
      <c r="B1042" s="50" t="str">
        <f t="shared" si="136"/>
        <v>FAIR-D4_260</v>
      </c>
      <c r="C1042" s="51" t="s">
        <v>908</v>
      </c>
      <c r="D1042" s="4">
        <f t="shared" si="140"/>
        <v>45167</v>
      </c>
      <c r="E1042" s="1" t="s">
        <v>1180</v>
      </c>
      <c r="F1042" s="81" t="str">
        <f>HYPERLINK(VLOOKUP(E1042,Video_List!G:K,5),"video")</f>
        <v>video</v>
      </c>
      <c r="G1042" s="5" t="str">
        <f>IF(ISBLANK(E1042),"",IFERROR(IF(MATCH(E1042,Video_List!$G:$G,)&gt;0,"ok",""),"errr"))</f>
        <v>ok</v>
      </c>
      <c r="H1042" s="1" t="s">
        <v>1180</v>
      </c>
      <c r="I1042" s="81" t="str">
        <f>HYPERLINK(VLOOKUP(H1042,Video_List!G:K,5),"video")</f>
        <v>video</v>
      </c>
      <c r="J1042" s="5" t="str">
        <f>IF(ISBLANK(H1042),"",IFERROR(IF(MATCH(H1042,Video_List!$G:$G,)&gt;0,"ok",""),"error"))</f>
        <v>ok</v>
      </c>
      <c r="K1042" s="2">
        <v>45167.652905092596</v>
      </c>
      <c r="L1042" s="2">
        <v>45167.653831018499</v>
      </c>
      <c r="M1042" s="59">
        <f t="shared" si="137"/>
        <v>9.2592590226558968E-4</v>
      </c>
      <c r="N1042" s="53" t="s">
        <v>46</v>
      </c>
      <c r="O1042" s="54" t="s">
        <v>35</v>
      </c>
      <c r="P1042" s="54" t="s">
        <v>46</v>
      </c>
      <c r="Q1042" s="6">
        <v>260</v>
      </c>
      <c r="R1042" s="5" t="str">
        <f t="shared" si="143"/>
        <v>FAIR-D4/260</v>
      </c>
      <c r="S1042" s="4" t="str">
        <f>IF(ISBLANK(E1042),"",IF(E1042=H1042, "1 video",CONCATENATE((+COUNTIFS(Video_List!$A:$A,Monitoring!C1042,Video_List!$D:$D,"&lt;=" &amp;Monitoring!L1042)-COUNTIFS(Video_List!$A:$A,Monitoring!C1042,Video_List!$D:$D,"&lt;=" &amp;Monitoring!K1042))+1," videos")))</f>
        <v>1 video</v>
      </c>
      <c r="T1042" s="54" t="s">
        <v>34</v>
      </c>
      <c r="U1042" s="75"/>
      <c r="V1042" s="7" t="str">
        <f t="shared" si="141"/>
        <v/>
      </c>
      <c r="W1042" s="85" t="str">
        <f t="shared" si="144"/>
        <v>no</v>
      </c>
      <c r="X1042" s="86" t="s">
        <v>35</v>
      </c>
      <c r="Y1042" s="87" t="str">
        <f>+IFERROR(IF(Z1042="#N/C","#N/C",INDEX(Taxonomy_UniqueValues!A:A,MATCH(Z1042,Taxonomy_UniqueValues!B:B,0))),"#N/C")</f>
        <v>Insecta</v>
      </c>
      <c r="Z1042" s="87" t="str">
        <f>+IFERROR(IF(AA1042="#N/C","#N/C",INDEX(Taxonomy_UniqueValues!B:B,MATCH(AA1042,Taxonomy_UniqueValues!C:C,0))),"#N/C")</f>
        <v>Diptera</v>
      </c>
      <c r="AA1042" s="87" t="s">
        <v>49</v>
      </c>
      <c r="AB1042" s="87" t="str">
        <f>+IFERROR(IF(AC1042="#N/C","#N/C",INDEX(Taxonomy_UniqueValues!D:D,MATCH(AC1042,Taxonomy_UniqueValues!E:E,0))),"#N/C")</f>
        <v>#N/C</v>
      </c>
      <c r="AC1042" s="87" t="str">
        <f>+IFERROR(IF(AD1042="#N/C","#N/C",INDEX(Taxonomy_UniqueValues!E:E,MATCH(AD1042,Taxonomy_UniqueValues!F:F,0))),"#N/C")</f>
        <v>#N/C</v>
      </c>
      <c r="AD1042" s="87" t="str">
        <f>+IFERROR(IF(AE1042="#N/C","#N/C",INDEX(Taxonomy_UniqueValues!F:F,MATCH(AE1042,Taxonomy_UniqueValues!G:G,0))),"#N/C")</f>
        <v>#N/C</v>
      </c>
      <c r="AE1042" s="87" t="str">
        <f>+IFERROR(IF(AF1042="#N/C","#N/C",INDEX(Taxonomy_UniqueValues!G:G,MATCH(AF1042,Taxonomy_UniqueValues!H:H,0))),"#N/C")</f>
        <v>#N/C</v>
      </c>
      <c r="AF1042" s="89" t="str">
        <f>+IFERROR(IF(AG1042="#N/C","#N/C",INDEX(Taxonomy_UniqueValues!H:H,MATCH(AG1042,Taxonomy_UniqueValues!I:I,0))),"#N/C")</f>
        <v>#N/C</v>
      </c>
      <c r="AG1042" s="88" t="s">
        <v>37</v>
      </c>
      <c r="AH1042" s="39" t="str" cm="1">
        <f t="array" ref="AH1042">IF(LEN(V1042)&gt;1,V1042,_xlfn.LET(_xlpm.cls,Y1042, _xlpm.ord,IFERROR(Z1042,"#N/C"), _xlpm.subord,IFERROR(AA1042,"#N/C"), _xlpm.infr,IFERROR(AB1042,"#N/C"), _xlpm.sf,IFERROR(AC1042,"#N/C"), _xlpm.fam,IFERROR(AD1042,"#N/C"), _xlpm.subfam,IF(TRIM(AE1042)="-","#N/C",IFERROR(AE1042,"#N/C")),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_xlpm.fallback,IF(IFERROR(Z1042,"#N/C")="#N/C",Y1042,IF(IFERROR(AA1042,"#N/C")="#N/C",Z1042,IF(IFERROR(AB1042,"#N/C")="#N/C",AA1042,IF(IFERROR(AC1042,"#N/C")="#N/C",AB1042,IF(IFERROR(AD1042,"#N/C")="#N/C",AC1042,IF(IFERROR(AE1042,"#N/C")="#N/C",AD1042,"#N/C")))))), _xlpm.finalResult,IF(OR(_xlpm.computedResult="",_xlpm.computedResult="#N/C"),_xlpm.fallback,_xlpm.computedResult), INDEX(_xlpm.finalResult,1)))</f>
        <v>Brachycera</v>
      </c>
      <c r="AI1042" s="106" t="s">
        <v>35</v>
      </c>
      <c r="AJ1042" s="55" t="str">
        <f t="shared" si="142"/>
        <v>Insecta.Diptera.Brachycera.#N/C.#N/C.#N/C.#N/C.#N/C.#N/C</v>
      </c>
    </row>
    <row r="1043" spans="1:36" x14ac:dyDescent="0.25">
      <c r="A1043" s="3">
        <v>261</v>
      </c>
      <c r="B1043" s="50" t="str">
        <f t="shared" si="136"/>
        <v>FAIR-D4_261</v>
      </c>
      <c r="C1043" s="51" t="s">
        <v>908</v>
      </c>
      <c r="D1043" s="4">
        <f t="shared" si="140"/>
        <v>45167</v>
      </c>
      <c r="E1043" s="1" t="s">
        <v>1181</v>
      </c>
      <c r="F1043" s="81" t="str">
        <f>HYPERLINK(VLOOKUP(E1043,Video_List!G:K,5),"video")</f>
        <v>video</v>
      </c>
      <c r="G1043" s="5" t="str">
        <f>IF(ISBLANK(E1043),"",IFERROR(IF(MATCH(E1043,Video_List!$G:$G,)&gt;0,"ok",""),"errr"))</f>
        <v>ok</v>
      </c>
      <c r="H1043" s="1" t="s">
        <v>1181</v>
      </c>
      <c r="I1043" s="81" t="str">
        <f>HYPERLINK(VLOOKUP(H1043,Video_List!G:K,5),"video")</f>
        <v>video</v>
      </c>
      <c r="J1043" s="5" t="str">
        <f>IF(ISBLANK(H1043),"",IFERROR(IF(MATCH(H1043,Video_List!$G:$G,)&gt;0,"ok",""),"error"))</f>
        <v>ok</v>
      </c>
      <c r="K1043" s="2">
        <v>45167.660706018498</v>
      </c>
      <c r="L1043" s="2">
        <v>45167.661030092597</v>
      </c>
      <c r="M1043" s="59">
        <f t="shared" si="137"/>
        <v>3.2407409889856353E-4</v>
      </c>
      <c r="N1043" s="53" t="s">
        <v>46</v>
      </c>
      <c r="O1043" s="54" t="s">
        <v>32</v>
      </c>
      <c r="P1043" s="54" t="s">
        <v>33</v>
      </c>
      <c r="Q1043" s="6">
        <v>261</v>
      </c>
      <c r="R1043" s="5" t="str">
        <f t="shared" si="143"/>
        <v>FAIR-D4/261</v>
      </c>
      <c r="S1043" s="4" t="str">
        <f>IF(ISBLANK(E1043),"",IF(E1043=H1043, "1 video",CONCATENATE((+COUNTIFS(Video_List!$A:$A,Monitoring!C1043,Video_List!$D:$D,"&lt;=" &amp;Monitoring!L1043)-COUNTIFS(Video_List!$A:$A,Monitoring!C1043,Video_List!$D:$D,"&lt;=" &amp;Monitoring!K1043))+1," videos")))</f>
        <v>1 video</v>
      </c>
      <c r="T1043" s="54" t="s">
        <v>34</v>
      </c>
      <c r="U1043" s="75"/>
      <c r="V1043" s="7" t="str">
        <f t="shared" si="141"/>
        <v/>
      </c>
      <c r="W1043" s="85" t="str">
        <f t="shared" si="144"/>
        <v>yes</v>
      </c>
      <c r="X1043" s="86" t="s">
        <v>32</v>
      </c>
      <c r="Y1043" s="87" t="str">
        <f>+IFERROR(IF(Z1043="#N/C","#N/C",IF(Z1043=0,INDEX(Taxonomy_UniqueValues!A:A,MATCH(AA1043,Taxonomy_UniqueValues!C:C,0)),INDEX(Taxonomy_UniqueValues!A:A,MATCH(Z1043,Taxonomy_UniqueValues!B:B,0)))),"#N/C")</f>
        <v>Insecta</v>
      </c>
      <c r="Z1043" s="87" t="str">
        <f>+IFERROR(IF(AA1043="#N/C","#N/C",IF(AA1043=0,INDEX(Taxonomy_UniqueValues!B:B,MATCH(AB1043,Taxonomy_UniqueValues!D:D,0)),INDEX(Taxonomy_UniqueValues!B:B,MATCH(AA1043,Taxonomy_UniqueValues!C:C,0)))),"#N/C")</f>
        <v>Diptera</v>
      </c>
      <c r="AA1043" s="87" t="str">
        <f>+IFERROR(IF(AB1043="#N/C","#N/C",IF(AB1043=0,INDEX(Taxonomy_UniqueValues!C:C,MATCH(AC1043,Taxonomy_UniqueValues!E:E,0)),INDEX(Taxonomy_UniqueValues!C:C,MATCH(AB1043,Taxonomy_UniqueValues!D:D,0)))),"#N/C")</f>
        <v>Brachycera</v>
      </c>
      <c r="AB1043" s="87" t="str">
        <f>+IFERROR(IF(AC1043="#N/C","#N/C",IF(AC1043=0,INDEX(Taxonomy_UniqueValues!D:D,MATCH(AD1043,Taxonomy_UniqueValues!F:F,0)),INDEX(Taxonomy_UniqueValues!D:D,MATCH(AC1043,Taxonomy_UniqueValues!E:E,0)))),"#N/C")</f>
        <v>Muscomorpha</v>
      </c>
      <c r="AC1043" s="87" t="str">
        <f>+IFERROR(IF(AD1043="#N/C","#N/C",IF(AD1043=0,INDEX(Taxonomy_UniqueValues!E:E,MATCH(AE1043,Taxonomy_UniqueValues!G:G,0)),INDEX(Taxonomy_UniqueValues!E:E,MATCH(AD1043,Taxonomy_UniqueValues!F:F,0)))),"#N/C")</f>
        <v>Muscoidea</v>
      </c>
      <c r="AD1043" s="87" t="str">
        <f>+IFERROR(IF(AE1043="#N/C","#N/C",IF(AE1043=0,INDEX(Taxonomy_UniqueValues!F:F,MATCH(AF1043,Taxonomy_UniqueValues!H:H,0)),INDEX(Taxonomy_UniqueValues!F:F,MATCH(AE1043,Taxonomy_UniqueValues!G:G,0)))),"#N/C")</f>
        <v>Fanniidae</v>
      </c>
      <c r="AE1043" s="87">
        <f>+IFERROR(IF(AF1043="#N/C","#N/C",INDEX(Taxonomy_UniqueValues!G:G,MATCH(AF1043,Taxonomy_UniqueValues!H:H,0))),"#N/C")</f>
        <v>0</v>
      </c>
      <c r="AF1043" s="89" t="s">
        <v>39</v>
      </c>
      <c r="AG1043" s="88" t="s">
        <v>37</v>
      </c>
      <c r="AH1043" s="39" t="str" cm="1">
        <f t="array" ref="AH1043">IF(LEN(V1043)&gt;1,V1043,_xlfn.LET(_xlpm.cls,Y1043, _xlpm.ord,IFERROR(Z1043,"#N/C"), _xlpm.subord,IFERROR(AA1043,"#N/C"), _xlpm.infr,IFERROR(AB1043,"#N/C"), _xlpm.sf,IFERROR(AC1043,"#N/C"), _xlpm.fam,IFERROR(AD1043,"#N/C"), _xlpm.subfam,IF(TRIM(AE1043)="-","#N/C",IFERROR(AE1043,"#N/C")),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_xlpm.fallback,IF(IFERROR(Z1043,"#N/C")="#N/C",Y1043,IF(IFERROR(AA1043,"#N/C")="#N/C",Z1043,IF(IFERROR(AB1043,"#N/C")="#N/C",AA1043,IF(IFERROR(AC1043,"#N/C")="#N/C",AB1043,IF(IFERROR(AD1043,"#N/C")="#N/C",AC1043,IF(IFERROR(AE1043,"#N/C")="#N/C",AD1043,"#N/C")))))), _xlpm.finalResult,IF(OR(_xlpm.computedResult="",_xlpm.computedResult="#N/C"),_xlpm.fallback,_xlpm.computedResult), INDEX(_xlpm.finalResult,1)))</f>
        <v>fly</v>
      </c>
      <c r="AI1043" s="106" t="s">
        <v>35</v>
      </c>
      <c r="AJ1043" s="55" t="str">
        <f t="shared" si="142"/>
        <v>Insecta.Diptera.Brachycera.Muscomorpha.Muscoidea.Fanniidae.0.Fannia.#N/C</v>
      </c>
    </row>
    <row r="1044" spans="1:36" x14ac:dyDescent="0.25">
      <c r="A1044" s="3">
        <v>262</v>
      </c>
      <c r="B1044" s="50" t="str">
        <f t="shared" si="136"/>
        <v>FAIR-D4_262</v>
      </c>
      <c r="C1044" s="51" t="s">
        <v>908</v>
      </c>
      <c r="D1044" s="4">
        <f t="shared" si="140"/>
        <v>45167</v>
      </c>
      <c r="E1044" s="1" t="s">
        <v>1182</v>
      </c>
      <c r="F1044" s="81" t="str">
        <f>HYPERLINK(VLOOKUP(E1044,Video_List!G:K,5),"video")</f>
        <v>video</v>
      </c>
      <c r="G1044" s="5" t="str">
        <f>IF(ISBLANK(E1044),"",IFERROR(IF(MATCH(E1044,Video_List!$G:$G,)&gt;0,"ok",""),"errr"))</f>
        <v>ok</v>
      </c>
      <c r="H1044" s="1" t="s">
        <v>1182</v>
      </c>
      <c r="I1044" s="81" t="str">
        <f>HYPERLINK(VLOOKUP(H1044,Video_List!G:K,5),"video")</f>
        <v>video</v>
      </c>
      <c r="J1044" s="5" t="str">
        <f>IF(ISBLANK(H1044),"",IFERROR(IF(MATCH(H1044,Video_List!$G:$G,)&gt;0,"ok",""),"error"))</f>
        <v>ok</v>
      </c>
      <c r="K1044" s="2">
        <v>45167.682256944398</v>
      </c>
      <c r="L1044" s="2">
        <v>45167.682453703703</v>
      </c>
      <c r="M1044" s="59">
        <f t="shared" si="137"/>
        <v>1.9675930525409058E-4</v>
      </c>
      <c r="N1044" s="53" t="s">
        <v>46</v>
      </c>
      <c r="O1044" s="54" t="s">
        <v>35</v>
      </c>
      <c r="P1044" s="54" t="s">
        <v>46</v>
      </c>
      <c r="Q1044" s="6">
        <v>262</v>
      </c>
      <c r="R1044" s="5" t="str">
        <f t="shared" si="143"/>
        <v>FAIR-D4/262</v>
      </c>
      <c r="S1044" s="4" t="str">
        <f>IF(ISBLANK(E1044),"",IF(E1044=H1044, "1 video",CONCATENATE((+COUNTIFS(Video_List!$A:$A,Monitoring!C1044,Video_List!$D:$D,"&lt;=" &amp;Monitoring!L1044)-COUNTIFS(Video_List!$A:$A,Monitoring!C1044,Video_List!$D:$D,"&lt;=" &amp;Monitoring!K1044))+1," videos")))</f>
        <v>1 video</v>
      </c>
      <c r="T1044" s="54" t="s">
        <v>34</v>
      </c>
      <c r="U1044" s="75" t="s">
        <v>3727</v>
      </c>
      <c r="V1044" s="7" t="str">
        <f t="shared" si="141"/>
        <v>fly_small</v>
      </c>
      <c r="W1044" s="85" t="str">
        <f t="shared" si="144"/>
        <v>no</v>
      </c>
      <c r="X1044" s="86" t="s">
        <v>35</v>
      </c>
      <c r="Y1044" s="87" t="s">
        <v>85</v>
      </c>
      <c r="Z1044" s="87" t="str">
        <f>+IFERROR(IF(AA1044="#N/C","#N/C",INDEX(Taxonomy_UniqueValues!B:B,MATCH(AA1044,Taxonomy_UniqueValues!C:C,0))),"#N/C")</f>
        <v>Diptera</v>
      </c>
      <c r="AA1044" s="87" t="s">
        <v>49</v>
      </c>
      <c r="AB1044" s="87" t="str">
        <f>+IFERROR(IF(AC1044="#N/C","#N/C",INDEX(Taxonomy_UniqueValues!D:D,MATCH(AC1044,Taxonomy_UniqueValues!E:E,0))),"#N/C")</f>
        <v>#N/C</v>
      </c>
      <c r="AC1044" s="87" t="str">
        <f>+IFERROR(IF(AD1044="#N/C","#N/C",INDEX(Taxonomy_UniqueValues!E:E,MATCH(AD1044,Taxonomy_UniqueValues!F:F,0))),"#N/C")</f>
        <v>#N/C</v>
      </c>
      <c r="AD1044" s="87" t="str">
        <f>+IFERROR(IF(AE1044="#N/C","#N/C",INDEX(Taxonomy_UniqueValues!F:F,MATCH(AE1044,Taxonomy_UniqueValues!G:G,0))),"#N/C")</f>
        <v>#N/C</v>
      </c>
      <c r="AE1044" s="87" t="str">
        <f>+IFERROR(IF(AF1044="#N/C","#N/C",INDEX(Taxonomy_UniqueValues!G:G,MATCH(AF1044,Taxonomy_UniqueValues!H:H,0))),"#N/C")</f>
        <v>#N/C</v>
      </c>
      <c r="AF1044" s="89" t="str">
        <f>+IFERROR(IF(AG1044="#N/C","#N/C",INDEX(Taxonomy_UniqueValues!H:H,MATCH(AG1044,Taxonomy_UniqueValues!I:I,0))),"#N/C")</f>
        <v>#N/C</v>
      </c>
      <c r="AG1044" s="88" t="s">
        <v>37</v>
      </c>
      <c r="AH1044" s="39" t="str" cm="1">
        <f t="array" ref="AH1044">IF(LEN(V1044)&gt;1,V1044,_xlfn.LET(_xlpm.cls,Y1044, _xlpm.ord,IFERROR(Z1044,"#N/C"), _xlpm.subord,IFERROR(AA1044,"#N/C"), _xlpm.infr,IFERROR(AB1044,"#N/C"), _xlpm.sf,IFERROR(AC1044,"#N/C"), _xlpm.fam,IFERROR(AD1044,"#N/C"), _xlpm.subfam,IF(TRIM(AE1044)="-","#N/C",IFERROR(AE1044,"#N/C")),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_xlpm.fallback,IF(IFERROR(Z1044,"#N/C")="#N/C",Y1044,IF(IFERROR(AA1044,"#N/C")="#N/C",Z1044,IF(IFERROR(AB1044,"#N/C")="#N/C",AA1044,IF(IFERROR(AC1044,"#N/C")="#N/C",AB1044,IF(IFERROR(AD1044,"#N/C")="#N/C",AC1044,IF(IFERROR(AE1044,"#N/C")="#N/C",AD1044,"#N/C")))))), _xlpm.finalResult,IF(OR(_xlpm.computedResult="",_xlpm.computedResult="#N/C"),_xlpm.fallback,_xlpm.computedResult), INDEX(_xlpm.finalResult,1)))</f>
        <v>fly_small</v>
      </c>
      <c r="AI1044" s="106" t="s">
        <v>35</v>
      </c>
      <c r="AJ1044" s="55" t="str">
        <f t="shared" si="142"/>
        <v>Insecta.Diptera.Brachycera.#N/C.#N/C.#N/C.#N/C.#N/C.#N/C</v>
      </c>
    </row>
    <row r="1045" spans="1:36" x14ac:dyDescent="0.25">
      <c r="A1045" s="3">
        <v>263</v>
      </c>
      <c r="B1045" s="50" t="str">
        <f t="shared" si="136"/>
        <v>FAIR-D4_263</v>
      </c>
      <c r="C1045" s="51" t="s">
        <v>908</v>
      </c>
      <c r="D1045" s="4">
        <f t="shared" si="140"/>
        <v>45167</v>
      </c>
      <c r="E1045" s="1" t="s">
        <v>1183</v>
      </c>
      <c r="F1045" s="81" t="str">
        <f>HYPERLINK(VLOOKUP(E1045,Video_List!G:K,5),"video")</f>
        <v>video</v>
      </c>
      <c r="G1045" s="5" t="str">
        <f>IF(ISBLANK(E1045),"",IFERROR(IF(MATCH(E1045,Video_List!$G:$G,)&gt;0,"ok",""),"errr"))</f>
        <v>ok</v>
      </c>
      <c r="H1045" s="1" t="s">
        <v>1184</v>
      </c>
      <c r="I1045" s="81" t="str">
        <f>HYPERLINK(VLOOKUP(H1045,Video_List!G:K,5),"video")</f>
        <v>video</v>
      </c>
      <c r="J1045" s="5" t="str">
        <f>IF(ISBLANK(H1045),"",IFERROR(IF(MATCH(H1045,Video_List!$G:$G,)&gt;0,"ok",""),"error"))</f>
        <v>ok</v>
      </c>
      <c r="K1045" s="2">
        <v>45167.723437499997</v>
      </c>
      <c r="L1045" s="2">
        <v>45167.724548611099</v>
      </c>
      <c r="M1045" s="59">
        <f t="shared" si="137"/>
        <v>1.1111111016361974E-3</v>
      </c>
      <c r="N1045" s="53" t="s">
        <v>46</v>
      </c>
      <c r="O1045" s="54" t="s">
        <v>35</v>
      </c>
      <c r="P1045" s="54" t="s">
        <v>46</v>
      </c>
      <c r="Q1045" s="6">
        <v>263</v>
      </c>
      <c r="R1045" s="5" t="str">
        <f t="shared" si="143"/>
        <v>FAIR-D4/263</v>
      </c>
      <c r="S1045" s="4" t="str">
        <f>IF(ISBLANK(E1045),"",IF(E1045=H1045, "1 video",CONCATENATE((+COUNTIFS(Video_List!$A:$A,Monitoring!C1045,Video_List!$D:$D,"&lt;=" &amp;Monitoring!L1045)-COUNTIFS(Video_List!$A:$A,Monitoring!C1045,Video_List!$D:$D,"&lt;=" &amp;Monitoring!K1045))+1," videos")))</f>
        <v>2 videos</v>
      </c>
      <c r="T1045" s="54" t="s">
        <v>34</v>
      </c>
      <c r="U1045" s="75"/>
      <c r="V1045" s="7" t="str">
        <f t="shared" si="141"/>
        <v/>
      </c>
      <c r="W1045" s="85" t="str">
        <f t="shared" si="144"/>
        <v>no</v>
      </c>
      <c r="X1045" s="86" t="s">
        <v>35</v>
      </c>
      <c r="Y1045" s="87" t="str">
        <f>+IFERROR(IF(Z1045="#N/C","#N/C",INDEX(Taxonomy_UniqueValues!A:A,MATCH(Z1045,Taxonomy_UniqueValues!B:B,0))),"#N/C")</f>
        <v>Insecta</v>
      </c>
      <c r="Z1045" s="87" t="str">
        <f>+IFERROR(IF(AA1045="#N/C","#N/C",INDEX(Taxonomy_UniqueValues!B:B,MATCH(AA1045,Taxonomy_UniqueValues!C:C,0))),"#N/C")</f>
        <v>Diptera</v>
      </c>
      <c r="AA1045" s="87" t="s">
        <v>49</v>
      </c>
      <c r="AB1045" s="87" t="str">
        <f>+IFERROR(IF(AC1045="#N/C","#N/C",INDEX(Taxonomy_UniqueValues!D:D,MATCH(AC1045,Taxonomy_UniqueValues!E:E,0))),"#N/C")</f>
        <v>#N/C</v>
      </c>
      <c r="AC1045" s="87" t="str">
        <f>+IFERROR(IF(AD1045="#N/C","#N/C",INDEX(Taxonomy_UniqueValues!E:E,MATCH(AD1045,Taxonomy_UniqueValues!F:F,0))),"#N/C")</f>
        <v>#N/C</v>
      </c>
      <c r="AD1045" s="87" t="str">
        <f>+IFERROR(IF(AE1045="#N/C","#N/C",INDEX(Taxonomy_UniqueValues!F:F,MATCH(AE1045,Taxonomy_UniqueValues!G:G,0))),"#N/C")</f>
        <v>#N/C</v>
      </c>
      <c r="AE1045" s="87" t="str">
        <f>+IFERROR(IF(AF1045="#N/C","#N/C",INDEX(Taxonomy_UniqueValues!G:G,MATCH(AF1045,Taxonomy_UniqueValues!H:H,0))),"#N/C")</f>
        <v>#N/C</v>
      </c>
      <c r="AF1045" s="89" t="str">
        <f>+IFERROR(IF(AG1045="#N/C","#N/C",INDEX(Taxonomy_UniqueValues!H:H,MATCH(AG1045,Taxonomy_UniqueValues!I:I,0))),"#N/C")</f>
        <v>#N/C</v>
      </c>
      <c r="AG1045" s="88" t="s">
        <v>37</v>
      </c>
      <c r="AH1045" s="39" t="str" cm="1">
        <f t="array" ref="AH1045">IF(LEN(V1045)&gt;1,V1045,_xlfn.LET(_xlpm.cls,Y1045, _xlpm.ord,IFERROR(Z1045,"#N/C"), _xlpm.subord,IFERROR(AA1045,"#N/C"), _xlpm.infr,IFERROR(AB1045,"#N/C"), _xlpm.sf,IFERROR(AC1045,"#N/C"), _xlpm.fam,IFERROR(AD1045,"#N/C"), _xlpm.subfam,IF(TRIM(AE1045)="-","#N/C",IFERROR(AE1045,"#N/C")),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_xlpm.fallback,IF(IFERROR(Z1045,"#N/C")="#N/C",Y1045,IF(IFERROR(AA1045,"#N/C")="#N/C",Z1045,IF(IFERROR(AB1045,"#N/C")="#N/C",AA1045,IF(IFERROR(AC1045,"#N/C")="#N/C",AB1045,IF(IFERROR(AD1045,"#N/C")="#N/C",AC1045,IF(IFERROR(AE1045,"#N/C")="#N/C",AD1045,"#N/C")))))), _xlpm.finalResult,IF(OR(_xlpm.computedResult="",_xlpm.computedResult="#N/C"),_xlpm.fallback,_xlpm.computedResult), INDEX(_xlpm.finalResult,1)))</f>
        <v>Brachycera</v>
      </c>
      <c r="AI1045" s="106" t="s">
        <v>35</v>
      </c>
      <c r="AJ1045" s="55" t="str">
        <f t="shared" si="142"/>
        <v>Insecta.Diptera.Brachycera.#N/C.#N/C.#N/C.#N/C.#N/C.#N/C</v>
      </c>
    </row>
    <row r="1046" spans="1:36" x14ac:dyDescent="0.25">
      <c r="A1046" s="3">
        <v>264</v>
      </c>
      <c r="B1046" s="50" t="str">
        <f t="shared" si="136"/>
        <v>FAIR-D4_264</v>
      </c>
      <c r="C1046" s="51" t="s">
        <v>908</v>
      </c>
      <c r="D1046" s="4">
        <f t="shared" si="140"/>
        <v>45167</v>
      </c>
      <c r="E1046" s="1" t="s">
        <v>1183</v>
      </c>
      <c r="F1046" s="81" t="str">
        <f>HYPERLINK(VLOOKUP(E1046,Video_List!G:K,5),"video")</f>
        <v>video</v>
      </c>
      <c r="G1046" s="5" t="str">
        <f>IF(ISBLANK(E1046),"",IFERROR(IF(MATCH(E1046,Video_List!$G:$G,)&gt;0,"ok",""),"errr"))</f>
        <v>ok</v>
      </c>
      <c r="H1046" s="1" t="s">
        <v>1183</v>
      </c>
      <c r="I1046" s="81" t="str">
        <f>HYPERLINK(VLOOKUP(H1046,Video_List!G:K,5),"video")</f>
        <v>video</v>
      </c>
      <c r="J1046" s="5" t="str">
        <f>IF(ISBLANK(H1046),"",IFERROR(IF(MATCH(H1046,Video_List!$G:$G,)&gt;0,"ok",""),"error"))</f>
        <v>ok</v>
      </c>
      <c r="K1046" s="2">
        <v>45167.723437499997</v>
      </c>
      <c r="L1046" s="2">
        <v>45167.766215277799</v>
      </c>
      <c r="M1046" s="59">
        <f t="shared" si="137"/>
        <v>4.2777777802257333E-2</v>
      </c>
      <c r="N1046" s="53" t="s">
        <v>46</v>
      </c>
      <c r="O1046" s="54" t="s">
        <v>35</v>
      </c>
      <c r="P1046" s="54" t="s">
        <v>46</v>
      </c>
      <c r="Q1046" s="6">
        <v>264</v>
      </c>
      <c r="R1046" s="5" t="str">
        <f t="shared" si="143"/>
        <v>FAIR-D4/264</v>
      </c>
      <c r="S1046" s="4" t="str">
        <f>IF(ISBLANK(E1046),"",IF(E1046=H1046, "1 video",CONCATENATE((+COUNTIFS(Video_List!$A:$A,Monitoring!C1046,Video_List!$D:$D,"&lt;=" &amp;Monitoring!L1046)-COUNTIFS(Video_List!$A:$A,Monitoring!C1046,Video_List!$D:$D,"&lt;=" &amp;Monitoring!K1046))+1," videos")))</f>
        <v>1 video</v>
      </c>
      <c r="T1046" s="54" t="s">
        <v>34</v>
      </c>
      <c r="U1046" s="75"/>
      <c r="V1046" s="7" t="str">
        <f t="shared" si="141"/>
        <v/>
      </c>
      <c r="W1046" s="85" t="str">
        <f t="shared" si="144"/>
        <v>yes</v>
      </c>
      <c r="X1046" s="86" t="s">
        <v>32</v>
      </c>
      <c r="Y1046" s="87" t="str">
        <f>+IFERROR(IF(Z1046="#N/C","#N/C",INDEX(Taxonomy_UniqueValues!A:A,MATCH(Z1046,Taxonomy_UniqueValues!B:B,0))),"#N/C")</f>
        <v>Insecta</v>
      </c>
      <c r="Z1046" s="87" t="str">
        <f>+IFERROR(IF(AA1046="#N/C","#N/C",INDEX(Taxonomy_UniqueValues!B:B,MATCH(AA1046,Taxonomy_UniqueValues!C:C,0))),"#N/C")</f>
        <v>Diptera</v>
      </c>
      <c r="AA1046" s="87" t="str">
        <f>+IFERROR(IF(AC1046="#N/C","#N/C",INDEX(Taxonomy_UniqueValues!C:C,MATCH(AC1046,Taxonomy_UniqueValues!E:E,0))),"#N/C")</f>
        <v>Brachycera</v>
      </c>
      <c r="AB1046" s="87" t="str">
        <f>+IFERROR(IF(AC1046="#N/C","#N/C",INDEX(Taxonomy_UniqueValues!D:D,MATCH(AC1046,Taxonomy_UniqueValues!E:E,0))),"#N/C")</f>
        <v>Muscomorpha</v>
      </c>
      <c r="AC1046" s="87" t="str">
        <f>+IFERROR(IF(AD1046="#N/C","#N/C",INDEX(Taxonomy_UniqueValues!E:E,MATCH(AD1046,Taxonomy_UniqueValues!F:F,0))),"#N/C")</f>
        <v>Phoroidea</v>
      </c>
      <c r="AD1046" s="87" t="s">
        <v>1120</v>
      </c>
      <c r="AE1046" s="87" t="s">
        <v>1185</v>
      </c>
      <c r="AF1046" s="89" t="s">
        <v>1186</v>
      </c>
      <c r="AG1046" s="88" t="s">
        <v>37</v>
      </c>
      <c r="AH1046" s="39" t="str" cm="1">
        <f t="array" ref="AH1046">IF(LEN(V1046)&gt;1,V1046,_xlfn.LET(_xlpm.cls,Y1046, _xlpm.ord,IFERROR(Z1046,"#N/C"), _xlpm.subord,IFERROR(AA1046,"#N/C"), _xlpm.infr,IFERROR(AB1046,"#N/C"), _xlpm.sf,IFERROR(AC1046,"#N/C"), _xlpm.fam,IFERROR(AD1046,"#N/C"), _xlpm.subfam,IF(TRIM(AE1046)="-","#N/C",IFERROR(AE1046,"#N/C")),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_xlpm.fallback,IF(IFERROR(Z1046,"#N/C")="#N/C",Y1046,IF(IFERROR(AA1046,"#N/C")="#N/C",Z1046,IF(IFERROR(AB1046,"#N/C")="#N/C",AA1046,IF(IFERROR(AC1046,"#N/C")="#N/C",AB1046,IF(IFERROR(AD1046,"#N/C")="#N/C",AC1046,IF(IFERROR(AE1046,"#N/C")="#N/C",AD1046,"#N/C")))))), _xlpm.finalResult,IF(OR(_xlpm.computedResult="",_xlpm.computedResult="#N/C"),_xlpm.fallback,_xlpm.computedResult), INDEX(_xlpm.finalResult,1)))</f>
        <v>fly</v>
      </c>
      <c r="AI1046" s="106" t="s">
        <v>35</v>
      </c>
      <c r="AJ1046" s="55" t="str">
        <f t="shared" si="142"/>
        <v>Insecta.Diptera.Brachycera.Muscomorpha.Phoroidea.Phoridae.Metopininae.Megaselia.#N/C</v>
      </c>
    </row>
    <row r="1047" spans="1:36" x14ac:dyDescent="0.25">
      <c r="A1047" s="3">
        <v>266</v>
      </c>
      <c r="B1047" s="50" t="str">
        <f t="shared" si="136"/>
        <v>FAIR-D4_266</v>
      </c>
      <c r="C1047" s="51" t="s">
        <v>908</v>
      </c>
      <c r="D1047" s="4">
        <f t="shared" si="140"/>
        <v>45167</v>
      </c>
      <c r="E1047" s="1" t="s">
        <v>1187</v>
      </c>
      <c r="F1047" s="81" t="str">
        <f>HYPERLINK(VLOOKUP(E1047,Video_List!G:K,5),"video")</f>
        <v>video</v>
      </c>
      <c r="G1047" s="5" t="str">
        <f>IF(ISBLANK(E1047),"",IFERROR(IF(MATCH(E1047,Video_List!$G:$G,)&gt;0,"ok",""),"errr"))</f>
        <v>ok</v>
      </c>
      <c r="H1047" s="1" t="s">
        <v>1188</v>
      </c>
      <c r="I1047" s="81" t="str">
        <f>HYPERLINK(VLOOKUP(H1047,Video_List!G:K,5),"video")</f>
        <v>video</v>
      </c>
      <c r="J1047" s="5" t="str">
        <f>IF(ISBLANK(H1047),"",IFERROR(IF(MATCH(H1047,Video_List!$G:$G,)&gt;0,"ok",""),"error"))</f>
        <v>ok</v>
      </c>
      <c r="K1047" s="2">
        <v>45167.731331018498</v>
      </c>
      <c r="L1047" s="2">
        <v>45167.732673611099</v>
      </c>
      <c r="M1047" s="59">
        <f t="shared" si="137"/>
        <v>1.3425926008494571E-3</v>
      </c>
      <c r="N1047" s="53" t="s">
        <v>46</v>
      </c>
      <c r="O1047" s="54" t="s">
        <v>35</v>
      </c>
      <c r="P1047" s="54" t="s">
        <v>46</v>
      </c>
      <c r="Q1047" s="6">
        <v>266</v>
      </c>
      <c r="R1047" s="5" t="str">
        <f t="shared" si="143"/>
        <v>FAIR-D4/266</v>
      </c>
      <c r="S1047" s="4" t="str">
        <f>IF(ISBLANK(E1047),"",IF(E1047=H1047, "1 video",CONCATENATE((+COUNTIFS(Video_List!$A:$A,Monitoring!C1047,Video_List!$D:$D,"&lt;=" &amp;Monitoring!L1047)-COUNTIFS(Video_List!$A:$A,Monitoring!C1047,Video_List!$D:$D,"&lt;=" &amp;Monitoring!K1047))+1," videos")))</f>
        <v>2 videos</v>
      </c>
      <c r="T1047" s="54" t="s">
        <v>34</v>
      </c>
      <c r="U1047" s="75" t="s">
        <v>1213</v>
      </c>
      <c r="V1047" s="7" t="str">
        <f t="shared" si="141"/>
        <v>insect_small</v>
      </c>
      <c r="W1047" s="85" t="str">
        <f t="shared" si="144"/>
        <v>no</v>
      </c>
      <c r="X1047" s="86" t="s">
        <v>35</v>
      </c>
      <c r="Y1047" s="87" t="s">
        <v>85</v>
      </c>
      <c r="Z1047" s="87" t="str">
        <f>+IFERROR(IF(AA1047="#N/C","#N/C",INDEX(Taxonomy_UniqueValues!B:B,MATCH(AA1047,Taxonomy_UniqueValues!C:C,0))),"#N/C")</f>
        <v>#N/C</v>
      </c>
      <c r="AA1047" s="87" t="str">
        <f>+IFERROR(IF(AC1047="#N/C","#N/C",INDEX(Taxonomy_UniqueValues!C:C,MATCH(AC1047,Taxonomy_UniqueValues!E:E,0))),"#N/C")</f>
        <v>#N/C</v>
      </c>
      <c r="AB1047" s="87" t="str">
        <f>+IFERROR(IF(AC1047="#N/C","#N/C",INDEX(Taxonomy_UniqueValues!D:D,MATCH(AC1047,Taxonomy_UniqueValues!E:E,0))),"#N/C")</f>
        <v>#N/C</v>
      </c>
      <c r="AC1047" s="87" t="str">
        <f>+IFERROR(IF(AD1047="#N/C","#N/C",INDEX(Taxonomy_UniqueValues!E:E,MATCH(AD1047,Taxonomy_UniqueValues!F:F,0))),"#N/C")</f>
        <v>#N/C</v>
      </c>
      <c r="AD1047" s="87" t="str">
        <f>+IFERROR(IF(AE1047="#N/C","#N/C",INDEX(Taxonomy_UniqueValues!F:F,MATCH(AE1047,Taxonomy_UniqueValues!G:G,0))),"#N/C")</f>
        <v>#N/C</v>
      </c>
      <c r="AE1047" s="87" t="str">
        <f>+IFERROR(IF(AF1047="#N/C","#N/C",INDEX(Taxonomy_UniqueValues!G:G,MATCH(AF1047,Taxonomy_UniqueValues!H:H,0))),"#N/C")</f>
        <v>#N/C</v>
      </c>
      <c r="AF1047" s="89" t="str">
        <f>+IFERROR(IF(AG1047="#N/C","#N/C",INDEX(Taxonomy_UniqueValues!H:H,MATCH(AG1047,Taxonomy_UniqueValues!I:I,0))),"#N/C")</f>
        <v>#N/C</v>
      </c>
      <c r="AG1047" s="88" t="s">
        <v>37</v>
      </c>
      <c r="AH1047" s="39" t="str" cm="1">
        <f t="array" ref="AH1047">IF(LEN(V1047)&gt;1,V1047,_xlfn.LET(_xlpm.cls,Y1047, _xlpm.ord,IFERROR(Z1047,"#N/C"), _xlpm.subord,IFERROR(AA1047,"#N/C"), _xlpm.infr,IFERROR(AB1047,"#N/C"), _xlpm.sf,IFERROR(AC1047,"#N/C"), _xlpm.fam,IFERROR(AD1047,"#N/C"), _xlpm.subfam,IF(TRIM(AE1047)="-","#N/C",IFERROR(AE1047,"#N/C")),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_xlpm.fallback,IF(IFERROR(Z1047,"#N/C")="#N/C",Y1047,IF(IFERROR(AA1047,"#N/C")="#N/C",Z1047,IF(IFERROR(AB1047,"#N/C")="#N/C",AA1047,IF(IFERROR(AC1047,"#N/C")="#N/C",AB1047,IF(IFERROR(AD1047,"#N/C")="#N/C",AC1047,IF(IFERROR(AE1047,"#N/C")="#N/C",AD1047,"#N/C")))))), _xlpm.finalResult,IF(OR(_xlpm.computedResult="",_xlpm.computedResult="#N/C"),_xlpm.fallback,_xlpm.computedResult), INDEX(_xlpm.finalResult,1)))</f>
        <v>insect_small</v>
      </c>
      <c r="AI1047" s="106" t="s">
        <v>35</v>
      </c>
      <c r="AJ1047" s="55" t="str">
        <f t="shared" si="142"/>
        <v>Insecta.#N/C.#N/C.#N/C.#N/C.#N/C.#N/C.#N/C.#N/C</v>
      </c>
    </row>
    <row r="1048" spans="1:36" x14ac:dyDescent="0.25">
      <c r="A1048" s="3">
        <v>265</v>
      </c>
      <c r="B1048" s="50" t="str">
        <f t="shared" ref="B1048:B1086" si="145">+_xlfn.CONCAT(C1048,"_",A1048)</f>
        <v>FAIR-D4_265</v>
      </c>
      <c r="C1048" s="51" t="s">
        <v>908</v>
      </c>
      <c r="D1048" s="4">
        <f t="shared" ref="D1048:D1049" si="146">IF(ISBLANK(E1048),"",+VALUE(MID(E1048, FIND("_", E1048)+1,10)))</f>
        <v>45167</v>
      </c>
      <c r="E1048" s="1" t="s">
        <v>1187</v>
      </c>
      <c r="F1048" s="81" t="str">
        <f>HYPERLINK(VLOOKUP(E1048,Video_List!G:K,5),"video")</f>
        <v>video</v>
      </c>
      <c r="G1048" s="5" t="str">
        <f>IF(ISBLANK(E1048),"",IFERROR(IF(MATCH(E1048,Video_List!$G:$G,)&gt;0,"ok",""),"errr"))</f>
        <v>ok</v>
      </c>
      <c r="H1048" s="1" t="s">
        <v>1189</v>
      </c>
      <c r="I1048" s="81" t="str">
        <f>HYPERLINK(VLOOKUP(H1048,Video_List!G:K,5),"video")</f>
        <v>video</v>
      </c>
      <c r="J1048" s="5" t="str">
        <f>IF(ISBLANK(H1048),"",IFERROR(IF(MATCH(H1048,Video_List!$G:$G,)&gt;0,"ok",""),"error"))</f>
        <v>ok</v>
      </c>
      <c r="K1048" s="2">
        <v>45167.731331018498</v>
      </c>
      <c r="L1048" s="2">
        <v>45167.734386574099</v>
      </c>
      <c r="M1048" s="59">
        <f t="shared" si="137"/>
        <v>3.0555556004401296E-3</v>
      </c>
      <c r="N1048" s="53" t="s">
        <v>31</v>
      </c>
      <c r="O1048" s="54" t="s">
        <v>32</v>
      </c>
      <c r="P1048" s="54" t="s">
        <v>33</v>
      </c>
      <c r="Q1048" s="6">
        <v>265</v>
      </c>
      <c r="R1048" s="5" t="str">
        <f t="shared" si="143"/>
        <v>FAIR-D4/265</v>
      </c>
      <c r="S1048" s="4" t="str">
        <f>IF(ISBLANK(E1048),"",IF(E1048=H1048, "1 video",CONCATENATE((+COUNTIFS(Video_List!$A:$A,Monitoring!C1048,Video_List!$D:$D,"&lt;=" &amp;Monitoring!L1048)-COUNTIFS(Video_List!$A:$A,Monitoring!C1048,Video_List!$D:$D,"&lt;=" &amp;Monitoring!K1048))+1," videos")))</f>
        <v>3 videos</v>
      </c>
      <c r="T1048" s="54" t="s">
        <v>34</v>
      </c>
      <c r="U1048" s="75"/>
      <c r="V1048" s="7" t="str">
        <f t="shared" si="141"/>
        <v/>
      </c>
      <c r="W1048" s="85" t="str">
        <f t="shared" ref="W1048:W1060" si="147">+IF(Y1048="#N/C","-",IF(AC1048="#N/C","no","yes"))</f>
        <v>yes</v>
      </c>
      <c r="X1048" s="86" t="s">
        <v>35</v>
      </c>
      <c r="Y1048" s="87" t="str">
        <f>+IFERROR(IF(Z1048="#N/C","#N/C",IF(Z1048=0,INDEX(Taxonomy_UniqueValues!A:A,MATCH(AA1048,Taxonomy_UniqueValues!C:C,0)),INDEX(Taxonomy_UniqueValues!A:A,MATCH(Z1048,Taxonomy_UniqueValues!B:B,0)))),"#N/C")</f>
        <v>Insecta</v>
      </c>
      <c r="Z1048" s="87" t="str">
        <f>+IFERROR(IF(AA1048="#N/C","#N/C",IF(AA1048=0,INDEX(Taxonomy_UniqueValues!B:B,MATCH(AB1048,Taxonomy_UniqueValues!D:D,0)),INDEX(Taxonomy_UniqueValues!B:B,MATCH(AA1048,Taxonomy_UniqueValues!C:C,0)))),"#N/C")</f>
        <v>Diptera</v>
      </c>
      <c r="AA1048" s="87" t="str">
        <f>+IFERROR(IF(AB1048="#N/C","#N/C",IF(AB1048=0,INDEX(Taxonomy_UniqueValues!C:C,MATCH(AC1048,Taxonomy_UniqueValues!E:E,0)),INDEX(Taxonomy_UniqueValues!C:C,MATCH(AB1048,Taxonomy_UniqueValues!D:D,0)))),"#N/C")</f>
        <v>Brachycera</v>
      </c>
      <c r="AB1048" s="87" t="str">
        <f>+IFERROR(IF(AC1048="#N/C","#N/C",IF(AC1048=0,INDEX(Taxonomy_UniqueValues!D:D,MATCH(AD1048,Taxonomy_UniqueValues!F:F,0)),INDEX(Taxonomy_UniqueValues!D:D,MATCH(AC1048,Taxonomy_UniqueValues!E:E,0)))),"#N/C")</f>
        <v>Muscomorpha</v>
      </c>
      <c r="AC1048" s="87" t="str">
        <f>+IFERROR(IF(AD1048="#N/C","#N/C",IF(AD1048=0,INDEX(Taxonomy_UniqueValues!E:E,MATCH(AE1048,Taxonomy_UniqueValues!G:G,0)),INDEX(Taxonomy_UniqueValues!E:E,MATCH(AD1048,Taxonomy_UniqueValues!F:F,0)))),"#N/C")</f>
        <v>Muscoidea</v>
      </c>
      <c r="AD1048" s="87" t="str">
        <f>+IFERROR(IF(AE1048="#N/C","#N/C",IF(AE1048=0,INDEX(Taxonomy_UniqueValues!F:F,MATCH(AF1048,Taxonomy_UniqueValues!H:H,0)),INDEX(Taxonomy_UniqueValues!F:F,MATCH(AE1048,Taxonomy_UniqueValues!G:G,0)))),"#N/C")</f>
        <v>Fanniidae</v>
      </c>
      <c r="AE1048" s="87">
        <f>+IFERROR(IF(AF1048="#N/C","#N/C",INDEX(Taxonomy_UniqueValues!G:G,MATCH(AF1048,Taxonomy_UniqueValues!H:H,0))),"#N/C")</f>
        <v>0</v>
      </c>
      <c r="AF1048" s="89" t="s">
        <v>39</v>
      </c>
      <c r="AG1048" s="88" t="s">
        <v>37</v>
      </c>
      <c r="AH1048" s="39" t="str" cm="1">
        <f t="array" ref="AH1048">IF(LEN(V1048)&gt;1,V1048,_xlfn.LET(_xlpm.cls,Y1048, _xlpm.ord,IFERROR(Z1048,"#N/C"), _xlpm.subord,IFERROR(AA1048,"#N/C"), _xlpm.infr,IFERROR(AB1048,"#N/C"), _xlpm.sf,IFERROR(AC1048,"#N/C"), _xlpm.fam,IFERROR(AD1048,"#N/C"), _xlpm.subfam,IF(TRIM(AE1048)="-","#N/C",IFERROR(AE1048,"#N/C")),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_xlpm.fallback,IF(IFERROR(Z1048,"#N/C")="#N/C",Y1048,IF(IFERROR(AA1048,"#N/C")="#N/C",Z1048,IF(IFERROR(AB1048,"#N/C")="#N/C",AA1048,IF(IFERROR(AC1048,"#N/C")="#N/C",AB1048,IF(IFERROR(AD1048,"#N/C")="#N/C",AC1048,IF(IFERROR(AE1048,"#N/C")="#N/C",AD1048,"#N/C")))))), _xlpm.finalResult,IF(OR(_xlpm.computedResult="",_xlpm.computedResult="#N/C"),_xlpm.fallback,_xlpm.computedResult), INDEX(_xlpm.finalResult,1)))</f>
        <v>fly</v>
      </c>
      <c r="AI1048" s="106" t="s">
        <v>35</v>
      </c>
      <c r="AJ1048" s="55" t="str">
        <f t="shared" si="142"/>
        <v>Insecta.Diptera.Brachycera.Muscomorpha.Muscoidea.Fanniidae.0.Fannia.#N/C</v>
      </c>
    </row>
    <row r="1049" spans="1:36" x14ac:dyDescent="0.25">
      <c r="A1049" s="3">
        <v>267</v>
      </c>
      <c r="B1049" s="50" t="str">
        <f t="shared" si="145"/>
        <v>FAIR-D4_267</v>
      </c>
      <c r="C1049" s="51" t="s">
        <v>908</v>
      </c>
      <c r="D1049" s="4">
        <f t="shared" si="146"/>
        <v>45167</v>
      </c>
      <c r="E1049" s="1" t="s">
        <v>1190</v>
      </c>
      <c r="F1049" s="81" t="str">
        <f>HYPERLINK(VLOOKUP(E1049,Video_List!G:K,5),"video")</f>
        <v>video</v>
      </c>
      <c r="G1049" s="5" t="str">
        <f>IF(ISBLANK(E1049),"",IFERROR(IF(MATCH(E1049,Video_List!$G:$G,)&gt;0,"ok",""),"errr"))</f>
        <v>ok</v>
      </c>
      <c r="H1049" s="1" t="s">
        <v>1191</v>
      </c>
      <c r="I1049" s="81" t="str">
        <f>HYPERLINK(VLOOKUP(H1049,Video_List!G:K,5),"video")</f>
        <v>video</v>
      </c>
      <c r="J1049" s="5" t="str">
        <f>IF(ISBLANK(H1049),"",IFERROR(IF(MATCH(H1049,Video_List!$G:$G,)&gt;0,"ok",""),"error"))</f>
        <v>ok</v>
      </c>
      <c r="K1049" s="2">
        <v>45167.743750000001</v>
      </c>
      <c r="L1049" s="2">
        <v>45167.752337963</v>
      </c>
      <c r="M1049" s="59">
        <f t="shared" si="137"/>
        <v>8.5879629987175576E-3</v>
      </c>
      <c r="N1049" s="53" t="s">
        <v>46</v>
      </c>
      <c r="O1049" s="54" t="s">
        <v>35</v>
      </c>
      <c r="P1049" s="54" t="s">
        <v>46</v>
      </c>
      <c r="Q1049" s="6">
        <v>267</v>
      </c>
      <c r="R1049" s="5" t="str">
        <f t="shared" si="143"/>
        <v>FAIR-D4/267</v>
      </c>
      <c r="S1049" s="4" t="str">
        <f>IF(ISBLANK(E1049),"",IF(E1049=H1049, "1 video",CONCATENATE((+COUNTIFS(Video_List!$A:$A,Monitoring!C1049,Video_List!$D:$D,"&lt;=" &amp;Monitoring!L1049)-COUNTIFS(Video_List!$A:$A,Monitoring!C1049,Video_List!$D:$D,"&lt;=" &amp;Monitoring!K1049))+1," videos")))</f>
        <v>3 videos</v>
      </c>
      <c r="T1049" s="54" t="s">
        <v>34</v>
      </c>
      <c r="U1049" s="75"/>
      <c r="V1049" s="7" t="str">
        <f t="shared" si="141"/>
        <v/>
      </c>
      <c r="W1049" s="85" t="str">
        <f t="shared" si="147"/>
        <v>yes</v>
      </c>
      <c r="X1049" s="86" t="s">
        <v>32</v>
      </c>
      <c r="Y1049" s="87" t="str">
        <f>+IFERROR(IF(Z1049="#N/C","#N/C",INDEX(Taxonomy_UniqueValues!A:A,MATCH(Z1049,Taxonomy_UniqueValues!B:B,0))),"#N/C")</f>
        <v>Insecta</v>
      </c>
      <c r="Z1049" s="87" t="str">
        <f>+IFERROR(IF(AA1049="#N/C","#N/C",INDEX(Taxonomy_UniqueValues!B:B,MATCH(AA1049,Taxonomy_UniqueValues!C:C,0))),"#N/C")</f>
        <v>Diptera</v>
      </c>
      <c r="AA1049" s="87" t="str">
        <f>+IFERROR(IF(AC1049="#N/C","#N/C",INDEX(Taxonomy_UniqueValues!C:C,MATCH(AC1049,Taxonomy_UniqueValues!E:E,0))),"#N/C")</f>
        <v>Brachycera</v>
      </c>
      <c r="AB1049" s="87" t="str">
        <f>+IFERROR(IF(AC1049="#N/C","#N/C",INDEX(Taxonomy_UniqueValues!D:D,MATCH(AC1049,Taxonomy_UniqueValues!E:E,0))),"#N/C")</f>
        <v>Muscomorpha</v>
      </c>
      <c r="AC1049" s="87" t="str">
        <f>+IFERROR(IF(AD1049="#N/C","#N/C",INDEX(Taxonomy_UniqueValues!E:E,MATCH(AD1049,Taxonomy_UniqueValues!F:F,0))),"#N/C")</f>
        <v>Lauxanioidea</v>
      </c>
      <c r="AD1049" s="87" t="str">
        <f>+IFERROR(IF(AE1049="#N/C","#N/C",INDEX(Taxonomy_UniqueValues!F:F,MATCH(AE1049,Taxonomy_UniqueValues!G:G,0))),"#N/C")</f>
        <v>Lauxaniidae</v>
      </c>
      <c r="AE1049" s="87" t="str">
        <f>+IFERROR(IF(AF1049="#N/C","#N/C",INDEX(Taxonomy_UniqueValues!G:G,MATCH(AF1049,Taxonomy_UniqueValues!H:H,0))),"#N/C")</f>
        <v>Lauxaniinae</v>
      </c>
      <c r="AF1049" s="89" t="s">
        <v>731</v>
      </c>
      <c r="AG1049" s="88" t="s">
        <v>37</v>
      </c>
      <c r="AH1049" s="39" t="str" cm="1">
        <f t="array" ref="AH1049">IF(LEN(V1049)&gt;1,V1049,_xlfn.LET(_xlpm.cls,Y1049, _xlpm.ord,IFERROR(Z1049,"#N/C"), _xlpm.subord,IFERROR(AA1049,"#N/C"), _xlpm.infr,IFERROR(AB1049,"#N/C"), _xlpm.sf,IFERROR(AC1049,"#N/C"), _xlpm.fam,IFERROR(AD1049,"#N/C"), _xlpm.subfam,IF(TRIM(AE1049)="-","#N/C",IFERROR(AE1049,"#N/C")),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_xlpm.fallback,IF(IFERROR(Z1049,"#N/C")="#N/C",Y1049,IF(IFERROR(AA1049,"#N/C")="#N/C",Z1049,IF(IFERROR(AB1049,"#N/C")="#N/C",AA1049,IF(IFERROR(AC1049,"#N/C")="#N/C",AB1049,IF(IFERROR(AD1049,"#N/C")="#N/C",AC1049,IF(IFERROR(AE1049,"#N/C")="#N/C",AD1049,"#N/C")))))), _xlpm.finalResult,IF(OR(_xlpm.computedResult="",_xlpm.computedResult="#N/C"),_xlpm.fallback,_xlpm.computedResult), INDEX(_xlpm.finalResult,1)))</f>
        <v>fly</v>
      </c>
      <c r="AI1049" s="106" t="s">
        <v>35</v>
      </c>
      <c r="AJ1049" s="55" t="str">
        <f t="shared" si="142"/>
        <v>Insecta.Diptera.Brachycera.Muscomorpha.Lauxanioidea.Lauxaniidae.Lauxaniinae.Calliopum.#N/C</v>
      </c>
    </row>
    <row r="1050" spans="1:36" x14ac:dyDescent="0.25">
      <c r="A1050" s="3">
        <v>268</v>
      </c>
      <c r="B1050" s="50" t="str">
        <f t="shared" si="145"/>
        <v>FAIR-D4_268</v>
      </c>
      <c r="C1050" s="51" t="s">
        <v>908</v>
      </c>
      <c r="D1050" s="4">
        <f t="shared" ref="D1050:D1081" si="148">IF(ISBLANK(E1050),"",+VALUE(MID(E1050, FIND("_", E1050)+1,10)))</f>
        <v>45167</v>
      </c>
      <c r="E1050" s="1" t="s">
        <v>1192</v>
      </c>
      <c r="F1050" s="81" t="str">
        <f>HYPERLINK(VLOOKUP(E1050,Video_List!G:K,5),"video")</f>
        <v>video</v>
      </c>
      <c r="G1050" s="5" t="str">
        <f>IF(ISBLANK(E1050),"",IFERROR(IF(MATCH(E1050,Video_List!$G:$G,)&gt;0,"ok",""),"errr"))</f>
        <v>ok</v>
      </c>
      <c r="H1050" s="1" t="s">
        <v>1193</v>
      </c>
      <c r="I1050" s="81" t="str">
        <f>HYPERLINK(VLOOKUP(H1050,Video_List!G:K,5),"video")</f>
        <v>video</v>
      </c>
      <c r="J1050" s="5" t="str">
        <f>IF(ISBLANK(H1050),"",IFERROR(IF(MATCH(H1050,Video_List!$G:$G,)&gt;0,"ok",""),"error"))</f>
        <v>ok</v>
      </c>
      <c r="K1050" s="2">
        <v>45167.760532407403</v>
      </c>
      <c r="L1050" s="2">
        <v>45167.761250000003</v>
      </c>
      <c r="M1050" s="59">
        <f t="shared" si="137"/>
        <v>7.1759260026738048E-4</v>
      </c>
      <c r="N1050" s="53" t="s">
        <v>31</v>
      </c>
      <c r="O1050" s="54" t="s">
        <v>32</v>
      </c>
      <c r="P1050" s="54" t="s">
        <v>31</v>
      </c>
      <c r="Q1050" s="6">
        <v>268</v>
      </c>
      <c r="R1050" s="5" t="str">
        <f t="shared" si="143"/>
        <v>FAIR-D4/268</v>
      </c>
      <c r="S1050" s="4" t="str">
        <f>IF(ISBLANK(E1050),"",IF(E1050=H1050, "1 video",CONCATENATE((+COUNTIFS(Video_List!$A:$A,Monitoring!C1050,Video_List!$D:$D,"&lt;=" &amp;Monitoring!L1050)-COUNTIFS(Video_List!$A:$A,Monitoring!C1050,Video_List!$D:$D,"&lt;=" &amp;Monitoring!K1050))+1," videos")))</f>
        <v>2 videos</v>
      </c>
      <c r="T1050" s="54" t="s">
        <v>34</v>
      </c>
      <c r="U1050" s="75"/>
      <c r="V1050" s="7" t="str">
        <f t="shared" si="141"/>
        <v/>
      </c>
      <c r="W1050" s="85" t="str">
        <f t="shared" si="147"/>
        <v>yes</v>
      </c>
      <c r="X1050" s="86" t="s">
        <v>35</v>
      </c>
      <c r="Y1050" s="87" t="str">
        <f>+IFERROR(IF(Z1050="#N/C","#N/C",INDEX(Taxonomy_UniqueValues!A:A,MATCH(Z1050,Taxonomy_UniqueValues!B:B,0))),"#N/C")</f>
        <v>Insecta</v>
      </c>
      <c r="Z1050" s="87" t="str">
        <f>+IFERROR(IF(AA1050="#N/C","#N/C",INDEX(Taxonomy_UniqueValues!B:B,MATCH(AA1050,Taxonomy_UniqueValues!C:C,0))),"#N/C")</f>
        <v>Diptera</v>
      </c>
      <c r="AA1050" s="87" t="str">
        <f>+IFERROR(IF(AC1050="#N/C","#N/C",INDEX(Taxonomy_UniqueValues!C:C,MATCH(AC1050,Taxonomy_UniqueValues!E:E,0))),"#N/C")</f>
        <v>Brachycera</v>
      </c>
      <c r="AB1050" s="87" t="str">
        <f>+IFERROR(IF(AC1050="#N/C","#N/C",INDEX(Taxonomy_UniqueValues!D:D,MATCH(AC1050,Taxonomy_UniqueValues!E:E,0))),"#N/C")</f>
        <v>Muscomorpha</v>
      </c>
      <c r="AC1050" s="87" t="s">
        <v>36</v>
      </c>
      <c r="AD1050" s="87" t="str">
        <f>+IFERROR(IF(AE1050="#N/C","#N/C",INDEX(Taxonomy_UniqueValues!F:F,MATCH(AE1050,Taxonomy_UniqueValues!G:G,0))),"#N/C")</f>
        <v>#N/C</v>
      </c>
      <c r="AE1050" s="87" t="str">
        <f>+IFERROR(IF(AF1050="#N/C","#N/C",INDEX(Taxonomy_UniqueValues!G:G,MATCH(AF1050,Taxonomy_UniqueValues!H:H,0))),"#N/C")</f>
        <v>#N/C</v>
      </c>
      <c r="AF1050" s="89" t="str">
        <f>+IFERROR(IF(AG1050="#N/C","#N/C",INDEX(Taxonomy_UniqueValues!H:H,MATCH(AG1050,Taxonomy_UniqueValues!I:I,0))),"#N/C")</f>
        <v>#N/C</v>
      </c>
      <c r="AG1050" s="88" t="s">
        <v>37</v>
      </c>
      <c r="AH1050" s="39" t="str" cm="1">
        <f t="array" ref="AH1050">IF(LEN(V1050)&gt;1,V1050,_xlfn.LET(_xlpm.cls,Y1050, _xlpm.ord,IFERROR(Z1050,"#N/C"), _xlpm.subord,IFERROR(AA1050,"#N/C"), _xlpm.infr,IFERROR(AB1050,"#N/C"), _xlpm.sf,IFERROR(AC1050,"#N/C"), _xlpm.fam,IFERROR(AD1050,"#N/C"), _xlpm.subfam,IF(TRIM(AE1050)="-","#N/C",IFERROR(AE1050,"#N/C")),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_xlpm.fallback,IF(IFERROR(Z1050,"#N/C")="#N/C",Y1050,IF(IFERROR(AA1050,"#N/C")="#N/C",Z1050,IF(IFERROR(AB1050,"#N/C")="#N/C",AA1050,IF(IFERROR(AC1050,"#N/C")="#N/C",AB1050,IF(IFERROR(AD1050,"#N/C")="#N/C",AC1050,IF(IFERROR(AE1050,"#N/C")="#N/C",AD1050,"#N/C")))))), _xlpm.finalResult,IF(OR(_xlpm.computedResult="",_xlpm.computedResult="#N/C"),_xlpm.fallback,_xlpm.computedResult), INDEX(_xlpm.finalResult,1)))</f>
        <v>Muscoidea</v>
      </c>
      <c r="AI1050" s="106" t="s">
        <v>35</v>
      </c>
      <c r="AJ1050" s="55" t="str">
        <f t="shared" si="142"/>
        <v>Insecta.Diptera.Brachycera.Muscomorpha.Muscoidea.#N/C.#N/C.#N/C.#N/C</v>
      </c>
    </row>
    <row r="1051" spans="1:36" x14ac:dyDescent="0.25">
      <c r="A1051" s="3">
        <v>269</v>
      </c>
      <c r="B1051" s="50" t="str">
        <f t="shared" si="145"/>
        <v>FAIR-D4_269</v>
      </c>
      <c r="C1051" s="51" t="s">
        <v>908</v>
      </c>
      <c r="D1051" s="4">
        <f t="shared" si="148"/>
        <v>45168</v>
      </c>
      <c r="E1051" s="1" t="s">
        <v>1194</v>
      </c>
      <c r="F1051" s="81" t="str">
        <f>HYPERLINK(VLOOKUP(E1051,Video_List!G:K,5),"video")</f>
        <v>video</v>
      </c>
      <c r="G1051" s="5" t="str">
        <f>IF(ISBLANK(E1051),"",IFERROR(IF(MATCH(E1051,Video_List!$G:$G,)&gt;0,"ok",""),"errr"))</f>
        <v>ok</v>
      </c>
      <c r="H1051" s="1" t="s">
        <v>1195</v>
      </c>
      <c r="I1051" s="81" t="str">
        <f>HYPERLINK(VLOOKUP(H1051,Video_List!G:K,5),"video")</f>
        <v>video</v>
      </c>
      <c r="J1051" s="5" t="str">
        <f>IF(ISBLANK(H1051),"",IFERROR(IF(MATCH(H1051,Video_List!$G:$G,)&gt;0,"ok",""),"error"))</f>
        <v>ok</v>
      </c>
      <c r="K1051" s="2">
        <v>45168.388877314799</v>
      </c>
      <c r="L1051" s="2">
        <v>45168.399178240703</v>
      </c>
      <c r="M1051" s="59">
        <f t="shared" si="137"/>
        <v>1.0300925903720781E-2</v>
      </c>
      <c r="N1051" s="53" t="s">
        <v>46</v>
      </c>
      <c r="O1051" s="54" t="s">
        <v>35</v>
      </c>
      <c r="P1051" s="54" t="s">
        <v>33</v>
      </c>
      <c r="Q1051" s="6">
        <v>269</v>
      </c>
      <c r="R1051" s="5" t="str">
        <f t="shared" si="143"/>
        <v>FAIR-D4/269</v>
      </c>
      <c r="S1051" s="4" t="str">
        <f>IF(ISBLANK(E1051),"",IF(E1051=H1051, "1 video",CONCATENATE((+COUNTIFS(Video_List!$A:$A,Monitoring!C1051,Video_List!$D:$D,"&lt;=" &amp;Monitoring!L1051)-COUNTIFS(Video_List!$A:$A,Monitoring!C1051,Video_List!$D:$D,"&lt;=" &amp;Monitoring!K1051))+1," videos")))</f>
        <v>3 videos</v>
      </c>
      <c r="T1051" s="54" t="s">
        <v>34</v>
      </c>
      <c r="U1051" s="75"/>
      <c r="V1051" s="7" t="str">
        <f t="shared" si="141"/>
        <v/>
      </c>
      <c r="W1051" s="85" t="str">
        <f t="shared" si="147"/>
        <v>yes</v>
      </c>
      <c r="X1051" s="86" t="s">
        <v>35</v>
      </c>
      <c r="Y1051" s="87" t="str">
        <f>+IFERROR(IF(Z1051="#N/C","#N/C",INDEX(Taxonomy_UniqueValues!A:A,MATCH(Z1051,Taxonomy_UniqueValues!B:B,0))),"#N/C")</f>
        <v>Insecta</v>
      </c>
      <c r="Z1051" s="87" t="str">
        <f>+IFERROR(IF(AA1051="#N/C","#N/C",INDEX(Taxonomy_UniqueValues!B:B,MATCH(AA1051,Taxonomy_UniqueValues!C:C,0))),"#N/C")</f>
        <v>Diptera</v>
      </c>
      <c r="AA1051" s="87" t="str">
        <f>+IFERROR(IF(AC1051="#N/C","#N/C",INDEX(Taxonomy_UniqueValues!C:C,MATCH(AC1051,Taxonomy_UniqueValues!E:E,0))),"#N/C")</f>
        <v>Brachycera</v>
      </c>
      <c r="AB1051" s="87" t="str">
        <f>+IFERROR(IF(AC1051="#N/C","#N/C",INDEX(Taxonomy_UniqueValues!D:D,MATCH(AC1051,Taxonomy_UniqueValues!E:E,0))),"#N/C")</f>
        <v>Muscomorpha</v>
      </c>
      <c r="AC1051" s="87" t="s">
        <v>36</v>
      </c>
      <c r="AD1051" s="87" t="str">
        <f>+IFERROR(IF(AE1051="#N/C","#N/C",INDEX(Taxonomy_UniqueValues!F:F,MATCH(AE1051,Taxonomy_UniqueValues!G:G,0))),"#N/C")</f>
        <v>#N/C</v>
      </c>
      <c r="AE1051" s="87" t="str">
        <f>+IFERROR(IF(AF1051="#N/C","#N/C",INDEX(Taxonomy_UniqueValues!G:G,MATCH(AF1051,Taxonomy_UniqueValues!H:H,0))),"#N/C")</f>
        <v>#N/C</v>
      </c>
      <c r="AF1051" s="89" t="str">
        <f>+IFERROR(IF(AG1051="#N/C","#N/C",INDEX(Taxonomy_UniqueValues!H:H,MATCH(AG1051,Taxonomy_UniqueValues!I:I,0))),"#N/C")</f>
        <v>#N/C</v>
      </c>
      <c r="AG1051" s="88" t="s">
        <v>37</v>
      </c>
      <c r="AH1051" s="39" t="str" cm="1">
        <f t="array" ref="AH1051">IF(LEN(V1051)&gt;1,V1051,_xlfn.LET(_xlpm.cls,Y1051, _xlpm.ord,IFERROR(Z1051,"#N/C"), _xlpm.subord,IFERROR(AA1051,"#N/C"), _xlpm.infr,IFERROR(AB1051,"#N/C"), _xlpm.sf,IFERROR(AC1051,"#N/C"), _xlpm.fam,IFERROR(AD1051,"#N/C"), _xlpm.subfam,IF(TRIM(AE1051)="-","#N/C",IFERROR(AE1051,"#N/C")),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_xlpm.fallback,IF(IFERROR(Z1051,"#N/C")="#N/C",Y1051,IF(IFERROR(AA1051,"#N/C")="#N/C",Z1051,IF(IFERROR(AB1051,"#N/C")="#N/C",AA1051,IF(IFERROR(AC1051,"#N/C")="#N/C",AB1051,IF(IFERROR(AD1051,"#N/C")="#N/C",AC1051,IF(IFERROR(AE1051,"#N/C")="#N/C",AD1051,"#N/C")))))), _xlpm.finalResult,IF(OR(_xlpm.computedResult="",_xlpm.computedResult="#N/C"),_xlpm.fallback,_xlpm.computedResult), INDEX(_xlpm.finalResult,1)))</f>
        <v>Muscoidea</v>
      </c>
      <c r="AI1051" s="106" t="s">
        <v>35</v>
      </c>
      <c r="AJ1051" s="55" t="str">
        <f t="shared" si="142"/>
        <v>Insecta.Diptera.Brachycera.Muscomorpha.Muscoidea.#N/C.#N/C.#N/C.#N/C</v>
      </c>
    </row>
    <row r="1052" spans="1:36" x14ac:dyDescent="0.25">
      <c r="A1052" s="3">
        <v>270</v>
      </c>
      <c r="B1052" s="50" t="str">
        <f t="shared" si="145"/>
        <v>FAIR-D4_270</v>
      </c>
      <c r="C1052" s="51" t="s">
        <v>908</v>
      </c>
      <c r="D1052" s="4">
        <f t="shared" si="148"/>
        <v>45168</v>
      </c>
      <c r="E1052" s="1" t="s">
        <v>1196</v>
      </c>
      <c r="F1052" s="81" t="str">
        <f>HYPERLINK(VLOOKUP(E1052,Video_List!G:K,5),"video")</f>
        <v>video</v>
      </c>
      <c r="G1052" s="5" t="str">
        <f>IF(ISBLANK(E1052),"",IFERROR(IF(MATCH(E1052,Video_List!$G:$G,)&gt;0,"ok",""),"errr"))</f>
        <v>ok</v>
      </c>
      <c r="H1052" s="1" t="s">
        <v>1196</v>
      </c>
      <c r="I1052" s="81" t="str">
        <f>HYPERLINK(VLOOKUP(H1052,Video_List!G:K,5),"video")</f>
        <v>video</v>
      </c>
      <c r="J1052" s="5" t="str">
        <f>IF(ISBLANK(H1052),"",IFERROR(IF(MATCH(H1052,Video_List!$G:$G,)&gt;0,"ok",""),"error"))</f>
        <v>ok</v>
      </c>
      <c r="K1052" s="2">
        <v>45168.425231481502</v>
      </c>
      <c r="L1052" s="2">
        <v>45168.425405092603</v>
      </c>
      <c r="M1052" s="59">
        <f t="shared" si="137"/>
        <v>1.736111007630825E-4</v>
      </c>
      <c r="N1052" s="53" t="s">
        <v>33</v>
      </c>
      <c r="O1052" s="54" t="s">
        <v>32</v>
      </c>
      <c r="P1052" s="54" t="s">
        <v>33</v>
      </c>
      <c r="Q1052" s="6">
        <v>270</v>
      </c>
      <c r="R1052" s="5" t="str">
        <f t="shared" si="143"/>
        <v>FAIR-D4/270</v>
      </c>
      <c r="S1052" s="4" t="str">
        <f>IF(ISBLANK(E1052),"",IF(E1052=H1052, "1 video",CONCATENATE((+COUNTIFS(Video_List!$A:$A,Monitoring!C1052,Video_List!$D:$D,"&lt;=" &amp;Monitoring!L1052)-COUNTIFS(Video_List!$A:$A,Monitoring!C1052,Video_List!$D:$D,"&lt;=" &amp;Monitoring!K1052))+1," videos")))</f>
        <v>1 video</v>
      </c>
      <c r="T1052" s="54" t="s">
        <v>57</v>
      </c>
      <c r="U1052" s="75"/>
      <c r="V1052" s="7" t="str">
        <f t="shared" si="141"/>
        <v/>
      </c>
      <c r="W1052" s="85" t="str">
        <f t="shared" si="147"/>
        <v>yes</v>
      </c>
      <c r="X1052" s="86" t="s">
        <v>32</v>
      </c>
      <c r="Y1052" s="87" t="str">
        <f>+IFERROR(IF(Z1052="#N/C","#N/C",INDEX(Taxonomy_UniqueValues!A:A,MATCH(Z1052,Taxonomy_UniqueValues!B:B,0))),"#N/C")</f>
        <v>Insecta</v>
      </c>
      <c r="Z1052" s="87" t="str">
        <f>+IFERROR(IF(AA1052="#N/C","#N/C",INDEX(Taxonomy_UniqueValues!B:B,MATCH(AA1052,Taxonomy_UniqueValues!C:C,0))),"#N/C")</f>
        <v>Hymenoptera</v>
      </c>
      <c r="AA1052" s="87" t="str">
        <f>+IFERROR(IF(AC1052="#N/C","#N/C",INDEX(Taxonomy_UniqueValues!C:C,MATCH(AC1052,Taxonomy_UniqueValues!E:E,0))),"#N/C")</f>
        <v>Apocrita</v>
      </c>
      <c r="AB1052" s="87" t="str">
        <f>+IFERROR(IF(AC1052="#N/C","#N/C",INDEX(Taxonomy_UniqueValues!D:D,MATCH(AC1052,Taxonomy_UniqueValues!E:E,0))),"#N/C")</f>
        <v>Aculeata</v>
      </c>
      <c r="AC1052" s="87" t="str">
        <f>+IFERROR(IF(AD1052="#N/C","#N/C",INDEX(Taxonomy_UniqueValues!E:E,MATCH(AD1052,Taxonomy_UniqueValues!F:F,0))),"#N/C")</f>
        <v>Vespoidea</v>
      </c>
      <c r="AD1052" s="87" t="str">
        <f>+IFERROR(IF(AE1052="#N/C","#N/C",INDEX(Taxonomy_UniqueValues!F:F,MATCH(AE1052,Taxonomy_UniqueValues!G:G,0))),"#N/C")</f>
        <v>Vespidae</v>
      </c>
      <c r="AE1052" s="87" t="str">
        <f>+IFERROR(IF(AF1052="#N/C","#N/C",INDEX(Taxonomy_UniqueValues!G:G,MATCH(AF1052,Taxonomy_UniqueValues!H:H,0))),"#N/C")</f>
        <v>Vespinae</v>
      </c>
      <c r="AF1052" s="89" t="s">
        <v>58</v>
      </c>
      <c r="AG1052" s="88" t="s">
        <v>37</v>
      </c>
      <c r="AH1052" s="39" t="str" cm="1">
        <f t="array" ref="AH1052">IF(LEN(V1052)&gt;1,V1052,_xlfn.LET(_xlpm.cls,Y1052, _xlpm.ord,IFERROR(Z1052,"#N/C"), _xlpm.subord,IFERROR(AA1052,"#N/C"), _xlpm.infr,IFERROR(AB1052,"#N/C"), _xlpm.sf,IFERROR(AC1052,"#N/C"), _xlpm.fam,IFERROR(AD1052,"#N/C"), _xlpm.subfam,IF(TRIM(AE1052)="-","#N/C",IFERROR(AE1052,"#N/C")),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_xlpm.fallback,IF(IFERROR(Z1052,"#N/C")="#N/C",Y1052,IF(IFERROR(AA1052,"#N/C")="#N/C",Z1052,IF(IFERROR(AB1052,"#N/C")="#N/C",AA1052,IF(IFERROR(AC1052,"#N/C")="#N/C",AB1052,IF(IFERROR(AD1052,"#N/C")="#N/C",AC1052,IF(IFERROR(AE1052,"#N/C")="#N/C",AD1052,"#N/C")))))), _xlpm.finalResult,IF(OR(_xlpm.computedResult="",_xlpm.computedResult="#N/C"),_xlpm.fallback,_xlpm.computedResult), INDEX(_xlpm.finalResult,1)))</f>
        <v>wasp</v>
      </c>
      <c r="AI1052" s="106" t="s">
        <v>35</v>
      </c>
      <c r="AJ1052" s="55" t="str">
        <f t="shared" si="142"/>
        <v>Insecta.Hymenoptera.Apocrita.Aculeata.Vespoidea.Vespidae.Vespinae.Vespula.#N/C</v>
      </c>
    </row>
    <row r="1053" spans="1:36" x14ac:dyDescent="0.25">
      <c r="A1053" s="3">
        <v>271</v>
      </c>
      <c r="B1053" s="50" t="str">
        <f t="shared" si="145"/>
        <v>FAIR-D4_271</v>
      </c>
      <c r="C1053" s="51" t="s">
        <v>908</v>
      </c>
      <c r="D1053" s="4">
        <f t="shared" si="148"/>
        <v>45168</v>
      </c>
      <c r="E1053" s="1" t="s">
        <v>1197</v>
      </c>
      <c r="F1053" s="81" t="str">
        <f>HYPERLINK(VLOOKUP(E1053,Video_List!G:K,5),"video")</f>
        <v>video</v>
      </c>
      <c r="G1053" s="5" t="str">
        <f>IF(ISBLANK(E1053),"",IFERROR(IF(MATCH(E1053,Video_List!$G:$G,)&gt;0,"ok",""),"errr"))</f>
        <v>ok</v>
      </c>
      <c r="H1053" s="1" t="s">
        <v>1197</v>
      </c>
      <c r="I1053" s="81" t="str">
        <f>HYPERLINK(VLOOKUP(H1053,Video_List!G:K,5),"video")</f>
        <v>video</v>
      </c>
      <c r="J1053" s="5" t="str">
        <f>IF(ISBLANK(H1053),"",IFERROR(IF(MATCH(H1053,Video_List!$G:$G,)&gt;0,"ok",""),"error"))</f>
        <v>ok</v>
      </c>
      <c r="K1053" s="2">
        <v>45168.442372685196</v>
      </c>
      <c r="L1053" s="2">
        <v>45168.442511574103</v>
      </c>
      <c r="M1053" s="59">
        <f t="shared" si="137"/>
        <v>1.3888890680391341E-4</v>
      </c>
      <c r="N1053" s="53" t="s">
        <v>46</v>
      </c>
      <c r="O1053" s="54" t="s">
        <v>35</v>
      </c>
      <c r="P1053" s="54" t="s">
        <v>46</v>
      </c>
      <c r="Q1053" s="6">
        <v>271</v>
      </c>
      <c r="R1053" s="5" t="str">
        <f t="shared" si="143"/>
        <v>FAIR-D4/271</v>
      </c>
      <c r="S1053" s="4" t="str">
        <f>IF(ISBLANK(E1053),"",IF(E1053=H1053, "1 video",CONCATENATE((+COUNTIFS(Video_List!$A:$A,Monitoring!C1053,Video_List!$D:$D,"&lt;=" &amp;Monitoring!L1053)-COUNTIFS(Video_List!$A:$A,Monitoring!C1053,Video_List!$D:$D,"&lt;=" &amp;Monitoring!K1053))+1," videos")))</f>
        <v>1 video</v>
      </c>
      <c r="T1053" s="54" t="s">
        <v>34</v>
      </c>
      <c r="U1053" s="75"/>
      <c r="V1053" s="7" t="str">
        <f t="shared" si="141"/>
        <v/>
      </c>
      <c r="W1053" s="85" t="str">
        <f t="shared" si="147"/>
        <v>no</v>
      </c>
      <c r="X1053" s="86" t="s">
        <v>35</v>
      </c>
      <c r="Y1053" s="87" t="str">
        <f>+IFERROR(IF(Z1053="#N/C","#N/C",INDEX(Taxonomy_UniqueValues!A:A,MATCH(Z1053,Taxonomy_UniqueValues!B:B,0))),"#N/C")</f>
        <v>Insecta</v>
      </c>
      <c r="Z1053" s="87" t="str">
        <f>+IFERROR(IF(AA1053="#N/C","#N/C",INDEX(Taxonomy_UniqueValues!B:B,MATCH(AA1053,Taxonomy_UniqueValues!C:C,0))),"#N/C")</f>
        <v>Diptera</v>
      </c>
      <c r="AA1053" s="87" t="s">
        <v>49</v>
      </c>
      <c r="AB1053" s="87" t="str">
        <f>+IFERROR(IF(AC1053="#N/C","#N/C",INDEX(Taxonomy_UniqueValues!D:D,MATCH(AC1053,Taxonomy_UniqueValues!E:E,0))),"#N/C")</f>
        <v>#N/C</v>
      </c>
      <c r="AC1053" s="87" t="str">
        <f>+IFERROR(IF(AD1053="#N/C","#N/C",INDEX(Taxonomy_UniqueValues!E:E,MATCH(AD1053,Taxonomy_UniqueValues!F:F,0))),"#N/C")</f>
        <v>#N/C</v>
      </c>
      <c r="AD1053" s="87" t="str">
        <f>+IFERROR(IF(AE1053="#N/C","#N/C",INDEX(Taxonomy_UniqueValues!F:F,MATCH(AE1053,Taxonomy_UniqueValues!G:G,0))),"#N/C")</f>
        <v>#N/C</v>
      </c>
      <c r="AE1053" s="87" t="str">
        <f>+IFERROR(IF(AF1053="#N/C","#N/C",INDEX(Taxonomy_UniqueValues!G:G,MATCH(AF1053,Taxonomy_UniqueValues!H:H,0))),"#N/C")</f>
        <v>#N/C</v>
      </c>
      <c r="AF1053" s="89" t="str">
        <f>+IFERROR(IF(AG1053="#N/C","#N/C",INDEX(Taxonomy_UniqueValues!H:H,MATCH(AG1053,Taxonomy_UniqueValues!I:I,0))),"#N/C")</f>
        <v>#N/C</v>
      </c>
      <c r="AG1053" s="88" t="s">
        <v>37</v>
      </c>
      <c r="AH1053" s="39" t="str" cm="1">
        <f t="array" ref="AH1053">IF(LEN(V1053)&gt;1,V1053,_xlfn.LET(_xlpm.cls,Y1053, _xlpm.ord,IFERROR(Z1053,"#N/C"), _xlpm.subord,IFERROR(AA1053,"#N/C"), _xlpm.infr,IFERROR(AB1053,"#N/C"), _xlpm.sf,IFERROR(AC1053,"#N/C"), _xlpm.fam,IFERROR(AD1053,"#N/C"), _xlpm.subfam,IF(TRIM(AE1053)="-","#N/C",IFERROR(AE1053,"#N/C")),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_xlpm.fallback,IF(IFERROR(Z1053,"#N/C")="#N/C",Y1053,IF(IFERROR(AA1053,"#N/C")="#N/C",Z1053,IF(IFERROR(AB1053,"#N/C")="#N/C",AA1053,IF(IFERROR(AC1053,"#N/C")="#N/C",AB1053,IF(IFERROR(AD1053,"#N/C")="#N/C",AC1053,IF(IFERROR(AE1053,"#N/C")="#N/C",AD1053,"#N/C")))))), _xlpm.finalResult,IF(OR(_xlpm.computedResult="",_xlpm.computedResult="#N/C"),_xlpm.fallback,_xlpm.computedResult), INDEX(_xlpm.finalResult,1)))</f>
        <v>Brachycera</v>
      </c>
      <c r="AI1053" s="106" t="s">
        <v>35</v>
      </c>
      <c r="AJ1053" s="55" t="str">
        <f t="shared" si="142"/>
        <v>Insecta.Diptera.Brachycera.#N/C.#N/C.#N/C.#N/C.#N/C.#N/C</v>
      </c>
    </row>
    <row r="1054" spans="1:36" x14ac:dyDescent="0.25">
      <c r="A1054" s="3">
        <v>272</v>
      </c>
      <c r="B1054" s="50" t="str">
        <f t="shared" si="145"/>
        <v>FAIR-D4_272</v>
      </c>
      <c r="C1054" s="51" t="s">
        <v>908</v>
      </c>
      <c r="D1054" s="4">
        <f t="shared" si="148"/>
        <v>45168</v>
      </c>
      <c r="E1054" s="1" t="s">
        <v>1198</v>
      </c>
      <c r="F1054" s="81" t="str">
        <f>HYPERLINK(VLOOKUP(E1054,Video_List!G:K,5),"video")</f>
        <v>video</v>
      </c>
      <c r="G1054" s="5" t="str">
        <f>IF(ISBLANK(E1054),"",IFERROR(IF(MATCH(E1054,Video_List!$G:$G,)&gt;0,"ok",""),"errr"))</f>
        <v>ok</v>
      </c>
      <c r="H1054" s="1" t="s">
        <v>1198</v>
      </c>
      <c r="I1054" s="81" t="str">
        <f>HYPERLINK(VLOOKUP(H1054,Video_List!G:K,5),"video")</f>
        <v>video</v>
      </c>
      <c r="J1054" s="5" t="str">
        <f>IF(ISBLANK(H1054),"",IFERROR(IF(MATCH(H1054,Video_List!$G:$G,)&gt;0,"ok",""),"error"))</f>
        <v>ok</v>
      </c>
      <c r="K1054" s="2">
        <v>45168.4528587963</v>
      </c>
      <c r="L1054" s="2">
        <v>45168.453229166698</v>
      </c>
      <c r="M1054" s="59">
        <f t="shared" si="137"/>
        <v>3.7037039874121547E-4</v>
      </c>
      <c r="N1054" s="53" t="s">
        <v>46</v>
      </c>
      <c r="O1054" s="54" t="s">
        <v>35</v>
      </c>
      <c r="P1054" s="54" t="s">
        <v>46</v>
      </c>
      <c r="Q1054" s="6">
        <v>272</v>
      </c>
      <c r="R1054" s="5" t="str">
        <f t="shared" si="143"/>
        <v>FAIR-D4/272</v>
      </c>
      <c r="S1054" s="4" t="str">
        <f>IF(ISBLANK(E1054),"",IF(E1054=H1054, "1 video",CONCATENATE((+COUNTIFS(Video_List!$A:$A,Monitoring!C1054,Video_List!$D:$D,"&lt;=" &amp;Monitoring!L1054)-COUNTIFS(Video_List!$A:$A,Monitoring!C1054,Video_List!$D:$D,"&lt;=" &amp;Monitoring!K1054))+1," videos")))</f>
        <v>1 video</v>
      </c>
      <c r="T1054" s="54" t="s">
        <v>34</v>
      </c>
      <c r="U1054" s="75"/>
      <c r="V1054" s="7" t="str">
        <f t="shared" si="141"/>
        <v/>
      </c>
      <c r="W1054" s="85" t="str">
        <f t="shared" si="147"/>
        <v>no</v>
      </c>
      <c r="X1054" s="86" t="s">
        <v>35</v>
      </c>
      <c r="Y1054" s="87" t="str">
        <f>+IFERROR(IF(Z1054="#N/C","#N/C",INDEX(Taxonomy_UniqueValues!A:A,MATCH(Z1054,Taxonomy_UniqueValues!B:B,0))),"#N/C")</f>
        <v>Insecta</v>
      </c>
      <c r="Z1054" s="87" t="str">
        <f>+IFERROR(IF(AA1054="#N/C","#N/C",INDEX(Taxonomy_UniqueValues!B:B,MATCH(AA1054,Taxonomy_UniqueValues!C:C,0))),"#N/C")</f>
        <v>Diptera</v>
      </c>
      <c r="AA1054" s="87" t="s">
        <v>49</v>
      </c>
      <c r="AB1054" s="87" t="str">
        <f>+IFERROR(IF(AC1054="#N/C","#N/C",INDEX(Taxonomy_UniqueValues!D:D,MATCH(AC1054,Taxonomy_UniqueValues!E:E,0))),"#N/C")</f>
        <v>#N/C</v>
      </c>
      <c r="AC1054" s="87" t="str">
        <f>+IFERROR(IF(AD1054="#N/C","#N/C",INDEX(Taxonomy_UniqueValues!E:E,MATCH(AD1054,Taxonomy_UniqueValues!F:F,0))),"#N/C")</f>
        <v>#N/C</v>
      </c>
      <c r="AD1054" s="87" t="str">
        <f>+IFERROR(IF(AE1054="#N/C","#N/C",INDEX(Taxonomy_UniqueValues!F:F,MATCH(AE1054,Taxonomy_UniqueValues!G:G,0))),"#N/C")</f>
        <v>#N/C</v>
      </c>
      <c r="AE1054" s="87" t="str">
        <f>+IFERROR(IF(AF1054="#N/C","#N/C",INDEX(Taxonomy_UniqueValues!G:G,MATCH(AF1054,Taxonomy_UniqueValues!H:H,0))),"#N/C")</f>
        <v>#N/C</v>
      </c>
      <c r="AF1054" s="89" t="str">
        <f>+IFERROR(IF(AG1054="#N/C","#N/C",INDEX(Taxonomy_UniqueValues!H:H,MATCH(AG1054,Taxonomy_UniqueValues!I:I,0))),"#N/C")</f>
        <v>#N/C</v>
      </c>
      <c r="AG1054" s="88" t="s">
        <v>37</v>
      </c>
      <c r="AH1054" s="39" t="str" cm="1">
        <f t="array" ref="AH1054">IF(LEN(V1054)&gt;1,V1054,_xlfn.LET(_xlpm.cls,Y1054, _xlpm.ord,IFERROR(Z1054,"#N/C"), _xlpm.subord,IFERROR(AA1054,"#N/C"), _xlpm.infr,IFERROR(AB1054,"#N/C"), _xlpm.sf,IFERROR(AC1054,"#N/C"), _xlpm.fam,IFERROR(AD1054,"#N/C"), _xlpm.subfam,IF(TRIM(AE1054)="-","#N/C",IFERROR(AE1054,"#N/C")),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_xlpm.fallback,IF(IFERROR(Z1054,"#N/C")="#N/C",Y1054,IF(IFERROR(AA1054,"#N/C")="#N/C",Z1054,IF(IFERROR(AB1054,"#N/C")="#N/C",AA1054,IF(IFERROR(AC1054,"#N/C")="#N/C",AB1054,IF(IFERROR(AD1054,"#N/C")="#N/C",AC1054,IF(IFERROR(AE1054,"#N/C")="#N/C",AD1054,"#N/C")))))), _xlpm.finalResult,IF(OR(_xlpm.computedResult="",_xlpm.computedResult="#N/C"),_xlpm.fallback,_xlpm.computedResult), INDEX(_xlpm.finalResult,1)))</f>
        <v>Brachycera</v>
      </c>
      <c r="AI1054" s="106" t="s">
        <v>35</v>
      </c>
      <c r="AJ1054" s="55" t="str">
        <f t="shared" si="142"/>
        <v>Insecta.Diptera.Brachycera.#N/C.#N/C.#N/C.#N/C.#N/C.#N/C</v>
      </c>
    </row>
    <row r="1055" spans="1:36" x14ac:dyDescent="0.25">
      <c r="A1055" s="3">
        <v>273</v>
      </c>
      <c r="B1055" s="50" t="str">
        <f t="shared" si="145"/>
        <v>FAIR-D4_273</v>
      </c>
      <c r="C1055" s="51" t="s">
        <v>908</v>
      </c>
      <c r="D1055" s="4">
        <f t="shared" si="148"/>
        <v>45168</v>
      </c>
      <c r="E1055" s="1" t="s">
        <v>1199</v>
      </c>
      <c r="F1055" s="81" t="str">
        <f>HYPERLINK(VLOOKUP(E1055,Video_List!G:K,5),"video")</f>
        <v>video</v>
      </c>
      <c r="G1055" s="5" t="str">
        <f>IF(ISBLANK(E1055),"",IFERROR(IF(MATCH(E1055,Video_List!$G:$G,)&gt;0,"ok",""),"errr"))</f>
        <v>ok</v>
      </c>
      <c r="H1055" s="1" t="s">
        <v>1200</v>
      </c>
      <c r="I1055" s="81" t="str">
        <f>HYPERLINK(VLOOKUP(H1055,Video_List!G:K,5),"video")</f>
        <v>video</v>
      </c>
      <c r="J1055" s="5" t="str">
        <f>IF(ISBLANK(H1055),"",IFERROR(IF(MATCH(H1055,Video_List!$G:$G,)&gt;0,"ok",""),"error"))</f>
        <v>ok</v>
      </c>
      <c r="K1055" s="2">
        <v>45168.455729166701</v>
      </c>
      <c r="L1055" s="2">
        <v>45168.4622453704</v>
      </c>
      <c r="M1055" s="59">
        <f t="shared" si="137"/>
        <v>6.5162036989931948E-3</v>
      </c>
      <c r="N1055" s="53" t="s">
        <v>46</v>
      </c>
      <c r="O1055" s="54" t="s">
        <v>35</v>
      </c>
      <c r="P1055" s="54" t="s">
        <v>46</v>
      </c>
      <c r="Q1055" s="6">
        <v>273</v>
      </c>
      <c r="R1055" s="5" t="str">
        <f t="shared" si="143"/>
        <v>FAIR-D4/273</v>
      </c>
      <c r="S1055" s="4" t="str">
        <f>IF(ISBLANK(E1055),"",IF(E1055=H1055, "1 video",CONCATENATE((+COUNTIFS(Video_List!$A:$A,Monitoring!C1055,Video_List!$D:$D,"&lt;=" &amp;Monitoring!L1055)-COUNTIFS(Video_List!$A:$A,Monitoring!C1055,Video_List!$D:$D,"&lt;=" &amp;Monitoring!K1055))+1," videos")))</f>
        <v>2 videos</v>
      </c>
      <c r="T1055" s="54" t="s">
        <v>34</v>
      </c>
      <c r="U1055" s="75"/>
      <c r="V1055" s="7" t="str">
        <f t="shared" si="141"/>
        <v/>
      </c>
      <c r="W1055" s="85" t="str">
        <f t="shared" si="147"/>
        <v>yes</v>
      </c>
      <c r="X1055" s="86" t="s">
        <v>35</v>
      </c>
      <c r="Y1055" s="87" t="str">
        <f>+IFERROR(IF(Z1055="#N/C","#N/C",IF(Z1055=0,INDEX(Taxonomy_UniqueValues!A:A,MATCH(AA1055,Taxonomy_UniqueValues!C:C,0)),INDEX(Taxonomy_UniqueValues!A:A,MATCH(Z1055,Taxonomy_UniqueValues!B:B,0)))),"#N/C")</f>
        <v>Insecta</v>
      </c>
      <c r="Z1055" s="87" t="str">
        <f>+IFERROR(IF(AA1055="#N/C","#N/C",IF(AA1055=0,INDEX(Taxonomy_UniqueValues!B:B,MATCH(AB1055,Taxonomy_UniqueValues!D:D,0)),INDEX(Taxonomy_UniqueValues!B:B,MATCH(AA1055,Taxonomy_UniqueValues!C:C,0)))),"#N/C")</f>
        <v>Diptera</v>
      </c>
      <c r="AA1055" s="87" t="str">
        <f>+IFERROR(IF(AB1055="#N/C","#N/C",IF(AB1055=0,INDEX(Taxonomy_UniqueValues!C:C,MATCH(AC1055,Taxonomy_UniqueValues!E:E,0)),INDEX(Taxonomy_UniqueValues!C:C,MATCH(AB1055,Taxonomy_UniqueValues!D:D,0)))),"#N/C")</f>
        <v>Brachycera</v>
      </c>
      <c r="AB1055" s="87" t="str">
        <f>+IFERROR(IF(AC1055="#N/C","#N/C",IF(AC1055=0,INDEX(Taxonomy_UniqueValues!D:D,MATCH(AD1055,Taxonomy_UniqueValues!F:F,0)),INDEX(Taxonomy_UniqueValues!D:D,MATCH(AC1055,Taxonomy_UniqueValues!E:E,0)))),"#N/C")</f>
        <v>Muscomorpha</v>
      </c>
      <c r="AC1055" s="87" t="str">
        <f>+IFERROR(IF(AD1055="#N/C","#N/C",IF(AD1055=0,INDEX(Taxonomy_UniqueValues!E:E,MATCH(AE1055,Taxonomy_UniqueValues!G:G,0)),INDEX(Taxonomy_UniqueValues!E:E,MATCH(AD1055,Taxonomy_UniqueValues!F:F,0)))),"#N/C")</f>
        <v>Muscoidea</v>
      </c>
      <c r="AD1055" s="87" t="str">
        <f>+IFERROR(IF(AE1055="#N/C","#N/C",IF(AE1055=0,INDEX(Taxonomy_UniqueValues!F:F,MATCH(AF1055,Taxonomy_UniqueValues!H:H,0)),INDEX(Taxonomy_UniqueValues!F:F,MATCH(AE1055,Taxonomy_UniqueValues!G:G,0)))),"#N/C")</f>
        <v>Fanniidae</v>
      </c>
      <c r="AE1055" s="87">
        <f>+IFERROR(IF(AF1055="#N/C","#N/C",INDEX(Taxonomy_UniqueValues!G:G,MATCH(AF1055,Taxonomy_UniqueValues!H:H,0))),"#N/C")</f>
        <v>0</v>
      </c>
      <c r="AF1055" s="89" t="s">
        <v>39</v>
      </c>
      <c r="AG1055" s="88" t="s">
        <v>37</v>
      </c>
      <c r="AH1055" s="39" t="str" cm="1">
        <f t="array" ref="AH1055">IF(LEN(V1055)&gt;1,V1055,_xlfn.LET(_xlpm.cls,Y1055, _xlpm.ord,IFERROR(Z1055,"#N/C"), _xlpm.subord,IFERROR(AA1055,"#N/C"), _xlpm.infr,IFERROR(AB1055,"#N/C"), _xlpm.sf,IFERROR(AC1055,"#N/C"), _xlpm.fam,IFERROR(AD1055,"#N/C"), _xlpm.subfam,IF(TRIM(AE1055)="-","#N/C",IFERROR(AE1055,"#N/C")),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_xlpm.fallback,IF(IFERROR(Z1055,"#N/C")="#N/C",Y1055,IF(IFERROR(AA1055,"#N/C")="#N/C",Z1055,IF(IFERROR(AB1055,"#N/C")="#N/C",AA1055,IF(IFERROR(AC1055,"#N/C")="#N/C",AB1055,IF(IFERROR(AD1055,"#N/C")="#N/C",AC1055,IF(IFERROR(AE1055,"#N/C")="#N/C",AD1055,"#N/C")))))), _xlpm.finalResult,IF(OR(_xlpm.computedResult="",_xlpm.computedResult="#N/C"),_xlpm.fallback,_xlpm.computedResult), INDEX(_xlpm.finalResult,1)))</f>
        <v>fly</v>
      </c>
      <c r="AI1055" s="106" t="s">
        <v>35</v>
      </c>
      <c r="AJ1055" s="55" t="str">
        <f t="shared" si="142"/>
        <v>Insecta.Diptera.Brachycera.Muscomorpha.Muscoidea.Fanniidae.0.Fannia.#N/C</v>
      </c>
    </row>
    <row r="1056" spans="1:36" x14ac:dyDescent="0.25">
      <c r="A1056" s="3">
        <v>274</v>
      </c>
      <c r="B1056" s="50" t="str">
        <f t="shared" si="145"/>
        <v>FAIR-D4_274</v>
      </c>
      <c r="C1056" s="51" t="s">
        <v>908</v>
      </c>
      <c r="D1056" s="4">
        <f t="shared" si="148"/>
        <v>45168</v>
      </c>
      <c r="E1056" s="1" t="s">
        <v>1201</v>
      </c>
      <c r="F1056" s="81" t="str">
        <f>HYPERLINK(VLOOKUP(E1056,Video_List!G:K,5),"video")</f>
        <v>video</v>
      </c>
      <c r="G1056" s="5" t="str">
        <f>IF(ISBLANK(E1056),"",IFERROR(IF(MATCH(E1056,Video_List!$G:$G,)&gt;0,"ok",""),"errr"))</f>
        <v>ok</v>
      </c>
      <c r="H1056" s="1" t="s">
        <v>1202</v>
      </c>
      <c r="I1056" s="81" t="str">
        <f>HYPERLINK(VLOOKUP(H1056,Video_List!G:K,5),"video")</f>
        <v>video</v>
      </c>
      <c r="J1056" s="5" t="str">
        <f>IF(ISBLANK(H1056),"",IFERROR(IF(MATCH(H1056,Video_List!$G:$G,)&gt;0,"ok",""),"error"))</f>
        <v>ok</v>
      </c>
      <c r="K1056" s="2">
        <v>45168.484953703701</v>
      </c>
      <c r="L1056" s="2">
        <v>45168.486481481501</v>
      </c>
      <c r="M1056" s="59">
        <f t="shared" si="137"/>
        <v>1.5277778002200648E-3</v>
      </c>
      <c r="N1056" s="53" t="s">
        <v>46</v>
      </c>
      <c r="O1056" s="54" t="s">
        <v>35</v>
      </c>
      <c r="P1056" s="54" t="s">
        <v>46</v>
      </c>
      <c r="Q1056" s="6">
        <v>274</v>
      </c>
      <c r="R1056" s="5" t="str">
        <f t="shared" si="143"/>
        <v>FAIR-D4/274</v>
      </c>
      <c r="S1056" s="4" t="str">
        <f>IF(ISBLANK(E1056),"",IF(E1056=H1056, "1 video",CONCATENATE((+COUNTIFS(Video_List!$A:$A,Monitoring!C1056,Video_List!$D:$D,"&lt;=" &amp;Monitoring!L1056)-COUNTIFS(Video_List!$A:$A,Monitoring!C1056,Video_List!$D:$D,"&lt;=" &amp;Monitoring!K1056))+1," videos")))</f>
        <v>2 videos</v>
      </c>
      <c r="T1056" s="54" t="s">
        <v>34</v>
      </c>
      <c r="U1056" s="75"/>
      <c r="V1056" s="7" t="str">
        <f t="shared" si="141"/>
        <v/>
      </c>
      <c r="W1056" s="85" t="str">
        <f t="shared" si="147"/>
        <v>yes</v>
      </c>
      <c r="X1056" s="86" t="s">
        <v>35</v>
      </c>
      <c r="Y1056" s="87" t="str">
        <f>+IFERROR(IF(Z1056="#N/C","#N/C",IF(Z1056=0,INDEX(Taxonomy_UniqueValues!A:A,MATCH(AA1056,Taxonomy_UniqueValues!C:C,0)),INDEX(Taxonomy_UniqueValues!A:A,MATCH(Z1056,Taxonomy_UniqueValues!B:B,0)))),"#N/C")</f>
        <v>Insecta</v>
      </c>
      <c r="Z1056" s="87" t="str">
        <f>+IFERROR(IF(AA1056="#N/C","#N/C",IF(AA1056=0,INDEX(Taxonomy_UniqueValues!B:B,MATCH(AB1056,Taxonomy_UniqueValues!D:D,0)),INDEX(Taxonomy_UniqueValues!B:B,MATCH(AA1056,Taxonomy_UniqueValues!C:C,0)))),"#N/C")</f>
        <v>Diptera</v>
      </c>
      <c r="AA1056" s="87" t="str">
        <f>+IFERROR(IF(AB1056="#N/C","#N/C",IF(AB1056=0,INDEX(Taxonomy_UniqueValues!C:C,MATCH(AC1056,Taxonomy_UniqueValues!E:E,0)),INDEX(Taxonomy_UniqueValues!C:C,MATCH(AB1056,Taxonomy_UniqueValues!D:D,0)))),"#N/C")</f>
        <v>Brachycera</v>
      </c>
      <c r="AB1056" s="87" t="str">
        <f>+IFERROR(IF(AC1056="#N/C","#N/C",IF(AC1056=0,INDEX(Taxonomy_UniqueValues!D:D,MATCH(AD1056,Taxonomy_UniqueValues!F:F,0)),INDEX(Taxonomy_UniqueValues!D:D,MATCH(AC1056,Taxonomy_UniqueValues!E:E,0)))),"#N/C")</f>
        <v>Muscomorpha</v>
      </c>
      <c r="AC1056" s="87" t="str">
        <f>+IFERROR(IF(AD1056="#N/C","#N/C",IF(AD1056=0,INDEX(Taxonomy_UniqueValues!E:E,MATCH(AE1056,Taxonomy_UniqueValues!G:G,0)),INDEX(Taxonomy_UniqueValues!E:E,MATCH(AD1056,Taxonomy_UniqueValues!F:F,0)))),"#N/C")</f>
        <v>Muscoidea</v>
      </c>
      <c r="AD1056" s="87" t="str">
        <f>+IFERROR(IF(AE1056="#N/C","#N/C",IF(AE1056=0,INDEX(Taxonomy_UniqueValues!F:F,MATCH(AF1056,Taxonomy_UniqueValues!H:H,0)),INDEX(Taxonomy_UniqueValues!F:F,MATCH(AE1056,Taxonomy_UniqueValues!G:G,0)))),"#N/C")</f>
        <v>Fanniidae</v>
      </c>
      <c r="AE1056" s="87">
        <f>+IFERROR(IF(AF1056="#N/C","#N/C",INDEX(Taxonomy_UniqueValues!G:G,MATCH(AF1056,Taxonomy_UniqueValues!H:H,0))),"#N/C")</f>
        <v>0</v>
      </c>
      <c r="AF1056" s="89" t="s">
        <v>39</v>
      </c>
      <c r="AG1056" s="88" t="s">
        <v>37</v>
      </c>
      <c r="AH1056" s="39" t="str" cm="1">
        <f t="array" ref="AH1056">IF(LEN(V1056)&gt;1,V1056,_xlfn.LET(_xlpm.cls,Y1056, _xlpm.ord,IFERROR(Z1056,"#N/C"), _xlpm.subord,IFERROR(AA1056,"#N/C"), _xlpm.infr,IFERROR(AB1056,"#N/C"), _xlpm.sf,IFERROR(AC1056,"#N/C"), _xlpm.fam,IFERROR(AD1056,"#N/C"), _xlpm.subfam,IF(TRIM(AE1056)="-","#N/C",IFERROR(AE1056,"#N/C")),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_xlpm.fallback,IF(IFERROR(Z1056,"#N/C")="#N/C",Y1056,IF(IFERROR(AA1056,"#N/C")="#N/C",Z1056,IF(IFERROR(AB1056,"#N/C")="#N/C",AA1056,IF(IFERROR(AC1056,"#N/C")="#N/C",AB1056,IF(IFERROR(AD1056,"#N/C")="#N/C",AC1056,IF(IFERROR(AE1056,"#N/C")="#N/C",AD1056,"#N/C")))))), _xlpm.finalResult,IF(OR(_xlpm.computedResult="",_xlpm.computedResult="#N/C"),_xlpm.fallback,_xlpm.computedResult), INDEX(_xlpm.finalResult,1)))</f>
        <v>fly</v>
      </c>
      <c r="AI1056" s="106" t="s">
        <v>35</v>
      </c>
      <c r="AJ1056" s="55" t="str">
        <f t="shared" si="142"/>
        <v>Insecta.Diptera.Brachycera.Muscomorpha.Muscoidea.Fanniidae.0.Fannia.#N/C</v>
      </c>
    </row>
    <row r="1057" spans="1:36" x14ac:dyDescent="0.25">
      <c r="A1057" s="3">
        <v>275</v>
      </c>
      <c r="B1057" s="50" t="str">
        <f t="shared" si="145"/>
        <v>FAIR-D4_275</v>
      </c>
      <c r="C1057" s="51" t="s">
        <v>908</v>
      </c>
      <c r="D1057" s="4">
        <f t="shared" si="148"/>
        <v>45168</v>
      </c>
      <c r="E1057" s="1" t="s">
        <v>1203</v>
      </c>
      <c r="F1057" s="81" t="str">
        <f>HYPERLINK(VLOOKUP(E1057,Video_List!G:K,5),"video")</f>
        <v>video</v>
      </c>
      <c r="G1057" s="5" t="str">
        <f>IF(ISBLANK(E1057),"",IFERROR(IF(MATCH(E1057,Video_List!$G:$G,)&gt;0,"ok",""),"errr"))</f>
        <v>ok</v>
      </c>
      <c r="H1057" s="1" t="s">
        <v>1203</v>
      </c>
      <c r="I1057" s="81" t="str">
        <f>HYPERLINK(VLOOKUP(H1057,Video_List!G:K,5),"video")</f>
        <v>video</v>
      </c>
      <c r="J1057" s="5" t="str">
        <f>IF(ISBLANK(H1057),"",IFERROR(IF(MATCH(H1057,Video_List!$G:$G,)&gt;0,"ok",""),"error"))</f>
        <v>ok</v>
      </c>
      <c r="K1057" s="2">
        <v>45168.4902546296</v>
      </c>
      <c r="L1057" s="2">
        <v>45168.490381944401</v>
      </c>
      <c r="M1057" s="59">
        <f t="shared" si="137"/>
        <v>1.2731480092043057E-4</v>
      </c>
      <c r="N1057" s="53" t="s">
        <v>31</v>
      </c>
      <c r="O1057" s="54" t="s">
        <v>35</v>
      </c>
      <c r="P1057" s="54" t="s">
        <v>33</v>
      </c>
      <c r="Q1057" s="6">
        <v>275</v>
      </c>
      <c r="R1057" s="5" t="str">
        <f t="shared" si="143"/>
        <v>FAIR-D4/275</v>
      </c>
      <c r="S1057" s="4" t="str">
        <f>IF(ISBLANK(E1057),"",IF(E1057=H1057, "1 video",CONCATENATE((+COUNTIFS(Video_List!$A:$A,Monitoring!C1057,Video_List!$D:$D,"&lt;=" &amp;Monitoring!L1057)-COUNTIFS(Video_List!$A:$A,Monitoring!C1057,Video_List!$D:$D,"&lt;=" &amp;Monitoring!K1057))+1," videos")))</f>
        <v>1 video</v>
      </c>
      <c r="T1057" s="6" t="s">
        <v>537</v>
      </c>
      <c r="U1057" s="75"/>
      <c r="V1057" s="7" t="str">
        <f t="shared" si="141"/>
        <v/>
      </c>
      <c r="W1057" s="85" t="str">
        <f t="shared" si="147"/>
        <v>yes</v>
      </c>
      <c r="X1057" s="86" t="s">
        <v>32</v>
      </c>
      <c r="Y1057" s="87" t="str">
        <f>+IFERROR(IF(Z1057="#N/C","#N/C",INDEX(Taxonomy_UniqueValues!A:A,MATCH(Z1057,Taxonomy_UniqueValues!B:B,0))),"#N/C")</f>
        <v>Insecta</v>
      </c>
      <c r="Z1057" s="87" t="str">
        <f>+IFERROR(IF(AA1057="#N/C","#N/C",INDEX(Taxonomy_UniqueValues!B:B,MATCH(AA1057,Taxonomy_UniqueValues!C:C,0))),"#N/C")</f>
        <v>Diptera</v>
      </c>
      <c r="AA1057" s="87" t="str">
        <f>+IFERROR(IF(AC1057="#N/C","#N/C",INDEX(Taxonomy_UniqueValues!C:C,MATCH(AC1057,Taxonomy_UniqueValues!E:E,0))),"#N/C")</f>
        <v>Brachycera</v>
      </c>
      <c r="AB1057" s="87" t="str">
        <f>+IFERROR(IF(AC1057="#N/C","#N/C",INDEX(Taxonomy_UniqueValues!D:D,MATCH(AC1057,Taxonomy_UniqueValues!E:E,0))),"#N/C")</f>
        <v>Muscomorpha</v>
      </c>
      <c r="AC1057" s="87" t="str">
        <f>+IFERROR(IF(AD1057="#N/C","#N/C",INDEX(Taxonomy_UniqueValues!E:E,MATCH(AD1057,Taxonomy_UniqueValues!F:F,0))),"#N/C")</f>
        <v>Oestroidea</v>
      </c>
      <c r="AD1057" s="87" t="s">
        <v>577</v>
      </c>
      <c r="AE1057" s="87" t="str">
        <f>+IFERROR(IF(AF1057="#N/C","#N/C",INDEX(Taxonomy_UniqueValues!G:G,MATCH(AF1057,Taxonomy_UniqueValues!H:H,0))),"#N/C")</f>
        <v>#N/C</v>
      </c>
      <c r="AF1057" s="89" t="str">
        <f>+IFERROR(IF(AG1057="#N/C","#N/C",INDEX(Taxonomy_UniqueValues!H:H,MATCH(AG1057,Taxonomy_UniqueValues!I:I,0))),"#N/C")</f>
        <v>#N/C</v>
      </c>
      <c r="AG1057" s="88" t="s">
        <v>37</v>
      </c>
      <c r="AH1057" s="39" t="str" cm="1">
        <f t="array" ref="AH1057">IF(LEN(V1057)&gt;1,V1057,_xlfn.LET(_xlpm.cls,Y1057, _xlpm.ord,IFERROR(Z1057,"#N/C"), _xlpm.subord,IFERROR(AA1057,"#N/C"), _xlpm.infr,IFERROR(AB1057,"#N/C"), _xlpm.sf,IFERROR(AC1057,"#N/C"), _xlpm.fam,IFERROR(AD1057,"#N/C"), _xlpm.subfam,IF(TRIM(AE1057)="-","#N/C",IFERROR(AE1057,"#N/C")),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_xlpm.fallback,IF(IFERROR(Z1057,"#N/C")="#N/C",Y1057,IF(IFERROR(AA1057,"#N/C")="#N/C",Z1057,IF(IFERROR(AB1057,"#N/C")="#N/C",AA1057,IF(IFERROR(AC1057,"#N/C")="#N/C",AB1057,IF(IFERROR(AD1057,"#N/C")="#N/C",AC1057,IF(IFERROR(AE1057,"#N/C")="#N/C",AD1057,"#N/C")))))), _xlpm.finalResult,IF(OR(_xlpm.computedResult="",_xlpm.computedResult="#N/C"),_xlpm.fallback,_xlpm.computedResult), INDEX(_xlpm.finalResult,1)))</f>
        <v>flesh_fly</v>
      </c>
      <c r="AI1057" s="106" t="s">
        <v>35</v>
      </c>
      <c r="AJ1057" s="55" t="str">
        <f t="shared" si="142"/>
        <v>Insecta.Diptera.Brachycera.Muscomorpha.Oestroidea.Sarcophagidae.#N/C.#N/C.#N/C</v>
      </c>
    </row>
    <row r="1058" spans="1:36" x14ac:dyDescent="0.25">
      <c r="A1058" s="3">
        <v>276</v>
      </c>
      <c r="B1058" s="50" t="str">
        <f t="shared" si="145"/>
        <v>FAIR-D4_276</v>
      </c>
      <c r="C1058" s="51" t="s">
        <v>908</v>
      </c>
      <c r="D1058" s="4">
        <f t="shared" si="148"/>
        <v>45168</v>
      </c>
      <c r="E1058" s="1" t="s">
        <v>1204</v>
      </c>
      <c r="F1058" s="81" t="str">
        <f>HYPERLINK(VLOOKUP(E1058,Video_List!G:K,5),"video")</f>
        <v>video</v>
      </c>
      <c r="G1058" s="5" t="str">
        <f>IF(ISBLANK(E1058),"",IFERROR(IF(MATCH(E1058,Video_List!$G:$G,)&gt;0,"ok",""),"errr"))</f>
        <v>ok</v>
      </c>
      <c r="H1058" s="1" t="s">
        <v>1205</v>
      </c>
      <c r="I1058" s="81" t="str">
        <f>HYPERLINK(VLOOKUP(H1058,Video_List!G:K,5),"video")</f>
        <v>video</v>
      </c>
      <c r="J1058" s="5" t="str">
        <f>IF(ISBLANK(H1058),"",IFERROR(IF(MATCH(H1058,Video_List!$G:$G,)&gt;0,"ok",""),"error"))</f>
        <v>ok</v>
      </c>
      <c r="K1058" s="2">
        <v>45168.492534722202</v>
      </c>
      <c r="L1058" s="2">
        <v>45168.495914351901</v>
      </c>
      <c r="M1058" s="59">
        <f t="shared" si="137"/>
        <v>3.3796296993386932E-3</v>
      </c>
      <c r="N1058" s="53" t="s">
        <v>46</v>
      </c>
      <c r="O1058" s="54" t="s">
        <v>35</v>
      </c>
      <c r="P1058" s="54" t="s">
        <v>46</v>
      </c>
      <c r="Q1058" s="6">
        <v>276</v>
      </c>
      <c r="R1058" s="5" t="str">
        <f t="shared" si="143"/>
        <v>FAIR-D4/276</v>
      </c>
      <c r="S1058" s="4" t="str">
        <f>IF(ISBLANK(E1058),"",IF(E1058=H1058, "1 video",CONCATENATE((+COUNTIFS(Video_List!$A:$A,Monitoring!C1058,Video_List!$D:$D,"&lt;=" &amp;Monitoring!L1058)-COUNTIFS(Video_List!$A:$A,Monitoring!C1058,Video_List!$D:$D,"&lt;=" &amp;Monitoring!K1058))+1," videos")))</f>
        <v>4 videos</v>
      </c>
      <c r="T1058" s="54" t="s">
        <v>34</v>
      </c>
      <c r="U1058" s="75"/>
      <c r="V1058" s="7" t="str">
        <f t="shared" si="141"/>
        <v/>
      </c>
      <c r="W1058" s="85" t="str">
        <f t="shared" si="147"/>
        <v>yes</v>
      </c>
      <c r="X1058" s="86" t="s">
        <v>35</v>
      </c>
      <c r="Y1058" s="87" t="str">
        <f>+IFERROR(IF(Z1058="#N/C","#N/C",IF(Z1058=0,INDEX(Taxonomy_UniqueValues!A:A,MATCH(AA1058,Taxonomy_UniqueValues!C:C,0)),INDEX(Taxonomy_UniqueValues!A:A,MATCH(Z1058,Taxonomy_UniqueValues!B:B,0)))),"#N/C")</f>
        <v>Insecta</v>
      </c>
      <c r="Z1058" s="87" t="str">
        <f>+IFERROR(IF(AA1058="#N/C","#N/C",IF(AA1058=0,INDEX(Taxonomy_UniqueValues!B:B,MATCH(AB1058,Taxonomy_UniqueValues!D:D,0)),INDEX(Taxonomy_UniqueValues!B:B,MATCH(AA1058,Taxonomy_UniqueValues!C:C,0)))),"#N/C")</f>
        <v>Diptera</v>
      </c>
      <c r="AA1058" s="87" t="str">
        <f>+IFERROR(IF(AB1058="#N/C","#N/C",IF(AB1058=0,INDEX(Taxonomy_UniqueValues!C:C,MATCH(AC1058,Taxonomy_UniqueValues!E:E,0)),INDEX(Taxonomy_UniqueValues!C:C,MATCH(AB1058,Taxonomy_UniqueValues!D:D,0)))),"#N/C")</f>
        <v>Brachycera</v>
      </c>
      <c r="AB1058" s="87" t="str">
        <f>+IFERROR(IF(AC1058="#N/C","#N/C",IF(AC1058=0,INDEX(Taxonomy_UniqueValues!D:D,MATCH(AD1058,Taxonomy_UniqueValues!F:F,0)),INDEX(Taxonomy_UniqueValues!D:D,MATCH(AC1058,Taxonomy_UniqueValues!E:E,0)))),"#N/C")</f>
        <v>Muscomorpha</v>
      </c>
      <c r="AC1058" s="87" t="str">
        <f>+IFERROR(IF(AD1058="#N/C","#N/C",IF(AD1058=0,INDEX(Taxonomy_UniqueValues!E:E,MATCH(AE1058,Taxonomy_UniqueValues!G:G,0)),INDEX(Taxonomy_UniqueValues!E:E,MATCH(AD1058,Taxonomy_UniqueValues!F:F,0)))),"#N/C")</f>
        <v>Muscoidea</v>
      </c>
      <c r="AD1058" s="87" t="str">
        <f>+IFERROR(IF(AE1058="#N/C","#N/C",IF(AE1058=0,INDEX(Taxonomy_UniqueValues!F:F,MATCH(AF1058,Taxonomy_UniqueValues!H:H,0)),INDEX(Taxonomy_UniqueValues!F:F,MATCH(AE1058,Taxonomy_UniqueValues!G:G,0)))),"#N/C")</f>
        <v>Fanniidae</v>
      </c>
      <c r="AE1058" s="87">
        <f>+IFERROR(IF(AF1058="#N/C","#N/C",INDEX(Taxonomy_UniqueValues!G:G,MATCH(AF1058,Taxonomy_UniqueValues!H:H,0))),"#N/C")</f>
        <v>0</v>
      </c>
      <c r="AF1058" s="89" t="s">
        <v>39</v>
      </c>
      <c r="AG1058" s="88" t="s">
        <v>37</v>
      </c>
      <c r="AH1058" s="39" t="str" cm="1">
        <f t="array" ref="AH1058">IF(LEN(V1058)&gt;1,V1058,_xlfn.LET(_xlpm.cls,Y1058, _xlpm.ord,IFERROR(Z1058,"#N/C"), _xlpm.subord,IFERROR(AA1058,"#N/C"), _xlpm.infr,IFERROR(AB1058,"#N/C"), _xlpm.sf,IFERROR(AC1058,"#N/C"), _xlpm.fam,IFERROR(AD1058,"#N/C"), _xlpm.subfam,IF(TRIM(AE1058)="-","#N/C",IFERROR(AE1058,"#N/C")),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_xlpm.fallback,IF(IFERROR(Z1058,"#N/C")="#N/C",Y1058,IF(IFERROR(AA1058,"#N/C")="#N/C",Z1058,IF(IFERROR(AB1058,"#N/C")="#N/C",AA1058,IF(IFERROR(AC1058,"#N/C")="#N/C",AB1058,IF(IFERROR(AD1058,"#N/C")="#N/C",AC1058,IF(IFERROR(AE1058,"#N/C")="#N/C",AD1058,"#N/C")))))), _xlpm.finalResult,IF(OR(_xlpm.computedResult="",_xlpm.computedResult="#N/C"),_xlpm.fallback,_xlpm.computedResult), INDEX(_xlpm.finalResult,1)))</f>
        <v>fly</v>
      </c>
      <c r="AI1058" s="106" t="s">
        <v>35</v>
      </c>
      <c r="AJ1058" s="55" t="str">
        <f t="shared" si="142"/>
        <v>Insecta.Diptera.Brachycera.Muscomorpha.Muscoidea.Fanniidae.0.Fannia.#N/C</v>
      </c>
    </row>
    <row r="1059" spans="1:36" x14ac:dyDescent="0.25">
      <c r="A1059" s="3">
        <v>277</v>
      </c>
      <c r="B1059" s="50" t="str">
        <f t="shared" si="145"/>
        <v>FAIR-D4_277</v>
      </c>
      <c r="C1059" s="51" t="s">
        <v>908</v>
      </c>
      <c r="D1059" s="4">
        <f t="shared" si="148"/>
        <v>45168</v>
      </c>
      <c r="E1059" s="1" t="s">
        <v>1206</v>
      </c>
      <c r="F1059" s="81" t="str">
        <f>HYPERLINK(VLOOKUP(E1059,Video_List!G:K,5),"video")</f>
        <v>video</v>
      </c>
      <c r="G1059" s="5" t="str">
        <f>IF(ISBLANK(E1059),"",IFERROR(IF(MATCH(E1059,Video_List!$G:$G,)&gt;0,"ok",""),"errr"))</f>
        <v>ok</v>
      </c>
      <c r="H1059" s="1" t="s">
        <v>1206</v>
      </c>
      <c r="I1059" s="81" t="str">
        <f>HYPERLINK(VLOOKUP(H1059,Video_List!G:K,5),"video")</f>
        <v>video</v>
      </c>
      <c r="J1059" s="5" t="str">
        <f>IF(ISBLANK(H1059),"",IFERROR(IF(MATCH(H1059,Video_List!$G:$G,)&gt;0,"ok",""),"error"))</f>
        <v>ok</v>
      </c>
      <c r="K1059" s="2">
        <v>45168.493425925903</v>
      </c>
      <c r="L1059" s="2">
        <v>45168.493912037004</v>
      </c>
      <c r="M1059" s="59">
        <f t="shared" si="137"/>
        <v>4.8611110105412081E-4</v>
      </c>
      <c r="N1059" s="53" t="s">
        <v>46</v>
      </c>
      <c r="O1059" s="54" t="s">
        <v>35</v>
      </c>
      <c r="P1059" s="54" t="s">
        <v>46</v>
      </c>
      <c r="Q1059" s="6">
        <v>277</v>
      </c>
      <c r="R1059" s="5" t="str">
        <f t="shared" si="143"/>
        <v>FAIR-D4/277</v>
      </c>
      <c r="S1059" s="4" t="str">
        <f>IF(ISBLANK(E1059),"",IF(E1059=H1059, "1 video",CONCATENATE((+COUNTIFS(Video_List!$A:$A,Monitoring!C1059,Video_List!$D:$D,"&lt;=" &amp;Monitoring!L1059)-COUNTIFS(Video_List!$A:$A,Monitoring!C1059,Video_List!$D:$D,"&lt;=" &amp;Monitoring!K1059))+1," videos")))</f>
        <v>1 video</v>
      </c>
      <c r="T1059" s="54" t="s">
        <v>34</v>
      </c>
      <c r="U1059" s="75"/>
      <c r="V1059" s="7" t="str">
        <f t="shared" si="141"/>
        <v/>
      </c>
      <c r="W1059" s="85" t="str">
        <f t="shared" si="147"/>
        <v>no</v>
      </c>
      <c r="X1059" s="86" t="s">
        <v>35</v>
      </c>
      <c r="Y1059" s="87" t="str">
        <f>+IFERROR(IF(Z1059="#N/C","#N/C",INDEX(Taxonomy_UniqueValues!A:A,MATCH(Z1059,Taxonomy_UniqueValues!B:B,0))),"#N/C")</f>
        <v>Insecta</v>
      </c>
      <c r="Z1059" s="87" t="str">
        <f>+IFERROR(IF(AA1059="#N/C","#N/C",INDEX(Taxonomy_UniqueValues!B:B,MATCH(AA1059,Taxonomy_UniqueValues!C:C,0))),"#N/C")</f>
        <v>Diptera</v>
      </c>
      <c r="AA1059" s="87" t="s">
        <v>49</v>
      </c>
      <c r="AB1059" s="87" t="str">
        <f>+IFERROR(IF(AC1059="#N/C","#N/C",INDEX(Taxonomy_UniqueValues!D:D,MATCH(AC1059,Taxonomy_UniqueValues!E:E,0))),"#N/C")</f>
        <v>#N/C</v>
      </c>
      <c r="AC1059" s="87" t="str">
        <f>+IFERROR(IF(AD1059="#N/C","#N/C",INDEX(Taxonomy_UniqueValues!E:E,MATCH(AD1059,Taxonomy_UniqueValues!F:F,0))),"#N/C")</f>
        <v>#N/C</v>
      </c>
      <c r="AD1059" s="87" t="str">
        <f>+IFERROR(IF(AE1059="#N/C","#N/C",INDEX(Taxonomy_UniqueValues!F:F,MATCH(AE1059,Taxonomy_UniqueValues!G:G,0))),"#N/C")</f>
        <v>#N/C</v>
      </c>
      <c r="AE1059" s="87" t="str">
        <f>+IFERROR(IF(AF1059="#N/C","#N/C",INDEX(Taxonomy_UniqueValues!G:G,MATCH(AF1059,Taxonomy_UniqueValues!H:H,0))),"#N/C")</f>
        <v>#N/C</v>
      </c>
      <c r="AF1059" s="89" t="str">
        <f>+IFERROR(IF(AG1059="#N/C","#N/C",INDEX(Taxonomy_UniqueValues!H:H,MATCH(AG1059,Taxonomy_UniqueValues!I:I,0))),"#N/C")</f>
        <v>#N/C</v>
      </c>
      <c r="AG1059" s="88" t="s">
        <v>37</v>
      </c>
      <c r="AH1059" s="39" t="str" cm="1">
        <f t="array" ref="AH1059">IF(LEN(V1059)&gt;1,V1059,_xlfn.LET(_xlpm.cls,Y1059, _xlpm.ord,IFERROR(Z1059,"#N/C"), _xlpm.subord,IFERROR(AA1059,"#N/C"), _xlpm.infr,IFERROR(AB1059,"#N/C"), _xlpm.sf,IFERROR(AC1059,"#N/C"), _xlpm.fam,IFERROR(AD1059,"#N/C"), _xlpm.subfam,IF(TRIM(AE1059)="-","#N/C",IFERROR(AE1059,"#N/C")),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_xlpm.fallback,IF(IFERROR(Z1059,"#N/C")="#N/C",Y1059,IF(IFERROR(AA1059,"#N/C")="#N/C",Z1059,IF(IFERROR(AB1059,"#N/C")="#N/C",AA1059,IF(IFERROR(AC1059,"#N/C")="#N/C",AB1059,IF(IFERROR(AD1059,"#N/C")="#N/C",AC1059,IF(IFERROR(AE1059,"#N/C")="#N/C",AD1059,"#N/C")))))), _xlpm.finalResult,IF(OR(_xlpm.computedResult="",_xlpm.computedResult="#N/C"),_xlpm.fallback,_xlpm.computedResult), INDEX(_xlpm.finalResult,1)))</f>
        <v>Brachycera</v>
      </c>
      <c r="AI1059" s="106" t="s">
        <v>35</v>
      </c>
      <c r="AJ1059" s="55" t="str">
        <f t="shared" si="142"/>
        <v>Insecta.Diptera.Brachycera.#N/C.#N/C.#N/C.#N/C.#N/C.#N/C</v>
      </c>
    </row>
    <row r="1060" spans="1:36" x14ac:dyDescent="0.25">
      <c r="A1060" s="3">
        <v>278</v>
      </c>
      <c r="B1060" s="50" t="str">
        <f t="shared" si="145"/>
        <v>FAIR-D4_278</v>
      </c>
      <c r="C1060" s="51" t="s">
        <v>908</v>
      </c>
      <c r="D1060" s="4">
        <f t="shared" si="148"/>
        <v>45168</v>
      </c>
      <c r="E1060" s="1" t="s">
        <v>1207</v>
      </c>
      <c r="F1060" s="81" t="str">
        <f>HYPERLINK(VLOOKUP(E1060,Video_List!G:K,5),"video")</f>
        <v>video</v>
      </c>
      <c r="G1060" s="5" t="str">
        <f>IF(ISBLANK(E1060),"",IFERROR(IF(MATCH(E1060,Video_List!$G:$G,)&gt;0,"ok",""),"errr"))</f>
        <v>ok</v>
      </c>
      <c r="H1060" s="1" t="s">
        <v>1208</v>
      </c>
      <c r="I1060" s="81" t="str">
        <f>HYPERLINK(VLOOKUP(H1060,Video_List!G:K,5),"video")</f>
        <v>video</v>
      </c>
      <c r="J1060" s="5" t="str">
        <f>IF(ISBLANK(H1060),"",IFERROR(IF(MATCH(H1060,Video_List!$G:$G,)&gt;0,"ok",""),"error"))</f>
        <v>ok</v>
      </c>
      <c r="K1060" s="2">
        <v>45168.574803240699</v>
      </c>
      <c r="L1060" s="2">
        <v>45168.576076388897</v>
      </c>
      <c r="M1060" s="59">
        <f t="shared" si="137"/>
        <v>1.2731481983792037E-3</v>
      </c>
      <c r="N1060" s="53" t="s">
        <v>31</v>
      </c>
      <c r="O1060" s="54" t="s">
        <v>35</v>
      </c>
      <c r="P1060" s="54" t="s">
        <v>31</v>
      </c>
      <c r="Q1060" s="6">
        <v>278</v>
      </c>
      <c r="R1060" s="5" t="str">
        <f t="shared" si="143"/>
        <v>FAIR-D4/278</v>
      </c>
      <c r="S1060" s="4" t="str">
        <f>IF(ISBLANK(E1060),"",IF(E1060=H1060, "1 video",CONCATENATE((+COUNTIFS(Video_List!$A:$A,Monitoring!C1060,Video_List!$D:$D,"&lt;=" &amp;Monitoring!L1060)-COUNTIFS(Video_List!$A:$A,Monitoring!C1060,Video_List!$D:$D,"&lt;=" &amp;Monitoring!K1060))+1," videos")))</f>
        <v>2 videos</v>
      </c>
      <c r="T1060" s="54" t="s">
        <v>34</v>
      </c>
      <c r="U1060" s="75"/>
      <c r="V1060" s="7" t="str">
        <f t="shared" si="141"/>
        <v/>
      </c>
      <c r="W1060" s="85" t="str">
        <f t="shared" si="147"/>
        <v>no</v>
      </c>
      <c r="X1060" s="86" t="s">
        <v>35</v>
      </c>
      <c r="Y1060" s="87" t="str">
        <f>+IFERROR(IF(Z1060="#N/C","#N/C",INDEX(Taxonomy_UniqueValues!A:A,MATCH(Z1060,Taxonomy_UniqueValues!B:B,0))),"#N/C")</f>
        <v>Insecta</v>
      </c>
      <c r="Z1060" s="87" t="str">
        <f>+IFERROR(IF(AA1060="#N/C","#N/C",INDEX(Taxonomy_UniqueValues!B:B,MATCH(AA1060,Taxonomy_UniqueValues!C:C,0))),"#N/C")</f>
        <v>Diptera</v>
      </c>
      <c r="AA1060" s="87" t="s">
        <v>49</v>
      </c>
      <c r="AB1060" s="87" t="str">
        <f>+IFERROR(IF(AC1060="#N/C","#N/C",INDEX(Taxonomy_UniqueValues!D:D,MATCH(AC1060,Taxonomy_UniqueValues!E:E,0))),"#N/C")</f>
        <v>#N/C</v>
      </c>
      <c r="AC1060" s="87" t="str">
        <f>+IFERROR(IF(AD1060="#N/C","#N/C",INDEX(Taxonomy_UniqueValues!E:E,MATCH(AD1060,Taxonomy_UniqueValues!F:F,0))),"#N/C")</f>
        <v>#N/C</v>
      </c>
      <c r="AD1060" s="87" t="str">
        <f>+IFERROR(IF(AE1060="#N/C","#N/C",INDEX(Taxonomy_UniqueValues!F:F,MATCH(AE1060,Taxonomy_UniqueValues!G:G,0))),"#N/C")</f>
        <v>#N/C</v>
      </c>
      <c r="AE1060" s="87" t="str">
        <f>+IFERROR(IF(AF1060="#N/C","#N/C",INDEX(Taxonomy_UniqueValues!G:G,MATCH(AF1060,Taxonomy_UniqueValues!H:H,0))),"#N/C")</f>
        <v>#N/C</v>
      </c>
      <c r="AF1060" s="89" t="str">
        <f>+IFERROR(IF(AG1060="#N/C","#N/C",INDEX(Taxonomy_UniqueValues!H:H,MATCH(AG1060,Taxonomy_UniqueValues!I:I,0))),"#N/C")</f>
        <v>#N/C</v>
      </c>
      <c r="AG1060" s="88" t="s">
        <v>37</v>
      </c>
      <c r="AH1060" s="39" t="str" cm="1">
        <f t="array" ref="AH1060">IF(LEN(V1060)&gt;1,V1060,_xlfn.LET(_xlpm.cls,Y1060, _xlpm.ord,IFERROR(Z1060,"#N/C"), _xlpm.subord,IFERROR(AA1060,"#N/C"), _xlpm.infr,IFERROR(AB1060,"#N/C"), _xlpm.sf,IFERROR(AC1060,"#N/C"), _xlpm.fam,IFERROR(AD1060,"#N/C"), _xlpm.subfam,IF(TRIM(AE1060)="-","#N/C",IFERROR(AE1060,"#N/C")),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_xlpm.fallback,IF(IFERROR(Z1060,"#N/C")="#N/C",Y1060,IF(IFERROR(AA1060,"#N/C")="#N/C",Z1060,IF(IFERROR(AB1060,"#N/C")="#N/C",AA1060,IF(IFERROR(AC1060,"#N/C")="#N/C",AB1060,IF(IFERROR(AD1060,"#N/C")="#N/C",AC1060,IF(IFERROR(AE1060,"#N/C")="#N/C",AD1060,"#N/C")))))), _xlpm.finalResult,IF(OR(_xlpm.computedResult="",_xlpm.computedResult="#N/C"),_xlpm.fallback,_xlpm.computedResult), INDEX(_xlpm.finalResult,1)))</f>
        <v>Brachycera</v>
      </c>
      <c r="AI1060" s="106" t="s">
        <v>35</v>
      </c>
      <c r="AJ1060" s="55" t="str">
        <f t="shared" si="142"/>
        <v>Insecta.Diptera.Brachycera.#N/C.#N/C.#N/C.#N/C.#N/C.#N/C</v>
      </c>
    </row>
    <row r="1061" spans="1:36" x14ac:dyDescent="0.25">
      <c r="A1061" s="3">
        <v>279</v>
      </c>
      <c r="B1061" s="50" t="str">
        <f t="shared" si="145"/>
        <v>FAIR-D4_279</v>
      </c>
      <c r="C1061" s="51" t="s">
        <v>908</v>
      </c>
      <c r="D1061" s="4">
        <f t="shared" si="148"/>
        <v>45168</v>
      </c>
      <c r="E1061" s="1" t="s">
        <v>1209</v>
      </c>
      <c r="F1061" s="81" t="str">
        <f>HYPERLINK(VLOOKUP(E1061,Video_List!G:K,5),"video")</f>
        <v>video</v>
      </c>
      <c r="G1061" s="5" t="str">
        <f>IF(ISBLANK(E1061),"",IFERROR(IF(MATCH(E1061,Video_List!$G:$G,)&gt;0,"ok",""),"errr"))</f>
        <v>ok</v>
      </c>
      <c r="H1061" s="1" t="s">
        <v>1209</v>
      </c>
      <c r="I1061" s="81" t="str">
        <f>HYPERLINK(VLOOKUP(H1061,Video_List!G:K,5),"video")</f>
        <v>video</v>
      </c>
      <c r="J1061" s="5" t="str">
        <f>IF(ISBLANK(H1061),"",IFERROR(IF(MATCH(H1061,Video_List!$G:$G,)&gt;0,"ok",""),"error"))</f>
        <v>ok</v>
      </c>
      <c r="K1061" s="2">
        <v>45168.588576388902</v>
      </c>
      <c r="L1061" s="2">
        <v>45168.5886805556</v>
      </c>
      <c r="M1061" s="59">
        <f t="shared" si="137"/>
        <v>1.041666982928291E-4</v>
      </c>
      <c r="N1061" s="53" t="s">
        <v>46</v>
      </c>
      <c r="O1061" s="54" t="s">
        <v>35</v>
      </c>
      <c r="P1061" s="54" t="s">
        <v>46</v>
      </c>
      <c r="Q1061" s="6">
        <v>279</v>
      </c>
      <c r="R1061" s="5" t="str">
        <f t="shared" si="143"/>
        <v>FAIR-D4/279</v>
      </c>
      <c r="S1061" s="4" t="str">
        <f>IF(ISBLANK(E1061),"",IF(E1061=H1061, "1 video",CONCATENATE((+COUNTIFS(Video_List!$A:$A,Monitoring!C1061,Video_List!$D:$D,"&lt;=" &amp;Monitoring!L1061)-COUNTIFS(Video_List!$A:$A,Monitoring!C1061,Video_List!$D:$D,"&lt;=" &amp;Monitoring!K1061))+1," videos")))</f>
        <v>1 video</v>
      </c>
      <c r="T1061" s="54" t="s">
        <v>34</v>
      </c>
      <c r="U1061" s="75"/>
      <c r="V1061" s="7" t="str">
        <f t="shared" si="141"/>
        <v/>
      </c>
      <c r="W1061" s="85" t="s">
        <v>35</v>
      </c>
      <c r="X1061" s="86" t="s">
        <v>35</v>
      </c>
      <c r="Y1061" s="87" t="str">
        <f>+IFERROR(IF(Z1061="#N/C","#N/C",IF(Z1061=0,INDEX(Taxonomy_UniqueValues!A:A,MATCH(AA1061,Taxonomy_UniqueValues!C:C,0)),INDEX(Taxonomy_UniqueValues!A:A,MATCH(Z1061,Taxonomy_UniqueValues!B:B,0)))),"#N/C")</f>
        <v>Insecta</v>
      </c>
      <c r="Z1061" s="87" t="str">
        <f>+IFERROR(IF(AA1061="#N/C","#N/C",IF(AA1061=0,INDEX(Taxonomy_UniqueValues!B:B,MATCH(AB1061,Taxonomy_UniqueValues!D:D,0)),INDEX(Taxonomy_UniqueValues!B:B,MATCH(AA1061,Taxonomy_UniqueValues!C:C,0)))),"#N/C")</f>
        <v>Diptera</v>
      </c>
      <c r="AA1061" s="87" t="str">
        <f>+IFERROR(IF(AB1061="#N/C","#N/C",IF(AB1061=0,INDEX(Taxonomy_UniqueValues!C:C,MATCH(AC1061,Taxonomy_UniqueValues!E:E,0)),INDEX(Taxonomy_UniqueValues!C:C,MATCH(AB1061,Taxonomy_UniqueValues!D:D,0)))),"#N/C")</f>
        <v>Brachycera</v>
      </c>
      <c r="AB1061" s="87" t="str">
        <f>+IFERROR(IF(AC1061="#N/C","#N/C",IF(AC1061=0,INDEX(Taxonomy_UniqueValues!D:D,MATCH(AD1061,Taxonomy_UniqueValues!F:F,0)),INDEX(Taxonomy_UniqueValues!D:D,MATCH(AC1061,Taxonomy_UniqueValues!E:E,0)))),"#N/C")</f>
        <v>Muscomorpha</v>
      </c>
      <c r="AC1061" s="87" t="str">
        <f>+IFERROR(IF(AD1061="#N/C","#N/C",IF(AD1061=0,INDEX(Taxonomy_UniqueValues!E:E,MATCH(AE1061,Taxonomy_UniqueValues!G:G,0)),INDEX(Taxonomy_UniqueValues!E:E,MATCH(AD1061,Taxonomy_UniqueValues!F:F,0)))),"#N/C")</f>
        <v>Muscoidea</v>
      </c>
      <c r="AD1061" s="87" t="str">
        <f>+IFERROR(IF(AE1061="#N/C","#N/C",IF(AE1061=0,INDEX(Taxonomy_UniqueValues!F:F,MATCH(AF1061,Taxonomy_UniqueValues!H:H,0)),INDEX(Taxonomy_UniqueValues!F:F,MATCH(AE1061,Taxonomy_UniqueValues!G:G,0)))),"#N/C")</f>
        <v>Fanniidae</v>
      </c>
      <c r="AE1061" s="87">
        <f>+IFERROR(IF(AF1061="#N/C","#N/C",INDEX(Taxonomy_UniqueValues!G:G,MATCH(AF1061,Taxonomy_UniqueValues!H:H,0))),"#N/C")</f>
        <v>0</v>
      </c>
      <c r="AF1061" s="89" t="s">
        <v>39</v>
      </c>
      <c r="AG1061" s="88" t="s">
        <v>37</v>
      </c>
      <c r="AH1061" s="39" t="str" cm="1">
        <f t="array" ref="AH1061">IF(LEN(V1061)&gt;1,V1061,_xlfn.LET(_xlpm.cls,Y1061, _xlpm.ord,IFERROR(Z1061,"#N/C"), _xlpm.subord,IFERROR(AA1061,"#N/C"), _xlpm.infr,IFERROR(AB1061,"#N/C"), _xlpm.sf,IFERROR(AC1061,"#N/C"), _xlpm.fam,IFERROR(AD1061,"#N/C"), _xlpm.subfam,IF(TRIM(AE1061)="-","#N/C",IFERROR(AE1061,"#N/C")),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_xlpm.fallback,IF(IFERROR(Z1061,"#N/C")="#N/C",Y1061,IF(IFERROR(AA1061,"#N/C")="#N/C",Z1061,IF(IFERROR(AB1061,"#N/C")="#N/C",AA1061,IF(IFERROR(AC1061,"#N/C")="#N/C",AB1061,IF(IFERROR(AD1061,"#N/C")="#N/C",AC1061,IF(IFERROR(AE1061,"#N/C")="#N/C",AD1061,"#N/C")))))), _xlpm.finalResult,IF(OR(_xlpm.computedResult="",_xlpm.computedResult="#N/C"),_xlpm.fallback,_xlpm.computedResult), INDEX(_xlpm.finalResult,1)))</f>
        <v>fly</v>
      </c>
      <c r="AI1061" s="106" t="s">
        <v>35</v>
      </c>
      <c r="AJ1061" s="55" t="str">
        <f t="shared" si="142"/>
        <v>Insecta.Diptera.Brachycera.Muscomorpha.Muscoidea.Fanniidae.0.Fannia.#N/C</v>
      </c>
    </row>
    <row r="1062" spans="1:36" x14ac:dyDescent="0.25">
      <c r="A1062" s="3">
        <v>280</v>
      </c>
      <c r="B1062" s="50" t="str">
        <f t="shared" si="145"/>
        <v>FAIR-D4_280</v>
      </c>
      <c r="C1062" s="51" t="s">
        <v>908</v>
      </c>
      <c r="D1062" s="4">
        <f t="shared" si="148"/>
        <v>45168</v>
      </c>
      <c r="E1062" s="1" t="s">
        <v>1210</v>
      </c>
      <c r="F1062" s="81" t="str">
        <f>HYPERLINK(VLOOKUP(E1062,Video_List!G:K,5),"video")</f>
        <v>video</v>
      </c>
      <c r="G1062" s="5" t="str">
        <f>IF(ISBLANK(E1062),"",IFERROR(IF(MATCH(E1062,Video_List!$G:$G,)&gt;0,"ok",""),"errr"))</f>
        <v>ok</v>
      </c>
      <c r="H1062" s="1" t="s">
        <v>1210</v>
      </c>
      <c r="I1062" s="81" t="str">
        <f>HYPERLINK(VLOOKUP(H1062,Video_List!G:K,5),"video")</f>
        <v>video</v>
      </c>
      <c r="J1062" s="5" t="str">
        <f>IF(ISBLANK(H1062),"",IFERROR(IF(MATCH(H1062,Video_List!$G:$G,)&gt;0,"ok",""),"error"))</f>
        <v>ok</v>
      </c>
      <c r="K1062" s="2">
        <v>45168.625185185199</v>
      </c>
      <c r="L1062" s="2">
        <v>45168.625625000001</v>
      </c>
      <c r="M1062" s="59">
        <f t="shared" si="137"/>
        <v>4.3981480121146888E-4</v>
      </c>
      <c r="N1062" s="53" t="s">
        <v>33</v>
      </c>
      <c r="O1062" s="54" t="s">
        <v>32</v>
      </c>
      <c r="P1062" s="54" t="s">
        <v>46</v>
      </c>
      <c r="Q1062" s="6">
        <v>280</v>
      </c>
      <c r="R1062" s="5" t="str">
        <f t="shared" si="143"/>
        <v>FAIR-D4/280</v>
      </c>
      <c r="S1062" s="4" t="str">
        <f>IF(ISBLANK(E1062),"",IF(E1062=H1062, "1 video",CONCATENATE((+COUNTIFS(Video_List!$A:$A,Monitoring!C1062,Video_List!$D:$D,"&lt;=" &amp;Monitoring!L1062)-COUNTIFS(Video_List!$A:$A,Monitoring!C1062,Video_List!$D:$D,"&lt;=" &amp;Monitoring!K1062))+1," videos")))</f>
        <v>1 video</v>
      </c>
      <c r="T1062" s="54" t="s">
        <v>34</v>
      </c>
      <c r="U1062" s="75"/>
      <c r="V1062" s="7" t="str">
        <f t="shared" si="141"/>
        <v/>
      </c>
      <c r="W1062" s="85" t="str">
        <f t="shared" ref="W1062:W1082" si="149">+IF(Y1062="#N/C","-",IF(AC1062="#N/C","no","yes"))</f>
        <v>yes</v>
      </c>
      <c r="X1062" s="86" t="s">
        <v>35</v>
      </c>
      <c r="Y1062" s="87" t="str">
        <f>+IFERROR(IF(Z1062="#N/C","#N/C",IF(Z1062=0,INDEX(Taxonomy_UniqueValues!A:A,MATCH(AA1062,Taxonomy_UniqueValues!C:C,0)),INDEX(Taxonomy_UniqueValues!A:A,MATCH(Z1062,Taxonomy_UniqueValues!B:B,0)))),"#N/C")</f>
        <v>Insecta</v>
      </c>
      <c r="Z1062" s="87" t="str">
        <f>+IFERROR(IF(AA1062="#N/C","#N/C",IF(AA1062=0,INDEX(Taxonomy_UniqueValues!B:B,MATCH(AB1062,Taxonomy_UniqueValues!D:D,0)),INDEX(Taxonomy_UniqueValues!B:B,MATCH(AA1062,Taxonomy_UniqueValues!C:C,0)))),"#N/C")</f>
        <v>Diptera</v>
      </c>
      <c r="AA1062" s="87" t="str">
        <f>+IFERROR(IF(AB1062="#N/C","#N/C",IF(AB1062=0,INDEX(Taxonomy_UniqueValues!C:C,MATCH(AC1062,Taxonomy_UniqueValues!E:E,0)),INDEX(Taxonomy_UniqueValues!C:C,MATCH(AB1062,Taxonomy_UniqueValues!D:D,0)))),"#N/C")</f>
        <v>Brachycera</v>
      </c>
      <c r="AB1062" s="87" t="str">
        <f>+IFERROR(IF(AC1062="#N/C","#N/C",IF(AC1062=0,INDEX(Taxonomy_UniqueValues!D:D,MATCH(AD1062,Taxonomy_UniqueValues!F:F,0)),INDEX(Taxonomy_UniqueValues!D:D,MATCH(AC1062,Taxonomy_UniqueValues!E:E,0)))),"#N/C")</f>
        <v>Muscomorpha</v>
      </c>
      <c r="AC1062" s="87" t="str">
        <f>+IFERROR(IF(AD1062="#N/C","#N/C",IF(AD1062=0,INDEX(Taxonomy_UniqueValues!E:E,MATCH(AE1062,Taxonomy_UniqueValues!G:G,0)),INDEX(Taxonomy_UniqueValues!E:E,MATCH(AD1062,Taxonomy_UniqueValues!F:F,0)))),"#N/C")</f>
        <v>Muscoidea</v>
      </c>
      <c r="AD1062" s="87" t="str">
        <f>+IFERROR(IF(AE1062="#N/C","#N/C",IF(AE1062=0,INDEX(Taxonomy_UniqueValues!F:F,MATCH(AF1062,Taxonomy_UniqueValues!H:H,0)),INDEX(Taxonomy_UniqueValues!F:F,MATCH(AE1062,Taxonomy_UniqueValues!G:G,0)))),"#N/C")</f>
        <v>Fanniidae</v>
      </c>
      <c r="AE1062" s="87">
        <f>+IFERROR(IF(AF1062="#N/C","#N/C",INDEX(Taxonomy_UniqueValues!G:G,MATCH(AF1062,Taxonomy_UniqueValues!H:H,0))),"#N/C")</f>
        <v>0</v>
      </c>
      <c r="AF1062" s="89" t="s">
        <v>39</v>
      </c>
      <c r="AG1062" s="88" t="s">
        <v>37</v>
      </c>
      <c r="AH1062" s="39" t="str" cm="1">
        <f t="array" ref="AH1062">IF(LEN(V1062)&gt;1,V1062,_xlfn.LET(_xlpm.cls,Y1062, _xlpm.ord,IFERROR(Z1062,"#N/C"), _xlpm.subord,IFERROR(AA1062,"#N/C"), _xlpm.infr,IFERROR(AB1062,"#N/C"), _xlpm.sf,IFERROR(AC1062,"#N/C"), _xlpm.fam,IFERROR(AD1062,"#N/C"), _xlpm.subfam,IF(TRIM(AE1062)="-","#N/C",IFERROR(AE1062,"#N/C")),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_xlpm.fallback,IF(IFERROR(Z1062,"#N/C")="#N/C",Y1062,IF(IFERROR(AA1062,"#N/C")="#N/C",Z1062,IF(IFERROR(AB1062,"#N/C")="#N/C",AA1062,IF(IFERROR(AC1062,"#N/C")="#N/C",AB1062,IF(IFERROR(AD1062,"#N/C")="#N/C",AC1062,IF(IFERROR(AE1062,"#N/C")="#N/C",AD1062,"#N/C")))))), _xlpm.finalResult,IF(OR(_xlpm.computedResult="",_xlpm.computedResult="#N/C"),_xlpm.fallback,_xlpm.computedResult), INDEX(_xlpm.finalResult,1)))</f>
        <v>fly</v>
      </c>
      <c r="AI1062" s="106" t="s">
        <v>35</v>
      </c>
      <c r="AJ1062" s="55" t="str">
        <f t="shared" si="142"/>
        <v>Insecta.Diptera.Brachycera.Muscomorpha.Muscoidea.Fanniidae.0.Fannia.#N/C</v>
      </c>
    </row>
    <row r="1063" spans="1:36" x14ac:dyDescent="0.25">
      <c r="A1063" s="3">
        <v>281</v>
      </c>
      <c r="B1063" s="50" t="str">
        <f t="shared" si="145"/>
        <v>FAIR-D4_281</v>
      </c>
      <c r="C1063" s="51" t="s">
        <v>908</v>
      </c>
      <c r="D1063" s="4">
        <f t="shared" si="148"/>
        <v>45168</v>
      </c>
      <c r="E1063" s="1" t="s">
        <v>1211</v>
      </c>
      <c r="F1063" s="81" t="str">
        <f>HYPERLINK(VLOOKUP(E1063,Video_List!G:K,5),"video")</f>
        <v>video</v>
      </c>
      <c r="G1063" s="5" t="str">
        <f>IF(ISBLANK(E1063),"",IFERROR(IF(MATCH(E1063,Video_List!$G:$G,)&gt;0,"ok",""),"errr"))</f>
        <v>ok</v>
      </c>
      <c r="H1063" s="1" t="s">
        <v>1212</v>
      </c>
      <c r="I1063" s="81" t="str">
        <f>HYPERLINK(VLOOKUP(H1063,Video_List!G:K,5),"video")</f>
        <v>video</v>
      </c>
      <c r="J1063" s="5" t="str">
        <f>IF(ISBLANK(H1063),"",IFERROR(IF(MATCH(H1063,Video_List!$G:$G,)&gt;0,"ok",""),"error"))</f>
        <v>ok</v>
      </c>
      <c r="K1063" s="2">
        <v>45168.638252314799</v>
      </c>
      <c r="L1063" s="2">
        <v>45168.640972222202</v>
      </c>
      <c r="M1063" s="59">
        <f t="shared" si="137"/>
        <v>2.7199074029340409E-3</v>
      </c>
      <c r="N1063" s="53" t="s">
        <v>46</v>
      </c>
      <c r="O1063" s="54" t="s">
        <v>35</v>
      </c>
      <c r="P1063" s="54" t="s">
        <v>46</v>
      </c>
      <c r="Q1063" s="6">
        <v>281</v>
      </c>
      <c r="R1063" s="5" t="str">
        <f t="shared" si="143"/>
        <v>FAIR-D4/281</v>
      </c>
      <c r="S1063" s="4" t="str">
        <f>IF(ISBLANK(E1063),"",IF(E1063=H1063, "1 video",CONCATENATE((+COUNTIFS(Video_List!$A:$A,Monitoring!C1063,Video_List!$D:$D,"&lt;=" &amp;Monitoring!L1063)-COUNTIFS(Video_List!$A:$A,Monitoring!C1063,Video_List!$D:$D,"&lt;=" &amp;Monitoring!K1063))+1," videos")))</f>
        <v>2 videos</v>
      </c>
      <c r="T1063" s="54" t="s">
        <v>1213</v>
      </c>
      <c r="U1063" s="75"/>
      <c r="V1063" s="7" t="str">
        <f t="shared" si="141"/>
        <v/>
      </c>
      <c r="W1063" s="85" t="str">
        <f t="shared" si="149"/>
        <v>yes</v>
      </c>
      <c r="X1063" s="86" t="s">
        <v>35</v>
      </c>
      <c r="Y1063" s="87" t="str">
        <f>+IFERROR(IF(Z1063="#N/C","#N/C",INDEX(Taxonomy_UniqueValues!A:A,MATCH(Z1063,Taxonomy_UniqueValues!B:B,0))),"#N/C")</f>
        <v>Insecta</v>
      </c>
      <c r="Z1063" s="87" t="str">
        <f>+IFERROR(IF(AA1063="#N/C","#N/C",INDEX(Taxonomy_UniqueValues!B:B,MATCH(AA1063,Taxonomy_UniqueValues!C:C,0))),"#N/C")</f>
        <v>Hymenoptera</v>
      </c>
      <c r="AA1063" s="87" t="str">
        <f>+IFERROR(IF(AC1063="#N/C","#N/C",INDEX(Taxonomy_UniqueValues!C:C,MATCH(AC1063,Taxonomy_UniqueValues!E:E,0))),"#N/C")</f>
        <v>Apocrita</v>
      </c>
      <c r="AB1063" s="87" t="str">
        <f>+IFERROR(IF(AC1063="#N/C","#N/C",INDEX(Taxonomy_UniqueValues!D:D,MATCH(AC1063,Taxonomy_UniqueValues!E:E,0))),"#N/C")</f>
        <v>Aculeata</v>
      </c>
      <c r="AC1063" s="87" t="str">
        <f>+IFERROR(IF(AD1063="#N/C","#N/C",INDEX(Taxonomy_UniqueValues!E:E,MATCH(AD1063,Taxonomy_UniqueValues!F:F,0))),"#N/C")</f>
        <v>Vespoidea</v>
      </c>
      <c r="AD1063" s="87" t="s">
        <v>1214</v>
      </c>
      <c r="AE1063" s="87" t="str">
        <f>+IFERROR(IF(AF1063="#N/C","#N/C",INDEX(Taxonomy_UniqueValues!G:G,MATCH(AF1063,Taxonomy_UniqueValues!H:H,0))),"#N/C")</f>
        <v>#N/C</v>
      </c>
      <c r="AF1063" s="89" t="str">
        <f>+IFERROR(IF(AG1063="#N/C","#N/C",INDEX(Taxonomy_UniqueValues!H:H,MATCH(AG1063,Taxonomy_UniqueValues!I:I,0))),"#N/C")</f>
        <v>#N/C</v>
      </c>
      <c r="AG1063" s="88" t="s">
        <v>37</v>
      </c>
      <c r="AH1063" s="39" t="str" cm="1">
        <f t="array" ref="AH1063">IF(LEN(V1063)&gt;1,V1063,_xlfn.LET(_xlpm.cls,Y1063, _xlpm.ord,IFERROR(Z1063,"#N/C"), _xlpm.subord,IFERROR(AA1063,"#N/C"), _xlpm.infr,IFERROR(AB1063,"#N/C"), _xlpm.sf,IFERROR(AC1063,"#N/C"), _xlpm.fam,IFERROR(AD1063,"#N/C"), _xlpm.subfam,IF(TRIM(AE1063)="-","#N/C",IFERROR(AE1063,"#N/C")),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_xlpm.fallback,IF(IFERROR(Z1063,"#N/C")="#N/C",Y1063,IF(IFERROR(AA1063,"#N/C")="#N/C",Z1063,IF(IFERROR(AB1063,"#N/C")="#N/C",AA1063,IF(IFERROR(AC1063,"#N/C")="#N/C",AB1063,IF(IFERROR(AD1063,"#N/C")="#N/C",AC1063,IF(IFERROR(AE1063,"#N/C")="#N/C",AD1063,"#N/C")))))), _xlpm.finalResult,IF(OR(_xlpm.computedResult="",_xlpm.computedResult="#N/C"),_xlpm.fallback,_xlpm.computedResult), INDEX(_xlpm.finalResult,1)))</f>
        <v>wasp</v>
      </c>
      <c r="AI1063" s="106" t="s">
        <v>35</v>
      </c>
      <c r="AJ1063" s="55" t="str">
        <f t="shared" si="142"/>
        <v>Insecta.Hymenoptera.Apocrita.Aculeata.Vespoidea.Formicidae.#N/C.#N/C.#N/C</v>
      </c>
    </row>
    <row r="1064" spans="1:36" x14ac:dyDescent="0.25">
      <c r="A1064" s="3">
        <v>282</v>
      </c>
      <c r="B1064" s="50" t="str">
        <f t="shared" si="145"/>
        <v>FAIR-D4_282</v>
      </c>
      <c r="C1064" s="51" t="s">
        <v>908</v>
      </c>
      <c r="D1064" s="4">
        <f t="shared" si="148"/>
        <v>45168</v>
      </c>
      <c r="E1064" s="1" t="s">
        <v>1215</v>
      </c>
      <c r="F1064" s="81" t="str">
        <f>HYPERLINK(VLOOKUP(E1064,Video_List!G:K,5),"video")</f>
        <v>video</v>
      </c>
      <c r="G1064" s="5" t="str">
        <f>IF(ISBLANK(E1064),"",IFERROR(IF(MATCH(E1064,Video_List!$G:$G,)&gt;0,"ok",""),"errr"))</f>
        <v>ok</v>
      </c>
      <c r="H1064" s="1" t="s">
        <v>1215</v>
      </c>
      <c r="I1064" s="81" t="str">
        <f>HYPERLINK(VLOOKUP(H1064,Video_List!G:K,5),"video")</f>
        <v>video</v>
      </c>
      <c r="J1064" s="5" t="str">
        <f>IF(ISBLANK(H1064),"",IFERROR(IF(MATCH(H1064,Video_List!$G:$G,)&gt;0,"ok",""),"error"))</f>
        <v>ok</v>
      </c>
      <c r="K1064" s="2">
        <v>45168.652430555601</v>
      </c>
      <c r="L1064" s="2">
        <v>45168.652754629598</v>
      </c>
      <c r="M1064" s="59">
        <f t="shared" si="137"/>
        <v>3.2407399703515694E-4</v>
      </c>
      <c r="N1064" s="53" t="s">
        <v>31</v>
      </c>
      <c r="O1064" s="54" t="s">
        <v>35</v>
      </c>
      <c r="P1064" s="54" t="s">
        <v>46</v>
      </c>
      <c r="Q1064" s="6">
        <v>282</v>
      </c>
      <c r="R1064" s="5" t="str">
        <f t="shared" si="143"/>
        <v>FAIR-D4/282</v>
      </c>
      <c r="S1064" s="4" t="str">
        <f>IF(ISBLANK(E1064),"",IF(E1064=H1064, "1 video",CONCATENATE((+COUNTIFS(Video_List!$A:$A,Monitoring!C1064,Video_List!$D:$D,"&lt;=" &amp;Monitoring!L1064)-COUNTIFS(Video_List!$A:$A,Monitoring!C1064,Video_List!$D:$D,"&lt;=" &amp;Monitoring!K1064))+1," videos")))</f>
        <v>1 video</v>
      </c>
      <c r="T1064" s="54" t="s">
        <v>34</v>
      </c>
      <c r="U1064" s="75"/>
      <c r="V1064" s="7" t="str">
        <f t="shared" si="141"/>
        <v/>
      </c>
      <c r="W1064" s="85" t="str">
        <f t="shared" si="149"/>
        <v>yes</v>
      </c>
      <c r="X1064" s="86" t="s">
        <v>35</v>
      </c>
      <c r="Y1064" s="87" t="str">
        <f>+IFERROR(IF(Z1064="#N/C","#N/C",INDEX(Taxonomy_UniqueValues!A:A,MATCH(Z1064,Taxonomy_UniqueValues!B:B,0))),"#N/C")</f>
        <v>Insecta</v>
      </c>
      <c r="Z1064" s="87" t="str">
        <f>+IFERROR(IF(AA1064="#N/C","#N/C",INDEX(Taxonomy_UniqueValues!B:B,MATCH(AA1064,Taxonomy_UniqueValues!C:C,0))),"#N/C")</f>
        <v>Diptera</v>
      </c>
      <c r="AA1064" s="87" t="str">
        <f>+IFERROR(IF(AC1064="#N/C","#N/C",INDEX(Taxonomy_UniqueValues!C:C,MATCH(AC1064,Taxonomy_UniqueValues!E:E,0))),"#N/C")</f>
        <v>Brachycera</v>
      </c>
      <c r="AB1064" s="87" t="str">
        <f>+IFERROR(IF(AC1064="#N/C","#N/C",INDEX(Taxonomy_UniqueValues!D:D,MATCH(AC1064,Taxonomy_UniqueValues!E:E,0))),"#N/C")</f>
        <v>Muscomorpha</v>
      </c>
      <c r="AC1064" s="87" t="s">
        <v>36</v>
      </c>
      <c r="AD1064" s="87" t="str">
        <f>+IFERROR(IF(AE1064="#N/C","#N/C",INDEX(Taxonomy_UniqueValues!F:F,MATCH(AE1064,Taxonomy_UniqueValues!G:G,0))),"#N/C")</f>
        <v>#N/C</v>
      </c>
      <c r="AE1064" s="87" t="str">
        <f>+IFERROR(IF(AF1064="#N/C","#N/C",INDEX(Taxonomy_UniqueValues!G:G,MATCH(AF1064,Taxonomy_UniqueValues!H:H,0))),"#N/C")</f>
        <v>#N/C</v>
      </c>
      <c r="AF1064" s="89" t="str">
        <f>+IFERROR(IF(AG1064="#N/C","#N/C",INDEX(Taxonomy_UniqueValues!H:H,MATCH(AG1064,Taxonomy_UniqueValues!I:I,0))),"#N/C")</f>
        <v>#N/C</v>
      </c>
      <c r="AG1064" s="88" t="s">
        <v>37</v>
      </c>
      <c r="AH1064" s="39" t="str" cm="1">
        <f t="array" ref="AH1064">IF(LEN(V1064)&gt;1,V1064,_xlfn.LET(_xlpm.cls,Y1064, _xlpm.ord,IFERROR(Z1064,"#N/C"), _xlpm.subord,IFERROR(AA1064,"#N/C"), _xlpm.infr,IFERROR(AB1064,"#N/C"), _xlpm.sf,IFERROR(AC1064,"#N/C"), _xlpm.fam,IFERROR(AD1064,"#N/C"), _xlpm.subfam,IF(TRIM(AE1064)="-","#N/C",IFERROR(AE1064,"#N/C")),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_xlpm.fallback,IF(IFERROR(Z1064,"#N/C")="#N/C",Y1064,IF(IFERROR(AA1064,"#N/C")="#N/C",Z1064,IF(IFERROR(AB1064,"#N/C")="#N/C",AA1064,IF(IFERROR(AC1064,"#N/C")="#N/C",AB1064,IF(IFERROR(AD1064,"#N/C")="#N/C",AC1064,IF(IFERROR(AE1064,"#N/C")="#N/C",AD1064,"#N/C")))))), _xlpm.finalResult,IF(OR(_xlpm.computedResult="",_xlpm.computedResult="#N/C"),_xlpm.fallback,_xlpm.computedResult), INDEX(_xlpm.finalResult,1)))</f>
        <v>Muscoidea</v>
      </c>
      <c r="AI1064" s="106" t="s">
        <v>35</v>
      </c>
      <c r="AJ1064" s="55" t="str">
        <f t="shared" si="142"/>
        <v>Insecta.Diptera.Brachycera.Muscomorpha.Muscoidea.#N/C.#N/C.#N/C.#N/C</v>
      </c>
    </row>
    <row r="1065" spans="1:36" x14ac:dyDescent="0.25">
      <c r="A1065" s="3">
        <v>283</v>
      </c>
      <c r="B1065" s="50" t="str">
        <f t="shared" si="145"/>
        <v>FAIR-D4_283</v>
      </c>
      <c r="C1065" s="51" t="s">
        <v>908</v>
      </c>
      <c r="D1065" s="4">
        <f t="shared" si="148"/>
        <v>45168</v>
      </c>
      <c r="E1065" s="1" t="s">
        <v>1215</v>
      </c>
      <c r="F1065" s="81" t="str">
        <f>HYPERLINK(VLOOKUP(E1065,Video_List!G:K,5),"video")</f>
        <v>video</v>
      </c>
      <c r="G1065" s="5" t="str">
        <f>IF(ISBLANK(E1065),"",IFERROR(IF(MATCH(E1065,Video_List!$G:$G,)&gt;0,"ok",""),"errr"))</f>
        <v>ok</v>
      </c>
      <c r="H1065" s="1" t="s">
        <v>1215</v>
      </c>
      <c r="I1065" s="81" t="str">
        <f>HYPERLINK(VLOOKUP(H1065,Video_List!G:K,5),"video")</f>
        <v>video</v>
      </c>
      <c r="J1065" s="5" t="str">
        <f>IF(ISBLANK(H1065),"",IFERROR(IF(MATCH(H1065,Video_List!$G:$G,)&gt;0,"ok",""),"error"))</f>
        <v>ok</v>
      </c>
      <c r="K1065" s="2">
        <v>45168.652777777803</v>
      </c>
      <c r="L1065" s="2">
        <v>45168.652800925898</v>
      </c>
      <c r="M1065" s="59">
        <f t="shared" si="137"/>
        <v>2.314809535164386E-5</v>
      </c>
      <c r="N1065" s="53" t="s">
        <v>31</v>
      </c>
      <c r="O1065" s="54" t="s">
        <v>32</v>
      </c>
      <c r="P1065" s="54" t="s">
        <v>33</v>
      </c>
      <c r="Q1065" s="6">
        <v>283</v>
      </c>
      <c r="R1065" s="5" t="str">
        <f t="shared" si="143"/>
        <v>FAIR-D4/283</v>
      </c>
      <c r="S1065" s="4" t="str">
        <f>IF(ISBLANK(E1065),"",IF(E1065=H1065, "1 video",CONCATENATE((+COUNTIFS(Video_List!$A:$A,Monitoring!C1065,Video_List!$D:$D,"&lt;=" &amp;Monitoring!L1065)-COUNTIFS(Video_List!$A:$A,Monitoring!C1065,Video_List!$D:$D,"&lt;=" &amp;Monitoring!K1065))+1," videos")))</f>
        <v>1 video</v>
      </c>
      <c r="T1065" s="6" t="s">
        <v>537</v>
      </c>
      <c r="U1065" s="75"/>
      <c r="V1065" s="7" t="str">
        <f t="shared" si="141"/>
        <v/>
      </c>
      <c r="W1065" s="85" t="str">
        <f t="shared" si="149"/>
        <v>yes</v>
      </c>
      <c r="X1065" s="86" t="s">
        <v>35</v>
      </c>
      <c r="Y1065" s="87" t="str">
        <f>+IFERROR(IF(Z1065="#N/C","#N/C",INDEX(Taxonomy_UniqueValues!A:A,MATCH(Z1065,Taxonomy_UniqueValues!B:B,0))),"#N/C")</f>
        <v>Insecta</v>
      </c>
      <c r="Z1065" s="87" t="str">
        <f>+IFERROR(IF(AA1065="#N/C","#N/C",INDEX(Taxonomy_UniqueValues!B:B,MATCH(AA1065,Taxonomy_UniqueValues!C:C,0))),"#N/C")</f>
        <v>Diptera</v>
      </c>
      <c r="AA1065" s="87" t="str">
        <f>+IFERROR(IF(AC1065="#N/C","#N/C",INDEX(Taxonomy_UniqueValues!C:C,MATCH(AC1065,Taxonomy_UniqueValues!E:E,0))),"#N/C")</f>
        <v>Brachycera</v>
      </c>
      <c r="AB1065" s="87" t="str">
        <f>+IFERROR(IF(AC1065="#N/C","#N/C",INDEX(Taxonomy_UniqueValues!D:D,MATCH(AC1065,Taxonomy_UniqueValues!E:E,0))),"#N/C")</f>
        <v>Muscomorpha</v>
      </c>
      <c r="AC1065" s="87" t="str">
        <f>+IFERROR(IF(AD1065="#N/C","#N/C",INDEX(Taxonomy_UniqueValues!E:E,MATCH(AD1065,Taxonomy_UniqueValues!F:F,0))),"#N/C")</f>
        <v>Oestroidea</v>
      </c>
      <c r="AD1065" s="87" t="str">
        <f>+IFERROR(IF(AE1065="#N/C","#N/C",INDEX(Taxonomy_UniqueValues!F:F,MATCH(AE1065,Taxonomy_UniqueValues!G:G,0))),"#N/C")</f>
        <v>Sarcophagidae</v>
      </c>
      <c r="AE1065" s="87" t="s">
        <v>312</v>
      </c>
      <c r="AF1065" s="89" t="str">
        <f>+IFERROR(IF(AG1065="#N/C","#N/C",INDEX(Taxonomy_UniqueValues!H:H,MATCH(AG1065,Taxonomy_UniqueValues!I:I,0))),"#N/C")</f>
        <v>#N/C</v>
      </c>
      <c r="AG1065" s="88" t="s">
        <v>37</v>
      </c>
      <c r="AH1065" s="39" t="str" cm="1">
        <f t="array" ref="AH1065">IF(LEN(V1065)&gt;1,V1065,_xlfn.LET(_xlpm.cls,Y1065, _xlpm.ord,IFERROR(Z1065,"#N/C"), _xlpm.subord,IFERROR(AA1065,"#N/C"), _xlpm.infr,IFERROR(AB1065,"#N/C"), _xlpm.sf,IFERROR(AC1065,"#N/C"), _xlpm.fam,IFERROR(AD1065,"#N/C"), _xlpm.subfam,IF(TRIM(AE1065)="-","#N/C",IFERROR(AE1065,"#N/C")),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_xlpm.fallback,IF(IFERROR(Z1065,"#N/C")="#N/C",Y1065,IF(IFERROR(AA1065,"#N/C")="#N/C",Z1065,IF(IFERROR(AB1065,"#N/C")="#N/C",AA1065,IF(IFERROR(AC1065,"#N/C")="#N/C",AB1065,IF(IFERROR(AD1065,"#N/C")="#N/C",AC1065,IF(IFERROR(AE1065,"#N/C")="#N/C",AD1065,"#N/C")))))), _xlpm.finalResult,IF(OR(_xlpm.computedResult="",_xlpm.computedResult="#N/C"),_xlpm.fallback,_xlpm.computedResult), INDEX(_xlpm.finalResult,1)))</f>
        <v>flesh_fly</v>
      </c>
      <c r="AI1065" s="106" t="s">
        <v>35</v>
      </c>
      <c r="AJ1065" s="55" t="str">
        <f t="shared" si="142"/>
        <v>Insecta.Diptera.Brachycera.Muscomorpha.Oestroidea.Sarcophagidae.Sarcophaginae.#N/C.#N/C</v>
      </c>
    </row>
    <row r="1066" spans="1:36" x14ac:dyDescent="0.25">
      <c r="A1066" s="3">
        <v>284</v>
      </c>
      <c r="B1066" s="50" t="str">
        <f t="shared" si="145"/>
        <v>FAIR-D4_284</v>
      </c>
      <c r="C1066" s="51" t="s">
        <v>908</v>
      </c>
      <c r="D1066" s="4">
        <f t="shared" si="148"/>
        <v>45168</v>
      </c>
      <c r="E1066" s="1" t="s">
        <v>1216</v>
      </c>
      <c r="F1066" s="81" t="str">
        <f>HYPERLINK(VLOOKUP(E1066,Video_List!G:K,5),"video")</f>
        <v>video</v>
      </c>
      <c r="G1066" s="5" t="str">
        <f>IF(ISBLANK(E1066),"",IFERROR(IF(MATCH(E1066,Video_List!$G:$G,)&gt;0,"ok",""),"errr"))</f>
        <v>ok</v>
      </c>
      <c r="H1066" s="1" t="s">
        <v>1216</v>
      </c>
      <c r="I1066" s="81" t="str">
        <f>HYPERLINK(VLOOKUP(H1066,Video_List!G:K,5),"video")</f>
        <v>video</v>
      </c>
      <c r="J1066" s="5" t="str">
        <f>IF(ISBLANK(H1066),"",IFERROR(IF(MATCH(H1066,Video_List!$G:$G,)&gt;0,"ok",""),"error"))</f>
        <v>ok</v>
      </c>
      <c r="K1066" s="2">
        <v>45168.661261574103</v>
      </c>
      <c r="L1066" s="2">
        <v>45168.661412037</v>
      </c>
      <c r="M1066" s="59">
        <f t="shared" ref="M1066:M1129" si="150">IF(ISBLANK(E1066),"",L1066-K1066)</f>
        <v>1.5046289627207443E-4</v>
      </c>
      <c r="N1066" s="53" t="s">
        <v>31</v>
      </c>
      <c r="O1066" s="54" t="s">
        <v>35</v>
      </c>
      <c r="P1066" s="54" t="s">
        <v>33</v>
      </c>
      <c r="Q1066" s="6">
        <v>284</v>
      </c>
      <c r="R1066" s="5" t="str">
        <f t="shared" si="143"/>
        <v>FAIR-D4/284</v>
      </c>
      <c r="S1066" s="4" t="str">
        <f>IF(ISBLANK(E1066),"",IF(E1066=H1066, "1 video",CONCATENATE((+COUNTIFS(Video_List!$A:$A,Monitoring!C1066,Video_List!$D:$D,"&lt;=" &amp;Monitoring!L1066)-COUNTIFS(Video_List!$A:$A,Monitoring!C1066,Video_List!$D:$D,"&lt;=" &amp;Monitoring!K1066))+1," videos")))</f>
        <v>1 video</v>
      </c>
      <c r="T1066" s="54" t="s">
        <v>34</v>
      </c>
      <c r="U1066" s="75"/>
      <c r="V1066" s="7" t="str">
        <f t="shared" si="141"/>
        <v/>
      </c>
      <c r="W1066" s="85" t="str">
        <f t="shared" si="149"/>
        <v>yes</v>
      </c>
      <c r="X1066" s="86" t="s">
        <v>35</v>
      </c>
      <c r="Y1066" s="87" t="str">
        <f>+IFERROR(IF(Z1066="#N/C","#N/C",IF(Z1066=0,INDEX(Taxonomy_UniqueValues!A:A,MATCH(AA1066,Taxonomy_UniqueValues!C:C,0)),INDEX(Taxonomy_UniqueValues!A:A,MATCH(Z1066,Taxonomy_UniqueValues!B:B,0)))),"#N/C")</f>
        <v>Insecta</v>
      </c>
      <c r="Z1066" s="87" t="str">
        <f>+IFERROR(IF(AA1066="#N/C","#N/C",IF(AA1066=0,INDEX(Taxonomy_UniqueValues!B:B,MATCH(AB1066,Taxonomy_UniqueValues!D:D,0)),INDEX(Taxonomy_UniqueValues!B:B,MATCH(AA1066,Taxonomy_UniqueValues!C:C,0)))),"#N/C")</f>
        <v>Diptera</v>
      </c>
      <c r="AA1066" s="87" t="str">
        <f>+IFERROR(IF(AB1066="#N/C","#N/C",IF(AB1066=0,INDEX(Taxonomy_UniqueValues!C:C,MATCH(AC1066,Taxonomy_UniqueValues!E:E,0)),INDEX(Taxonomy_UniqueValues!C:C,MATCH(AB1066,Taxonomy_UniqueValues!D:D,0)))),"#N/C")</f>
        <v>Brachycera</v>
      </c>
      <c r="AB1066" s="87" t="str">
        <f>+IFERROR(IF(AC1066="#N/C","#N/C",IF(AC1066=0,INDEX(Taxonomy_UniqueValues!D:D,MATCH(AD1066,Taxonomy_UniqueValues!F:F,0)),INDEX(Taxonomy_UniqueValues!D:D,MATCH(AC1066,Taxonomy_UniqueValues!E:E,0)))),"#N/C")</f>
        <v>Muscomorpha</v>
      </c>
      <c r="AC1066" s="87" t="str">
        <f>+IFERROR(IF(AD1066="#N/C","#N/C",IF(AD1066=0,INDEX(Taxonomy_UniqueValues!E:E,MATCH(AE1066,Taxonomy_UniqueValues!G:G,0)),INDEX(Taxonomy_UniqueValues!E:E,MATCH(AD1066,Taxonomy_UniqueValues!F:F,0)))),"#N/C")</f>
        <v>Muscoidea</v>
      </c>
      <c r="AD1066" s="87" t="str">
        <f>+IFERROR(IF(AE1066="#N/C","#N/C",IF(AE1066=0,INDEX(Taxonomy_UniqueValues!F:F,MATCH(AF1066,Taxonomy_UniqueValues!H:H,0)),INDEX(Taxonomy_UniqueValues!F:F,MATCH(AE1066,Taxonomy_UniqueValues!G:G,0)))),"#N/C")</f>
        <v>Fanniidae</v>
      </c>
      <c r="AE1066" s="87">
        <f>+IFERROR(IF(AF1066="#N/C","#N/C",INDEX(Taxonomy_UniqueValues!G:G,MATCH(AF1066,Taxonomy_UniqueValues!H:H,0))),"#N/C")</f>
        <v>0</v>
      </c>
      <c r="AF1066" s="89" t="s">
        <v>39</v>
      </c>
      <c r="AG1066" s="88" t="s">
        <v>37</v>
      </c>
      <c r="AH1066" s="39" t="str" cm="1">
        <f t="array" ref="AH1066">IF(LEN(V1066)&gt;1,V1066,_xlfn.LET(_xlpm.cls,Y1066, _xlpm.ord,IFERROR(Z1066,"#N/C"), _xlpm.subord,IFERROR(AA1066,"#N/C"), _xlpm.infr,IFERROR(AB1066,"#N/C"), _xlpm.sf,IFERROR(AC1066,"#N/C"), _xlpm.fam,IFERROR(AD1066,"#N/C"), _xlpm.subfam,IF(TRIM(AE1066)="-","#N/C",IFERROR(AE1066,"#N/C")),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_xlpm.fallback,IF(IFERROR(Z1066,"#N/C")="#N/C",Y1066,IF(IFERROR(AA1066,"#N/C")="#N/C",Z1066,IF(IFERROR(AB1066,"#N/C")="#N/C",AA1066,IF(IFERROR(AC1066,"#N/C")="#N/C",AB1066,IF(IFERROR(AD1066,"#N/C")="#N/C",AC1066,IF(IFERROR(AE1066,"#N/C")="#N/C",AD1066,"#N/C")))))), _xlpm.finalResult,IF(OR(_xlpm.computedResult="",_xlpm.computedResult="#N/C"),_xlpm.fallback,_xlpm.computedResult), INDEX(_xlpm.finalResult,1)))</f>
        <v>fly</v>
      </c>
      <c r="AI1066" s="106" t="s">
        <v>35</v>
      </c>
      <c r="AJ1066" s="55" t="str">
        <f t="shared" si="142"/>
        <v>Insecta.Diptera.Brachycera.Muscomorpha.Muscoidea.Fanniidae.0.Fannia.#N/C</v>
      </c>
    </row>
    <row r="1067" spans="1:36" x14ac:dyDescent="0.25">
      <c r="A1067" s="3">
        <v>285</v>
      </c>
      <c r="B1067" s="50" t="str">
        <f t="shared" si="145"/>
        <v>FAIR-D4_285</v>
      </c>
      <c r="C1067" s="51" t="s">
        <v>908</v>
      </c>
      <c r="D1067" s="4">
        <f t="shared" si="148"/>
        <v>45168</v>
      </c>
      <c r="E1067" s="1" t="s">
        <v>1216</v>
      </c>
      <c r="F1067" s="81" t="str">
        <f>HYPERLINK(VLOOKUP(E1067,Video_List!G:K,5),"video")</f>
        <v>video</v>
      </c>
      <c r="G1067" s="5" t="str">
        <f>IF(ISBLANK(E1067),"",IFERROR(IF(MATCH(E1067,Video_List!$G:$G,)&gt;0,"ok",""),"errr"))</f>
        <v>ok</v>
      </c>
      <c r="H1067" s="1" t="s">
        <v>1216</v>
      </c>
      <c r="I1067" s="81" t="str">
        <f>HYPERLINK(VLOOKUP(H1067,Video_List!G:K,5),"video")</f>
        <v>video</v>
      </c>
      <c r="J1067" s="5" t="str">
        <f>IF(ISBLANK(H1067),"",IFERROR(IF(MATCH(H1067,Video_List!$G:$G,)&gt;0,"ok",""),"error"))</f>
        <v>ok</v>
      </c>
      <c r="K1067" s="2">
        <v>45168.661423611098</v>
      </c>
      <c r="L1067" s="2">
        <v>45168.661539351902</v>
      </c>
      <c r="M1067" s="59">
        <f t="shared" si="150"/>
        <v>1.1574080417631194E-4</v>
      </c>
      <c r="N1067" s="53" t="s">
        <v>31</v>
      </c>
      <c r="O1067" s="54" t="s">
        <v>32</v>
      </c>
      <c r="P1067" s="54" t="s">
        <v>33</v>
      </c>
      <c r="Q1067" s="6">
        <v>285</v>
      </c>
      <c r="R1067" s="5" t="str">
        <f t="shared" si="143"/>
        <v>FAIR-D4/285</v>
      </c>
      <c r="S1067" s="4" t="str">
        <f>IF(ISBLANK(E1067),"",IF(E1067=H1067, "1 video",CONCATENATE((+COUNTIFS(Video_List!$A:$A,Monitoring!C1067,Video_List!$D:$D,"&lt;=" &amp;Monitoring!L1067)-COUNTIFS(Video_List!$A:$A,Monitoring!C1067,Video_List!$D:$D,"&lt;=" &amp;Monitoring!K1067))+1," videos")))</f>
        <v>1 video</v>
      </c>
      <c r="T1067" s="54" t="s">
        <v>34</v>
      </c>
      <c r="U1067" s="75"/>
      <c r="V1067" s="7" t="str">
        <f t="shared" si="141"/>
        <v/>
      </c>
      <c r="W1067" s="85" t="str">
        <f t="shared" si="149"/>
        <v>yes</v>
      </c>
      <c r="X1067" s="86" t="s">
        <v>32</v>
      </c>
      <c r="Y1067" s="87" t="str">
        <f>+IFERROR(IF(Z1067="#N/C","#N/C",INDEX(Taxonomy_UniqueValues!A:A,MATCH(Z1067,Taxonomy_UniqueValues!B:B,0))),"#N/C")</f>
        <v>Insecta</v>
      </c>
      <c r="Z1067" s="87" t="str">
        <f>+IFERROR(IF(AA1067="#N/C","#N/C",INDEX(Taxonomy_UniqueValues!B:B,MATCH(AA1067,Taxonomy_UniqueValues!C:C,0))),"#N/C")</f>
        <v>Diptera</v>
      </c>
      <c r="AA1067" s="87" t="str">
        <f>+IFERROR(IF(AC1067="#N/C","#N/C",INDEX(Taxonomy_UniqueValues!C:C,MATCH(AC1067,Taxonomy_UniqueValues!E:E,0))),"#N/C")</f>
        <v>Brachycera</v>
      </c>
      <c r="AB1067" s="87" t="str">
        <f>+IFERROR(IF(AC1067="#N/C","#N/C",INDEX(Taxonomy_UniqueValues!D:D,MATCH(AC1067,Taxonomy_UniqueValues!E:E,0))),"#N/C")</f>
        <v>Muscomorpha</v>
      </c>
      <c r="AC1067" s="87" t="s">
        <v>36</v>
      </c>
      <c r="AD1067" s="87" t="str">
        <f>+IFERROR(IF(AE1067="#N/C","#N/C",INDEX(Taxonomy_UniqueValues!F:F,MATCH(AE1067,Taxonomy_UniqueValues!G:G,0))),"#N/C")</f>
        <v>#N/C</v>
      </c>
      <c r="AE1067" s="87" t="str">
        <f>+IFERROR(IF(AF1067="#N/C","#N/C",INDEX(Taxonomy_UniqueValues!G:G,MATCH(AF1067,Taxonomy_UniqueValues!H:H,0))),"#N/C")</f>
        <v>#N/C</v>
      </c>
      <c r="AF1067" s="89" t="str">
        <f>+IFERROR(IF(AG1067="#N/C","#N/C",INDEX(Taxonomy_UniqueValues!H:H,MATCH(AG1067,Taxonomy_UniqueValues!I:I,0))),"#N/C")</f>
        <v>#N/C</v>
      </c>
      <c r="AG1067" s="88" t="s">
        <v>37</v>
      </c>
      <c r="AH1067" s="39" t="str" cm="1">
        <f t="array" ref="AH1067">IF(LEN(V1067)&gt;1,V1067,_xlfn.LET(_xlpm.cls,Y1067, _xlpm.ord,IFERROR(Z1067,"#N/C"), _xlpm.subord,IFERROR(AA1067,"#N/C"), _xlpm.infr,IFERROR(AB1067,"#N/C"), _xlpm.sf,IFERROR(AC1067,"#N/C"), _xlpm.fam,IFERROR(AD1067,"#N/C"), _xlpm.subfam,IF(TRIM(AE1067)="-","#N/C",IFERROR(AE1067,"#N/C")),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_xlpm.fallback,IF(IFERROR(Z1067,"#N/C")="#N/C",Y1067,IF(IFERROR(AA1067,"#N/C")="#N/C",Z1067,IF(IFERROR(AB1067,"#N/C")="#N/C",AA1067,IF(IFERROR(AC1067,"#N/C")="#N/C",AB1067,IF(IFERROR(AD1067,"#N/C")="#N/C",AC1067,IF(IFERROR(AE1067,"#N/C")="#N/C",AD1067,"#N/C")))))), _xlpm.finalResult,IF(OR(_xlpm.computedResult="",_xlpm.computedResult="#N/C"),_xlpm.fallback,_xlpm.computedResult), INDEX(_xlpm.finalResult,1)))</f>
        <v>Muscoidea</v>
      </c>
      <c r="AI1067" s="106" t="s">
        <v>35</v>
      </c>
      <c r="AJ1067" s="55" t="str">
        <f t="shared" si="142"/>
        <v>Insecta.Diptera.Brachycera.Muscomorpha.Muscoidea.#N/C.#N/C.#N/C.#N/C</v>
      </c>
    </row>
    <row r="1068" spans="1:36" x14ac:dyDescent="0.25">
      <c r="A1068" s="3">
        <v>286</v>
      </c>
      <c r="B1068" s="50" t="str">
        <f t="shared" si="145"/>
        <v>FAIR-D4_286</v>
      </c>
      <c r="C1068" s="51" t="s">
        <v>908</v>
      </c>
      <c r="D1068" s="4">
        <f t="shared" si="148"/>
        <v>45168</v>
      </c>
      <c r="E1068" s="1" t="s">
        <v>1217</v>
      </c>
      <c r="F1068" s="81" t="str">
        <f>HYPERLINK(VLOOKUP(E1068,Video_List!G:K,5),"video")</f>
        <v>video</v>
      </c>
      <c r="G1068" s="5" t="str">
        <f>IF(ISBLANK(E1068),"",IFERROR(IF(MATCH(E1068,Video_List!$G:$G,)&gt;0,"ok",""),"errr"))</f>
        <v>ok</v>
      </c>
      <c r="H1068" s="1" t="s">
        <v>1218</v>
      </c>
      <c r="I1068" s="81" t="str">
        <f>HYPERLINK(VLOOKUP(H1068,Video_List!G:K,5),"video")</f>
        <v>video</v>
      </c>
      <c r="J1068" s="5" t="str">
        <f>IF(ISBLANK(H1068),"",IFERROR(IF(MATCH(H1068,Video_List!$G:$G,)&gt;0,"ok",""),"error"))</f>
        <v>ok</v>
      </c>
      <c r="K1068" s="2">
        <v>45168.679259259297</v>
      </c>
      <c r="L1068" s="2">
        <v>45168.6802314815</v>
      </c>
      <c r="M1068" s="59">
        <f t="shared" si="150"/>
        <v>9.7222220210824162E-4</v>
      </c>
      <c r="N1068" s="53" t="s">
        <v>46</v>
      </c>
      <c r="O1068" s="54" t="s">
        <v>35</v>
      </c>
      <c r="P1068" s="54" t="s">
        <v>46</v>
      </c>
      <c r="Q1068" s="6">
        <v>286</v>
      </c>
      <c r="R1068" s="5" t="str">
        <f t="shared" si="143"/>
        <v>FAIR-D4/286</v>
      </c>
      <c r="S1068" s="4" t="str">
        <f>IF(ISBLANK(E1068),"",IF(E1068=H1068, "1 video",CONCATENATE((+COUNTIFS(Video_List!$A:$A,Monitoring!C1068,Video_List!$D:$D,"&lt;=" &amp;Monitoring!L1068)-COUNTIFS(Video_List!$A:$A,Monitoring!C1068,Video_List!$D:$D,"&lt;=" &amp;Monitoring!K1068))+1," videos")))</f>
        <v>2 videos</v>
      </c>
      <c r="T1068" s="54" t="s">
        <v>34</v>
      </c>
      <c r="U1068" s="75"/>
      <c r="V1068" s="7" t="str">
        <f t="shared" si="141"/>
        <v/>
      </c>
      <c r="W1068" s="85" t="str">
        <f t="shared" si="149"/>
        <v>yes</v>
      </c>
      <c r="X1068" s="86" t="s">
        <v>35</v>
      </c>
      <c r="Y1068" s="87" t="str">
        <f>+IFERROR(IF(Z1068="#N/C","#N/C",IF(Z1068=0,INDEX(Taxonomy_UniqueValues!A:A,MATCH(AA1068,Taxonomy_UniqueValues!C:C,0)),INDEX(Taxonomy_UniqueValues!A:A,MATCH(Z1068,Taxonomy_UniqueValues!B:B,0)))),"#N/C")</f>
        <v>Insecta</v>
      </c>
      <c r="Z1068" s="87" t="str">
        <f>+IFERROR(IF(AA1068="#N/C","#N/C",IF(AA1068=0,INDEX(Taxonomy_UniqueValues!B:B,MATCH(AB1068,Taxonomy_UniqueValues!D:D,0)),INDEX(Taxonomy_UniqueValues!B:B,MATCH(AA1068,Taxonomy_UniqueValues!C:C,0)))),"#N/C")</f>
        <v>Diptera</v>
      </c>
      <c r="AA1068" s="87" t="str">
        <f>+IFERROR(IF(AB1068="#N/C","#N/C",IF(AB1068=0,INDEX(Taxonomy_UniqueValues!C:C,MATCH(AC1068,Taxonomy_UniqueValues!E:E,0)),INDEX(Taxonomy_UniqueValues!C:C,MATCH(AB1068,Taxonomy_UniqueValues!D:D,0)))),"#N/C")</f>
        <v>Brachycera</v>
      </c>
      <c r="AB1068" s="87" t="str">
        <f>+IFERROR(IF(AC1068="#N/C","#N/C",IF(AC1068=0,INDEX(Taxonomy_UniqueValues!D:D,MATCH(AD1068,Taxonomy_UniqueValues!F:F,0)),INDEX(Taxonomy_UniqueValues!D:D,MATCH(AC1068,Taxonomy_UniqueValues!E:E,0)))),"#N/C")</f>
        <v>Muscomorpha</v>
      </c>
      <c r="AC1068" s="87" t="str">
        <f>+IFERROR(IF(AD1068="#N/C","#N/C",IF(AD1068=0,INDEX(Taxonomy_UniqueValues!E:E,MATCH(AE1068,Taxonomy_UniqueValues!G:G,0)),INDEX(Taxonomy_UniqueValues!E:E,MATCH(AD1068,Taxonomy_UniqueValues!F:F,0)))),"#N/C")</f>
        <v>Muscoidea</v>
      </c>
      <c r="AD1068" s="87" t="str">
        <f>+IFERROR(IF(AE1068="#N/C","#N/C",IF(AE1068=0,INDEX(Taxonomy_UniqueValues!F:F,MATCH(AF1068,Taxonomy_UniqueValues!H:H,0)),INDEX(Taxonomy_UniqueValues!F:F,MATCH(AE1068,Taxonomy_UniqueValues!G:G,0)))),"#N/C")</f>
        <v>Fanniidae</v>
      </c>
      <c r="AE1068" s="87">
        <f>+IFERROR(IF(AF1068="#N/C","#N/C",INDEX(Taxonomy_UniqueValues!G:G,MATCH(AF1068,Taxonomy_UniqueValues!H:H,0))),"#N/C")</f>
        <v>0</v>
      </c>
      <c r="AF1068" s="89" t="s">
        <v>39</v>
      </c>
      <c r="AG1068" s="88" t="s">
        <v>37</v>
      </c>
      <c r="AH1068" s="39" t="str" cm="1">
        <f t="array" ref="AH1068">IF(LEN(V1068)&gt;1,V1068,_xlfn.LET(_xlpm.cls,Y1068, _xlpm.ord,IFERROR(Z1068,"#N/C"), _xlpm.subord,IFERROR(AA1068,"#N/C"), _xlpm.infr,IFERROR(AB1068,"#N/C"), _xlpm.sf,IFERROR(AC1068,"#N/C"), _xlpm.fam,IFERROR(AD1068,"#N/C"), _xlpm.subfam,IF(TRIM(AE1068)="-","#N/C",IFERROR(AE1068,"#N/C")),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_xlpm.fallback,IF(IFERROR(Z1068,"#N/C")="#N/C",Y1068,IF(IFERROR(AA1068,"#N/C")="#N/C",Z1068,IF(IFERROR(AB1068,"#N/C")="#N/C",AA1068,IF(IFERROR(AC1068,"#N/C")="#N/C",AB1068,IF(IFERROR(AD1068,"#N/C")="#N/C",AC1068,IF(IFERROR(AE1068,"#N/C")="#N/C",AD1068,"#N/C")))))), _xlpm.finalResult,IF(OR(_xlpm.computedResult="",_xlpm.computedResult="#N/C"),_xlpm.fallback,_xlpm.computedResult), INDEX(_xlpm.finalResult,1)))</f>
        <v>fly</v>
      </c>
      <c r="AI1068" s="106" t="s">
        <v>35</v>
      </c>
      <c r="AJ1068" s="55" t="str">
        <f t="shared" si="142"/>
        <v>Insecta.Diptera.Brachycera.Muscomorpha.Muscoidea.Fanniidae.0.Fannia.#N/C</v>
      </c>
    </row>
    <row r="1069" spans="1:36" x14ac:dyDescent="0.25">
      <c r="A1069" s="3">
        <v>287</v>
      </c>
      <c r="B1069" s="50" t="str">
        <f t="shared" si="145"/>
        <v>FAIR-D4_287</v>
      </c>
      <c r="C1069" s="51" t="s">
        <v>908</v>
      </c>
      <c r="D1069" s="4">
        <f t="shared" si="148"/>
        <v>45168</v>
      </c>
      <c r="E1069" s="1" t="s">
        <v>1219</v>
      </c>
      <c r="F1069" s="81" t="str">
        <f>HYPERLINK(VLOOKUP(E1069,Video_List!G:K,5),"video")</f>
        <v>video</v>
      </c>
      <c r="G1069" s="5" t="str">
        <f>IF(ISBLANK(E1069),"",IFERROR(IF(MATCH(E1069,Video_List!$G:$G,)&gt;0,"ok",""),"errr"))</f>
        <v>ok</v>
      </c>
      <c r="H1069" s="1" t="s">
        <v>1220</v>
      </c>
      <c r="I1069" s="81" t="str">
        <f>HYPERLINK(VLOOKUP(H1069,Video_List!G:K,5),"video")</f>
        <v>video</v>
      </c>
      <c r="J1069" s="5" t="str">
        <f>IF(ISBLANK(H1069),"",IFERROR(IF(MATCH(H1069,Video_List!$G:$G,)&gt;0,"ok",""),"error"))</f>
        <v>ok</v>
      </c>
      <c r="K1069" s="2">
        <v>45168.703344907401</v>
      </c>
      <c r="L1069" s="2">
        <v>45168.7059606482</v>
      </c>
      <c r="M1069" s="59">
        <f t="shared" si="150"/>
        <v>2.6157407992286608E-3</v>
      </c>
      <c r="N1069" s="53" t="s">
        <v>31</v>
      </c>
      <c r="O1069" s="54" t="s">
        <v>32</v>
      </c>
      <c r="P1069" s="54" t="s">
        <v>33</v>
      </c>
      <c r="Q1069" s="6">
        <v>287</v>
      </c>
      <c r="R1069" s="5" t="str">
        <f t="shared" si="143"/>
        <v>FAIR-D4/287</v>
      </c>
      <c r="S1069" s="4" t="str">
        <f>IF(ISBLANK(E1069),"",IF(E1069=H1069, "1 video",CONCATENATE((+COUNTIFS(Video_List!$A:$A,Monitoring!C1069,Video_List!$D:$D,"&lt;=" &amp;Monitoring!L1069)-COUNTIFS(Video_List!$A:$A,Monitoring!C1069,Video_List!$D:$D,"&lt;=" &amp;Monitoring!K1069))+1," videos")))</f>
        <v>2 videos</v>
      </c>
      <c r="T1069" s="6" t="s">
        <v>537</v>
      </c>
      <c r="U1069" s="75"/>
      <c r="V1069" s="7" t="str">
        <f t="shared" si="141"/>
        <v/>
      </c>
      <c r="W1069" s="85" t="str">
        <f t="shared" si="149"/>
        <v>yes</v>
      </c>
      <c r="X1069" s="86" t="s">
        <v>35</v>
      </c>
      <c r="Y1069" s="87" t="str">
        <f>+IFERROR(IF(Z1069="#N/C","#N/C",INDEX(Taxonomy_UniqueValues!A:A,MATCH(Z1069,Taxonomy_UniqueValues!B:B,0))),"#N/C")</f>
        <v>Insecta</v>
      </c>
      <c r="Z1069" s="87" t="str">
        <f>+IFERROR(IF(AA1069="#N/C","#N/C",INDEX(Taxonomy_UniqueValues!B:B,MATCH(AA1069,Taxonomy_UniqueValues!C:C,0))),"#N/C")</f>
        <v>Diptera</v>
      </c>
      <c r="AA1069" s="87" t="str">
        <f>+IFERROR(IF(AC1069="#N/C","#N/C",INDEX(Taxonomy_UniqueValues!C:C,MATCH(AC1069,Taxonomy_UniqueValues!E:E,0))),"#N/C")</f>
        <v>Brachycera</v>
      </c>
      <c r="AB1069" s="87" t="str">
        <f>+IFERROR(IF(AC1069="#N/C","#N/C",INDEX(Taxonomy_UniqueValues!D:D,MATCH(AC1069,Taxonomy_UniqueValues!E:E,0))),"#N/C")</f>
        <v>Muscomorpha</v>
      </c>
      <c r="AC1069" s="87" t="str">
        <f>+IFERROR(IF(AD1069="#N/C","#N/C",INDEX(Taxonomy_UniqueValues!E:E,MATCH(AD1069,Taxonomy_UniqueValues!F:F,0))),"#N/C")</f>
        <v>Oestroidea</v>
      </c>
      <c r="AD1069" s="87" t="str">
        <f>+IFERROR(IF(AE1069="#N/C","#N/C",INDEX(Taxonomy_UniqueValues!F:F,MATCH(AE1069,Taxonomy_UniqueValues!G:G,0))),"#N/C")</f>
        <v>Tachinidae</v>
      </c>
      <c r="AE1069" s="87" t="str">
        <f>+IFERROR(IF(AF1069="#N/C","#N/C",INDEX(Taxonomy_UniqueValues!G:G,MATCH(AF1069,Taxonomy_UniqueValues!H:H,0))),"#N/C")</f>
        <v>Tachininae</v>
      </c>
      <c r="AF1069" s="89" t="s">
        <v>645</v>
      </c>
      <c r="AG1069" s="88" t="s">
        <v>37</v>
      </c>
      <c r="AH1069" s="39" t="str" cm="1">
        <f t="array" ref="AH1069">IF(LEN(V1069)&gt;1,V1069,_xlfn.LET(_xlpm.cls,Y1069, _xlpm.ord,IFERROR(Z1069,"#N/C"), _xlpm.subord,IFERROR(AA1069,"#N/C"), _xlpm.infr,IFERROR(AB1069,"#N/C"), _xlpm.sf,IFERROR(AC1069,"#N/C"), _xlpm.fam,IFERROR(AD1069,"#N/C"), _xlpm.subfam,IF(TRIM(AE1069)="-","#N/C",IFERROR(AE1069,"#N/C")),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_xlpm.fallback,IF(IFERROR(Z1069,"#N/C")="#N/C",Y1069,IF(IFERROR(AA1069,"#N/C")="#N/C",Z1069,IF(IFERROR(AB1069,"#N/C")="#N/C",AA1069,IF(IFERROR(AC1069,"#N/C")="#N/C",AB1069,IF(IFERROR(AD1069,"#N/C")="#N/C",AC1069,IF(IFERROR(AE1069,"#N/C")="#N/C",AD1069,"#N/C")))))), _xlpm.finalResult,IF(OR(_xlpm.computedResult="",_xlpm.computedResult="#N/C"),_xlpm.fallback,_xlpm.computedResult), INDEX(_xlpm.finalResult,1)))</f>
        <v>flesh_fly</v>
      </c>
      <c r="AI1069" s="106" t="s">
        <v>35</v>
      </c>
      <c r="AJ1069" s="55" t="str">
        <f t="shared" si="142"/>
        <v>Insecta.Diptera.Brachycera.Muscomorpha.Oestroidea.Tachinidae.Tachininae.Tachina.#N/C</v>
      </c>
    </row>
    <row r="1070" spans="1:36" x14ac:dyDescent="0.25">
      <c r="A1070" s="3">
        <v>288</v>
      </c>
      <c r="B1070" s="50" t="str">
        <f t="shared" si="145"/>
        <v>FAIR-D4_288</v>
      </c>
      <c r="C1070" s="51" t="s">
        <v>908</v>
      </c>
      <c r="D1070" s="4">
        <f t="shared" si="148"/>
        <v>45168</v>
      </c>
      <c r="E1070" s="1" t="s">
        <v>1221</v>
      </c>
      <c r="F1070" s="81" t="str">
        <f>HYPERLINK(VLOOKUP(E1070,Video_List!G:K,5),"video")</f>
        <v>video</v>
      </c>
      <c r="G1070" s="5" t="str">
        <f>IF(ISBLANK(E1070),"",IFERROR(IF(MATCH(E1070,Video_List!$G:$G,)&gt;0,"ok",""),"errr"))</f>
        <v>ok</v>
      </c>
      <c r="H1070" s="1" t="s">
        <v>1221</v>
      </c>
      <c r="I1070" s="81" t="str">
        <f>HYPERLINK(VLOOKUP(H1070,Video_List!G:K,5),"video")</f>
        <v>video</v>
      </c>
      <c r="J1070" s="5" t="str">
        <f>IF(ISBLANK(H1070),"",IFERROR(IF(MATCH(H1070,Video_List!$G:$G,)&gt;0,"ok",""),"error"))</f>
        <v>ok</v>
      </c>
      <c r="K1070" s="2">
        <v>45168.708113425899</v>
      </c>
      <c r="L1070" s="2">
        <v>45168.708240740802</v>
      </c>
      <c r="M1070" s="59">
        <f t="shared" si="150"/>
        <v>1.2731490278383717E-4</v>
      </c>
      <c r="N1070" s="53" t="s">
        <v>31</v>
      </c>
      <c r="O1070" s="54" t="s">
        <v>32</v>
      </c>
      <c r="P1070" s="54" t="s">
        <v>33</v>
      </c>
      <c r="Q1070" s="6">
        <v>288</v>
      </c>
      <c r="R1070" s="5" t="str">
        <f t="shared" si="143"/>
        <v>FAIR-D4/288</v>
      </c>
      <c r="S1070" s="4" t="str">
        <f>IF(ISBLANK(E1070),"",IF(E1070=H1070, "1 video",CONCATENATE((+COUNTIFS(Video_List!$A:$A,Monitoring!C1070,Video_List!$D:$D,"&lt;=" &amp;Monitoring!L1070)-COUNTIFS(Video_List!$A:$A,Monitoring!C1070,Video_List!$D:$D,"&lt;=" &amp;Monitoring!K1070))+1," videos")))</f>
        <v>1 video</v>
      </c>
      <c r="T1070" s="6" t="s">
        <v>537</v>
      </c>
      <c r="U1070" s="75"/>
      <c r="V1070" s="7" t="str">
        <f t="shared" si="141"/>
        <v/>
      </c>
      <c r="W1070" s="85" t="str">
        <f t="shared" si="149"/>
        <v>yes</v>
      </c>
      <c r="X1070" s="86" t="s">
        <v>32</v>
      </c>
      <c r="Y1070" s="87" t="str">
        <f>+IFERROR(IF(Z1070="#N/C","#N/C",INDEX(Taxonomy_UniqueValues!A:A,MATCH(Z1070,Taxonomy_UniqueValues!B:B,0))),"#N/C")</f>
        <v>Insecta</v>
      </c>
      <c r="Z1070" s="87" t="str">
        <f>+IFERROR(IF(AA1070="#N/C","#N/C",INDEX(Taxonomy_UniqueValues!B:B,MATCH(AA1070,Taxonomy_UniqueValues!C:C,0))),"#N/C")</f>
        <v>Diptera</v>
      </c>
      <c r="AA1070" s="87" t="str">
        <f>+IFERROR(IF(AC1070="#N/C","#N/C",INDEX(Taxonomy_UniqueValues!C:C,MATCH(AC1070,Taxonomy_UniqueValues!E:E,0))),"#N/C")</f>
        <v>Brachycera</v>
      </c>
      <c r="AB1070" s="87" t="str">
        <f>+IFERROR(IF(AC1070="#N/C","#N/C",INDEX(Taxonomy_UniqueValues!D:D,MATCH(AC1070,Taxonomy_UniqueValues!E:E,0))),"#N/C")</f>
        <v>Muscomorpha</v>
      </c>
      <c r="AC1070" s="87" t="s">
        <v>112</v>
      </c>
      <c r="AD1070" s="87" t="s">
        <v>1222</v>
      </c>
      <c r="AE1070" s="87" t="str">
        <f>+IFERROR(IF(AF1070="#N/C","#N/C",INDEX(Taxonomy_UniqueValues!G:G,MATCH(AF1070,Taxonomy_UniqueValues!H:H,0))),"#N/C")</f>
        <v>#N/C</v>
      </c>
      <c r="AF1070" s="89" t="str">
        <f>+IFERROR(IF(AG1070="#N/C","#N/C",INDEX(Taxonomy_UniqueValues!H:H,MATCH(AG1070,Taxonomy_UniqueValues!I:I,0))),"#N/C")</f>
        <v>#N/C</v>
      </c>
      <c r="AG1070" s="88" t="s">
        <v>37</v>
      </c>
      <c r="AH1070" s="39" t="str" cm="1">
        <f t="array" ref="AH1070">IF(LEN(V1070)&gt;1,V1070,_xlfn.LET(_xlpm.cls,Y1070, _xlpm.ord,IFERROR(Z1070,"#N/C"), _xlpm.subord,IFERROR(AA1070,"#N/C"), _xlpm.infr,IFERROR(AB1070,"#N/C"), _xlpm.sf,IFERROR(AC1070,"#N/C"), _xlpm.fam,IFERROR(AD1070,"#N/C"), _xlpm.subfam,IF(TRIM(AE1070)="-","#N/C",IFERROR(AE1070,"#N/C")),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_xlpm.fallback,IF(IFERROR(Z1070,"#N/C")="#N/C",Y1070,IF(IFERROR(AA1070,"#N/C")="#N/C",Z1070,IF(IFERROR(AB1070,"#N/C")="#N/C",AA1070,IF(IFERROR(AC1070,"#N/C")="#N/C",AB1070,IF(IFERROR(AD1070,"#N/C")="#N/C",AC1070,IF(IFERROR(AE1070,"#N/C")="#N/C",AD1070,"#N/C")))))), _xlpm.finalResult,IF(OR(_xlpm.computedResult="",_xlpm.computedResult="#N/C"),_xlpm.fallback,_xlpm.computedResult), INDEX(_xlpm.finalResult,1)))</f>
        <v>flesh_fly</v>
      </c>
      <c r="AI1070" s="106" t="s">
        <v>35</v>
      </c>
      <c r="AJ1070" s="55" t="str">
        <f t="shared" si="142"/>
        <v>Insecta.Diptera.Brachycera.Muscomorpha.Oestroidea.Calliphoridae.#N/C.#N/C.#N/C</v>
      </c>
    </row>
    <row r="1071" spans="1:36" x14ac:dyDescent="0.25">
      <c r="A1071" s="3">
        <v>289</v>
      </c>
      <c r="B1071" s="50" t="str">
        <f t="shared" si="145"/>
        <v>FAIR-D4_289</v>
      </c>
      <c r="C1071" s="51" t="s">
        <v>908</v>
      </c>
      <c r="D1071" s="4">
        <f t="shared" si="148"/>
        <v>45168</v>
      </c>
      <c r="E1071" s="1" t="s">
        <v>1223</v>
      </c>
      <c r="F1071" s="81" t="str">
        <f>HYPERLINK(VLOOKUP(E1071,Video_List!G:K,5),"video")</f>
        <v>video</v>
      </c>
      <c r="G1071" s="5" t="str">
        <f>IF(ISBLANK(E1071),"",IFERROR(IF(MATCH(E1071,Video_List!$G:$G,)&gt;0,"ok",""),"errr"))</f>
        <v>ok</v>
      </c>
      <c r="H1071" s="1" t="s">
        <v>1223</v>
      </c>
      <c r="I1071" s="81" t="str">
        <f>HYPERLINK(VLOOKUP(H1071,Video_List!G:K,5),"video")</f>
        <v>video</v>
      </c>
      <c r="J1071" s="5" t="str">
        <f>IF(ISBLANK(H1071),"",IFERROR(IF(MATCH(H1071,Video_List!$G:$G,)&gt;0,"ok",""),"error"))</f>
        <v>ok</v>
      </c>
      <c r="K1071" s="2">
        <v>45168.714745370402</v>
      </c>
      <c r="L1071" s="2">
        <v>45168.714872685203</v>
      </c>
      <c r="M1071" s="59">
        <f t="shared" si="150"/>
        <v>1.2731480092043057E-4</v>
      </c>
      <c r="N1071" s="53" t="s">
        <v>31</v>
      </c>
      <c r="O1071" s="54" t="s">
        <v>32</v>
      </c>
      <c r="P1071" s="54" t="s">
        <v>33</v>
      </c>
      <c r="Q1071" s="6">
        <v>289</v>
      </c>
      <c r="R1071" s="5" t="str">
        <f t="shared" si="143"/>
        <v>FAIR-D4/289</v>
      </c>
      <c r="S1071" s="4" t="str">
        <f>IF(ISBLANK(E1071),"",IF(E1071=H1071, "1 video",CONCATENATE((+COUNTIFS(Video_List!$A:$A,Monitoring!C1071,Video_List!$D:$D,"&lt;=" &amp;Monitoring!L1071)-COUNTIFS(Video_List!$A:$A,Monitoring!C1071,Video_List!$D:$D,"&lt;=" &amp;Monitoring!K1071))+1," videos")))</f>
        <v>1 video</v>
      </c>
      <c r="T1071" s="6" t="s">
        <v>537</v>
      </c>
      <c r="U1071" s="75"/>
      <c r="V1071" s="7" t="str">
        <f t="shared" si="141"/>
        <v/>
      </c>
      <c r="W1071" s="85" t="str">
        <f t="shared" si="149"/>
        <v>yes</v>
      </c>
      <c r="X1071" s="86" t="s">
        <v>35</v>
      </c>
      <c r="Y1071" s="87" t="str">
        <f>+IFERROR(IF(Z1071="#N/C","#N/C",INDEX(Taxonomy_UniqueValues!A:A,MATCH(Z1071,Taxonomy_UniqueValues!B:B,0))),"#N/C")</f>
        <v>Insecta</v>
      </c>
      <c r="Z1071" s="87" t="str">
        <f>+IFERROR(IF(AA1071="#N/C","#N/C",INDEX(Taxonomy_UniqueValues!B:B,MATCH(AA1071,Taxonomy_UniqueValues!C:C,0))),"#N/C")</f>
        <v>Diptera</v>
      </c>
      <c r="AA1071" s="87" t="str">
        <f>+IFERROR(IF(AC1071="#N/C","#N/C",INDEX(Taxonomy_UniqueValues!C:C,MATCH(AC1071,Taxonomy_UniqueValues!E:E,0))),"#N/C")</f>
        <v>Brachycera</v>
      </c>
      <c r="AB1071" s="87" t="str">
        <f>+IFERROR(IF(AC1071="#N/C","#N/C",INDEX(Taxonomy_UniqueValues!D:D,MATCH(AC1071,Taxonomy_UniqueValues!E:E,0))),"#N/C")</f>
        <v>Muscomorpha</v>
      </c>
      <c r="AC1071" s="87" t="str">
        <f>+IFERROR(IF(AD1071="#N/C","#N/C",INDEX(Taxonomy_UniqueValues!E:E,MATCH(AD1071,Taxonomy_UniqueValues!F:F,0))),"#N/C")</f>
        <v>Oestroidea</v>
      </c>
      <c r="AD1071" s="87" t="s">
        <v>577</v>
      </c>
      <c r="AE1071" s="87" t="str">
        <f>+IFERROR(IF(AF1071="#N/C","#N/C",INDEX(Taxonomy_UniqueValues!G:G,MATCH(AF1071,Taxonomy_UniqueValues!H:H,0))),"#N/C")</f>
        <v>#N/C</v>
      </c>
      <c r="AF1071" s="89" t="str">
        <f>+IFERROR(IF(AG1071="#N/C","#N/C",INDEX(Taxonomy_UniqueValues!H:H,MATCH(AG1071,Taxonomy_UniqueValues!I:I,0))),"#N/C")</f>
        <v>#N/C</v>
      </c>
      <c r="AG1071" s="88" t="s">
        <v>37</v>
      </c>
      <c r="AH1071" s="39" t="str" cm="1">
        <f t="array" ref="AH1071">IF(LEN(V1071)&gt;1,V1071,_xlfn.LET(_xlpm.cls,Y1071, _xlpm.ord,IFERROR(Z1071,"#N/C"), _xlpm.subord,IFERROR(AA1071,"#N/C"), _xlpm.infr,IFERROR(AB1071,"#N/C"), _xlpm.sf,IFERROR(AC1071,"#N/C"), _xlpm.fam,IFERROR(AD1071,"#N/C"), _xlpm.subfam,IF(TRIM(AE1071)="-","#N/C",IFERROR(AE1071,"#N/C")),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_xlpm.fallback,IF(IFERROR(Z1071,"#N/C")="#N/C",Y1071,IF(IFERROR(AA1071,"#N/C")="#N/C",Z1071,IF(IFERROR(AB1071,"#N/C")="#N/C",AA1071,IF(IFERROR(AC1071,"#N/C")="#N/C",AB1071,IF(IFERROR(AD1071,"#N/C")="#N/C",AC1071,IF(IFERROR(AE1071,"#N/C")="#N/C",AD1071,"#N/C")))))), _xlpm.finalResult,IF(OR(_xlpm.computedResult="",_xlpm.computedResult="#N/C"),_xlpm.fallback,_xlpm.computedResult), INDEX(_xlpm.finalResult,1)))</f>
        <v>flesh_fly</v>
      </c>
      <c r="AI1071" s="106" t="s">
        <v>35</v>
      </c>
      <c r="AJ1071" s="55" t="str">
        <f t="shared" si="142"/>
        <v>Insecta.Diptera.Brachycera.Muscomorpha.Oestroidea.Sarcophagidae.#N/C.#N/C.#N/C</v>
      </c>
    </row>
    <row r="1072" spans="1:36" x14ac:dyDescent="0.25">
      <c r="A1072" s="3">
        <v>290</v>
      </c>
      <c r="B1072" s="50" t="str">
        <f t="shared" si="145"/>
        <v>FAIR-D4_290</v>
      </c>
      <c r="C1072" s="51" t="s">
        <v>908</v>
      </c>
      <c r="D1072" s="4">
        <f t="shared" si="148"/>
        <v>45168</v>
      </c>
      <c r="E1072" s="1" t="s">
        <v>1224</v>
      </c>
      <c r="F1072" s="81" t="str">
        <f>HYPERLINK(VLOOKUP(E1072,Video_List!G:K,5),"video")</f>
        <v>video</v>
      </c>
      <c r="G1072" s="5" t="str">
        <f>IF(ISBLANK(E1072),"",IFERROR(IF(MATCH(E1072,Video_List!$G:$G,)&gt;0,"ok",""),"errr"))</f>
        <v>ok</v>
      </c>
      <c r="H1072" s="1" t="s">
        <v>1224</v>
      </c>
      <c r="I1072" s="81" t="str">
        <f>HYPERLINK(VLOOKUP(H1072,Video_List!G:K,5),"video")</f>
        <v>video</v>
      </c>
      <c r="J1072" s="5" t="str">
        <f>IF(ISBLANK(H1072),"",IFERROR(IF(MATCH(H1072,Video_List!$G:$G,)&gt;0,"ok",""),"error"))</f>
        <v>ok</v>
      </c>
      <c r="K1072" s="2">
        <v>45168.747164351902</v>
      </c>
      <c r="L1072" s="2">
        <v>45168.747222222199</v>
      </c>
      <c r="M1072" s="59">
        <f t="shared" si="150"/>
        <v>5.7870296586770564E-5</v>
      </c>
      <c r="N1072" s="53" t="s">
        <v>31</v>
      </c>
      <c r="O1072" s="54" t="s">
        <v>32</v>
      </c>
      <c r="P1072" s="54" t="s">
        <v>33</v>
      </c>
      <c r="Q1072" s="6">
        <v>290</v>
      </c>
      <c r="R1072" s="5" t="str">
        <f t="shared" si="143"/>
        <v>FAIR-D4/290</v>
      </c>
      <c r="S1072" s="4" t="str">
        <f>IF(ISBLANK(E1072),"",IF(E1072=H1072, "1 video",CONCATENATE((+COUNTIFS(Video_List!$A:$A,Monitoring!C1072,Video_List!$D:$D,"&lt;=" &amp;Monitoring!L1072)-COUNTIFS(Video_List!$A:$A,Monitoring!C1072,Video_List!$D:$D,"&lt;=" &amp;Monitoring!K1072))+1," videos")))</f>
        <v>1 video</v>
      </c>
      <c r="T1072" s="54" t="s">
        <v>34</v>
      </c>
      <c r="U1072" s="75"/>
      <c r="V1072" s="7" t="str">
        <f t="shared" si="141"/>
        <v/>
      </c>
      <c r="W1072" s="85" t="str">
        <f t="shared" si="149"/>
        <v>yes</v>
      </c>
      <c r="X1072" s="86" t="s">
        <v>35</v>
      </c>
      <c r="Y1072" s="87" t="str">
        <f>+IFERROR(IF(Z1072="#N/C","#N/C",IF(Z1072=0,INDEX(Taxonomy_UniqueValues!A:A,MATCH(AA1072,Taxonomy_UniqueValues!C:C,0)),INDEX(Taxonomy_UniqueValues!A:A,MATCH(Z1072,Taxonomy_UniqueValues!B:B,0)))),"#N/C")</f>
        <v>Insecta</v>
      </c>
      <c r="Z1072" s="87" t="str">
        <f>+IFERROR(IF(AA1072="#N/C","#N/C",IF(AA1072=0,INDEX(Taxonomy_UniqueValues!B:B,MATCH(AB1072,Taxonomy_UniqueValues!D:D,0)),INDEX(Taxonomy_UniqueValues!B:B,MATCH(AA1072,Taxonomy_UniqueValues!C:C,0)))),"#N/C")</f>
        <v>Diptera</v>
      </c>
      <c r="AA1072" s="87" t="str">
        <f>+IFERROR(IF(AB1072="#N/C","#N/C",IF(AB1072=0,INDEX(Taxonomy_UniqueValues!C:C,MATCH(AC1072,Taxonomy_UniqueValues!E:E,0)),INDEX(Taxonomy_UniqueValues!C:C,MATCH(AB1072,Taxonomy_UniqueValues!D:D,0)))),"#N/C")</f>
        <v>Brachycera</v>
      </c>
      <c r="AB1072" s="87" t="str">
        <f>+IFERROR(IF(AC1072="#N/C","#N/C",IF(AC1072=0,INDEX(Taxonomy_UniqueValues!D:D,MATCH(AD1072,Taxonomy_UniqueValues!F:F,0)),INDEX(Taxonomy_UniqueValues!D:D,MATCH(AC1072,Taxonomy_UniqueValues!E:E,0)))),"#N/C")</f>
        <v>Muscomorpha</v>
      </c>
      <c r="AC1072" s="87" t="str">
        <f>+IFERROR(IF(AD1072="#N/C","#N/C",IF(AD1072=0,INDEX(Taxonomy_UniqueValues!E:E,MATCH(AE1072,Taxonomy_UniqueValues!G:G,0)),INDEX(Taxonomy_UniqueValues!E:E,MATCH(AD1072,Taxonomy_UniqueValues!F:F,0)))),"#N/C")</f>
        <v>Muscoidea</v>
      </c>
      <c r="AD1072" s="87" t="str">
        <f>+IFERROR(IF(AE1072="#N/C","#N/C",IF(AE1072=0,INDEX(Taxonomy_UniqueValues!F:F,MATCH(AF1072,Taxonomy_UniqueValues!H:H,0)),INDEX(Taxonomy_UniqueValues!F:F,MATCH(AE1072,Taxonomy_UniqueValues!G:G,0)))),"#N/C")</f>
        <v>Fanniidae</v>
      </c>
      <c r="AE1072" s="87">
        <f>+IFERROR(IF(AF1072="#N/C","#N/C",INDEX(Taxonomy_UniqueValues!G:G,MATCH(AF1072,Taxonomy_UniqueValues!H:H,0))),"#N/C")</f>
        <v>0</v>
      </c>
      <c r="AF1072" s="89" t="s">
        <v>39</v>
      </c>
      <c r="AG1072" s="88" t="s">
        <v>37</v>
      </c>
      <c r="AH1072" s="39" t="str" cm="1">
        <f t="array" ref="AH1072">IF(LEN(V1072)&gt;1,V1072,_xlfn.LET(_xlpm.cls,Y1072, _xlpm.ord,IFERROR(Z1072,"#N/C"), _xlpm.subord,IFERROR(AA1072,"#N/C"), _xlpm.infr,IFERROR(AB1072,"#N/C"), _xlpm.sf,IFERROR(AC1072,"#N/C"), _xlpm.fam,IFERROR(AD1072,"#N/C"), _xlpm.subfam,IF(TRIM(AE1072)="-","#N/C",IFERROR(AE1072,"#N/C")),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_xlpm.fallback,IF(IFERROR(Z1072,"#N/C")="#N/C",Y1072,IF(IFERROR(AA1072,"#N/C")="#N/C",Z1072,IF(IFERROR(AB1072,"#N/C")="#N/C",AA1072,IF(IFERROR(AC1072,"#N/C")="#N/C",AB1072,IF(IFERROR(AD1072,"#N/C")="#N/C",AC1072,IF(IFERROR(AE1072,"#N/C")="#N/C",AD1072,"#N/C")))))), _xlpm.finalResult,IF(OR(_xlpm.computedResult="",_xlpm.computedResult="#N/C"),_xlpm.fallback,_xlpm.computedResult), INDEX(_xlpm.finalResult,1)))</f>
        <v>fly</v>
      </c>
      <c r="AI1072" s="106" t="s">
        <v>35</v>
      </c>
      <c r="AJ1072" s="55" t="str">
        <f t="shared" si="142"/>
        <v>Insecta.Diptera.Brachycera.Muscomorpha.Muscoidea.Fanniidae.0.Fannia.#N/C</v>
      </c>
    </row>
    <row r="1073" spans="1:36" x14ac:dyDescent="0.25">
      <c r="A1073" s="3">
        <v>291</v>
      </c>
      <c r="B1073" s="50" t="str">
        <f t="shared" si="145"/>
        <v>FAIR-D4_291</v>
      </c>
      <c r="C1073" s="51" t="s">
        <v>908</v>
      </c>
      <c r="D1073" s="4">
        <f t="shared" si="148"/>
        <v>45168</v>
      </c>
      <c r="E1073" s="1" t="s">
        <v>1225</v>
      </c>
      <c r="F1073" s="81" t="str">
        <f>HYPERLINK(VLOOKUP(E1073,Video_List!G:K,5),"video")</f>
        <v>video</v>
      </c>
      <c r="G1073" s="5" t="str">
        <f>IF(ISBLANK(E1073),"",IFERROR(IF(MATCH(E1073,Video_List!$G:$G,)&gt;0,"ok",""),"errr"))</f>
        <v>ok</v>
      </c>
      <c r="H1073" s="1" t="s">
        <v>1225</v>
      </c>
      <c r="I1073" s="81" t="str">
        <f>HYPERLINK(VLOOKUP(H1073,Video_List!G:K,5),"video")</f>
        <v>video</v>
      </c>
      <c r="J1073" s="5" t="str">
        <f>IF(ISBLANK(H1073),"",IFERROR(IF(MATCH(H1073,Video_List!$G:$G,)&gt;0,"ok",""),"error"))</f>
        <v>ok</v>
      </c>
      <c r="K1073" s="2">
        <v>45168.755752314799</v>
      </c>
      <c r="L1073" s="2">
        <v>45168.756377314799</v>
      </c>
      <c r="M1073" s="59">
        <f t="shared" si="150"/>
        <v>6.2500000058207661E-4</v>
      </c>
      <c r="N1073" s="53" t="s">
        <v>46</v>
      </c>
      <c r="O1073" s="54" t="s">
        <v>32</v>
      </c>
      <c r="P1073" s="54" t="s">
        <v>33</v>
      </c>
      <c r="Q1073" s="6">
        <v>291</v>
      </c>
      <c r="R1073" s="5" t="str">
        <f t="shared" si="143"/>
        <v>FAIR-D4/291</v>
      </c>
      <c r="S1073" s="4" t="str">
        <f>IF(ISBLANK(E1073),"",IF(E1073=H1073, "1 video",CONCATENATE((+COUNTIFS(Video_List!$A:$A,Monitoring!C1073,Video_List!$D:$D,"&lt;=" &amp;Monitoring!L1073)-COUNTIFS(Video_List!$A:$A,Monitoring!C1073,Video_List!$D:$D,"&lt;=" &amp;Monitoring!K1073))+1," videos")))</f>
        <v>1 video</v>
      </c>
      <c r="T1073" s="54" t="s">
        <v>34</v>
      </c>
      <c r="U1073" s="75"/>
      <c r="V1073" s="7" t="str">
        <f t="shared" si="141"/>
        <v/>
      </c>
      <c r="W1073" s="85" t="str">
        <f t="shared" si="149"/>
        <v>yes</v>
      </c>
      <c r="X1073" s="86" t="s">
        <v>35</v>
      </c>
      <c r="Y1073" s="87" t="str">
        <f>+IFERROR(IF(Z1073="#N/C","#N/C",IF(Z1073=0,INDEX(Taxonomy_UniqueValues!A:A,MATCH(AA1073,Taxonomy_UniqueValues!C:C,0)),INDEX(Taxonomy_UniqueValues!A:A,MATCH(Z1073,Taxonomy_UniqueValues!B:B,0)))),"#N/C")</f>
        <v>Insecta</v>
      </c>
      <c r="Z1073" s="87" t="str">
        <f>+IFERROR(IF(AA1073="#N/C","#N/C",IF(AA1073=0,INDEX(Taxonomy_UniqueValues!B:B,MATCH(AB1073,Taxonomy_UniqueValues!D:D,0)),INDEX(Taxonomy_UniqueValues!B:B,MATCH(AA1073,Taxonomy_UniqueValues!C:C,0)))),"#N/C")</f>
        <v>Diptera</v>
      </c>
      <c r="AA1073" s="87" t="str">
        <f>+IFERROR(IF(AB1073="#N/C","#N/C",IF(AB1073=0,INDEX(Taxonomy_UniqueValues!C:C,MATCH(AC1073,Taxonomy_UniqueValues!E:E,0)),INDEX(Taxonomy_UniqueValues!C:C,MATCH(AB1073,Taxonomy_UniqueValues!D:D,0)))),"#N/C")</f>
        <v>Brachycera</v>
      </c>
      <c r="AB1073" s="87" t="str">
        <f>+IFERROR(IF(AC1073="#N/C","#N/C",IF(AC1073=0,INDEX(Taxonomy_UniqueValues!D:D,MATCH(AD1073,Taxonomy_UniqueValues!F:F,0)),INDEX(Taxonomy_UniqueValues!D:D,MATCH(AC1073,Taxonomy_UniqueValues!E:E,0)))),"#N/C")</f>
        <v>Muscomorpha</v>
      </c>
      <c r="AC1073" s="87" t="str">
        <f>+IFERROR(IF(AD1073="#N/C","#N/C",IF(AD1073=0,INDEX(Taxonomy_UniqueValues!E:E,MATCH(AE1073,Taxonomy_UniqueValues!G:G,0)),INDEX(Taxonomy_UniqueValues!E:E,MATCH(AD1073,Taxonomy_UniqueValues!F:F,0)))),"#N/C")</f>
        <v>Muscoidea</v>
      </c>
      <c r="AD1073" s="87" t="str">
        <f>+IFERROR(IF(AE1073="#N/C","#N/C",IF(AE1073=0,INDEX(Taxonomy_UniqueValues!F:F,MATCH(AF1073,Taxonomy_UniqueValues!H:H,0)),INDEX(Taxonomy_UniqueValues!F:F,MATCH(AE1073,Taxonomy_UniqueValues!G:G,0)))),"#N/C")</f>
        <v>Fanniidae</v>
      </c>
      <c r="AE1073" s="87">
        <f>+IFERROR(IF(AF1073="#N/C","#N/C",INDEX(Taxonomy_UniqueValues!G:G,MATCH(AF1073,Taxonomy_UniqueValues!H:H,0))),"#N/C")</f>
        <v>0</v>
      </c>
      <c r="AF1073" s="89" t="s">
        <v>39</v>
      </c>
      <c r="AG1073" s="88" t="s">
        <v>37</v>
      </c>
      <c r="AH1073" s="39" t="str" cm="1">
        <f t="array" ref="AH1073">IF(LEN(V1073)&gt;1,V1073,_xlfn.LET(_xlpm.cls,Y1073, _xlpm.ord,IFERROR(Z1073,"#N/C"), _xlpm.subord,IFERROR(AA1073,"#N/C"), _xlpm.infr,IFERROR(AB1073,"#N/C"), _xlpm.sf,IFERROR(AC1073,"#N/C"), _xlpm.fam,IFERROR(AD1073,"#N/C"), _xlpm.subfam,IF(TRIM(AE1073)="-","#N/C",IFERROR(AE1073,"#N/C")),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_xlpm.fallback,IF(IFERROR(Z1073,"#N/C")="#N/C",Y1073,IF(IFERROR(AA1073,"#N/C")="#N/C",Z1073,IF(IFERROR(AB1073,"#N/C")="#N/C",AA1073,IF(IFERROR(AC1073,"#N/C")="#N/C",AB1073,IF(IFERROR(AD1073,"#N/C")="#N/C",AC1073,IF(IFERROR(AE1073,"#N/C")="#N/C",AD1073,"#N/C")))))), _xlpm.finalResult,IF(OR(_xlpm.computedResult="",_xlpm.computedResult="#N/C"),_xlpm.fallback,_xlpm.computedResult), INDEX(_xlpm.finalResult,1)))</f>
        <v>fly</v>
      </c>
      <c r="AI1073" s="106" t="s">
        <v>35</v>
      </c>
      <c r="AJ1073" s="55" t="str">
        <f t="shared" si="142"/>
        <v>Insecta.Diptera.Brachycera.Muscomorpha.Muscoidea.Fanniidae.0.Fannia.#N/C</v>
      </c>
    </row>
    <row r="1074" spans="1:36" x14ac:dyDescent="0.25">
      <c r="A1074" s="3">
        <v>292</v>
      </c>
      <c r="B1074" s="50" t="str">
        <f t="shared" si="145"/>
        <v>FAIR-D4_292</v>
      </c>
      <c r="C1074" s="51" t="s">
        <v>908</v>
      </c>
      <c r="D1074" s="4">
        <f t="shared" si="148"/>
        <v>45169</v>
      </c>
      <c r="E1074" s="1" t="s">
        <v>1226</v>
      </c>
      <c r="F1074" s="81" t="str">
        <f>HYPERLINK(VLOOKUP(E1074,Video_List!G:K,5),"video")</f>
        <v>video</v>
      </c>
      <c r="G1074" s="5" t="str">
        <f>IF(ISBLANK(E1074),"",IFERROR(IF(MATCH(E1074,Video_List!$G:$G,)&gt;0,"ok",""),"errr"))</f>
        <v>ok</v>
      </c>
      <c r="H1074" s="1" t="s">
        <v>1227</v>
      </c>
      <c r="I1074" s="81" t="str">
        <f>HYPERLINK(VLOOKUP(H1074,Video_List!G:K,5),"video")</f>
        <v>video</v>
      </c>
      <c r="J1074" s="5" t="str">
        <f>IF(ISBLANK(H1074),"",IFERROR(IF(MATCH(H1074,Video_List!$G:$G,)&gt;0,"ok",""),"error"))</f>
        <v>ok</v>
      </c>
      <c r="K1074" s="2">
        <v>45169.3739236111</v>
      </c>
      <c r="L1074" s="2">
        <v>45169.378067129597</v>
      </c>
      <c r="M1074" s="59">
        <f t="shared" si="150"/>
        <v>4.143518497585319E-3</v>
      </c>
      <c r="N1074" s="53" t="s">
        <v>1228</v>
      </c>
      <c r="O1074" s="54" t="s">
        <v>35</v>
      </c>
      <c r="P1074" s="54" t="s">
        <v>46</v>
      </c>
      <c r="Q1074" s="6">
        <v>292</v>
      </c>
      <c r="R1074" s="5" t="str">
        <f t="shared" si="143"/>
        <v>FAIR-D4/292</v>
      </c>
      <c r="S1074" s="4" t="str">
        <f>IF(ISBLANK(E1074),"",IF(E1074=H1074, "1 video",CONCATENATE((+COUNTIFS(Video_List!$A:$A,Monitoring!C1074,Video_List!$D:$D,"&lt;=" &amp;Monitoring!L1074)-COUNTIFS(Video_List!$A:$A,Monitoring!C1074,Video_List!$D:$D,"&lt;=" &amp;Monitoring!K1074))+1," videos")))</f>
        <v>2 videos</v>
      </c>
      <c r="T1074" s="54" t="s">
        <v>34</v>
      </c>
      <c r="U1074" s="75"/>
      <c r="V1074" s="7" t="str">
        <f t="shared" si="141"/>
        <v/>
      </c>
      <c r="W1074" s="85" t="str">
        <f t="shared" si="149"/>
        <v>no</v>
      </c>
      <c r="X1074" s="86" t="s">
        <v>35</v>
      </c>
      <c r="Y1074" s="87" t="str">
        <f>+IFERROR(IF(Z1074="#N/C","#N/C",INDEX(Taxonomy_UniqueValues!A:A,MATCH(Z1074,Taxonomy_UniqueValues!B:B,0))),"#N/C")</f>
        <v>Insecta</v>
      </c>
      <c r="Z1074" s="87" t="str">
        <f>+IFERROR(IF(AA1074="#N/C","#N/C",INDEX(Taxonomy_UniqueValues!B:B,MATCH(AA1074,Taxonomy_UniqueValues!C:C,0))),"#N/C")</f>
        <v>Diptera</v>
      </c>
      <c r="AA1074" s="87" t="s">
        <v>49</v>
      </c>
      <c r="AB1074" s="87" t="str">
        <f>+IFERROR(IF(AC1074="#N/C","#N/C",INDEX(Taxonomy_UniqueValues!D:D,MATCH(AC1074,Taxonomy_UniqueValues!E:E,0))),"#N/C")</f>
        <v>#N/C</v>
      </c>
      <c r="AC1074" s="87" t="str">
        <f>+IFERROR(IF(AD1074="#N/C","#N/C",INDEX(Taxonomy_UniqueValues!E:E,MATCH(AD1074,Taxonomy_UniqueValues!F:F,0))),"#N/C")</f>
        <v>#N/C</v>
      </c>
      <c r="AD1074" s="87" t="str">
        <f>+IFERROR(IF(AE1074="#N/C","#N/C",INDEX(Taxonomy_UniqueValues!F:F,MATCH(AE1074,Taxonomy_UniqueValues!G:G,0))),"#N/C")</f>
        <v>#N/C</v>
      </c>
      <c r="AE1074" s="87" t="str">
        <f>+IFERROR(IF(AF1074="#N/C","#N/C",INDEX(Taxonomy_UniqueValues!G:G,MATCH(AF1074,Taxonomy_UniqueValues!H:H,0))),"#N/C")</f>
        <v>#N/C</v>
      </c>
      <c r="AF1074" s="89" t="str">
        <f>+IFERROR(IF(AG1074="#N/C","#N/C",INDEX(Taxonomy_UniqueValues!H:H,MATCH(AG1074,Taxonomy_UniqueValues!I:I,0))),"#N/C")</f>
        <v>#N/C</v>
      </c>
      <c r="AG1074" s="88" t="s">
        <v>37</v>
      </c>
      <c r="AH1074" s="39" t="str" cm="1">
        <f t="array" ref="AH1074">IF(LEN(V1074)&gt;1,V1074,_xlfn.LET(_xlpm.cls,Y1074, _xlpm.ord,IFERROR(Z1074,"#N/C"), _xlpm.subord,IFERROR(AA1074,"#N/C"), _xlpm.infr,IFERROR(AB1074,"#N/C"), _xlpm.sf,IFERROR(AC1074,"#N/C"), _xlpm.fam,IFERROR(AD1074,"#N/C"), _xlpm.subfam,IF(TRIM(AE1074)="-","#N/C",IFERROR(AE1074,"#N/C")),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_xlpm.fallback,IF(IFERROR(Z1074,"#N/C")="#N/C",Y1074,IF(IFERROR(AA1074,"#N/C")="#N/C",Z1074,IF(IFERROR(AB1074,"#N/C")="#N/C",AA1074,IF(IFERROR(AC1074,"#N/C")="#N/C",AB1074,IF(IFERROR(AD1074,"#N/C")="#N/C",AC1074,IF(IFERROR(AE1074,"#N/C")="#N/C",AD1074,"#N/C")))))), _xlpm.finalResult,IF(OR(_xlpm.computedResult="",_xlpm.computedResult="#N/C"),_xlpm.fallback,_xlpm.computedResult), INDEX(_xlpm.finalResult,1)))</f>
        <v>Brachycera</v>
      </c>
      <c r="AI1074" s="106" t="s">
        <v>35</v>
      </c>
      <c r="AJ1074" s="55" t="str">
        <f t="shared" si="142"/>
        <v>Insecta.Diptera.Brachycera.#N/C.#N/C.#N/C.#N/C.#N/C.#N/C</v>
      </c>
    </row>
    <row r="1075" spans="1:36" x14ac:dyDescent="0.25">
      <c r="A1075" s="3">
        <v>293</v>
      </c>
      <c r="B1075" s="50" t="str">
        <f t="shared" si="145"/>
        <v>FAIR-D4_293</v>
      </c>
      <c r="C1075" s="51" t="s">
        <v>908</v>
      </c>
      <c r="D1075" s="4">
        <f t="shared" si="148"/>
        <v>45169</v>
      </c>
      <c r="E1075" s="1" t="s">
        <v>1229</v>
      </c>
      <c r="F1075" s="81" t="str">
        <f>HYPERLINK(VLOOKUP(E1075,Video_List!G:K,5),"video")</f>
        <v>video</v>
      </c>
      <c r="G1075" s="5" t="str">
        <f>IF(ISBLANK(E1075),"",IFERROR(IF(MATCH(E1075,Video_List!$G:$G,)&gt;0,"ok",""),"errr"))</f>
        <v>ok</v>
      </c>
      <c r="H1075" s="1" t="s">
        <v>1229</v>
      </c>
      <c r="I1075" s="81" t="str">
        <f>HYPERLINK(VLOOKUP(H1075,Video_List!G:K,5),"video")</f>
        <v>video</v>
      </c>
      <c r="J1075" s="5" t="str">
        <f>IF(ISBLANK(H1075),"",IFERROR(IF(MATCH(H1075,Video_List!$G:$G,)&gt;0,"ok",""),"error"))</f>
        <v>ok</v>
      </c>
      <c r="K1075" s="2">
        <v>45169.419884259303</v>
      </c>
      <c r="L1075" s="2">
        <v>45169.4199884259</v>
      </c>
      <c r="M1075" s="59">
        <f t="shared" si="150"/>
        <v>1.041665964294225E-4</v>
      </c>
      <c r="N1075" s="53" t="s">
        <v>31</v>
      </c>
      <c r="O1075" s="54" t="s">
        <v>32</v>
      </c>
      <c r="P1075" s="54" t="s">
        <v>33</v>
      </c>
      <c r="Q1075" s="6">
        <v>293</v>
      </c>
      <c r="R1075" s="5" t="str">
        <f t="shared" si="143"/>
        <v>FAIR-D4/293</v>
      </c>
      <c r="S1075" s="4" t="str">
        <f>IF(ISBLANK(E1075),"",IF(E1075=H1075, "1 video",CONCATENATE((+COUNTIFS(Video_List!$A:$A,Monitoring!C1075,Video_List!$D:$D,"&lt;=" &amp;Monitoring!L1075)-COUNTIFS(Video_List!$A:$A,Monitoring!C1075,Video_List!$D:$D,"&lt;=" &amp;Monitoring!K1075))+1," videos")))</f>
        <v>1 video</v>
      </c>
      <c r="T1075" s="54" t="s">
        <v>34</v>
      </c>
      <c r="U1075" s="75"/>
      <c r="V1075" s="7" t="str">
        <f t="shared" si="141"/>
        <v/>
      </c>
      <c r="W1075" s="85" t="str">
        <f t="shared" si="149"/>
        <v>yes</v>
      </c>
      <c r="X1075" s="86" t="s">
        <v>35</v>
      </c>
      <c r="Y1075" s="87" t="str">
        <f>+IFERROR(IF(Z1075="#N/C","#N/C",IF(Z1075=0,INDEX(Taxonomy_UniqueValues!A:A,MATCH(AA1075,Taxonomy_UniqueValues!C:C,0)),INDEX(Taxonomy_UniqueValues!A:A,MATCH(Z1075,Taxonomy_UniqueValues!B:B,0)))),"#N/C")</f>
        <v>Insecta</v>
      </c>
      <c r="Z1075" s="87" t="str">
        <f>+IFERROR(IF(AA1075="#N/C","#N/C",IF(AA1075=0,INDEX(Taxonomy_UniqueValues!B:B,MATCH(AB1075,Taxonomy_UniqueValues!D:D,0)),INDEX(Taxonomy_UniqueValues!B:B,MATCH(AA1075,Taxonomy_UniqueValues!C:C,0)))),"#N/C")</f>
        <v>Diptera</v>
      </c>
      <c r="AA1075" s="87" t="str">
        <f>+IFERROR(IF(AB1075="#N/C","#N/C",IF(AB1075=0,INDEX(Taxonomy_UniqueValues!C:C,MATCH(AC1075,Taxonomy_UniqueValues!E:E,0)),INDEX(Taxonomy_UniqueValues!C:C,MATCH(AB1075,Taxonomy_UniqueValues!D:D,0)))),"#N/C")</f>
        <v>Brachycera</v>
      </c>
      <c r="AB1075" s="87" t="str">
        <f>+IFERROR(IF(AC1075="#N/C","#N/C",IF(AC1075=0,INDEX(Taxonomy_UniqueValues!D:D,MATCH(AD1075,Taxonomy_UniqueValues!F:F,0)),INDEX(Taxonomy_UniqueValues!D:D,MATCH(AC1075,Taxonomy_UniqueValues!E:E,0)))),"#N/C")</f>
        <v>Muscomorpha</v>
      </c>
      <c r="AC1075" s="87" t="str">
        <f>+IFERROR(IF(AD1075="#N/C","#N/C",IF(AD1075=0,INDEX(Taxonomy_UniqueValues!E:E,MATCH(AE1075,Taxonomy_UniqueValues!G:G,0)),INDEX(Taxonomy_UniqueValues!E:E,MATCH(AD1075,Taxonomy_UniqueValues!F:F,0)))),"#N/C")</f>
        <v>Muscoidea</v>
      </c>
      <c r="AD1075" s="87" t="str">
        <f>+IFERROR(IF(AE1075="#N/C","#N/C",IF(AE1075=0,INDEX(Taxonomy_UniqueValues!F:F,MATCH(AF1075,Taxonomy_UniqueValues!H:H,0)),INDEX(Taxonomy_UniqueValues!F:F,MATCH(AE1075,Taxonomy_UniqueValues!G:G,0)))),"#N/C")</f>
        <v>Fanniidae</v>
      </c>
      <c r="AE1075" s="87">
        <f>+IFERROR(IF(AF1075="#N/C","#N/C",INDEX(Taxonomy_UniqueValues!G:G,MATCH(AF1075,Taxonomy_UniqueValues!H:H,0))),"#N/C")</f>
        <v>0</v>
      </c>
      <c r="AF1075" s="89" t="s">
        <v>39</v>
      </c>
      <c r="AG1075" s="88" t="s">
        <v>37</v>
      </c>
      <c r="AH1075" s="39" t="str" cm="1">
        <f t="array" ref="AH1075">IF(LEN(V1075)&gt;1,V1075,_xlfn.LET(_xlpm.cls,Y1075, _xlpm.ord,IFERROR(Z1075,"#N/C"), _xlpm.subord,IFERROR(AA1075,"#N/C"), _xlpm.infr,IFERROR(AB1075,"#N/C"), _xlpm.sf,IFERROR(AC1075,"#N/C"), _xlpm.fam,IFERROR(AD1075,"#N/C"), _xlpm.subfam,IF(TRIM(AE1075)="-","#N/C",IFERROR(AE1075,"#N/C")),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_xlpm.fallback,IF(IFERROR(Z1075,"#N/C")="#N/C",Y1075,IF(IFERROR(AA1075,"#N/C")="#N/C",Z1075,IF(IFERROR(AB1075,"#N/C")="#N/C",AA1075,IF(IFERROR(AC1075,"#N/C")="#N/C",AB1075,IF(IFERROR(AD1075,"#N/C")="#N/C",AC1075,IF(IFERROR(AE1075,"#N/C")="#N/C",AD1075,"#N/C")))))), _xlpm.finalResult,IF(OR(_xlpm.computedResult="",_xlpm.computedResult="#N/C"),_xlpm.fallback,_xlpm.computedResult), INDEX(_xlpm.finalResult,1)))</f>
        <v>fly</v>
      </c>
      <c r="AI1075" s="106" t="s">
        <v>35</v>
      </c>
      <c r="AJ1075" s="55" t="str">
        <f t="shared" si="142"/>
        <v>Insecta.Diptera.Brachycera.Muscomorpha.Muscoidea.Fanniidae.0.Fannia.#N/C</v>
      </c>
    </row>
    <row r="1076" spans="1:36" x14ac:dyDescent="0.25">
      <c r="A1076" s="3">
        <v>294</v>
      </c>
      <c r="B1076" s="50" t="str">
        <f t="shared" si="145"/>
        <v>FAIR-D4_294</v>
      </c>
      <c r="C1076" s="51" t="s">
        <v>908</v>
      </c>
      <c r="D1076" s="4">
        <f t="shared" si="148"/>
        <v>45169</v>
      </c>
      <c r="E1076" s="1" t="s">
        <v>1230</v>
      </c>
      <c r="F1076" s="81" t="str">
        <f>HYPERLINK(VLOOKUP(E1076,Video_List!G:K,5),"video")</f>
        <v>video</v>
      </c>
      <c r="G1076" s="5" t="str">
        <f>IF(ISBLANK(E1076),"",IFERROR(IF(MATCH(E1076,Video_List!$G:$G,)&gt;0,"ok",""),"errr"))</f>
        <v>ok</v>
      </c>
      <c r="H1076" s="1" t="s">
        <v>1231</v>
      </c>
      <c r="I1076" s="81" t="str">
        <f>HYPERLINK(VLOOKUP(H1076,Video_List!G:K,5),"video")</f>
        <v>video</v>
      </c>
      <c r="J1076" s="5" t="str">
        <f>IF(ISBLANK(H1076),"",IFERROR(IF(MATCH(H1076,Video_List!$G:$G,)&gt;0,"ok",""),"error"))</f>
        <v>ok</v>
      </c>
      <c r="K1076" s="2">
        <v>45169.438784722202</v>
      </c>
      <c r="L1076" s="2">
        <v>45169.4459837963</v>
      </c>
      <c r="M1076" s="59">
        <f t="shared" si="150"/>
        <v>7.1990740980254486E-3</v>
      </c>
      <c r="N1076" s="53" t="s">
        <v>46</v>
      </c>
      <c r="O1076" s="54" t="s">
        <v>35</v>
      </c>
      <c r="P1076" s="54" t="s">
        <v>33</v>
      </c>
      <c r="Q1076" s="6">
        <v>294</v>
      </c>
      <c r="R1076" s="5" t="str">
        <f t="shared" si="143"/>
        <v>FAIR-D4/294</v>
      </c>
      <c r="S1076" s="4" t="str">
        <f>IF(ISBLANK(E1076),"",IF(E1076=H1076, "1 video",CONCATENATE((+COUNTIFS(Video_List!$A:$A,Monitoring!C1076,Video_List!$D:$D,"&lt;=" &amp;Monitoring!L1076)-COUNTIFS(Video_List!$A:$A,Monitoring!C1076,Video_List!$D:$D,"&lt;=" &amp;Monitoring!K1076))+1," videos")))</f>
        <v>5 videos</v>
      </c>
      <c r="T1076" s="54" t="s">
        <v>34</v>
      </c>
      <c r="U1076" s="75"/>
      <c r="V1076" s="7" t="str">
        <f t="shared" si="141"/>
        <v/>
      </c>
      <c r="W1076" s="85" t="str">
        <f t="shared" si="149"/>
        <v>yes</v>
      </c>
      <c r="X1076" s="86" t="s">
        <v>35</v>
      </c>
      <c r="Y1076" s="87" t="str">
        <f>+IFERROR(IF(Z1076="#N/C","#N/C",IF(Z1076=0,INDEX(Taxonomy_UniqueValues!A:A,MATCH(AA1076,Taxonomy_UniqueValues!C:C,0)),INDEX(Taxonomy_UniqueValues!A:A,MATCH(Z1076,Taxonomy_UniqueValues!B:B,0)))),"#N/C")</f>
        <v>Insecta</v>
      </c>
      <c r="Z1076" s="87" t="str">
        <f>+IFERROR(IF(AA1076="#N/C","#N/C",IF(AA1076=0,INDEX(Taxonomy_UniqueValues!B:B,MATCH(AB1076,Taxonomy_UniqueValues!D:D,0)),INDEX(Taxonomy_UniqueValues!B:B,MATCH(AA1076,Taxonomy_UniqueValues!C:C,0)))),"#N/C")</f>
        <v>Diptera</v>
      </c>
      <c r="AA1076" s="87" t="str">
        <f>+IFERROR(IF(AB1076="#N/C","#N/C",IF(AB1076=0,INDEX(Taxonomy_UniqueValues!C:C,MATCH(AC1076,Taxonomy_UniqueValues!E:E,0)),INDEX(Taxonomy_UniqueValues!C:C,MATCH(AB1076,Taxonomy_UniqueValues!D:D,0)))),"#N/C")</f>
        <v>Brachycera</v>
      </c>
      <c r="AB1076" s="87" t="str">
        <f>+IFERROR(IF(AC1076="#N/C","#N/C",IF(AC1076=0,INDEX(Taxonomy_UniqueValues!D:D,MATCH(AD1076,Taxonomy_UniqueValues!F:F,0)),INDEX(Taxonomy_UniqueValues!D:D,MATCH(AC1076,Taxonomy_UniqueValues!E:E,0)))),"#N/C")</f>
        <v>Muscomorpha</v>
      </c>
      <c r="AC1076" s="87" t="str">
        <f>+IFERROR(IF(AD1076="#N/C","#N/C",IF(AD1076=0,INDEX(Taxonomy_UniqueValues!E:E,MATCH(AE1076,Taxonomy_UniqueValues!G:G,0)),INDEX(Taxonomy_UniqueValues!E:E,MATCH(AD1076,Taxonomy_UniqueValues!F:F,0)))),"#N/C")</f>
        <v>Muscoidea</v>
      </c>
      <c r="AD1076" s="87" t="str">
        <f>+IFERROR(IF(AE1076="#N/C","#N/C",IF(AE1076=0,INDEX(Taxonomy_UniqueValues!F:F,MATCH(AF1076,Taxonomy_UniqueValues!H:H,0)),INDEX(Taxonomy_UniqueValues!F:F,MATCH(AE1076,Taxonomy_UniqueValues!G:G,0)))),"#N/C")</f>
        <v>Fanniidae</v>
      </c>
      <c r="AE1076" s="87">
        <f>+IFERROR(IF(AF1076="#N/C","#N/C",INDEX(Taxonomy_UniqueValues!G:G,MATCH(AF1076,Taxonomy_UniqueValues!H:H,0))),"#N/C")</f>
        <v>0</v>
      </c>
      <c r="AF1076" s="89" t="s">
        <v>39</v>
      </c>
      <c r="AG1076" s="88" t="s">
        <v>37</v>
      </c>
      <c r="AH1076" s="39" t="str" cm="1">
        <f t="array" ref="AH1076">IF(LEN(V1076)&gt;1,V1076,_xlfn.LET(_xlpm.cls,Y1076, _xlpm.ord,IFERROR(Z1076,"#N/C"), _xlpm.subord,IFERROR(AA1076,"#N/C"), _xlpm.infr,IFERROR(AB1076,"#N/C"), _xlpm.sf,IFERROR(AC1076,"#N/C"), _xlpm.fam,IFERROR(AD1076,"#N/C"), _xlpm.subfam,IF(TRIM(AE1076)="-","#N/C",IFERROR(AE1076,"#N/C")),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_xlpm.fallback,IF(IFERROR(Z1076,"#N/C")="#N/C",Y1076,IF(IFERROR(AA1076,"#N/C")="#N/C",Z1076,IF(IFERROR(AB1076,"#N/C")="#N/C",AA1076,IF(IFERROR(AC1076,"#N/C")="#N/C",AB1076,IF(IFERROR(AD1076,"#N/C")="#N/C",AC1076,IF(IFERROR(AE1076,"#N/C")="#N/C",AD1076,"#N/C")))))), _xlpm.finalResult,IF(OR(_xlpm.computedResult="",_xlpm.computedResult="#N/C"),_xlpm.fallback,_xlpm.computedResult), INDEX(_xlpm.finalResult,1)))</f>
        <v>fly</v>
      </c>
      <c r="AI1076" s="106" t="s">
        <v>35</v>
      </c>
      <c r="AJ1076" s="55" t="str">
        <f t="shared" si="142"/>
        <v>Insecta.Diptera.Brachycera.Muscomorpha.Muscoidea.Fanniidae.0.Fannia.#N/C</v>
      </c>
    </row>
    <row r="1077" spans="1:36" x14ac:dyDescent="0.25">
      <c r="A1077" s="3">
        <v>295</v>
      </c>
      <c r="B1077" s="50" t="str">
        <f t="shared" si="145"/>
        <v>FAIR-D4_295</v>
      </c>
      <c r="C1077" s="51" t="s">
        <v>908</v>
      </c>
      <c r="D1077" s="4">
        <f t="shared" si="148"/>
        <v>45169</v>
      </c>
      <c r="E1077" s="1" t="s">
        <v>1232</v>
      </c>
      <c r="F1077" s="81" t="str">
        <f>HYPERLINK(VLOOKUP(E1077,Video_List!G:K,5),"video")</f>
        <v>video</v>
      </c>
      <c r="G1077" s="5" t="str">
        <f>IF(ISBLANK(E1077),"",IFERROR(IF(MATCH(E1077,Video_List!$G:$G,)&gt;0,"ok",""),"errr"))</f>
        <v>ok</v>
      </c>
      <c r="H1077" s="1" t="s">
        <v>1233</v>
      </c>
      <c r="I1077" s="81" t="str">
        <f>HYPERLINK(VLOOKUP(H1077,Video_List!G:K,5),"video")</f>
        <v>video</v>
      </c>
      <c r="J1077" s="5" t="str">
        <f>IF(ISBLANK(H1077),"",IFERROR(IF(MATCH(H1077,Video_List!$G:$G,)&gt;0,"ok",""),"error"))</f>
        <v>ok</v>
      </c>
      <c r="K1077" s="2">
        <v>45169.447303240697</v>
      </c>
      <c r="L1077" s="2">
        <v>45169.461215277799</v>
      </c>
      <c r="M1077" s="59">
        <f t="shared" si="150"/>
        <v>1.3912037102272734E-2</v>
      </c>
      <c r="N1077" s="53" t="s">
        <v>31</v>
      </c>
      <c r="O1077" s="54" t="s">
        <v>35</v>
      </c>
      <c r="P1077" s="54" t="s">
        <v>33</v>
      </c>
      <c r="Q1077" s="6">
        <v>295</v>
      </c>
      <c r="R1077" s="5" t="str">
        <f t="shared" si="143"/>
        <v>FAIR-D4/295</v>
      </c>
      <c r="S1077" s="4" t="str">
        <f>IF(ISBLANK(E1077),"",IF(E1077=H1077, "1 video",CONCATENATE((+COUNTIFS(Video_List!$A:$A,Monitoring!C1077,Video_List!$D:$D,"&lt;=" &amp;Monitoring!L1077)-COUNTIFS(Video_List!$A:$A,Monitoring!C1077,Video_List!$D:$D,"&lt;=" &amp;Monitoring!K1077))+1," videos")))</f>
        <v>3 videos</v>
      </c>
      <c r="T1077" s="54" t="s">
        <v>34</v>
      </c>
      <c r="U1077" s="75"/>
      <c r="V1077" s="7" t="str">
        <f t="shared" si="141"/>
        <v/>
      </c>
      <c r="W1077" s="85" t="str">
        <f t="shared" si="149"/>
        <v>yes</v>
      </c>
      <c r="X1077" s="86" t="s">
        <v>35</v>
      </c>
      <c r="Y1077" s="87" t="str">
        <f>+IFERROR(IF(Z1077="#N/C","#N/C",IF(Z1077=0,INDEX(Taxonomy_UniqueValues!A:A,MATCH(AA1077,Taxonomy_UniqueValues!C:C,0)),INDEX(Taxonomy_UniqueValues!A:A,MATCH(Z1077,Taxonomy_UniqueValues!B:B,0)))),"#N/C")</f>
        <v>Insecta</v>
      </c>
      <c r="Z1077" s="87" t="str">
        <f>+IFERROR(IF(AA1077="#N/C","#N/C",IF(AA1077=0,INDEX(Taxonomy_UniqueValues!B:B,MATCH(AB1077,Taxonomy_UniqueValues!D:D,0)),INDEX(Taxonomy_UniqueValues!B:B,MATCH(AA1077,Taxonomy_UniqueValues!C:C,0)))),"#N/C")</f>
        <v>Diptera</v>
      </c>
      <c r="AA1077" s="87" t="str">
        <f>+IFERROR(IF(AB1077="#N/C","#N/C",IF(AB1077=0,INDEX(Taxonomy_UniqueValues!C:C,MATCH(AC1077,Taxonomy_UniqueValues!E:E,0)),INDEX(Taxonomy_UniqueValues!C:C,MATCH(AB1077,Taxonomy_UniqueValues!D:D,0)))),"#N/C")</f>
        <v>Brachycera</v>
      </c>
      <c r="AB1077" s="87" t="str">
        <f>+IFERROR(IF(AC1077="#N/C","#N/C",IF(AC1077=0,INDEX(Taxonomy_UniqueValues!D:D,MATCH(AD1077,Taxonomy_UniqueValues!F:F,0)),INDEX(Taxonomy_UniqueValues!D:D,MATCH(AC1077,Taxonomy_UniqueValues!E:E,0)))),"#N/C")</f>
        <v>Muscomorpha</v>
      </c>
      <c r="AC1077" s="87" t="str">
        <f>+IFERROR(IF(AD1077="#N/C","#N/C",IF(AD1077=0,INDEX(Taxonomy_UniqueValues!E:E,MATCH(AE1077,Taxonomy_UniqueValues!G:G,0)),INDEX(Taxonomy_UniqueValues!E:E,MATCH(AD1077,Taxonomy_UniqueValues!F:F,0)))),"#N/C")</f>
        <v>Muscoidea</v>
      </c>
      <c r="AD1077" s="87" t="str">
        <f>+IFERROR(IF(AE1077="#N/C","#N/C",IF(AE1077=0,INDEX(Taxonomy_UniqueValues!F:F,MATCH(AF1077,Taxonomy_UniqueValues!H:H,0)),INDEX(Taxonomy_UniqueValues!F:F,MATCH(AE1077,Taxonomy_UniqueValues!G:G,0)))),"#N/C")</f>
        <v>Fanniidae</v>
      </c>
      <c r="AE1077" s="87">
        <f>+IFERROR(IF(AF1077="#N/C","#N/C",INDEX(Taxonomy_UniqueValues!G:G,MATCH(AF1077,Taxonomy_UniqueValues!H:H,0))),"#N/C")</f>
        <v>0</v>
      </c>
      <c r="AF1077" s="89" t="s">
        <v>39</v>
      </c>
      <c r="AG1077" s="88" t="s">
        <v>37</v>
      </c>
      <c r="AH1077" s="39" t="str" cm="1">
        <f t="array" ref="AH1077">IF(LEN(V1077)&gt;1,V1077,_xlfn.LET(_xlpm.cls,Y1077, _xlpm.ord,IFERROR(Z1077,"#N/C"), _xlpm.subord,IFERROR(AA1077,"#N/C"), _xlpm.infr,IFERROR(AB1077,"#N/C"), _xlpm.sf,IFERROR(AC1077,"#N/C"), _xlpm.fam,IFERROR(AD1077,"#N/C"), _xlpm.subfam,IF(TRIM(AE1077)="-","#N/C",IFERROR(AE1077,"#N/C")),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_xlpm.fallback,IF(IFERROR(Z1077,"#N/C")="#N/C",Y1077,IF(IFERROR(AA1077,"#N/C")="#N/C",Z1077,IF(IFERROR(AB1077,"#N/C")="#N/C",AA1077,IF(IFERROR(AC1077,"#N/C")="#N/C",AB1077,IF(IFERROR(AD1077,"#N/C")="#N/C",AC1077,IF(IFERROR(AE1077,"#N/C")="#N/C",AD1077,"#N/C")))))), _xlpm.finalResult,IF(OR(_xlpm.computedResult="",_xlpm.computedResult="#N/C"),_xlpm.fallback,_xlpm.computedResult), INDEX(_xlpm.finalResult,1)))</f>
        <v>fly</v>
      </c>
      <c r="AI1077" s="106" t="s">
        <v>35</v>
      </c>
      <c r="AJ1077" s="55" t="str">
        <f t="shared" si="142"/>
        <v>Insecta.Diptera.Brachycera.Muscomorpha.Muscoidea.Fanniidae.0.Fannia.#N/C</v>
      </c>
    </row>
    <row r="1078" spans="1:36" x14ac:dyDescent="0.25">
      <c r="A1078" s="3">
        <v>296</v>
      </c>
      <c r="B1078" s="50" t="str">
        <f t="shared" si="145"/>
        <v>FAIR-D4_296</v>
      </c>
      <c r="C1078" s="51" t="s">
        <v>908</v>
      </c>
      <c r="D1078" s="4">
        <f t="shared" si="148"/>
        <v>45169</v>
      </c>
      <c r="E1078" s="1" t="s">
        <v>1234</v>
      </c>
      <c r="F1078" s="81" t="str">
        <f>HYPERLINK(VLOOKUP(E1078,Video_List!G:K,5),"video")</f>
        <v>video</v>
      </c>
      <c r="G1078" s="5" t="str">
        <f>IF(ISBLANK(E1078),"",IFERROR(IF(MATCH(E1078,Video_List!$G:$G,)&gt;0,"ok",""),"errr"))</f>
        <v>ok</v>
      </c>
      <c r="H1078" s="1" t="s">
        <v>1234</v>
      </c>
      <c r="I1078" s="81" t="str">
        <f>HYPERLINK(VLOOKUP(H1078,Video_List!G:K,5),"video")</f>
        <v>video</v>
      </c>
      <c r="J1078" s="5" t="str">
        <f>IF(ISBLANK(H1078),"",IFERROR(IF(MATCH(H1078,Video_List!$G:$G,)&gt;0,"ok",""),"error"))</f>
        <v>ok</v>
      </c>
      <c r="K1078" s="2">
        <v>45169.471562500003</v>
      </c>
      <c r="L1078" s="2">
        <v>45169.472175925897</v>
      </c>
      <c r="M1078" s="59">
        <f t="shared" si="150"/>
        <v>6.1342589469859377E-4</v>
      </c>
      <c r="N1078" s="53" t="s">
        <v>46</v>
      </c>
      <c r="O1078" s="54" t="s">
        <v>35</v>
      </c>
      <c r="P1078" s="54" t="s">
        <v>46</v>
      </c>
      <c r="Q1078" s="6">
        <v>296</v>
      </c>
      <c r="R1078" s="5" t="str">
        <f t="shared" si="143"/>
        <v>FAIR-D4/296</v>
      </c>
      <c r="S1078" s="4" t="str">
        <f>IF(ISBLANK(E1078),"",IF(E1078=H1078, "1 video",CONCATENATE((+COUNTIFS(Video_List!$A:$A,Monitoring!C1078,Video_List!$D:$D,"&lt;=" &amp;Monitoring!L1078)-COUNTIFS(Video_List!$A:$A,Monitoring!C1078,Video_List!$D:$D,"&lt;=" &amp;Monitoring!K1078))+1," videos")))</f>
        <v>1 video</v>
      </c>
      <c r="T1078" s="54" t="s">
        <v>34</v>
      </c>
      <c r="U1078" s="75"/>
      <c r="V1078" s="7" t="str">
        <f t="shared" si="141"/>
        <v/>
      </c>
      <c r="W1078" s="85" t="str">
        <f t="shared" si="149"/>
        <v>no</v>
      </c>
      <c r="X1078" s="86" t="s">
        <v>35</v>
      </c>
      <c r="Y1078" s="87" t="str">
        <f>+IFERROR(IF(Z1078="#N/C","#N/C",INDEX(Taxonomy_UniqueValues!A:A,MATCH(Z1078,Taxonomy_UniqueValues!B:B,0))),"#N/C")</f>
        <v>Insecta</v>
      </c>
      <c r="Z1078" s="87" t="str">
        <f>+IFERROR(IF(AA1078="#N/C","#N/C",INDEX(Taxonomy_UniqueValues!B:B,MATCH(AA1078,Taxonomy_UniqueValues!C:C,0))),"#N/C")</f>
        <v>Diptera</v>
      </c>
      <c r="AA1078" s="87" t="s">
        <v>49</v>
      </c>
      <c r="AB1078" s="87" t="str">
        <f>+IFERROR(IF(AC1078="#N/C","#N/C",INDEX(Taxonomy_UniqueValues!D:D,MATCH(AC1078,Taxonomy_UniqueValues!E:E,0))),"#N/C")</f>
        <v>#N/C</v>
      </c>
      <c r="AC1078" s="87" t="str">
        <f>+IFERROR(IF(AD1078="#N/C","#N/C",INDEX(Taxonomy_UniqueValues!E:E,MATCH(AD1078,Taxonomy_UniqueValues!F:F,0))),"#N/C")</f>
        <v>#N/C</v>
      </c>
      <c r="AD1078" s="87" t="str">
        <f>+IFERROR(IF(AE1078="#N/C","#N/C",INDEX(Taxonomy_UniqueValues!F:F,MATCH(AE1078,Taxonomy_UniqueValues!G:G,0))),"#N/C")</f>
        <v>#N/C</v>
      </c>
      <c r="AE1078" s="87" t="str">
        <f>+IFERROR(IF(AF1078="#N/C","#N/C",INDEX(Taxonomy_UniqueValues!G:G,MATCH(AF1078,Taxonomy_UniqueValues!H:H,0))),"#N/C")</f>
        <v>#N/C</v>
      </c>
      <c r="AF1078" s="89" t="str">
        <f>+IFERROR(IF(AG1078="#N/C","#N/C",INDEX(Taxonomy_UniqueValues!H:H,MATCH(AG1078,Taxonomy_UniqueValues!I:I,0))),"#N/C")</f>
        <v>#N/C</v>
      </c>
      <c r="AG1078" s="88" t="s">
        <v>37</v>
      </c>
      <c r="AH1078" s="39" t="str" cm="1">
        <f t="array" ref="AH1078">IF(LEN(V1078)&gt;1,V1078,_xlfn.LET(_xlpm.cls,Y1078, _xlpm.ord,IFERROR(Z1078,"#N/C"), _xlpm.subord,IFERROR(AA1078,"#N/C"), _xlpm.infr,IFERROR(AB1078,"#N/C"), _xlpm.sf,IFERROR(AC1078,"#N/C"), _xlpm.fam,IFERROR(AD1078,"#N/C"), _xlpm.subfam,IF(TRIM(AE1078)="-","#N/C",IFERROR(AE1078,"#N/C")),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_xlpm.fallback,IF(IFERROR(Z1078,"#N/C")="#N/C",Y1078,IF(IFERROR(AA1078,"#N/C")="#N/C",Z1078,IF(IFERROR(AB1078,"#N/C")="#N/C",AA1078,IF(IFERROR(AC1078,"#N/C")="#N/C",AB1078,IF(IFERROR(AD1078,"#N/C")="#N/C",AC1078,IF(IFERROR(AE1078,"#N/C")="#N/C",AD1078,"#N/C")))))), _xlpm.finalResult,IF(OR(_xlpm.computedResult="",_xlpm.computedResult="#N/C"),_xlpm.fallback,_xlpm.computedResult), INDEX(_xlpm.finalResult,1)))</f>
        <v>Brachycera</v>
      </c>
      <c r="AI1078" s="106" t="s">
        <v>35</v>
      </c>
      <c r="AJ1078" s="55" t="str">
        <f t="shared" si="142"/>
        <v>Insecta.Diptera.Brachycera.#N/C.#N/C.#N/C.#N/C.#N/C.#N/C</v>
      </c>
    </row>
    <row r="1079" spans="1:36" x14ac:dyDescent="0.25">
      <c r="A1079" s="3">
        <v>297</v>
      </c>
      <c r="B1079" s="50" t="str">
        <f t="shared" si="145"/>
        <v>FAIR-D4_297</v>
      </c>
      <c r="C1079" s="51" t="s">
        <v>908</v>
      </c>
      <c r="D1079" s="4">
        <f t="shared" si="148"/>
        <v>45169</v>
      </c>
      <c r="E1079" s="1" t="s">
        <v>1235</v>
      </c>
      <c r="F1079" s="81" t="str">
        <f>HYPERLINK(VLOOKUP(E1079,Video_List!G:K,5),"video")</f>
        <v>video</v>
      </c>
      <c r="G1079" s="5" t="str">
        <f>IF(ISBLANK(E1079),"",IFERROR(IF(MATCH(E1079,Video_List!$G:$G,)&gt;0,"ok",""),"errr"))</f>
        <v>ok</v>
      </c>
      <c r="H1079" s="1" t="s">
        <v>1235</v>
      </c>
      <c r="I1079" s="81" t="str">
        <f>HYPERLINK(VLOOKUP(H1079,Video_List!G:K,5),"video")</f>
        <v>video</v>
      </c>
      <c r="J1079" s="5" t="str">
        <f>IF(ISBLANK(H1079),"",IFERROR(IF(MATCH(H1079,Video_List!$G:$G,)&gt;0,"ok",""),"error"))</f>
        <v>ok</v>
      </c>
      <c r="K1079" s="2">
        <v>45169.494444444397</v>
      </c>
      <c r="L1079" s="2">
        <v>45169.494560185201</v>
      </c>
      <c r="M1079" s="59">
        <f t="shared" si="150"/>
        <v>1.1574080417631194E-4</v>
      </c>
      <c r="N1079" s="53" t="s">
        <v>31</v>
      </c>
      <c r="O1079" s="54" t="s">
        <v>32</v>
      </c>
      <c r="P1079" s="54" t="s">
        <v>33</v>
      </c>
      <c r="Q1079" s="6">
        <v>297</v>
      </c>
      <c r="R1079" s="5" t="str">
        <f t="shared" si="143"/>
        <v>FAIR-D4/297</v>
      </c>
      <c r="S1079" s="4" t="str">
        <f>IF(ISBLANK(E1079),"",IF(E1079=H1079, "1 video",CONCATENATE((+COUNTIFS(Video_List!$A:$A,Monitoring!C1079,Video_List!$D:$D,"&lt;=" &amp;Monitoring!L1079)-COUNTIFS(Video_List!$A:$A,Monitoring!C1079,Video_List!$D:$D,"&lt;=" &amp;Monitoring!K1079))+1," videos")))</f>
        <v>1 video</v>
      </c>
      <c r="T1079" s="6" t="s">
        <v>537</v>
      </c>
      <c r="U1079" s="75"/>
      <c r="V1079" s="7" t="str">
        <f t="shared" si="141"/>
        <v/>
      </c>
      <c r="W1079" s="85" t="str">
        <f t="shared" si="149"/>
        <v>yes</v>
      </c>
      <c r="X1079" s="86" t="s">
        <v>35</v>
      </c>
      <c r="Y1079" s="87" t="str">
        <f>+IFERROR(IF(Z1079="#N/C","#N/C",INDEX(Taxonomy_UniqueValues!A:A,MATCH(Z1079,Taxonomy_UniqueValues!B:B,0))),"#N/C")</f>
        <v>Insecta</v>
      </c>
      <c r="Z1079" s="87" t="str">
        <f>+IFERROR(IF(AA1079="#N/C","#N/C",INDEX(Taxonomy_UniqueValues!B:B,MATCH(AA1079,Taxonomy_UniqueValues!C:C,0))),"#N/C")</f>
        <v>Diptera</v>
      </c>
      <c r="AA1079" s="87" t="str">
        <f>+IFERROR(IF(AC1079="#N/C","#N/C",INDEX(Taxonomy_UniqueValues!C:C,MATCH(AC1079,Taxonomy_UniqueValues!E:E,0))),"#N/C")</f>
        <v>Brachycera</v>
      </c>
      <c r="AB1079" s="87" t="str">
        <f>+IFERROR(IF(AC1079="#N/C","#N/C",INDEX(Taxonomy_UniqueValues!D:D,MATCH(AC1079,Taxonomy_UniqueValues!E:E,0))),"#N/C")</f>
        <v>Muscomorpha</v>
      </c>
      <c r="AC1079" s="87" t="str">
        <f>+IFERROR(IF(AD1079="#N/C","#N/C",INDEX(Taxonomy_UniqueValues!E:E,MATCH(AD1079,Taxonomy_UniqueValues!F:F,0))),"#N/C")</f>
        <v>Oestroidea</v>
      </c>
      <c r="AD1079" s="87" t="s">
        <v>577</v>
      </c>
      <c r="AE1079" s="87" t="str">
        <f>+IFERROR(IF(AF1079="#N/C","#N/C",INDEX(Taxonomy_UniqueValues!G:G,MATCH(AF1079,Taxonomy_UniqueValues!H:H,0))),"#N/C")</f>
        <v>#N/C</v>
      </c>
      <c r="AF1079" s="89" t="str">
        <f>+IFERROR(IF(AG1079="#N/C","#N/C",INDEX(Taxonomy_UniqueValues!H:H,MATCH(AG1079,Taxonomy_UniqueValues!I:I,0))),"#N/C")</f>
        <v>#N/C</v>
      </c>
      <c r="AG1079" s="88" t="s">
        <v>37</v>
      </c>
      <c r="AH1079" s="39" t="str" cm="1">
        <f t="array" ref="AH1079">IF(LEN(V1079)&gt;1,V1079,_xlfn.LET(_xlpm.cls,Y1079, _xlpm.ord,IFERROR(Z1079,"#N/C"), _xlpm.subord,IFERROR(AA1079,"#N/C"), _xlpm.infr,IFERROR(AB1079,"#N/C"), _xlpm.sf,IFERROR(AC1079,"#N/C"), _xlpm.fam,IFERROR(AD1079,"#N/C"), _xlpm.subfam,IF(TRIM(AE1079)="-","#N/C",IFERROR(AE1079,"#N/C")),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_xlpm.fallback,IF(IFERROR(Z1079,"#N/C")="#N/C",Y1079,IF(IFERROR(AA1079,"#N/C")="#N/C",Z1079,IF(IFERROR(AB1079,"#N/C")="#N/C",AA1079,IF(IFERROR(AC1079,"#N/C")="#N/C",AB1079,IF(IFERROR(AD1079,"#N/C")="#N/C",AC1079,IF(IFERROR(AE1079,"#N/C")="#N/C",AD1079,"#N/C")))))), _xlpm.finalResult,IF(OR(_xlpm.computedResult="",_xlpm.computedResult="#N/C"),_xlpm.fallback,_xlpm.computedResult), INDEX(_xlpm.finalResult,1)))</f>
        <v>flesh_fly</v>
      </c>
      <c r="AI1079" s="106" t="s">
        <v>35</v>
      </c>
      <c r="AJ1079" s="55" t="str">
        <f t="shared" si="142"/>
        <v>Insecta.Diptera.Brachycera.Muscomorpha.Oestroidea.Sarcophagidae.#N/C.#N/C.#N/C</v>
      </c>
    </row>
    <row r="1080" spans="1:36" x14ac:dyDescent="0.25">
      <c r="A1080" s="3">
        <v>298</v>
      </c>
      <c r="B1080" s="50" t="str">
        <f t="shared" si="145"/>
        <v>FAIR-D4_298</v>
      </c>
      <c r="C1080" s="51" t="s">
        <v>908</v>
      </c>
      <c r="D1080" s="4">
        <f t="shared" si="148"/>
        <v>45169</v>
      </c>
      <c r="E1080" s="1" t="s">
        <v>1236</v>
      </c>
      <c r="F1080" s="81" t="str">
        <f>HYPERLINK(VLOOKUP(E1080,Video_List!G:K,5),"video")</f>
        <v>video</v>
      </c>
      <c r="G1080" s="5" t="str">
        <f>IF(ISBLANK(E1080),"",IFERROR(IF(MATCH(E1080,Video_List!$G:$G,)&gt;0,"ok",""),"errr"))</f>
        <v>ok</v>
      </c>
      <c r="H1080" s="1" t="s">
        <v>1236</v>
      </c>
      <c r="I1080" s="81" t="str">
        <f>HYPERLINK(VLOOKUP(H1080,Video_List!G:K,5),"video")</f>
        <v>video</v>
      </c>
      <c r="J1080" s="5" t="str">
        <f>IF(ISBLANK(H1080),"",IFERROR(IF(MATCH(H1080,Video_List!$G:$G,)&gt;0,"ok",""),"error"))</f>
        <v>ok</v>
      </c>
      <c r="K1080" s="2">
        <v>45169.498819444503</v>
      </c>
      <c r="L1080" s="2">
        <v>45169.500057870398</v>
      </c>
      <c r="M1080" s="59">
        <f t="shared" si="150"/>
        <v>1.2384258952806704E-3</v>
      </c>
      <c r="N1080" s="53" t="s">
        <v>46</v>
      </c>
      <c r="O1080" s="54" t="s">
        <v>35</v>
      </c>
      <c r="P1080" s="54" t="s">
        <v>31</v>
      </c>
      <c r="Q1080" s="6">
        <v>298</v>
      </c>
      <c r="R1080" s="5" t="str">
        <f t="shared" si="143"/>
        <v>FAIR-D4/298</v>
      </c>
      <c r="S1080" s="4" t="str">
        <f>IF(ISBLANK(E1080),"",IF(E1080=H1080, "1 video",CONCATENATE((+COUNTIFS(Video_List!$A:$A,Monitoring!C1080,Video_List!$D:$D,"&lt;=" &amp;Monitoring!L1080)-COUNTIFS(Video_List!$A:$A,Monitoring!C1080,Video_List!$D:$D,"&lt;=" &amp;Monitoring!K1080))+1," videos")))</f>
        <v>1 video</v>
      </c>
      <c r="T1080" s="54" t="s">
        <v>34</v>
      </c>
      <c r="U1080" s="75"/>
      <c r="V1080" s="7" t="str">
        <f t="shared" si="141"/>
        <v/>
      </c>
      <c r="W1080" s="85" t="str">
        <f t="shared" si="149"/>
        <v>yes</v>
      </c>
      <c r="X1080" s="86" t="s">
        <v>32</v>
      </c>
      <c r="Y1080" s="87" t="str">
        <f>+IFERROR(IF(Z1080="#N/C","#N/C",IF(Z1080=0,INDEX(Taxonomy_UniqueValues!A:A,MATCH(AA1080,Taxonomy_UniqueValues!C:C,0)),INDEX(Taxonomy_UniqueValues!A:A,MATCH(Z1080,Taxonomy_UniqueValues!B:B,0)))),"#N/C")</f>
        <v>Insecta</v>
      </c>
      <c r="Z1080" s="87" t="str">
        <f>+IFERROR(IF(AA1080="#N/C","#N/C",IF(AA1080=0,INDEX(Taxonomy_UniqueValues!B:B,MATCH(AB1080,Taxonomy_UniqueValues!D:D,0)),INDEX(Taxonomy_UniqueValues!B:B,MATCH(AA1080,Taxonomy_UniqueValues!C:C,0)))),"#N/C")</f>
        <v>Diptera</v>
      </c>
      <c r="AA1080" s="87" t="str">
        <f>+IFERROR(IF(AB1080="#N/C","#N/C",IF(AB1080=0,INDEX(Taxonomy_UniqueValues!C:C,MATCH(AC1080,Taxonomy_UniqueValues!E:E,0)),INDEX(Taxonomy_UniqueValues!C:C,MATCH(AB1080,Taxonomy_UniqueValues!D:D,0)))),"#N/C")</f>
        <v>Brachycera</v>
      </c>
      <c r="AB1080" s="87" t="str">
        <f>+IFERROR(IF(AC1080="#N/C","#N/C",IF(AC1080=0,INDEX(Taxonomy_UniqueValues!D:D,MATCH(AD1080,Taxonomy_UniqueValues!F:F,0)),INDEX(Taxonomy_UniqueValues!D:D,MATCH(AC1080,Taxonomy_UniqueValues!E:E,0)))),"#N/C")</f>
        <v>Muscomorpha</v>
      </c>
      <c r="AC1080" s="87" t="str">
        <f>+IFERROR(IF(AD1080="#N/C","#N/C",IF(AD1080=0,INDEX(Taxonomy_UniqueValues!E:E,MATCH(AE1080,Taxonomy_UniqueValues!G:G,0)),INDEX(Taxonomy_UniqueValues!E:E,MATCH(AD1080,Taxonomy_UniqueValues!F:F,0)))),"#N/C")</f>
        <v>Muscoidea</v>
      </c>
      <c r="AD1080" s="87" t="str">
        <f>+IFERROR(IF(AE1080="#N/C","#N/C",IF(AE1080=0,INDEX(Taxonomy_UniqueValues!F:F,MATCH(AF1080,Taxonomy_UniqueValues!H:H,0)),INDEX(Taxonomy_UniqueValues!F:F,MATCH(AE1080,Taxonomy_UniqueValues!G:G,0)))),"#N/C")</f>
        <v>Fanniidae</v>
      </c>
      <c r="AE1080" s="87">
        <f>+IFERROR(IF(AF1080="#N/C","#N/C",INDEX(Taxonomy_UniqueValues!G:G,MATCH(AF1080,Taxonomy_UniqueValues!H:H,0))),"#N/C")</f>
        <v>0</v>
      </c>
      <c r="AF1080" s="89" t="s">
        <v>39</v>
      </c>
      <c r="AG1080" s="88" t="s">
        <v>37</v>
      </c>
      <c r="AH1080" s="39" t="str" cm="1">
        <f t="array" ref="AH1080">IF(LEN(V1080)&gt;1,V1080,_xlfn.LET(_xlpm.cls,Y1080, _xlpm.ord,IFERROR(Z1080,"#N/C"), _xlpm.subord,IFERROR(AA1080,"#N/C"), _xlpm.infr,IFERROR(AB1080,"#N/C"), _xlpm.sf,IFERROR(AC1080,"#N/C"), _xlpm.fam,IFERROR(AD1080,"#N/C"), _xlpm.subfam,IF(TRIM(AE1080)="-","#N/C",IFERROR(AE1080,"#N/C")),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_xlpm.fallback,IF(IFERROR(Z1080,"#N/C")="#N/C",Y1080,IF(IFERROR(AA1080,"#N/C")="#N/C",Z1080,IF(IFERROR(AB1080,"#N/C")="#N/C",AA1080,IF(IFERROR(AC1080,"#N/C")="#N/C",AB1080,IF(IFERROR(AD1080,"#N/C")="#N/C",AC1080,IF(IFERROR(AE1080,"#N/C")="#N/C",AD1080,"#N/C")))))), _xlpm.finalResult,IF(OR(_xlpm.computedResult="",_xlpm.computedResult="#N/C"),_xlpm.fallback,_xlpm.computedResult), INDEX(_xlpm.finalResult,1)))</f>
        <v>fly</v>
      </c>
      <c r="AI1080" s="106" t="s">
        <v>35</v>
      </c>
      <c r="AJ1080" s="55" t="str">
        <f t="shared" si="142"/>
        <v>Insecta.Diptera.Brachycera.Muscomorpha.Muscoidea.Fanniidae.0.Fannia.#N/C</v>
      </c>
    </row>
    <row r="1081" spans="1:36" x14ac:dyDescent="0.25">
      <c r="A1081" s="3">
        <v>299</v>
      </c>
      <c r="B1081" s="50" t="str">
        <f t="shared" si="145"/>
        <v>FAIR-D4_299</v>
      </c>
      <c r="C1081" s="51" t="s">
        <v>908</v>
      </c>
      <c r="D1081" s="4">
        <f t="shared" si="148"/>
        <v>45169</v>
      </c>
      <c r="E1081" s="1" t="s">
        <v>1237</v>
      </c>
      <c r="F1081" s="81" t="str">
        <f>HYPERLINK(VLOOKUP(E1081,Video_List!G:K,5),"video")</f>
        <v>video</v>
      </c>
      <c r="G1081" s="5" t="str">
        <f>IF(ISBLANK(E1081),"",IFERROR(IF(MATCH(E1081,Video_List!$G:$G,)&gt;0,"ok",""),"errr"))</f>
        <v>ok</v>
      </c>
      <c r="H1081" s="1" t="s">
        <v>1237</v>
      </c>
      <c r="I1081" s="81" t="str">
        <f>HYPERLINK(VLOOKUP(H1081,Video_List!G:K,5),"video")</f>
        <v>video</v>
      </c>
      <c r="J1081" s="5" t="str">
        <f>IF(ISBLANK(H1081),"",IFERROR(IF(MATCH(H1081,Video_List!$G:$G,)&gt;0,"ok",""),"error"))</f>
        <v>ok</v>
      </c>
      <c r="K1081" s="2">
        <v>45169.509398148199</v>
      </c>
      <c r="L1081" s="2">
        <v>45169.5096990741</v>
      </c>
      <c r="M1081" s="59">
        <f t="shared" si="150"/>
        <v>3.0092590168351308E-4</v>
      </c>
      <c r="N1081" s="53" t="s">
        <v>46</v>
      </c>
      <c r="O1081" s="54" t="s">
        <v>32</v>
      </c>
      <c r="P1081" s="54" t="s">
        <v>33</v>
      </c>
      <c r="Q1081" s="6">
        <v>299</v>
      </c>
      <c r="R1081" s="5" t="str">
        <f t="shared" si="143"/>
        <v>FAIR-D4/299</v>
      </c>
      <c r="S1081" s="4" t="str">
        <f>IF(ISBLANK(E1081),"",IF(E1081=H1081, "1 video",CONCATENATE((+COUNTIFS(Video_List!$A:$A,Monitoring!C1081,Video_List!$D:$D,"&lt;=" &amp;Monitoring!L1081)-COUNTIFS(Video_List!$A:$A,Monitoring!C1081,Video_List!$D:$D,"&lt;=" &amp;Monitoring!K1081))+1," videos")))</f>
        <v>1 video</v>
      </c>
      <c r="T1081" s="54" t="s">
        <v>34</v>
      </c>
      <c r="U1081" s="75"/>
      <c r="V1081" s="7" t="str">
        <f t="shared" si="141"/>
        <v/>
      </c>
      <c r="W1081" s="85" t="str">
        <f t="shared" si="149"/>
        <v>no</v>
      </c>
      <c r="X1081" s="86" t="s">
        <v>35</v>
      </c>
      <c r="Y1081" s="87" t="str">
        <f>+IFERROR(IF(Z1081="#N/C","#N/C",INDEX(Taxonomy_UniqueValues!A:A,MATCH(Z1081,Taxonomy_UniqueValues!B:B,0))),"#N/C")</f>
        <v>Insecta</v>
      </c>
      <c r="Z1081" s="87" t="str">
        <f>+IFERROR(IF(AA1081="#N/C","#N/C",INDEX(Taxonomy_UniqueValues!B:B,MATCH(AA1081,Taxonomy_UniqueValues!C:C,0))),"#N/C")</f>
        <v>Diptera</v>
      </c>
      <c r="AA1081" s="87" t="s">
        <v>49</v>
      </c>
      <c r="AB1081" s="87" t="str">
        <f>+IFERROR(IF(AC1081="#N/C","#N/C",INDEX(Taxonomy_UniqueValues!D:D,MATCH(AC1081,Taxonomy_UniqueValues!E:E,0))),"#N/C")</f>
        <v>#N/C</v>
      </c>
      <c r="AC1081" s="87" t="str">
        <f>+IFERROR(IF(AD1081="#N/C","#N/C",INDEX(Taxonomy_UniqueValues!E:E,MATCH(AD1081,Taxonomy_UniqueValues!F:F,0))),"#N/C")</f>
        <v>#N/C</v>
      </c>
      <c r="AD1081" s="87" t="str">
        <f>+IFERROR(IF(AE1081="#N/C","#N/C",INDEX(Taxonomy_UniqueValues!F:F,MATCH(AE1081,Taxonomy_UniqueValues!G:G,0))),"#N/C")</f>
        <v>#N/C</v>
      </c>
      <c r="AE1081" s="87" t="str">
        <f>+IFERROR(IF(AF1081="#N/C","#N/C",INDEX(Taxonomy_UniqueValues!G:G,MATCH(AF1081,Taxonomy_UniqueValues!H:H,0))),"#N/C")</f>
        <v>#N/C</v>
      </c>
      <c r="AF1081" s="89" t="str">
        <f>+IFERROR(IF(AG1081="#N/C","#N/C",INDEX(Taxonomy_UniqueValues!H:H,MATCH(AG1081,Taxonomy_UniqueValues!I:I,0))),"#N/C")</f>
        <v>#N/C</v>
      </c>
      <c r="AG1081" s="88" t="s">
        <v>37</v>
      </c>
      <c r="AH1081" s="39" t="str" cm="1">
        <f t="array" ref="AH1081">IF(LEN(V1081)&gt;1,V1081,_xlfn.LET(_xlpm.cls,Y1081, _xlpm.ord,IFERROR(Z1081,"#N/C"), _xlpm.subord,IFERROR(AA1081,"#N/C"), _xlpm.infr,IFERROR(AB1081,"#N/C"), _xlpm.sf,IFERROR(AC1081,"#N/C"), _xlpm.fam,IFERROR(AD1081,"#N/C"), _xlpm.subfam,IF(TRIM(AE1081)="-","#N/C",IFERROR(AE1081,"#N/C")),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_xlpm.fallback,IF(IFERROR(Z1081,"#N/C")="#N/C",Y1081,IF(IFERROR(AA1081,"#N/C")="#N/C",Z1081,IF(IFERROR(AB1081,"#N/C")="#N/C",AA1081,IF(IFERROR(AC1081,"#N/C")="#N/C",AB1081,IF(IFERROR(AD1081,"#N/C")="#N/C",AC1081,IF(IFERROR(AE1081,"#N/C")="#N/C",AD1081,"#N/C")))))), _xlpm.finalResult,IF(OR(_xlpm.computedResult="",_xlpm.computedResult="#N/C"),_xlpm.fallback,_xlpm.computedResult), INDEX(_xlpm.finalResult,1)))</f>
        <v>Brachycera</v>
      </c>
      <c r="AI1081" s="106" t="s">
        <v>35</v>
      </c>
      <c r="AJ1081" s="55" t="str">
        <f t="shared" si="142"/>
        <v>Insecta.Diptera.Brachycera.#N/C.#N/C.#N/C.#N/C.#N/C.#N/C</v>
      </c>
    </row>
    <row r="1082" spans="1:36" x14ac:dyDescent="0.25">
      <c r="A1082" s="3">
        <v>300</v>
      </c>
      <c r="B1082" s="50" t="str">
        <f t="shared" si="145"/>
        <v>FAIR-D4_300</v>
      </c>
      <c r="C1082" s="51" t="s">
        <v>908</v>
      </c>
      <c r="D1082" s="4">
        <f t="shared" ref="D1082:D1113" si="151">IF(ISBLANK(E1082),"",+VALUE(MID(E1082,FIND("_",E1082)+1,10)))</f>
        <v>45169</v>
      </c>
      <c r="E1082" s="1" t="s">
        <v>1238</v>
      </c>
      <c r="F1082" s="81" t="str">
        <f>HYPERLINK(VLOOKUP(E1082,Video_List!G:K,5),"video")</f>
        <v>video</v>
      </c>
      <c r="G1082" s="5" t="str">
        <f>IF(ISBLANK(E1082),"",IFERROR(IF(MATCH(E1082,Video_List!$G:$G,)&gt;0,"ok",""),"errr"))</f>
        <v>ok</v>
      </c>
      <c r="H1082" s="1" t="s">
        <v>1239</v>
      </c>
      <c r="I1082" s="81" t="str">
        <f>HYPERLINK(VLOOKUP(H1082,Video_List!G:K,5),"video")</f>
        <v>video</v>
      </c>
      <c r="J1082" s="5" t="str">
        <f>IF(ISBLANK(H1082),"",IFERROR(IF(MATCH(H1082,Video_List!$G:$G,)&gt;0,"ok",""),"error"))</f>
        <v>ok</v>
      </c>
      <c r="K1082" s="2">
        <v>45169.515833333302</v>
      </c>
      <c r="L1082" s="2">
        <v>45169.518738425897</v>
      </c>
      <c r="M1082" s="59">
        <f t="shared" si="150"/>
        <v>2.905092595028691E-3</v>
      </c>
      <c r="N1082" s="53" t="s">
        <v>31</v>
      </c>
      <c r="O1082" s="54" t="s">
        <v>35</v>
      </c>
      <c r="P1082" s="54" t="s">
        <v>33</v>
      </c>
      <c r="Q1082" s="6">
        <v>300</v>
      </c>
      <c r="R1082" s="5" t="str">
        <f t="shared" si="143"/>
        <v>FAIR-D4/300</v>
      </c>
      <c r="S1082" s="4" t="str">
        <f>IF(ISBLANK(E1082),"",IF(E1082=H1082, "1 video",CONCATENATE((+COUNTIFS(Video_List!$A:$A,Monitoring!C1082,Video_List!$D:$D,"&lt;=" &amp;Monitoring!L1082)-COUNTIFS(Video_List!$A:$A,Monitoring!C1082,Video_List!$D:$D,"&lt;=" &amp;Monitoring!K1082))+1," videos")))</f>
        <v>3 videos</v>
      </c>
      <c r="T1082" s="54" t="s">
        <v>34</v>
      </c>
      <c r="U1082" s="75"/>
      <c r="V1082" s="7" t="str">
        <f t="shared" si="141"/>
        <v/>
      </c>
      <c r="W1082" s="85" t="str">
        <f t="shared" si="149"/>
        <v>yes</v>
      </c>
      <c r="X1082" s="86" t="s">
        <v>35</v>
      </c>
      <c r="Y1082" s="87" t="str">
        <f>+IFERROR(IF(Z1082="#N/C","#N/C",INDEX(Taxonomy_UniqueValues!A:A,MATCH(Z1082,Taxonomy_UniqueValues!B:B,0))),"#N/C")</f>
        <v>Insecta</v>
      </c>
      <c r="Z1082" s="87" t="str">
        <f>+IFERROR(IF(AA1082="#N/C","#N/C",INDEX(Taxonomy_UniqueValues!B:B,MATCH(AA1082,Taxonomy_UniqueValues!C:C,0))),"#N/C")</f>
        <v>Diptera</v>
      </c>
      <c r="AA1082" s="87" t="str">
        <f>+IFERROR(IF(AC1082="#N/C","#N/C",INDEX(Taxonomy_UniqueValues!C:C,MATCH(AC1082,Taxonomy_UniqueValues!E:E,0))),"#N/C")</f>
        <v>Brachycera</v>
      </c>
      <c r="AB1082" s="87" t="str">
        <f>+IFERROR(IF(AC1082="#N/C","#N/C",INDEX(Taxonomy_UniqueValues!D:D,MATCH(AC1082,Taxonomy_UniqueValues!E:E,0))),"#N/C")</f>
        <v>Muscomorpha</v>
      </c>
      <c r="AC1082" s="87" t="s">
        <v>36</v>
      </c>
      <c r="AD1082" s="87" t="str">
        <f>+IFERROR(IF(AE1082="#N/C","#N/C",INDEX(Taxonomy_UniqueValues!F:F,MATCH(AE1082,Taxonomy_UniqueValues!G:G,0))),"#N/C")</f>
        <v>#N/C</v>
      </c>
      <c r="AE1082" s="87" t="str">
        <f>+IFERROR(IF(AF1082="#N/C","#N/C",INDEX(Taxonomy_UniqueValues!G:G,MATCH(AF1082,Taxonomy_UniqueValues!H:H,0))),"#N/C")</f>
        <v>#N/C</v>
      </c>
      <c r="AF1082" s="89" t="str">
        <f>+IFERROR(IF(AG1082="#N/C","#N/C",INDEX(Taxonomy_UniqueValues!H:H,MATCH(AG1082,Taxonomy_UniqueValues!I:I,0))),"#N/C")</f>
        <v>#N/C</v>
      </c>
      <c r="AG1082" s="88" t="s">
        <v>37</v>
      </c>
      <c r="AH1082" s="39" t="str" cm="1">
        <f t="array" ref="AH1082">IF(LEN(V1082)&gt;1,V1082,_xlfn.LET(_xlpm.cls,Y1082, _xlpm.ord,IFERROR(Z1082,"#N/C"), _xlpm.subord,IFERROR(AA1082,"#N/C"), _xlpm.infr,IFERROR(AB1082,"#N/C"), _xlpm.sf,IFERROR(AC1082,"#N/C"), _xlpm.fam,IFERROR(AD1082,"#N/C"), _xlpm.subfam,IF(TRIM(AE1082)="-","#N/C",IFERROR(AE1082,"#N/C")),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_xlpm.fallback,IF(IFERROR(Z1082,"#N/C")="#N/C",Y1082,IF(IFERROR(AA1082,"#N/C")="#N/C",Z1082,IF(IFERROR(AB1082,"#N/C")="#N/C",AA1082,IF(IFERROR(AC1082,"#N/C")="#N/C",AB1082,IF(IFERROR(AD1082,"#N/C")="#N/C",AC1082,IF(IFERROR(AE1082,"#N/C")="#N/C",AD1082,"#N/C")))))), _xlpm.finalResult,IF(OR(_xlpm.computedResult="",_xlpm.computedResult="#N/C"),_xlpm.fallback,_xlpm.computedResult), INDEX(_xlpm.finalResult,1)))</f>
        <v>Muscoidea</v>
      </c>
      <c r="AI1082" s="106" t="s">
        <v>35</v>
      </c>
      <c r="AJ1082" s="55" t="str">
        <f t="shared" si="142"/>
        <v>Insecta.Diptera.Brachycera.Muscomorpha.Muscoidea.#N/C.#N/C.#N/C.#N/C</v>
      </c>
    </row>
    <row r="1083" spans="1:36" x14ac:dyDescent="0.25">
      <c r="A1083" s="3">
        <v>301</v>
      </c>
      <c r="B1083" s="50" t="str">
        <f t="shared" si="145"/>
        <v>FAIR-D4_301</v>
      </c>
      <c r="C1083" s="51" t="s">
        <v>908</v>
      </c>
      <c r="D1083" s="4">
        <f t="shared" si="151"/>
        <v>45169</v>
      </c>
      <c r="E1083" s="1" t="s">
        <v>1240</v>
      </c>
      <c r="F1083" s="81" t="str">
        <f>HYPERLINK(VLOOKUP(E1083,Video_List!G:K,5),"video")</f>
        <v>video</v>
      </c>
      <c r="G1083" s="5" t="str">
        <f>IF(ISBLANK(E1083),"",IFERROR(IF(MATCH(E1083,Video_List!$G:$G,)&gt;0,"ok",""),"errr"))</f>
        <v>ok</v>
      </c>
      <c r="H1083" s="1" t="s">
        <v>1239</v>
      </c>
      <c r="I1083" s="81" t="str">
        <f>HYPERLINK(VLOOKUP(H1083,Video_List!G:K,5),"video")</f>
        <v>video</v>
      </c>
      <c r="J1083" s="5" t="str">
        <f>IF(ISBLANK(H1083),"",IFERROR(IF(MATCH(H1083,Video_List!$G:$G,)&gt;0,"ok",""),"error"))</f>
        <v>ok</v>
      </c>
      <c r="K1083" s="2">
        <v>45169.517719907402</v>
      </c>
      <c r="L1083" s="2">
        <v>45169.518692129597</v>
      </c>
      <c r="M1083" s="59">
        <f t="shared" si="150"/>
        <v>9.72222194832284E-4</v>
      </c>
      <c r="N1083" s="53" t="s">
        <v>46</v>
      </c>
      <c r="O1083" s="54" t="s">
        <v>35</v>
      </c>
      <c r="P1083" s="54" t="s">
        <v>46</v>
      </c>
      <c r="Q1083" s="6">
        <v>301</v>
      </c>
      <c r="R1083" s="5" t="str">
        <f t="shared" si="143"/>
        <v>FAIR-D4/301</v>
      </c>
      <c r="S1083" s="4" t="str">
        <f>IF(ISBLANK(E1083),"",IF(E1083=H1083, "1 video",CONCATENATE((+COUNTIFS(Video_List!$A:$A,Monitoring!C1083,Video_List!$D:$D,"&lt;=" &amp;Monitoring!L1083)-COUNTIFS(Video_List!$A:$A,Monitoring!C1083,Video_List!$D:$D,"&lt;=" &amp;Monitoring!K1083))+1," videos")))</f>
        <v>2 videos</v>
      </c>
      <c r="T1083" s="54" t="s">
        <v>34</v>
      </c>
      <c r="U1083" s="75"/>
      <c r="V1083" s="7" t="str">
        <f t="shared" si="141"/>
        <v/>
      </c>
      <c r="W1083" s="93" t="s">
        <v>32</v>
      </c>
      <c r="X1083" s="94" t="s">
        <v>32</v>
      </c>
      <c r="Y1083" s="95" t="s">
        <v>85</v>
      </c>
      <c r="Z1083" s="95" t="s">
        <v>289</v>
      </c>
      <c r="AA1083" s="95" t="s">
        <v>49</v>
      </c>
      <c r="AB1083" s="87" t="str">
        <f>+IFERROR(IF(AC1083="#N/C","#N/C",INDEX(Taxonomy_UniqueValues!D:D,MATCH(AC1083,Taxonomy_UniqueValues!E:E,0))),"#N/C")</f>
        <v>Muscomorpha</v>
      </c>
      <c r="AC1083" s="95" t="s">
        <v>3776</v>
      </c>
      <c r="AD1083" s="95" t="s">
        <v>1241</v>
      </c>
      <c r="AE1083" s="95" t="s">
        <v>1242</v>
      </c>
      <c r="AF1083" s="96" t="s">
        <v>1243</v>
      </c>
      <c r="AG1083" s="88" t="s">
        <v>37</v>
      </c>
      <c r="AH1083" s="39" t="str" cm="1">
        <f t="array" ref="AH1083">IF(LEN(V1083)&gt;1,V1083,_xlfn.LET(_xlpm.cls,Y1083, _xlpm.ord,IFERROR(Z1083,"#N/C"), _xlpm.subord,IFERROR(AA1083,"#N/C"), _xlpm.infr,IFERROR(AB1083,"#N/C"), _xlpm.sf,IFERROR(AC1083,"#N/C"), _xlpm.fam,IFERROR(AD1083,"#N/C"), _xlpm.subfam,IF(TRIM(AE1083)="-","#N/C",IFERROR(AE1083,"#N/C")),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_xlpm.fallback,IF(IFERROR(Z1083,"#N/C")="#N/C",Y1083,IF(IFERROR(AA1083,"#N/C")="#N/C",Z1083,IF(IFERROR(AB1083,"#N/C")="#N/C",AA1083,IF(IFERROR(AC1083,"#N/C")="#N/C",AB1083,IF(IFERROR(AD1083,"#N/C")="#N/C",AC1083,IF(IFERROR(AE1083,"#N/C")="#N/C",AD1083,"#N/C")))))), _xlpm.finalResult,IF(OR(_xlpm.computedResult="",_xlpm.computedResult="#N/C"),_xlpm.fallback,_xlpm.computedResult), INDEX(_xlpm.finalResult,1)))</f>
        <v>fly</v>
      </c>
      <c r="AI1083" s="106" t="s">
        <v>35</v>
      </c>
      <c r="AJ1083" s="55" t="str">
        <f t="shared" si="142"/>
        <v>Insecta.Diptera.Brachycera.Muscomorpha.Carnoidea.Chloropidae.Chloropinae.Thaumatomyia.#N/C</v>
      </c>
    </row>
    <row r="1084" spans="1:36" x14ac:dyDescent="0.25">
      <c r="A1084" s="3">
        <v>302</v>
      </c>
      <c r="B1084" s="50" t="str">
        <f t="shared" si="145"/>
        <v>FAIR-D4_302</v>
      </c>
      <c r="C1084" s="51" t="s">
        <v>908</v>
      </c>
      <c r="D1084" s="4">
        <f t="shared" si="151"/>
        <v>45169</v>
      </c>
      <c r="E1084" s="1" t="s">
        <v>1244</v>
      </c>
      <c r="F1084" s="81" t="str">
        <f>HYPERLINK(VLOOKUP(E1084,Video_List!G:K,5),"video")</f>
        <v>video</v>
      </c>
      <c r="G1084" s="5" t="str">
        <f>IF(ISBLANK(E1084),"",IFERROR(IF(MATCH(E1084,Video_List!$G:$G,)&gt;0,"ok",""),"errr"))</f>
        <v>ok</v>
      </c>
      <c r="H1084" s="1" t="s">
        <v>1244</v>
      </c>
      <c r="I1084" s="81" t="str">
        <f>HYPERLINK(VLOOKUP(H1084,Video_List!G:K,5),"video")</f>
        <v>video</v>
      </c>
      <c r="J1084" s="5" t="str">
        <f>IF(ISBLANK(H1084),"",IFERROR(IF(MATCH(H1084,Video_List!$G:$G,)&gt;0,"ok",""),"error"))</f>
        <v>ok</v>
      </c>
      <c r="K1084" s="2">
        <v>45169.520856481497</v>
      </c>
      <c r="L1084" s="2">
        <v>45169.5211921296</v>
      </c>
      <c r="M1084" s="59">
        <f t="shared" si="150"/>
        <v>3.3564810291863978E-4</v>
      </c>
      <c r="N1084" s="53" t="s">
        <v>46</v>
      </c>
      <c r="O1084" s="54" t="s">
        <v>35</v>
      </c>
      <c r="P1084" s="54" t="s">
        <v>46</v>
      </c>
      <c r="Q1084" s="6">
        <v>302</v>
      </c>
      <c r="R1084" s="5" t="str">
        <f t="shared" si="143"/>
        <v>FAIR-D4/302</v>
      </c>
      <c r="S1084" s="4" t="str">
        <f>IF(ISBLANK(E1084),"",IF(E1084=H1084, "1 video",CONCATENATE((+COUNTIFS(Video_List!$A:$A,Monitoring!C1084,Video_List!$D:$D,"&lt;=" &amp;Monitoring!L1084)-COUNTIFS(Video_List!$A:$A,Monitoring!C1084,Video_List!$D:$D,"&lt;=" &amp;Monitoring!K1084))+1," videos")))</f>
        <v>1 video</v>
      </c>
      <c r="T1084" s="54" t="s">
        <v>34</v>
      </c>
      <c r="U1084" s="75"/>
      <c r="V1084" s="7" t="str">
        <f t="shared" si="141"/>
        <v/>
      </c>
      <c r="W1084" s="97" t="s">
        <v>35</v>
      </c>
      <c r="X1084" s="98" t="s">
        <v>35</v>
      </c>
      <c r="Y1084" s="95" t="s">
        <v>85</v>
      </c>
      <c r="Z1084" s="95" t="s">
        <v>289</v>
      </c>
      <c r="AA1084" s="95" t="s">
        <v>49</v>
      </c>
      <c r="AB1084" s="87" t="str">
        <f>+IFERROR(IF(AC1084="#N/C","#N/C",INDEX(Taxonomy_UniqueValues!D:D,MATCH(AC1084,Taxonomy_UniqueValues!E:E,0))),"#N/C")</f>
        <v>#N/C</v>
      </c>
      <c r="AC1084" s="99" t="s">
        <v>37</v>
      </c>
      <c r="AD1084" s="99" t="s">
        <v>37</v>
      </c>
      <c r="AE1084" s="99" t="s">
        <v>37</v>
      </c>
      <c r="AF1084" s="100" t="s">
        <v>37</v>
      </c>
      <c r="AG1084" s="88" t="s">
        <v>37</v>
      </c>
      <c r="AH1084" s="39" t="str" cm="1">
        <f t="array" ref="AH1084">IF(LEN(V1084)&gt;1,V1084,_xlfn.LET(_xlpm.cls,Y1084, _xlpm.ord,IFERROR(Z1084,"#N/C"), _xlpm.subord,IFERROR(AA1084,"#N/C"), _xlpm.infr,IFERROR(AB1084,"#N/C"), _xlpm.sf,IFERROR(AC1084,"#N/C"), _xlpm.fam,IFERROR(AD1084,"#N/C"), _xlpm.subfam,IF(TRIM(AE1084)="-","#N/C",IFERROR(AE1084,"#N/C")),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_xlpm.fallback,IF(IFERROR(Z1084,"#N/C")="#N/C",Y1084,IF(IFERROR(AA1084,"#N/C")="#N/C",Z1084,IF(IFERROR(AB1084,"#N/C")="#N/C",AA1084,IF(IFERROR(AC1084,"#N/C")="#N/C",AB1084,IF(IFERROR(AD1084,"#N/C")="#N/C",AC1084,IF(IFERROR(AE1084,"#N/C")="#N/C",AD1084,"#N/C")))))), _xlpm.finalResult,IF(OR(_xlpm.computedResult="",_xlpm.computedResult="#N/C"),_xlpm.fallback,_xlpm.computedResult), INDEX(_xlpm.finalResult,1)))</f>
        <v>Brachycera</v>
      </c>
      <c r="AI1084" s="106" t="s">
        <v>35</v>
      </c>
      <c r="AJ1084" s="55" t="str">
        <f t="shared" si="142"/>
        <v>Insecta.Diptera.Brachycera.#N/C.#N/C.#N/C.#N/C.#N/C.#N/C</v>
      </c>
    </row>
    <row r="1085" spans="1:36" x14ac:dyDescent="0.25">
      <c r="A1085" s="3">
        <v>303</v>
      </c>
      <c r="B1085" s="50" t="str">
        <f t="shared" si="145"/>
        <v>FAIR-D4_303</v>
      </c>
      <c r="C1085" s="51" t="s">
        <v>908</v>
      </c>
      <c r="D1085" s="4">
        <f t="shared" si="151"/>
        <v>45169</v>
      </c>
      <c r="E1085" s="1" t="s">
        <v>1245</v>
      </c>
      <c r="F1085" s="81" t="str">
        <f>HYPERLINK(VLOOKUP(E1085,Video_List!G:K,5),"video")</f>
        <v>video</v>
      </c>
      <c r="G1085" s="5" t="str">
        <f>IF(ISBLANK(E1085),"",IFERROR(IF(MATCH(E1085,Video_List!$G:$G,)&gt;0,"ok",""),"errr"))</f>
        <v>ok</v>
      </c>
      <c r="H1085" s="1" t="s">
        <v>1246</v>
      </c>
      <c r="I1085" s="81" t="str">
        <f>HYPERLINK(VLOOKUP(H1085,Video_List!G:K,5),"video")</f>
        <v>video</v>
      </c>
      <c r="J1085" s="5" t="str">
        <f>IF(ISBLANK(H1085),"",IFERROR(IF(MATCH(H1085,Video_List!$G:$G,)&gt;0,"ok",""),"error"))</f>
        <v>ok</v>
      </c>
      <c r="K1085" s="2">
        <v>45169.542303240698</v>
      </c>
      <c r="L1085" s="2">
        <v>45169.544872685197</v>
      </c>
      <c r="M1085" s="59">
        <f t="shared" si="150"/>
        <v>2.5694444993860088E-3</v>
      </c>
      <c r="N1085" s="53" t="s">
        <v>46</v>
      </c>
      <c r="O1085" s="54" t="s">
        <v>35</v>
      </c>
      <c r="P1085" s="54" t="s">
        <v>46</v>
      </c>
      <c r="Q1085" s="6">
        <v>303</v>
      </c>
      <c r="R1085" s="5" t="str">
        <f t="shared" si="143"/>
        <v>FAIR-D4/303</v>
      </c>
      <c r="S1085" s="4" t="str">
        <f>IF(ISBLANK(E1085),"",IF(E1085=H1085, "1 video",CONCATENATE((+COUNTIFS(Video_List!$A:$A,Monitoring!C1085,Video_List!$D:$D,"&lt;=" &amp;Monitoring!L1085)-COUNTIFS(Video_List!$A:$A,Monitoring!C1085,Video_List!$D:$D,"&lt;=" &amp;Monitoring!K1085))+1," videos")))</f>
        <v>4 videos</v>
      </c>
      <c r="T1085" s="54" t="s">
        <v>34</v>
      </c>
      <c r="U1085" s="75"/>
      <c r="V1085" s="7" t="str">
        <f t="shared" si="141"/>
        <v/>
      </c>
      <c r="W1085" s="97" t="s">
        <v>35</v>
      </c>
      <c r="X1085" s="98" t="s">
        <v>35</v>
      </c>
      <c r="Y1085" s="95" t="s">
        <v>85</v>
      </c>
      <c r="Z1085" s="95" t="s">
        <v>289</v>
      </c>
      <c r="AA1085" s="95" t="s">
        <v>49</v>
      </c>
      <c r="AB1085" s="87" t="str">
        <f>+IFERROR(IF(AC1085="#N/C","#N/C",INDEX(Taxonomy_UniqueValues!D:D,MATCH(AC1085,Taxonomy_UniqueValues!E:E,0))),"#N/C")</f>
        <v>#N/C</v>
      </c>
      <c r="AC1085" s="99" t="s">
        <v>37</v>
      </c>
      <c r="AD1085" s="99" t="s">
        <v>37</v>
      </c>
      <c r="AE1085" s="99" t="s">
        <v>37</v>
      </c>
      <c r="AF1085" s="100" t="s">
        <v>37</v>
      </c>
      <c r="AG1085" s="88" t="s">
        <v>37</v>
      </c>
      <c r="AH1085" s="39" t="str" cm="1">
        <f t="array" ref="AH1085">IF(LEN(V1085)&gt;1,V1085,_xlfn.LET(_xlpm.cls,Y1085, _xlpm.ord,IFERROR(Z1085,"#N/C"), _xlpm.subord,IFERROR(AA1085,"#N/C"), _xlpm.infr,IFERROR(AB1085,"#N/C"), _xlpm.sf,IFERROR(AC1085,"#N/C"), _xlpm.fam,IFERROR(AD1085,"#N/C"), _xlpm.subfam,IF(TRIM(AE1085)="-","#N/C",IFERROR(AE1085,"#N/C")),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_xlpm.fallback,IF(IFERROR(Z1085,"#N/C")="#N/C",Y1085,IF(IFERROR(AA1085,"#N/C")="#N/C",Z1085,IF(IFERROR(AB1085,"#N/C")="#N/C",AA1085,IF(IFERROR(AC1085,"#N/C")="#N/C",AB1085,IF(IFERROR(AD1085,"#N/C")="#N/C",AC1085,IF(IFERROR(AE1085,"#N/C")="#N/C",AD1085,"#N/C")))))), _xlpm.finalResult,IF(OR(_xlpm.computedResult="",_xlpm.computedResult="#N/C"),_xlpm.fallback,_xlpm.computedResult), INDEX(_xlpm.finalResult,1)))</f>
        <v>Brachycera</v>
      </c>
      <c r="AI1085" s="106" t="s">
        <v>35</v>
      </c>
      <c r="AJ1085" s="55" t="str">
        <f t="shared" si="142"/>
        <v>Insecta.Diptera.Brachycera.#N/C.#N/C.#N/C.#N/C.#N/C.#N/C</v>
      </c>
    </row>
    <row r="1086" spans="1:36" x14ac:dyDescent="0.25">
      <c r="A1086" s="3">
        <v>304</v>
      </c>
      <c r="B1086" s="50" t="str">
        <f t="shared" si="145"/>
        <v>FAIR-D4_304</v>
      </c>
      <c r="C1086" s="51" t="s">
        <v>908</v>
      </c>
      <c r="D1086" s="4">
        <f t="shared" si="151"/>
        <v>45169</v>
      </c>
      <c r="E1086" s="1" t="s">
        <v>1247</v>
      </c>
      <c r="F1086" s="81" t="str">
        <f>HYPERLINK(VLOOKUP(E1086,Video_List!G:K,5),"video")</f>
        <v>video</v>
      </c>
      <c r="G1086" s="5" t="str">
        <f>IF(ISBLANK(E1086),"",IFERROR(IF(MATCH(E1086,Video_List!$G:$G,)&gt;0,"ok",""),"errr"))</f>
        <v>ok</v>
      </c>
      <c r="H1086" s="1" t="s">
        <v>1247</v>
      </c>
      <c r="I1086" s="81" t="str">
        <f>HYPERLINK(VLOOKUP(H1086,Video_List!G:K,5),"video")</f>
        <v>video</v>
      </c>
      <c r="J1086" s="5" t="str">
        <f>IF(ISBLANK(H1086),"",IFERROR(IF(MATCH(H1086,Video_List!$G:$G,)&gt;0,"ok",""),"error"))</f>
        <v>ok</v>
      </c>
      <c r="K1086" s="2">
        <v>45169.5995833333</v>
      </c>
      <c r="L1086" s="2">
        <v>45169.599814814799</v>
      </c>
      <c r="M1086" s="59">
        <f t="shared" si="150"/>
        <v>2.3148149921325967E-4</v>
      </c>
      <c r="N1086" s="53" t="s">
        <v>31</v>
      </c>
      <c r="O1086" s="54" t="s">
        <v>32</v>
      </c>
      <c r="P1086" s="54" t="s">
        <v>33</v>
      </c>
      <c r="Q1086" s="6">
        <v>304</v>
      </c>
      <c r="R1086" s="5" t="str">
        <f t="shared" si="143"/>
        <v>FAIR-D4/304</v>
      </c>
      <c r="S1086" s="4" t="str">
        <f>IF(ISBLANK(E1086),"",IF(E1086=H1086, "1 video",CONCATENATE((+COUNTIFS(Video_List!$A:$A,Monitoring!C1086,Video_List!$D:$D,"&lt;=" &amp;Monitoring!L1086)-COUNTIFS(Video_List!$A:$A,Monitoring!C1086,Video_List!$D:$D,"&lt;=" &amp;Monitoring!K1086))+1," videos")))</f>
        <v>1 video</v>
      </c>
      <c r="T1086" s="54" t="s">
        <v>34</v>
      </c>
      <c r="U1086" s="75"/>
      <c r="V1086" s="7" t="str">
        <f t="shared" si="141"/>
        <v/>
      </c>
      <c r="W1086" s="93" t="s">
        <v>32</v>
      </c>
      <c r="X1086" s="98" t="s">
        <v>35</v>
      </c>
      <c r="Y1086" s="95" t="s">
        <v>85</v>
      </c>
      <c r="Z1086" s="95" t="s">
        <v>289</v>
      </c>
      <c r="AA1086" s="95" t="s">
        <v>49</v>
      </c>
      <c r="AB1086" s="87" t="str">
        <f>+IFERROR(IF(AC1086="#N/C","#N/C",INDEX(Taxonomy_UniqueValues!D:D,MATCH(AC1086,Taxonomy_UniqueValues!E:E,0))),"#N/C")</f>
        <v>Muscomorpha</v>
      </c>
      <c r="AC1086" s="95" t="s">
        <v>36</v>
      </c>
      <c r="AD1086" s="99" t="s">
        <v>37</v>
      </c>
      <c r="AE1086" s="99" t="s">
        <v>37</v>
      </c>
      <c r="AF1086" s="100" t="s">
        <v>37</v>
      </c>
      <c r="AG1086" s="88" t="s">
        <v>37</v>
      </c>
      <c r="AH1086" s="39" t="str" cm="1">
        <f t="array" ref="AH1086">IF(LEN(V1086)&gt;1,V1086,_xlfn.LET(_xlpm.cls,Y1086, _xlpm.ord,IFERROR(Z1086,"#N/C"), _xlpm.subord,IFERROR(AA1086,"#N/C"), _xlpm.infr,IFERROR(AB1086,"#N/C"), _xlpm.sf,IFERROR(AC1086,"#N/C"), _xlpm.fam,IFERROR(AD1086,"#N/C"), _xlpm.subfam,IF(TRIM(AE1086)="-","#N/C",IFERROR(AE1086,"#N/C")),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_xlpm.fallback,IF(IFERROR(Z1086,"#N/C")="#N/C",Y1086,IF(IFERROR(AA1086,"#N/C")="#N/C",Z1086,IF(IFERROR(AB1086,"#N/C")="#N/C",AA1086,IF(IFERROR(AC1086,"#N/C")="#N/C",AB1086,IF(IFERROR(AD1086,"#N/C")="#N/C",AC1086,IF(IFERROR(AE1086,"#N/C")="#N/C",AD1086,"#N/C")))))), _xlpm.finalResult,IF(OR(_xlpm.computedResult="",_xlpm.computedResult="#N/C"),_xlpm.fallback,_xlpm.computedResult), INDEX(_xlpm.finalResult,1)))</f>
        <v>Muscoidea</v>
      </c>
      <c r="AI1086" s="106" t="s">
        <v>35</v>
      </c>
      <c r="AJ1086" s="55" t="str">
        <f t="shared" si="142"/>
        <v>Insecta.Diptera.Brachycera.Muscomorpha.Muscoidea.#N/C.#N/C.#N/C.#N/C</v>
      </c>
    </row>
    <row r="1087" spans="1:36" x14ac:dyDescent="0.25">
      <c r="A1087" s="3">
        <v>305</v>
      </c>
      <c r="B1087" s="50" t="str">
        <f t="shared" ref="B1087:B1150" si="152">+_xlfn.CONCAT(C1087,"_",A1087)</f>
        <v>FAIR-D4_305</v>
      </c>
      <c r="C1087" s="51" t="s">
        <v>908</v>
      </c>
      <c r="D1087" s="4">
        <f t="shared" si="151"/>
        <v>45169</v>
      </c>
      <c r="E1087" s="1" t="s">
        <v>1248</v>
      </c>
      <c r="F1087" s="81" t="str">
        <f>HYPERLINK(VLOOKUP(E1087,Video_List!G:K,5),"video")</f>
        <v>video</v>
      </c>
      <c r="G1087" s="5" t="str">
        <f>IF(ISBLANK(E1087),"",IFERROR(IF(MATCH(E1087,Video_List!$G:$G,)&gt;0,"ok",""),"errr"))</f>
        <v>ok</v>
      </c>
      <c r="H1087" s="1" t="s">
        <v>1248</v>
      </c>
      <c r="I1087" s="81" t="str">
        <f>HYPERLINK(VLOOKUP(H1087,Video_List!G:K,5),"video")</f>
        <v>video</v>
      </c>
      <c r="J1087" s="5" t="str">
        <f>IF(ISBLANK(H1087),"",IFERROR(IF(MATCH(H1087,Video_List!$G:$G,)&gt;0,"ok",""),"error"))</f>
        <v>ok</v>
      </c>
      <c r="K1087" s="2">
        <v>45169.637499999997</v>
      </c>
      <c r="L1087" s="2">
        <v>45169.638090277796</v>
      </c>
      <c r="M1087" s="59">
        <f t="shared" si="150"/>
        <v>5.9027779934694991E-4</v>
      </c>
      <c r="N1087" s="53" t="s">
        <v>46</v>
      </c>
      <c r="O1087" s="54" t="s">
        <v>35</v>
      </c>
      <c r="P1087" s="54" t="s">
        <v>46</v>
      </c>
      <c r="Q1087" s="6">
        <v>305</v>
      </c>
      <c r="R1087" s="5" t="str">
        <f t="shared" si="143"/>
        <v>FAIR-D4/305</v>
      </c>
      <c r="S1087" s="4" t="str">
        <f>IF(ISBLANK(E1087),"",IF(E1087=H1087, "1 video",CONCATENATE((+COUNTIFS(Video_List!$A:$A,Monitoring!C1087,Video_List!$D:$D,"&lt;=" &amp;Monitoring!L1087)-COUNTIFS(Video_List!$A:$A,Monitoring!C1087,Video_List!$D:$D,"&lt;=" &amp;Monitoring!K1087))+1," videos")))</f>
        <v>1 video</v>
      </c>
      <c r="T1087" s="54" t="s">
        <v>34</v>
      </c>
      <c r="U1087" s="75"/>
      <c r="V1087" s="7" t="str">
        <f t="shared" si="141"/>
        <v/>
      </c>
      <c r="W1087" s="93" t="s">
        <v>32</v>
      </c>
      <c r="X1087" s="98" t="s">
        <v>35</v>
      </c>
      <c r="Y1087" s="87" t="str">
        <f>+IFERROR(IF(Z1087="#N/C","#N/C",IF(Z1087=0,INDEX(Taxonomy_UniqueValues!A:A,MATCH(AA1087,Taxonomy_UniqueValues!C:C,0)),INDEX(Taxonomy_UniqueValues!A:A,MATCH(Z1087,Taxonomy_UniqueValues!B:B,0)))),"#N/C")</f>
        <v>Insecta</v>
      </c>
      <c r="Z1087" s="87" t="str">
        <f>+IFERROR(IF(AA1087="#N/C","#N/C",IF(AA1087=0,INDEX(Taxonomy_UniqueValues!B:B,MATCH(AB1087,Taxonomy_UniqueValues!D:D,0)),INDEX(Taxonomy_UniqueValues!B:B,MATCH(AA1087,Taxonomy_UniqueValues!C:C,0)))),"#N/C")</f>
        <v>Diptera</v>
      </c>
      <c r="AA1087" s="87" t="str">
        <f>+IFERROR(IF(AB1087="#N/C","#N/C",IF(AB1087=0,INDEX(Taxonomy_UniqueValues!C:C,MATCH(AC1087,Taxonomy_UniqueValues!E:E,0)),INDEX(Taxonomy_UniqueValues!C:C,MATCH(AB1087,Taxonomy_UniqueValues!D:D,0)))),"#N/C")</f>
        <v>Brachycera</v>
      </c>
      <c r="AB1087" s="87" t="str">
        <f>+IFERROR(IF(AC1087="#N/C","#N/C",IF(AC1087=0,INDEX(Taxonomy_UniqueValues!D:D,MATCH(AD1087,Taxonomy_UniqueValues!F:F,0)),INDEX(Taxonomy_UniqueValues!D:D,MATCH(AC1087,Taxonomy_UniqueValues!E:E,0)))),"#N/C")</f>
        <v>Muscomorpha</v>
      </c>
      <c r="AC1087" s="87" t="str">
        <f>+IFERROR(IF(AD1087="#N/C","#N/C",IF(AD1087=0,INDEX(Taxonomy_UniqueValues!E:E,MATCH(AE1087,Taxonomy_UniqueValues!G:G,0)),INDEX(Taxonomy_UniqueValues!E:E,MATCH(AD1087,Taxonomy_UniqueValues!F:F,0)))),"#N/C")</f>
        <v>Muscoidea</v>
      </c>
      <c r="AD1087" s="87" t="str">
        <f>+IFERROR(IF(AE1087="#N/C","#N/C",IF(AE1087=0,INDEX(Taxonomy_UniqueValues!F:F,MATCH(AF1087,Taxonomy_UniqueValues!H:H,0)),INDEX(Taxonomy_UniqueValues!F:F,MATCH(AE1087,Taxonomy_UniqueValues!G:G,0)))),"#N/C")</f>
        <v>Fanniidae</v>
      </c>
      <c r="AE1087" s="87">
        <f>+IFERROR(IF(AF1087="#N/C","#N/C",INDEX(Taxonomy_UniqueValues!G:G,MATCH(AF1087,Taxonomy_UniqueValues!H:H,0))),"#N/C")</f>
        <v>0</v>
      </c>
      <c r="AF1087" s="96" t="s">
        <v>39</v>
      </c>
      <c r="AG1087" s="88" t="s">
        <v>37</v>
      </c>
      <c r="AH1087" s="39" t="str" cm="1">
        <f t="array" ref="AH1087">IF(LEN(V1087)&gt;1,V1087,_xlfn.LET(_xlpm.cls,Y1087, _xlpm.ord,IFERROR(Z1087,"#N/C"), _xlpm.subord,IFERROR(AA1087,"#N/C"), _xlpm.infr,IFERROR(AB1087,"#N/C"), _xlpm.sf,IFERROR(AC1087,"#N/C"), _xlpm.fam,IFERROR(AD1087,"#N/C"), _xlpm.subfam,IF(TRIM(AE1087)="-","#N/C",IFERROR(AE1087,"#N/C")),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_xlpm.fallback,IF(IFERROR(Z1087,"#N/C")="#N/C",Y1087,IF(IFERROR(AA1087,"#N/C")="#N/C",Z1087,IF(IFERROR(AB1087,"#N/C")="#N/C",AA1087,IF(IFERROR(AC1087,"#N/C")="#N/C",AB1087,IF(IFERROR(AD1087,"#N/C")="#N/C",AC1087,IF(IFERROR(AE1087,"#N/C")="#N/C",AD1087,"#N/C")))))), _xlpm.finalResult,IF(OR(_xlpm.computedResult="",_xlpm.computedResult="#N/C"),_xlpm.fallback,_xlpm.computedResult), INDEX(_xlpm.finalResult,1)))</f>
        <v>fly</v>
      </c>
      <c r="AI1087" s="106" t="s">
        <v>35</v>
      </c>
      <c r="AJ1087" s="55" t="str">
        <f t="shared" si="142"/>
        <v>Insecta.Diptera.Brachycera.Muscomorpha.Muscoidea.Fanniidae.0.Fannia.#N/C</v>
      </c>
    </row>
    <row r="1088" spans="1:36" x14ac:dyDescent="0.25">
      <c r="A1088" s="3">
        <v>306</v>
      </c>
      <c r="B1088" s="50" t="str">
        <f t="shared" si="152"/>
        <v>FAIR-D4_306</v>
      </c>
      <c r="C1088" s="51" t="s">
        <v>908</v>
      </c>
      <c r="D1088" s="4">
        <f t="shared" si="151"/>
        <v>45169</v>
      </c>
      <c r="E1088" s="1" t="s">
        <v>1250</v>
      </c>
      <c r="F1088" s="81" t="str">
        <f>HYPERLINK(VLOOKUP(E1088,Video_List!G:K,5),"video")</f>
        <v>video</v>
      </c>
      <c r="G1088" s="5" t="str">
        <f>IF(ISBLANK(E1088),"",IFERROR(IF(MATCH(E1088,Video_List!$G:$G,)&gt;0,"ok",""),"errr"))</f>
        <v>ok</v>
      </c>
      <c r="H1088" s="1" t="s">
        <v>1250</v>
      </c>
      <c r="I1088" s="81" t="str">
        <f>HYPERLINK(VLOOKUP(H1088,Video_List!G:K,5),"video")</f>
        <v>video</v>
      </c>
      <c r="J1088" s="5" t="str">
        <f>IF(ISBLANK(H1088),"",IFERROR(IF(MATCH(H1088,Video_List!$G:$G,)&gt;0,"ok",""),"error"))</f>
        <v>ok</v>
      </c>
      <c r="K1088" s="2">
        <v>45169.678657407399</v>
      </c>
      <c r="L1088" s="2">
        <v>45169.678993055597</v>
      </c>
      <c r="M1088" s="59">
        <f t="shared" si="150"/>
        <v>3.3564819750608876E-4</v>
      </c>
      <c r="N1088" s="53" t="s">
        <v>31</v>
      </c>
      <c r="O1088" s="54" t="s">
        <v>32</v>
      </c>
      <c r="P1088" s="54" t="s">
        <v>33</v>
      </c>
      <c r="Q1088" s="6">
        <v>306</v>
      </c>
      <c r="R1088" s="5" t="str">
        <f t="shared" si="143"/>
        <v>FAIR-D4/306</v>
      </c>
      <c r="S1088" s="4" t="str">
        <f>IF(ISBLANK(E1088),"",IF(E1088=H1088, "1 video",CONCATENATE((+COUNTIFS(Video_List!$A:$A,Monitoring!C1088,Video_List!$D:$D,"&lt;=" &amp;Monitoring!L1088)-COUNTIFS(Video_List!$A:$A,Monitoring!C1088,Video_List!$D:$D,"&lt;=" &amp;Monitoring!K1088))+1," videos")))</f>
        <v>1 video</v>
      </c>
      <c r="T1088" s="54" t="s">
        <v>34</v>
      </c>
      <c r="U1088" s="75"/>
      <c r="V1088" s="7" t="str">
        <f t="shared" ref="V1088:V1151" si="153">IF(IFERROR(FIND("fly_small",U1088),0)&gt;0,"fly_small",IF(IFERROR(FIND("fly at the border",U1088),0)&gt;0,"fly",IF(IFERROR(FIND("insect_small",U1088),0)&gt;0,"insect_small","")))</f>
        <v/>
      </c>
      <c r="W1088" s="93" t="s">
        <v>32</v>
      </c>
      <c r="X1088" s="98" t="s">
        <v>35</v>
      </c>
      <c r="Y1088" s="87" t="str">
        <f>+IFERROR(IF(Z1088="#N/C","#N/C",IF(Z1088=0,INDEX(Taxonomy_UniqueValues!A:A,MATCH(AA1088,Taxonomy_UniqueValues!C:C,0)),INDEX(Taxonomy_UniqueValues!A:A,MATCH(Z1088,Taxonomy_UniqueValues!B:B,0)))),"#N/C")</f>
        <v>Insecta</v>
      </c>
      <c r="Z1088" s="87" t="str">
        <f>+IFERROR(IF(AA1088="#N/C","#N/C",IF(AA1088=0,INDEX(Taxonomy_UniqueValues!B:B,MATCH(AB1088,Taxonomy_UniqueValues!D:D,0)),INDEX(Taxonomy_UniqueValues!B:B,MATCH(AA1088,Taxonomy_UniqueValues!C:C,0)))),"#N/C")</f>
        <v>Diptera</v>
      </c>
      <c r="AA1088" s="87" t="str">
        <f>+IFERROR(IF(AB1088="#N/C","#N/C",IF(AB1088=0,INDEX(Taxonomy_UniqueValues!C:C,MATCH(AC1088,Taxonomy_UniqueValues!E:E,0)),INDEX(Taxonomy_UniqueValues!C:C,MATCH(AB1088,Taxonomy_UniqueValues!D:D,0)))),"#N/C")</f>
        <v>Brachycera</v>
      </c>
      <c r="AB1088" s="87" t="str">
        <f>+IFERROR(IF(AC1088="#N/C","#N/C",IF(AC1088=0,INDEX(Taxonomy_UniqueValues!D:D,MATCH(AD1088,Taxonomy_UniqueValues!F:F,0)),INDEX(Taxonomy_UniqueValues!D:D,MATCH(AC1088,Taxonomy_UniqueValues!E:E,0)))),"#N/C")</f>
        <v>Muscomorpha</v>
      </c>
      <c r="AC1088" s="87" t="str">
        <f>+IFERROR(IF(AD1088="#N/C","#N/C",IF(AD1088=0,INDEX(Taxonomy_UniqueValues!E:E,MATCH(AE1088,Taxonomy_UniqueValues!G:G,0)),INDEX(Taxonomy_UniqueValues!E:E,MATCH(AD1088,Taxonomy_UniqueValues!F:F,0)))),"#N/C")</f>
        <v>Muscoidea</v>
      </c>
      <c r="AD1088" s="87" t="str">
        <f>+IFERROR(IF(AE1088="#N/C","#N/C",IF(AE1088=0,INDEX(Taxonomy_UniqueValues!F:F,MATCH(AF1088,Taxonomy_UniqueValues!H:H,0)),INDEX(Taxonomy_UniqueValues!F:F,MATCH(AE1088,Taxonomy_UniqueValues!G:G,0)))),"#N/C")</f>
        <v>Fanniidae</v>
      </c>
      <c r="AE1088" s="87">
        <f>+IFERROR(IF(AF1088="#N/C","#N/C",INDEX(Taxonomy_UniqueValues!G:G,MATCH(AF1088,Taxonomy_UniqueValues!H:H,0))),"#N/C")</f>
        <v>0</v>
      </c>
      <c r="AF1088" s="96" t="s">
        <v>39</v>
      </c>
      <c r="AG1088" s="88" t="s">
        <v>37</v>
      </c>
      <c r="AH1088" s="39" t="str" cm="1">
        <f t="array" ref="AH1088">IF(LEN(V1088)&gt;1,V1088,_xlfn.LET(_xlpm.cls,Y1088, _xlpm.ord,IFERROR(Z1088,"#N/C"), _xlpm.subord,IFERROR(AA1088,"#N/C"), _xlpm.infr,IFERROR(AB1088,"#N/C"), _xlpm.sf,IFERROR(AC1088,"#N/C"), _xlpm.fam,IFERROR(AD1088,"#N/C"), _xlpm.subfam,IF(TRIM(AE1088)="-","#N/C",IFERROR(AE1088,"#N/C")),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_xlpm.fallback,IF(IFERROR(Z1088,"#N/C")="#N/C",Y1088,IF(IFERROR(AA1088,"#N/C")="#N/C",Z1088,IF(IFERROR(AB1088,"#N/C")="#N/C",AA1088,IF(IFERROR(AC1088,"#N/C")="#N/C",AB1088,IF(IFERROR(AD1088,"#N/C")="#N/C",AC1088,IF(IFERROR(AE1088,"#N/C")="#N/C",AD1088,"#N/C")))))), _xlpm.finalResult,IF(OR(_xlpm.computedResult="",_xlpm.computedResult="#N/C"),_xlpm.fallback,_xlpm.computedResult), INDEX(_xlpm.finalResult,1)))</f>
        <v>fly</v>
      </c>
      <c r="AI1088" s="106" t="s">
        <v>35</v>
      </c>
      <c r="AJ1088" s="55" t="str">
        <f t="shared" ref="AJ1088:AJ1151" si="154">+CONCATENATE(Y1088,".",Z1088,".",AA1088,".",AB1088,".",AC1088,".",AD1088,".",AE1088,".",AF1088,".",AG1088)</f>
        <v>Insecta.Diptera.Brachycera.Muscomorpha.Muscoidea.Fanniidae.0.Fannia.#N/C</v>
      </c>
    </row>
    <row r="1089" spans="1:36" x14ac:dyDescent="0.25">
      <c r="A1089" s="3">
        <v>307</v>
      </c>
      <c r="B1089" s="50" t="str">
        <f t="shared" si="152"/>
        <v>FAIR-D4_307</v>
      </c>
      <c r="C1089" s="51" t="s">
        <v>908</v>
      </c>
      <c r="D1089" s="4">
        <f t="shared" si="151"/>
        <v>45169</v>
      </c>
      <c r="E1089" s="1" t="s">
        <v>1251</v>
      </c>
      <c r="F1089" s="81" t="str">
        <f>HYPERLINK(VLOOKUP(E1089,Video_List!G:K,5),"video")</f>
        <v>video</v>
      </c>
      <c r="G1089" s="5" t="str">
        <f>IF(ISBLANK(E1089),"",IFERROR(IF(MATCH(E1089,Video_List!$G:$G,)&gt;0,"ok",""),"errr"))</f>
        <v>ok</v>
      </c>
      <c r="H1089" s="1" t="s">
        <v>1251</v>
      </c>
      <c r="I1089" s="81" t="str">
        <f>HYPERLINK(VLOOKUP(H1089,Video_List!G:K,5),"video")</f>
        <v>video</v>
      </c>
      <c r="J1089" s="5" t="str">
        <f>IF(ISBLANK(H1089),"",IFERROR(IF(MATCH(H1089,Video_List!$G:$G,)&gt;0,"ok",""),"error"))</f>
        <v>ok</v>
      </c>
      <c r="K1089" s="2">
        <v>45169.688773148198</v>
      </c>
      <c r="L1089" s="2">
        <v>45169.688946759299</v>
      </c>
      <c r="M1089" s="59">
        <f t="shared" si="150"/>
        <v>1.736111007630825E-4</v>
      </c>
      <c r="N1089" s="53" t="s">
        <v>46</v>
      </c>
      <c r="O1089" s="54" t="s">
        <v>35</v>
      </c>
      <c r="P1089" s="54" t="s">
        <v>33</v>
      </c>
      <c r="Q1089" s="6">
        <v>307</v>
      </c>
      <c r="R1089" s="5" t="str">
        <f t="shared" si="143"/>
        <v>FAIR-D4/307</v>
      </c>
      <c r="S1089" s="4" t="str">
        <f>IF(ISBLANK(E1089),"",IF(E1089=H1089, "1 video",CONCATENATE((+COUNTIFS(Video_List!$A:$A,Monitoring!C1089,Video_List!$D:$D,"&lt;=" &amp;Monitoring!L1089)-COUNTIFS(Video_List!$A:$A,Monitoring!C1089,Video_List!$D:$D,"&lt;=" &amp;Monitoring!K1089))+1," videos")))</f>
        <v>1 video</v>
      </c>
      <c r="T1089" s="54" t="s">
        <v>34</v>
      </c>
      <c r="U1089" s="75"/>
      <c r="V1089" s="7" t="str">
        <f t="shared" si="153"/>
        <v/>
      </c>
      <c r="W1089" s="93" t="s">
        <v>32</v>
      </c>
      <c r="X1089" s="94" t="s">
        <v>32</v>
      </c>
      <c r="Y1089" s="87" t="str">
        <f>+IFERROR(IF(Z1089="#N/C","#N/C",IF(Z1089=0,INDEX(Taxonomy_UniqueValues!A:A,MATCH(AA1089,Taxonomy_UniqueValues!C:C,0)),INDEX(Taxonomy_UniqueValues!A:A,MATCH(Z1089,Taxonomy_UniqueValues!B:B,0)))),"#N/C")</f>
        <v>Insecta</v>
      </c>
      <c r="Z1089" s="87" t="str">
        <f>+IFERROR(IF(AA1089="#N/C","#N/C",IF(AA1089=0,INDEX(Taxonomy_UniqueValues!B:B,MATCH(AB1089,Taxonomy_UniqueValues!D:D,0)),INDEX(Taxonomy_UniqueValues!B:B,MATCH(AA1089,Taxonomy_UniqueValues!C:C,0)))),"#N/C")</f>
        <v>Diptera</v>
      </c>
      <c r="AA1089" s="87" t="str">
        <f>+IFERROR(IF(AB1089="#N/C","#N/C",IF(AB1089=0,INDEX(Taxonomy_UniqueValues!C:C,MATCH(AC1089,Taxonomy_UniqueValues!E:E,0)),INDEX(Taxonomy_UniqueValues!C:C,MATCH(AB1089,Taxonomy_UniqueValues!D:D,0)))),"#N/C")</f>
        <v>Brachycera</v>
      </c>
      <c r="AB1089" s="87" t="str">
        <f>+IFERROR(IF(AC1089="#N/C","#N/C",IF(AC1089=0,INDEX(Taxonomy_UniqueValues!D:D,MATCH(AD1089,Taxonomy_UniqueValues!F:F,0)),INDEX(Taxonomy_UniqueValues!D:D,MATCH(AC1089,Taxonomy_UniqueValues!E:E,0)))),"#N/C")</f>
        <v>Muscomorpha</v>
      </c>
      <c r="AC1089" s="87" t="str">
        <f>+IFERROR(IF(AD1089="#N/C","#N/C",IF(AD1089=0,INDEX(Taxonomy_UniqueValues!E:E,MATCH(AE1089,Taxonomy_UniqueValues!G:G,0)),INDEX(Taxonomy_UniqueValues!E:E,MATCH(AD1089,Taxonomy_UniqueValues!F:F,0)))),"#N/C")</f>
        <v>Muscoidea</v>
      </c>
      <c r="AD1089" s="87" t="str">
        <f>+IFERROR(IF(AE1089="#N/C","#N/C",IF(AE1089=0,INDEX(Taxonomy_UniqueValues!F:F,MATCH(AF1089,Taxonomy_UniqueValues!H:H,0)),INDEX(Taxonomy_UniqueValues!F:F,MATCH(AE1089,Taxonomy_UniqueValues!G:G,0)))),"#N/C")</f>
        <v>Fanniidae</v>
      </c>
      <c r="AE1089" s="87">
        <f>+IFERROR(IF(AF1089="#N/C","#N/C",INDEX(Taxonomy_UniqueValues!G:G,MATCH(AF1089,Taxonomy_UniqueValues!H:H,0))),"#N/C")</f>
        <v>0</v>
      </c>
      <c r="AF1089" s="96" t="s">
        <v>39</v>
      </c>
      <c r="AG1089" s="88" t="s">
        <v>37</v>
      </c>
      <c r="AH1089" s="39" t="str" cm="1">
        <f t="array" ref="AH1089">IF(LEN(V1089)&gt;1,V1089,_xlfn.LET(_xlpm.cls,Y1089, _xlpm.ord,IFERROR(Z1089,"#N/C"), _xlpm.subord,IFERROR(AA1089,"#N/C"), _xlpm.infr,IFERROR(AB1089,"#N/C"), _xlpm.sf,IFERROR(AC1089,"#N/C"), _xlpm.fam,IFERROR(AD1089,"#N/C"), _xlpm.subfam,IF(TRIM(AE1089)="-","#N/C",IFERROR(AE1089,"#N/C")),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_xlpm.fallback,IF(IFERROR(Z1089,"#N/C")="#N/C",Y1089,IF(IFERROR(AA1089,"#N/C")="#N/C",Z1089,IF(IFERROR(AB1089,"#N/C")="#N/C",AA1089,IF(IFERROR(AC1089,"#N/C")="#N/C",AB1089,IF(IFERROR(AD1089,"#N/C")="#N/C",AC1089,IF(IFERROR(AE1089,"#N/C")="#N/C",AD1089,"#N/C")))))), _xlpm.finalResult,IF(OR(_xlpm.computedResult="",_xlpm.computedResult="#N/C"),_xlpm.fallback,_xlpm.computedResult), INDEX(_xlpm.finalResult,1)))</f>
        <v>fly</v>
      </c>
      <c r="AI1089" s="106" t="s">
        <v>35</v>
      </c>
      <c r="AJ1089" s="55" t="str">
        <f t="shared" si="154"/>
        <v>Insecta.Diptera.Brachycera.Muscomorpha.Muscoidea.Fanniidae.0.Fannia.#N/C</v>
      </c>
    </row>
    <row r="1090" spans="1:36" x14ac:dyDescent="0.25">
      <c r="A1090" s="3">
        <v>308</v>
      </c>
      <c r="B1090" s="50" t="str">
        <f t="shared" si="152"/>
        <v>FAIR-D4_308</v>
      </c>
      <c r="C1090" s="51" t="s">
        <v>908</v>
      </c>
      <c r="D1090" s="4">
        <f t="shared" si="151"/>
        <v>45169</v>
      </c>
      <c r="E1090" s="1" t="s">
        <v>1252</v>
      </c>
      <c r="F1090" s="81" t="str">
        <f>HYPERLINK(VLOOKUP(E1090,Video_List!G:K,5),"video")</f>
        <v>video</v>
      </c>
      <c r="G1090" s="5" t="str">
        <f>IF(ISBLANK(E1090),"",IFERROR(IF(MATCH(E1090,Video_List!$G:$G,)&gt;0,"ok",""),"errr"))</f>
        <v>ok</v>
      </c>
      <c r="H1090" s="1" t="s">
        <v>1253</v>
      </c>
      <c r="I1090" s="81" t="str">
        <f>HYPERLINK(VLOOKUP(H1090,Video_List!G:K,5),"video")</f>
        <v>video</v>
      </c>
      <c r="J1090" s="5" t="str">
        <f>IF(ISBLANK(H1090),"",IFERROR(IF(MATCH(H1090,Video_List!$G:$G,)&gt;0,"ok",""),"error"))</f>
        <v>ok</v>
      </c>
      <c r="K1090" s="2">
        <v>45169.700208333299</v>
      </c>
      <c r="L1090" s="2">
        <v>45169.719479166699</v>
      </c>
      <c r="M1090" s="59">
        <f t="shared" si="150"/>
        <v>1.927083339978708E-2</v>
      </c>
      <c r="N1090" s="53" t="s">
        <v>31</v>
      </c>
      <c r="O1090" s="54" t="s">
        <v>35</v>
      </c>
      <c r="P1090" s="54" t="s">
        <v>46</v>
      </c>
      <c r="Q1090" s="6">
        <v>308</v>
      </c>
      <c r="R1090" s="5" t="str">
        <f t="shared" ref="R1090:R1153" si="155">IF(ISBLANK(C1090),"",+CONCATENATE(C1090,"/",Q1090))</f>
        <v>FAIR-D4/308</v>
      </c>
      <c r="S1090" s="4" t="str">
        <f>IF(ISBLANK(E1090),"",IF(E1090=H1090, "1 video",CONCATENATE((+COUNTIFS(Video_List!$A:$A,Monitoring!C1090,Video_List!$D:$D,"&lt;=" &amp;Monitoring!L1090)-COUNTIFS(Video_List!$A:$A,Monitoring!C1090,Video_List!$D:$D,"&lt;=" &amp;Monitoring!K1090))+1," videos")))</f>
        <v>2 videos</v>
      </c>
      <c r="T1090" s="54" t="s">
        <v>34</v>
      </c>
      <c r="U1090" s="75"/>
      <c r="V1090" s="7" t="str">
        <f t="shared" si="153"/>
        <v/>
      </c>
      <c r="W1090" s="93" t="s">
        <v>32</v>
      </c>
      <c r="X1090" s="98" t="s">
        <v>35</v>
      </c>
      <c r="Y1090" s="87" t="str">
        <f>+IFERROR(IF(Z1090="#N/C","#N/C",IF(Z1090=0,INDEX(Taxonomy_UniqueValues!A:A,MATCH(AA1090,Taxonomy_UniqueValues!C:C,0)),INDEX(Taxonomy_UniqueValues!A:A,MATCH(Z1090,Taxonomy_UniqueValues!B:B,0)))),"#N/C")</f>
        <v>Insecta</v>
      </c>
      <c r="Z1090" s="87" t="str">
        <f>+IFERROR(IF(AA1090="#N/C","#N/C",IF(AA1090=0,INDEX(Taxonomy_UniqueValues!B:B,MATCH(AB1090,Taxonomy_UniqueValues!D:D,0)),INDEX(Taxonomy_UniqueValues!B:B,MATCH(AA1090,Taxonomy_UniqueValues!C:C,0)))),"#N/C")</f>
        <v>Diptera</v>
      </c>
      <c r="AA1090" s="87" t="str">
        <f>+IFERROR(IF(AB1090="#N/C","#N/C",IF(AB1090=0,INDEX(Taxonomy_UniqueValues!C:C,MATCH(AC1090,Taxonomy_UniqueValues!E:E,0)),INDEX(Taxonomy_UniqueValues!C:C,MATCH(AB1090,Taxonomy_UniqueValues!D:D,0)))),"#N/C")</f>
        <v>Brachycera</v>
      </c>
      <c r="AB1090" s="87" t="str">
        <f>+IFERROR(IF(AC1090="#N/C","#N/C",IF(AC1090=0,INDEX(Taxonomy_UniqueValues!D:D,MATCH(AD1090,Taxonomy_UniqueValues!F:F,0)),INDEX(Taxonomy_UniqueValues!D:D,MATCH(AC1090,Taxonomy_UniqueValues!E:E,0)))),"#N/C")</f>
        <v>Muscomorpha</v>
      </c>
      <c r="AC1090" s="87" t="str">
        <f>+IFERROR(IF(AD1090="#N/C","#N/C",IF(AD1090=0,INDEX(Taxonomy_UniqueValues!E:E,MATCH(AE1090,Taxonomy_UniqueValues!G:G,0)),INDEX(Taxonomy_UniqueValues!E:E,MATCH(AD1090,Taxonomy_UniqueValues!F:F,0)))),"#N/C")</f>
        <v>Muscoidea</v>
      </c>
      <c r="AD1090" s="87" t="str">
        <f>+IFERROR(IF(AE1090="#N/C","#N/C",IF(AE1090=0,INDEX(Taxonomy_UniqueValues!F:F,MATCH(AF1090,Taxonomy_UniqueValues!H:H,0)),INDEX(Taxonomy_UniqueValues!F:F,MATCH(AE1090,Taxonomy_UniqueValues!G:G,0)))),"#N/C")</f>
        <v>Fanniidae</v>
      </c>
      <c r="AE1090" s="87">
        <f>+IFERROR(IF(AF1090="#N/C","#N/C",INDEX(Taxonomy_UniqueValues!G:G,MATCH(AF1090,Taxonomy_UniqueValues!H:H,0))),"#N/C")</f>
        <v>0</v>
      </c>
      <c r="AF1090" s="96" t="s">
        <v>39</v>
      </c>
      <c r="AG1090" s="88" t="s">
        <v>37</v>
      </c>
      <c r="AH1090" s="39" t="str" cm="1">
        <f t="array" ref="AH1090">IF(LEN(V1090)&gt;1,V1090,_xlfn.LET(_xlpm.cls,Y1090, _xlpm.ord,IFERROR(Z1090,"#N/C"), _xlpm.subord,IFERROR(AA1090,"#N/C"), _xlpm.infr,IFERROR(AB1090,"#N/C"), _xlpm.sf,IFERROR(AC1090,"#N/C"), _xlpm.fam,IFERROR(AD1090,"#N/C"), _xlpm.subfam,IF(TRIM(AE1090)="-","#N/C",IFERROR(AE1090,"#N/C")),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_xlpm.fallback,IF(IFERROR(Z1090,"#N/C")="#N/C",Y1090,IF(IFERROR(AA1090,"#N/C")="#N/C",Z1090,IF(IFERROR(AB1090,"#N/C")="#N/C",AA1090,IF(IFERROR(AC1090,"#N/C")="#N/C",AB1090,IF(IFERROR(AD1090,"#N/C")="#N/C",AC1090,IF(IFERROR(AE1090,"#N/C")="#N/C",AD1090,"#N/C")))))), _xlpm.finalResult,IF(OR(_xlpm.computedResult="",_xlpm.computedResult="#N/C"),_xlpm.fallback,_xlpm.computedResult), INDEX(_xlpm.finalResult,1)))</f>
        <v>fly</v>
      </c>
      <c r="AI1090" s="106" t="s">
        <v>35</v>
      </c>
      <c r="AJ1090" s="55" t="str">
        <f t="shared" si="154"/>
        <v>Insecta.Diptera.Brachycera.Muscomorpha.Muscoidea.Fanniidae.0.Fannia.#N/C</v>
      </c>
    </row>
    <row r="1091" spans="1:36" x14ac:dyDescent="0.25">
      <c r="A1091" s="3">
        <v>309</v>
      </c>
      <c r="B1091" s="50" t="str">
        <f t="shared" si="152"/>
        <v>FAIR-D4_309</v>
      </c>
      <c r="C1091" s="51" t="s">
        <v>908</v>
      </c>
      <c r="D1091" s="4">
        <f t="shared" si="151"/>
        <v>45169</v>
      </c>
      <c r="E1091" s="1" t="s">
        <v>1254</v>
      </c>
      <c r="F1091" s="81" t="str">
        <f>HYPERLINK(VLOOKUP(E1091,Video_List!G:K,5),"video")</f>
        <v>video</v>
      </c>
      <c r="G1091" s="5" t="str">
        <f>IF(ISBLANK(E1091),"",IFERROR(IF(MATCH(E1091,Video_List!$G:$G,)&gt;0,"ok",""),"errr"))</f>
        <v>ok</v>
      </c>
      <c r="H1091" s="1" t="s">
        <v>1254</v>
      </c>
      <c r="I1091" s="81" t="str">
        <f>HYPERLINK(VLOOKUP(H1091,Video_List!G:K,5),"video")</f>
        <v>video</v>
      </c>
      <c r="J1091" s="5" t="str">
        <f>IF(ISBLANK(H1091),"",IFERROR(IF(MATCH(H1091,Video_List!$G:$G,)&gt;0,"ok",""),"error"))</f>
        <v>ok</v>
      </c>
      <c r="K1091" s="2">
        <v>45169.726122685199</v>
      </c>
      <c r="L1091" s="2">
        <v>45169.726458333302</v>
      </c>
      <c r="M1091" s="59">
        <f t="shared" si="150"/>
        <v>3.3564810291863978E-4</v>
      </c>
      <c r="N1091" s="53" t="s">
        <v>46</v>
      </c>
      <c r="O1091" s="54" t="s">
        <v>32</v>
      </c>
      <c r="P1091" s="54" t="s">
        <v>33</v>
      </c>
      <c r="Q1091" s="6">
        <v>309</v>
      </c>
      <c r="R1091" s="5" t="str">
        <f t="shared" si="155"/>
        <v>FAIR-D4/309</v>
      </c>
      <c r="S1091" s="4" t="str">
        <f>IF(ISBLANK(E1091),"",IF(E1091=H1091, "1 video",CONCATENATE((+COUNTIFS(Video_List!$A:$A,Monitoring!C1091,Video_List!$D:$D,"&lt;=" &amp;Monitoring!L1091)-COUNTIFS(Video_List!$A:$A,Monitoring!C1091,Video_List!$D:$D,"&lt;=" &amp;Monitoring!K1091))+1," videos")))</f>
        <v>1 video</v>
      </c>
      <c r="T1091" s="54" t="s">
        <v>34</v>
      </c>
      <c r="U1091" s="75"/>
      <c r="V1091" s="7" t="str">
        <f t="shared" si="153"/>
        <v/>
      </c>
      <c r="W1091" s="97" t="s">
        <v>35</v>
      </c>
      <c r="X1091" s="98" t="s">
        <v>35</v>
      </c>
      <c r="Y1091" s="95" t="s">
        <v>85</v>
      </c>
      <c r="Z1091" s="95" t="s">
        <v>289</v>
      </c>
      <c r="AA1091" s="95" t="s">
        <v>49</v>
      </c>
      <c r="AB1091" s="87" t="str">
        <f>+IFERROR(IF(AC1091="#N/C","#N/C",INDEX(Taxonomy_UniqueValues!D:D,MATCH(AC1091,Taxonomy_UniqueValues!E:E,0))),"#N/C")</f>
        <v>#N/C</v>
      </c>
      <c r="AC1091" s="99" t="s">
        <v>37</v>
      </c>
      <c r="AD1091" s="99" t="s">
        <v>37</v>
      </c>
      <c r="AE1091" s="99" t="s">
        <v>37</v>
      </c>
      <c r="AF1091" s="100" t="s">
        <v>37</v>
      </c>
      <c r="AG1091" s="88" t="s">
        <v>37</v>
      </c>
      <c r="AH1091" s="39" t="str" cm="1">
        <f t="array" ref="AH1091">IF(LEN(V1091)&gt;1,V1091,_xlfn.LET(_xlpm.cls,Y1091, _xlpm.ord,IFERROR(Z1091,"#N/C"), _xlpm.subord,IFERROR(AA1091,"#N/C"), _xlpm.infr,IFERROR(AB1091,"#N/C"), _xlpm.sf,IFERROR(AC1091,"#N/C"), _xlpm.fam,IFERROR(AD1091,"#N/C"), _xlpm.subfam,IF(TRIM(AE1091)="-","#N/C",IFERROR(AE1091,"#N/C")),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_xlpm.fallback,IF(IFERROR(Z1091,"#N/C")="#N/C",Y1091,IF(IFERROR(AA1091,"#N/C")="#N/C",Z1091,IF(IFERROR(AB1091,"#N/C")="#N/C",AA1091,IF(IFERROR(AC1091,"#N/C")="#N/C",AB1091,IF(IFERROR(AD1091,"#N/C")="#N/C",AC1091,IF(IFERROR(AE1091,"#N/C")="#N/C",AD1091,"#N/C")))))), _xlpm.finalResult,IF(OR(_xlpm.computedResult="",_xlpm.computedResult="#N/C"),_xlpm.fallback,_xlpm.computedResult), INDEX(_xlpm.finalResult,1)))</f>
        <v>Brachycera</v>
      </c>
      <c r="AI1091" s="106" t="s">
        <v>35</v>
      </c>
      <c r="AJ1091" s="55" t="str">
        <f t="shared" si="154"/>
        <v>Insecta.Diptera.Brachycera.#N/C.#N/C.#N/C.#N/C.#N/C.#N/C</v>
      </c>
    </row>
    <row r="1092" spans="1:36" x14ac:dyDescent="0.25">
      <c r="A1092" s="3">
        <v>310</v>
      </c>
      <c r="B1092" s="50" t="str">
        <f t="shared" si="152"/>
        <v>FAIR-D4_310</v>
      </c>
      <c r="C1092" s="51" t="s">
        <v>908</v>
      </c>
      <c r="D1092" s="4">
        <f t="shared" si="151"/>
        <v>45169</v>
      </c>
      <c r="E1092" s="1" t="s">
        <v>1255</v>
      </c>
      <c r="F1092" s="81" t="str">
        <f>HYPERLINK(VLOOKUP(E1092,Video_List!G:K,5),"video")</f>
        <v>video</v>
      </c>
      <c r="G1092" s="5" t="str">
        <f>IF(ISBLANK(E1092),"",IFERROR(IF(MATCH(E1092,Video_List!$G:$G,)&gt;0,"ok",""),"errr"))</f>
        <v>ok</v>
      </c>
      <c r="H1092" s="1" t="s">
        <v>1255</v>
      </c>
      <c r="I1092" s="81" t="str">
        <f>HYPERLINK(VLOOKUP(H1092,Video_List!G:K,5),"video")</f>
        <v>video</v>
      </c>
      <c r="J1092" s="5" t="str">
        <f>IF(ISBLANK(H1092),"",IFERROR(IF(MATCH(H1092,Video_List!$G:$G,)&gt;0,"ok",""),"error"))</f>
        <v>ok</v>
      </c>
      <c r="K1092" s="2">
        <v>45169.769328703696</v>
      </c>
      <c r="L1092" s="2">
        <v>45169.769444444399</v>
      </c>
      <c r="M1092" s="59">
        <f t="shared" si="150"/>
        <v>1.1574070231290534E-4</v>
      </c>
      <c r="N1092" s="53" t="s">
        <v>31</v>
      </c>
      <c r="O1092" s="54" t="s">
        <v>32</v>
      </c>
      <c r="P1092" s="54" t="s">
        <v>33</v>
      </c>
      <c r="Q1092" s="6">
        <v>310</v>
      </c>
      <c r="R1092" s="5" t="str">
        <f t="shared" si="155"/>
        <v>FAIR-D4/310</v>
      </c>
      <c r="S1092" s="4" t="str">
        <f>IF(ISBLANK(E1092),"",IF(E1092=H1092, "1 video",CONCATENATE((+COUNTIFS(Video_List!$A:$A,Monitoring!C1092,Video_List!$D:$D,"&lt;=" &amp;Monitoring!L1092)-COUNTIFS(Video_List!$A:$A,Monitoring!C1092,Video_List!$D:$D,"&lt;=" &amp;Monitoring!K1092))+1," videos")))</f>
        <v>1 video</v>
      </c>
      <c r="T1092" s="54" t="s">
        <v>34</v>
      </c>
      <c r="U1092" s="75"/>
      <c r="V1092" s="7" t="str">
        <f t="shared" si="153"/>
        <v/>
      </c>
      <c r="W1092" s="93" t="s">
        <v>32</v>
      </c>
      <c r="X1092" s="98" t="s">
        <v>35</v>
      </c>
      <c r="Y1092" s="95" t="s">
        <v>85</v>
      </c>
      <c r="Z1092" s="95" t="s">
        <v>289</v>
      </c>
      <c r="AA1092" s="95" t="s">
        <v>49</v>
      </c>
      <c r="AB1092" s="87" t="str">
        <f>+IFERROR(IF(AC1092="#N/C","#N/C",INDEX(Taxonomy_UniqueValues!D:D,MATCH(AC1092,Taxonomy_UniqueValues!E:E,0))),"#N/C")</f>
        <v>Muscomorpha</v>
      </c>
      <c r="AC1092" s="95" t="s">
        <v>36</v>
      </c>
      <c r="AD1092" s="99" t="s">
        <v>37</v>
      </c>
      <c r="AE1092" s="99" t="s">
        <v>37</v>
      </c>
      <c r="AF1092" s="100" t="s">
        <v>37</v>
      </c>
      <c r="AG1092" s="88" t="s">
        <v>37</v>
      </c>
      <c r="AH1092" s="39" t="str" cm="1">
        <f t="array" ref="AH1092">IF(LEN(V1092)&gt;1,V1092,_xlfn.LET(_xlpm.cls,Y1092, _xlpm.ord,IFERROR(Z1092,"#N/C"), _xlpm.subord,IFERROR(AA1092,"#N/C"), _xlpm.infr,IFERROR(AB1092,"#N/C"), _xlpm.sf,IFERROR(AC1092,"#N/C"), _xlpm.fam,IFERROR(AD1092,"#N/C"), _xlpm.subfam,IF(TRIM(AE1092)="-","#N/C",IFERROR(AE1092,"#N/C")),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_xlpm.fallback,IF(IFERROR(Z1092,"#N/C")="#N/C",Y1092,IF(IFERROR(AA1092,"#N/C")="#N/C",Z1092,IF(IFERROR(AB1092,"#N/C")="#N/C",AA1092,IF(IFERROR(AC1092,"#N/C")="#N/C",AB1092,IF(IFERROR(AD1092,"#N/C")="#N/C",AC1092,IF(IFERROR(AE1092,"#N/C")="#N/C",AD1092,"#N/C")))))), _xlpm.finalResult,IF(OR(_xlpm.computedResult="",_xlpm.computedResult="#N/C"),_xlpm.fallback,_xlpm.computedResult), INDEX(_xlpm.finalResult,1)))</f>
        <v>Muscoidea</v>
      </c>
      <c r="AI1092" s="106" t="s">
        <v>35</v>
      </c>
      <c r="AJ1092" s="55" t="str">
        <f t="shared" si="154"/>
        <v>Insecta.Diptera.Brachycera.Muscomorpha.Muscoidea.#N/C.#N/C.#N/C.#N/C</v>
      </c>
    </row>
    <row r="1093" spans="1:36" x14ac:dyDescent="0.25">
      <c r="A1093" s="3">
        <v>311</v>
      </c>
      <c r="B1093" s="50" t="str">
        <f t="shared" si="152"/>
        <v>FAIR-D4_311</v>
      </c>
      <c r="C1093" s="51" t="s">
        <v>908</v>
      </c>
      <c r="D1093" s="4">
        <f t="shared" si="151"/>
        <v>45170</v>
      </c>
      <c r="E1093" s="1" t="s">
        <v>1256</v>
      </c>
      <c r="F1093" s="81" t="str">
        <f>HYPERLINK(VLOOKUP(E1093,Video_List!G:K,5),"video")</f>
        <v>video</v>
      </c>
      <c r="G1093" s="5" t="str">
        <f>IF(ISBLANK(E1093),"",IFERROR(IF(MATCH(E1093,Video_List!$G:$G,)&gt;0,"ok",""),"errr"))</f>
        <v>ok</v>
      </c>
      <c r="H1093" s="1" t="s">
        <v>1256</v>
      </c>
      <c r="I1093" s="81" t="str">
        <f>HYPERLINK(VLOOKUP(H1093,Video_List!G:K,5),"video")</f>
        <v>video</v>
      </c>
      <c r="J1093" s="5" t="str">
        <f>IF(ISBLANK(H1093),"",IFERROR(IF(MATCH(H1093,Video_List!$G:$G,)&gt;0,"ok",""),"error"))</f>
        <v>ok</v>
      </c>
      <c r="K1093" s="2">
        <v>45170.333784722199</v>
      </c>
      <c r="L1093" s="2">
        <v>45170.333946759303</v>
      </c>
      <c r="M1093" s="59">
        <f t="shared" si="150"/>
        <v>1.6203710401896387E-4</v>
      </c>
      <c r="N1093" s="53" t="s">
        <v>31</v>
      </c>
      <c r="O1093" s="54" t="s">
        <v>32</v>
      </c>
      <c r="P1093" s="54" t="s">
        <v>33</v>
      </c>
      <c r="Q1093" s="6">
        <v>311</v>
      </c>
      <c r="R1093" s="5" t="str">
        <f t="shared" si="155"/>
        <v>FAIR-D4/311</v>
      </c>
      <c r="S1093" s="4" t="str">
        <f>IF(ISBLANK(E1093),"",IF(E1093=H1093, "1 video",CONCATENATE((+COUNTIFS(Video_List!$A:$A,Monitoring!C1093,Video_List!$D:$D,"&lt;=" &amp;Monitoring!L1093)-COUNTIFS(Video_List!$A:$A,Monitoring!C1093,Video_List!$D:$D,"&lt;=" &amp;Monitoring!K1093))+1," videos")))</f>
        <v>1 video</v>
      </c>
      <c r="T1093" s="54" t="s">
        <v>34</v>
      </c>
      <c r="U1093" s="75"/>
      <c r="V1093" s="7" t="str">
        <f t="shared" si="153"/>
        <v/>
      </c>
      <c r="W1093" s="93" t="s">
        <v>32</v>
      </c>
      <c r="X1093" s="98" t="s">
        <v>35</v>
      </c>
      <c r="Y1093" s="95" t="s">
        <v>85</v>
      </c>
      <c r="Z1093" s="95" t="s">
        <v>289</v>
      </c>
      <c r="AA1093" s="95" t="s">
        <v>49</v>
      </c>
      <c r="AB1093" s="87" t="str">
        <f>+IFERROR(IF(AC1093="#N/C","#N/C",INDEX(Taxonomy_UniqueValues!D:D,MATCH(AC1093,Taxonomy_UniqueValues!E:E,0))),"#N/C")</f>
        <v>Muscomorpha</v>
      </c>
      <c r="AC1093" s="95" t="s">
        <v>36</v>
      </c>
      <c r="AD1093" s="99" t="s">
        <v>37</v>
      </c>
      <c r="AE1093" s="99" t="s">
        <v>37</v>
      </c>
      <c r="AF1093" s="100" t="s">
        <v>37</v>
      </c>
      <c r="AG1093" s="88" t="s">
        <v>37</v>
      </c>
      <c r="AH1093" s="39" t="str" cm="1">
        <f t="array" ref="AH1093">IF(LEN(V1093)&gt;1,V1093,_xlfn.LET(_xlpm.cls,Y1093, _xlpm.ord,IFERROR(Z1093,"#N/C"), _xlpm.subord,IFERROR(AA1093,"#N/C"), _xlpm.infr,IFERROR(AB1093,"#N/C"), _xlpm.sf,IFERROR(AC1093,"#N/C"), _xlpm.fam,IFERROR(AD1093,"#N/C"), _xlpm.subfam,IF(TRIM(AE1093)="-","#N/C",IFERROR(AE1093,"#N/C")),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_xlpm.fallback,IF(IFERROR(Z1093,"#N/C")="#N/C",Y1093,IF(IFERROR(AA1093,"#N/C")="#N/C",Z1093,IF(IFERROR(AB1093,"#N/C")="#N/C",AA1093,IF(IFERROR(AC1093,"#N/C")="#N/C",AB1093,IF(IFERROR(AD1093,"#N/C")="#N/C",AC1093,IF(IFERROR(AE1093,"#N/C")="#N/C",AD1093,"#N/C")))))), _xlpm.finalResult,IF(OR(_xlpm.computedResult="",_xlpm.computedResult="#N/C"),_xlpm.fallback,_xlpm.computedResult), INDEX(_xlpm.finalResult,1)))</f>
        <v>Muscoidea</v>
      </c>
      <c r="AI1093" s="106" t="s">
        <v>35</v>
      </c>
      <c r="AJ1093" s="55" t="str">
        <f t="shared" si="154"/>
        <v>Insecta.Diptera.Brachycera.Muscomorpha.Muscoidea.#N/C.#N/C.#N/C.#N/C</v>
      </c>
    </row>
    <row r="1094" spans="1:36" x14ac:dyDescent="0.25">
      <c r="A1094" s="3">
        <v>312</v>
      </c>
      <c r="B1094" s="50" t="str">
        <f t="shared" si="152"/>
        <v>FAIR-D4_312</v>
      </c>
      <c r="C1094" s="51" t="s">
        <v>908</v>
      </c>
      <c r="D1094" s="4">
        <f t="shared" si="151"/>
        <v>45170</v>
      </c>
      <c r="E1094" s="1" t="s">
        <v>1257</v>
      </c>
      <c r="F1094" s="81" t="str">
        <f>HYPERLINK(VLOOKUP(E1094,Video_List!G:K,5),"video")</f>
        <v>video</v>
      </c>
      <c r="G1094" s="5" t="str">
        <f>IF(ISBLANK(E1094),"",IFERROR(IF(MATCH(E1094,Video_List!$G:$G,)&gt;0,"ok",""),"errr"))</f>
        <v>ok</v>
      </c>
      <c r="H1094" s="1" t="s">
        <v>1257</v>
      </c>
      <c r="I1094" s="81" t="str">
        <f>HYPERLINK(VLOOKUP(H1094,Video_List!G:K,5),"video")</f>
        <v>video</v>
      </c>
      <c r="J1094" s="5" t="str">
        <f>IF(ISBLANK(H1094),"",IFERROR(IF(MATCH(H1094,Video_List!$G:$G,)&gt;0,"ok",""),"error"))</f>
        <v>ok</v>
      </c>
      <c r="K1094" s="2">
        <v>45170.336678240703</v>
      </c>
      <c r="L1094" s="2">
        <v>45170.336851851898</v>
      </c>
      <c r="M1094" s="59">
        <f t="shared" si="150"/>
        <v>1.7361119535053149E-4</v>
      </c>
      <c r="N1094" s="53" t="s">
        <v>46</v>
      </c>
      <c r="O1094" s="54" t="s">
        <v>32</v>
      </c>
      <c r="P1094" s="54" t="s">
        <v>33</v>
      </c>
      <c r="Q1094" s="6">
        <v>312</v>
      </c>
      <c r="R1094" s="5" t="str">
        <f t="shared" si="155"/>
        <v>FAIR-D4/312</v>
      </c>
      <c r="S1094" s="4" t="str">
        <f>IF(ISBLANK(E1094),"",IF(E1094=H1094, "1 video",CONCATENATE((+COUNTIFS(Video_List!$A:$A,Monitoring!C1094,Video_List!$D:$D,"&lt;=" &amp;Monitoring!L1094)-COUNTIFS(Video_List!$A:$A,Monitoring!C1094,Video_List!$D:$D,"&lt;=" &amp;Monitoring!K1094))+1," videos")))</f>
        <v>1 video</v>
      </c>
      <c r="T1094" s="54" t="s">
        <v>34</v>
      </c>
      <c r="U1094" s="75"/>
      <c r="V1094" s="7" t="str">
        <f t="shared" si="153"/>
        <v/>
      </c>
      <c r="W1094" s="93" t="s">
        <v>32</v>
      </c>
      <c r="X1094" s="98" t="s">
        <v>35</v>
      </c>
      <c r="Y1094" s="95" t="s">
        <v>85</v>
      </c>
      <c r="Z1094" s="95" t="s">
        <v>289</v>
      </c>
      <c r="AA1094" s="95" t="s">
        <v>49</v>
      </c>
      <c r="AB1094" s="87" t="str">
        <f>+IFERROR(IF(AC1094="#N/C","#N/C",INDEX(Taxonomy_UniqueValues!D:D,MATCH(AC1094,Taxonomy_UniqueValues!E:E,0))),"#N/C")</f>
        <v>Muscomorpha</v>
      </c>
      <c r="AC1094" s="95" t="s">
        <v>36</v>
      </c>
      <c r="AD1094" s="99" t="s">
        <v>37</v>
      </c>
      <c r="AE1094" s="99" t="s">
        <v>37</v>
      </c>
      <c r="AF1094" s="100" t="s">
        <v>37</v>
      </c>
      <c r="AG1094" s="88" t="s">
        <v>37</v>
      </c>
      <c r="AH1094" s="39" t="str" cm="1">
        <f t="array" ref="AH1094">IF(LEN(V1094)&gt;1,V1094,_xlfn.LET(_xlpm.cls,Y1094, _xlpm.ord,IFERROR(Z1094,"#N/C"), _xlpm.subord,IFERROR(AA1094,"#N/C"), _xlpm.infr,IFERROR(AB1094,"#N/C"), _xlpm.sf,IFERROR(AC1094,"#N/C"), _xlpm.fam,IFERROR(AD1094,"#N/C"), _xlpm.subfam,IF(TRIM(AE1094)="-","#N/C",IFERROR(AE1094,"#N/C")),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_xlpm.fallback,IF(IFERROR(Z1094,"#N/C")="#N/C",Y1094,IF(IFERROR(AA1094,"#N/C")="#N/C",Z1094,IF(IFERROR(AB1094,"#N/C")="#N/C",AA1094,IF(IFERROR(AC1094,"#N/C")="#N/C",AB1094,IF(IFERROR(AD1094,"#N/C")="#N/C",AC1094,IF(IFERROR(AE1094,"#N/C")="#N/C",AD1094,"#N/C")))))), _xlpm.finalResult,IF(OR(_xlpm.computedResult="",_xlpm.computedResult="#N/C"),_xlpm.fallback,_xlpm.computedResult), INDEX(_xlpm.finalResult,1)))</f>
        <v>Muscoidea</v>
      </c>
      <c r="AI1094" s="106" t="s">
        <v>35</v>
      </c>
      <c r="AJ1094" s="55" t="str">
        <f t="shared" si="154"/>
        <v>Insecta.Diptera.Brachycera.Muscomorpha.Muscoidea.#N/C.#N/C.#N/C.#N/C</v>
      </c>
    </row>
    <row r="1095" spans="1:36" x14ac:dyDescent="0.25">
      <c r="A1095" s="3">
        <v>313</v>
      </c>
      <c r="B1095" s="50" t="str">
        <f t="shared" si="152"/>
        <v>FAIR-D4_313</v>
      </c>
      <c r="C1095" s="51" t="s">
        <v>908</v>
      </c>
      <c r="D1095" s="4">
        <f t="shared" si="151"/>
        <v>45170</v>
      </c>
      <c r="E1095" s="1" t="s">
        <v>1258</v>
      </c>
      <c r="F1095" s="81" t="str">
        <f>HYPERLINK(VLOOKUP(E1095,Video_List!G:K,5),"video")</f>
        <v>video</v>
      </c>
      <c r="G1095" s="5" t="str">
        <f>IF(ISBLANK(E1095),"",IFERROR(IF(MATCH(E1095,Video_List!$G:$G,)&gt;0,"ok",""),"errr"))</f>
        <v>ok</v>
      </c>
      <c r="H1095" s="1" t="s">
        <v>1258</v>
      </c>
      <c r="I1095" s="81" t="str">
        <f>HYPERLINK(VLOOKUP(H1095,Video_List!G:K,5),"video")</f>
        <v>video</v>
      </c>
      <c r="J1095" s="5" t="str">
        <f>IF(ISBLANK(H1095),"",IFERROR(IF(MATCH(H1095,Video_List!$G:$G,)&gt;0,"ok",""),"error"))</f>
        <v>ok</v>
      </c>
      <c r="K1095" s="2">
        <v>45170.3836226852</v>
      </c>
      <c r="L1095" s="2">
        <v>45170.384166666699</v>
      </c>
      <c r="M1095" s="59">
        <f t="shared" si="150"/>
        <v>5.4398149950429797E-4</v>
      </c>
      <c r="N1095" s="53" t="s">
        <v>46</v>
      </c>
      <c r="O1095" s="54" t="s">
        <v>32</v>
      </c>
      <c r="P1095" s="54" t="s">
        <v>33</v>
      </c>
      <c r="Q1095" s="6">
        <v>313</v>
      </c>
      <c r="R1095" s="5" t="str">
        <f t="shared" si="155"/>
        <v>FAIR-D4/313</v>
      </c>
      <c r="S1095" s="4" t="str">
        <f>IF(ISBLANK(E1095),"",IF(E1095=H1095, "1 video",CONCATENATE((+COUNTIFS(Video_List!$A:$A,Monitoring!C1095,Video_List!$D:$D,"&lt;=" &amp;Monitoring!L1095)-COUNTIFS(Video_List!$A:$A,Monitoring!C1095,Video_List!$D:$D,"&lt;=" &amp;Monitoring!K1095))+1," videos")))</f>
        <v>1 video</v>
      </c>
      <c r="T1095" s="54" t="s">
        <v>34</v>
      </c>
      <c r="U1095" s="75"/>
      <c r="V1095" s="7" t="str">
        <f t="shared" si="153"/>
        <v/>
      </c>
      <c r="W1095" s="97" t="s">
        <v>35</v>
      </c>
      <c r="X1095" s="98" t="s">
        <v>35</v>
      </c>
      <c r="Y1095" s="95" t="s">
        <v>85</v>
      </c>
      <c r="Z1095" s="95" t="s">
        <v>289</v>
      </c>
      <c r="AA1095" s="95" t="s">
        <v>49</v>
      </c>
      <c r="AB1095" s="87" t="str">
        <f>+IFERROR(IF(AC1095="#N/C","#N/C",INDEX(Taxonomy_UniqueValues!D:D,MATCH(AC1095,Taxonomy_UniqueValues!E:E,0))),"#N/C")</f>
        <v>#N/C</v>
      </c>
      <c r="AC1095" s="99" t="s">
        <v>37</v>
      </c>
      <c r="AD1095" s="99" t="s">
        <v>37</v>
      </c>
      <c r="AE1095" s="99" t="s">
        <v>37</v>
      </c>
      <c r="AF1095" s="100" t="s">
        <v>37</v>
      </c>
      <c r="AG1095" s="88" t="s">
        <v>37</v>
      </c>
      <c r="AH1095" s="39" t="str" cm="1">
        <f t="array" ref="AH1095">IF(LEN(V1095)&gt;1,V1095,_xlfn.LET(_xlpm.cls,Y1095, _xlpm.ord,IFERROR(Z1095,"#N/C"), _xlpm.subord,IFERROR(AA1095,"#N/C"), _xlpm.infr,IFERROR(AB1095,"#N/C"), _xlpm.sf,IFERROR(AC1095,"#N/C"), _xlpm.fam,IFERROR(AD1095,"#N/C"), _xlpm.subfam,IF(TRIM(AE1095)="-","#N/C",IFERROR(AE1095,"#N/C")),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_xlpm.fallback,IF(IFERROR(Z1095,"#N/C")="#N/C",Y1095,IF(IFERROR(AA1095,"#N/C")="#N/C",Z1095,IF(IFERROR(AB1095,"#N/C")="#N/C",AA1095,IF(IFERROR(AC1095,"#N/C")="#N/C",AB1095,IF(IFERROR(AD1095,"#N/C")="#N/C",AC1095,IF(IFERROR(AE1095,"#N/C")="#N/C",AD1095,"#N/C")))))), _xlpm.finalResult,IF(OR(_xlpm.computedResult="",_xlpm.computedResult="#N/C"),_xlpm.fallback,_xlpm.computedResult), INDEX(_xlpm.finalResult,1)))</f>
        <v>Brachycera</v>
      </c>
      <c r="AI1095" s="106" t="s">
        <v>35</v>
      </c>
      <c r="AJ1095" s="55" t="str">
        <f t="shared" si="154"/>
        <v>Insecta.Diptera.Brachycera.#N/C.#N/C.#N/C.#N/C.#N/C.#N/C</v>
      </c>
    </row>
    <row r="1096" spans="1:36" x14ac:dyDescent="0.25">
      <c r="A1096" s="3">
        <v>314</v>
      </c>
      <c r="B1096" s="50" t="str">
        <f t="shared" si="152"/>
        <v>FAIR-D4_314</v>
      </c>
      <c r="C1096" s="51" t="s">
        <v>908</v>
      </c>
      <c r="D1096" s="4">
        <f t="shared" si="151"/>
        <v>45170</v>
      </c>
      <c r="E1096" s="1" t="s">
        <v>1259</v>
      </c>
      <c r="F1096" s="81" t="str">
        <f>HYPERLINK(VLOOKUP(E1096,Video_List!G:K,5),"video")</f>
        <v>video</v>
      </c>
      <c r="G1096" s="5" t="str">
        <f>IF(ISBLANK(E1096),"",IFERROR(IF(MATCH(E1096,Video_List!$G:$G,)&gt;0,"ok",""),"errr"))</f>
        <v>ok</v>
      </c>
      <c r="H1096" s="1" t="s">
        <v>1259</v>
      </c>
      <c r="I1096" s="81" t="str">
        <f>HYPERLINK(VLOOKUP(H1096,Video_List!G:K,5),"video")</f>
        <v>video</v>
      </c>
      <c r="J1096" s="5" t="str">
        <f>IF(ISBLANK(H1096),"",IFERROR(IF(MATCH(H1096,Video_List!$G:$G,)&gt;0,"ok",""),"error"))</f>
        <v>ok</v>
      </c>
      <c r="K1096" s="2">
        <v>45170.410289351901</v>
      </c>
      <c r="L1096" s="2">
        <v>45170.410856481503</v>
      </c>
      <c r="M1096" s="59">
        <f t="shared" si="150"/>
        <v>5.6712960213189945E-4</v>
      </c>
      <c r="N1096" s="53" t="s">
        <v>46</v>
      </c>
      <c r="O1096" s="54" t="s">
        <v>32</v>
      </c>
      <c r="P1096" s="54" t="s">
        <v>33</v>
      </c>
      <c r="Q1096" s="6">
        <v>314</v>
      </c>
      <c r="R1096" s="5" t="str">
        <f t="shared" si="155"/>
        <v>FAIR-D4/314</v>
      </c>
      <c r="S1096" s="4" t="str">
        <f>IF(ISBLANK(E1096),"",IF(E1096=H1096, "1 video",CONCATENATE((+COUNTIFS(Video_List!$A:$A,Monitoring!C1096,Video_List!$D:$D,"&lt;=" &amp;Monitoring!L1096)-COUNTIFS(Video_List!$A:$A,Monitoring!C1096,Video_List!$D:$D,"&lt;=" &amp;Monitoring!K1096))+1," videos")))</f>
        <v>1 video</v>
      </c>
      <c r="T1096" s="54" t="s">
        <v>34</v>
      </c>
      <c r="U1096" s="75"/>
      <c r="V1096" s="7" t="str">
        <f t="shared" si="153"/>
        <v/>
      </c>
      <c r="W1096" s="93" t="s">
        <v>32</v>
      </c>
      <c r="X1096" s="98" t="s">
        <v>35</v>
      </c>
      <c r="Y1096" s="87" t="str">
        <f>+IFERROR(IF(Z1096="#N/C","#N/C",IF(Z1096=0,INDEX(Taxonomy_UniqueValues!A:A,MATCH(AA1096,Taxonomy_UniqueValues!C:C,0)),INDEX(Taxonomy_UniqueValues!A:A,MATCH(Z1096,Taxonomy_UniqueValues!B:B,0)))),"#N/C")</f>
        <v>Insecta</v>
      </c>
      <c r="Z1096" s="87" t="str">
        <f>+IFERROR(IF(AA1096="#N/C","#N/C",IF(AA1096=0,INDEX(Taxonomy_UniqueValues!B:B,MATCH(AB1096,Taxonomy_UniqueValues!D:D,0)),INDEX(Taxonomy_UniqueValues!B:B,MATCH(AA1096,Taxonomy_UniqueValues!C:C,0)))),"#N/C")</f>
        <v>Diptera</v>
      </c>
      <c r="AA1096" s="87" t="str">
        <f>+IFERROR(IF(AB1096="#N/C","#N/C",IF(AB1096=0,INDEX(Taxonomy_UniqueValues!C:C,MATCH(AC1096,Taxonomy_UniqueValues!E:E,0)),INDEX(Taxonomy_UniqueValues!C:C,MATCH(AB1096,Taxonomy_UniqueValues!D:D,0)))),"#N/C")</f>
        <v>Brachycera</v>
      </c>
      <c r="AB1096" s="87" t="str">
        <f>+IFERROR(IF(AC1096="#N/C","#N/C",IF(AC1096=0,INDEX(Taxonomy_UniqueValues!D:D,MATCH(AD1096,Taxonomy_UniqueValues!F:F,0)),INDEX(Taxonomy_UniqueValues!D:D,MATCH(AC1096,Taxonomy_UniqueValues!E:E,0)))),"#N/C")</f>
        <v>Muscomorpha</v>
      </c>
      <c r="AC1096" s="87" t="str">
        <f>+IFERROR(IF(AD1096="#N/C","#N/C",IF(AD1096=0,INDEX(Taxonomy_UniqueValues!E:E,MATCH(AE1096,Taxonomy_UniqueValues!G:G,0)),INDEX(Taxonomy_UniqueValues!E:E,MATCH(AD1096,Taxonomy_UniqueValues!F:F,0)))),"#N/C")</f>
        <v>Muscoidea</v>
      </c>
      <c r="AD1096" s="87" t="str">
        <f>+IFERROR(IF(AE1096="#N/C","#N/C",IF(AE1096=0,INDEX(Taxonomy_UniqueValues!F:F,MATCH(AF1096,Taxonomy_UniqueValues!H:H,0)),INDEX(Taxonomy_UniqueValues!F:F,MATCH(AE1096,Taxonomy_UniqueValues!G:G,0)))),"#N/C")</f>
        <v>Fanniidae</v>
      </c>
      <c r="AE1096" s="87">
        <f>+IFERROR(IF(AF1096="#N/C","#N/C",INDEX(Taxonomy_UniqueValues!G:G,MATCH(AF1096,Taxonomy_UniqueValues!H:H,0))),"#N/C")</f>
        <v>0</v>
      </c>
      <c r="AF1096" s="96" t="s">
        <v>39</v>
      </c>
      <c r="AG1096" s="88" t="s">
        <v>37</v>
      </c>
      <c r="AH1096" s="39" t="str" cm="1">
        <f t="array" ref="AH1096">IF(LEN(V1096)&gt;1,V1096,_xlfn.LET(_xlpm.cls,Y1096, _xlpm.ord,IFERROR(Z1096,"#N/C"), _xlpm.subord,IFERROR(AA1096,"#N/C"), _xlpm.infr,IFERROR(AB1096,"#N/C"), _xlpm.sf,IFERROR(AC1096,"#N/C"), _xlpm.fam,IFERROR(AD1096,"#N/C"), _xlpm.subfam,IF(TRIM(AE1096)="-","#N/C",IFERROR(AE1096,"#N/C")),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_xlpm.fallback,IF(IFERROR(Z1096,"#N/C")="#N/C",Y1096,IF(IFERROR(AA1096,"#N/C")="#N/C",Z1096,IF(IFERROR(AB1096,"#N/C")="#N/C",AA1096,IF(IFERROR(AC1096,"#N/C")="#N/C",AB1096,IF(IFERROR(AD1096,"#N/C")="#N/C",AC1096,IF(IFERROR(AE1096,"#N/C")="#N/C",AD1096,"#N/C")))))), _xlpm.finalResult,IF(OR(_xlpm.computedResult="",_xlpm.computedResult="#N/C"),_xlpm.fallback,_xlpm.computedResult), INDEX(_xlpm.finalResult,1)))</f>
        <v>fly</v>
      </c>
      <c r="AI1096" s="106" t="s">
        <v>35</v>
      </c>
      <c r="AJ1096" s="55" t="str">
        <f t="shared" si="154"/>
        <v>Insecta.Diptera.Brachycera.Muscomorpha.Muscoidea.Fanniidae.0.Fannia.#N/C</v>
      </c>
    </row>
    <row r="1097" spans="1:36" x14ac:dyDescent="0.25">
      <c r="A1097" s="3">
        <v>315</v>
      </c>
      <c r="B1097" s="50" t="str">
        <f t="shared" si="152"/>
        <v>FAIR-D4_315</v>
      </c>
      <c r="C1097" s="51" t="s">
        <v>908</v>
      </c>
      <c r="D1097" s="4">
        <f t="shared" si="151"/>
        <v>45170</v>
      </c>
      <c r="E1097" s="1" t="s">
        <v>1260</v>
      </c>
      <c r="F1097" s="81" t="str">
        <f>HYPERLINK(VLOOKUP(E1097,Video_List!G:K,5),"video")</f>
        <v>video</v>
      </c>
      <c r="G1097" s="5" t="str">
        <f>IF(ISBLANK(E1097),"",IFERROR(IF(MATCH(E1097,Video_List!$G:$G,)&gt;0,"ok",""),"errr"))</f>
        <v>ok</v>
      </c>
      <c r="H1097" s="1" t="s">
        <v>1261</v>
      </c>
      <c r="I1097" s="81" t="str">
        <f>HYPERLINK(VLOOKUP(H1097,Video_List!G:K,5),"video")</f>
        <v>video</v>
      </c>
      <c r="J1097" s="5" t="str">
        <f>IF(ISBLANK(H1097),"",IFERROR(IF(MATCH(H1097,Video_List!$G:$G,)&gt;0,"ok",""),"error"))</f>
        <v>ok</v>
      </c>
      <c r="K1097" s="2">
        <v>45170.424872685202</v>
      </c>
      <c r="L1097" s="2">
        <v>45170.426643518498</v>
      </c>
      <c r="M1097" s="59">
        <f t="shared" si="150"/>
        <v>1.7708332961774431E-3</v>
      </c>
      <c r="N1097" s="53" t="s">
        <v>31</v>
      </c>
      <c r="O1097" s="54" t="s">
        <v>32</v>
      </c>
      <c r="P1097" s="54" t="s">
        <v>33</v>
      </c>
      <c r="Q1097" s="6">
        <v>315</v>
      </c>
      <c r="R1097" s="5" t="str">
        <f t="shared" si="155"/>
        <v>FAIR-D4/315</v>
      </c>
      <c r="S1097" s="4" t="str">
        <f>IF(ISBLANK(E1097),"",IF(E1097=H1097, "1 video",CONCATENATE((+COUNTIFS(Video_List!$A:$A,Monitoring!C1097,Video_List!$D:$D,"&lt;=" &amp;Monitoring!L1097)-COUNTIFS(Video_List!$A:$A,Monitoring!C1097,Video_List!$D:$D,"&lt;=" &amp;Monitoring!K1097))+1," videos")))</f>
        <v>2 videos</v>
      </c>
      <c r="T1097" s="54" t="s">
        <v>34</v>
      </c>
      <c r="U1097" s="75"/>
      <c r="V1097" s="7" t="str">
        <f t="shared" si="153"/>
        <v/>
      </c>
      <c r="W1097" s="97" t="s">
        <v>35</v>
      </c>
      <c r="X1097" s="98" t="s">
        <v>35</v>
      </c>
      <c r="Y1097" s="95" t="s">
        <v>85</v>
      </c>
      <c r="Z1097" s="95" t="s">
        <v>289</v>
      </c>
      <c r="AA1097" s="95" t="s">
        <v>49</v>
      </c>
      <c r="AB1097" s="87" t="str">
        <f>+IFERROR(IF(AC1097="#N/C","#N/C",INDEX(Taxonomy_UniqueValues!D:D,MATCH(AC1097,Taxonomy_UniqueValues!E:E,0))),"#N/C")</f>
        <v>#N/C</v>
      </c>
      <c r="AC1097" s="99" t="s">
        <v>37</v>
      </c>
      <c r="AD1097" s="99" t="s">
        <v>37</v>
      </c>
      <c r="AE1097" s="99" t="s">
        <v>37</v>
      </c>
      <c r="AF1097" s="100" t="s">
        <v>37</v>
      </c>
      <c r="AG1097" s="88" t="s">
        <v>37</v>
      </c>
      <c r="AH1097" s="39" t="str" cm="1">
        <f t="array" ref="AH1097">IF(LEN(V1097)&gt;1,V1097,_xlfn.LET(_xlpm.cls,Y1097, _xlpm.ord,IFERROR(Z1097,"#N/C"), _xlpm.subord,IFERROR(AA1097,"#N/C"), _xlpm.infr,IFERROR(AB1097,"#N/C"), _xlpm.sf,IFERROR(AC1097,"#N/C"), _xlpm.fam,IFERROR(AD1097,"#N/C"), _xlpm.subfam,IF(TRIM(AE1097)="-","#N/C",IFERROR(AE1097,"#N/C")),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_xlpm.fallback,IF(IFERROR(Z1097,"#N/C")="#N/C",Y1097,IF(IFERROR(AA1097,"#N/C")="#N/C",Z1097,IF(IFERROR(AB1097,"#N/C")="#N/C",AA1097,IF(IFERROR(AC1097,"#N/C")="#N/C",AB1097,IF(IFERROR(AD1097,"#N/C")="#N/C",AC1097,IF(IFERROR(AE1097,"#N/C")="#N/C",AD1097,"#N/C")))))), _xlpm.finalResult,IF(OR(_xlpm.computedResult="",_xlpm.computedResult="#N/C"),_xlpm.fallback,_xlpm.computedResult), INDEX(_xlpm.finalResult,1)))</f>
        <v>Brachycera</v>
      </c>
      <c r="AI1097" s="106" t="s">
        <v>35</v>
      </c>
      <c r="AJ1097" s="55" t="str">
        <f t="shared" si="154"/>
        <v>Insecta.Diptera.Brachycera.#N/C.#N/C.#N/C.#N/C.#N/C.#N/C</v>
      </c>
    </row>
    <row r="1098" spans="1:36" x14ac:dyDescent="0.25">
      <c r="A1098" s="3">
        <v>316</v>
      </c>
      <c r="B1098" s="50" t="str">
        <f t="shared" si="152"/>
        <v>FAIR-D4_316</v>
      </c>
      <c r="C1098" s="51" t="s">
        <v>908</v>
      </c>
      <c r="D1098" s="4">
        <f t="shared" si="151"/>
        <v>45170</v>
      </c>
      <c r="E1098" s="1" t="s">
        <v>1262</v>
      </c>
      <c r="F1098" s="81" t="str">
        <f>HYPERLINK(VLOOKUP(E1098,Video_List!G:K,5),"video")</f>
        <v>video</v>
      </c>
      <c r="G1098" s="5" t="str">
        <f>IF(ISBLANK(E1098),"",IFERROR(IF(MATCH(E1098,Video_List!$G:$G,)&gt;0,"ok",""),"errr"))</f>
        <v>ok</v>
      </c>
      <c r="H1098" s="1" t="s">
        <v>1262</v>
      </c>
      <c r="I1098" s="81" t="str">
        <f>HYPERLINK(VLOOKUP(H1098,Video_List!G:K,5),"video")</f>
        <v>video</v>
      </c>
      <c r="J1098" s="5" t="str">
        <f>IF(ISBLANK(H1098),"",IFERROR(IF(MATCH(H1098,Video_List!$G:$G,)&gt;0,"ok",""),"error"))</f>
        <v>ok</v>
      </c>
      <c r="K1098" s="2">
        <v>45170.4368287037</v>
      </c>
      <c r="L1098" s="2">
        <v>45170.437210648102</v>
      </c>
      <c r="M1098" s="59">
        <f t="shared" si="150"/>
        <v>3.8194440276129171E-4</v>
      </c>
      <c r="N1098" s="53" t="s">
        <v>46</v>
      </c>
      <c r="O1098" s="54" t="s">
        <v>35</v>
      </c>
      <c r="P1098" s="54" t="s">
        <v>46</v>
      </c>
      <c r="Q1098" s="6">
        <v>316</v>
      </c>
      <c r="R1098" s="5" t="str">
        <f t="shared" si="155"/>
        <v>FAIR-D4/316</v>
      </c>
      <c r="S1098" s="4" t="str">
        <f>IF(ISBLANK(E1098),"",IF(E1098=H1098, "1 video",CONCATENATE((+COUNTIFS(Video_List!$A:$A,Monitoring!C1098,Video_List!$D:$D,"&lt;=" &amp;Monitoring!L1098)-COUNTIFS(Video_List!$A:$A,Monitoring!C1098,Video_List!$D:$D,"&lt;=" &amp;Monitoring!K1098))+1," videos")))</f>
        <v>1 video</v>
      </c>
      <c r="T1098" s="54" t="s">
        <v>34</v>
      </c>
      <c r="U1098" s="75"/>
      <c r="V1098" s="7" t="str">
        <f t="shared" si="153"/>
        <v/>
      </c>
      <c r="W1098" s="97" t="s">
        <v>35</v>
      </c>
      <c r="X1098" s="98" t="s">
        <v>35</v>
      </c>
      <c r="Y1098" s="95" t="s">
        <v>85</v>
      </c>
      <c r="Z1098" s="95" t="s">
        <v>289</v>
      </c>
      <c r="AA1098" s="95" t="s">
        <v>49</v>
      </c>
      <c r="AB1098" s="87" t="str">
        <f>+IFERROR(IF(AC1098="#N/C","#N/C",INDEX(Taxonomy_UniqueValues!D:D,MATCH(AC1098,Taxonomy_UniqueValues!E:E,0))),"#N/C")</f>
        <v>#N/C</v>
      </c>
      <c r="AC1098" s="99" t="s">
        <v>37</v>
      </c>
      <c r="AD1098" s="99" t="s">
        <v>37</v>
      </c>
      <c r="AE1098" s="99" t="s">
        <v>37</v>
      </c>
      <c r="AF1098" s="100" t="s">
        <v>37</v>
      </c>
      <c r="AG1098" s="88" t="s">
        <v>37</v>
      </c>
      <c r="AH1098" s="39" t="str" cm="1">
        <f t="array" ref="AH1098">IF(LEN(V1098)&gt;1,V1098,_xlfn.LET(_xlpm.cls,Y1098, _xlpm.ord,IFERROR(Z1098,"#N/C"), _xlpm.subord,IFERROR(AA1098,"#N/C"), _xlpm.infr,IFERROR(AB1098,"#N/C"), _xlpm.sf,IFERROR(AC1098,"#N/C"), _xlpm.fam,IFERROR(AD1098,"#N/C"), _xlpm.subfam,IF(TRIM(AE1098)="-","#N/C",IFERROR(AE1098,"#N/C")),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_xlpm.fallback,IF(IFERROR(Z1098,"#N/C")="#N/C",Y1098,IF(IFERROR(AA1098,"#N/C")="#N/C",Z1098,IF(IFERROR(AB1098,"#N/C")="#N/C",AA1098,IF(IFERROR(AC1098,"#N/C")="#N/C",AB1098,IF(IFERROR(AD1098,"#N/C")="#N/C",AC1098,IF(IFERROR(AE1098,"#N/C")="#N/C",AD1098,"#N/C")))))), _xlpm.finalResult,IF(OR(_xlpm.computedResult="",_xlpm.computedResult="#N/C"),_xlpm.fallback,_xlpm.computedResult), INDEX(_xlpm.finalResult,1)))</f>
        <v>Brachycera</v>
      </c>
      <c r="AI1098" s="106" t="s">
        <v>35</v>
      </c>
      <c r="AJ1098" s="55" t="str">
        <f t="shared" si="154"/>
        <v>Insecta.Diptera.Brachycera.#N/C.#N/C.#N/C.#N/C.#N/C.#N/C</v>
      </c>
    </row>
    <row r="1099" spans="1:36" x14ac:dyDescent="0.25">
      <c r="A1099" s="3">
        <v>317</v>
      </c>
      <c r="B1099" s="50" t="str">
        <f t="shared" si="152"/>
        <v>FAIR-D4_317</v>
      </c>
      <c r="C1099" s="51" t="s">
        <v>908</v>
      </c>
      <c r="D1099" s="4">
        <f t="shared" si="151"/>
        <v>45170</v>
      </c>
      <c r="E1099" s="1" t="s">
        <v>1263</v>
      </c>
      <c r="F1099" s="81" t="str">
        <f>HYPERLINK(VLOOKUP(E1099,Video_List!G:K,5),"video")</f>
        <v>video</v>
      </c>
      <c r="G1099" s="5" t="str">
        <f>IF(ISBLANK(E1099),"",IFERROR(IF(MATCH(E1099,Video_List!$G:$G,)&gt;0,"ok",""),"errr"))</f>
        <v>ok</v>
      </c>
      <c r="H1099" s="1" t="s">
        <v>1263</v>
      </c>
      <c r="I1099" s="81" t="str">
        <f>HYPERLINK(VLOOKUP(H1099,Video_List!G:K,5),"video")</f>
        <v>video</v>
      </c>
      <c r="J1099" s="5" t="str">
        <f>IF(ISBLANK(H1099),"",IFERROR(IF(MATCH(H1099,Video_List!$G:$G,)&gt;0,"ok",""),"error"))</f>
        <v>ok</v>
      </c>
      <c r="K1099" s="2">
        <v>45170.438564814802</v>
      </c>
      <c r="L1099" s="2">
        <v>45170.439699074101</v>
      </c>
      <c r="M1099" s="59">
        <f t="shared" si="150"/>
        <v>1.1342592988512479E-3</v>
      </c>
      <c r="N1099" s="53" t="s">
        <v>31</v>
      </c>
      <c r="O1099" s="54" t="s">
        <v>35</v>
      </c>
      <c r="P1099" s="54" t="s">
        <v>31</v>
      </c>
      <c r="Q1099" s="6">
        <v>317</v>
      </c>
      <c r="R1099" s="5" t="str">
        <f t="shared" si="155"/>
        <v>FAIR-D4/317</v>
      </c>
      <c r="S1099" s="4" t="str">
        <f>IF(ISBLANK(E1099),"",IF(E1099=H1099, "1 video",CONCATENATE((+COUNTIFS(Video_List!$A:$A,Monitoring!C1099,Video_List!$D:$D,"&lt;=" &amp;Monitoring!L1099)-COUNTIFS(Video_List!$A:$A,Monitoring!C1099,Video_List!$D:$D,"&lt;=" &amp;Monitoring!K1099))+1," videos")))</f>
        <v>1 video</v>
      </c>
      <c r="T1099" s="54" t="s">
        <v>34</v>
      </c>
      <c r="U1099" s="75"/>
      <c r="V1099" s="7" t="str">
        <f t="shared" si="153"/>
        <v/>
      </c>
      <c r="W1099" s="93" t="s">
        <v>32</v>
      </c>
      <c r="X1099" s="98" t="s">
        <v>35</v>
      </c>
      <c r="Y1099" s="95" t="s">
        <v>85</v>
      </c>
      <c r="Z1099" s="95" t="s">
        <v>289</v>
      </c>
      <c r="AA1099" s="95" t="s">
        <v>49</v>
      </c>
      <c r="AB1099" s="87" t="str">
        <f>+IFERROR(IF(AC1099="#N/C","#N/C",INDEX(Taxonomy_UniqueValues!D:D,MATCH(AC1099,Taxonomy_UniqueValues!E:E,0))),"#N/C")</f>
        <v>Muscomorpha</v>
      </c>
      <c r="AC1099" s="95" t="s">
        <v>36</v>
      </c>
      <c r="AD1099" s="99" t="s">
        <v>37</v>
      </c>
      <c r="AE1099" s="99" t="s">
        <v>37</v>
      </c>
      <c r="AF1099" s="100" t="s">
        <v>37</v>
      </c>
      <c r="AG1099" s="88" t="s">
        <v>37</v>
      </c>
      <c r="AH1099" s="39" t="str" cm="1">
        <f t="array" ref="AH1099">IF(LEN(V1099)&gt;1,V1099,_xlfn.LET(_xlpm.cls,Y1099, _xlpm.ord,IFERROR(Z1099,"#N/C"), _xlpm.subord,IFERROR(AA1099,"#N/C"), _xlpm.infr,IFERROR(AB1099,"#N/C"), _xlpm.sf,IFERROR(AC1099,"#N/C"), _xlpm.fam,IFERROR(AD1099,"#N/C"), _xlpm.subfam,IF(TRIM(AE1099)="-","#N/C",IFERROR(AE1099,"#N/C")),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_xlpm.fallback,IF(IFERROR(Z1099,"#N/C")="#N/C",Y1099,IF(IFERROR(AA1099,"#N/C")="#N/C",Z1099,IF(IFERROR(AB1099,"#N/C")="#N/C",AA1099,IF(IFERROR(AC1099,"#N/C")="#N/C",AB1099,IF(IFERROR(AD1099,"#N/C")="#N/C",AC1099,IF(IFERROR(AE1099,"#N/C")="#N/C",AD1099,"#N/C")))))), _xlpm.finalResult,IF(OR(_xlpm.computedResult="",_xlpm.computedResult="#N/C"),_xlpm.fallback,_xlpm.computedResult), INDEX(_xlpm.finalResult,1)))</f>
        <v>Muscoidea</v>
      </c>
      <c r="AI1099" s="106" t="s">
        <v>35</v>
      </c>
      <c r="AJ1099" s="55" t="str">
        <f t="shared" si="154"/>
        <v>Insecta.Diptera.Brachycera.Muscomorpha.Muscoidea.#N/C.#N/C.#N/C.#N/C</v>
      </c>
    </row>
    <row r="1100" spans="1:36" x14ac:dyDescent="0.25">
      <c r="A1100" s="3">
        <v>318</v>
      </c>
      <c r="B1100" s="50" t="str">
        <f t="shared" si="152"/>
        <v>FAIR-D4_318</v>
      </c>
      <c r="C1100" s="51" t="s">
        <v>908</v>
      </c>
      <c r="D1100" s="4">
        <f t="shared" si="151"/>
        <v>45170</v>
      </c>
      <c r="E1100" s="1" t="s">
        <v>1264</v>
      </c>
      <c r="F1100" s="81" t="str">
        <f>HYPERLINK(VLOOKUP(E1100,Video_List!G:K,5),"video")</f>
        <v>video</v>
      </c>
      <c r="G1100" s="5" t="str">
        <f>IF(ISBLANK(E1100),"",IFERROR(IF(MATCH(E1100,Video_List!$G:$G,)&gt;0,"ok",""),"errr"))</f>
        <v>ok</v>
      </c>
      <c r="H1100" s="1" t="s">
        <v>1265</v>
      </c>
      <c r="I1100" s="81" t="str">
        <f>HYPERLINK(VLOOKUP(H1100,Video_List!G:K,5),"video")</f>
        <v>video</v>
      </c>
      <c r="J1100" s="5" t="str">
        <f>IF(ISBLANK(H1100),"",IFERROR(IF(MATCH(H1100,Video_List!$G:$G,)&gt;0,"ok",""),"error"))</f>
        <v>ok</v>
      </c>
      <c r="K1100" s="2">
        <v>45170.441122685203</v>
      </c>
      <c r="L1100" s="2">
        <v>45170.444837962998</v>
      </c>
      <c r="M1100" s="59">
        <f t="shared" si="150"/>
        <v>3.7152777949813753E-3</v>
      </c>
      <c r="N1100" s="53" t="s">
        <v>46</v>
      </c>
      <c r="O1100" s="54" t="s">
        <v>35</v>
      </c>
      <c r="P1100" s="54" t="s">
        <v>31</v>
      </c>
      <c r="Q1100" s="6">
        <v>318</v>
      </c>
      <c r="R1100" s="5" t="str">
        <f t="shared" si="155"/>
        <v>FAIR-D4/318</v>
      </c>
      <c r="S1100" s="4" t="str">
        <f>IF(ISBLANK(E1100),"",IF(E1100=H1100, "1 video",CONCATENATE((+COUNTIFS(Video_List!$A:$A,Monitoring!C1100,Video_List!$D:$D,"&lt;=" &amp;Monitoring!L1100)-COUNTIFS(Video_List!$A:$A,Monitoring!C1100,Video_List!$D:$D,"&lt;=" &amp;Monitoring!K1100))+1," videos")))</f>
        <v>3 videos</v>
      </c>
      <c r="T1100" s="54" t="s">
        <v>34</v>
      </c>
      <c r="U1100" s="75"/>
      <c r="V1100" s="7" t="str">
        <f t="shared" si="153"/>
        <v/>
      </c>
      <c r="W1100" s="93" t="s">
        <v>32</v>
      </c>
      <c r="X1100" s="98" t="s">
        <v>35</v>
      </c>
      <c r="Y1100" s="95" t="s">
        <v>85</v>
      </c>
      <c r="Z1100" s="95" t="s">
        <v>289</v>
      </c>
      <c r="AA1100" s="95" t="s">
        <v>49</v>
      </c>
      <c r="AB1100" s="87" t="str">
        <f>+IFERROR(IF(AC1100="#N/C","#N/C",INDEX(Taxonomy_UniqueValues!D:D,MATCH(AC1100,Taxonomy_UniqueValues!E:E,0))),"#N/C")</f>
        <v>Muscomorpha</v>
      </c>
      <c r="AC1100" s="95" t="s">
        <v>36</v>
      </c>
      <c r="AD1100" s="99" t="s">
        <v>37</v>
      </c>
      <c r="AE1100" s="99" t="s">
        <v>37</v>
      </c>
      <c r="AF1100" s="100" t="s">
        <v>37</v>
      </c>
      <c r="AG1100" s="88" t="s">
        <v>37</v>
      </c>
      <c r="AH1100" s="39" t="str" cm="1">
        <f t="array" ref="AH1100">IF(LEN(V1100)&gt;1,V1100,_xlfn.LET(_xlpm.cls,Y1100, _xlpm.ord,IFERROR(Z1100,"#N/C"), _xlpm.subord,IFERROR(AA1100,"#N/C"), _xlpm.infr,IFERROR(AB1100,"#N/C"), _xlpm.sf,IFERROR(AC1100,"#N/C"), _xlpm.fam,IFERROR(AD1100,"#N/C"), _xlpm.subfam,IF(TRIM(AE1100)="-","#N/C",IFERROR(AE1100,"#N/C")),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_xlpm.fallback,IF(IFERROR(Z1100,"#N/C")="#N/C",Y1100,IF(IFERROR(AA1100,"#N/C")="#N/C",Z1100,IF(IFERROR(AB1100,"#N/C")="#N/C",AA1100,IF(IFERROR(AC1100,"#N/C")="#N/C",AB1100,IF(IFERROR(AD1100,"#N/C")="#N/C",AC1100,IF(IFERROR(AE1100,"#N/C")="#N/C",AD1100,"#N/C")))))), _xlpm.finalResult,IF(OR(_xlpm.computedResult="",_xlpm.computedResult="#N/C"),_xlpm.fallback,_xlpm.computedResult), INDEX(_xlpm.finalResult,1)))</f>
        <v>Muscoidea</v>
      </c>
      <c r="AI1100" s="106" t="s">
        <v>35</v>
      </c>
      <c r="AJ1100" s="55" t="str">
        <f t="shared" si="154"/>
        <v>Insecta.Diptera.Brachycera.Muscomorpha.Muscoidea.#N/C.#N/C.#N/C.#N/C</v>
      </c>
    </row>
    <row r="1101" spans="1:36" x14ac:dyDescent="0.25">
      <c r="A1101" s="3">
        <v>319</v>
      </c>
      <c r="B1101" s="50" t="str">
        <f t="shared" si="152"/>
        <v>FAIR-D4_319</v>
      </c>
      <c r="C1101" s="51" t="s">
        <v>908</v>
      </c>
      <c r="D1101" s="4">
        <f t="shared" si="151"/>
        <v>45170</v>
      </c>
      <c r="E1101" s="1" t="s">
        <v>1266</v>
      </c>
      <c r="F1101" s="81" t="str">
        <f>HYPERLINK(VLOOKUP(E1101,Video_List!G:K,5),"video")</f>
        <v>video</v>
      </c>
      <c r="G1101" s="5" t="str">
        <f>IF(ISBLANK(E1101),"",IFERROR(IF(MATCH(E1101,Video_List!$G:$G,)&gt;0,"ok",""),"errr"))</f>
        <v>ok</v>
      </c>
      <c r="H1101" s="1" t="s">
        <v>1266</v>
      </c>
      <c r="I1101" s="81" t="str">
        <f>HYPERLINK(VLOOKUP(H1101,Video_List!G:K,5),"video")</f>
        <v>video</v>
      </c>
      <c r="J1101" s="5" t="str">
        <f>IF(ISBLANK(H1101),"",IFERROR(IF(MATCH(H1101,Video_List!$G:$G,)&gt;0,"ok",""),"error"))</f>
        <v>ok</v>
      </c>
      <c r="K1101" s="2">
        <v>45170.449907407397</v>
      </c>
      <c r="L1101" s="2">
        <v>45170.4500694444</v>
      </c>
      <c r="M1101" s="59">
        <f t="shared" si="150"/>
        <v>1.6203700215555727E-4</v>
      </c>
      <c r="N1101" s="53" t="s">
        <v>31</v>
      </c>
      <c r="O1101" s="54" t="s">
        <v>35</v>
      </c>
      <c r="P1101" s="54" t="s">
        <v>31</v>
      </c>
      <c r="Q1101" s="6">
        <v>319</v>
      </c>
      <c r="R1101" s="5" t="str">
        <f t="shared" si="155"/>
        <v>FAIR-D4/319</v>
      </c>
      <c r="S1101" s="4" t="str">
        <f>IF(ISBLANK(E1101),"",IF(E1101=H1101, "1 video",CONCATENATE((+COUNTIFS(Video_List!$A:$A,Monitoring!C1101,Video_List!$D:$D,"&lt;=" &amp;Monitoring!L1101)-COUNTIFS(Video_List!$A:$A,Monitoring!C1101,Video_List!$D:$D,"&lt;=" &amp;Monitoring!K1101))+1," videos")))</f>
        <v>1 video</v>
      </c>
      <c r="T1101" s="54" t="s">
        <v>34</v>
      </c>
      <c r="U1101" s="75"/>
      <c r="V1101" s="7" t="str">
        <f t="shared" si="153"/>
        <v/>
      </c>
      <c r="W1101" s="97" t="s">
        <v>35</v>
      </c>
      <c r="X1101" s="98" t="s">
        <v>35</v>
      </c>
      <c r="Y1101" s="95" t="s">
        <v>85</v>
      </c>
      <c r="Z1101" s="95" t="s">
        <v>289</v>
      </c>
      <c r="AA1101" s="95" t="s">
        <v>49</v>
      </c>
      <c r="AB1101" s="87" t="str">
        <f>+IFERROR(IF(AC1101="#N/C","#N/C",INDEX(Taxonomy_UniqueValues!D:D,MATCH(AC1101,Taxonomy_UniqueValues!E:E,0))),"#N/C")</f>
        <v>#N/C</v>
      </c>
      <c r="AC1101" s="99" t="s">
        <v>37</v>
      </c>
      <c r="AD1101" s="99" t="s">
        <v>37</v>
      </c>
      <c r="AE1101" s="99" t="s">
        <v>37</v>
      </c>
      <c r="AF1101" s="100" t="s">
        <v>37</v>
      </c>
      <c r="AG1101" s="88" t="s">
        <v>37</v>
      </c>
      <c r="AH1101" s="39" t="str" cm="1">
        <f t="array" ref="AH1101">IF(LEN(V1101)&gt;1,V1101,_xlfn.LET(_xlpm.cls,Y1101, _xlpm.ord,IFERROR(Z1101,"#N/C"), _xlpm.subord,IFERROR(AA1101,"#N/C"), _xlpm.infr,IFERROR(AB1101,"#N/C"), _xlpm.sf,IFERROR(AC1101,"#N/C"), _xlpm.fam,IFERROR(AD1101,"#N/C"), _xlpm.subfam,IF(TRIM(AE1101)="-","#N/C",IFERROR(AE1101,"#N/C")),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_xlpm.fallback,IF(IFERROR(Z1101,"#N/C")="#N/C",Y1101,IF(IFERROR(AA1101,"#N/C")="#N/C",Z1101,IF(IFERROR(AB1101,"#N/C")="#N/C",AA1101,IF(IFERROR(AC1101,"#N/C")="#N/C",AB1101,IF(IFERROR(AD1101,"#N/C")="#N/C",AC1101,IF(IFERROR(AE1101,"#N/C")="#N/C",AD1101,"#N/C")))))), _xlpm.finalResult,IF(OR(_xlpm.computedResult="",_xlpm.computedResult="#N/C"),_xlpm.fallback,_xlpm.computedResult), INDEX(_xlpm.finalResult,1)))</f>
        <v>Brachycera</v>
      </c>
      <c r="AI1101" s="106" t="s">
        <v>35</v>
      </c>
      <c r="AJ1101" s="55" t="str">
        <f t="shared" si="154"/>
        <v>Insecta.Diptera.Brachycera.#N/C.#N/C.#N/C.#N/C.#N/C.#N/C</v>
      </c>
    </row>
    <row r="1102" spans="1:36" x14ac:dyDescent="0.25">
      <c r="A1102" s="3">
        <v>320</v>
      </c>
      <c r="B1102" s="50" t="str">
        <f t="shared" si="152"/>
        <v>FAIR-D4_320</v>
      </c>
      <c r="C1102" s="51" t="s">
        <v>908</v>
      </c>
      <c r="D1102" s="4">
        <f t="shared" si="151"/>
        <v>45170</v>
      </c>
      <c r="E1102" s="1" t="s">
        <v>1267</v>
      </c>
      <c r="F1102" s="81" t="e">
        <f>HYPERLINK(VLOOKUP(E1102,Video_List!G:K,5),"video")</f>
        <v>#N/A</v>
      </c>
      <c r="G1102" s="5" t="str">
        <f>IF(ISBLANK(E1102),"",IFERROR(IF(MATCH(E1102,Video_List!$G:$G,)&gt;0,"ok",""),"errr"))</f>
        <v>errr</v>
      </c>
      <c r="H1102" s="1" t="s">
        <v>1268</v>
      </c>
      <c r="I1102" s="81" t="str">
        <f>HYPERLINK(VLOOKUP(H1102,Video_List!G:K,5),"video")</f>
        <v>video</v>
      </c>
      <c r="J1102" s="5" t="str">
        <f>IF(ISBLANK(H1102),"",IFERROR(IF(MATCH(H1102,Video_List!$G:$G,)&gt;0,"ok",""),"error"))</f>
        <v>ok</v>
      </c>
      <c r="K1102" s="2">
        <v>45170.475381944401</v>
      </c>
      <c r="L1102" s="2">
        <v>45170.475856481498</v>
      </c>
      <c r="M1102" s="59">
        <f t="shared" si="150"/>
        <v>4.7453709703404456E-4</v>
      </c>
      <c r="N1102" s="53" t="s">
        <v>31</v>
      </c>
      <c r="O1102" s="54" t="s">
        <v>35</v>
      </c>
      <c r="P1102" s="54" t="s">
        <v>31</v>
      </c>
      <c r="Q1102" s="6">
        <v>320</v>
      </c>
      <c r="R1102" s="5" t="str">
        <f t="shared" si="155"/>
        <v>FAIR-D4/320</v>
      </c>
      <c r="S1102" s="4" t="str">
        <f>IF(ISBLANK(E1102),"",IF(E1102=H1102, "1 video",CONCATENATE((+COUNTIFS(Video_List!$A:$A,Monitoring!C1102,Video_List!$D:$D,"&lt;=" &amp;Monitoring!L1102)-COUNTIFS(Video_List!$A:$A,Monitoring!C1102,Video_List!$D:$D,"&lt;=" &amp;Monitoring!K1102))+1," videos")))</f>
        <v>1 videos</v>
      </c>
      <c r="T1102" s="54" t="s">
        <v>34</v>
      </c>
      <c r="U1102" s="75"/>
      <c r="V1102" s="7" t="str">
        <f t="shared" si="153"/>
        <v/>
      </c>
      <c r="W1102" s="93" t="s">
        <v>32</v>
      </c>
      <c r="X1102" s="98" t="s">
        <v>35</v>
      </c>
      <c r="Y1102" s="95" t="s">
        <v>85</v>
      </c>
      <c r="Z1102" s="95" t="s">
        <v>289</v>
      </c>
      <c r="AA1102" s="95" t="s">
        <v>49</v>
      </c>
      <c r="AB1102" s="87" t="str">
        <f>+IFERROR(IF(AC1102="#N/C","#N/C",INDEX(Taxonomy_UniqueValues!D:D,MATCH(AC1102,Taxonomy_UniqueValues!E:E,0))),"#N/C")</f>
        <v>Muscomorpha</v>
      </c>
      <c r="AC1102" s="95" t="s">
        <v>36</v>
      </c>
      <c r="AD1102" s="99" t="s">
        <v>37</v>
      </c>
      <c r="AE1102" s="99" t="s">
        <v>37</v>
      </c>
      <c r="AF1102" s="100" t="s">
        <v>37</v>
      </c>
      <c r="AG1102" s="88" t="s">
        <v>37</v>
      </c>
      <c r="AH1102" s="39" t="str" cm="1">
        <f t="array" ref="AH1102">IF(LEN(V1102)&gt;1,V1102,_xlfn.LET(_xlpm.cls,Y1102, _xlpm.ord,IFERROR(Z1102,"#N/C"), _xlpm.subord,IFERROR(AA1102,"#N/C"), _xlpm.infr,IFERROR(AB1102,"#N/C"), _xlpm.sf,IFERROR(AC1102,"#N/C"), _xlpm.fam,IFERROR(AD1102,"#N/C"), _xlpm.subfam,IF(TRIM(AE1102)="-","#N/C",IFERROR(AE1102,"#N/C")),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_xlpm.fallback,IF(IFERROR(Z1102,"#N/C")="#N/C",Y1102,IF(IFERROR(AA1102,"#N/C")="#N/C",Z1102,IF(IFERROR(AB1102,"#N/C")="#N/C",AA1102,IF(IFERROR(AC1102,"#N/C")="#N/C",AB1102,IF(IFERROR(AD1102,"#N/C")="#N/C",AC1102,IF(IFERROR(AE1102,"#N/C")="#N/C",AD1102,"#N/C")))))), _xlpm.finalResult,IF(OR(_xlpm.computedResult="",_xlpm.computedResult="#N/C"),_xlpm.fallback,_xlpm.computedResult), INDEX(_xlpm.finalResult,1)))</f>
        <v>Muscoidea</v>
      </c>
      <c r="AI1102" s="106" t="s">
        <v>35</v>
      </c>
      <c r="AJ1102" s="55" t="str">
        <f t="shared" si="154"/>
        <v>Insecta.Diptera.Brachycera.Muscomorpha.Muscoidea.#N/C.#N/C.#N/C.#N/C</v>
      </c>
    </row>
    <row r="1103" spans="1:36" x14ac:dyDescent="0.25">
      <c r="A1103" s="3">
        <v>321</v>
      </c>
      <c r="B1103" s="50" t="str">
        <f t="shared" si="152"/>
        <v>FAIR-D4_321</v>
      </c>
      <c r="C1103" s="51" t="s">
        <v>908</v>
      </c>
      <c r="D1103" s="4">
        <f t="shared" si="151"/>
        <v>45170</v>
      </c>
      <c r="E1103" s="1" t="s">
        <v>1269</v>
      </c>
      <c r="F1103" s="81" t="str">
        <f>HYPERLINK(VLOOKUP(E1103,Video_List!G:K,5),"video")</f>
        <v>video</v>
      </c>
      <c r="G1103" s="5" t="str">
        <f>IF(ISBLANK(E1103),"",IFERROR(IF(MATCH(E1103,Video_List!$G:$G,)&gt;0,"ok",""),"errr"))</f>
        <v>ok</v>
      </c>
      <c r="H1103" s="1" t="s">
        <v>1269</v>
      </c>
      <c r="I1103" s="81" t="str">
        <f>HYPERLINK(VLOOKUP(H1103,Video_List!G:K,5),"video")</f>
        <v>video</v>
      </c>
      <c r="J1103" s="5" t="str">
        <f>IF(ISBLANK(H1103),"",IFERROR(IF(MATCH(H1103,Video_List!$G:$G,)&gt;0,"ok",""),"error"))</f>
        <v>ok</v>
      </c>
      <c r="K1103" s="2">
        <v>45170.4950231482</v>
      </c>
      <c r="L1103" s="2">
        <v>45170.495416666701</v>
      </c>
      <c r="M1103" s="59">
        <f t="shared" si="150"/>
        <v>3.9351850136881694E-4</v>
      </c>
      <c r="N1103" s="53" t="s">
        <v>31</v>
      </c>
      <c r="O1103" s="54" t="s">
        <v>35</v>
      </c>
      <c r="P1103" s="54" t="s">
        <v>31</v>
      </c>
      <c r="Q1103" s="6">
        <v>321</v>
      </c>
      <c r="R1103" s="5" t="str">
        <f t="shared" si="155"/>
        <v>FAIR-D4/321</v>
      </c>
      <c r="S1103" s="4" t="str">
        <f>IF(ISBLANK(E1103),"",IF(E1103=H1103, "1 video",CONCATENATE((+COUNTIFS(Video_List!$A:$A,Monitoring!C1103,Video_List!$D:$D,"&lt;=" &amp;Monitoring!L1103)-COUNTIFS(Video_List!$A:$A,Monitoring!C1103,Video_List!$D:$D,"&lt;=" &amp;Monitoring!K1103))+1," videos")))</f>
        <v>1 video</v>
      </c>
      <c r="T1103" s="54" t="s">
        <v>34</v>
      </c>
      <c r="U1103" s="75"/>
      <c r="V1103" s="7" t="str">
        <f t="shared" si="153"/>
        <v/>
      </c>
      <c r="W1103" s="93" t="s">
        <v>32</v>
      </c>
      <c r="X1103" s="98" t="s">
        <v>35</v>
      </c>
      <c r="Y1103" s="87" t="str">
        <f>+IFERROR(IF(Z1103="#N/C","#N/C",IF(Z1103=0,INDEX(Taxonomy_UniqueValues!A:A,MATCH(AA1103,Taxonomy_UniqueValues!C:C,0)),INDEX(Taxonomy_UniqueValues!A:A,MATCH(Z1103,Taxonomy_UniqueValues!B:B,0)))),"#N/C")</f>
        <v>Insecta</v>
      </c>
      <c r="Z1103" s="87" t="str">
        <f>+IFERROR(IF(AA1103="#N/C","#N/C",IF(AA1103=0,INDEX(Taxonomy_UniqueValues!B:B,MATCH(AB1103,Taxonomy_UniqueValues!D:D,0)),INDEX(Taxonomy_UniqueValues!B:B,MATCH(AA1103,Taxonomy_UniqueValues!C:C,0)))),"#N/C")</f>
        <v>Diptera</v>
      </c>
      <c r="AA1103" s="87" t="str">
        <f>+IFERROR(IF(AB1103="#N/C","#N/C",IF(AB1103=0,INDEX(Taxonomy_UniqueValues!C:C,MATCH(AC1103,Taxonomy_UniqueValues!E:E,0)),INDEX(Taxonomy_UniqueValues!C:C,MATCH(AB1103,Taxonomy_UniqueValues!D:D,0)))),"#N/C")</f>
        <v>Brachycera</v>
      </c>
      <c r="AB1103" s="87" t="str">
        <f>+IFERROR(IF(AC1103="#N/C","#N/C",IF(AC1103=0,INDEX(Taxonomy_UniqueValues!D:D,MATCH(AD1103,Taxonomy_UniqueValues!F:F,0)),INDEX(Taxonomy_UniqueValues!D:D,MATCH(AC1103,Taxonomy_UniqueValues!E:E,0)))),"#N/C")</f>
        <v>Muscomorpha</v>
      </c>
      <c r="AC1103" s="87" t="str">
        <f>+IFERROR(IF(AD1103="#N/C","#N/C",IF(AD1103=0,INDEX(Taxonomy_UniqueValues!E:E,MATCH(AE1103,Taxonomy_UniqueValues!G:G,0)),INDEX(Taxonomy_UniqueValues!E:E,MATCH(AD1103,Taxonomy_UniqueValues!F:F,0)))),"#N/C")</f>
        <v>Muscoidea</v>
      </c>
      <c r="AD1103" s="87" t="str">
        <f>+IFERROR(IF(AE1103="#N/C","#N/C",IF(AE1103=0,INDEX(Taxonomy_UniqueValues!F:F,MATCH(AF1103,Taxonomy_UniqueValues!H:H,0)),INDEX(Taxonomy_UniqueValues!F:F,MATCH(AE1103,Taxonomy_UniqueValues!G:G,0)))),"#N/C")</f>
        <v>Fanniidae</v>
      </c>
      <c r="AE1103" s="87">
        <f>+IFERROR(IF(AF1103="#N/C","#N/C",INDEX(Taxonomy_UniqueValues!G:G,MATCH(AF1103,Taxonomy_UniqueValues!H:H,0))),"#N/C")</f>
        <v>0</v>
      </c>
      <c r="AF1103" s="96" t="s">
        <v>39</v>
      </c>
      <c r="AG1103" s="88" t="s">
        <v>37</v>
      </c>
      <c r="AH1103" s="39" t="str" cm="1">
        <f t="array" ref="AH1103">IF(LEN(V1103)&gt;1,V1103,_xlfn.LET(_xlpm.cls,Y1103, _xlpm.ord,IFERROR(Z1103,"#N/C"), _xlpm.subord,IFERROR(AA1103,"#N/C"), _xlpm.infr,IFERROR(AB1103,"#N/C"), _xlpm.sf,IFERROR(AC1103,"#N/C"), _xlpm.fam,IFERROR(AD1103,"#N/C"), _xlpm.subfam,IF(TRIM(AE1103)="-","#N/C",IFERROR(AE1103,"#N/C")),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_xlpm.fallback,IF(IFERROR(Z1103,"#N/C")="#N/C",Y1103,IF(IFERROR(AA1103,"#N/C")="#N/C",Z1103,IF(IFERROR(AB1103,"#N/C")="#N/C",AA1103,IF(IFERROR(AC1103,"#N/C")="#N/C",AB1103,IF(IFERROR(AD1103,"#N/C")="#N/C",AC1103,IF(IFERROR(AE1103,"#N/C")="#N/C",AD1103,"#N/C")))))), _xlpm.finalResult,IF(OR(_xlpm.computedResult="",_xlpm.computedResult="#N/C"),_xlpm.fallback,_xlpm.computedResult), INDEX(_xlpm.finalResult,1)))</f>
        <v>fly</v>
      </c>
      <c r="AI1103" s="106" t="s">
        <v>35</v>
      </c>
      <c r="AJ1103" s="55" t="str">
        <f t="shared" si="154"/>
        <v>Insecta.Diptera.Brachycera.Muscomorpha.Muscoidea.Fanniidae.0.Fannia.#N/C</v>
      </c>
    </row>
    <row r="1104" spans="1:36" x14ac:dyDescent="0.25">
      <c r="A1104" s="3">
        <v>322</v>
      </c>
      <c r="B1104" s="50" t="str">
        <f t="shared" si="152"/>
        <v>FAIR-D4_322</v>
      </c>
      <c r="C1104" s="51" t="s">
        <v>908</v>
      </c>
      <c r="D1104" s="4">
        <f t="shared" si="151"/>
        <v>45170</v>
      </c>
      <c r="E1104" s="1" t="s">
        <v>1270</v>
      </c>
      <c r="F1104" s="81" t="str">
        <f>HYPERLINK(VLOOKUP(E1104,Video_List!G:K,5),"video")</f>
        <v>video</v>
      </c>
      <c r="G1104" s="5" t="str">
        <f>IF(ISBLANK(E1104),"",IFERROR(IF(MATCH(E1104,Video_List!$G:$G,)&gt;0,"ok",""),"errr"))</f>
        <v>ok</v>
      </c>
      <c r="H1104" s="1" t="s">
        <v>1270</v>
      </c>
      <c r="I1104" s="81" t="str">
        <f>HYPERLINK(VLOOKUP(H1104,Video_List!G:K,5),"video")</f>
        <v>video</v>
      </c>
      <c r="J1104" s="5" t="str">
        <f>IF(ISBLANK(H1104),"",IFERROR(IF(MATCH(H1104,Video_List!$G:$G,)&gt;0,"ok",""),"error"))</f>
        <v>ok</v>
      </c>
      <c r="K1104" s="2">
        <v>45170.497905092598</v>
      </c>
      <c r="L1104" s="2">
        <v>45170.498321759304</v>
      </c>
      <c r="M1104" s="59">
        <f t="shared" si="150"/>
        <v>4.1666670585982502E-4</v>
      </c>
      <c r="N1104" s="53" t="s">
        <v>46</v>
      </c>
      <c r="O1104" s="54" t="s">
        <v>35</v>
      </c>
      <c r="P1104" s="54" t="s">
        <v>46</v>
      </c>
      <c r="Q1104" s="6">
        <v>322</v>
      </c>
      <c r="R1104" s="5" t="str">
        <f t="shared" si="155"/>
        <v>FAIR-D4/322</v>
      </c>
      <c r="S1104" s="4" t="str">
        <f>IF(ISBLANK(E1104),"",IF(E1104=H1104, "1 video",CONCATENATE((+COUNTIFS(Video_List!$A:$A,Monitoring!C1104,Video_List!$D:$D,"&lt;=" &amp;Monitoring!L1104)-COUNTIFS(Video_List!$A:$A,Monitoring!C1104,Video_List!$D:$D,"&lt;=" &amp;Monitoring!K1104))+1," videos")))</f>
        <v>1 video</v>
      </c>
      <c r="T1104" s="54" t="s">
        <v>34</v>
      </c>
      <c r="U1104" s="75"/>
      <c r="V1104" s="7" t="str">
        <f t="shared" si="153"/>
        <v/>
      </c>
      <c r="W1104" s="97" t="s">
        <v>35</v>
      </c>
      <c r="X1104" s="98" t="s">
        <v>35</v>
      </c>
      <c r="Y1104" s="95" t="s">
        <v>85</v>
      </c>
      <c r="Z1104" s="95" t="s">
        <v>289</v>
      </c>
      <c r="AA1104" s="95" t="s">
        <v>49</v>
      </c>
      <c r="AB1104" s="87" t="str">
        <f>+IFERROR(IF(AC1104="#N/C","#N/C",INDEX(Taxonomy_UniqueValues!D:D,MATCH(AC1104,Taxonomy_UniqueValues!E:E,0))),"#N/C")</f>
        <v>#N/C</v>
      </c>
      <c r="AC1104" s="99" t="s">
        <v>37</v>
      </c>
      <c r="AD1104" s="99" t="s">
        <v>37</v>
      </c>
      <c r="AE1104" s="99" t="s">
        <v>37</v>
      </c>
      <c r="AF1104" s="100" t="s">
        <v>37</v>
      </c>
      <c r="AG1104" s="88" t="s">
        <v>37</v>
      </c>
      <c r="AH1104" s="39" t="str" cm="1">
        <f t="array" ref="AH1104">IF(LEN(V1104)&gt;1,V1104,_xlfn.LET(_xlpm.cls,Y1104, _xlpm.ord,IFERROR(Z1104,"#N/C"), _xlpm.subord,IFERROR(AA1104,"#N/C"), _xlpm.infr,IFERROR(AB1104,"#N/C"), _xlpm.sf,IFERROR(AC1104,"#N/C"), _xlpm.fam,IFERROR(AD1104,"#N/C"), _xlpm.subfam,IF(TRIM(AE1104)="-","#N/C",IFERROR(AE1104,"#N/C")),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_xlpm.fallback,IF(IFERROR(Z1104,"#N/C")="#N/C",Y1104,IF(IFERROR(AA1104,"#N/C")="#N/C",Z1104,IF(IFERROR(AB1104,"#N/C")="#N/C",AA1104,IF(IFERROR(AC1104,"#N/C")="#N/C",AB1104,IF(IFERROR(AD1104,"#N/C")="#N/C",AC1104,IF(IFERROR(AE1104,"#N/C")="#N/C",AD1104,"#N/C")))))), _xlpm.finalResult,IF(OR(_xlpm.computedResult="",_xlpm.computedResult="#N/C"),_xlpm.fallback,_xlpm.computedResult), INDEX(_xlpm.finalResult,1)))</f>
        <v>Brachycera</v>
      </c>
      <c r="AI1104" s="106" t="s">
        <v>35</v>
      </c>
      <c r="AJ1104" s="55" t="str">
        <f t="shared" si="154"/>
        <v>Insecta.Diptera.Brachycera.#N/C.#N/C.#N/C.#N/C.#N/C.#N/C</v>
      </c>
    </row>
    <row r="1105" spans="1:36" x14ac:dyDescent="0.25">
      <c r="A1105" s="3">
        <v>323</v>
      </c>
      <c r="B1105" s="50" t="str">
        <f t="shared" si="152"/>
        <v>FAIR-D4_323</v>
      </c>
      <c r="C1105" s="51" t="s">
        <v>908</v>
      </c>
      <c r="D1105" s="4">
        <f t="shared" si="151"/>
        <v>45170</v>
      </c>
      <c r="E1105" s="1" t="s">
        <v>1271</v>
      </c>
      <c r="F1105" s="81" t="str">
        <f>HYPERLINK(VLOOKUP(E1105,Video_List!G:K,5),"video")</f>
        <v>video</v>
      </c>
      <c r="G1105" s="5" t="str">
        <f>IF(ISBLANK(E1105),"",IFERROR(IF(MATCH(E1105,Video_List!$G:$G,)&gt;0,"ok",""),"errr"))</f>
        <v>ok</v>
      </c>
      <c r="H1105" s="1" t="s">
        <v>1271</v>
      </c>
      <c r="I1105" s="81" t="str">
        <f>HYPERLINK(VLOOKUP(H1105,Video_List!G:K,5),"video")</f>
        <v>video</v>
      </c>
      <c r="J1105" s="5" t="str">
        <f>IF(ISBLANK(H1105),"",IFERROR(IF(MATCH(H1105,Video_List!$G:$G,)&gt;0,"ok",""),"error"))</f>
        <v>ok</v>
      </c>
      <c r="K1105" s="2">
        <v>45170.504456018498</v>
      </c>
      <c r="L1105" s="2">
        <v>45170.505486111098</v>
      </c>
      <c r="M1105" s="59">
        <f t="shared" si="150"/>
        <v>1.0300926005584188E-3</v>
      </c>
      <c r="N1105" s="53" t="s">
        <v>46</v>
      </c>
      <c r="O1105" s="54" t="s">
        <v>35</v>
      </c>
      <c r="P1105" s="54" t="s">
        <v>33</v>
      </c>
      <c r="Q1105" s="6">
        <v>323</v>
      </c>
      <c r="R1105" s="5" t="str">
        <f t="shared" si="155"/>
        <v>FAIR-D4/323</v>
      </c>
      <c r="S1105" s="4" t="str">
        <f>IF(ISBLANK(E1105),"",IF(E1105=H1105, "1 video",CONCATENATE((+COUNTIFS(Video_List!$A:$A,Monitoring!C1105,Video_List!$D:$D,"&lt;=" &amp;Monitoring!L1105)-COUNTIFS(Video_List!$A:$A,Monitoring!C1105,Video_List!$D:$D,"&lt;=" &amp;Monitoring!K1105))+1," videos")))</f>
        <v>1 video</v>
      </c>
      <c r="T1105" s="54" t="s">
        <v>34</v>
      </c>
      <c r="U1105" s="75"/>
      <c r="V1105" s="7" t="str">
        <f t="shared" si="153"/>
        <v/>
      </c>
      <c r="W1105" s="97" t="s">
        <v>35</v>
      </c>
      <c r="X1105" s="98" t="s">
        <v>35</v>
      </c>
      <c r="Y1105" s="95" t="s">
        <v>85</v>
      </c>
      <c r="Z1105" s="95" t="s">
        <v>289</v>
      </c>
      <c r="AA1105" s="95" t="s">
        <v>49</v>
      </c>
      <c r="AB1105" s="87" t="str">
        <f>+IFERROR(IF(AC1105="#N/C","#N/C",INDEX(Taxonomy_UniqueValues!D:D,MATCH(AC1105,Taxonomy_UniqueValues!E:E,0))),"#N/C")</f>
        <v>#N/C</v>
      </c>
      <c r="AC1105" s="99" t="s">
        <v>37</v>
      </c>
      <c r="AD1105" s="99" t="s">
        <v>37</v>
      </c>
      <c r="AE1105" s="99" t="s">
        <v>37</v>
      </c>
      <c r="AF1105" s="100" t="s">
        <v>37</v>
      </c>
      <c r="AG1105" s="88" t="s">
        <v>37</v>
      </c>
      <c r="AH1105" s="39" t="str" cm="1">
        <f t="array" ref="AH1105">IF(LEN(V1105)&gt;1,V1105,_xlfn.LET(_xlpm.cls,Y1105, _xlpm.ord,IFERROR(Z1105,"#N/C"), _xlpm.subord,IFERROR(AA1105,"#N/C"), _xlpm.infr,IFERROR(AB1105,"#N/C"), _xlpm.sf,IFERROR(AC1105,"#N/C"), _xlpm.fam,IFERROR(AD1105,"#N/C"), _xlpm.subfam,IF(TRIM(AE1105)="-","#N/C",IFERROR(AE1105,"#N/C")),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_xlpm.fallback,IF(IFERROR(Z1105,"#N/C")="#N/C",Y1105,IF(IFERROR(AA1105,"#N/C")="#N/C",Z1105,IF(IFERROR(AB1105,"#N/C")="#N/C",AA1105,IF(IFERROR(AC1105,"#N/C")="#N/C",AB1105,IF(IFERROR(AD1105,"#N/C")="#N/C",AC1105,IF(IFERROR(AE1105,"#N/C")="#N/C",AD1105,"#N/C")))))), _xlpm.finalResult,IF(OR(_xlpm.computedResult="",_xlpm.computedResult="#N/C"),_xlpm.fallback,_xlpm.computedResult), INDEX(_xlpm.finalResult,1)))</f>
        <v>Brachycera</v>
      </c>
      <c r="AI1105" s="106" t="s">
        <v>35</v>
      </c>
      <c r="AJ1105" s="55" t="str">
        <f t="shared" si="154"/>
        <v>Insecta.Diptera.Brachycera.#N/C.#N/C.#N/C.#N/C.#N/C.#N/C</v>
      </c>
    </row>
    <row r="1106" spans="1:36" x14ac:dyDescent="0.25">
      <c r="A1106" s="3">
        <v>324</v>
      </c>
      <c r="B1106" s="50" t="str">
        <f t="shared" si="152"/>
        <v>FAIR-D4_324</v>
      </c>
      <c r="C1106" s="51" t="s">
        <v>908</v>
      </c>
      <c r="D1106" s="4">
        <f t="shared" si="151"/>
        <v>45170</v>
      </c>
      <c r="E1106" s="1" t="s">
        <v>1271</v>
      </c>
      <c r="F1106" s="81" t="str">
        <f>HYPERLINK(VLOOKUP(E1106,Video_List!G:K,5),"video")</f>
        <v>video</v>
      </c>
      <c r="G1106" s="5" t="str">
        <f>IF(ISBLANK(E1106),"",IFERROR(IF(MATCH(E1106,Video_List!$G:$G,)&gt;0,"ok",""),"errr"))</f>
        <v>ok</v>
      </c>
      <c r="H1106" s="1" t="s">
        <v>1271</v>
      </c>
      <c r="I1106" s="81" t="str">
        <f>HYPERLINK(VLOOKUP(H1106,Video_List!G:K,5),"video")</f>
        <v>video</v>
      </c>
      <c r="J1106" s="5" t="str">
        <f>IF(ISBLANK(H1106),"",IFERROR(IF(MATCH(H1106,Video_List!$G:$G,)&gt;0,"ok",""),"error"))</f>
        <v>ok</v>
      </c>
      <c r="K1106" s="2">
        <v>45170.505347222199</v>
      </c>
      <c r="L1106" s="2">
        <v>45170.507199074098</v>
      </c>
      <c r="M1106" s="59">
        <f t="shared" si="150"/>
        <v>1.8518518991186284E-3</v>
      </c>
      <c r="N1106" s="53" t="s">
        <v>46</v>
      </c>
      <c r="O1106" s="54" t="s">
        <v>32</v>
      </c>
      <c r="P1106" s="54" t="s">
        <v>33</v>
      </c>
      <c r="Q1106" s="6">
        <v>324</v>
      </c>
      <c r="R1106" s="5" t="str">
        <f t="shared" si="155"/>
        <v>FAIR-D4/324</v>
      </c>
      <c r="S1106" s="4" t="str">
        <f>IF(ISBLANK(E1106),"",IF(E1106=H1106, "1 video",CONCATENATE((+COUNTIFS(Video_List!$A:$A,Monitoring!C1106,Video_List!$D:$D,"&lt;=" &amp;Monitoring!L1106)-COUNTIFS(Video_List!$A:$A,Monitoring!C1106,Video_List!$D:$D,"&lt;=" &amp;Monitoring!K1106))+1," videos")))</f>
        <v>1 video</v>
      </c>
      <c r="T1106" s="54" t="s">
        <v>34</v>
      </c>
      <c r="U1106" s="75" t="s">
        <v>117</v>
      </c>
      <c r="V1106" s="7" t="str">
        <f t="shared" si="153"/>
        <v/>
      </c>
      <c r="W1106" s="93" t="s">
        <v>32</v>
      </c>
      <c r="X1106" s="98" t="s">
        <v>35</v>
      </c>
      <c r="Y1106" s="87" t="str">
        <f>+IFERROR(IF(Z1106="#N/C","#N/C",IF(Z1106=0,INDEX(Taxonomy_UniqueValues!A:A,MATCH(AA1106,Taxonomy_UniqueValues!C:C,0)),INDEX(Taxonomy_UniqueValues!A:A,MATCH(Z1106,Taxonomy_UniqueValues!B:B,0)))),"#N/C")</f>
        <v>Insecta</v>
      </c>
      <c r="Z1106" s="87" t="str">
        <f>+IFERROR(IF(AA1106="#N/C","#N/C",IF(AA1106=0,INDEX(Taxonomy_UniqueValues!B:B,MATCH(AB1106,Taxonomy_UniqueValues!D:D,0)),INDEX(Taxonomy_UniqueValues!B:B,MATCH(AA1106,Taxonomy_UniqueValues!C:C,0)))),"#N/C")</f>
        <v>Diptera</v>
      </c>
      <c r="AA1106" s="87" t="str">
        <f>+IFERROR(IF(AB1106="#N/C","#N/C",IF(AB1106=0,INDEX(Taxonomy_UniqueValues!C:C,MATCH(AC1106,Taxonomy_UniqueValues!E:E,0)),INDEX(Taxonomy_UniqueValues!C:C,MATCH(AB1106,Taxonomy_UniqueValues!D:D,0)))),"#N/C")</f>
        <v>Brachycera</v>
      </c>
      <c r="AB1106" s="87" t="str">
        <f>+IFERROR(IF(AC1106="#N/C","#N/C",IF(AC1106=0,INDEX(Taxonomy_UniqueValues!D:D,MATCH(AD1106,Taxonomy_UniqueValues!F:F,0)),INDEX(Taxonomy_UniqueValues!D:D,MATCH(AC1106,Taxonomy_UniqueValues!E:E,0)))),"#N/C")</f>
        <v>Muscomorpha</v>
      </c>
      <c r="AC1106" s="87" t="str">
        <f>+IFERROR(IF(AD1106="#N/C","#N/C",IF(AD1106=0,INDEX(Taxonomy_UniqueValues!E:E,MATCH(AE1106,Taxonomy_UniqueValues!G:G,0)),INDEX(Taxonomy_UniqueValues!E:E,MATCH(AD1106,Taxonomy_UniqueValues!F:F,0)))),"#N/C")</f>
        <v>Muscoidea</v>
      </c>
      <c r="AD1106" s="87" t="str">
        <f>+IFERROR(IF(AE1106="#N/C","#N/C",IF(AE1106=0,INDEX(Taxonomy_UniqueValues!F:F,MATCH(AF1106,Taxonomy_UniqueValues!H:H,0)),INDEX(Taxonomy_UniqueValues!F:F,MATCH(AE1106,Taxonomy_UniqueValues!G:G,0)))),"#N/C")</f>
        <v>Fanniidae</v>
      </c>
      <c r="AE1106" s="87">
        <f>+IFERROR(IF(AF1106="#N/C","#N/C",INDEX(Taxonomy_UniqueValues!G:G,MATCH(AF1106,Taxonomy_UniqueValues!H:H,0))),"#N/C")</f>
        <v>0</v>
      </c>
      <c r="AF1106" s="96" t="s">
        <v>39</v>
      </c>
      <c r="AG1106" s="88" t="s">
        <v>37</v>
      </c>
      <c r="AH1106" s="39" t="str" cm="1">
        <f t="array" ref="AH1106">IF(LEN(V1106)&gt;1,V1106,_xlfn.LET(_xlpm.cls,Y1106, _xlpm.ord,IFERROR(Z1106,"#N/C"), _xlpm.subord,IFERROR(AA1106,"#N/C"), _xlpm.infr,IFERROR(AB1106,"#N/C"), _xlpm.sf,IFERROR(AC1106,"#N/C"), _xlpm.fam,IFERROR(AD1106,"#N/C"), _xlpm.subfam,IF(TRIM(AE1106)="-","#N/C",IFERROR(AE1106,"#N/C")),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_xlpm.fallback,IF(IFERROR(Z1106,"#N/C")="#N/C",Y1106,IF(IFERROR(AA1106,"#N/C")="#N/C",Z1106,IF(IFERROR(AB1106,"#N/C")="#N/C",AA1106,IF(IFERROR(AC1106,"#N/C")="#N/C",AB1106,IF(IFERROR(AD1106,"#N/C")="#N/C",AC1106,IF(IFERROR(AE1106,"#N/C")="#N/C",AD1106,"#N/C")))))), _xlpm.finalResult,IF(OR(_xlpm.computedResult="",_xlpm.computedResult="#N/C"),_xlpm.fallback,_xlpm.computedResult), INDEX(_xlpm.finalResult,1)))</f>
        <v>fly</v>
      </c>
      <c r="AI1106" s="106" t="s">
        <v>35</v>
      </c>
      <c r="AJ1106" s="55" t="str">
        <f t="shared" si="154"/>
        <v>Insecta.Diptera.Brachycera.Muscomorpha.Muscoidea.Fanniidae.0.Fannia.#N/C</v>
      </c>
    </row>
    <row r="1107" spans="1:36" x14ac:dyDescent="0.25">
      <c r="A1107" s="3">
        <v>325</v>
      </c>
      <c r="B1107" s="50" t="str">
        <f t="shared" si="152"/>
        <v>FAIR-D4_325</v>
      </c>
      <c r="C1107" s="51" t="s">
        <v>908</v>
      </c>
      <c r="D1107" s="4">
        <f t="shared" si="151"/>
        <v>45170</v>
      </c>
      <c r="E1107" s="1" t="s">
        <v>1272</v>
      </c>
      <c r="F1107" s="81" t="str">
        <f>HYPERLINK(VLOOKUP(E1107,Video_List!G:K,5),"video")</f>
        <v>video</v>
      </c>
      <c r="G1107" s="5" t="str">
        <f>IF(ISBLANK(E1107),"",IFERROR(IF(MATCH(E1107,Video_List!$G:$G,)&gt;0,"ok",""),"errr"))</f>
        <v>ok</v>
      </c>
      <c r="H1107" s="1" t="s">
        <v>1272</v>
      </c>
      <c r="I1107" s="81" t="str">
        <f>HYPERLINK(VLOOKUP(H1107,Video_List!G:K,5),"video")</f>
        <v>video</v>
      </c>
      <c r="J1107" s="5" t="str">
        <f>IF(ISBLANK(H1107),"",IFERROR(IF(MATCH(H1107,Video_List!$G:$G,)&gt;0,"ok",""),"error"))</f>
        <v>ok</v>
      </c>
      <c r="K1107" s="2">
        <v>45170.5086226852</v>
      </c>
      <c r="L1107" s="2">
        <v>45170.509861111103</v>
      </c>
      <c r="M1107" s="59">
        <f t="shared" si="150"/>
        <v>1.238425902556628E-3</v>
      </c>
      <c r="N1107" s="53" t="s">
        <v>46</v>
      </c>
      <c r="O1107" s="54" t="s">
        <v>35</v>
      </c>
      <c r="P1107" s="54" t="s">
        <v>33</v>
      </c>
      <c r="Q1107" s="6">
        <v>325</v>
      </c>
      <c r="R1107" s="5" t="str">
        <f t="shared" si="155"/>
        <v>FAIR-D4/325</v>
      </c>
      <c r="S1107" s="4" t="str">
        <f>IF(ISBLANK(E1107),"",IF(E1107=H1107, "1 video",CONCATENATE((+COUNTIFS(Video_List!$A:$A,Monitoring!C1107,Video_List!$D:$D,"&lt;=" &amp;Monitoring!L1107)-COUNTIFS(Video_List!$A:$A,Monitoring!C1107,Video_List!$D:$D,"&lt;=" &amp;Monitoring!K1107))+1," videos")))</f>
        <v>1 video</v>
      </c>
      <c r="T1107" s="54" t="s">
        <v>34</v>
      </c>
      <c r="U1107" s="75"/>
      <c r="V1107" s="7" t="str">
        <f t="shared" si="153"/>
        <v/>
      </c>
      <c r="W1107" s="97" t="s">
        <v>35</v>
      </c>
      <c r="X1107" s="98" t="s">
        <v>35</v>
      </c>
      <c r="Y1107" s="95" t="s">
        <v>85</v>
      </c>
      <c r="Z1107" s="95" t="s">
        <v>289</v>
      </c>
      <c r="AA1107" s="95" t="s">
        <v>49</v>
      </c>
      <c r="AB1107" s="87" t="str">
        <f>+IFERROR(IF(AC1107="#N/C","#N/C",INDEX(Taxonomy_UniqueValues!D:D,MATCH(AC1107,Taxonomy_UniqueValues!E:E,0))),"#N/C")</f>
        <v>#N/C</v>
      </c>
      <c r="AC1107" s="99" t="s">
        <v>37</v>
      </c>
      <c r="AD1107" s="99" t="s">
        <v>37</v>
      </c>
      <c r="AE1107" s="99" t="s">
        <v>37</v>
      </c>
      <c r="AF1107" s="100" t="s">
        <v>37</v>
      </c>
      <c r="AG1107" s="88" t="s">
        <v>37</v>
      </c>
      <c r="AH1107" s="39" t="str" cm="1">
        <f t="array" ref="AH1107">IF(LEN(V1107)&gt;1,V1107,_xlfn.LET(_xlpm.cls,Y1107, _xlpm.ord,IFERROR(Z1107,"#N/C"), _xlpm.subord,IFERROR(AA1107,"#N/C"), _xlpm.infr,IFERROR(AB1107,"#N/C"), _xlpm.sf,IFERROR(AC1107,"#N/C"), _xlpm.fam,IFERROR(AD1107,"#N/C"), _xlpm.subfam,IF(TRIM(AE1107)="-","#N/C",IFERROR(AE1107,"#N/C")),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_xlpm.fallback,IF(IFERROR(Z1107,"#N/C")="#N/C",Y1107,IF(IFERROR(AA1107,"#N/C")="#N/C",Z1107,IF(IFERROR(AB1107,"#N/C")="#N/C",AA1107,IF(IFERROR(AC1107,"#N/C")="#N/C",AB1107,IF(IFERROR(AD1107,"#N/C")="#N/C",AC1107,IF(IFERROR(AE1107,"#N/C")="#N/C",AD1107,"#N/C")))))), _xlpm.finalResult,IF(OR(_xlpm.computedResult="",_xlpm.computedResult="#N/C"),_xlpm.fallback,_xlpm.computedResult), INDEX(_xlpm.finalResult,1)))</f>
        <v>Brachycera</v>
      </c>
      <c r="AI1107" s="106" t="s">
        <v>35</v>
      </c>
      <c r="AJ1107" s="55" t="str">
        <f t="shared" si="154"/>
        <v>Insecta.Diptera.Brachycera.#N/C.#N/C.#N/C.#N/C.#N/C.#N/C</v>
      </c>
    </row>
    <row r="1108" spans="1:36" x14ac:dyDescent="0.25">
      <c r="A1108" s="3">
        <v>326</v>
      </c>
      <c r="B1108" s="50" t="str">
        <f t="shared" si="152"/>
        <v>FAIR-D4_326</v>
      </c>
      <c r="C1108" s="51" t="s">
        <v>908</v>
      </c>
      <c r="D1108" s="4">
        <f t="shared" si="151"/>
        <v>45170</v>
      </c>
      <c r="E1108" s="1" t="s">
        <v>1272</v>
      </c>
      <c r="F1108" s="81" t="str">
        <f>HYPERLINK(VLOOKUP(E1108,Video_List!G:K,5),"video")</f>
        <v>video</v>
      </c>
      <c r="G1108" s="5" t="str">
        <f>IF(ISBLANK(E1108),"",IFERROR(IF(MATCH(E1108,Video_List!$G:$G,)&gt;0,"ok",""),"errr"))</f>
        <v>ok</v>
      </c>
      <c r="H1108" s="1" t="s">
        <v>1273</v>
      </c>
      <c r="I1108" s="81" t="str">
        <f>HYPERLINK(VLOOKUP(H1108,Video_List!G:K,5),"video")</f>
        <v>video</v>
      </c>
      <c r="J1108" s="5" t="str">
        <f>IF(ISBLANK(H1108),"",IFERROR(IF(MATCH(H1108,Video_List!$G:$G,)&gt;0,"ok",""),"error"))</f>
        <v>ok</v>
      </c>
      <c r="K1108" s="2">
        <v>45170.5093402778</v>
      </c>
      <c r="L1108" s="2">
        <v>45170.511018518497</v>
      </c>
      <c r="M1108" s="59">
        <f t="shared" si="150"/>
        <v>1.6782406964921393E-3</v>
      </c>
      <c r="N1108" s="53" t="s">
        <v>46</v>
      </c>
      <c r="O1108" s="54" t="s">
        <v>32</v>
      </c>
      <c r="P1108" s="54" t="s">
        <v>33</v>
      </c>
      <c r="Q1108" s="6">
        <v>326</v>
      </c>
      <c r="R1108" s="5" t="str">
        <f t="shared" si="155"/>
        <v>FAIR-D4/326</v>
      </c>
      <c r="S1108" s="4" t="str">
        <f>IF(ISBLANK(E1108),"",IF(E1108=H1108, "1 video",CONCATENATE((+COUNTIFS(Video_List!$A:$A,Monitoring!C1108,Video_List!$D:$D,"&lt;=" &amp;Monitoring!L1108)-COUNTIFS(Video_List!$A:$A,Monitoring!C1108,Video_List!$D:$D,"&lt;=" &amp;Monitoring!K1108))+1," videos")))</f>
        <v>2 videos</v>
      </c>
      <c r="T1108" s="54" t="s">
        <v>34</v>
      </c>
      <c r="U1108" s="75"/>
      <c r="V1108" s="7" t="str">
        <f t="shared" si="153"/>
        <v/>
      </c>
      <c r="W1108" s="93" t="s">
        <v>32</v>
      </c>
      <c r="X1108" s="98" t="s">
        <v>35</v>
      </c>
      <c r="Y1108" s="87" t="str">
        <f>+IFERROR(IF(Z1108="#N/C","#N/C",IF(Z1108=0,INDEX(Taxonomy_UniqueValues!A:A,MATCH(AA1108,Taxonomy_UniqueValues!C:C,0)),INDEX(Taxonomy_UniqueValues!A:A,MATCH(Z1108,Taxonomy_UniqueValues!B:B,0)))),"#N/C")</f>
        <v>Insecta</v>
      </c>
      <c r="Z1108" s="87" t="str">
        <f>+IFERROR(IF(AA1108="#N/C","#N/C",IF(AA1108=0,INDEX(Taxonomy_UniqueValues!B:B,MATCH(AB1108,Taxonomy_UniqueValues!D:D,0)),INDEX(Taxonomy_UniqueValues!B:B,MATCH(AA1108,Taxonomy_UniqueValues!C:C,0)))),"#N/C")</f>
        <v>Diptera</v>
      </c>
      <c r="AA1108" s="87" t="str">
        <f>+IFERROR(IF(AB1108="#N/C","#N/C",IF(AB1108=0,INDEX(Taxonomy_UniqueValues!C:C,MATCH(AC1108,Taxonomy_UniqueValues!E:E,0)),INDEX(Taxonomy_UniqueValues!C:C,MATCH(AB1108,Taxonomy_UniqueValues!D:D,0)))),"#N/C")</f>
        <v>Brachycera</v>
      </c>
      <c r="AB1108" s="87" t="str">
        <f>+IFERROR(IF(AC1108="#N/C","#N/C",IF(AC1108=0,INDEX(Taxonomy_UniqueValues!D:D,MATCH(AD1108,Taxonomy_UniqueValues!F:F,0)),INDEX(Taxonomy_UniqueValues!D:D,MATCH(AC1108,Taxonomy_UniqueValues!E:E,0)))),"#N/C")</f>
        <v>Muscomorpha</v>
      </c>
      <c r="AC1108" s="87" t="str">
        <f>+IFERROR(IF(AD1108="#N/C","#N/C",IF(AD1108=0,INDEX(Taxonomy_UniqueValues!E:E,MATCH(AE1108,Taxonomy_UniqueValues!G:G,0)),INDEX(Taxonomy_UniqueValues!E:E,MATCH(AD1108,Taxonomy_UniqueValues!F:F,0)))),"#N/C")</f>
        <v>Muscoidea</v>
      </c>
      <c r="AD1108" s="87" t="str">
        <f>+IFERROR(IF(AE1108="#N/C","#N/C",IF(AE1108=0,INDEX(Taxonomy_UniqueValues!F:F,MATCH(AF1108,Taxonomy_UniqueValues!H:H,0)),INDEX(Taxonomy_UniqueValues!F:F,MATCH(AE1108,Taxonomy_UniqueValues!G:G,0)))),"#N/C")</f>
        <v>Fanniidae</v>
      </c>
      <c r="AE1108" s="87">
        <f>+IFERROR(IF(AF1108="#N/C","#N/C",INDEX(Taxonomy_UniqueValues!G:G,MATCH(AF1108,Taxonomy_UniqueValues!H:H,0))),"#N/C")</f>
        <v>0</v>
      </c>
      <c r="AF1108" s="96" t="s">
        <v>39</v>
      </c>
      <c r="AG1108" s="88" t="s">
        <v>37</v>
      </c>
      <c r="AH1108" s="39" t="str" cm="1">
        <f t="array" ref="AH1108">IF(LEN(V1108)&gt;1,V1108,_xlfn.LET(_xlpm.cls,Y1108, _xlpm.ord,IFERROR(Z1108,"#N/C"), _xlpm.subord,IFERROR(AA1108,"#N/C"), _xlpm.infr,IFERROR(AB1108,"#N/C"), _xlpm.sf,IFERROR(AC1108,"#N/C"), _xlpm.fam,IFERROR(AD1108,"#N/C"), _xlpm.subfam,IF(TRIM(AE1108)="-","#N/C",IFERROR(AE1108,"#N/C")),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_xlpm.fallback,IF(IFERROR(Z1108,"#N/C")="#N/C",Y1108,IF(IFERROR(AA1108,"#N/C")="#N/C",Z1108,IF(IFERROR(AB1108,"#N/C")="#N/C",AA1108,IF(IFERROR(AC1108,"#N/C")="#N/C",AB1108,IF(IFERROR(AD1108,"#N/C")="#N/C",AC1108,IF(IFERROR(AE1108,"#N/C")="#N/C",AD1108,"#N/C")))))), _xlpm.finalResult,IF(OR(_xlpm.computedResult="",_xlpm.computedResult="#N/C"),_xlpm.fallback,_xlpm.computedResult), INDEX(_xlpm.finalResult,1)))</f>
        <v>fly</v>
      </c>
      <c r="AI1108" s="106" t="s">
        <v>35</v>
      </c>
      <c r="AJ1108" s="55" t="str">
        <f t="shared" si="154"/>
        <v>Insecta.Diptera.Brachycera.Muscomorpha.Muscoidea.Fanniidae.0.Fannia.#N/C</v>
      </c>
    </row>
    <row r="1109" spans="1:36" x14ac:dyDescent="0.25">
      <c r="A1109" s="3">
        <v>327</v>
      </c>
      <c r="B1109" s="50" t="str">
        <f t="shared" si="152"/>
        <v>FAIR-D4_327</v>
      </c>
      <c r="C1109" s="51" t="s">
        <v>908</v>
      </c>
      <c r="D1109" s="4">
        <f t="shared" si="151"/>
        <v>45170</v>
      </c>
      <c r="E1109" s="1" t="s">
        <v>1274</v>
      </c>
      <c r="F1109" s="81" t="str">
        <f>HYPERLINK(VLOOKUP(E1109,Video_List!G:K,5),"video")</f>
        <v>video</v>
      </c>
      <c r="G1109" s="5" t="str">
        <f>IF(ISBLANK(E1109),"",IFERROR(IF(MATCH(E1109,Video_List!$G:$G,)&gt;0,"ok",""),"errr"))</f>
        <v>ok</v>
      </c>
      <c r="H1109" s="1" t="s">
        <v>1274</v>
      </c>
      <c r="I1109" s="81" t="str">
        <f>HYPERLINK(VLOOKUP(H1109,Video_List!G:K,5),"video")</f>
        <v>video</v>
      </c>
      <c r="J1109" s="5" t="str">
        <f>IF(ISBLANK(H1109),"",IFERROR(IF(MATCH(H1109,Video_List!$G:$G,)&gt;0,"ok",""),"error"))</f>
        <v>ok</v>
      </c>
      <c r="K1109" s="2">
        <v>45170.520023148099</v>
      </c>
      <c r="L1109" s="2">
        <v>45170.520092592596</v>
      </c>
      <c r="M1109" s="59">
        <f t="shared" si="150"/>
        <v>6.9444497057702392E-5</v>
      </c>
      <c r="N1109" s="53" t="s">
        <v>46</v>
      </c>
      <c r="O1109" s="54" t="s">
        <v>32</v>
      </c>
      <c r="P1109" s="54" t="s">
        <v>33</v>
      </c>
      <c r="Q1109" s="6">
        <v>327</v>
      </c>
      <c r="R1109" s="5" t="str">
        <f t="shared" si="155"/>
        <v>FAIR-D4/327</v>
      </c>
      <c r="S1109" s="4" t="str">
        <f>IF(ISBLANK(E1109),"",IF(E1109=H1109, "1 video",CONCATENATE((+COUNTIFS(Video_List!$A:$A,Monitoring!C1109,Video_List!$D:$D,"&lt;=" &amp;Monitoring!L1109)-COUNTIFS(Video_List!$A:$A,Monitoring!C1109,Video_List!$D:$D,"&lt;=" &amp;Monitoring!K1109))+1," videos")))</f>
        <v>1 video</v>
      </c>
      <c r="T1109" s="54" t="s">
        <v>34</v>
      </c>
      <c r="U1109" s="75"/>
      <c r="V1109" s="7" t="str">
        <f t="shared" si="153"/>
        <v/>
      </c>
      <c r="W1109" s="93" t="s">
        <v>32</v>
      </c>
      <c r="X1109" s="98" t="s">
        <v>35</v>
      </c>
      <c r="Y1109" s="87" t="str">
        <f>+IFERROR(IF(Z1109="#N/C","#N/C",IF(Z1109=0,INDEX(Taxonomy_UniqueValues!A:A,MATCH(AA1109,Taxonomy_UniqueValues!C:C,0)),INDEX(Taxonomy_UniqueValues!A:A,MATCH(Z1109,Taxonomy_UniqueValues!B:B,0)))),"#N/C")</f>
        <v>Insecta</v>
      </c>
      <c r="Z1109" s="87" t="str">
        <f>+IFERROR(IF(AA1109="#N/C","#N/C",IF(AA1109=0,INDEX(Taxonomy_UniqueValues!B:B,MATCH(AB1109,Taxonomy_UniqueValues!D:D,0)),INDEX(Taxonomy_UniqueValues!B:B,MATCH(AA1109,Taxonomy_UniqueValues!C:C,0)))),"#N/C")</f>
        <v>Diptera</v>
      </c>
      <c r="AA1109" s="87" t="str">
        <f>+IFERROR(IF(AB1109="#N/C","#N/C",IF(AB1109=0,INDEX(Taxonomy_UniqueValues!C:C,MATCH(AC1109,Taxonomy_UniqueValues!E:E,0)),INDEX(Taxonomy_UniqueValues!C:C,MATCH(AB1109,Taxonomy_UniqueValues!D:D,0)))),"#N/C")</f>
        <v>Brachycera</v>
      </c>
      <c r="AB1109" s="87" t="str">
        <f>+IFERROR(IF(AC1109="#N/C","#N/C",IF(AC1109=0,INDEX(Taxonomy_UniqueValues!D:D,MATCH(AD1109,Taxonomy_UniqueValues!F:F,0)),INDEX(Taxonomy_UniqueValues!D:D,MATCH(AC1109,Taxonomy_UniqueValues!E:E,0)))),"#N/C")</f>
        <v>Muscomorpha</v>
      </c>
      <c r="AC1109" s="87" t="str">
        <f>+IFERROR(IF(AD1109="#N/C","#N/C",IF(AD1109=0,INDEX(Taxonomy_UniqueValues!E:E,MATCH(AE1109,Taxonomy_UniqueValues!G:G,0)),INDEX(Taxonomy_UniqueValues!E:E,MATCH(AD1109,Taxonomy_UniqueValues!F:F,0)))),"#N/C")</f>
        <v>Muscoidea</v>
      </c>
      <c r="AD1109" s="87" t="str">
        <f>+IFERROR(IF(AE1109="#N/C","#N/C",IF(AE1109=0,INDEX(Taxonomy_UniqueValues!F:F,MATCH(AF1109,Taxonomy_UniqueValues!H:H,0)),INDEX(Taxonomy_UniqueValues!F:F,MATCH(AE1109,Taxonomy_UniqueValues!G:G,0)))),"#N/C")</f>
        <v>Fanniidae</v>
      </c>
      <c r="AE1109" s="87">
        <f>+IFERROR(IF(AF1109="#N/C","#N/C",INDEX(Taxonomy_UniqueValues!G:G,MATCH(AF1109,Taxonomy_UniqueValues!H:H,0))),"#N/C")</f>
        <v>0</v>
      </c>
      <c r="AF1109" s="96" t="s">
        <v>39</v>
      </c>
      <c r="AG1109" s="88" t="s">
        <v>37</v>
      </c>
      <c r="AH1109" s="39" t="str" cm="1">
        <f t="array" ref="AH1109">IF(LEN(V1109)&gt;1,V1109,_xlfn.LET(_xlpm.cls,Y1109, _xlpm.ord,IFERROR(Z1109,"#N/C"), _xlpm.subord,IFERROR(AA1109,"#N/C"), _xlpm.infr,IFERROR(AB1109,"#N/C"), _xlpm.sf,IFERROR(AC1109,"#N/C"), _xlpm.fam,IFERROR(AD1109,"#N/C"), _xlpm.subfam,IF(TRIM(AE1109)="-","#N/C",IFERROR(AE1109,"#N/C")),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_xlpm.fallback,IF(IFERROR(Z1109,"#N/C")="#N/C",Y1109,IF(IFERROR(AA1109,"#N/C")="#N/C",Z1109,IF(IFERROR(AB1109,"#N/C")="#N/C",AA1109,IF(IFERROR(AC1109,"#N/C")="#N/C",AB1109,IF(IFERROR(AD1109,"#N/C")="#N/C",AC1109,IF(IFERROR(AE1109,"#N/C")="#N/C",AD1109,"#N/C")))))), _xlpm.finalResult,IF(OR(_xlpm.computedResult="",_xlpm.computedResult="#N/C"),_xlpm.fallback,_xlpm.computedResult), INDEX(_xlpm.finalResult,1)))</f>
        <v>fly</v>
      </c>
      <c r="AI1109" s="106" t="s">
        <v>35</v>
      </c>
      <c r="AJ1109" s="55" t="str">
        <f t="shared" si="154"/>
        <v>Insecta.Diptera.Brachycera.Muscomorpha.Muscoidea.Fanniidae.0.Fannia.#N/C</v>
      </c>
    </row>
    <row r="1110" spans="1:36" x14ac:dyDescent="0.25">
      <c r="A1110" s="3">
        <v>328</v>
      </c>
      <c r="B1110" s="50" t="str">
        <f t="shared" si="152"/>
        <v>FAIR-D4_328</v>
      </c>
      <c r="C1110" s="51" t="s">
        <v>908</v>
      </c>
      <c r="D1110" s="4">
        <f t="shared" si="151"/>
        <v>45170</v>
      </c>
      <c r="E1110" s="1" t="s">
        <v>1275</v>
      </c>
      <c r="F1110" s="81" t="str">
        <f>HYPERLINK(VLOOKUP(E1110,Video_List!G:K,5),"video")</f>
        <v>video</v>
      </c>
      <c r="G1110" s="5" t="str">
        <f>IF(ISBLANK(E1110),"",IFERROR(IF(MATCH(E1110,Video_List!$G:$G,)&gt;0,"ok",""),"errr"))</f>
        <v>ok</v>
      </c>
      <c r="H1110" s="1" t="s">
        <v>1275</v>
      </c>
      <c r="I1110" s="81" t="str">
        <f>HYPERLINK(VLOOKUP(H1110,Video_List!G:K,5),"video")</f>
        <v>video</v>
      </c>
      <c r="J1110" s="5" t="str">
        <f>IF(ISBLANK(H1110),"",IFERROR(IF(MATCH(H1110,Video_List!$G:$G,)&gt;0,"ok",""),"error"))</f>
        <v>ok</v>
      </c>
      <c r="K1110" s="2">
        <v>45170.534942129598</v>
      </c>
      <c r="L1110" s="2">
        <v>45170.535150463002</v>
      </c>
      <c r="M1110" s="59">
        <f t="shared" si="150"/>
        <v>2.0833340386161581E-4</v>
      </c>
      <c r="N1110" s="53" t="s">
        <v>33</v>
      </c>
      <c r="O1110" s="54" t="s">
        <v>32</v>
      </c>
      <c r="P1110" s="54" t="s">
        <v>33</v>
      </c>
      <c r="Q1110" s="6">
        <v>328</v>
      </c>
      <c r="R1110" s="5" t="str">
        <f t="shared" si="155"/>
        <v>FAIR-D4/328</v>
      </c>
      <c r="S1110" s="4" t="str">
        <f>IF(ISBLANK(E1110),"",IF(E1110=H1110, "1 video",CONCATENATE((+COUNTIFS(Video_List!$A:$A,Monitoring!C1110,Video_List!$D:$D,"&lt;=" &amp;Monitoring!L1110)-COUNTIFS(Video_List!$A:$A,Monitoring!C1110,Video_List!$D:$D,"&lt;=" &amp;Monitoring!K1110))+1," videos")))</f>
        <v>1 video</v>
      </c>
      <c r="T1110" s="54" t="s">
        <v>42</v>
      </c>
      <c r="U1110" s="75"/>
      <c r="V1110" s="7" t="str">
        <f t="shared" si="153"/>
        <v/>
      </c>
      <c r="W1110" s="93" t="s">
        <v>32</v>
      </c>
      <c r="X1110" s="94" t="s">
        <v>32</v>
      </c>
      <c r="Y1110" s="95" t="s">
        <v>85</v>
      </c>
      <c r="Z1110" s="95" t="s">
        <v>289</v>
      </c>
      <c r="AA1110" s="95" t="s">
        <v>49</v>
      </c>
      <c r="AB1110" s="87" t="str">
        <f>+IFERROR(IF(AC1110="#N/C","#N/C",INDEX(Taxonomy_UniqueValues!D:D,MATCH(AC1110,Taxonomy_UniqueValues!E:E,0))),"#N/C")</f>
        <v>Muscomorpha</v>
      </c>
      <c r="AC1110" s="95" t="s">
        <v>1276</v>
      </c>
      <c r="AD1110" s="95" t="s">
        <v>1277</v>
      </c>
      <c r="AE1110" s="95" t="s">
        <v>914</v>
      </c>
      <c r="AF1110" s="96" t="s">
        <v>220</v>
      </c>
      <c r="AG1110" s="88" t="s">
        <v>37</v>
      </c>
      <c r="AH1110" s="39" t="str" cm="1">
        <f t="array" ref="AH1110">IF(LEN(V1110)&gt;1,V1110,_xlfn.LET(_xlpm.cls,Y1110, _xlpm.ord,IFERROR(Z1110,"#N/C"), _xlpm.subord,IFERROR(AA1110,"#N/C"), _xlpm.infr,IFERROR(AB1110,"#N/C"), _xlpm.sf,IFERROR(AC1110,"#N/C"), _xlpm.fam,IFERROR(AD1110,"#N/C"), _xlpm.subfam,IF(TRIM(AE1110)="-","#N/C",IFERROR(AE1110,"#N/C")),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_xlpm.fallback,IF(IFERROR(Z1110,"#N/C")="#N/C",Y1110,IF(IFERROR(AA1110,"#N/C")="#N/C",Z1110,IF(IFERROR(AB1110,"#N/C")="#N/C",AA1110,IF(IFERROR(AC1110,"#N/C")="#N/C",AB1110,IF(IFERROR(AD1110,"#N/C")="#N/C",AC1110,IF(IFERROR(AE1110,"#N/C")="#N/C",AD1110,"#N/C")))))), _xlpm.finalResult,IF(OR(_xlpm.computedResult="",_xlpm.computedResult="#N/C"),_xlpm.fallback,_xlpm.computedResult), INDEX(_xlpm.finalResult,1)))</f>
        <v>hoverfly</v>
      </c>
      <c r="AI1110" s="106" t="s">
        <v>35</v>
      </c>
      <c r="AJ1110" s="55" t="str">
        <f t="shared" si="154"/>
        <v>Insecta.Diptera.Brachycera.Muscomorpha.Syrphoidea.Syrphidae.Syrphinae.Episyrphus.#N/C</v>
      </c>
    </row>
    <row r="1111" spans="1:36" x14ac:dyDescent="0.25">
      <c r="A1111" s="3">
        <v>329</v>
      </c>
      <c r="B1111" s="50" t="str">
        <f t="shared" si="152"/>
        <v>FAIR-D4_329</v>
      </c>
      <c r="C1111" s="51" t="s">
        <v>908</v>
      </c>
      <c r="D1111" s="4">
        <f t="shared" si="151"/>
        <v>45170</v>
      </c>
      <c r="E1111" s="1" t="s">
        <v>1278</v>
      </c>
      <c r="F1111" s="81" t="str">
        <f>HYPERLINK(VLOOKUP(E1111,Video_List!G:K,5),"video")</f>
        <v>video</v>
      </c>
      <c r="G1111" s="5" t="str">
        <f>IF(ISBLANK(E1111),"",IFERROR(IF(MATCH(E1111,Video_List!$G:$G,)&gt;0,"ok",""),"errr"))</f>
        <v>ok</v>
      </c>
      <c r="H1111" s="1" t="s">
        <v>1278</v>
      </c>
      <c r="I1111" s="81" t="str">
        <f>HYPERLINK(VLOOKUP(H1111,Video_List!G:K,5),"video")</f>
        <v>video</v>
      </c>
      <c r="J1111" s="5" t="str">
        <f>IF(ISBLANK(H1111),"",IFERROR(IF(MATCH(H1111,Video_List!$G:$G,)&gt;0,"ok",""),"error"))</f>
        <v>ok</v>
      </c>
      <c r="K1111" s="2">
        <v>45170.548969907402</v>
      </c>
      <c r="L1111" s="2">
        <v>45170.549178240697</v>
      </c>
      <c r="M1111" s="59">
        <f t="shared" si="150"/>
        <v>2.0833329472225159E-4</v>
      </c>
      <c r="N1111" s="53" t="s">
        <v>46</v>
      </c>
      <c r="O1111" s="54" t="s">
        <v>35</v>
      </c>
      <c r="P1111" s="54" t="s">
        <v>46</v>
      </c>
      <c r="Q1111" s="6">
        <v>329</v>
      </c>
      <c r="R1111" s="5" t="str">
        <f t="shared" si="155"/>
        <v>FAIR-D4/329</v>
      </c>
      <c r="S1111" s="4" t="str">
        <f>IF(ISBLANK(E1111),"",IF(E1111=H1111, "1 video",CONCATENATE((+COUNTIFS(Video_List!$A:$A,Monitoring!C1111,Video_List!$D:$D,"&lt;=" &amp;Monitoring!L1111)-COUNTIFS(Video_List!$A:$A,Monitoring!C1111,Video_List!$D:$D,"&lt;=" &amp;Monitoring!K1111))+1," videos")))</f>
        <v>1 video</v>
      </c>
      <c r="T1111" s="54" t="s">
        <v>34</v>
      </c>
      <c r="U1111" s="75"/>
      <c r="V1111" s="7" t="str">
        <f t="shared" si="153"/>
        <v/>
      </c>
      <c r="W1111" s="97" t="s">
        <v>35</v>
      </c>
      <c r="X1111" s="98" t="s">
        <v>35</v>
      </c>
      <c r="Y1111" s="95" t="s">
        <v>85</v>
      </c>
      <c r="Z1111" s="95" t="s">
        <v>289</v>
      </c>
      <c r="AA1111" s="95" t="s">
        <v>49</v>
      </c>
      <c r="AB1111" s="87" t="str">
        <f>+IFERROR(IF(AC1111="#N/C","#N/C",INDEX(Taxonomy_UniqueValues!D:D,MATCH(AC1111,Taxonomy_UniqueValues!E:E,0))),"#N/C")</f>
        <v>#N/C</v>
      </c>
      <c r="AC1111" s="99" t="s">
        <v>37</v>
      </c>
      <c r="AD1111" s="99" t="s">
        <v>37</v>
      </c>
      <c r="AE1111" s="99" t="s">
        <v>37</v>
      </c>
      <c r="AF1111" s="100" t="s">
        <v>37</v>
      </c>
      <c r="AG1111" s="88" t="s">
        <v>37</v>
      </c>
      <c r="AH1111" s="39" t="str" cm="1">
        <f t="array" ref="AH1111">IF(LEN(V1111)&gt;1,V1111,_xlfn.LET(_xlpm.cls,Y1111, _xlpm.ord,IFERROR(Z1111,"#N/C"), _xlpm.subord,IFERROR(AA1111,"#N/C"), _xlpm.infr,IFERROR(AB1111,"#N/C"), _xlpm.sf,IFERROR(AC1111,"#N/C"), _xlpm.fam,IFERROR(AD1111,"#N/C"), _xlpm.subfam,IF(TRIM(AE1111)="-","#N/C",IFERROR(AE1111,"#N/C")),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_xlpm.fallback,IF(IFERROR(Z1111,"#N/C")="#N/C",Y1111,IF(IFERROR(AA1111,"#N/C")="#N/C",Z1111,IF(IFERROR(AB1111,"#N/C")="#N/C",AA1111,IF(IFERROR(AC1111,"#N/C")="#N/C",AB1111,IF(IFERROR(AD1111,"#N/C")="#N/C",AC1111,IF(IFERROR(AE1111,"#N/C")="#N/C",AD1111,"#N/C")))))), _xlpm.finalResult,IF(OR(_xlpm.computedResult="",_xlpm.computedResult="#N/C"),_xlpm.fallback,_xlpm.computedResult), INDEX(_xlpm.finalResult,1)))</f>
        <v>Brachycera</v>
      </c>
      <c r="AI1111" s="106" t="s">
        <v>35</v>
      </c>
      <c r="AJ1111" s="55" t="str">
        <f t="shared" si="154"/>
        <v>Insecta.Diptera.Brachycera.#N/C.#N/C.#N/C.#N/C.#N/C.#N/C</v>
      </c>
    </row>
    <row r="1112" spans="1:36" x14ac:dyDescent="0.25">
      <c r="A1112" s="3">
        <v>330</v>
      </c>
      <c r="B1112" s="50" t="str">
        <f t="shared" si="152"/>
        <v>FAIR-D4_330</v>
      </c>
      <c r="C1112" s="51" t="s">
        <v>908</v>
      </c>
      <c r="D1112" s="4">
        <f t="shared" si="151"/>
        <v>45170</v>
      </c>
      <c r="E1112" s="1" t="s">
        <v>1279</v>
      </c>
      <c r="F1112" s="81" t="str">
        <f>HYPERLINK(VLOOKUP(E1112,Video_List!G:K,5),"video")</f>
        <v>video</v>
      </c>
      <c r="G1112" s="5" t="str">
        <f>IF(ISBLANK(E1112),"",IFERROR(IF(MATCH(E1112,Video_List!$G:$G,)&gt;0,"ok",""),"errr"))</f>
        <v>ok</v>
      </c>
      <c r="H1112" s="1" t="s">
        <v>1279</v>
      </c>
      <c r="I1112" s="81" t="str">
        <f>HYPERLINK(VLOOKUP(H1112,Video_List!G:K,5),"video")</f>
        <v>video</v>
      </c>
      <c r="J1112" s="5" t="str">
        <f>IF(ISBLANK(H1112),"",IFERROR(IF(MATCH(H1112,Video_List!$G:$G,)&gt;0,"ok",""),"error"))</f>
        <v>ok</v>
      </c>
      <c r="K1112" s="2">
        <v>45170.556608796302</v>
      </c>
      <c r="L1112" s="2">
        <v>45170.556967592602</v>
      </c>
      <c r="M1112" s="59">
        <f t="shared" si="150"/>
        <v>3.5879630013369024E-4</v>
      </c>
      <c r="N1112" s="53" t="s">
        <v>31</v>
      </c>
      <c r="O1112" s="54" t="s">
        <v>35</v>
      </c>
      <c r="P1112" s="54" t="s">
        <v>46</v>
      </c>
      <c r="Q1112" s="6">
        <v>330</v>
      </c>
      <c r="R1112" s="5" t="str">
        <f t="shared" si="155"/>
        <v>FAIR-D4/330</v>
      </c>
      <c r="S1112" s="4" t="str">
        <f>IF(ISBLANK(E1112),"",IF(E1112=H1112, "1 video",CONCATENATE((+COUNTIFS(Video_List!$A:$A,Monitoring!C1112,Video_List!$D:$D,"&lt;=" &amp;Monitoring!L1112)-COUNTIFS(Video_List!$A:$A,Monitoring!C1112,Video_List!$D:$D,"&lt;=" &amp;Monitoring!K1112))+1," videos")))</f>
        <v>1 video</v>
      </c>
      <c r="T1112" s="54" t="s">
        <v>34</v>
      </c>
      <c r="U1112" s="75"/>
      <c r="V1112" s="7" t="str">
        <f t="shared" si="153"/>
        <v/>
      </c>
      <c r="W1112" s="93" t="s">
        <v>32</v>
      </c>
      <c r="X1112" s="98" t="s">
        <v>35</v>
      </c>
      <c r="Y1112" s="87" t="str">
        <f>+IFERROR(IF(Z1112="#N/C","#N/C",IF(Z1112=0,INDEX(Taxonomy_UniqueValues!A:A,MATCH(AA1112,Taxonomy_UniqueValues!C:C,0)),INDEX(Taxonomy_UniqueValues!A:A,MATCH(Z1112,Taxonomy_UniqueValues!B:B,0)))),"#N/C")</f>
        <v>Insecta</v>
      </c>
      <c r="Z1112" s="87" t="str">
        <f>+IFERROR(IF(AA1112="#N/C","#N/C",IF(AA1112=0,INDEX(Taxonomy_UniqueValues!B:B,MATCH(AB1112,Taxonomy_UniqueValues!D:D,0)),INDEX(Taxonomy_UniqueValues!B:B,MATCH(AA1112,Taxonomy_UniqueValues!C:C,0)))),"#N/C")</f>
        <v>Diptera</v>
      </c>
      <c r="AA1112" s="87" t="str">
        <f>+IFERROR(IF(AB1112="#N/C","#N/C",IF(AB1112=0,INDEX(Taxonomy_UniqueValues!C:C,MATCH(AC1112,Taxonomy_UniqueValues!E:E,0)),INDEX(Taxonomy_UniqueValues!C:C,MATCH(AB1112,Taxonomy_UniqueValues!D:D,0)))),"#N/C")</f>
        <v>Brachycera</v>
      </c>
      <c r="AB1112" s="87" t="str">
        <f>+IFERROR(IF(AC1112="#N/C","#N/C",IF(AC1112=0,INDEX(Taxonomy_UniqueValues!D:D,MATCH(AD1112,Taxonomy_UniqueValues!F:F,0)),INDEX(Taxonomy_UniqueValues!D:D,MATCH(AC1112,Taxonomy_UniqueValues!E:E,0)))),"#N/C")</f>
        <v>Muscomorpha</v>
      </c>
      <c r="AC1112" s="87" t="str">
        <f>+IFERROR(IF(AD1112="#N/C","#N/C",IF(AD1112=0,INDEX(Taxonomy_UniqueValues!E:E,MATCH(AE1112,Taxonomy_UniqueValues!G:G,0)),INDEX(Taxonomy_UniqueValues!E:E,MATCH(AD1112,Taxonomy_UniqueValues!F:F,0)))),"#N/C")</f>
        <v>Muscoidea</v>
      </c>
      <c r="AD1112" s="87" t="str">
        <f>+IFERROR(IF(AE1112="#N/C","#N/C",IF(AE1112=0,INDEX(Taxonomy_UniqueValues!F:F,MATCH(AF1112,Taxonomy_UniqueValues!H:H,0)),INDEX(Taxonomy_UniqueValues!F:F,MATCH(AE1112,Taxonomy_UniqueValues!G:G,0)))),"#N/C")</f>
        <v>Fanniidae</v>
      </c>
      <c r="AE1112" s="87">
        <f>+IFERROR(IF(AF1112="#N/C","#N/C",INDEX(Taxonomy_UniqueValues!G:G,MATCH(AF1112,Taxonomy_UniqueValues!H:H,0))),"#N/C")</f>
        <v>0</v>
      </c>
      <c r="AF1112" s="96" t="s">
        <v>39</v>
      </c>
      <c r="AG1112" s="88" t="s">
        <v>37</v>
      </c>
      <c r="AH1112" s="39" t="str" cm="1">
        <f t="array" ref="AH1112">IF(LEN(V1112)&gt;1,V1112,_xlfn.LET(_xlpm.cls,Y1112, _xlpm.ord,IFERROR(Z1112,"#N/C"), _xlpm.subord,IFERROR(AA1112,"#N/C"), _xlpm.infr,IFERROR(AB1112,"#N/C"), _xlpm.sf,IFERROR(AC1112,"#N/C"), _xlpm.fam,IFERROR(AD1112,"#N/C"), _xlpm.subfam,IF(TRIM(AE1112)="-","#N/C",IFERROR(AE1112,"#N/C")),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_xlpm.fallback,IF(IFERROR(Z1112,"#N/C")="#N/C",Y1112,IF(IFERROR(AA1112,"#N/C")="#N/C",Z1112,IF(IFERROR(AB1112,"#N/C")="#N/C",AA1112,IF(IFERROR(AC1112,"#N/C")="#N/C",AB1112,IF(IFERROR(AD1112,"#N/C")="#N/C",AC1112,IF(IFERROR(AE1112,"#N/C")="#N/C",AD1112,"#N/C")))))), _xlpm.finalResult,IF(OR(_xlpm.computedResult="",_xlpm.computedResult="#N/C"),_xlpm.fallback,_xlpm.computedResult), INDEX(_xlpm.finalResult,1)))</f>
        <v>fly</v>
      </c>
      <c r="AI1112" s="106" t="s">
        <v>35</v>
      </c>
      <c r="AJ1112" s="55" t="str">
        <f t="shared" si="154"/>
        <v>Insecta.Diptera.Brachycera.Muscomorpha.Muscoidea.Fanniidae.0.Fannia.#N/C</v>
      </c>
    </row>
    <row r="1113" spans="1:36" x14ac:dyDescent="0.25">
      <c r="A1113" s="3">
        <v>331</v>
      </c>
      <c r="B1113" s="50" t="str">
        <f t="shared" si="152"/>
        <v>FAIR-D4_331</v>
      </c>
      <c r="C1113" s="51" t="s">
        <v>908</v>
      </c>
      <c r="D1113" s="4">
        <f t="shared" si="151"/>
        <v>45170</v>
      </c>
      <c r="E1113" s="1" t="s">
        <v>1279</v>
      </c>
      <c r="F1113" s="81" t="str">
        <f>HYPERLINK(VLOOKUP(E1113,Video_List!G:K,5),"video")</f>
        <v>video</v>
      </c>
      <c r="G1113" s="5" t="str">
        <f>IF(ISBLANK(E1113),"",IFERROR(IF(MATCH(E1113,Video_List!$G:$G,)&gt;0,"ok",""),"errr"))</f>
        <v>ok</v>
      </c>
      <c r="H1113" s="1" t="s">
        <v>1279</v>
      </c>
      <c r="I1113" s="81" t="str">
        <f>HYPERLINK(VLOOKUP(H1113,Video_List!G:K,5),"video")</f>
        <v>video</v>
      </c>
      <c r="J1113" s="5" t="str">
        <f>IF(ISBLANK(H1113),"",IFERROR(IF(MATCH(H1113,Video_List!$G:$G,)&gt;0,"ok",""),"error"))</f>
        <v>ok</v>
      </c>
      <c r="K1113" s="2">
        <v>45170.556608796302</v>
      </c>
      <c r="L1113" s="2">
        <v>45170.558472222197</v>
      </c>
      <c r="M1113" s="59">
        <f t="shared" si="150"/>
        <v>1.863425895862747E-3</v>
      </c>
      <c r="N1113" s="53" t="s">
        <v>31</v>
      </c>
      <c r="O1113" s="54" t="s">
        <v>32</v>
      </c>
      <c r="P1113" s="54" t="s">
        <v>46</v>
      </c>
      <c r="Q1113" s="6">
        <v>331</v>
      </c>
      <c r="R1113" s="5" t="str">
        <f t="shared" si="155"/>
        <v>FAIR-D4/331</v>
      </c>
      <c r="S1113" s="4" t="str">
        <f>IF(ISBLANK(E1113),"",IF(E1113=H1113, "1 video",CONCATENATE((+COUNTIFS(Video_List!$A:$A,Monitoring!C1113,Video_List!$D:$D,"&lt;=" &amp;Monitoring!L1113)-COUNTIFS(Video_List!$A:$A,Monitoring!C1113,Video_List!$D:$D,"&lt;=" &amp;Monitoring!K1113))+1," videos")))</f>
        <v>1 video</v>
      </c>
      <c r="T1113" s="54" t="s">
        <v>34</v>
      </c>
      <c r="U1113" s="75"/>
      <c r="V1113" s="7" t="str">
        <f t="shared" si="153"/>
        <v/>
      </c>
      <c r="W1113" s="93" t="s">
        <v>32</v>
      </c>
      <c r="X1113" s="98" t="s">
        <v>35</v>
      </c>
      <c r="Y1113" s="87" t="str">
        <f>+IFERROR(IF(Z1113="#N/C","#N/C",IF(Z1113=0,INDEX(Taxonomy_UniqueValues!A:A,MATCH(AA1113,Taxonomy_UniqueValues!C:C,0)),INDEX(Taxonomy_UniqueValues!A:A,MATCH(Z1113,Taxonomy_UniqueValues!B:B,0)))),"#N/C")</f>
        <v>Insecta</v>
      </c>
      <c r="Z1113" s="87" t="str">
        <f>+IFERROR(IF(AA1113="#N/C","#N/C",IF(AA1113=0,INDEX(Taxonomy_UniqueValues!B:B,MATCH(AB1113,Taxonomy_UniqueValues!D:D,0)),INDEX(Taxonomy_UniqueValues!B:B,MATCH(AA1113,Taxonomy_UniqueValues!C:C,0)))),"#N/C")</f>
        <v>Diptera</v>
      </c>
      <c r="AA1113" s="87" t="str">
        <f>+IFERROR(IF(AB1113="#N/C","#N/C",IF(AB1113=0,INDEX(Taxonomy_UniqueValues!C:C,MATCH(AC1113,Taxonomy_UniqueValues!E:E,0)),INDEX(Taxonomy_UniqueValues!C:C,MATCH(AB1113,Taxonomy_UniqueValues!D:D,0)))),"#N/C")</f>
        <v>Brachycera</v>
      </c>
      <c r="AB1113" s="87" t="str">
        <f>+IFERROR(IF(AC1113="#N/C","#N/C",IF(AC1113=0,INDEX(Taxonomy_UniqueValues!D:D,MATCH(AD1113,Taxonomy_UniqueValues!F:F,0)),INDEX(Taxonomy_UniqueValues!D:D,MATCH(AC1113,Taxonomy_UniqueValues!E:E,0)))),"#N/C")</f>
        <v>Muscomorpha</v>
      </c>
      <c r="AC1113" s="87" t="str">
        <f>+IFERROR(IF(AD1113="#N/C","#N/C",IF(AD1113=0,INDEX(Taxonomy_UniqueValues!E:E,MATCH(AE1113,Taxonomy_UniqueValues!G:G,0)),INDEX(Taxonomy_UniqueValues!E:E,MATCH(AD1113,Taxonomy_UniqueValues!F:F,0)))),"#N/C")</f>
        <v>Muscoidea</v>
      </c>
      <c r="AD1113" s="87" t="str">
        <f>+IFERROR(IF(AE1113="#N/C","#N/C",IF(AE1113=0,INDEX(Taxonomy_UniqueValues!F:F,MATCH(AF1113,Taxonomy_UniqueValues!H:H,0)),INDEX(Taxonomy_UniqueValues!F:F,MATCH(AE1113,Taxonomy_UniqueValues!G:G,0)))),"#N/C")</f>
        <v>Fanniidae</v>
      </c>
      <c r="AE1113" s="87">
        <f>+IFERROR(IF(AF1113="#N/C","#N/C",INDEX(Taxonomy_UniqueValues!G:G,MATCH(AF1113,Taxonomy_UniqueValues!H:H,0))),"#N/C")</f>
        <v>0</v>
      </c>
      <c r="AF1113" s="96" t="s">
        <v>39</v>
      </c>
      <c r="AG1113" s="88" t="s">
        <v>37</v>
      </c>
      <c r="AH1113" s="39" t="str" cm="1">
        <f t="array" ref="AH1113">IF(LEN(V1113)&gt;1,V1113,_xlfn.LET(_xlpm.cls,Y1113, _xlpm.ord,IFERROR(Z1113,"#N/C"), _xlpm.subord,IFERROR(AA1113,"#N/C"), _xlpm.infr,IFERROR(AB1113,"#N/C"), _xlpm.sf,IFERROR(AC1113,"#N/C"), _xlpm.fam,IFERROR(AD1113,"#N/C"), _xlpm.subfam,IF(TRIM(AE1113)="-","#N/C",IFERROR(AE1113,"#N/C")),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_xlpm.fallback,IF(IFERROR(Z1113,"#N/C")="#N/C",Y1113,IF(IFERROR(AA1113,"#N/C")="#N/C",Z1113,IF(IFERROR(AB1113,"#N/C")="#N/C",AA1113,IF(IFERROR(AC1113,"#N/C")="#N/C",AB1113,IF(IFERROR(AD1113,"#N/C")="#N/C",AC1113,IF(IFERROR(AE1113,"#N/C")="#N/C",AD1113,"#N/C")))))), _xlpm.finalResult,IF(OR(_xlpm.computedResult="",_xlpm.computedResult="#N/C"),_xlpm.fallback,_xlpm.computedResult), INDEX(_xlpm.finalResult,1)))</f>
        <v>fly</v>
      </c>
      <c r="AI1113" s="106" t="s">
        <v>35</v>
      </c>
      <c r="AJ1113" s="55" t="str">
        <f t="shared" si="154"/>
        <v>Insecta.Diptera.Brachycera.Muscomorpha.Muscoidea.Fanniidae.0.Fannia.#N/C</v>
      </c>
    </row>
    <row r="1114" spans="1:36" x14ac:dyDescent="0.25">
      <c r="A1114" s="3">
        <v>332</v>
      </c>
      <c r="B1114" s="50" t="str">
        <f t="shared" si="152"/>
        <v>FAIR-D4_332</v>
      </c>
      <c r="C1114" s="51" t="s">
        <v>908</v>
      </c>
      <c r="D1114" s="4">
        <f t="shared" ref="D1114:D1145" si="156">IF(ISBLANK(E1114),"",+VALUE(MID(E1114,FIND("_",E1114)+1,10)))</f>
        <v>45170</v>
      </c>
      <c r="E1114" s="1" t="s">
        <v>1280</v>
      </c>
      <c r="F1114" s="81" t="str">
        <f>HYPERLINK(VLOOKUP(E1114,Video_List!G:K,5),"video")</f>
        <v>video</v>
      </c>
      <c r="G1114" s="5" t="str">
        <f>IF(ISBLANK(E1114),"",IFERROR(IF(MATCH(E1114,Video_List!$G:$G,)&gt;0,"ok",""),"errr"))</f>
        <v>ok</v>
      </c>
      <c r="H1114" s="1" t="s">
        <v>1281</v>
      </c>
      <c r="I1114" s="81" t="str">
        <f>HYPERLINK(VLOOKUP(H1114,Video_List!G:K,5),"video")</f>
        <v>video</v>
      </c>
      <c r="J1114" s="5" t="str">
        <f>IF(ISBLANK(H1114),"",IFERROR(IF(MATCH(H1114,Video_List!$G:$G,)&gt;0,"ok",""),"error"))</f>
        <v>ok</v>
      </c>
      <c r="K1114" s="2">
        <v>45170.560023148202</v>
      </c>
      <c r="L1114" s="2">
        <v>45170.562696759298</v>
      </c>
      <c r="M1114" s="59">
        <f t="shared" si="150"/>
        <v>2.6736110958154313E-3</v>
      </c>
      <c r="N1114" s="53" t="s">
        <v>46</v>
      </c>
      <c r="O1114" s="54" t="s">
        <v>35</v>
      </c>
      <c r="P1114" s="54" t="s">
        <v>31</v>
      </c>
      <c r="Q1114" s="6">
        <v>332</v>
      </c>
      <c r="R1114" s="5" t="str">
        <f t="shared" si="155"/>
        <v>FAIR-D4/332</v>
      </c>
      <c r="S1114" s="4" t="str">
        <f>IF(ISBLANK(E1114),"",IF(E1114=H1114, "1 video",CONCATENATE((+COUNTIFS(Video_List!$A:$A,Monitoring!C1114,Video_List!$D:$D,"&lt;=" &amp;Monitoring!L1114)-COUNTIFS(Video_List!$A:$A,Monitoring!C1114,Video_List!$D:$D,"&lt;=" &amp;Monitoring!K1114))+1," videos")))</f>
        <v>3 videos</v>
      </c>
      <c r="T1114" s="54" t="s">
        <v>34</v>
      </c>
      <c r="U1114" s="75"/>
      <c r="V1114" s="7" t="str">
        <f t="shared" si="153"/>
        <v/>
      </c>
      <c r="W1114" s="97" t="s">
        <v>35</v>
      </c>
      <c r="X1114" s="98" t="s">
        <v>35</v>
      </c>
      <c r="Y1114" s="95" t="s">
        <v>85</v>
      </c>
      <c r="Z1114" s="95" t="s">
        <v>289</v>
      </c>
      <c r="AA1114" s="95" t="s">
        <v>49</v>
      </c>
      <c r="AB1114" s="87" t="str">
        <f>+IFERROR(IF(AC1114="#N/C","#N/C",INDEX(Taxonomy_UniqueValues!D:D,MATCH(AC1114,Taxonomy_UniqueValues!E:E,0))),"#N/C")</f>
        <v>#N/C</v>
      </c>
      <c r="AC1114" s="99" t="s">
        <v>37</v>
      </c>
      <c r="AD1114" s="99" t="s">
        <v>37</v>
      </c>
      <c r="AE1114" s="99" t="s">
        <v>37</v>
      </c>
      <c r="AF1114" s="100" t="s">
        <v>37</v>
      </c>
      <c r="AG1114" s="88" t="s">
        <v>37</v>
      </c>
      <c r="AH1114" s="39" t="str" cm="1">
        <f t="array" ref="AH1114">IF(LEN(V1114)&gt;1,V1114,_xlfn.LET(_xlpm.cls,Y1114, _xlpm.ord,IFERROR(Z1114,"#N/C"), _xlpm.subord,IFERROR(AA1114,"#N/C"), _xlpm.infr,IFERROR(AB1114,"#N/C"), _xlpm.sf,IFERROR(AC1114,"#N/C"), _xlpm.fam,IFERROR(AD1114,"#N/C"), _xlpm.subfam,IF(TRIM(AE1114)="-","#N/C",IFERROR(AE1114,"#N/C")),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_xlpm.fallback,IF(IFERROR(Z1114,"#N/C")="#N/C",Y1114,IF(IFERROR(AA1114,"#N/C")="#N/C",Z1114,IF(IFERROR(AB1114,"#N/C")="#N/C",AA1114,IF(IFERROR(AC1114,"#N/C")="#N/C",AB1114,IF(IFERROR(AD1114,"#N/C")="#N/C",AC1114,IF(IFERROR(AE1114,"#N/C")="#N/C",AD1114,"#N/C")))))), _xlpm.finalResult,IF(OR(_xlpm.computedResult="",_xlpm.computedResult="#N/C"),_xlpm.fallback,_xlpm.computedResult), INDEX(_xlpm.finalResult,1)))</f>
        <v>Brachycera</v>
      </c>
      <c r="AI1114" s="106" t="s">
        <v>35</v>
      </c>
      <c r="AJ1114" s="55" t="str">
        <f t="shared" si="154"/>
        <v>Insecta.Diptera.Brachycera.#N/C.#N/C.#N/C.#N/C.#N/C.#N/C</v>
      </c>
    </row>
    <row r="1115" spans="1:36" x14ac:dyDescent="0.25">
      <c r="A1115" s="3">
        <v>333</v>
      </c>
      <c r="B1115" s="50" t="str">
        <f t="shared" si="152"/>
        <v>FAIR-D4_333</v>
      </c>
      <c r="C1115" s="51" t="s">
        <v>908</v>
      </c>
      <c r="D1115" s="4">
        <f t="shared" si="156"/>
        <v>45170</v>
      </c>
      <c r="E1115" s="1" t="s">
        <v>1282</v>
      </c>
      <c r="F1115" s="81" t="str">
        <f>HYPERLINK(VLOOKUP(E1115,Video_List!G:K,5),"video")</f>
        <v>video</v>
      </c>
      <c r="G1115" s="5" t="str">
        <f>IF(ISBLANK(E1115),"",IFERROR(IF(MATCH(E1115,Video_List!$G:$G,)&gt;0,"ok",""),"errr"))</f>
        <v>ok</v>
      </c>
      <c r="H1115" s="1" t="s">
        <v>1282</v>
      </c>
      <c r="I1115" s="81" t="str">
        <f>HYPERLINK(VLOOKUP(H1115,Video_List!G:K,5),"video")</f>
        <v>video</v>
      </c>
      <c r="J1115" s="5" t="str">
        <f>IF(ISBLANK(H1115),"",IFERROR(IF(MATCH(H1115,Video_List!$G:$G,)&gt;0,"ok",""),"error"))</f>
        <v>ok</v>
      </c>
      <c r="K1115" s="2">
        <v>45170.566493055601</v>
      </c>
      <c r="L1115" s="2">
        <v>45170.566574074102</v>
      </c>
      <c r="M1115" s="59">
        <f t="shared" si="150"/>
        <v>8.1018501077778637E-5</v>
      </c>
      <c r="N1115" s="53" t="s">
        <v>31</v>
      </c>
      <c r="O1115" s="54" t="s">
        <v>35</v>
      </c>
      <c r="P1115" s="54" t="s">
        <v>33</v>
      </c>
      <c r="Q1115" s="6">
        <v>333</v>
      </c>
      <c r="R1115" s="5" t="str">
        <f t="shared" si="155"/>
        <v>FAIR-D4/333</v>
      </c>
      <c r="S1115" s="4" t="str">
        <f>IF(ISBLANK(E1115),"",IF(E1115=H1115, "1 video",CONCATENATE((+COUNTIFS(Video_List!$A:$A,Monitoring!C1115,Video_List!$D:$D,"&lt;=" &amp;Monitoring!L1115)-COUNTIFS(Video_List!$A:$A,Monitoring!C1115,Video_List!$D:$D,"&lt;=" &amp;Monitoring!K1115))+1," videos")))</f>
        <v>1 video</v>
      </c>
      <c r="T1115" s="6" t="s">
        <v>537</v>
      </c>
      <c r="U1115" s="75"/>
      <c r="V1115" s="7" t="str">
        <f t="shared" si="153"/>
        <v/>
      </c>
      <c r="W1115" s="93" t="s">
        <v>32</v>
      </c>
      <c r="X1115" s="98" t="s">
        <v>35</v>
      </c>
      <c r="Y1115" s="95" t="s">
        <v>85</v>
      </c>
      <c r="Z1115" s="95" t="s">
        <v>289</v>
      </c>
      <c r="AA1115" s="95" t="s">
        <v>49</v>
      </c>
      <c r="AB1115" s="87" t="str">
        <f>+IFERROR(IF(AC1115="#N/C","#N/C",INDEX(Taxonomy_UniqueValues!D:D,MATCH(AC1115,Taxonomy_UniqueValues!E:E,0))),"#N/C")</f>
        <v>Muscomorpha</v>
      </c>
      <c r="AC1115" s="95" t="s">
        <v>112</v>
      </c>
      <c r="AD1115" s="95" t="s">
        <v>65</v>
      </c>
      <c r="AE1115" s="95" t="s">
        <v>1283</v>
      </c>
      <c r="AF1115" s="96" t="s">
        <v>645</v>
      </c>
      <c r="AG1115" s="88" t="s">
        <v>37</v>
      </c>
      <c r="AH1115" s="39" t="str" cm="1">
        <f t="array" ref="AH1115">IF(LEN(V1115)&gt;1,V1115,_xlfn.LET(_xlpm.cls,Y1115, _xlpm.ord,IFERROR(Z1115,"#N/C"), _xlpm.subord,IFERROR(AA1115,"#N/C"), _xlpm.infr,IFERROR(AB1115,"#N/C"), _xlpm.sf,IFERROR(AC1115,"#N/C"), _xlpm.fam,IFERROR(AD1115,"#N/C"), _xlpm.subfam,IF(TRIM(AE1115)="-","#N/C",IFERROR(AE1115,"#N/C")),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_xlpm.fallback,IF(IFERROR(Z1115,"#N/C")="#N/C",Y1115,IF(IFERROR(AA1115,"#N/C")="#N/C",Z1115,IF(IFERROR(AB1115,"#N/C")="#N/C",AA1115,IF(IFERROR(AC1115,"#N/C")="#N/C",AB1115,IF(IFERROR(AD1115,"#N/C")="#N/C",AC1115,IF(IFERROR(AE1115,"#N/C")="#N/C",AD1115,"#N/C")))))), _xlpm.finalResult,IF(OR(_xlpm.computedResult="",_xlpm.computedResult="#N/C"),_xlpm.fallback,_xlpm.computedResult), INDEX(_xlpm.finalResult,1)))</f>
        <v>flesh_fly</v>
      </c>
      <c r="AI1115" s="106" t="s">
        <v>35</v>
      </c>
      <c r="AJ1115" s="55" t="str">
        <f t="shared" si="154"/>
        <v>Insecta.Diptera.Brachycera.Muscomorpha.Oestroidea.Tachinidae.Tachininae.Tachina.#N/C</v>
      </c>
    </row>
    <row r="1116" spans="1:36" x14ac:dyDescent="0.25">
      <c r="A1116" s="3">
        <v>334</v>
      </c>
      <c r="B1116" s="50" t="str">
        <f t="shared" si="152"/>
        <v>FAIR-D4_334</v>
      </c>
      <c r="C1116" s="51" t="s">
        <v>908</v>
      </c>
      <c r="D1116" s="4">
        <f t="shared" si="156"/>
        <v>45170</v>
      </c>
      <c r="E1116" s="1" t="s">
        <v>1284</v>
      </c>
      <c r="F1116" s="81" t="str">
        <f>HYPERLINK(VLOOKUP(E1116,Video_List!G:K,5),"video")</f>
        <v>video</v>
      </c>
      <c r="G1116" s="5" t="str">
        <f>IF(ISBLANK(E1116),"",IFERROR(IF(MATCH(E1116,Video_List!$G:$G,)&gt;0,"ok",""),"errr"))</f>
        <v>ok</v>
      </c>
      <c r="H1116" s="1" t="s">
        <v>1285</v>
      </c>
      <c r="I1116" s="81" t="str">
        <f>HYPERLINK(VLOOKUP(H1116,Video_List!G:K,5),"video")</f>
        <v>video</v>
      </c>
      <c r="J1116" s="5" t="str">
        <f>IF(ISBLANK(H1116),"",IFERROR(IF(MATCH(H1116,Video_List!$G:$G,)&gt;0,"ok",""),"error"))</f>
        <v>ok</v>
      </c>
      <c r="K1116" s="2">
        <v>45170.5714351852</v>
      </c>
      <c r="L1116" s="2">
        <v>45170.575532407398</v>
      </c>
      <c r="M1116" s="59">
        <f t="shared" si="150"/>
        <v>4.097222197742667E-3</v>
      </c>
      <c r="N1116" s="53" t="s">
        <v>33</v>
      </c>
      <c r="O1116" s="54" t="s">
        <v>35</v>
      </c>
      <c r="P1116" s="54" t="s">
        <v>46</v>
      </c>
      <c r="Q1116" s="6">
        <v>334</v>
      </c>
      <c r="R1116" s="5" t="str">
        <f t="shared" si="155"/>
        <v>FAIR-D4/334</v>
      </c>
      <c r="S1116" s="4" t="str">
        <f>IF(ISBLANK(E1116),"",IF(E1116=H1116, "1 video",CONCATENATE((+COUNTIFS(Video_List!$A:$A,Monitoring!C1116,Video_List!$D:$D,"&lt;=" &amp;Monitoring!L1116)-COUNTIFS(Video_List!$A:$A,Monitoring!C1116,Video_List!$D:$D,"&lt;=" &amp;Monitoring!K1116))+1," videos")))</f>
        <v>4 videos</v>
      </c>
      <c r="T1116" s="54" t="s">
        <v>34</v>
      </c>
      <c r="U1116" s="75"/>
      <c r="V1116" s="7" t="str">
        <f t="shared" si="153"/>
        <v/>
      </c>
      <c r="W1116" s="93" t="s">
        <v>32</v>
      </c>
      <c r="X1116" s="98" t="s">
        <v>35</v>
      </c>
      <c r="Y1116" s="87" t="str">
        <f>+IFERROR(IF(Z1116="#N/C","#N/C",IF(Z1116=0,INDEX(Taxonomy_UniqueValues!A:A,MATCH(AA1116,Taxonomy_UniqueValues!C:C,0)),INDEX(Taxonomy_UniqueValues!A:A,MATCH(Z1116,Taxonomy_UniqueValues!B:B,0)))),"#N/C")</f>
        <v>Insecta</v>
      </c>
      <c r="Z1116" s="87" t="str">
        <f>+IFERROR(IF(AA1116="#N/C","#N/C",IF(AA1116=0,INDEX(Taxonomy_UniqueValues!B:B,MATCH(AB1116,Taxonomy_UniqueValues!D:D,0)),INDEX(Taxonomy_UniqueValues!B:B,MATCH(AA1116,Taxonomy_UniqueValues!C:C,0)))),"#N/C")</f>
        <v>Diptera</v>
      </c>
      <c r="AA1116" s="87" t="str">
        <f>+IFERROR(IF(AB1116="#N/C","#N/C",IF(AB1116=0,INDEX(Taxonomy_UniqueValues!C:C,MATCH(AC1116,Taxonomy_UniqueValues!E:E,0)),INDEX(Taxonomy_UniqueValues!C:C,MATCH(AB1116,Taxonomy_UniqueValues!D:D,0)))),"#N/C")</f>
        <v>Brachycera</v>
      </c>
      <c r="AB1116" s="87" t="str">
        <f>+IFERROR(IF(AC1116="#N/C","#N/C",IF(AC1116=0,INDEX(Taxonomy_UniqueValues!D:D,MATCH(AD1116,Taxonomy_UniqueValues!F:F,0)),INDEX(Taxonomy_UniqueValues!D:D,MATCH(AC1116,Taxonomy_UniqueValues!E:E,0)))),"#N/C")</f>
        <v>Muscomorpha</v>
      </c>
      <c r="AC1116" s="87" t="str">
        <f>+IFERROR(IF(AD1116="#N/C","#N/C",IF(AD1116=0,INDEX(Taxonomy_UniqueValues!E:E,MATCH(AE1116,Taxonomy_UniqueValues!G:G,0)),INDEX(Taxonomy_UniqueValues!E:E,MATCH(AD1116,Taxonomy_UniqueValues!F:F,0)))),"#N/C")</f>
        <v>Muscoidea</v>
      </c>
      <c r="AD1116" s="87" t="str">
        <f>+IFERROR(IF(AE1116="#N/C","#N/C",IF(AE1116=0,INDEX(Taxonomy_UniqueValues!F:F,MATCH(AF1116,Taxonomy_UniqueValues!H:H,0)),INDEX(Taxonomy_UniqueValues!F:F,MATCH(AE1116,Taxonomy_UniqueValues!G:G,0)))),"#N/C")</f>
        <v>Fanniidae</v>
      </c>
      <c r="AE1116" s="87">
        <f>+IFERROR(IF(AF1116="#N/C","#N/C",INDEX(Taxonomy_UniqueValues!G:G,MATCH(AF1116,Taxonomy_UniqueValues!H:H,0))),"#N/C")</f>
        <v>0</v>
      </c>
      <c r="AF1116" s="96" t="s">
        <v>39</v>
      </c>
      <c r="AG1116" s="88" t="s">
        <v>37</v>
      </c>
      <c r="AH1116" s="39" t="str" cm="1">
        <f t="array" ref="AH1116">IF(LEN(V1116)&gt;1,V1116,_xlfn.LET(_xlpm.cls,Y1116, _xlpm.ord,IFERROR(Z1116,"#N/C"), _xlpm.subord,IFERROR(AA1116,"#N/C"), _xlpm.infr,IFERROR(AB1116,"#N/C"), _xlpm.sf,IFERROR(AC1116,"#N/C"), _xlpm.fam,IFERROR(AD1116,"#N/C"), _xlpm.subfam,IF(TRIM(AE1116)="-","#N/C",IFERROR(AE1116,"#N/C")),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_xlpm.fallback,IF(IFERROR(Z1116,"#N/C")="#N/C",Y1116,IF(IFERROR(AA1116,"#N/C")="#N/C",Z1116,IF(IFERROR(AB1116,"#N/C")="#N/C",AA1116,IF(IFERROR(AC1116,"#N/C")="#N/C",AB1116,IF(IFERROR(AD1116,"#N/C")="#N/C",AC1116,IF(IFERROR(AE1116,"#N/C")="#N/C",AD1116,"#N/C")))))), _xlpm.finalResult,IF(OR(_xlpm.computedResult="",_xlpm.computedResult="#N/C"),_xlpm.fallback,_xlpm.computedResult), INDEX(_xlpm.finalResult,1)))</f>
        <v>fly</v>
      </c>
      <c r="AI1116" s="106" t="s">
        <v>35</v>
      </c>
      <c r="AJ1116" s="55" t="str">
        <f t="shared" si="154"/>
        <v>Insecta.Diptera.Brachycera.Muscomorpha.Muscoidea.Fanniidae.0.Fannia.#N/C</v>
      </c>
    </row>
    <row r="1117" spans="1:36" x14ac:dyDescent="0.25">
      <c r="A1117" s="3">
        <v>335</v>
      </c>
      <c r="B1117" s="50" t="str">
        <f t="shared" si="152"/>
        <v>FAIR-D4_335</v>
      </c>
      <c r="C1117" s="51" t="s">
        <v>908</v>
      </c>
      <c r="D1117" s="4">
        <f t="shared" si="156"/>
        <v>45170</v>
      </c>
      <c r="E1117" s="1" t="s">
        <v>1286</v>
      </c>
      <c r="F1117" s="81" t="str">
        <f>HYPERLINK(VLOOKUP(E1117,Video_List!G:K,5),"video")</f>
        <v>video</v>
      </c>
      <c r="G1117" s="5" t="str">
        <f>IF(ISBLANK(E1117),"",IFERROR(IF(MATCH(E1117,Video_List!$G:$G,)&gt;0,"ok",""),"errr"))</f>
        <v>ok</v>
      </c>
      <c r="H1117" s="1" t="s">
        <v>1287</v>
      </c>
      <c r="I1117" s="81" t="str">
        <f>HYPERLINK(VLOOKUP(H1117,Video_List!G:K,5),"video")</f>
        <v>video</v>
      </c>
      <c r="J1117" s="5" t="str">
        <f>IF(ISBLANK(H1117),"",IFERROR(IF(MATCH(H1117,Video_List!$G:$G,)&gt;0,"ok",""),"error"))</f>
        <v>ok</v>
      </c>
      <c r="K1117" s="2">
        <v>45170.596932870401</v>
      </c>
      <c r="L1117" s="2">
        <v>45170.600277777798</v>
      </c>
      <c r="M1117" s="59">
        <f t="shared" si="150"/>
        <v>3.3449073962401599E-3</v>
      </c>
      <c r="N1117" s="53" t="s">
        <v>31</v>
      </c>
      <c r="O1117" s="54" t="s">
        <v>32</v>
      </c>
      <c r="P1117" s="54" t="s">
        <v>33</v>
      </c>
      <c r="Q1117" s="6">
        <v>335</v>
      </c>
      <c r="R1117" s="5" t="str">
        <f t="shared" si="155"/>
        <v>FAIR-D4/335</v>
      </c>
      <c r="S1117" s="4" t="str">
        <f>IF(ISBLANK(E1117),"",IF(E1117=H1117, "1 video",CONCATENATE((+COUNTIFS(Video_List!$A:$A,Monitoring!C1117,Video_List!$D:$D,"&lt;=" &amp;Monitoring!L1117)-COUNTIFS(Video_List!$A:$A,Monitoring!C1117,Video_List!$D:$D,"&lt;=" &amp;Monitoring!K1117))+1," videos")))</f>
        <v>2 videos</v>
      </c>
      <c r="T1117" s="54" t="s">
        <v>34</v>
      </c>
      <c r="U1117" s="75"/>
      <c r="V1117" s="7" t="str">
        <f t="shared" si="153"/>
        <v/>
      </c>
      <c r="W1117" s="93" t="s">
        <v>32</v>
      </c>
      <c r="X1117" s="94" t="s">
        <v>32</v>
      </c>
      <c r="Y1117" s="87" t="str">
        <f>+IFERROR(IF(Z1117="#N/C","#N/C",IF(Z1117=0,INDEX(Taxonomy_UniqueValues!A:A,MATCH(AA1117,Taxonomy_UniqueValues!C:C,0)),INDEX(Taxonomy_UniqueValues!A:A,MATCH(Z1117,Taxonomy_UniqueValues!B:B,0)))),"#N/C")</f>
        <v>Insecta</v>
      </c>
      <c r="Z1117" s="87" t="str">
        <f>+IFERROR(IF(AA1117="#N/C","#N/C",IF(AA1117=0,INDEX(Taxonomy_UniqueValues!B:B,MATCH(AB1117,Taxonomy_UniqueValues!D:D,0)),INDEX(Taxonomy_UniqueValues!B:B,MATCH(AA1117,Taxonomy_UniqueValues!C:C,0)))),"#N/C")</f>
        <v>Diptera</v>
      </c>
      <c r="AA1117" s="87" t="str">
        <f>+IFERROR(IF(AB1117="#N/C","#N/C",IF(AB1117=0,INDEX(Taxonomy_UniqueValues!C:C,MATCH(AC1117,Taxonomy_UniqueValues!E:E,0)),INDEX(Taxonomy_UniqueValues!C:C,MATCH(AB1117,Taxonomy_UniqueValues!D:D,0)))),"#N/C")</f>
        <v>Brachycera</v>
      </c>
      <c r="AB1117" s="87" t="str">
        <f>+IFERROR(IF(AC1117="#N/C","#N/C",IF(AC1117=0,INDEX(Taxonomy_UniqueValues!D:D,MATCH(AD1117,Taxonomy_UniqueValues!F:F,0)),INDEX(Taxonomy_UniqueValues!D:D,MATCH(AC1117,Taxonomy_UniqueValues!E:E,0)))),"#N/C")</f>
        <v>Muscomorpha</v>
      </c>
      <c r="AC1117" s="87" t="str">
        <f>+IFERROR(IF(AD1117="#N/C","#N/C",IF(AD1117=0,INDEX(Taxonomy_UniqueValues!E:E,MATCH(AE1117,Taxonomy_UniqueValues!G:G,0)),INDEX(Taxonomy_UniqueValues!E:E,MATCH(AD1117,Taxonomy_UniqueValues!F:F,0)))),"#N/C")</f>
        <v>Muscoidea</v>
      </c>
      <c r="AD1117" s="87" t="str">
        <f>+IFERROR(IF(AE1117="#N/C","#N/C",IF(AE1117=0,INDEX(Taxonomy_UniqueValues!F:F,MATCH(AF1117,Taxonomy_UniqueValues!H:H,0)),INDEX(Taxonomy_UniqueValues!F:F,MATCH(AE1117,Taxonomy_UniqueValues!G:G,0)))),"#N/C")</f>
        <v>Fanniidae</v>
      </c>
      <c r="AE1117" s="87">
        <f>+IFERROR(IF(AF1117="#N/C","#N/C",INDEX(Taxonomy_UniqueValues!G:G,MATCH(AF1117,Taxonomy_UniqueValues!H:H,0))),"#N/C")</f>
        <v>0</v>
      </c>
      <c r="AF1117" s="96" t="s">
        <v>39</v>
      </c>
      <c r="AG1117" s="88" t="s">
        <v>37</v>
      </c>
      <c r="AH1117" s="39" t="str" cm="1">
        <f t="array" ref="AH1117">IF(LEN(V1117)&gt;1,V1117,_xlfn.LET(_xlpm.cls,Y1117, _xlpm.ord,IFERROR(Z1117,"#N/C"), _xlpm.subord,IFERROR(AA1117,"#N/C"), _xlpm.infr,IFERROR(AB1117,"#N/C"), _xlpm.sf,IFERROR(AC1117,"#N/C"), _xlpm.fam,IFERROR(AD1117,"#N/C"), _xlpm.subfam,IF(TRIM(AE1117)="-","#N/C",IFERROR(AE1117,"#N/C")),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_xlpm.fallback,IF(IFERROR(Z1117,"#N/C")="#N/C",Y1117,IF(IFERROR(AA1117,"#N/C")="#N/C",Z1117,IF(IFERROR(AB1117,"#N/C")="#N/C",AA1117,IF(IFERROR(AC1117,"#N/C")="#N/C",AB1117,IF(IFERROR(AD1117,"#N/C")="#N/C",AC1117,IF(IFERROR(AE1117,"#N/C")="#N/C",AD1117,"#N/C")))))), _xlpm.finalResult,IF(OR(_xlpm.computedResult="",_xlpm.computedResult="#N/C"),_xlpm.fallback,_xlpm.computedResult), INDEX(_xlpm.finalResult,1)))</f>
        <v>fly</v>
      </c>
      <c r="AI1117" s="106" t="s">
        <v>35</v>
      </c>
      <c r="AJ1117" s="55" t="str">
        <f t="shared" si="154"/>
        <v>Insecta.Diptera.Brachycera.Muscomorpha.Muscoidea.Fanniidae.0.Fannia.#N/C</v>
      </c>
    </row>
    <row r="1118" spans="1:36" x14ac:dyDescent="0.25">
      <c r="A1118" s="3">
        <v>336</v>
      </c>
      <c r="B1118" s="50" t="str">
        <f t="shared" si="152"/>
        <v>FAIR-D4_336</v>
      </c>
      <c r="C1118" s="51" t="s">
        <v>908</v>
      </c>
      <c r="D1118" s="4">
        <f t="shared" si="156"/>
        <v>45170</v>
      </c>
      <c r="E1118" s="1" t="s">
        <v>1288</v>
      </c>
      <c r="F1118" s="81" t="str">
        <f>HYPERLINK(VLOOKUP(E1118,Video_List!G:K,5),"video")</f>
        <v>video</v>
      </c>
      <c r="G1118" s="5" t="str">
        <f>IF(ISBLANK(E1118),"",IFERROR(IF(MATCH(E1118,Video_List!$G:$G,)&gt;0,"ok",""),"errr"))</f>
        <v>ok</v>
      </c>
      <c r="H1118" s="1" t="s">
        <v>1288</v>
      </c>
      <c r="I1118" s="81" t="str">
        <f>HYPERLINK(VLOOKUP(H1118,Video_List!G:K,5),"video")</f>
        <v>video</v>
      </c>
      <c r="J1118" s="5" t="str">
        <f>IF(ISBLANK(H1118),"",IFERROR(IF(MATCH(H1118,Video_List!$G:$G,)&gt;0,"ok",""),"error"))</f>
        <v>ok</v>
      </c>
      <c r="K1118" s="2">
        <v>45170.604537036997</v>
      </c>
      <c r="L1118" s="2">
        <v>45170.605451388903</v>
      </c>
      <c r="M1118" s="59">
        <f t="shared" si="150"/>
        <v>9.1435190552147105E-4</v>
      </c>
      <c r="N1118" s="53" t="s">
        <v>31</v>
      </c>
      <c r="O1118" s="54" t="s">
        <v>35</v>
      </c>
      <c r="P1118" s="54" t="s">
        <v>31</v>
      </c>
      <c r="Q1118" s="6">
        <v>336</v>
      </c>
      <c r="R1118" s="5" t="str">
        <f t="shared" si="155"/>
        <v>FAIR-D4/336</v>
      </c>
      <c r="S1118" s="4" t="str">
        <f>IF(ISBLANK(E1118),"",IF(E1118=H1118, "1 video",CONCATENATE((+COUNTIFS(Video_List!$A:$A,Monitoring!C1118,Video_List!$D:$D,"&lt;=" &amp;Monitoring!L1118)-COUNTIFS(Video_List!$A:$A,Monitoring!C1118,Video_List!$D:$D,"&lt;=" &amp;Monitoring!K1118))+1," videos")))</f>
        <v>1 video</v>
      </c>
      <c r="T1118" s="54" t="s">
        <v>34</v>
      </c>
      <c r="U1118" s="75"/>
      <c r="V1118" s="7" t="str">
        <f t="shared" si="153"/>
        <v/>
      </c>
      <c r="W1118" s="93" t="s">
        <v>32</v>
      </c>
      <c r="X1118" s="98" t="s">
        <v>35</v>
      </c>
      <c r="Y1118" s="87" t="str">
        <f>+IFERROR(IF(Z1118="#N/C","#N/C",IF(Z1118=0,INDEX(Taxonomy_UniqueValues!A:A,MATCH(AA1118,Taxonomy_UniqueValues!C:C,0)),INDEX(Taxonomy_UniqueValues!A:A,MATCH(Z1118,Taxonomy_UniqueValues!B:B,0)))),"#N/C")</f>
        <v>Insecta</v>
      </c>
      <c r="Z1118" s="87" t="str">
        <f>+IFERROR(IF(AA1118="#N/C","#N/C",IF(AA1118=0,INDEX(Taxonomy_UniqueValues!B:B,MATCH(AB1118,Taxonomy_UniqueValues!D:D,0)),INDEX(Taxonomy_UniqueValues!B:B,MATCH(AA1118,Taxonomy_UniqueValues!C:C,0)))),"#N/C")</f>
        <v>Diptera</v>
      </c>
      <c r="AA1118" s="87" t="str">
        <f>+IFERROR(IF(AB1118="#N/C","#N/C",IF(AB1118=0,INDEX(Taxonomy_UniqueValues!C:C,MATCH(AC1118,Taxonomy_UniqueValues!E:E,0)),INDEX(Taxonomy_UniqueValues!C:C,MATCH(AB1118,Taxonomy_UniqueValues!D:D,0)))),"#N/C")</f>
        <v>Brachycera</v>
      </c>
      <c r="AB1118" s="87" t="str">
        <f>+IFERROR(IF(AC1118="#N/C","#N/C",IF(AC1118=0,INDEX(Taxonomy_UniqueValues!D:D,MATCH(AD1118,Taxonomy_UniqueValues!F:F,0)),INDEX(Taxonomy_UniqueValues!D:D,MATCH(AC1118,Taxonomy_UniqueValues!E:E,0)))),"#N/C")</f>
        <v>Muscomorpha</v>
      </c>
      <c r="AC1118" s="87" t="str">
        <f>+IFERROR(IF(AD1118="#N/C","#N/C",IF(AD1118=0,INDEX(Taxonomy_UniqueValues!E:E,MATCH(AE1118,Taxonomy_UniqueValues!G:G,0)),INDEX(Taxonomy_UniqueValues!E:E,MATCH(AD1118,Taxonomy_UniqueValues!F:F,0)))),"#N/C")</f>
        <v>Muscoidea</v>
      </c>
      <c r="AD1118" s="87" t="str">
        <f>+IFERROR(IF(AE1118="#N/C","#N/C",IF(AE1118=0,INDEX(Taxonomy_UniqueValues!F:F,MATCH(AF1118,Taxonomy_UniqueValues!H:H,0)),INDEX(Taxonomy_UniqueValues!F:F,MATCH(AE1118,Taxonomy_UniqueValues!G:G,0)))),"#N/C")</f>
        <v>Fanniidae</v>
      </c>
      <c r="AE1118" s="87">
        <f>+IFERROR(IF(AF1118="#N/C","#N/C",INDEX(Taxonomy_UniqueValues!G:G,MATCH(AF1118,Taxonomy_UniqueValues!H:H,0))),"#N/C")</f>
        <v>0</v>
      </c>
      <c r="AF1118" s="96" t="s">
        <v>39</v>
      </c>
      <c r="AG1118" s="88" t="s">
        <v>37</v>
      </c>
      <c r="AH1118" s="39" t="str" cm="1">
        <f t="array" ref="AH1118">IF(LEN(V1118)&gt;1,V1118,_xlfn.LET(_xlpm.cls,Y1118, _xlpm.ord,IFERROR(Z1118,"#N/C"), _xlpm.subord,IFERROR(AA1118,"#N/C"), _xlpm.infr,IFERROR(AB1118,"#N/C"), _xlpm.sf,IFERROR(AC1118,"#N/C"), _xlpm.fam,IFERROR(AD1118,"#N/C"), _xlpm.subfam,IF(TRIM(AE1118)="-","#N/C",IFERROR(AE1118,"#N/C")),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_xlpm.fallback,IF(IFERROR(Z1118,"#N/C")="#N/C",Y1118,IF(IFERROR(AA1118,"#N/C")="#N/C",Z1118,IF(IFERROR(AB1118,"#N/C")="#N/C",AA1118,IF(IFERROR(AC1118,"#N/C")="#N/C",AB1118,IF(IFERROR(AD1118,"#N/C")="#N/C",AC1118,IF(IFERROR(AE1118,"#N/C")="#N/C",AD1118,"#N/C")))))), _xlpm.finalResult,IF(OR(_xlpm.computedResult="",_xlpm.computedResult="#N/C"),_xlpm.fallback,_xlpm.computedResult), INDEX(_xlpm.finalResult,1)))</f>
        <v>fly</v>
      </c>
      <c r="AI1118" s="106" t="s">
        <v>35</v>
      </c>
      <c r="AJ1118" s="55" t="str">
        <f t="shared" si="154"/>
        <v>Insecta.Diptera.Brachycera.Muscomorpha.Muscoidea.Fanniidae.0.Fannia.#N/C</v>
      </c>
    </row>
    <row r="1119" spans="1:36" x14ac:dyDescent="0.25">
      <c r="A1119" s="3">
        <v>337</v>
      </c>
      <c r="B1119" s="50" t="str">
        <f t="shared" si="152"/>
        <v>FAIR-D4_337</v>
      </c>
      <c r="C1119" s="51" t="s">
        <v>908</v>
      </c>
      <c r="D1119" s="4">
        <f t="shared" si="156"/>
        <v>45170</v>
      </c>
      <c r="E1119" s="1" t="s">
        <v>1289</v>
      </c>
      <c r="F1119" s="81" t="str">
        <f>HYPERLINK(VLOOKUP(E1119,Video_List!G:K,5),"video")</f>
        <v>video</v>
      </c>
      <c r="G1119" s="5" t="str">
        <f>IF(ISBLANK(E1119),"",IFERROR(IF(MATCH(E1119,Video_List!$G:$G,)&gt;0,"ok",""),"errr"))</f>
        <v>ok</v>
      </c>
      <c r="H1119" s="1" t="s">
        <v>1289</v>
      </c>
      <c r="I1119" s="81" t="str">
        <f>HYPERLINK(VLOOKUP(H1119,Video_List!G:K,5),"video")</f>
        <v>video</v>
      </c>
      <c r="J1119" s="5" t="str">
        <f>IF(ISBLANK(H1119),"",IFERROR(IF(MATCH(H1119,Video_List!$G:$G,)&gt;0,"ok",""),"error"))</f>
        <v>ok</v>
      </c>
      <c r="K1119" s="2">
        <v>45170.621481481503</v>
      </c>
      <c r="L1119" s="2">
        <v>45170.621655092596</v>
      </c>
      <c r="M1119" s="59">
        <f t="shared" si="150"/>
        <v>1.7361109348712489E-4</v>
      </c>
      <c r="N1119" s="53" t="s">
        <v>46</v>
      </c>
      <c r="O1119" s="54" t="s">
        <v>35</v>
      </c>
      <c r="P1119" s="54" t="s">
        <v>46</v>
      </c>
      <c r="Q1119" s="6">
        <v>337</v>
      </c>
      <c r="R1119" s="5" t="str">
        <f t="shared" si="155"/>
        <v>FAIR-D4/337</v>
      </c>
      <c r="S1119" s="4" t="str">
        <f>IF(ISBLANK(E1119),"",IF(E1119=H1119, "1 video",CONCATENATE((+COUNTIFS(Video_List!$A:$A,Monitoring!C1119,Video_List!$D:$D,"&lt;=" &amp;Monitoring!L1119)-COUNTIFS(Video_List!$A:$A,Monitoring!C1119,Video_List!$D:$D,"&lt;=" &amp;Monitoring!K1119))+1," videos")))</f>
        <v>1 video</v>
      </c>
      <c r="T1119" s="54" t="s">
        <v>34</v>
      </c>
      <c r="U1119" s="75"/>
      <c r="V1119" s="7" t="str">
        <f t="shared" si="153"/>
        <v/>
      </c>
      <c r="W1119" s="93" t="s">
        <v>32</v>
      </c>
      <c r="X1119" s="98" t="s">
        <v>35</v>
      </c>
      <c r="Y1119" s="87" t="str">
        <f>+IFERROR(IF(Z1119="#N/C","#N/C",IF(Z1119=0,INDEX(Taxonomy_UniqueValues!A:A,MATCH(AA1119,Taxonomy_UniqueValues!C:C,0)),INDEX(Taxonomy_UniqueValues!A:A,MATCH(Z1119,Taxonomy_UniqueValues!B:B,0)))),"#N/C")</f>
        <v>Insecta</v>
      </c>
      <c r="Z1119" s="87" t="str">
        <f>+IFERROR(IF(AA1119="#N/C","#N/C",IF(AA1119=0,INDEX(Taxonomy_UniqueValues!B:B,MATCH(AB1119,Taxonomy_UniqueValues!D:D,0)),INDEX(Taxonomy_UniqueValues!B:B,MATCH(AA1119,Taxonomy_UniqueValues!C:C,0)))),"#N/C")</f>
        <v>Diptera</v>
      </c>
      <c r="AA1119" s="87" t="str">
        <f>+IFERROR(IF(AB1119="#N/C","#N/C",IF(AB1119=0,INDEX(Taxonomy_UniqueValues!C:C,MATCH(AC1119,Taxonomy_UniqueValues!E:E,0)),INDEX(Taxonomy_UniqueValues!C:C,MATCH(AB1119,Taxonomy_UniqueValues!D:D,0)))),"#N/C")</f>
        <v>Brachycera</v>
      </c>
      <c r="AB1119" s="87" t="str">
        <f>+IFERROR(IF(AC1119="#N/C","#N/C",IF(AC1119=0,INDEX(Taxonomy_UniqueValues!D:D,MATCH(AD1119,Taxonomy_UniqueValues!F:F,0)),INDEX(Taxonomy_UniqueValues!D:D,MATCH(AC1119,Taxonomy_UniqueValues!E:E,0)))),"#N/C")</f>
        <v>Muscomorpha</v>
      </c>
      <c r="AC1119" s="87" t="str">
        <f>+IFERROR(IF(AD1119="#N/C","#N/C",IF(AD1119=0,INDEX(Taxonomy_UniqueValues!E:E,MATCH(AE1119,Taxonomy_UniqueValues!G:G,0)),INDEX(Taxonomy_UniqueValues!E:E,MATCH(AD1119,Taxonomy_UniqueValues!F:F,0)))),"#N/C")</f>
        <v>Muscoidea</v>
      </c>
      <c r="AD1119" s="87" t="str">
        <f>+IFERROR(IF(AE1119="#N/C","#N/C",IF(AE1119=0,INDEX(Taxonomy_UniqueValues!F:F,MATCH(AF1119,Taxonomy_UniqueValues!H:H,0)),INDEX(Taxonomy_UniqueValues!F:F,MATCH(AE1119,Taxonomy_UniqueValues!G:G,0)))),"#N/C")</f>
        <v>Fanniidae</v>
      </c>
      <c r="AE1119" s="87">
        <f>+IFERROR(IF(AF1119="#N/C","#N/C",INDEX(Taxonomy_UniqueValues!G:G,MATCH(AF1119,Taxonomy_UniqueValues!H:H,0))),"#N/C")</f>
        <v>0</v>
      </c>
      <c r="AF1119" s="96" t="s">
        <v>39</v>
      </c>
      <c r="AG1119" s="88" t="s">
        <v>37</v>
      </c>
      <c r="AH1119" s="39" t="str" cm="1">
        <f t="array" ref="AH1119">IF(LEN(V1119)&gt;1,V1119,_xlfn.LET(_xlpm.cls,Y1119, _xlpm.ord,IFERROR(Z1119,"#N/C"), _xlpm.subord,IFERROR(AA1119,"#N/C"), _xlpm.infr,IFERROR(AB1119,"#N/C"), _xlpm.sf,IFERROR(AC1119,"#N/C"), _xlpm.fam,IFERROR(AD1119,"#N/C"), _xlpm.subfam,IF(TRIM(AE1119)="-","#N/C",IFERROR(AE1119,"#N/C")),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_xlpm.fallback,IF(IFERROR(Z1119,"#N/C")="#N/C",Y1119,IF(IFERROR(AA1119,"#N/C")="#N/C",Z1119,IF(IFERROR(AB1119,"#N/C")="#N/C",AA1119,IF(IFERROR(AC1119,"#N/C")="#N/C",AB1119,IF(IFERROR(AD1119,"#N/C")="#N/C",AC1119,IF(IFERROR(AE1119,"#N/C")="#N/C",AD1119,"#N/C")))))), _xlpm.finalResult,IF(OR(_xlpm.computedResult="",_xlpm.computedResult="#N/C"),_xlpm.fallback,_xlpm.computedResult), INDEX(_xlpm.finalResult,1)))</f>
        <v>fly</v>
      </c>
      <c r="AI1119" s="106" t="s">
        <v>35</v>
      </c>
      <c r="AJ1119" s="55" t="str">
        <f t="shared" si="154"/>
        <v>Insecta.Diptera.Brachycera.Muscomorpha.Muscoidea.Fanniidae.0.Fannia.#N/C</v>
      </c>
    </row>
    <row r="1120" spans="1:36" x14ac:dyDescent="0.25">
      <c r="A1120" s="3">
        <v>338</v>
      </c>
      <c r="B1120" s="50" t="str">
        <f t="shared" si="152"/>
        <v>FAIR-D4_338</v>
      </c>
      <c r="C1120" s="51" t="s">
        <v>908</v>
      </c>
      <c r="D1120" s="4">
        <f t="shared" si="156"/>
        <v>45170</v>
      </c>
      <c r="E1120" s="1" t="s">
        <v>1290</v>
      </c>
      <c r="F1120" s="81" t="str">
        <f>HYPERLINK(VLOOKUP(E1120,Video_List!G:K,5),"video")</f>
        <v>video</v>
      </c>
      <c r="G1120" s="5" t="str">
        <f>IF(ISBLANK(E1120),"",IFERROR(IF(MATCH(E1120,Video_List!$G:$G,)&gt;0,"ok",""),"errr"))</f>
        <v>ok</v>
      </c>
      <c r="H1120" s="1" t="s">
        <v>1290</v>
      </c>
      <c r="I1120" s="81" t="str">
        <f>HYPERLINK(VLOOKUP(H1120,Video_List!G:K,5),"video")</f>
        <v>video</v>
      </c>
      <c r="J1120" s="5" t="str">
        <f>IF(ISBLANK(H1120),"",IFERROR(IF(MATCH(H1120,Video_List!$G:$G,)&gt;0,"ok",""),"error"))</f>
        <v>ok</v>
      </c>
      <c r="K1120" s="2">
        <v>45170.648946759298</v>
      </c>
      <c r="L1120" s="2">
        <v>45170.649062500001</v>
      </c>
      <c r="M1120" s="59">
        <f t="shared" si="150"/>
        <v>1.1574070231290534E-4</v>
      </c>
      <c r="N1120" s="53" t="s">
        <v>31</v>
      </c>
      <c r="O1120" s="54" t="s">
        <v>32</v>
      </c>
      <c r="P1120" s="54" t="s">
        <v>33</v>
      </c>
      <c r="Q1120" s="6">
        <v>338</v>
      </c>
      <c r="R1120" s="5" t="str">
        <f t="shared" si="155"/>
        <v>FAIR-D4/338</v>
      </c>
      <c r="S1120" s="4" t="str">
        <f>IF(ISBLANK(E1120),"",IF(E1120=H1120, "1 video",CONCATENATE((+COUNTIFS(Video_List!$A:$A,Monitoring!C1120,Video_List!$D:$D,"&lt;=" &amp;Monitoring!L1120)-COUNTIFS(Video_List!$A:$A,Monitoring!C1120,Video_List!$D:$D,"&lt;=" &amp;Monitoring!K1120))+1," videos")))</f>
        <v>1 video</v>
      </c>
      <c r="T1120" s="54" t="s">
        <v>34</v>
      </c>
      <c r="U1120" s="75"/>
      <c r="V1120" s="7" t="str">
        <f t="shared" si="153"/>
        <v/>
      </c>
      <c r="W1120" s="93" t="s">
        <v>32</v>
      </c>
      <c r="X1120" s="98" t="s">
        <v>35</v>
      </c>
      <c r="Y1120" s="95" t="s">
        <v>85</v>
      </c>
      <c r="Z1120" s="95" t="s">
        <v>289</v>
      </c>
      <c r="AA1120" s="95" t="s">
        <v>49</v>
      </c>
      <c r="AB1120" s="87" t="str">
        <f>+IFERROR(IF(AC1120="#N/C","#N/C",INDEX(Taxonomy_UniqueValues!D:D,MATCH(AC1120,Taxonomy_UniqueValues!E:E,0))),"#N/C")</f>
        <v>Muscomorpha</v>
      </c>
      <c r="AC1120" s="95" t="s">
        <v>36</v>
      </c>
      <c r="AD1120" s="99" t="s">
        <v>37</v>
      </c>
      <c r="AE1120" s="99" t="s">
        <v>37</v>
      </c>
      <c r="AF1120" s="100" t="s">
        <v>37</v>
      </c>
      <c r="AG1120" s="88" t="s">
        <v>37</v>
      </c>
      <c r="AH1120" s="39" t="str" cm="1">
        <f t="array" ref="AH1120">IF(LEN(V1120)&gt;1,V1120,_xlfn.LET(_xlpm.cls,Y1120, _xlpm.ord,IFERROR(Z1120,"#N/C"), _xlpm.subord,IFERROR(AA1120,"#N/C"), _xlpm.infr,IFERROR(AB1120,"#N/C"), _xlpm.sf,IFERROR(AC1120,"#N/C"), _xlpm.fam,IFERROR(AD1120,"#N/C"), _xlpm.subfam,IF(TRIM(AE1120)="-","#N/C",IFERROR(AE1120,"#N/C")),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_xlpm.fallback,IF(IFERROR(Z1120,"#N/C")="#N/C",Y1120,IF(IFERROR(AA1120,"#N/C")="#N/C",Z1120,IF(IFERROR(AB1120,"#N/C")="#N/C",AA1120,IF(IFERROR(AC1120,"#N/C")="#N/C",AB1120,IF(IFERROR(AD1120,"#N/C")="#N/C",AC1120,IF(IFERROR(AE1120,"#N/C")="#N/C",AD1120,"#N/C")))))), _xlpm.finalResult,IF(OR(_xlpm.computedResult="",_xlpm.computedResult="#N/C"),_xlpm.fallback,_xlpm.computedResult), INDEX(_xlpm.finalResult,1)))</f>
        <v>Muscoidea</v>
      </c>
      <c r="AI1120" s="106" t="s">
        <v>35</v>
      </c>
      <c r="AJ1120" s="55" t="str">
        <f t="shared" si="154"/>
        <v>Insecta.Diptera.Brachycera.Muscomorpha.Muscoidea.#N/C.#N/C.#N/C.#N/C</v>
      </c>
    </row>
    <row r="1121" spans="1:36" x14ac:dyDescent="0.25">
      <c r="A1121" s="3">
        <v>339</v>
      </c>
      <c r="B1121" s="50" t="str">
        <f t="shared" si="152"/>
        <v>FAIR-D4_339</v>
      </c>
      <c r="C1121" s="51" t="s">
        <v>908</v>
      </c>
      <c r="D1121" s="4">
        <f t="shared" si="156"/>
        <v>45170</v>
      </c>
      <c r="E1121" s="1" t="s">
        <v>1291</v>
      </c>
      <c r="F1121" s="81" t="str">
        <f>HYPERLINK(VLOOKUP(E1121,Video_List!G:K,5),"video")</f>
        <v>video</v>
      </c>
      <c r="G1121" s="5" t="str">
        <f>IF(ISBLANK(E1121),"",IFERROR(IF(MATCH(E1121,Video_List!$G:$G,)&gt;0,"ok",""),"errr"))</f>
        <v>ok</v>
      </c>
      <c r="H1121" s="1" t="s">
        <v>1292</v>
      </c>
      <c r="I1121" s="81" t="str">
        <f>HYPERLINK(VLOOKUP(H1121,Video_List!G:K,5),"video")</f>
        <v>video</v>
      </c>
      <c r="J1121" s="5" t="str">
        <f>IF(ISBLANK(H1121),"",IFERROR(IF(MATCH(H1121,Video_List!$G:$G,)&gt;0,"ok",""),"error"))</f>
        <v>ok</v>
      </c>
      <c r="K1121" s="2">
        <v>45170.658148148097</v>
      </c>
      <c r="L1121" s="2">
        <v>45170.658900463</v>
      </c>
      <c r="M1121" s="59">
        <f t="shared" si="150"/>
        <v>7.5231490336591378E-4</v>
      </c>
      <c r="N1121" s="53" t="s">
        <v>31</v>
      </c>
      <c r="O1121" s="54" t="s">
        <v>32</v>
      </c>
      <c r="P1121" s="54" t="s">
        <v>33</v>
      </c>
      <c r="Q1121" s="6">
        <v>339</v>
      </c>
      <c r="R1121" s="5" t="str">
        <f t="shared" si="155"/>
        <v>FAIR-D4/339</v>
      </c>
      <c r="S1121" s="4" t="str">
        <f>IF(ISBLANK(E1121),"",IF(E1121=H1121, "1 video",CONCATENATE((+COUNTIFS(Video_List!$A:$A,Monitoring!C1121,Video_List!$D:$D,"&lt;=" &amp;Monitoring!L1121)-COUNTIFS(Video_List!$A:$A,Monitoring!C1121,Video_List!$D:$D,"&lt;=" &amp;Monitoring!K1121))+1," videos")))</f>
        <v>2 videos</v>
      </c>
      <c r="T1121" s="54" t="s">
        <v>34</v>
      </c>
      <c r="U1121" s="75"/>
      <c r="V1121" s="7" t="str">
        <f t="shared" si="153"/>
        <v/>
      </c>
      <c r="W1121" s="93" t="s">
        <v>32</v>
      </c>
      <c r="X1121" s="98" t="s">
        <v>35</v>
      </c>
      <c r="Y1121" s="87" t="str">
        <f>+IFERROR(IF(Z1121="#N/C","#N/C",IF(Z1121=0,INDEX(Taxonomy_UniqueValues!A:A,MATCH(AA1121,Taxonomy_UniqueValues!C:C,0)),INDEX(Taxonomy_UniqueValues!A:A,MATCH(Z1121,Taxonomy_UniqueValues!B:B,0)))),"#N/C")</f>
        <v>Insecta</v>
      </c>
      <c r="Z1121" s="87" t="str">
        <f>+IFERROR(IF(AA1121="#N/C","#N/C",IF(AA1121=0,INDEX(Taxonomy_UniqueValues!B:B,MATCH(AB1121,Taxonomy_UniqueValues!D:D,0)),INDEX(Taxonomy_UniqueValues!B:B,MATCH(AA1121,Taxonomy_UniqueValues!C:C,0)))),"#N/C")</f>
        <v>Diptera</v>
      </c>
      <c r="AA1121" s="87" t="str">
        <f>+IFERROR(IF(AB1121="#N/C","#N/C",IF(AB1121=0,INDEX(Taxonomy_UniqueValues!C:C,MATCH(AC1121,Taxonomy_UniqueValues!E:E,0)),INDEX(Taxonomy_UniqueValues!C:C,MATCH(AB1121,Taxonomy_UniqueValues!D:D,0)))),"#N/C")</f>
        <v>Brachycera</v>
      </c>
      <c r="AB1121" s="87" t="str">
        <f>+IFERROR(IF(AC1121="#N/C","#N/C",IF(AC1121=0,INDEX(Taxonomy_UniqueValues!D:D,MATCH(AD1121,Taxonomy_UniqueValues!F:F,0)),INDEX(Taxonomy_UniqueValues!D:D,MATCH(AC1121,Taxonomy_UniqueValues!E:E,0)))),"#N/C")</f>
        <v>Muscomorpha</v>
      </c>
      <c r="AC1121" s="87" t="str">
        <f>+IFERROR(IF(AD1121="#N/C","#N/C",IF(AD1121=0,INDEX(Taxonomy_UniqueValues!E:E,MATCH(AE1121,Taxonomy_UniqueValues!G:G,0)),INDEX(Taxonomy_UniqueValues!E:E,MATCH(AD1121,Taxonomy_UniqueValues!F:F,0)))),"#N/C")</f>
        <v>Muscoidea</v>
      </c>
      <c r="AD1121" s="87" t="str">
        <f>+IFERROR(IF(AE1121="#N/C","#N/C",IF(AE1121=0,INDEX(Taxonomy_UniqueValues!F:F,MATCH(AF1121,Taxonomy_UniqueValues!H:H,0)),INDEX(Taxonomy_UniqueValues!F:F,MATCH(AE1121,Taxonomy_UniqueValues!G:G,0)))),"#N/C")</f>
        <v>Fanniidae</v>
      </c>
      <c r="AE1121" s="87">
        <f>+IFERROR(IF(AF1121="#N/C","#N/C",INDEX(Taxonomy_UniqueValues!G:G,MATCH(AF1121,Taxonomy_UniqueValues!H:H,0))),"#N/C")</f>
        <v>0</v>
      </c>
      <c r="AF1121" s="96" t="s">
        <v>39</v>
      </c>
      <c r="AG1121" s="88" t="s">
        <v>37</v>
      </c>
      <c r="AH1121" s="39" t="str" cm="1">
        <f t="array" ref="AH1121">IF(LEN(V1121)&gt;1,V1121,_xlfn.LET(_xlpm.cls,Y1121, _xlpm.ord,IFERROR(Z1121,"#N/C"), _xlpm.subord,IFERROR(AA1121,"#N/C"), _xlpm.infr,IFERROR(AB1121,"#N/C"), _xlpm.sf,IFERROR(AC1121,"#N/C"), _xlpm.fam,IFERROR(AD1121,"#N/C"), _xlpm.subfam,IF(TRIM(AE1121)="-","#N/C",IFERROR(AE1121,"#N/C")),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_xlpm.fallback,IF(IFERROR(Z1121,"#N/C")="#N/C",Y1121,IF(IFERROR(AA1121,"#N/C")="#N/C",Z1121,IF(IFERROR(AB1121,"#N/C")="#N/C",AA1121,IF(IFERROR(AC1121,"#N/C")="#N/C",AB1121,IF(IFERROR(AD1121,"#N/C")="#N/C",AC1121,IF(IFERROR(AE1121,"#N/C")="#N/C",AD1121,"#N/C")))))), _xlpm.finalResult,IF(OR(_xlpm.computedResult="",_xlpm.computedResult="#N/C"),_xlpm.fallback,_xlpm.computedResult), INDEX(_xlpm.finalResult,1)))</f>
        <v>fly</v>
      </c>
      <c r="AI1121" s="106" t="s">
        <v>35</v>
      </c>
      <c r="AJ1121" s="55" t="str">
        <f t="shared" si="154"/>
        <v>Insecta.Diptera.Brachycera.Muscomorpha.Muscoidea.Fanniidae.0.Fannia.#N/C</v>
      </c>
    </row>
    <row r="1122" spans="1:36" x14ac:dyDescent="0.25">
      <c r="A1122" s="3">
        <v>340</v>
      </c>
      <c r="B1122" s="50" t="str">
        <f t="shared" si="152"/>
        <v>FAIR-D4_340</v>
      </c>
      <c r="C1122" s="51" t="s">
        <v>908</v>
      </c>
      <c r="D1122" s="4">
        <f t="shared" si="156"/>
        <v>45170</v>
      </c>
      <c r="E1122" s="1" t="s">
        <v>1293</v>
      </c>
      <c r="F1122" s="81" t="str">
        <f>HYPERLINK(VLOOKUP(E1122,Video_List!G:K,5),"video")</f>
        <v>video</v>
      </c>
      <c r="G1122" s="5" t="str">
        <f>IF(ISBLANK(E1122),"",IFERROR(IF(MATCH(E1122,Video_List!$G:$G,)&gt;0,"ok",""),"errr"))</f>
        <v>ok</v>
      </c>
      <c r="H1122" s="1" t="s">
        <v>1293</v>
      </c>
      <c r="I1122" s="81" t="str">
        <f>HYPERLINK(VLOOKUP(H1122,Video_List!G:K,5),"video")</f>
        <v>video</v>
      </c>
      <c r="J1122" s="5" t="str">
        <f>IF(ISBLANK(H1122),"",IFERROR(IF(MATCH(H1122,Video_List!$G:$G,)&gt;0,"ok",""),"error"))</f>
        <v>ok</v>
      </c>
      <c r="K1122" s="2">
        <v>45170.699988425898</v>
      </c>
      <c r="L1122" s="2">
        <v>45170.700057870403</v>
      </c>
      <c r="M1122" s="59">
        <f t="shared" si="150"/>
        <v>6.9444504333660007E-5</v>
      </c>
      <c r="N1122" s="53" t="s">
        <v>31</v>
      </c>
      <c r="O1122" s="54" t="s">
        <v>32</v>
      </c>
      <c r="P1122" s="54" t="s">
        <v>33</v>
      </c>
      <c r="Q1122" s="6">
        <v>340</v>
      </c>
      <c r="R1122" s="5" t="str">
        <f t="shared" si="155"/>
        <v>FAIR-D4/340</v>
      </c>
      <c r="S1122" s="4" t="str">
        <f>IF(ISBLANK(E1122),"",IF(E1122=H1122, "1 video",CONCATENATE((+COUNTIFS(Video_List!$A:$A,Monitoring!C1122,Video_List!$D:$D,"&lt;=" &amp;Monitoring!L1122)-COUNTIFS(Video_List!$A:$A,Monitoring!C1122,Video_List!$D:$D,"&lt;=" &amp;Monitoring!K1122))+1," videos")))</f>
        <v>1 video</v>
      </c>
      <c r="T1122" s="6" t="s">
        <v>537</v>
      </c>
      <c r="U1122" s="75"/>
      <c r="V1122" s="7" t="str">
        <f t="shared" si="153"/>
        <v/>
      </c>
      <c r="W1122" s="93" t="s">
        <v>32</v>
      </c>
      <c r="X1122" s="94" t="s">
        <v>32</v>
      </c>
      <c r="Y1122" s="95" t="s">
        <v>85</v>
      </c>
      <c r="Z1122" s="95" t="s">
        <v>289</v>
      </c>
      <c r="AA1122" s="95" t="s">
        <v>49</v>
      </c>
      <c r="AB1122" s="87" t="str">
        <f>+IFERROR(IF(AC1122="#N/C","#N/C",INDEX(Taxonomy_UniqueValues!D:D,MATCH(AC1122,Taxonomy_UniqueValues!E:E,0))),"#N/C")</f>
        <v>Muscomorpha</v>
      </c>
      <c r="AC1122" s="95" t="s">
        <v>112</v>
      </c>
      <c r="AD1122" s="95" t="s">
        <v>1222</v>
      </c>
      <c r="AE1122" s="95" t="s">
        <v>1294</v>
      </c>
      <c r="AF1122" s="96" t="s">
        <v>864</v>
      </c>
      <c r="AG1122" s="88" t="s">
        <v>37</v>
      </c>
      <c r="AH1122" s="39" t="str" cm="1">
        <f t="array" ref="AH1122">IF(LEN(V1122)&gt;1,V1122,_xlfn.LET(_xlpm.cls,Y1122, _xlpm.ord,IFERROR(Z1122,"#N/C"), _xlpm.subord,IFERROR(AA1122,"#N/C"), _xlpm.infr,IFERROR(AB1122,"#N/C"), _xlpm.sf,IFERROR(AC1122,"#N/C"), _xlpm.fam,IFERROR(AD1122,"#N/C"), _xlpm.subfam,IF(TRIM(AE1122)="-","#N/C",IFERROR(AE1122,"#N/C")),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_xlpm.fallback,IF(IFERROR(Z1122,"#N/C")="#N/C",Y1122,IF(IFERROR(AA1122,"#N/C")="#N/C",Z1122,IF(IFERROR(AB1122,"#N/C")="#N/C",AA1122,IF(IFERROR(AC1122,"#N/C")="#N/C",AB1122,IF(IFERROR(AD1122,"#N/C")="#N/C",AC1122,IF(IFERROR(AE1122,"#N/C")="#N/C",AD1122,"#N/C")))))), _xlpm.finalResult,IF(OR(_xlpm.computedResult="",_xlpm.computedResult="#N/C"),_xlpm.fallback,_xlpm.computedResult), INDEX(_xlpm.finalResult,1)))</f>
        <v>flesh_fly</v>
      </c>
      <c r="AI1122" s="106" t="s">
        <v>35</v>
      </c>
      <c r="AJ1122" s="55" t="str">
        <f t="shared" si="154"/>
        <v>Insecta.Diptera.Brachycera.Muscomorpha.Oestroidea.Calliphoridae.Calliphorinae.Bellardia.#N/C</v>
      </c>
    </row>
    <row r="1123" spans="1:36" x14ac:dyDescent="0.25">
      <c r="A1123" s="3">
        <v>341</v>
      </c>
      <c r="B1123" s="50" t="str">
        <f t="shared" si="152"/>
        <v>FAIR-D4_341</v>
      </c>
      <c r="C1123" s="51" t="s">
        <v>908</v>
      </c>
      <c r="D1123" s="4">
        <f t="shared" si="156"/>
        <v>45170</v>
      </c>
      <c r="E1123" s="1" t="s">
        <v>1295</v>
      </c>
      <c r="F1123" s="81" t="str">
        <f>HYPERLINK(VLOOKUP(E1123,Video_List!G:K,5),"video")</f>
        <v>video</v>
      </c>
      <c r="G1123" s="5" t="str">
        <f>IF(ISBLANK(E1123),"",IFERROR(IF(MATCH(E1123,Video_List!$G:$G,)&gt;0,"ok",""),"errr"))</f>
        <v>ok</v>
      </c>
      <c r="H1123" s="1" t="s">
        <v>1295</v>
      </c>
      <c r="I1123" s="81" t="str">
        <f>HYPERLINK(VLOOKUP(H1123,Video_List!G:K,5),"video")</f>
        <v>video</v>
      </c>
      <c r="J1123" s="5" t="str">
        <f>IF(ISBLANK(H1123),"",IFERROR(IF(MATCH(H1123,Video_List!$G:$G,)&gt;0,"ok",""),"error"))</f>
        <v>ok</v>
      </c>
      <c r="K1123" s="2">
        <v>45170.700775463003</v>
      </c>
      <c r="L1123" s="2">
        <v>45170.701099537</v>
      </c>
      <c r="M1123" s="59">
        <f t="shared" si="150"/>
        <v>3.2407399703515694E-4</v>
      </c>
      <c r="N1123" s="53" t="s">
        <v>31</v>
      </c>
      <c r="O1123" s="54" t="s">
        <v>32</v>
      </c>
      <c r="P1123" s="54" t="s">
        <v>33</v>
      </c>
      <c r="Q1123" s="6">
        <v>341</v>
      </c>
      <c r="R1123" s="5" t="str">
        <f t="shared" si="155"/>
        <v>FAIR-D4/341</v>
      </c>
      <c r="S1123" s="4" t="str">
        <f>IF(ISBLANK(E1123),"",IF(E1123=H1123, "1 video",CONCATENATE((+COUNTIFS(Video_List!$A:$A,Monitoring!C1123,Video_List!$D:$D,"&lt;=" &amp;Monitoring!L1123)-COUNTIFS(Video_List!$A:$A,Monitoring!C1123,Video_List!$D:$D,"&lt;=" &amp;Monitoring!K1123))+1," videos")))</f>
        <v>1 video</v>
      </c>
      <c r="T1123" s="54" t="s">
        <v>34</v>
      </c>
      <c r="U1123" s="75"/>
      <c r="V1123" s="7" t="str">
        <f t="shared" si="153"/>
        <v/>
      </c>
      <c r="W1123" s="97" t="s">
        <v>35</v>
      </c>
      <c r="X1123" s="98" t="s">
        <v>35</v>
      </c>
      <c r="Y1123" s="95" t="s">
        <v>85</v>
      </c>
      <c r="Z1123" s="95" t="s">
        <v>289</v>
      </c>
      <c r="AA1123" s="95" t="s">
        <v>49</v>
      </c>
      <c r="AB1123" s="87" t="str">
        <f>+IFERROR(IF(AC1123="#N/C","#N/C",INDEX(Taxonomy_UniqueValues!D:D,MATCH(AC1123,Taxonomy_UniqueValues!E:E,0))),"#N/C")</f>
        <v>#N/C</v>
      </c>
      <c r="AC1123" s="99" t="s">
        <v>37</v>
      </c>
      <c r="AD1123" s="99" t="s">
        <v>37</v>
      </c>
      <c r="AE1123" s="99" t="s">
        <v>37</v>
      </c>
      <c r="AF1123" s="100" t="s">
        <v>37</v>
      </c>
      <c r="AG1123" s="88" t="s">
        <v>37</v>
      </c>
      <c r="AH1123" s="39" t="str" cm="1">
        <f t="array" ref="AH1123">IF(LEN(V1123)&gt;1,V1123,_xlfn.LET(_xlpm.cls,Y1123, _xlpm.ord,IFERROR(Z1123,"#N/C"), _xlpm.subord,IFERROR(AA1123,"#N/C"), _xlpm.infr,IFERROR(AB1123,"#N/C"), _xlpm.sf,IFERROR(AC1123,"#N/C"), _xlpm.fam,IFERROR(AD1123,"#N/C"), _xlpm.subfam,IF(TRIM(AE1123)="-","#N/C",IFERROR(AE1123,"#N/C")),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_xlpm.fallback,IF(IFERROR(Z1123,"#N/C")="#N/C",Y1123,IF(IFERROR(AA1123,"#N/C")="#N/C",Z1123,IF(IFERROR(AB1123,"#N/C")="#N/C",AA1123,IF(IFERROR(AC1123,"#N/C")="#N/C",AB1123,IF(IFERROR(AD1123,"#N/C")="#N/C",AC1123,IF(IFERROR(AE1123,"#N/C")="#N/C",AD1123,"#N/C")))))), _xlpm.finalResult,IF(OR(_xlpm.computedResult="",_xlpm.computedResult="#N/C"),_xlpm.fallback,_xlpm.computedResult), INDEX(_xlpm.finalResult,1)))</f>
        <v>Brachycera</v>
      </c>
      <c r="AI1123" s="106" t="s">
        <v>35</v>
      </c>
      <c r="AJ1123" s="55" t="str">
        <f t="shared" si="154"/>
        <v>Insecta.Diptera.Brachycera.#N/C.#N/C.#N/C.#N/C.#N/C.#N/C</v>
      </c>
    </row>
    <row r="1124" spans="1:36" x14ac:dyDescent="0.25">
      <c r="A1124" s="3">
        <v>342</v>
      </c>
      <c r="B1124" s="50" t="str">
        <f t="shared" si="152"/>
        <v>FAIR-D4_342</v>
      </c>
      <c r="C1124" s="51" t="s">
        <v>908</v>
      </c>
      <c r="D1124" s="4">
        <f t="shared" si="156"/>
        <v>45170</v>
      </c>
      <c r="E1124" s="1" t="s">
        <v>1296</v>
      </c>
      <c r="F1124" s="81" t="str">
        <f>HYPERLINK(VLOOKUP(E1124,Video_List!G:K,5),"video")</f>
        <v>video</v>
      </c>
      <c r="G1124" s="5" t="str">
        <f>IF(ISBLANK(E1124),"",IFERROR(IF(MATCH(E1124,Video_List!$G:$G,)&gt;0,"ok",""),"errr"))</f>
        <v>ok</v>
      </c>
      <c r="H1124" s="1" t="s">
        <v>1296</v>
      </c>
      <c r="I1124" s="81" t="str">
        <f>HYPERLINK(VLOOKUP(H1124,Video_List!G:K,5),"video")</f>
        <v>video</v>
      </c>
      <c r="J1124" s="5" t="str">
        <f>IF(ISBLANK(H1124),"",IFERROR(IF(MATCH(H1124,Video_List!$G:$G,)&gt;0,"ok",""),"error"))</f>
        <v>ok</v>
      </c>
      <c r="K1124" s="2">
        <v>45170.7184837963</v>
      </c>
      <c r="L1124" s="2">
        <v>45170.718587962998</v>
      </c>
      <c r="M1124" s="59">
        <f t="shared" si="150"/>
        <v>1.041666982928291E-4</v>
      </c>
      <c r="N1124" s="53" t="s">
        <v>31</v>
      </c>
      <c r="O1124" s="54" t="s">
        <v>32</v>
      </c>
      <c r="P1124" s="54" t="s">
        <v>33</v>
      </c>
      <c r="Q1124" s="6">
        <v>342</v>
      </c>
      <c r="R1124" s="5" t="str">
        <f t="shared" si="155"/>
        <v>FAIR-D4/342</v>
      </c>
      <c r="S1124" s="4" t="str">
        <f>IF(ISBLANK(E1124),"",IF(E1124=H1124, "1 video",CONCATENATE((+COUNTIFS(Video_List!$A:$A,Monitoring!C1124,Video_List!$D:$D,"&lt;=" &amp;Monitoring!L1124)-COUNTIFS(Video_List!$A:$A,Monitoring!C1124,Video_List!$D:$D,"&lt;=" &amp;Monitoring!K1124))+1," videos")))</f>
        <v>1 video</v>
      </c>
      <c r="T1124" s="6" t="s">
        <v>537</v>
      </c>
      <c r="U1124" s="75"/>
      <c r="V1124" s="7" t="str">
        <f t="shared" si="153"/>
        <v/>
      </c>
      <c r="W1124" s="93" t="s">
        <v>32</v>
      </c>
      <c r="X1124" s="94" t="s">
        <v>32</v>
      </c>
      <c r="Y1124" s="87" t="str">
        <f>+IFERROR(IF(Z1124="#N/C","#N/C",IF(Z1124=0,INDEX(Taxonomy_UniqueValues!A:A,MATCH(AA1124,Taxonomy_UniqueValues!C:C,0)),INDEX(Taxonomy_UniqueValues!A:A,MATCH(Z1124,Taxonomy_UniqueValues!B:B,0)))),"#N/C")</f>
        <v>Insecta</v>
      </c>
      <c r="Z1124" s="87" t="str">
        <f>+IFERROR(IF(AA1124="#N/C","#N/C",IF(AA1124=0,INDEX(Taxonomy_UniqueValues!B:B,MATCH(AB1124,Taxonomy_UniqueValues!D:D,0)),INDEX(Taxonomy_UniqueValues!B:B,MATCH(AA1124,Taxonomy_UniqueValues!C:C,0)))),"#N/C")</f>
        <v>Diptera</v>
      </c>
      <c r="AA1124" s="87" t="str">
        <f>+IFERROR(IF(AB1124="#N/C","#N/C",IF(AB1124=0,INDEX(Taxonomy_UniqueValues!C:C,MATCH(AC1124,Taxonomy_UniqueValues!E:E,0)),INDEX(Taxonomy_UniqueValues!C:C,MATCH(AB1124,Taxonomy_UniqueValues!D:D,0)))),"#N/C")</f>
        <v>Brachycera</v>
      </c>
      <c r="AB1124" s="87" t="str">
        <f>+IFERROR(IF(AC1124="#N/C","#N/C",IF(AC1124=0,INDEX(Taxonomy_UniqueValues!D:D,MATCH(AD1124,Taxonomy_UniqueValues!F:F,0)),INDEX(Taxonomy_UniqueValues!D:D,MATCH(AC1124,Taxonomy_UniqueValues!E:E,0)))),"#N/C")</f>
        <v>Muscomorpha</v>
      </c>
      <c r="AC1124" s="87" t="str">
        <f>+IFERROR(IF(AD1124="#N/C","#N/C",IF(AD1124=0,INDEX(Taxonomy_UniqueValues!E:E,MATCH(AE1124,Taxonomy_UniqueValues!G:G,0)),INDEX(Taxonomy_UniqueValues!E:E,MATCH(AD1124,Taxonomy_UniqueValues!F:F,0)))),"#N/C")</f>
        <v>Oestroidea</v>
      </c>
      <c r="AD1124" s="87" t="str">
        <f>+IFERROR(IF(AE1124="#N/C","#N/C",IF(AE1124=0,INDEX(Taxonomy_UniqueValues!F:F,MATCH(AF1124,Taxonomy_UniqueValues!H:H,0)),INDEX(Taxonomy_UniqueValues!F:F,MATCH(AE1124,Taxonomy_UniqueValues!G:G,0)))),"#N/C")</f>
        <v>Rhinophoridae</v>
      </c>
      <c r="AE1124" s="87">
        <f>+IFERROR(IF(AF1124="#N/C","#N/C",INDEX(Taxonomy_UniqueValues!G:G,MATCH(AF1124,Taxonomy_UniqueValues!H:H,0))),"#N/C")</f>
        <v>0</v>
      </c>
      <c r="AF1124" s="96" t="s">
        <v>1298</v>
      </c>
      <c r="AG1124" s="88" t="s">
        <v>37</v>
      </c>
      <c r="AH1124" s="39" t="str" cm="1">
        <f t="array" ref="AH1124">IF(LEN(V1124)&gt;1,V1124,_xlfn.LET(_xlpm.cls,Y1124, _xlpm.ord,IFERROR(Z1124,"#N/C"), _xlpm.subord,IFERROR(AA1124,"#N/C"), _xlpm.infr,IFERROR(AB1124,"#N/C"), _xlpm.sf,IFERROR(AC1124,"#N/C"), _xlpm.fam,IFERROR(AD1124,"#N/C"), _xlpm.subfam,IF(TRIM(AE1124)="-","#N/C",IFERROR(AE1124,"#N/C")),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_xlpm.fallback,IF(IFERROR(Z1124,"#N/C")="#N/C",Y1124,IF(IFERROR(AA1124,"#N/C")="#N/C",Z1124,IF(IFERROR(AB1124,"#N/C")="#N/C",AA1124,IF(IFERROR(AC1124,"#N/C")="#N/C",AB1124,IF(IFERROR(AD1124,"#N/C")="#N/C",AC1124,IF(IFERROR(AE1124,"#N/C")="#N/C",AD1124,"#N/C")))))), _xlpm.finalResult,IF(OR(_xlpm.computedResult="",_xlpm.computedResult="#N/C"),_xlpm.fallback,_xlpm.computedResult), INDEX(_xlpm.finalResult,1)))</f>
        <v>flesh_fly</v>
      </c>
      <c r="AI1124" s="106" t="s">
        <v>35</v>
      </c>
      <c r="AJ1124" s="55" t="str">
        <f t="shared" si="154"/>
        <v>Insecta.Diptera.Brachycera.Muscomorpha.Oestroidea.Rhinophoridae.0.Paykullia.#N/C</v>
      </c>
    </row>
    <row r="1125" spans="1:36" x14ac:dyDescent="0.25">
      <c r="A1125" s="3">
        <v>343</v>
      </c>
      <c r="B1125" s="50" t="str">
        <f t="shared" si="152"/>
        <v>FAIR-D4_343</v>
      </c>
      <c r="C1125" s="51" t="s">
        <v>908</v>
      </c>
      <c r="D1125" s="4">
        <f t="shared" si="156"/>
        <v>45170</v>
      </c>
      <c r="E1125" s="1" t="s">
        <v>1299</v>
      </c>
      <c r="F1125" s="81" t="str">
        <f>HYPERLINK(VLOOKUP(E1125,Video_List!G:K,5),"video")</f>
        <v>video</v>
      </c>
      <c r="G1125" s="5" t="str">
        <f>IF(ISBLANK(E1125),"",IFERROR(IF(MATCH(E1125,Video_List!$G:$G,)&gt;0,"ok",""),"errr"))</f>
        <v>ok</v>
      </c>
      <c r="H1125" s="1" t="s">
        <v>1300</v>
      </c>
      <c r="I1125" s="81" t="str">
        <f>HYPERLINK(VLOOKUP(H1125,Video_List!G:K,5),"video")</f>
        <v>video</v>
      </c>
      <c r="J1125" s="5" t="str">
        <f>IF(ISBLANK(H1125),"",IFERROR(IF(MATCH(H1125,Video_List!$G:$G,)&gt;0,"ok",""),"error"))</f>
        <v>ok</v>
      </c>
      <c r="K1125" s="2">
        <v>45170.7276851852</v>
      </c>
      <c r="L1125" s="2">
        <v>45170.733495370398</v>
      </c>
      <c r="M1125" s="59">
        <f t="shared" si="150"/>
        <v>5.8101851973333396E-3</v>
      </c>
      <c r="N1125" s="53" t="s">
        <v>31</v>
      </c>
      <c r="O1125" s="54" t="s">
        <v>32</v>
      </c>
      <c r="P1125" s="54" t="s">
        <v>33</v>
      </c>
      <c r="Q1125" s="6">
        <v>343</v>
      </c>
      <c r="R1125" s="5" t="str">
        <f t="shared" si="155"/>
        <v>FAIR-D4/343</v>
      </c>
      <c r="S1125" s="4" t="str">
        <f>IF(ISBLANK(E1125),"",IF(E1125=H1125, "1 video",CONCATENATE((+COUNTIFS(Video_List!$A:$A,Monitoring!C1125,Video_List!$D:$D,"&lt;=" &amp;Monitoring!L1125)-COUNTIFS(Video_List!$A:$A,Monitoring!C1125,Video_List!$D:$D,"&lt;=" &amp;Monitoring!K1125))+1," videos")))</f>
        <v>3 videos</v>
      </c>
      <c r="T1125" s="54" t="s">
        <v>34</v>
      </c>
      <c r="U1125" s="75"/>
      <c r="V1125" s="7" t="str">
        <f t="shared" si="153"/>
        <v/>
      </c>
      <c r="W1125" s="93" t="s">
        <v>32</v>
      </c>
      <c r="X1125" s="98" t="s">
        <v>35</v>
      </c>
      <c r="Y1125" s="87" t="str">
        <f>+IFERROR(IF(Z1125="#N/C","#N/C",IF(Z1125=0,INDEX(Taxonomy_UniqueValues!A:A,MATCH(AA1125,Taxonomy_UniqueValues!C:C,0)),INDEX(Taxonomy_UniqueValues!A:A,MATCH(Z1125,Taxonomy_UniqueValues!B:B,0)))),"#N/C")</f>
        <v>Insecta</v>
      </c>
      <c r="Z1125" s="87" t="str">
        <f>+IFERROR(IF(AA1125="#N/C","#N/C",IF(AA1125=0,INDEX(Taxonomy_UniqueValues!B:B,MATCH(AB1125,Taxonomy_UniqueValues!D:D,0)),INDEX(Taxonomy_UniqueValues!B:B,MATCH(AA1125,Taxonomy_UniqueValues!C:C,0)))),"#N/C")</f>
        <v>Diptera</v>
      </c>
      <c r="AA1125" s="87" t="str">
        <f>+IFERROR(IF(AB1125="#N/C","#N/C",IF(AB1125=0,INDEX(Taxonomy_UniqueValues!C:C,MATCH(AC1125,Taxonomy_UniqueValues!E:E,0)),INDEX(Taxonomy_UniqueValues!C:C,MATCH(AB1125,Taxonomy_UniqueValues!D:D,0)))),"#N/C")</f>
        <v>Brachycera</v>
      </c>
      <c r="AB1125" s="87" t="str">
        <f>+IFERROR(IF(AC1125="#N/C","#N/C",IF(AC1125=0,INDEX(Taxonomy_UniqueValues!D:D,MATCH(AD1125,Taxonomy_UniqueValues!F:F,0)),INDEX(Taxonomy_UniqueValues!D:D,MATCH(AC1125,Taxonomy_UniqueValues!E:E,0)))),"#N/C")</f>
        <v>Muscomorpha</v>
      </c>
      <c r="AC1125" s="87" t="str">
        <f>+IFERROR(IF(AD1125="#N/C","#N/C",IF(AD1125=0,INDEX(Taxonomy_UniqueValues!E:E,MATCH(AE1125,Taxonomy_UniqueValues!G:G,0)),INDEX(Taxonomy_UniqueValues!E:E,MATCH(AD1125,Taxonomy_UniqueValues!F:F,0)))),"#N/C")</f>
        <v>Muscoidea</v>
      </c>
      <c r="AD1125" s="87" t="str">
        <f>+IFERROR(IF(AE1125="#N/C","#N/C",IF(AE1125=0,INDEX(Taxonomy_UniqueValues!F:F,MATCH(AF1125,Taxonomy_UniqueValues!H:H,0)),INDEX(Taxonomy_UniqueValues!F:F,MATCH(AE1125,Taxonomy_UniqueValues!G:G,0)))),"#N/C")</f>
        <v>Fanniidae</v>
      </c>
      <c r="AE1125" s="87">
        <f>+IFERROR(IF(AF1125="#N/C","#N/C",INDEX(Taxonomy_UniqueValues!G:G,MATCH(AF1125,Taxonomy_UniqueValues!H:H,0))),"#N/C")</f>
        <v>0</v>
      </c>
      <c r="AF1125" s="96" t="s">
        <v>39</v>
      </c>
      <c r="AG1125" s="88" t="s">
        <v>37</v>
      </c>
      <c r="AH1125" s="39" t="str" cm="1">
        <f t="array" ref="AH1125">IF(LEN(V1125)&gt;1,V1125,_xlfn.LET(_xlpm.cls,Y1125, _xlpm.ord,IFERROR(Z1125,"#N/C"), _xlpm.subord,IFERROR(AA1125,"#N/C"), _xlpm.infr,IFERROR(AB1125,"#N/C"), _xlpm.sf,IFERROR(AC1125,"#N/C"), _xlpm.fam,IFERROR(AD1125,"#N/C"), _xlpm.subfam,IF(TRIM(AE1125)="-","#N/C",IFERROR(AE1125,"#N/C")),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_xlpm.fallback,IF(IFERROR(Z1125,"#N/C")="#N/C",Y1125,IF(IFERROR(AA1125,"#N/C")="#N/C",Z1125,IF(IFERROR(AB1125,"#N/C")="#N/C",AA1125,IF(IFERROR(AC1125,"#N/C")="#N/C",AB1125,IF(IFERROR(AD1125,"#N/C")="#N/C",AC1125,IF(IFERROR(AE1125,"#N/C")="#N/C",AD1125,"#N/C")))))), _xlpm.finalResult,IF(OR(_xlpm.computedResult="",_xlpm.computedResult="#N/C"),_xlpm.fallback,_xlpm.computedResult), INDEX(_xlpm.finalResult,1)))</f>
        <v>fly</v>
      </c>
      <c r="AI1125" s="106" t="s">
        <v>35</v>
      </c>
      <c r="AJ1125" s="55" t="str">
        <f t="shared" si="154"/>
        <v>Insecta.Diptera.Brachycera.Muscomorpha.Muscoidea.Fanniidae.0.Fannia.#N/C</v>
      </c>
    </row>
    <row r="1126" spans="1:36" x14ac:dyDescent="0.25">
      <c r="A1126" s="3">
        <v>344</v>
      </c>
      <c r="B1126" s="50" t="str">
        <f t="shared" si="152"/>
        <v>FAIR-D4_344</v>
      </c>
      <c r="C1126" s="51" t="s">
        <v>908</v>
      </c>
      <c r="D1126" s="4">
        <f t="shared" si="156"/>
        <v>45170</v>
      </c>
      <c r="E1126" s="1" t="s">
        <v>1301</v>
      </c>
      <c r="F1126" s="81" t="str">
        <f>HYPERLINK(VLOOKUP(E1126,Video_List!G:K,5),"video")</f>
        <v>video</v>
      </c>
      <c r="G1126" s="5" t="str">
        <f>IF(ISBLANK(E1126),"",IFERROR(IF(MATCH(E1126,Video_List!$G:$G,)&gt;0,"ok",""),"errr"))</f>
        <v>ok</v>
      </c>
      <c r="H1126" s="1" t="s">
        <v>1301</v>
      </c>
      <c r="I1126" s="81" t="str">
        <f>HYPERLINK(VLOOKUP(H1126,Video_List!G:K,5),"video")</f>
        <v>video</v>
      </c>
      <c r="J1126" s="5" t="str">
        <f>IF(ISBLANK(H1126),"",IFERROR(IF(MATCH(H1126,Video_List!$G:$G,)&gt;0,"ok",""),"error"))</f>
        <v>ok</v>
      </c>
      <c r="K1126" s="2">
        <v>45170.743831018503</v>
      </c>
      <c r="L1126" s="2">
        <v>45170.744363425903</v>
      </c>
      <c r="M1126" s="59">
        <f t="shared" si="150"/>
        <v>5.3240740089677274E-4</v>
      </c>
      <c r="N1126" s="53" t="s">
        <v>46</v>
      </c>
      <c r="O1126" s="54" t="s">
        <v>32</v>
      </c>
      <c r="P1126" s="54" t="s">
        <v>33</v>
      </c>
      <c r="Q1126" s="6">
        <v>344</v>
      </c>
      <c r="R1126" s="5" t="str">
        <f t="shared" si="155"/>
        <v>FAIR-D4/344</v>
      </c>
      <c r="S1126" s="4" t="str">
        <f>IF(ISBLANK(E1126),"",IF(E1126=H1126, "1 video",CONCATENATE((+COUNTIFS(Video_List!$A:$A,Monitoring!C1126,Video_List!$D:$D,"&lt;=" &amp;Monitoring!L1126)-COUNTIFS(Video_List!$A:$A,Monitoring!C1126,Video_List!$D:$D,"&lt;=" &amp;Monitoring!K1126))+1," videos")))</f>
        <v>1 video</v>
      </c>
      <c r="T1126" s="54" t="s">
        <v>34</v>
      </c>
      <c r="U1126" s="75"/>
      <c r="V1126" s="7" t="str">
        <f t="shared" si="153"/>
        <v/>
      </c>
      <c r="W1126" s="97" t="s">
        <v>35</v>
      </c>
      <c r="X1126" s="98" t="s">
        <v>35</v>
      </c>
      <c r="Y1126" s="95" t="s">
        <v>85</v>
      </c>
      <c r="Z1126" s="95" t="s">
        <v>289</v>
      </c>
      <c r="AA1126" s="95" t="s">
        <v>49</v>
      </c>
      <c r="AB1126" s="87" t="str">
        <f>+IFERROR(IF(AC1126="#N/C","#N/C",INDEX(Taxonomy_UniqueValues!D:D,MATCH(AC1126,Taxonomy_UniqueValues!E:E,0))),"#N/C")</f>
        <v>#N/C</v>
      </c>
      <c r="AC1126" s="99" t="s">
        <v>37</v>
      </c>
      <c r="AD1126" s="99" t="s">
        <v>37</v>
      </c>
      <c r="AE1126" s="99" t="s">
        <v>37</v>
      </c>
      <c r="AF1126" s="100" t="s">
        <v>37</v>
      </c>
      <c r="AG1126" s="88" t="s">
        <v>37</v>
      </c>
      <c r="AH1126" s="39" t="str" cm="1">
        <f t="array" ref="AH1126">IF(LEN(V1126)&gt;1,V1126,_xlfn.LET(_xlpm.cls,Y1126, _xlpm.ord,IFERROR(Z1126,"#N/C"), _xlpm.subord,IFERROR(AA1126,"#N/C"), _xlpm.infr,IFERROR(AB1126,"#N/C"), _xlpm.sf,IFERROR(AC1126,"#N/C"), _xlpm.fam,IFERROR(AD1126,"#N/C"), _xlpm.subfam,IF(TRIM(AE1126)="-","#N/C",IFERROR(AE1126,"#N/C")),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_xlpm.fallback,IF(IFERROR(Z1126,"#N/C")="#N/C",Y1126,IF(IFERROR(AA1126,"#N/C")="#N/C",Z1126,IF(IFERROR(AB1126,"#N/C")="#N/C",AA1126,IF(IFERROR(AC1126,"#N/C")="#N/C",AB1126,IF(IFERROR(AD1126,"#N/C")="#N/C",AC1126,IF(IFERROR(AE1126,"#N/C")="#N/C",AD1126,"#N/C")))))), _xlpm.finalResult,IF(OR(_xlpm.computedResult="",_xlpm.computedResult="#N/C"),_xlpm.fallback,_xlpm.computedResult), INDEX(_xlpm.finalResult,1)))</f>
        <v>Brachycera</v>
      </c>
      <c r="AI1126" s="106" t="s">
        <v>35</v>
      </c>
      <c r="AJ1126" s="55" t="str">
        <f t="shared" si="154"/>
        <v>Insecta.Diptera.Brachycera.#N/C.#N/C.#N/C.#N/C.#N/C.#N/C</v>
      </c>
    </row>
    <row r="1127" spans="1:36" x14ac:dyDescent="0.25">
      <c r="A1127" s="3">
        <v>346</v>
      </c>
      <c r="B1127" s="50" t="str">
        <f t="shared" si="152"/>
        <v>FAIR-D4_346</v>
      </c>
      <c r="C1127" s="51" t="s">
        <v>908</v>
      </c>
      <c r="D1127" s="4">
        <f t="shared" si="156"/>
        <v>45170</v>
      </c>
      <c r="E1127" s="1" t="s">
        <v>1302</v>
      </c>
      <c r="F1127" s="81" t="str">
        <f>HYPERLINK(VLOOKUP(E1127,Video_List!G:K,5),"video")</f>
        <v>video</v>
      </c>
      <c r="G1127" s="5" t="str">
        <f>IF(ISBLANK(E1127),"",IFERROR(IF(MATCH(E1127,Video_List!$G:$G,)&gt;0,"ok",""),"errr"))</f>
        <v>ok</v>
      </c>
      <c r="H1127" s="1" t="s">
        <v>1302</v>
      </c>
      <c r="I1127" s="81" t="str">
        <f>HYPERLINK(VLOOKUP(H1127,Video_List!G:K,5),"video")</f>
        <v>video</v>
      </c>
      <c r="J1127" s="5" t="str">
        <f>IF(ISBLANK(H1127),"",IFERROR(IF(MATCH(H1127,Video_List!$G:$G,)&gt;0,"ok",""),"error"))</f>
        <v>ok</v>
      </c>
      <c r="K1127" s="2">
        <v>45170.753935185203</v>
      </c>
      <c r="L1127" s="2">
        <v>45170.754062499997</v>
      </c>
      <c r="M1127" s="59">
        <f t="shared" si="150"/>
        <v>1.2731479364447296E-4</v>
      </c>
      <c r="N1127" s="53" t="s">
        <v>31</v>
      </c>
      <c r="O1127" s="54" t="s">
        <v>32</v>
      </c>
      <c r="P1127" s="54" t="s">
        <v>33</v>
      </c>
      <c r="Q1127" s="6">
        <v>346</v>
      </c>
      <c r="R1127" s="5" t="str">
        <f t="shared" si="155"/>
        <v>FAIR-D4/346</v>
      </c>
      <c r="S1127" s="4" t="str">
        <f>IF(ISBLANK(E1127),"",IF(E1127=H1127, "1 video",CONCATENATE((+COUNTIFS(Video_List!$A:$A,Monitoring!C1127,Video_List!$D:$D,"&lt;=" &amp;Monitoring!L1127)-COUNTIFS(Video_List!$A:$A,Monitoring!C1127,Video_List!$D:$D,"&lt;=" &amp;Monitoring!K1127))+1," videos")))</f>
        <v>1 video</v>
      </c>
      <c r="T1127" s="54" t="s">
        <v>34</v>
      </c>
      <c r="U1127" s="75"/>
      <c r="V1127" s="7" t="str">
        <f t="shared" si="153"/>
        <v/>
      </c>
      <c r="W1127" s="93" t="s">
        <v>32</v>
      </c>
      <c r="X1127" s="98" t="s">
        <v>35</v>
      </c>
      <c r="Y1127" s="87" t="str">
        <f>+IFERROR(IF(Z1127="#N/C","#N/C",IF(Z1127=0,INDEX(Taxonomy_UniqueValues!A:A,MATCH(AA1127,Taxonomy_UniqueValues!C:C,0)),INDEX(Taxonomy_UniqueValues!A:A,MATCH(Z1127,Taxonomy_UniqueValues!B:B,0)))),"#N/C")</f>
        <v>Insecta</v>
      </c>
      <c r="Z1127" s="87" t="str">
        <f>+IFERROR(IF(AA1127="#N/C","#N/C",IF(AA1127=0,INDEX(Taxonomy_UniqueValues!B:B,MATCH(AB1127,Taxonomy_UniqueValues!D:D,0)),INDEX(Taxonomy_UniqueValues!B:B,MATCH(AA1127,Taxonomy_UniqueValues!C:C,0)))),"#N/C")</f>
        <v>Diptera</v>
      </c>
      <c r="AA1127" s="87" t="str">
        <f>+IFERROR(IF(AB1127="#N/C","#N/C",IF(AB1127=0,INDEX(Taxonomy_UniqueValues!C:C,MATCH(AC1127,Taxonomy_UniqueValues!E:E,0)),INDEX(Taxonomy_UniqueValues!C:C,MATCH(AB1127,Taxonomy_UniqueValues!D:D,0)))),"#N/C")</f>
        <v>Brachycera</v>
      </c>
      <c r="AB1127" s="87" t="str">
        <f>+IFERROR(IF(AC1127="#N/C","#N/C",IF(AC1127=0,INDEX(Taxonomy_UniqueValues!D:D,MATCH(AD1127,Taxonomy_UniqueValues!F:F,0)),INDEX(Taxonomy_UniqueValues!D:D,MATCH(AC1127,Taxonomy_UniqueValues!E:E,0)))),"#N/C")</f>
        <v>Muscomorpha</v>
      </c>
      <c r="AC1127" s="87" t="str">
        <f>+IFERROR(IF(AD1127="#N/C","#N/C",IF(AD1127=0,INDEX(Taxonomy_UniqueValues!E:E,MATCH(AE1127,Taxonomy_UniqueValues!G:G,0)),INDEX(Taxonomy_UniqueValues!E:E,MATCH(AD1127,Taxonomy_UniqueValues!F:F,0)))),"#N/C")</f>
        <v>Muscoidea</v>
      </c>
      <c r="AD1127" s="87" t="str">
        <f>+IFERROR(IF(AE1127="#N/C","#N/C",IF(AE1127=0,INDEX(Taxonomy_UniqueValues!F:F,MATCH(AF1127,Taxonomy_UniqueValues!H:H,0)),INDEX(Taxonomy_UniqueValues!F:F,MATCH(AE1127,Taxonomy_UniqueValues!G:G,0)))),"#N/C")</f>
        <v>Fanniidae</v>
      </c>
      <c r="AE1127" s="87">
        <f>+IFERROR(IF(AF1127="#N/C","#N/C",INDEX(Taxonomy_UniqueValues!G:G,MATCH(AF1127,Taxonomy_UniqueValues!H:H,0))),"#N/C")</f>
        <v>0</v>
      </c>
      <c r="AF1127" s="96" t="s">
        <v>39</v>
      </c>
      <c r="AG1127" s="88" t="s">
        <v>37</v>
      </c>
      <c r="AH1127" s="39" t="str" cm="1">
        <f t="array" ref="AH1127">IF(LEN(V1127)&gt;1,V1127,_xlfn.LET(_xlpm.cls,Y1127, _xlpm.ord,IFERROR(Z1127,"#N/C"), _xlpm.subord,IFERROR(AA1127,"#N/C"), _xlpm.infr,IFERROR(AB1127,"#N/C"), _xlpm.sf,IFERROR(AC1127,"#N/C"), _xlpm.fam,IFERROR(AD1127,"#N/C"), _xlpm.subfam,IF(TRIM(AE1127)="-","#N/C",IFERROR(AE1127,"#N/C")),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_xlpm.fallback,IF(IFERROR(Z1127,"#N/C")="#N/C",Y1127,IF(IFERROR(AA1127,"#N/C")="#N/C",Z1127,IF(IFERROR(AB1127,"#N/C")="#N/C",AA1127,IF(IFERROR(AC1127,"#N/C")="#N/C",AB1127,IF(IFERROR(AD1127,"#N/C")="#N/C",AC1127,IF(IFERROR(AE1127,"#N/C")="#N/C",AD1127,"#N/C")))))), _xlpm.finalResult,IF(OR(_xlpm.computedResult="",_xlpm.computedResult="#N/C"),_xlpm.fallback,_xlpm.computedResult), INDEX(_xlpm.finalResult,1)))</f>
        <v>fly</v>
      </c>
      <c r="AI1127" s="106" t="s">
        <v>35</v>
      </c>
      <c r="AJ1127" s="55" t="str">
        <f t="shared" si="154"/>
        <v>Insecta.Diptera.Brachycera.Muscomorpha.Muscoidea.Fanniidae.0.Fannia.#N/C</v>
      </c>
    </row>
    <row r="1128" spans="1:36" x14ac:dyDescent="0.25">
      <c r="A1128" s="3">
        <v>345</v>
      </c>
      <c r="B1128" s="50" t="str">
        <f t="shared" si="152"/>
        <v>FAIR-D4_345</v>
      </c>
      <c r="C1128" s="51" t="s">
        <v>908</v>
      </c>
      <c r="D1128" s="4">
        <f t="shared" si="156"/>
        <v>45170</v>
      </c>
      <c r="E1128" s="1" t="s">
        <v>1302</v>
      </c>
      <c r="F1128" s="81" t="str">
        <f>HYPERLINK(VLOOKUP(E1128,Video_List!G:K,5),"video")</f>
        <v>video</v>
      </c>
      <c r="G1128" s="5" t="str">
        <f>IF(ISBLANK(E1128),"",IFERROR(IF(MATCH(E1128,Video_List!$G:$G,)&gt;0,"ok",""),"errr"))</f>
        <v>ok</v>
      </c>
      <c r="H1128" s="1" t="s">
        <v>1303</v>
      </c>
      <c r="I1128" s="81" t="str">
        <f>HYPERLINK(VLOOKUP(H1128,Video_List!G:K,5),"video")</f>
        <v>video</v>
      </c>
      <c r="J1128" s="5" t="str">
        <f>IF(ISBLANK(H1128),"",IFERROR(IF(MATCH(H1128,Video_List!$G:$G,)&gt;0,"ok",""),"error"))</f>
        <v>ok</v>
      </c>
      <c r="K1128" s="2">
        <v>45170.753935185203</v>
      </c>
      <c r="L1128" s="2">
        <v>45170.755532407398</v>
      </c>
      <c r="M1128" s="59">
        <f t="shared" si="150"/>
        <v>1.5972221954143606E-3</v>
      </c>
      <c r="N1128" s="53" t="s">
        <v>31</v>
      </c>
      <c r="O1128" s="54" t="s">
        <v>32</v>
      </c>
      <c r="P1128" s="54" t="s">
        <v>33</v>
      </c>
      <c r="Q1128" s="6">
        <v>345</v>
      </c>
      <c r="R1128" s="5" t="str">
        <f t="shared" si="155"/>
        <v>FAIR-D4/345</v>
      </c>
      <c r="S1128" s="4" t="str">
        <f>IF(ISBLANK(E1128),"",IF(E1128=H1128, "1 video",CONCATENATE((+COUNTIFS(Video_List!$A:$A,Monitoring!C1128,Video_List!$D:$D,"&lt;=" &amp;Monitoring!L1128)-COUNTIFS(Video_List!$A:$A,Monitoring!C1128,Video_List!$D:$D,"&lt;=" &amp;Monitoring!K1128))+1," videos")))</f>
        <v>2 videos</v>
      </c>
      <c r="T1128" s="6" t="s">
        <v>537</v>
      </c>
      <c r="U1128" s="75"/>
      <c r="V1128" s="7" t="str">
        <f t="shared" si="153"/>
        <v/>
      </c>
      <c r="W1128" s="93" t="s">
        <v>32</v>
      </c>
      <c r="X1128" s="98" t="s">
        <v>35</v>
      </c>
      <c r="Y1128" s="95" t="s">
        <v>85</v>
      </c>
      <c r="Z1128" s="95" t="s">
        <v>289</v>
      </c>
      <c r="AA1128" s="95" t="s">
        <v>49</v>
      </c>
      <c r="AB1128" s="87" t="str">
        <f>+IFERROR(IF(AC1128="#N/C","#N/C",INDEX(Taxonomy_UniqueValues!D:D,MATCH(AC1128,Taxonomy_UniqueValues!E:E,0))),"#N/C")</f>
        <v>Muscomorpha</v>
      </c>
      <c r="AC1128" s="95" t="s">
        <v>112</v>
      </c>
      <c r="AD1128" s="95" t="s">
        <v>577</v>
      </c>
      <c r="AE1128" s="99" t="s">
        <v>37</v>
      </c>
      <c r="AF1128" s="100" t="s">
        <v>37</v>
      </c>
      <c r="AG1128" s="88" t="s">
        <v>37</v>
      </c>
      <c r="AH1128" s="39" t="str" cm="1">
        <f t="array" ref="AH1128">IF(LEN(V1128)&gt;1,V1128,_xlfn.LET(_xlpm.cls,Y1128, _xlpm.ord,IFERROR(Z1128,"#N/C"), _xlpm.subord,IFERROR(AA1128,"#N/C"), _xlpm.infr,IFERROR(AB1128,"#N/C"), _xlpm.sf,IFERROR(AC1128,"#N/C"), _xlpm.fam,IFERROR(AD1128,"#N/C"), _xlpm.subfam,IF(TRIM(AE1128)="-","#N/C",IFERROR(AE1128,"#N/C")),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_xlpm.fallback,IF(IFERROR(Z1128,"#N/C")="#N/C",Y1128,IF(IFERROR(AA1128,"#N/C")="#N/C",Z1128,IF(IFERROR(AB1128,"#N/C")="#N/C",AA1128,IF(IFERROR(AC1128,"#N/C")="#N/C",AB1128,IF(IFERROR(AD1128,"#N/C")="#N/C",AC1128,IF(IFERROR(AE1128,"#N/C")="#N/C",AD1128,"#N/C")))))), _xlpm.finalResult,IF(OR(_xlpm.computedResult="",_xlpm.computedResult="#N/C"),_xlpm.fallback,_xlpm.computedResult), INDEX(_xlpm.finalResult,1)))</f>
        <v>flesh_fly</v>
      </c>
      <c r="AI1128" s="106" t="s">
        <v>35</v>
      </c>
      <c r="AJ1128" s="55" t="str">
        <f t="shared" si="154"/>
        <v>Insecta.Diptera.Brachycera.Muscomorpha.Oestroidea.Sarcophagidae.#N/C.#N/C.#N/C</v>
      </c>
    </row>
    <row r="1129" spans="1:36" x14ac:dyDescent="0.25">
      <c r="A1129" s="3">
        <v>347</v>
      </c>
      <c r="B1129" s="50" t="str">
        <f t="shared" si="152"/>
        <v>FAIR-D4_347</v>
      </c>
      <c r="C1129" s="51" t="s">
        <v>908</v>
      </c>
      <c r="D1129" s="4">
        <f t="shared" si="156"/>
        <v>45170</v>
      </c>
      <c r="E1129" s="1" t="s">
        <v>1304</v>
      </c>
      <c r="F1129" s="81" t="str">
        <f>HYPERLINK(VLOOKUP(E1129,Video_List!G:K,5),"video")</f>
        <v>video</v>
      </c>
      <c r="G1129" s="5" t="str">
        <f>IF(ISBLANK(E1129),"",IFERROR(IF(MATCH(E1129,Video_List!$G:$G,)&gt;0,"ok",""),"errr"))</f>
        <v>ok</v>
      </c>
      <c r="H1129" s="1" t="s">
        <v>1304</v>
      </c>
      <c r="I1129" s="81" t="str">
        <f>HYPERLINK(VLOOKUP(H1129,Video_List!G:K,5),"video")</f>
        <v>video</v>
      </c>
      <c r="J1129" s="5" t="str">
        <f>IF(ISBLANK(H1129),"",IFERROR(IF(MATCH(H1129,Video_List!$G:$G,)&gt;0,"ok",""),"error"))</f>
        <v>ok</v>
      </c>
      <c r="K1129" s="2">
        <v>45170.761226851901</v>
      </c>
      <c r="L1129" s="2">
        <v>45170.761319444398</v>
      </c>
      <c r="M1129" s="59">
        <f t="shared" si="150"/>
        <v>9.2592497821897268E-5</v>
      </c>
      <c r="N1129" s="53" t="s">
        <v>46</v>
      </c>
      <c r="O1129" s="54" t="s">
        <v>32</v>
      </c>
      <c r="P1129" s="54" t="s">
        <v>33</v>
      </c>
      <c r="Q1129" s="6">
        <v>347</v>
      </c>
      <c r="R1129" s="5" t="str">
        <f t="shared" si="155"/>
        <v>FAIR-D4/347</v>
      </c>
      <c r="S1129" s="4" t="str">
        <f>IF(ISBLANK(E1129),"",IF(E1129=H1129, "1 video",CONCATENATE((+COUNTIFS(Video_List!$A:$A,Monitoring!C1129,Video_List!$D:$D,"&lt;=" &amp;Monitoring!L1129)-COUNTIFS(Video_List!$A:$A,Monitoring!C1129,Video_List!$D:$D,"&lt;=" &amp;Monitoring!K1129))+1," videos")))</f>
        <v>1 video</v>
      </c>
      <c r="T1129" s="54" t="s">
        <v>34</v>
      </c>
      <c r="U1129" s="75"/>
      <c r="V1129" s="7" t="str">
        <f t="shared" si="153"/>
        <v/>
      </c>
      <c r="W1129" s="93" t="s">
        <v>32</v>
      </c>
      <c r="X1129" s="98" t="s">
        <v>35</v>
      </c>
      <c r="Y1129" s="87" t="str">
        <f>+IFERROR(IF(Z1129="#N/C","#N/C",IF(Z1129=0,INDEX(Taxonomy_UniqueValues!A:A,MATCH(AA1129,Taxonomy_UniqueValues!C:C,0)),INDEX(Taxonomy_UniqueValues!A:A,MATCH(Z1129,Taxonomy_UniqueValues!B:B,0)))),"#N/C")</f>
        <v>Insecta</v>
      </c>
      <c r="Z1129" s="87" t="str">
        <f>+IFERROR(IF(AA1129="#N/C","#N/C",IF(AA1129=0,INDEX(Taxonomy_UniqueValues!B:B,MATCH(AB1129,Taxonomy_UniqueValues!D:D,0)),INDEX(Taxonomy_UniqueValues!B:B,MATCH(AA1129,Taxonomy_UniqueValues!C:C,0)))),"#N/C")</f>
        <v>Diptera</v>
      </c>
      <c r="AA1129" s="87" t="str">
        <f>+IFERROR(IF(AB1129="#N/C","#N/C",IF(AB1129=0,INDEX(Taxonomy_UniqueValues!C:C,MATCH(AC1129,Taxonomy_UniqueValues!E:E,0)),INDEX(Taxonomy_UniqueValues!C:C,MATCH(AB1129,Taxonomy_UniqueValues!D:D,0)))),"#N/C")</f>
        <v>Brachycera</v>
      </c>
      <c r="AB1129" s="87" t="str">
        <f>+IFERROR(IF(AC1129="#N/C","#N/C",IF(AC1129=0,INDEX(Taxonomy_UniqueValues!D:D,MATCH(AD1129,Taxonomy_UniqueValues!F:F,0)),INDEX(Taxonomy_UniqueValues!D:D,MATCH(AC1129,Taxonomy_UniqueValues!E:E,0)))),"#N/C")</f>
        <v>Muscomorpha</v>
      </c>
      <c r="AC1129" s="87" t="str">
        <f>+IFERROR(IF(AD1129="#N/C","#N/C",IF(AD1129=0,INDEX(Taxonomy_UniqueValues!E:E,MATCH(AE1129,Taxonomy_UniqueValues!G:G,0)),INDEX(Taxonomy_UniqueValues!E:E,MATCH(AD1129,Taxonomy_UniqueValues!F:F,0)))),"#N/C")</f>
        <v>Muscoidea</v>
      </c>
      <c r="AD1129" s="87" t="str">
        <f>+IFERROR(IF(AE1129="#N/C","#N/C",IF(AE1129=0,INDEX(Taxonomy_UniqueValues!F:F,MATCH(AF1129,Taxonomy_UniqueValues!H:H,0)),INDEX(Taxonomy_UniqueValues!F:F,MATCH(AE1129,Taxonomy_UniqueValues!G:G,0)))),"#N/C")</f>
        <v>Fanniidae</v>
      </c>
      <c r="AE1129" s="87">
        <f>+IFERROR(IF(AF1129="#N/C","#N/C",INDEX(Taxonomy_UniqueValues!G:G,MATCH(AF1129,Taxonomy_UniqueValues!H:H,0))),"#N/C")</f>
        <v>0</v>
      </c>
      <c r="AF1129" s="96" t="s">
        <v>39</v>
      </c>
      <c r="AG1129" s="88" t="s">
        <v>37</v>
      </c>
      <c r="AH1129" s="39" t="str" cm="1">
        <f t="array" ref="AH1129">IF(LEN(V1129)&gt;1,V1129,_xlfn.LET(_xlpm.cls,Y1129, _xlpm.ord,IFERROR(Z1129,"#N/C"), _xlpm.subord,IFERROR(AA1129,"#N/C"), _xlpm.infr,IFERROR(AB1129,"#N/C"), _xlpm.sf,IFERROR(AC1129,"#N/C"), _xlpm.fam,IFERROR(AD1129,"#N/C"), _xlpm.subfam,IF(TRIM(AE1129)="-","#N/C",IFERROR(AE1129,"#N/C")),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_xlpm.fallback,IF(IFERROR(Z1129,"#N/C")="#N/C",Y1129,IF(IFERROR(AA1129,"#N/C")="#N/C",Z1129,IF(IFERROR(AB1129,"#N/C")="#N/C",AA1129,IF(IFERROR(AC1129,"#N/C")="#N/C",AB1129,IF(IFERROR(AD1129,"#N/C")="#N/C",AC1129,IF(IFERROR(AE1129,"#N/C")="#N/C",AD1129,"#N/C")))))), _xlpm.finalResult,IF(OR(_xlpm.computedResult="",_xlpm.computedResult="#N/C"),_xlpm.fallback,_xlpm.computedResult), INDEX(_xlpm.finalResult,1)))</f>
        <v>fly</v>
      </c>
      <c r="AI1129" s="106" t="s">
        <v>35</v>
      </c>
      <c r="AJ1129" s="55" t="str">
        <f t="shared" si="154"/>
        <v>Insecta.Diptera.Brachycera.Muscomorpha.Muscoidea.Fanniidae.0.Fannia.#N/C</v>
      </c>
    </row>
    <row r="1130" spans="1:36" x14ac:dyDescent="0.25">
      <c r="A1130" s="3">
        <v>348</v>
      </c>
      <c r="B1130" s="50" t="str">
        <f t="shared" si="152"/>
        <v>FAIR-D4_348</v>
      </c>
      <c r="C1130" s="51" t="s">
        <v>908</v>
      </c>
      <c r="D1130" s="4">
        <f t="shared" si="156"/>
        <v>45171</v>
      </c>
      <c r="E1130" s="1" t="s">
        <v>1305</v>
      </c>
      <c r="F1130" s="81" t="str">
        <f>HYPERLINK(VLOOKUP(E1130,Video_List!G:K,5),"video")</f>
        <v>video</v>
      </c>
      <c r="G1130" s="5" t="str">
        <f>IF(ISBLANK(E1130),"",IFERROR(IF(MATCH(E1130,Video_List!$G:$G,)&gt;0,"ok",""),"errr"))</f>
        <v>ok</v>
      </c>
      <c r="H1130" s="1" t="s">
        <v>1306</v>
      </c>
      <c r="I1130" s="81" t="str">
        <f>HYPERLINK(VLOOKUP(H1130,Video_List!G:K,5),"video")</f>
        <v>video</v>
      </c>
      <c r="J1130" s="5" t="str">
        <f>IF(ISBLANK(H1130),"",IFERROR(IF(MATCH(H1130,Video_List!$G:$G,)&gt;0,"ok",""),"error"))</f>
        <v>ok</v>
      </c>
      <c r="K1130" s="2">
        <v>45171.425960648201</v>
      </c>
      <c r="L1130" s="2">
        <v>45171.426932870403</v>
      </c>
      <c r="M1130" s="59">
        <f t="shared" ref="M1130:M1193" si="157">IF(ISBLANK(E1130),"",L1130-K1130)</f>
        <v>9.7222220210824162E-4</v>
      </c>
      <c r="N1130" s="53" t="s">
        <v>31</v>
      </c>
      <c r="O1130" s="54" t="s">
        <v>32</v>
      </c>
      <c r="P1130" s="54" t="s">
        <v>33</v>
      </c>
      <c r="Q1130" s="6">
        <v>348</v>
      </c>
      <c r="R1130" s="5" t="str">
        <f t="shared" si="155"/>
        <v>FAIR-D4/348</v>
      </c>
      <c r="S1130" s="4" t="str">
        <f>IF(ISBLANK(E1130),"",IF(E1130=H1130, "1 video",CONCATENATE((+COUNTIFS(Video_List!$A:$A,Monitoring!C1130,Video_List!$D:$D,"&lt;=" &amp;Monitoring!L1130)-COUNTIFS(Video_List!$A:$A,Monitoring!C1130,Video_List!$D:$D,"&lt;=" &amp;Monitoring!K1130))+1," videos")))</f>
        <v>2 videos</v>
      </c>
      <c r="T1130" s="54" t="s">
        <v>34</v>
      </c>
      <c r="U1130" s="75"/>
      <c r="V1130" s="7" t="str">
        <f t="shared" si="153"/>
        <v/>
      </c>
      <c r="W1130" s="93" t="s">
        <v>32</v>
      </c>
      <c r="X1130" s="98" t="s">
        <v>35</v>
      </c>
      <c r="Y1130" s="95" t="s">
        <v>85</v>
      </c>
      <c r="Z1130" s="95" t="s">
        <v>289</v>
      </c>
      <c r="AA1130" s="95" t="s">
        <v>49</v>
      </c>
      <c r="AB1130" s="87" t="str">
        <f>+IFERROR(IF(AC1130="#N/C","#N/C",INDEX(Taxonomy_UniqueValues!D:D,MATCH(AC1130,Taxonomy_UniqueValues!E:E,0))),"#N/C")</f>
        <v>Muscomorpha</v>
      </c>
      <c r="AC1130" s="95" t="s">
        <v>36</v>
      </c>
      <c r="AD1130" s="99" t="s">
        <v>37</v>
      </c>
      <c r="AE1130" s="99" t="s">
        <v>37</v>
      </c>
      <c r="AF1130" s="100" t="s">
        <v>37</v>
      </c>
      <c r="AG1130" s="88" t="s">
        <v>37</v>
      </c>
      <c r="AH1130" s="39" t="str" cm="1">
        <f t="array" ref="AH1130">IF(LEN(V1130)&gt;1,V1130,_xlfn.LET(_xlpm.cls,Y1130, _xlpm.ord,IFERROR(Z1130,"#N/C"), _xlpm.subord,IFERROR(AA1130,"#N/C"), _xlpm.infr,IFERROR(AB1130,"#N/C"), _xlpm.sf,IFERROR(AC1130,"#N/C"), _xlpm.fam,IFERROR(AD1130,"#N/C"), _xlpm.subfam,IF(TRIM(AE1130)="-","#N/C",IFERROR(AE1130,"#N/C")),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_xlpm.fallback,IF(IFERROR(Z1130,"#N/C")="#N/C",Y1130,IF(IFERROR(AA1130,"#N/C")="#N/C",Z1130,IF(IFERROR(AB1130,"#N/C")="#N/C",AA1130,IF(IFERROR(AC1130,"#N/C")="#N/C",AB1130,IF(IFERROR(AD1130,"#N/C")="#N/C",AC1130,IF(IFERROR(AE1130,"#N/C")="#N/C",AD1130,"#N/C")))))), _xlpm.finalResult,IF(OR(_xlpm.computedResult="",_xlpm.computedResult="#N/C"),_xlpm.fallback,_xlpm.computedResult), INDEX(_xlpm.finalResult,1)))</f>
        <v>Muscoidea</v>
      </c>
      <c r="AI1130" s="106" t="s">
        <v>35</v>
      </c>
      <c r="AJ1130" s="55" t="str">
        <f t="shared" si="154"/>
        <v>Insecta.Diptera.Brachycera.Muscomorpha.Muscoidea.#N/C.#N/C.#N/C.#N/C</v>
      </c>
    </row>
    <row r="1131" spans="1:36" x14ac:dyDescent="0.25">
      <c r="A1131" s="3">
        <v>349</v>
      </c>
      <c r="B1131" s="50" t="str">
        <f t="shared" si="152"/>
        <v>FAIR-D4_349</v>
      </c>
      <c r="C1131" s="51" t="s">
        <v>908</v>
      </c>
      <c r="D1131" s="4">
        <f t="shared" si="156"/>
        <v>45171</v>
      </c>
      <c r="E1131" s="1" t="s">
        <v>1307</v>
      </c>
      <c r="F1131" s="81" t="str">
        <f>HYPERLINK(VLOOKUP(E1131,Video_List!G:K,5),"video")</f>
        <v>video</v>
      </c>
      <c r="G1131" s="5" t="str">
        <f>IF(ISBLANK(E1131),"",IFERROR(IF(MATCH(E1131,Video_List!$G:$G,)&gt;0,"ok",""),"errr"))</f>
        <v>ok</v>
      </c>
      <c r="H1131" s="1" t="s">
        <v>1307</v>
      </c>
      <c r="I1131" s="81" t="str">
        <f>HYPERLINK(VLOOKUP(H1131,Video_List!G:K,5),"video")</f>
        <v>video</v>
      </c>
      <c r="J1131" s="5" t="str">
        <f>IF(ISBLANK(H1131),"",IFERROR(IF(MATCH(H1131,Video_List!$G:$G,)&gt;0,"ok",""),"error"))</f>
        <v>ok</v>
      </c>
      <c r="K1131" s="2">
        <v>45171.433194444398</v>
      </c>
      <c r="L1131" s="2">
        <v>45171.433611111097</v>
      </c>
      <c r="M1131" s="59">
        <f t="shared" si="157"/>
        <v>4.166666985838674E-4</v>
      </c>
      <c r="N1131" s="53" t="s">
        <v>33</v>
      </c>
      <c r="O1131" s="54" t="s">
        <v>35</v>
      </c>
      <c r="P1131" s="54" t="s">
        <v>33</v>
      </c>
      <c r="Q1131" s="6">
        <v>349</v>
      </c>
      <c r="R1131" s="5" t="str">
        <f t="shared" si="155"/>
        <v>FAIR-D4/349</v>
      </c>
      <c r="S1131" s="4" t="str">
        <f>IF(ISBLANK(E1131),"",IF(E1131=H1131, "1 video",CONCATENATE((+COUNTIFS(Video_List!$A:$A,Monitoring!C1131,Video_List!$D:$D,"&lt;=" &amp;Monitoring!L1131)-COUNTIFS(Video_List!$A:$A,Monitoring!C1131,Video_List!$D:$D,"&lt;=" &amp;Monitoring!K1131))+1," videos")))</f>
        <v>1 video</v>
      </c>
      <c r="T1131" s="54" t="s">
        <v>57</v>
      </c>
      <c r="U1131" s="75"/>
      <c r="V1131" s="7" t="str">
        <f t="shared" si="153"/>
        <v/>
      </c>
      <c r="W1131" s="93" t="s">
        <v>32</v>
      </c>
      <c r="X1131" s="94" t="s">
        <v>32</v>
      </c>
      <c r="Y1131" s="95" t="s">
        <v>85</v>
      </c>
      <c r="Z1131" s="95" t="s">
        <v>1308</v>
      </c>
      <c r="AA1131" s="95" t="s">
        <v>1309</v>
      </c>
      <c r="AB1131" s="87" t="str">
        <f>+IFERROR(IF(AC1131="#N/C","#N/C",INDEX(Taxonomy_UniqueValues!D:D,MATCH(AC1131,Taxonomy_UniqueValues!E:E,0))),"#N/C")</f>
        <v>Aculeata</v>
      </c>
      <c r="AC1131" s="95" t="s">
        <v>1310</v>
      </c>
      <c r="AD1131" s="95" t="s">
        <v>1311</v>
      </c>
      <c r="AE1131" s="95" t="s">
        <v>616</v>
      </c>
      <c r="AF1131" s="96" t="s">
        <v>58</v>
      </c>
      <c r="AG1131" s="88" t="s">
        <v>37</v>
      </c>
      <c r="AH1131" s="39" t="str" cm="1">
        <f t="array" ref="AH1131">IF(LEN(V1131)&gt;1,V1131,_xlfn.LET(_xlpm.cls,Y1131, _xlpm.ord,IFERROR(Z1131,"#N/C"), _xlpm.subord,IFERROR(AA1131,"#N/C"), _xlpm.infr,IFERROR(AB1131,"#N/C"), _xlpm.sf,IFERROR(AC1131,"#N/C"), _xlpm.fam,IFERROR(AD1131,"#N/C"), _xlpm.subfam,IF(TRIM(AE1131)="-","#N/C",IFERROR(AE1131,"#N/C")),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_xlpm.fallback,IF(IFERROR(Z1131,"#N/C")="#N/C",Y1131,IF(IFERROR(AA1131,"#N/C")="#N/C",Z1131,IF(IFERROR(AB1131,"#N/C")="#N/C",AA1131,IF(IFERROR(AC1131,"#N/C")="#N/C",AB1131,IF(IFERROR(AD1131,"#N/C")="#N/C",AC1131,IF(IFERROR(AE1131,"#N/C")="#N/C",AD1131,"#N/C")))))), _xlpm.finalResult,IF(OR(_xlpm.computedResult="",_xlpm.computedResult="#N/C"),_xlpm.fallback,_xlpm.computedResult), INDEX(_xlpm.finalResult,1)))</f>
        <v>wasp</v>
      </c>
      <c r="AI1131" s="106" t="s">
        <v>35</v>
      </c>
      <c r="AJ1131" s="55" t="str">
        <f t="shared" si="154"/>
        <v>Insecta.Hymenoptera.Apocrita.Aculeata.Vespoidea.Vespidae.Vespinae.Vespula.#N/C</v>
      </c>
    </row>
    <row r="1132" spans="1:36" x14ac:dyDescent="0.25">
      <c r="A1132" s="3">
        <v>350</v>
      </c>
      <c r="B1132" s="50" t="str">
        <f t="shared" si="152"/>
        <v>FAIR-D4_350</v>
      </c>
      <c r="C1132" s="51" t="s">
        <v>908</v>
      </c>
      <c r="D1132" s="4">
        <f t="shared" si="156"/>
        <v>45171</v>
      </c>
      <c r="E1132" s="1" t="s">
        <v>1312</v>
      </c>
      <c r="F1132" s="81" t="str">
        <f>HYPERLINK(VLOOKUP(E1132,Video_List!G:K,5),"video")</f>
        <v>video</v>
      </c>
      <c r="G1132" s="5" t="str">
        <f>IF(ISBLANK(E1132),"",IFERROR(IF(MATCH(E1132,Video_List!$G:$G,)&gt;0,"ok",""),"errr"))</f>
        <v>ok</v>
      </c>
      <c r="H1132" s="1" t="s">
        <v>1312</v>
      </c>
      <c r="I1132" s="81" t="str">
        <f>HYPERLINK(VLOOKUP(H1132,Video_List!G:K,5),"video")</f>
        <v>video</v>
      </c>
      <c r="J1132" s="5" t="str">
        <f>IF(ISBLANK(H1132),"",IFERROR(IF(MATCH(H1132,Video_List!$G:$G,)&gt;0,"ok",""),"error"))</f>
        <v>ok</v>
      </c>
      <c r="K1132" s="2">
        <v>45171.434826388897</v>
      </c>
      <c r="L1132" s="2">
        <v>45171.434872685197</v>
      </c>
      <c r="M1132" s="59">
        <f t="shared" si="157"/>
        <v>4.6296299842651933E-5</v>
      </c>
      <c r="N1132" s="53" t="s">
        <v>31</v>
      </c>
      <c r="O1132" s="54" t="s">
        <v>32</v>
      </c>
      <c r="P1132" s="54" t="s">
        <v>33</v>
      </c>
      <c r="Q1132" s="6">
        <v>350</v>
      </c>
      <c r="R1132" s="5" t="str">
        <f t="shared" si="155"/>
        <v>FAIR-D4/350</v>
      </c>
      <c r="S1132" s="4" t="str">
        <f>IF(ISBLANK(E1132),"",IF(E1132=H1132, "1 video",CONCATENATE((+COUNTIFS(Video_List!$A:$A,Monitoring!C1132,Video_List!$D:$D,"&lt;=" &amp;Monitoring!L1132)-COUNTIFS(Video_List!$A:$A,Monitoring!C1132,Video_List!$D:$D,"&lt;=" &amp;Monitoring!K1132))+1," videos")))</f>
        <v>1 video</v>
      </c>
      <c r="T1132" s="54" t="s">
        <v>34</v>
      </c>
      <c r="U1132" s="75"/>
      <c r="V1132" s="7" t="str">
        <f t="shared" si="153"/>
        <v/>
      </c>
      <c r="W1132" s="93" t="s">
        <v>32</v>
      </c>
      <c r="X1132" s="98" t="s">
        <v>35</v>
      </c>
      <c r="Y1132" s="95" t="s">
        <v>85</v>
      </c>
      <c r="Z1132" s="95" t="s">
        <v>289</v>
      </c>
      <c r="AA1132" s="95" t="s">
        <v>49</v>
      </c>
      <c r="AB1132" s="87" t="str">
        <f>+IFERROR(IF(AC1132="#N/C","#N/C",INDEX(Taxonomy_UniqueValues!D:D,MATCH(AC1132,Taxonomy_UniqueValues!E:E,0))),"#N/C")</f>
        <v>Muscomorpha</v>
      </c>
      <c r="AC1132" s="95" t="s">
        <v>36</v>
      </c>
      <c r="AD1132" s="99" t="s">
        <v>37</v>
      </c>
      <c r="AE1132" s="99" t="s">
        <v>37</v>
      </c>
      <c r="AF1132" s="100" t="s">
        <v>37</v>
      </c>
      <c r="AG1132" s="88" t="s">
        <v>37</v>
      </c>
      <c r="AH1132" s="39" t="str" cm="1">
        <f t="array" ref="AH1132">IF(LEN(V1132)&gt;1,V1132,_xlfn.LET(_xlpm.cls,Y1132, _xlpm.ord,IFERROR(Z1132,"#N/C"), _xlpm.subord,IFERROR(AA1132,"#N/C"), _xlpm.infr,IFERROR(AB1132,"#N/C"), _xlpm.sf,IFERROR(AC1132,"#N/C"), _xlpm.fam,IFERROR(AD1132,"#N/C"), _xlpm.subfam,IF(TRIM(AE1132)="-","#N/C",IFERROR(AE1132,"#N/C")),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_xlpm.fallback,IF(IFERROR(Z1132,"#N/C")="#N/C",Y1132,IF(IFERROR(AA1132,"#N/C")="#N/C",Z1132,IF(IFERROR(AB1132,"#N/C")="#N/C",AA1132,IF(IFERROR(AC1132,"#N/C")="#N/C",AB1132,IF(IFERROR(AD1132,"#N/C")="#N/C",AC1132,IF(IFERROR(AE1132,"#N/C")="#N/C",AD1132,"#N/C")))))), _xlpm.finalResult,IF(OR(_xlpm.computedResult="",_xlpm.computedResult="#N/C"),_xlpm.fallback,_xlpm.computedResult), INDEX(_xlpm.finalResult,1)))</f>
        <v>Muscoidea</v>
      </c>
      <c r="AI1132" s="106" t="s">
        <v>35</v>
      </c>
      <c r="AJ1132" s="55" t="str">
        <f t="shared" si="154"/>
        <v>Insecta.Diptera.Brachycera.Muscomorpha.Muscoidea.#N/C.#N/C.#N/C.#N/C</v>
      </c>
    </row>
    <row r="1133" spans="1:36" x14ac:dyDescent="0.25">
      <c r="A1133" s="3">
        <v>351</v>
      </c>
      <c r="B1133" s="50" t="str">
        <f t="shared" si="152"/>
        <v>FAIR-D4_351</v>
      </c>
      <c r="C1133" s="51" t="s">
        <v>908</v>
      </c>
      <c r="D1133" s="4">
        <f t="shared" si="156"/>
        <v>45171</v>
      </c>
      <c r="E1133" s="1" t="s">
        <v>1313</v>
      </c>
      <c r="F1133" s="81" t="str">
        <f>HYPERLINK(VLOOKUP(E1133,Video_List!G:K,5),"video")</f>
        <v>video</v>
      </c>
      <c r="G1133" s="5" t="str">
        <f>IF(ISBLANK(E1133),"",IFERROR(IF(MATCH(E1133,Video_List!$G:$G,)&gt;0,"ok",""),"errr"))</f>
        <v>ok</v>
      </c>
      <c r="H1133" s="1" t="s">
        <v>1313</v>
      </c>
      <c r="I1133" s="81" t="str">
        <f>HYPERLINK(VLOOKUP(H1133,Video_List!G:K,5),"video")</f>
        <v>video</v>
      </c>
      <c r="J1133" s="5" t="str">
        <f>IF(ISBLANK(H1133),"",IFERROR(IF(MATCH(H1133,Video_List!$G:$G,)&gt;0,"ok",""),"error"))</f>
        <v>ok</v>
      </c>
      <c r="K1133" s="2">
        <v>45171.4359722222</v>
      </c>
      <c r="L1133" s="2">
        <v>45171.436168981498</v>
      </c>
      <c r="M1133" s="59">
        <f t="shared" si="157"/>
        <v>1.9675929797813296E-4</v>
      </c>
      <c r="N1133" s="53" t="s">
        <v>33</v>
      </c>
      <c r="O1133" s="54" t="s">
        <v>32</v>
      </c>
      <c r="P1133" s="54" t="s">
        <v>33</v>
      </c>
      <c r="Q1133" s="6">
        <v>351</v>
      </c>
      <c r="R1133" s="5" t="str">
        <f t="shared" si="155"/>
        <v>FAIR-D4/351</v>
      </c>
      <c r="S1133" s="4" t="str">
        <f>IF(ISBLANK(E1133),"",IF(E1133=H1133, "1 video",CONCATENATE((+COUNTIFS(Video_List!$A:$A,Monitoring!C1133,Video_List!$D:$D,"&lt;=" &amp;Monitoring!L1133)-COUNTIFS(Video_List!$A:$A,Monitoring!C1133,Video_List!$D:$D,"&lt;=" &amp;Monitoring!K1133))+1," videos")))</f>
        <v>1 video</v>
      </c>
      <c r="T1133" s="54" t="s">
        <v>57</v>
      </c>
      <c r="U1133" s="75"/>
      <c r="V1133" s="7" t="str">
        <f t="shared" si="153"/>
        <v/>
      </c>
      <c r="W1133" s="93" t="s">
        <v>32</v>
      </c>
      <c r="X1133" s="94" t="s">
        <v>32</v>
      </c>
      <c r="Y1133" s="95" t="s">
        <v>85</v>
      </c>
      <c r="Z1133" s="95" t="s">
        <v>1308</v>
      </c>
      <c r="AA1133" s="95" t="s">
        <v>1309</v>
      </c>
      <c r="AB1133" s="87" t="str">
        <f>+IFERROR(IF(AC1133="#N/C","#N/C",INDEX(Taxonomy_UniqueValues!D:D,MATCH(AC1133,Taxonomy_UniqueValues!E:E,0))),"#N/C")</f>
        <v>Aculeata</v>
      </c>
      <c r="AC1133" s="95" t="s">
        <v>1310</v>
      </c>
      <c r="AD1133" s="95" t="s">
        <v>1311</v>
      </c>
      <c r="AE1133" s="95" t="s">
        <v>616</v>
      </c>
      <c r="AF1133" s="96" t="s">
        <v>58</v>
      </c>
      <c r="AG1133" s="88" t="s">
        <v>37</v>
      </c>
      <c r="AH1133" s="39" t="str" cm="1">
        <f t="array" ref="AH1133">IF(LEN(V1133)&gt;1,V1133,_xlfn.LET(_xlpm.cls,Y1133, _xlpm.ord,IFERROR(Z1133,"#N/C"), _xlpm.subord,IFERROR(AA1133,"#N/C"), _xlpm.infr,IFERROR(AB1133,"#N/C"), _xlpm.sf,IFERROR(AC1133,"#N/C"), _xlpm.fam,IFERROR(AD1133,"#N/C"), _xlpm.subfam,IF(TRIM(AE1133)="-","#N/C",IFERROR(AE1133,"#N/C")),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_xlpm.fallback,IF(IFERROR(Z1133,"#N/C")="#N/C",Y1133,IF(IFERROR(AA1133,"#N/C")="#N/C",Z1133,IF(IFERROR(AB1133,"#N/C")="#N/C",AA1133,IF(IFERROR(AC1133,"#N/C")="#N/C",AB1133,IF(IFERROR(AD1133,"#N/C")="#N/C",AC1133,IF(IFERROR(AE1133,"#N/C")="#N/C",AD1133,"#N/C")))))), _xlpm.finalResult,IF(OR(_xlpm.computedResult="",_xlpm.computedResult="#N/C"),_xlpm.fallback,_xlpm.computedResult), INDEX(_xlpm.finalResult,1)))</f>
        <v>wasp</v>
      </c>
      <c r="AI1133" s="106" t="s">
        <v>35</v>
      </c>
      <c r="AJ1133" s="55" t="str">
        <f t="shared" si="154"/>
        <v>Insecta.Hymenoptera.Apocrita.Aculeata.Vespoidea.Vespidae.Vespinae.Vespula.#N/C</v>
      </c>
    </row>
    <row r="1134" spans="1:36" x14ac:dyDescent="0.25">
      <c r="A1134" s="3">
        <v>352</v>
      </c>
      <c r="B1134" s="50" t="str">
        <f t="shared" si="152"/>
        <v>FAIR-D4_352</v>
      </c>
      <c r="C1134" s="51" t="s">
        <v>908</v>
      </c>
      <c r="D1134" s="4">
        <f t="shared" si="156"/>
        <v>45171</v>
      </c>
      <c r="E1134" s="1" t="s">
        <v>1314</v>
      </c>
      <c r="F1134" s="81" t="str">
        <f>HYPERLINK(VLOOKUP(E1134,Video_List!G:K,5),"video")</f>
        <v>video</v>
      </c>
      <c r="G1134" s="5" t="str">
        <f>IF(ISBLANK(E1134),"",IFERROR(IF(MATCH(E1134,Video_List!$G:$G,)&gt;0,"ok",""),"errr"))</f>
        <v>ok</v>
      </c>
      <c r="H1134" s="1" t="s">
        <v>1314</v>
      </c>
      <c r="I1134" s="81" t="str">
        <f>HYPERLINK(VLOOKUP(H1134,Video_List!G:K,5),"video")</f>
        <v>video</v>
      </c>
      <c r="J1134" s="5" t="str">
        <f>IF(ISBLANK(H1134),"",IFERROR(IF(MATCH(H1134,Video_List!$G:$G,)&gt;0,"ok",""),"error"))</f>
        <v>ok</v>
      </c>
      <c r="K1134" s="2">
        <v>45171.459374999999</v>
      </c>
      <c r="L1134" s="2">
        <v>45171.459594907399</v>
      </c>
      <c r="M1134" s="59">
        <f t="shared" si="157"/>
        <v>2.1990740060573444E-4</v>
      </c>
      <c r="N1134" s="53" t="s">
        <v>31</v>
      </c>
      <c r="O1134" s="54" t="s">
        <v>32</v>
      </c>
      <c r="P1134" s="54" t="s">
        <v>33</v>
      </c>
      <c r="Q1134" s="6">
        <v>352</v>
      </c>
      <c r="R1134" s="5" t="str">
        <f t="shared" si="155"/>
        <v>FAIR-D4/352</v>
      </c>
      <c r="S1134" s="4" t="str">
        <f>IF(ISBLANK(E1134),"",IF(E1134=H1134, "1 video",CONCATENATE((+COUNTIFS(Video_List!$A:$A,Monitoring!C1134,Video_List!$D:$D,"&lt;=" &amp;Monitoring!L1134)-COUNTIFS(Video_List!$A:$A,Monitoring!C1134,Video_List!$D:$D,"&lt;=" &amp;Monitoring!K1134))+1," videos")))</f>
        <v>1 video</v>
      </c>
      <c r="T1134" s="54" t="s">
        <v>34</v>
      </c>
      <c r="U1134" s="75"/>
      <c r="V1134" s="7" t="str">
        <f t="shared" si="153"/>
        <v/>
      </c>
      <c r="W1134" s="93" t="s">
        <v>32</v>
      </c>
      <c r="X1134" s="98" t="s">
        <v>35</v>
      </c>
      <c r="Y1134" s="95" t="s">
        <v>85</v>
      </c>
      <c r="Z1134" s="95" t="s">
        <v>289</v>
      </c>
      <c r="AA1134" s="95" t="s">
        <v>49</v>
      </c>
      <c r="AB1134" s="87" t="str">
        <f>+IFERROR(IF(AC1134="#N/C","#N/C",INDEX(Taxonomy_UniqueValues!D:D,MATCH(AC1134,Taxonomy_UniqueValues!E:E,0))),"#N/C")</f>
        <v>Muscomorpha</v>
      </c>
      <c r="AC1134" s="95" t="s">
        <v>36</v>
      </c>
      <c r="AD1134" s="99" t="s">
        <v>37</v>
      </c>
      <c r="AE1134" s="99" t="s">
        <v>37</v>
      </c>
      <c r="AF1134" s="100" t="s">
        <v>37</v>
      </c>
      <c r="AG1134" s="88" t="s">
        <v>37</v>
      </c>
      <c r="AH1134" s="39" t="str" cm="1">
        <f t="array" ref="AH1134">IF(LEN(V1134)&gt;1,V1134,_xlfn.LET(_xlpm.cls,Y1134, _xlpm.ord,IFERROR(Z1134,"#N/C"), _xlpm.subord,IFERROR(AA1134,"#N/C"), _xlpm.infr,IFERROR(AB1134,"#N/C"), _xlpm.sf,IFERROR(AC1134,"#N/C"), _xlpm.fam,IFERROR(AD1134,"#N/C"), _xlpm.subfam,IF(TRIM(AE1134)="-","#N/C",IFERROR(AE1134,"#N/C")),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_xlpm.fallback,IF(IFERROR(Z1134,"#N/C")="#N/C",Y1134,IF(IFERROR(AA1134,"#N/C")="#N/C",Z1134,IF(IFERROR(AB1134,"#N/C")="#N/C",AA1134,IF(IFERROR(AC1134,"#N/C")="#N/C",AB1134,IF(IFERROR(AD1134,"#N/C")="#N/C",AC1134,IF(IFERROR(AE1134,"#N/C")="#N/C",AD1134,"#N/C")))))), _xlpm.finalResult,IF(OR(_xlpm.computedResult="",_xlpm.computedResult="#N/C"),_xlpm.fallback,_xlpm.computedResult), INDEX(_xlpm.finalResult,1)))</f>
        <v>Muscoidea</v>
      </c>
      <c r="AI1134" s="106" t="s">
        <v>35</v>
      </c>
      <c r="AJ1134" s="55" t="str">
        <f t="shared" si="154"/>
        <v>Insecta.Diptera.Brachycera.Muscomorpha.Muscoidea.#N/C.#N/C.#N/C.#N/C</v>
      </c>
    </row>
    <row r="1135" spans="1:36" x14ac:dyDescent="0.25">
      <c r="A1135" s="3">
        <v>353</v>
      </c>
      <c r="B1135" s="50" t="str">
        <f t="shared" si="152"/>
        <v>FAIR-D4_353</v>
      </c>
      <c r="C1135" s="51" t="s">
        <v>908</v>
      </c>
      <c r="D1135" s="4">
        <f t="shared" si="156"/>
        <v>45171</v>
      </c>
      <c r="E1135" s="1" t="s">
        <v>1315</v>
      </c>
      <c r="F1135" s="81" t="str">
        <f>HYPERLINK(VLOOKUP(E1135,Video_List!G:K,5),"video")</f>
        <v>video</v>
      </c>
      <c r="G1135" s="5" t="str">
        <f>IF(ISBLANK(E1135),"",IFERROR(IF(MATCH(E1135,Video_List!$G:$G,)&gt;0,"ok",""),"errr"))</f>
        <v>ok</v>
      </c>
      <c r="H1135" s="1" t="s">
        <v>1315</v>
      </c>
      <c r="I1135" s="81" t="str">
        <f>HYPERLINK(VLOOKUP(H1135,Video_List!G:K,5),"video")</f>
        <v>video</v>
      </c>
      <c r="J1135" s="5" t="str">
        <f>IF(ISBLANK(H1135),"",IFERROR(IF(MATCH(H1135,Video_List!$G:$G,)&gt;0,"ok",""),"error"))</f>
        <v>ok</v>
      </c>
      <c r="K1135" s="2">
        <v>45171.4605787037</v>
      </c>
      <c r="L1135" s="2">
        <v>45171.460729166698</v>
      </c>
      <c r="M1135" s="59">
        <f t="shared" si="157"/>
        <v>1.5046299813548103E-4</v>
      </c>
      <c r="N1135" s="53" t="s">
        <v>46</v>
      </c>
      <c r="O1135" s="54" t="s">
        <v>35</v>
      </c>
      <c r="P1135" s="54" t="s">
        <v>46</v>
      </c>
      <c r="Q1135" s="6">
        <v>353</v>
      </c>
      <c r="R1135" s="5" t="str">
        <f t="shared" si="155"/>
        <v>FAIR-D4/353</v>
      </c>
      <c r="S1135" s="4" t="str">
        <f>IF(ISBLANK(E1135),"",IF(E1135=H1135, "1 video",CONCATENATE((+COUNTIFS(Video_List!$A:$A,Monitoring!C1135,Video_List!$D:$D,"&lt;=" &amp;Monitoring!L1135)-COUNTIFS(Video_List!$A:$A,Monitoring!C1135,Video_List!$D:$D,"&lt;=" &amp;Monitoring!K1135))+1," videos")))</f>
        <v>1 video</v>
      </c>
      <c r="T1135" s="54" t="s">
        <v>34</v>
      </c>
      <c r="U1135" s="75"/>
      <c r="V1135" s="7" t="str">
        <f t="shared" si="153"/>
        <v/>
      </c>
      <c r="W1135" s="97" t="s">
        <v>35</v>
      </c>
      <c r="X1135" s="98" t="s">
        <v>35</v>
      </c>
      <c r="Y1135" s="95" t="s">
        <v>85</v>
      </c>
      <c r="Z1135" s="95" t="s">
        <v>289</v>
      </c>
      <c r="AA1135" s="95" t="s">
        <v>49</v>
      </c>
      <c r="AB1135" s="87" t="str">
        <f>+IFERROR(IF(AC1135="#N/C","#N/C",INDEX(Taxonomy_UniqueValues!D:D,MATCH(AC1135,Taxonomy_UniqueValues!E:E,0))),"#N/C")</f>
        <v>#N/C</v>
      </c>
      <c r="AC1135" s="99" t="s">
        <v>37</v>
      </c>
      <c r="AD1135" s="99" t="s">
        <v>37</v>
      </c>
      <c r="AE1135" s="99" t="s">
        <v>37</v>
      </c>
      <c r="AF1135" s="100" t="s">
        <v>37</v>
      </c>
      <c r="AG1135" s="88" t="s">
        <v>37</v>
      </c>
      <c r="AH1135" s="39" t="str" cm="1">
        <f t="array" ref="AH1135">IF(LEN(V1135)&gt;1,V1135,_xlfn.LET(_xlpm.cls,Y1135, _xlpm.ord,IFERROR(Z1135,"#N/C"), _xlpm.subord,IFERROR(AA1135,"#N/C"), _xlpm.infr,IFERROR(AB1135,"#N/C"), _xlpm.sf,IFERROR(AC1135,"#N/C"), _xlpm.fam,IFERROR(AD1135,"#N/C"), _xlpm.subfam,IF(TRIM(AE1135)="-","#N/C",IFERROR(AE1135,"#N/C")),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_xlpm.fallback,IF(IFERROR(Z1135,"#N/C")="#N/C",Y1135,IF(IFERROR(AA1135,"#N/C")="#N/C",Z1135,IF(IFERROR(AB1135,"#N/C")="#N/C",AA1135,IF(IFERROR(AC1135,"#N/C")="#N/C",AB1135,IF(IFERROR(AD1135,"#N/C")="#N/C",AC1135,IF(IFERROR(AE1135,"#N/C")="#N/C",AD1135,"#N/C")))))), _xlpm.finalResult,IF(OR(_xlpm.computedResult="",_xlpm.computedResult="#N/C"),_xlpm.fallback,_xlpm.computedResult), INDEX(_xlpm.finalResult,1)))</f>
        <v>Brachycera</v>
      </c>
      <c r="AI1135" s="106" t="s">
        <v>35</v>
      </c>
      <c r="AJ1135" s="55" t="str">
        <f t="shared" si="154"/>
        <v>Insecta.Diptera.Brachycera.#N/C.#N/C.#N/C.#N/C.#N/C.#N/C</v>
      </c>
    </row>
    <row r="1136" spans="1:36" x14ac:dyDescent="0.25">
      <c r="A1136" s="3">
        <v>354</v>
      </c>
      <c r="B1136" s="50" t="str">
        <f t="shared" si="152"/>
        <v>FAIR-D4_354</v>
      </c>
      <c r="C1136" s="51" t="s">
        <v>908</v>
      </c>
      <c r="D1136" s="4">
        <f t="shared" si="156"/>
        <v>45171</v>
      </c>
      <c r="E1136" s="1" t="s">
        <v>1316</v>
      </c>
      <c r="F1136" s="81" t="str">
        <f>HYPERLINK(VLOOKUP(E1136,Video_List!G:K,5),"video")</f>
        <v>video</v>
      </c>
      <c r="G1136" s="5" t="str">
        <f>IF(ISBLANK(E1136),"",IFERROR(IF(MATCH(E1136,Video_List!$G:$G,)&gt;0,"ok",""),"errr"))</f>
        <v>ok</v>
      </c>
      <c r="H1136" s="1" t="s">
        <v>1316</v>
      </c>
      <c r="I1136" s="81" t="str">
        <f>HYPERLINK(VLOOKUP(H1136,Video_List!G:K,5),"video")</f>
        <v>video</v>
      </c>
      <c r="J1136" s="5" t="str">
        <f>IF(ISBLANK(H1136),"",IFERROR(IF(MATCH(H1136,Video_List!$G:$G,)&gt;0,"ok",""),"error"))</f>
        <v>ok</v>
      </c>
      <c r="K1136" s="2">
        <v>45171.465868055602</v>
      </c>
      <c r="L1136" s="2">
        <v>45171.465972222199</v>
      </c>
      <c r="M1136" s="59">
        <f t="shared" si="157"/>
        <v>1.041665964294225E-4</v>
      </c>
      <c r="N1136" s="53" t="s">
        <v>46</v>
      </c>
      <c r="O1136" s="54" t="s">
        <v>35</v>
      </c>
      <c r="P1136" s="54" t="s">
        <v>46</v>
      </c>
      <c r="Q1136" s="6">
        <v>354</v>
      </c>
      <c r="R1136" s="5" t="str">
        <f t="shared" si="155"/>
        <v>FAIR-D4/354</v>
      </c>
      <c r="S1136" s="4" t="str">
        <f>IF(ISBLANK(E1136),"",IF(E1136=H1136, "1 video",CONCATENATE((+COUNTIFS(Video_List!$A:$A,Monitoring!C1136,Video_List!$D:$D,"&lt;=" &amp;Monitoring!L1136)-COUNTIFS(Video_List!$A:$A,Monitoring!C1136,Video_List!$D:$D,"&lt;=" &amp;Monitoring!K1136))+1," videos")))</f>
        <v>1 video</v>
      </c>
      <c r="T1136" s="54" t="s">
        <v>34</v>
      </c>
      <c r="U1136" s="75"/>
      <c r="V1136" s="7" t="str">
        <f t="shared" si="153"/>
        <v/>
      </c>
      <c r="W1136" s="97" t="s">
        <v>35</v>
      </c>
      <c r="X1136" s="98" t="s">
        <v>35</v>
      </c>
      <c r="Y1136" s="95" t="s">
        <v>85</v>
      </c>
      <c r="Z1136" s="95" t="s">
        <v>289</v>
      </c>
      <c r="AA1136" s="95" t="s">
        <v>49</v>
      </c>
      <c r="AB1136" s="87" t="str">
        <f>+IFERROR(IF(AC1136="#N/C","#N/C",INDEX(Taxonomy_UniqueValues!D:D,MATCH(AC1136,Taxonomy_UniqueValues!E:E,0))),"#N/C")</f>
        <v>#N/C</v>
      </c>
      <c r="AC1136" s="99" t="s">
        <v>37</v>
      </c>
      <c r="AD1136" s="99" t="s">
        <v>37</v>
      </c>
      <c r="AE1136" s="99" t="s">
        <v>37</v>
      </c>
      <c r="AF1136" s="100" t="s">
        <v>37</v>
      </c>
      <c r="AG1136" s="88" t="s">
        <v>37</v>
      </c>
      <c r="AH1136" s="39" t="str" cm="1">
        <f t="array" ref="AH1136">IF(LEN(V1136)&gt;1,V1136,_xlfn.LET(_xlpm.cls,Y1136, _xlpm.ord,IFERROR(Z1136,"#N/C"), _xlpm.subord,IFERROR(AA1136,"#N/C"), _xlpm.infr,IFERROR(AB1136,"#N/C"), _xlpm.sf,IFERROR(AC1136,"#N/C"), _xlpm.fam,IFERROR(AD1136,"#N/C"), _xlpm.subfam,IF(TRIM(AE1136)="-","#N/C",IFERROR(AE1136,"#N/C")),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_xlpm.fallback,IF(IFERROR(Z1136,"#N/C")="#N/C",Y1136,IF(IFERROR(AA1136,"#N/C")="#N/C",Z1136,IF(IFERROR(AB1136,"#N/C")="#N/C",AA1136,IF(IFERROR(AC1136,"#N/C")="#N/C",AB1136,IF(IFERROR(AD1136,"#N/C")="#N/C",AC1136,IF(IFERROR(AE1136,"#N/C")="#N/C",AD1136,"#N/C")))))), _xlpm.finalResult,IF(OR(_xlpm.computedResult="",_xlpm.computedResult="#N/C"),_xlpm.fallback,_xlpm.computedResult), INDEX(_xlpm.finalResult,1)))</f>
        <v>Brachycera</v>
      </c>
      <c r="AI1136" s="106" t="s">
        <v>35</v>
      </c>
      <c r="AJ1136" s="55" t="str">
        <f t="shared" si="154"/>
        <v>Insecta.Diptera.Brachycera.#N/C.#N/C.#N/C.#N/C.#N/C.#N/C</v>
      </c>
    </row>
    <row r="1137" spans="1:36" x14ac:dyDescent="0.25">
      <c r="A1137" s="3">
        <v>356</v>
      </c>
      <c r="B1137" s="50" t="str">
        <f t="shared" si="152"/>
        <v>FAIR-D4_356</v>
      </c>
      <c r="C1137" s="51" t="s">
        <v>908</v>
      </c>
      <c r="D1137" s="4">
        <f t="shared" si="156"/>
        <v>45171</v>
      </c>
      <c r="E1137" s="1" t="s">
        <v>1317</v>
      </c>
      <c r="F1137" s="81" t="str">
        <f>HYPERLINK(VLOOKUP(E1137,Video_List!G:K,5),"video")</f>
        <v>video</v>
      </c>
      <c r="G1137" s="5" t="str">
        <f>IF(ISBLANK(E1137),"",IFERROR(IF(MATCH(E1137,Video_List!$G:$G,)&gt;0,"ok",""),"errr"))</f>
        <v>ok</v>
      </c>
      <c r="H1137" s="1" t="s">
        <v>1317</v>
      </c>
      <c r="I1137" s="81" t="str">
        <f>HYPERLINK(VLOOKUP(H1137,Video_List!G:K,5),"video")</f>
        <v>video</v>
      </c>
      <c r="J1137" s="5" t="str">
        <f>IF(ISBLANK(H1137),"",IFERROR(IF(MATCH(H1137,Video_List!$G:$G,)&gt;0,"ok",""),"error"))</f>
        <v>ok</v>
      </c>
      <c r="K1137" s="2">
        <v>45171.473530092597</v>
      </c>
      <c r="L1137" s="2">
        <v>45171.474062499998</v>
      </c>
      <c r="M1137" s="59">
        <f t="shared" si="157"/>
        <v>5.3240740089677274E-4</v>
      </c>
      <c r="N1137" s="53" t="s">
        <v>31</v>
      </c>
      <c r="O1137" s="54" t="s">
        <v>32</v>
      </c>
      <c r="P1137" s="54" t="s">
        <v>33</v>
      </c>
      <c r="Q1137" s="6">
        <v>356</v>
      </c>
      <c r="R1137" s="5" t="str">
        <f t="shared" si="155"/>
        <v>FAIR-D4/356</v>
      </c>
      <c r="S1137" s="4" t="str">
        <f>IF(ISBLANK(E1137),"",IF(E1137=H1137, "1 video",CONCATENATE((+COUNTIFS(Video_List!$A:$A,Monitoring!C1137,Video_List!$D:$D,"&lt;=" &amp;Monitoring!L1137)-COUNTIFS(Video_List!$A:$A,Monitoring!C1137,Video_List!$D:$D,"&lt;=" &amp;Monitoring!K1137))+1," videos")))</f>
        <v>1 video</v>
      </c>
      <c r="T1137" s="54" t="s">
        <v>42</v>
      </c>
      <c r="U1137" s="75"/>
      <c r="V1137" s="7" t="str">
        <f t="shared" si="153"/>
        <v/>
      </c>
      <c r="W1137" s="93" t="s">
        <v>32</v>
      </c>
      <c r="X1137" s="94" t="s">
        <v>32</v>
      </c>
      <c r="Y1137" s="95" t="s">
        <v>85</v>
      </c>
      <c r="Z1137" s="95" t="s">
        <v>289</v>
      </c>
      <c r="AA1137" s="95" t="s">
        <v>49</v>
      </c>
      <c r="AB1137" s="87" t="str">
        <f>+IFERROR(IF(AC1137="#N/C","#N/C",INDEX(Taxonomy_UniqueValues!D:D,MATCH(AC1137,Taxonomy_UniqueValues!E:E,0))),"#N/C")</f>
        <v>Muscomorpha</v>
      </c>
      <c r="AC1137" s="95" t="s">
        <v>1276</v>
      </c>
      <c r="AD1137" s="95" t="s">
        <v>1277</v>
      </c>
      <c r="AE1137" s="95" t="s">
        <v>914</v>
      </c>
      <c r="AF1137" s="96" t="s">
        <v>220</v>
      </c>
      <c r="AG1137" s="88" t="s">
        <v>37</v>
      </c>
      <c r="AH1137" s="39" t="str" cm="1">
        <f t="array" ref="AH1137">IF(LEN(V1137)&gt;1,V1137,_xlfn.LET(_xlpm.cls,Y1137, _xlpm.ord,IFERROR(Z1137,"#N/C"), _xlpm.subord,IFERROR(AA1137,"#N/C"), _xlpm.infr,IFERROR(AB1137,"#N/C"), _xlpm.sf,IFERROR(AC1137,"#N/C"), _xlpm.fam,IFERROR(AD1137,"#N/C"), _xlpm.subfam,IF(TRIM(AE1137)="-","#N/C",IFERROR(AE1137,"#N/C")),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_xlpm.fallback,IF(IFERROR(Z1137,"#N/C")="#N/C",Y1137,IF(IFERROR(AA1137,"#N/C")="#N/C",Z1137,IF(IFERROR(AB1137,"#N/C")="#N/C",AA1137,IF(IFERROR(AC1137,"#N/C")="#N/C",AB1137,IF(IFERROR(AD1137,"#N/C")="#N/C",AC1137,IF(IFERROR(AE1137,"#N/C")="#N/C",AD1137,"#N/C")))))), _xlpm.finalResult,IF(OR(_xlpm.computedResult="",_xlpm.computedResult="#N/C"),_xlpm.fallback,_xlpm.computedResult), INDEX(_xlpm.finalResult,1)))</f>
        <v>hoverfly</v>
      </c>
      <c r="AI1137" s="106" t="s">
        <v>35</v>
      </c>
      <c r="AJ1137" s="55" t="str">
        <f t="shared" si="154"/>
        <v>Insecta.Diptera.Brachycera.Muscomorpha.Syrphoidea.Syrphidae.Syrphinae.Episyrphus.#N/C</v>
      </c>
    </row>
    <row r="1138" spans="1:36" x14ac:dyDescent="0.25">
      <c r="A1138" s="3">
        <v>355</v>
      </c>
      <c r="B1138" s="50" t="str">
        <f t="shared" si="152"/>
        <v>FAIR-D4_355</v>
      </c>
      <c r="C1138" s="51" t="s">
        <v>908</v>
      </c>
      <c r="D1138" s="4">
        <f t="shared" si="156"/>
        <v>45171</v>
      </c>
      <c r="E1138" s="1" t="s">
        <v>1317</v>
      </c>
      <c r="F1138" s="81" t="str">
        <f>HYPERLINK(VLOOKUP(E1138,Video_List!G:K,5),"video")</f>
        <v>video</v>
      </c>
      <c r="G1138" s="5" t="str">
        <f>IF(ISBLANK(E1138),"",IFERROR(IF(MATCH(E1138,Video_List!$G:$G,)&gt;0,"ok",""),"errr"))</f>
        <v>ok</v>
      </c>
      <c r="H1138" s="1" t="s">
        <v>1318</v>
      </c>
      <c r="I1138" s="81" t="str">
        <f>HYPERLINK(VLOOKUP(H1138,Video_List!G:K,5),"video")</f>
        <v>video</v>
      </c>
      <c r="J1138" s="5" t="str">
        <f>IF(ISBLANK(H1138),"",IFERROR(IF(MATCH(H1138,Video_List!$G:$G,)&gt;0,"ok",""),"error"))</f>
        <v>ok</v>
      </c>
      <c r="K1138" s="2">
        <v>45171.473530092597</v>
      </c>
      <c r="L1138" s="2">
        <v>45171.478750000002</v>
      </c>
      <c r="M1138" s="59">
        <f t="shared" si="157"/>
        <v>5.2199074052623473E-3</v>
      </c>
      <c r="N1138" s="53" t="s">
        <v>31</v>
      </c>
      <c r="O1138" s="54" t="s">
        <v>32</v>
      </c>
      <c r="P1138" s="54" t="s">
        <v>33</v>
      </c>
      <c r="Q1138" s="6">
        <v>355</v>
      </c>
      <c r="R1138" s="5" t="str">
        <f t="shared" si="155"/>
        <v>FAIR-D4/355</v>
      </c>
      <c r="S1138" s="4" t="str">
        <f>IF(ISBLANK(E1138),"",IF(E1138=H1138, "1 video",CONCATENATE((+COUNTIFS(Video_List!$A:$A,Monitoring!C1138,Video_List!$D:$D,"&lt;=" &amp;Monitoring!L1138)-COUNTIFS(Video_List!$A:$A,Monitoring!C1138,Video_List!$D:$D,"&lt;=" &amp;Monitoring!K1138))+1," videos")))</f>
        <v>4 videos</v>
      </c>
      <c r="T1138" s="54" t="s">
        <v>34</v>
      </c>
      <c r="U1138" s="75"/>
      <c r="V1138" s="7" t="str">
        <f t="shared" si="153"/>
        <v/>
      </c>
      <c r="W1138" s="93" t="s">
        <v>32</v>
      </c>
      <c r="X1138" s="98" t="s">
        <v>35</v>
      </c>
      <c r="Y1138" s="87" t="str">
        <f>+IFERROR(IF(Z1138="#N/C","#N/C",IF(Z1138=0,INDEX(Taxonomy_UniqueValues!A:A,MATCH(AA1138,Taxonomy_UniqueValues!C:C,0)),INDEX(Taxonomy_UniqueValues!A:A,MATCH(Z1138,Taxonomy_UniqueValues!B:B,0)))),"#N/C")</f>
        <v>Insecta</v>
      </c>
      <c r="Z1138" s="87" t="str">
        <f>+IFERROR(IF(AA1138="#N/C","#N/C",IF(AA1138=0,INDEX(Taxonomy_UniqueValues!B:B,MATCH(AB1138,Taxonomy_UniqueValues!D:D,0)),INDEX(Taxonomy_UniqueValues!B:B,MATCH(AA1138,Taxonomy_UniqueValues!C:C,0)))),"#N/C")</f>
        <v>Diptera</v>
      </c>
      <c r="AA1138" s="87" t="str">
        <f>+IFERROR(IF(AB1138="#N/C","#N/C",IF(AB1138=0,INDEX(Taxonomy_UniqueValues!C:C,MATCH(AC1138,Taxonomy_UniqueValues!E:E,0)),INDEX(Taxonomy_UniqueValues!C:C,MATCH(AB1138,Taxonomy_UniqueValues!D:D,0)))),"#N/C")</f>
        <v>Brachycera</v>
      </c>
      <c r="AB1138" s="87" t="str">
        <f>+IFERROR(IF(AC1138="#N/C","#N/C",IF(AC1138=0,INDEX(Taxonomy_UniqueValues!D:D,MATCH(AD1138,Taxonomy_UniqueValues!F:F,0)),INDEX(Taxonomy_UniqueValues!D:D,MATCH(AC1138,Taxonomy_UniqueValues!E:E,0)))),"#N/C")</f>
        <v>Muscomorpha</v>
      </c>
      <c r="AC1138" s="87" t="str">
        <f>+IFERROR(IF(AD1138="#N/C","#N/C",IF(AD1138=0,INDEX(Taxonomy_UniqueValues!E:E,MATCH(AE1138,Taxonomy_UniqueValues!G:G,0)),INDEX(Taxonomy_UniqueValues!E:E,MATCH(AD1138,Taxonomy_UniqueValues!F:F,0)))),"#N/C")</f>
        <v>Muscoidea</v>
      </c>
      <c r="AD1138" s="87" t="str">
        <f>+IFERROR(IF(AE1138="#N/C","#N/C",IF(AE1138=0,INDEX(Taxonomy_UniqueValues!F:F,MATCH(AF1138,Taxonomy_UniqueValues!H:H,0)),INDEX(Taxonomy_UniqueValues!F:F,MATCH(AE1138,Taxonomy_UniqueValues!G:G,0)))),"#N/C")</f>
        <v>Fanniidae</v>
      </c>
      <c r="AE1138" s="87">
        <f>+IFERROR(IF(AF1138="#N/C","#N/C",INDEX(Taxonomy_UniqueValues!G:G,MATCH(AF1138,Taxonomy_UniqueValues!H:H,0))),"#N/C")</f>
        <v>0</v>
      </c>
      <c r="AF1138" s="96" t="s">
        <v>39</v>
      </c>
      <c r="AG1138" s="88" t="s">
        <v>37</v>
      </c>
      <c r="AH1138" s="39" t="str" cm="1">
        <f t="array" ref="AH1138">IF(LEN(V1138)&gt;1,V1138,_xlfn.LET(_xlpm.cls,Y1138, _xlpm.ord,IFERROR(Z1138,"#N/C"), _xlpm.subord,IFERROR(AA1138,"#N/C"), _xlpm.infr,IFERROR(AB1138,"#N/C"), _xlpm.sf,IFERROR(AC1138,"#N/C"), _xlpm.fam,IFERROR(AD1138,"#N/C"), _xlpm.subfam,IF(TRIM(AE1138)="-","#N/C",IFERROR(AE1138,"#N/C")),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_xlpm.fallback,IF(IFERROR(Z1138,"#N/C")="#N/C",Y1138,IF(IFERROR(AA1138,"#N/C")="#N/C",Z1138,IF(IFERROR(AB1138,"#N/C")="#N/C",AA1138,IF(IFERROR(AC1138,"#N/C")="#N/C",AB1138,IF(IFERROR(AD1138,"#N/C")="#N/C",AC1138,IF(IFERROR(AE1138,"#N/C")="#N/C",AD1138,"#N/C")))))), _xlpm.finalResult,IF(OR(_xlpm.computedResult="",_xlpm.computedResult="#N/C"),_xlpm.fallback,_xlpm.computedResult), INDEX(_xlpm.finalResult,1)))</f>
        <v>fly</v>
      </c>
      <c r="AI1138" s="106" t="s">
        <v>35</v>
      </c>
      <c r="AJ1138" s="55" t="str">
        <f t="shared" si="154"/>
        <v>Insecta.Diptera.Brachycera.Muscomorpha.Muscoidea.Fanniidae.0.Fannia.#N/C</v>
      </c>
    </row>
    <row r="1139" spans="1:36" x14ac:dyDescent="0.25">
      <c r="A1139" s="3">
        <v>357</v>
      </c>
      <c r="B1139" s="50" t="str">
        <f t="shared" si="152"/>
        <v>FAIR-D4_357</v>
      </c>
      <c r="C1139" s="51" t="s">
        <v>908</v>
      </c>
      <c r="D1139" s="4">
        <f t="shared" si="156"/>
        <v>45171</v>
      </c>
      <c r="E1139" s="1" t="s">
        <v>1319</v>
      </c>
      <c r="F1139" s="81" t="str">
        <f>HYPERLINK(VLOOKUP(E1139,Video_List!G:K,5),"video")</f>
        <v>video</v>
      </c>
      <c r="G1139" s="5" t="str">
        <f>IF(ISBLANK(E1139),"",IFERROR(IF(MATCH(E1139,Video_List!$G:$G,)&gt;0,"ok",""),"errr"))</f>
        <v>ok</v>
      </c>
      <c r="H1139" s="1" t="s">
        <v>1319</v>
      </c>
      <c r="I1139" s="81" t="str">
        <f>HYPERLINK(VLOOKUP(H1139,Video_List!G:K,5),"video")</f>
        <v>video</v>
      </c>
      <c r="J1139" s="5" t="str">
        <f>IF(ISBLANK(H1139),"",IFERROR(IF(MATCH(H1139,Video_List!$G:$G,)&gt;0,"ok",""),"error"))</f>
        <v>ok</v>
      </c>
      <c r="K1139" s="2">
        <v>45171.475543981498</v>
      </c>
      <c r="L1139" s="2">
        <v>45171.476041666698</v>
      </c>
      <c r="M1139" s="59">
        <f t="shared" si="157"/>
        <v>4.9768519966164604E-4</v>
      </c>
      <c r="N1139" s="53" t="s">
        <v>31</v>
      </c>
      <c r="O1139" s="54" t="s">
        <v>35</v>
      </c>
      <c r="P1139" s="54" t="s">
        <v>33</v>
      </c>
      <c r="Q1139" s="6">
        <v>357</v>
      </c>
      <c r="R1139" s="5" t="str">
        <f t="shared" si="155"/>
        <v>FAIR-D4/357</v>
      </c>
      <c r="S1139" s="4" t="str">
        <f>IF(ISBLANK(E1139),"",IF(E1139=H1139, "1 video",CONCATENATE((+COUNTIFS(Video_List!$A:$A,Monitoring!C1139,Video_List!$D:$D,"&lt;=" &amp;Monitoring!L1139)-COUNTIFS(Video_List!$A:$A,Monitoring!C1139,Video_List!$D:$D,"&lt;=" &amp;Monitoring!K1139))+1," videos")))</f>
        <v>1 video</v>
      </c>
      <c r="T1139" s="54" t="s">
        <v>34</v>
      </c>
      <c r="U1139" s="75"/>
      <c r="V1139" s="7" t="str">
        <f t="shared" si="153"/>
        <v/>
      </c>
      <c r="W1139" s="93" t="s">
        <v>32</v>
      </c>
      <c r="X1139" s="98" t="s">
        <v>35</v>
      </c>
      <c r="Y1139" s="95" t="s">
        <v>85</v>
      </c>
      <c r="Z1139" s="95" t="s">
        <v>289</v>
      </c>
      <c r="AA1139" s="95" t="s">
        <v>49</v>
      </c>
      <c r="AB1139" s="87" t="str">
        <f>+IFERROR(IF(AC1139="#N/C","#N/C",INDEX(Taxonomy_UniqueValues!D:D,MATCH(AC1139,Taxonomy_UniqueValues!E:E,0))),"#N/C")</f>
        <v>Muscomorpha</v>
      </c>
      <c r="AC1139" s="95" t="s">
        <v>36</v>
      </c>
      <c r="AD1139" s="99" t="s">
        <v>37</v>
      </c>
      <c r="AE1139" s="99" t="s">
        <v>37</v>
      </c>
      <c r="AF1139" s="100" t="s">
        <v>37</v>
      </c>
      <c r="AG1139" s="88" t="s">
        <v>37</v>
      </c>
      <c r="AH1139" s="39" t="str" cm="1">
        <f t="array" ref="AH1139">IF(LEN(V1139)&gt;1,V1139,_xlfn.LET(_xlpm.cls,Y1139, _xlpm.ord,IFERROR(Z1139,"#N/C"), _xlpm.subord,IFERROR(AA1139,"#N/C"), _xlpm.infr,IFERROR(AB1139,"#N/C"), _xlpm.sf,IFERROR(AC1139,"#N/C"), _xlpm.fam,IFERROR(AD1139,"#N/C"), _xlpm.subfam,IF(TRIM(AE1139)="-","#N/C",IFERROR(AE1139,"#N/C")),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_xlpm.fallback,IF(IFERROR(Z1139,"#N/C")="#N/C",Y1139,IF(IFERROR(AA1139,"#N/C")="#N/C",Z1139,IF(IFERROR(AB1139,"#N/C")="#N/C",AA1139,IF(IFERROR(AC1139,"#N/C")="#N/C",AB1139,IF(IFERROR(AD1139,"#N/C")="#N/C",AC1139,IF(IFERROR(AE1139,"#N/C")="#N/C",AD1139,"#N/C")))))), _xlpm.finalResult,IF(OR(_xlpm.computedResult="",_xlpm.computedResult="#N/C"),_xlpm.fallback,_xlpm.computedResult), INDEX(_xlpm.finalResult,1)))</f>
        <v>Muscoidea</v>
      </c>
      <c r="AI1139" s="106" t="s">
        <v>35</v>
      </c>
      <c r="AJ1139" s="55" t="str">
        <f t="shared" si="154"/>
        <v>Insecta.Diptera.Brachycera.Muscomorpha.Muscoidea.#N/C.#N/C.#N/C.#N/C</v>
      </c>
    </row>
    <row r="1140" spans="1:36" x14ac:dyDescent="0.25">
      <c r="A1140" s="3">
        <v>358</v>
      </c>
      <c r="B1140" s="50" t="str">
        <f t="shared" si="152"/>
        <v>FAIR-D4_358</v>
      </c>
      <c r="C1140" s="51" t="s">
        <v>908</v>
      </c>
      <c r="D1140" s="4">
        <f t="shared" si="156"/>
        <v>45171</v>
      </c>
      <c r="E1140" s="1" t="s">
        <v>1320</v>
      </c>
      <c r="F1140" s="81" t="str">
        <f>HYPERLINK(VLOOKUP(E1140,Video_List!G:K,5),"video")</f>
        <v>video</v>
      </c>
      <c r="G1140" s="5" t="str">
        <f>IF(ISBLANK(E1140),"",IFERROR(IF(MATCH(E1140,Video_List!$G:$G,)&gt;0,"ok",""),"errr"))</f>
        <v>ok</v>
      </c>
      <c r="H1140" s="1" t="s">
        <v>1320</v>
      </c>
      <c r="I1140" s="81" t="str">
        <f>HYPERLINK(VLOOKUP(H1140,Video_List!G:K,5),"video")</f>
        <v>video</v>
      </c>
      <c r="J1140" s="5" t="str">
        <f>IF(ISBLANK(H1140),"",IFERROR(IF(MATCH(H1140,Video_List!$G:$G,)&gt;0,"ok",""),"error"))</f>
        <v>ok</v>
      </c>
      <c r="K1140" s="2">
        <v>45171.515185185199</v>
      </c>
      <c r="L1140" s="2">
        <v>45171.5154861111</v>
      </c>
      <c r="M1140" s="59">
        <f t="shared" si="157"/>
        <v>3.0092590168351308E-4</v>
      </c>
      <c r="N1140" s="53" t="s">
        <v>46</v>
      </c>
      <c r="O1140" s="54" t="s">
        <v>32</v>
      </c>
      <c r="P1140" s="54" t="s">
        <v>33</v>
      </c>
      <c r="Q1140" s="6">
        <v>358</v>
      </c>
      <c r="R1140" s="5" t="str">
        <f t="shared" si="155"/>
        <v>FAIR-D4/358</v>
      </c>
      <c r="S1140" s="4" t="str">
        <f>IF(ISBLANK(E1140),"",IF(E1140=H1140, "1 video",CONCATENATE((+COUNTIFS(Video_List!$A:$A,Monitoring!C1140,Video_List!$D:$D,"&lt;=" &amp;Monitoring!L1140)-COUNTIFS(Video_List!$A:$A,Monitoring!C1140,Video_List!$D:$D,"&lt;=" &amp;Monitoring!K1140))+1," videos")))</f>
        <v>1 video</v>
      </c>
      <c r="T1140" s="54" t="s">
        <v>34</v>
      </c>
      <c r="U1140" s="75" t="s">
        <v>117</v>
      </c>
      <c r="V1140" s="7" t="str">
        <f t="shared" si="153"/>
        <v/>
      </c>
      <c r="W1140" s="97" t="s">
        <v>35</v>
      </c>
      <c r="X1140" s="98" t="s">
        <v>35</v>
      </c>
      <c r="Y1140" s="95" t="s">
        <v>85</v>
      </c>
      <c r="Z1140" s="95" t="s">
        <v>289</v>
      </c>
      <c r="AA1140" s="95" t="s">
        <v>49</v>
      </c>
      <c r="AB1140" s="87" t="str">
        <f>+IFERROR(IF(AC1140="#N/C","#N/C",INDEX(Taxonomy_UniqueValues!D:D,MATCH(AC1140,Taxonomy_UniqueValues!E:E,0))),"#N/C")</f>
        <v>#N/C</v>
      </c>
      <c r="AC1140" s="99" t="s">
        <v>37</v>
      </c>
      <c r="AD1140" s="99" t="s">
        <v>37</v>
      </c>
      <c r="AE1140" s="99" t="s">
        <v>37</v>
      </c>
      <c r="AF1140" s="100" t="s">
        <v>37</v>
      </c>
      <c r="AG1140" s="88" t="s">
        <v>37</v>
      </c>
      <c r="AH1140" s="39" t="str" cm="1">
        <f t="array" ref="AH1140">IF(LEN(V1140)&gt;1,V1140,_xlfn.LET(_xlpm.cls,Y1140, _xlpm.ord,IFERROR(Z1140,"#N/C"), _xlpm.subord,IFERROR(AA1140,"#N/C"), _xlpm.infr,IFERROR(AB1140,"#N/C"), _xlpm.sf,IFERROR(AC1140,"#N/C"), _xlpm.fam,IFERROR(AD1140,"#N/C"), _xlpm.subfam,IF(TRIM(AE1140)="-","#N/C",IFERROR(AE1140,"#N/C")),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_xlpm.fallback,IF(IFERROR(Z1140,"#N/C")="#N/C",Y1140,IF(IFERROR(AA1140,"#N/C")="#N/C",Z1140,IF(IFERROR(AB1140,"#N/C")="#N/C",AA1140,IF(IFERROR(AC1140,"#N/C")="#N/C",AB1140,IF(IFERROR(AD1140,"#N/C")="#N/C",AC1140,IF(IFERROR(AE1140,"#N/C")="#N/C",AD1140,"#N/C")))))), _xlpm.finalResult,IF(OR(_xlpm.computedResult="",_xlpm.computedResult="#N/C"),_xlpm.fallback,_xlpm.computedResult), INDEX(_xlpm.finalResult,1)))</f>
        <v>Brachycera</v>
      </c>
      <c r="AI1140" s="106" t="s">
        <v>35</v>
      </c>
      <c r="AJ1140" s="55" t="str">
        <f t="shared" si="154"/>
        <v>Insecta.Diptera.Brachycera.#N/C.#N/C.#N/C.#N/C.#N/C.#N/C</v>
      </c>
    </row>
    <row r="1141" spans="1:36" x14ac:dyDescent="0.25">
      <c r="A1141" s="3">
        <v>359</v>
      </c>
      <c r="B1141" s="50" t="str">
        <f t="shared" si="152"/>
        <v>FAIR-D4_359</v>
      </c>
      <c r="C1141" s="51" t="s">
        <v>908</v>
      </c>
      <c r="D1141" s="4">
        <f t="shared" si="156"/>
        <v>45171</v>
      </c>
      <c r="E1141" s="1" t="s">
        <v>1320</v>
      </c>
      <c r="F1141" s="81" t="str">
        <f>HYPERLINK(VLOOKUP(E1141,Video_List!G:K,5),"video")</f>
        <v>video</v>
      </c>
      <c r="G1141" s="5" t="str">
        <f>IF(ISBLANK(E1141),"",IFERROR(IF(MATCH(E1141,Video_List!$G:$G,)&gt;0,"ok",""),"errr"))</f>
        <v>ok</v>
      </c>
      <c r="H1141" s="1" t="s">
        <v>1320</v>
      </c>
      <c r="I1141" s="81" t="str">
        <f>HYPERLINK(VLOOKUP(H1141,Video_List!G:K,5),"video")</f>
        <v>video</v>
      </c>
      <c r="J1141" s="5" t="str">
        <f>IF(ISBLANK(H1141),"",IFERROR(IF(MATCH(H1141,Video_List!$G:$G,)&gt;0,"ok",""),"error"))</f>
        <v>ok</v>
      </c>
      <c r="K1141" s="2">
        <v>45171.5154861111</v>
      </c>
      <c r="L1141" s="2">
        <v>45171.516099537002</v>
      </c>
      <c r="M1141" s="59">
        <f t="shared" si="157"/>
        <v>6.1342590197455138E-4</v>
      </c>
      <c r="N1141" s="53" t="s">
        <v>31</v>
      </c>
      <c r="O1141" s="54" t="s">
        <v>32</v>
      </c>
      <c r="P1141" s="54" t="s">
        <v>33</v>
      </c>
      <c r="Q1141" s="6">
        <v>359</v>
      </c>
      <c r="R1141" s="5" t="str">
        <f t="shared" si="155"/>
        <v>FAIR-D4/359</v>
      </c>
      <c r="S1141" s="4" t="str">
        <f>IF(ISBLANK(E1141),"",IF(E1141=H1141, "1 video",CONCATENATE((+COUNTIFS(Video_List!$A:$A,Monitoring!C1141,Video_List!$D:$D,"&lt;=" &amp;Monitoring!L1141)-COUNTIFS(Video_List!$A:$A,Monitoring!C1141,Video_List!$D:$D,"&lt;=" &amp;Monitoring!K1141))+1," videos")))</f>
        <v>1 video</v>
      </c>
      <c r="T1141" s="54" t="s">
        <v>185</v>
      </c>
      <c r="U1141" s="75"/>
      <c r="V1141" s="7" t="str">
        <f t="shared" si="153"/>
        <v/>
      </c>
      <c r="W1141" s="93" t="s">
        <v>32</v>
      </c>
      <c r="X1141" s="94" t="s">
        <v>32</v>
      </c>
      <c r="Y1141" s="95" t="s">
        <v>85</v>
      </c>
      <c r="Z1141" s="95" t="s">
        <v>465</v>
      </c>
      <c r="AA1141" s="95" t="s">
        <v>1321</v>
      </c>
      <c r="AB1141" s="87" t="str">
        <f>+IFERROR(IF(AC1141="#N/C","#N/C",INDEX(Taxonomy_UniqueValues!D:D,MATCH(AC1141,Taxonomy_UniqueValues!E:E,0))),"#N/C")</f>
        <v>Cucujiformia</v>
      </c>
      <c r="AC1141" s="95" t="s">
        <v>1322</v>
      </c>
      <c r="AD1141" s="95" t="s">
        <v>962</v>
      </c>
      <c r="AE1141" s="99" t="s">
        <v>37</v>
      </c>
      <c r="AF1141" s="100" t="s">
        <v>37</v>
      </c>
      <c r="AG1141" s="88" t="s">
        <v>37</v>
      </c>
      <c r="AH1141" s="39" t="str" cm="1">
        <f t="array" ref="AH1141">IF(LEN(V1141)&gt;1,V1141,_xlfn.LET(_xlpm.cls,Y1141, _xlpm.ord,IFERROR(Z1141,"#N/C"), _xlpm.subord,IFERROR(AA1141,"#N/C"), _xlpm.infr,IFERROR(AB1141,"#N/C"), _xlpm.sf,IFERROR(AC1141,"#N/C"), _xlpm.fam,IFERROR(AD1141,"#N/C"), _xlpm.subfam,IF(TRIM(AE1141)="-","#N/C",IFERROR(AE1141,"#N/C")),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_xlpm.fallback,IF(IFERROR(Z1141,"#N/C")="#N/C",Y1141,IF(IFERROR(AA1141,"#N/C")="#N/C",Z1141,IF(IFERROR(AB1141,"#N/C")="#N/C",AA1141,IF(IFERROR(AC1141,"#N/C")="#N/C",AB1141,IF(IFERROR(AD1141,"#N/C")="#N/C",AC1141,IF(IFERROR(AE1141,"#N/C")="#N/C",AD1141,"#N/C")))))), _xlpm.finalResult,IF(OR(_xlpm.computedResult="",_xlpm.computedResult="#N/C"),_xlpm.fallback,_xlpm.computedResult), INDEX(_xlpm.finalResult,1)))</f>
        <v>ladybug</v>
      </c>
      <c r="AI1141" s="106" t="s">
        <v>35</v>
      </c>
      <c r="AJ1141" s="55" t="str">
        <f t="shared" si="154"/>
        <v>Insecta.Coleoptera.Polyphaga.Cucujiformia.Coccinelloidea.Coccinellidae.#N/C.#N/C.#N/C</v>
      </c>
    </row>
    <row r="1142" spans="1:36" x14ac:dyDescent="0.25">
      <c r="A1142" s="3">
        <v>360</v>
      </c>
      <c r="B1142" s="50" t="str">
        <f t="shared" si="152"/>
        <v>FAIR-D4_360</v>
      </c>
      <c r="C1142" s="51" t="s">
        <v>908</v>
      </c>
      <c r="D1142" s="4">
        <f t="shared" si="156"/>
        <v>45171</v>
      </c>
      <c r="E1142" s="1" t="s">
        <v>1323</v>
      </c>
      <c r="F1142" s="81" t="str">
        <f>HYPERLINK(VLOOKUP(E1142,Video_List!G:K,5),"video")</f>
        <v>video</v>
      </c>
      <c r="G1142" s="5" t="str">
        <f>IF(ISBLANK(E1142),"",IFERROR(IF(MATCH(E1142,Video_List!$G:$G,)&gt;0,"ok",""),"errr"))</f>
        <v>ok</v>
      </c>
      <c r="H1142" s="1" t="s">
        <v>1323</v>
      </c>
      <c r="I1142" s="81" t="str">
        <f>HYPERLINK(VLOOKUP(H1142,Video_List!G:K,5),"video")</f>
        <v>video</v>
      </c>
      <c r="J1142" s="5" t="str">
        <f>IF(ISBLANK(H1142),"",IFERROR(IF(MATCH(H1142,Video_List!$G:$G,)&gt;0,"ok",""),"error"))</f>
        <v>ok</v>
      </c>
      <c r="K1142" s="2">
        <v>45171.532650462999</v>
      </c>
      <c r="L1142" s="2">
        <v>45171.532662037003</v>
      </c>
      <c r="M1142" s="59">
        <f t="shared" si="157"/>
        <v>1.1574004020076245E-5</v>
      </c>
      <c r="N1142" s="53" t="s">
        <v>46</v>
      </c>
      <c r="O1142" s="54" t="s">
        <v>32</v>
      </c>
      <c r="P1142" s="54" t="s">
        <v>33</v>
      </c>
      <c r="Q1142" s="6">
        <v>360</v>
      </c>
      <c r="R1142" s="5" t="str">
        <f t="shared" si="155"/>
        <v>FAIR-D4/360</v>
      </c>
      <c r="S1142" s="4" t="str">
        <f>IF(ISBLANK(E1142),"",IF(E1142=H1142, "1 video",CONCATENATE((+COUNTIFS(Video_List!$A:$A,Monitoring!C1142,Video_List!$D:$D,"&lt;=" &amp;Monitoring!L1142)-COUNTIFS(Video_List!$A:$A,Monitoring!C1142,Video_List!$D:$D,"&lt;=" &amp;Monitoring!K1142))+1," videos")))</f>
        <v>1 video</v>
      </c>
      <c r="T1142" s="54" t="s">
        <v>34</v>
      </c>
      <c r="U1142" s="75"/>
      <c r="V1142" s="7" t="str">
        <f t="shared" si="153"/>
        <v/>
      </c>
      <c r="W1142" s="93" t="s">
        <v>32</v>
      </c>
      <c r="X1142" s="98" t="s">
        <v>35</v>
      </c>
      <c r="Y1142" s="87" t="str">
        <f>+IFERROR(IF(Z1142="#N/C","#N/C",IF(Z1142=0,INDEX(Taxonomy_UniqueValues!A:A,MATCH(AA1142,Taxonomy_UniqueValues!C:C,0)),INDEX(Taxonomy_UniqueValues!A:A,MATCH(Z1142,Taxonomy_UniqueValues!B:B,0)))),"#N/C")</f>
        <v>Insecta</v>
      </c>
      <c r="Z1142" s="87" t="str">
        <f>+IFERROR(IF(AA1142="#N/C","#N/C",IF(AA1142=0,INDEX(Taxonomy_UniqueValues!B:B,MATCH(AB1142,Taxonomy_UniqueValues!D:D,0)),INDEX(Taxonomy_UniqueValues!B:B,MATCH(AA1142,Taxonomy_UniqueValues!C:C,0)))),"#N/C")</f>
        <v>Diptera</v>
      </c>
      <c r="AA1142" s="87" t="str">
        <f>+IFERROR(IF(AB1142="#N/C","#N/C",IF(AB1142=0,INDEX(Taxonomy_UniqueValues!C:C,MATCH(AC1142,Taxonomy_UniqueValues!E:E,0)),INDEX(Taxonomy_UniqueValues!C:C,MATCH(AB1142,Taxonomy_UniqueValues!D:D,0)))),"#N/C")</f>
        <v>Brachycera</v>
      </c>
      <c r="AB1142" s="87" t="str">
        <f>+IFERROR(IF(AC1142="#N/C","#N/C",IF(AC1142=0,INDEX(Taxonomy_UniqueValues!D:D,MATCH(AD1142,Taxonomy_UniqueValues!F:F,0)),INDEX(Taxonomy_UniqueValues!D:D,MATCH(AC1142,Taxonomy_UniqueValues!E:E,0)))),"#N/C")</f>
        <v>Muscomorpha</v>
      </c>
      <c r="AC1142" s="87" t="str">
        <f>+IFERROR(IF(AD1142="#N/C","#N/C",IF(AD1142=0,INDEX(Taxonomy_UniqueValues!E:E,MATCH(AE1142,Taxonomy_UniqueValues!G:G,0)),INDEX(Taxonomy_UniqueValues!E:E,MATCH(AD1142,Taxonomy_UniqueValues!F:F,0)))),"#N/C")</f>
        <v>Muscoidea</v>
      </c>
      <c r="AD1142" s="87" t="str">
        <f>+IFERROR(IF(AE1142="#N/C","#N/C",IF(AE1142=0,INDEX(Taxonomy_UniqueValues!F:F,MATCH(AF1142,Taxonomy_UniqueValues!H:H,0)),INDEX(Taxonomy_UniqueValues!F:F,MATCH(AE1142,Taxonomy_UniqueValues!G:G,0)))),"#N/C")</f>
        <v>Fanniidae</v>
      </c>
      <c r="AE1142" s="87">
        <f>+IFERROR(IF(AF1142="#N/C","#N/C",INDEX(Taxonomy_UniqueValues!G:G,MATCH(AF1142,Taxonomy_UniqueValues!H:H,0))),"#N/C")</f>
        <v>0</v>
      </c>
      <c r="AF1142" s="96" t="s">
        <v>39</v>
      </c>
      <c r="AG1142" s="88" t="s">
        <v>37</v>
      </c>
      <c r="AH1142" s="39" t="str" cm="1">
        <f t="array" ref="AH1142">IF(LEN(V1142)&gt;1,V1142,_xlfn.LET(_xlpm.cls,Y1142, _xlpm.ord,IFERROR(Z1142,"#N/C"), _xlpm.subord,IFERROR(AA1142,"#N/C"), _xlpm.infr,IFERROR(AB1142,"#N/C"), _xlpm.sf,IFERROR(AC1142,"#N/C"), _xlpm.fam,IFERROR(AD1142,"#N/C"), _xlpm.subfam,IF(TRIM(AE1142)="-","#N/C",IFERROR(AE1142,"#N/C")),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_xlpm.fallback,IF(IFERROR(Z1142,"#N/C")="#N/C",Y1142,IF(IFERROR(AA1142,"#N/C")="#N/C",Z1142,IF(IFERROR(AB1142,"#N/C")="#N/C",AA1142,IF(IFERROR(AC1142,"#N/C")="#N/C",AB1142,IF(IFERROR(AD1142,"#N/C")="#N/C",AC1142,IF(IFERROR(AE1142,"#N/C")="#N/C",AD1142,"#N/C")))))), _xlpm.finalResult,IF(OR(_xlpm.computedResult="",_xlpm.computedResult="#N/C"),_xlpm.fallback,_xlpm.computedResult), INDEX(_xlpm.finalResult,1)))</f>
        <v>fly</v>
      </c>
      <c r="AI1142" s="106" t="s">
        <v>35</v>
      </c>
      <c r="AJ1142" s="55" t="str">
        <f t="shared" si="154"/>
        <v>Insecta.Diptera.Brachycera.Muscomorpha.Muscoidea.Fanniidae.0.Fannia.#N/C</v>
      </c>
    </row>
    <row r="1143" spans="1:36" x14ac:dyDescent="0.25">
      <c r="A1143" s="3">
        <v>361</v>
      </c>
      <c r="B1143" s="50" t="str">
        <f t="shared" si="152"/>
        <v>FAIR-D4_361</v>
      </c>
      <c r="C1143" s="51" t="s">
        <v>908</v>
      </c>
      <c r="D1143" s="4">
        <f t="shared" si="156"/>
        <v>45171</v>
      </c>
      <c r="E1143" s="1" t="s">
        <v>1324</v>
      </c>
      <c r="F1143" s="81" t="str">
        <f>HYPERLINK(VLOOKUP(E1143,Video_List!G:K,5),"video")</f>
        <v>video</v>
      </c>
      <c r="G1143" s="5" t="str">
        <f>IF(ISBLANK(E1143),"",IFERROR(IF(MATCH(E1143,Video_List!$G:$G,)&gt;0,"ok",""),"errr"))</f>
        <v>ok</v>
      </c>
      <c r="H1143" s="1" t="s">
        <v>1325</v>
      </c>
      <c r="I1143" s="81" t="str">
        <f>HYPERLINK(VLOOKUP(H1143,Video_List!G:K,5),"video")</f>
        <v>video</v>
      </c>
      <c r="J1143" s="5" t="str">
        <f>IF(ISBLANK(H1143),"",IFERROR(IF(MATCH(H1143,Video_List!$G:$G,)&gt;0,"ok",""),"error"))</f>
        <v>ok</v>
      </c>
      <c r="K1143" s="2">
        <v>45171.561585648102</v>
      </c>
      <c r="L1143" s="2">
        <v>45171.5676157407</v>
      </c>
      <c r="M1143" s="59">
        <f t="shared" si="157"/>
        <v>6.030092597939074E-3</v>
      </c>
      <c r="N1143" s="53" t="s">
        <v>46</v>
      </c>
      <c r="O1143" s="54" t="s">
        <v>32</v>
      </c>
      <c r="P1143" s="54" t="s">
        <v>33</v>
      </c>
      <c r="Q1143" s="6">
        <v>361</v>
      </c>
      <c r="R1143" s="5" t="str">
        <f t="shared" si="155"/>
        <v>FAIR-D4/361</v>
      </c>
      <c r="S1143" s="4" t="str">
        <f>IF(ISBLANK(E1143),"",IF(E1143=H1143, "1 video",CONCATENATE((+COUNTIFS(Video_List!$A:$A,Monitoring!C1143,Video_List!$D:$D,"&lt;=" &amp;Monitoring!L1143)-COUNTIFS(Video_List!$A:$A,Monitoring!C1143,Video_List!$D:$D,"&lt;=" &amp;Monitoring!K1143))+1," videos")))</f>
        <v>2 videos</v>
      </c>
      <c r="T1143" s="54" t="s">
        <v>34</v>
      </c>
      <c r="U1143" s="75"/>
      <c r="V1143" s="7" t="str">
        <f t="shared" si="153"/>
        <v/>
      </c>
      <c r="W1143" s="97" t="s">
        <v>35</v>
      </c>
      <c r="X1143" s="98" t="s">
        <v>35</v>
      </c>
      <c r="Y1143" s="95" t="s">
        <v>85</v>
      </c>
      <c r="Z1143" s="95" t="s">
        <v>289</v>
      </c>
      <c r="AA1143" s="95" t="s">
        <v>49</v>
      </c>
      <c r="AB1143" s="87" t="str">
        <f>+IFERROR(IF(AC1143="#N/C","#N/C",INDEX(Taxonomy_UniqueValues!D:D,MATCH(AC1143,Taxonomy_UniqueValues!E:E,0))),"#N/C")</f>
        <v>#N/C</v>
      </c>
      <c r="AC1143" s="99" t="s">
        <v>37</v>
      </c>
      <c r="AD1143" s="99" t="s">
        <v>37</v>
      </c>
      <c r="AE1143" s="99" t="s">
        <v>37</v>
      </c>
      <c r="AF1143" s="100" t="s">
        <v>37</v>
      </c>
      <c r="AG1143" s="88" t="s">
        <v>37</v>
      </c>
      <c r="AH1143" s="39" t="str" cm="1">
        <f t="array" ref="AH1143">IF(LEN(V1143)&gt;1,V1143,_xlfn.LET(_xlpm.cls,Y1143, _xlpm.ord,IFERROR(Z1143,"#N/C"), _xlpm.subord,IFERROR(AA1143,"#N/C"), _xlpm.infr,IFERROR(AB1143,"#N/C"), _xlpm.sf,IFERROR(AC1143,"#N/C"), _xlpm.fam,IFERROR(AD1143,"#N/C"), _xlpm.subfam,IF(TRIM(AE1143)="-","#N/C",IFERROR(AE1143,"#N/C")),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_xlpm.fallback,IF(IFERROR(Z1143,"#N/C")="#N/C",Y1143,IF(IFERROR(AA1143,"#N/C")="#N/C",Z1143,IF(IFERROR(AB1143,"#N/C")="#N/C",AA1143,IF(IFERROR(AC1143,"#N/C")="#N/C",AB1143,IF(IFERROR(AD1143,"#N/C")="#N/C",AC1143,IF(IFERROR(AE1143,"#N/C")="#N/C",AD1143,"#N/C")))))), _xlpm.finalResult,IF(OR(_xlpm.computedResult="",_xlpm.computedResult="#N/C"),_xlpm.fallback,_xlpm.computedResult), INDEX(_xlpm.finalResult,1)))</f>
        <v>Brachycera</v>
      </c>
      <c r="AI1143" s="106" t="s">
        <v>35</v>
      </c>
      <c r="AJ1143" s="55" t="str">
        <f t="shared" si="154"/>
        <v>Insecta.Diptera.Brachycera.#N/C.#N/C.#N/C.#N/C.#N/C.#N/C</v>
      </c>
    </row>
    <row r="1144" spans="1:36" x14ac:dyDescent="0.25">
      <c r="A1144" s="3">
        <v>362</v>
      </c>
      <c r="B1144" s="50" t="str">
        <f t="shared" si="152"/>
        <v>FAIR-D4_362</v>
      </c>
      <c r="C1144" s="51" t="s">
        <v>908</v>
      </c>
      <c r="D1144" s="4">
        <f t="shared" si="156"/>
        <v>45171</v>
      </c>
      <c r="E1144" s="1" t="s">
        <v>1325</v>
      </c>
      <c r="F1144" s="81" t="str">
        <f>HYPERLINK(VLOOKUP(E1144,Video_List!G:K,5),"video")</f>
        <v>video</v>
      </c>
      <c r="G1144" s="5" t="str">
        <f>IF(ISBLANK(E1144),"",IFERROR(IF(MATCH(E1144,Video_List!$G:$G,)&gt;0,"ok",""),"errr"))</f>
        <v>ok</v>
      </c>
      <c r="H1144" s="1" t="s">
        <v>1325</v>
      </c>
      <c r="I1144" s="81" t="str">
        <f>HYPERLINK(VLOOKUP(H1144,Video_List!G:K,5),"video")</f>
        <v>video</v>
      </c>
      <c r="J1144" s="5" t="str">
        <f>IF(ISBLANK(H1144),"",IFERROR(IF(MATCH(H1144,Video_List!$G:$G,)&gt;0,"ok",""),"error"))</f>
        <v>ok</v>
      </c>
      <c r="K1144" s="2">
        <v>45171.567534722199</v>
      </c>
      <c r="L1144" s="2">
        <v>45171.567638888897</v>
      </c>
      <c r="M1144" s="59">
        <f t="shared" si="157"/>
        <v>1.041666982928291E-4</v>
      </c>
      <c r="N1144" s="53" t="s">
        <v>46</v>
      </c>
      <c r="O1144" s="54" t="s">
        <v>35</v>
      </c>
      <c r="P1144" s="54" t="s">
        <v>46</v>
      </c>
      <c r="Q1144" s="6">
        <v>362</v>
      </c>
      <c r="R1144" s="5" t="str">
        <f t="shared" si="155"/>
        <v>FAIR-D4/362</v>
      </c>
      <c r="S1144" s="4" t="str">
        <f>IF(ISBLANK(E1144),"",IF(E1144=H1144, "1 video",CONCATENATE((+COUNTIFS(Video_List!$A:$A,Monitoring!C1144,Video_List!$D:$D,"&lt;=" &amp;Monitoring!L1144)-COUNTIFS(Video_List!$A:$A,Monitoring!C1144,Video_List!$D:$D,"&lt;=" &amp;Monitoring!K1144))+1," videos")))</f>
        <v>1 video</v>
      </c>
      <c r="T1144" s="54" t="s">
        <v>1326</v>
      </c>
      <c r="U1144" s="75"/>
      <c r="V1144" s="7" t="str">
        <f t="shared" si="153"/>
        <v/>
      </c>
      <c r="W1144" s="93" t="s">
        <v>32</v>
      </c>
      <c r="X1144" s="94" t="s">
        <v>32</v>
      </c>
      <c r="Y1144" s="95" t="s">
        <v>85</v>
      </c>
      <c r="Z1144" s="95" t="s">
        <v>1308</v>
      </c>
      <c r="AA1144" s="95" t="s">
        <v>1309</v>
      </c>
      <c r="AB1144" s="87" t="str">
        <f>+IFERROR(IF(AC1144="#N/C","#N/C",INDEX(Taxonomy_UniqueValues!D:D,MATCH(AC1144,Taxonomy_UniqueValues!E:E,0))),"#N/C")</f>
        <v>Parasitica</v>
      </c>
      <c r="AC1144" s="95" t="s">
        <v>1327</v>
      </c>
      <c r="AD1144" s="95" t="s">
        <v>1328</v>
      </c>
      <c r="AE1144" s="99" t="s">
        <v>37</v>
      </c>
      <c r="AF1144" s="100" t="s">
        <v>37</v>
      </c>
      <c r="AG1144" s="88" t="s">
        <v>37</v>
      </c>
      <c r="AH1144" s="39" t="str" cm="1">
        <f t="array" ref="AH1144">IF(LEN(V1144)&gt;1,V1144,_xlfn.LET(_xlpm.cls,Y1144, _xlpm.ord,IFERROR(Z1144,"#N/C"), _xlpm.subord,IFERROR(AA1144,"#N/C"), _xlpm.infr,IFERROR(AB1144,"#N/C"), _xlpm.sf,IFERROR(AC1144,"#N/C"), _xlpm.fam,IFERROR(AD1144,"#N/C"), _xlpm.subfam,IF(TRIM(AE1144)="-","#N/C",IFERROR(AE1144,"#N/C")),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_xlpm.fallback,IF(IFERROR(Z1144,"#N/C")="#N/C",Y1144,IF(IFERROR(AA1144,"#N/C")="#N/C",Z1144,IF(IFERROR(AB1144,"#N/C")="#N/C",AA1144,IF(IFERROR(AC1144,"#N/C")="#N/C",AB1144,IF(IFERROR(AD1144,"#N/C")="#N/C",AC1144,IF(IFERROR(AE1144,"#N/C")="#N/C",AD1144,"#N/C")))))), _xlpm.finalResult,IF(OR(_xlpm.computedResult="",_xlpm.computedResult="#N/C"),_xlpm.fallback,_xlpm.computedResult), INDEX(_xlpm.finalResult,1)))</f>
        <v>parasitoid_wasp_small</v>
      </c>
      <c r="AI1144" s="106" t="s">
        <v>35</v>
      </c>
      <c r="AJ1144" s="55" t="str">
        <f t="shared" si="154"/>
        <v>Insecta.Hymenoptera.Apocrita.Parasitica.Chalcidoidea.Eulophidae.#N/C.#N/C.#N/C</v>
      </c>
    </row>
    <row r="1145" spans="1:36" x14ac:dyDescent="0.25">
      <c r="A1145" s="3">
        <v>363</v>
      </c>
      <c r="B1145" s="50" t="str">
        <f t="shared" si="152"/>
        <v>FAIR-D4_363</v>
      </c>
      <c r="C1145" s="51" t="s">
        <v>908</v>
      </c>
      <c r="D1145" s="4">
        <f t="shared" si="156"/>
        <v>45171</v>
      </c>
      <c r="E1145" s="1" t="s">
        <v>1329</v>
      </c>
      <c r="F1145" s="81" t="str">
        <f>HYPERLINK(VLOOKUP(E1145,Video_List!G:K,5),"video")</f>
        <v>video</v>
      </c>
      <c r="G1145" s="5" t="str">
        <f>IF(ISBLANK(E1145),"",IFERROR(IF(MATCH(E1145,Video_List!$G:$G,)&gt;0,"ok",""),"errr"))</f>
        <v>ok</v>
      </c>
      <c r="H1145" s="1" t="s">
        <v>1329</v>
      </c>
      <c r="I1145" s="81" t="str">
        <f>HYPERLINK(VLOOKUP(H1145,Video_List!G:K,5),"video")</f>
        <v>video</v>
      </c>
      <c r="J1145" s="5" t="str">
        <f>IF(ISBLANK(H1145),"",IFERROR(IF(MATCH(H1145,Video_List!$G:$G,)&gt;0,"ok",""),"error"))</f>
        <v>ok</v>
      </c>
      <c r="K1145" s="2">
        <v>45171.598518518498</v>
      </c>
      <c r="L1145" s="2">
        <v>45171.598622685196</v>
      </c>
      <c r="M1145" s="59">
        <f t="shared" si="157"/>
        <v>1.041666982928291E-4</v>
      </c>
      <c r="N1145" s="53" t="s">
        <v>31</v>
      </c>
      <c r="O1145" s="54" t="s">
        <v>35</v>
      </c>
      <c r="P1145" s="54" t="s">
        <v>33</v>
      </c>
      <c r="Q1145" s="6">
        <v>363</v>
      </c>
      <c r="R1145" s="5" t="str">
        <f t="shared" si="155"/>
        <v>FAIR-D4/363</v>
      </c>
      <c r="S1145" s="4" t="str">
        <f>IF(ISBLANK(E1145),"",IF(E1145=H1145, "1 video",CONCATENATE((+COUNTIFS(Video_List!$A:$A,Monitoring!C1145,Video_List!$D:$D,"&lt;=" &amp;Monitoring!L1145)-COUNTIFS(Video_List!$A:$A,Monitoring!C1145,Video_List!$D:$D,"&lt;=" &amp;Monitoring!K1145))+1," videos")))</f>
        <v>1 video</v>
      </c>
      <c r="T1145" s="54" t="s">
        <v>598</v>
      </c>
      <c r="U1145" s="75"/>
      <c r="V1145" s="7" t="str">
        <f t="shared" si="153"/>
        <v/>
      </c>
      <c r="W1145" s="97" t="s">
        <v>35</v>
      </c>
      <c r="X1145" s="98" t="s">
        <v>35</v>
      </c>
      <c r="Y1145" s="95" t="s">
        <v>85</v>
      </c>
      <c r="Z1145" s="99" t="s">
        <v>37</v>
      </c>
      <c r="AA1145" s="99" t="s">
        <v>37</v>
      </c>
      <c r="AB1145" s="87" t="str">
        <f>+IFERROR(IF(AC1145="#N/C","#N/C",INDEX(Taxonomy_UniqueValues!D:D,MATCH(AC1145,Taxonomy_UniqueValues!E:E,0))),"#N/C")</f>
        <v>#N/C</v>
      </c>
      <c r="AC1145" s="99" t="s">
        <v>37</v>
      </c>
      <c r="AD1145" s="99" t="s">
        <v>37</v>
      </c>
      <c r="AE1145" s="99" t="s">
        <v>37</v>
      </c>
      <c r="AF1145" s="100" t="s">
        <v>37</v>
      </c>
      <c r="AG1145" s="88" t="s">
        <v>37</v>
      </c>
      <c r="AH1145" s="39" t="str" cm="1">
        <f t="array" ref="AH1145">IF(LEN(V1145)&gt;1,V1145,_xlfn.LET(_xlpm.cls,Y1145, _xlpm.ord,IFERROR(Z1145,"#N/C"), _xlpm.subord,IFERROR(AA1145,"#N/C"), _xlpm.infr,IFERROR(AB1145,"#N/C"), _xlpm.sf,IFERROR(AC1145,"#N/C"), _xlpm.fam,IFERROR(AD1145,"#N/C"), _xlpm.subfam,IF(TRIM(AE1145)="-","#N/C",IFERROR(AE1145,"#N/C")),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_xlpm.fallback,IF(IFERROR(Z1145,"#N/C")="#N/C",Y1145,IF(IFERROR(AA1145,"#N/C")="#N/C",Z1145,IF(IFERROR(AB1145,"#N/C")="#N/C",AA1145,IF(IFERROR(AC1145,"#N/C")="#N/C",AB1145,IF(IFERROR(AD1145,"#N/C")="#N/C",AC1145,IF(IFERROR(AE1145,"#N/C")="#N/C",AD1145,"#N/C")))))), _xlpm.finalResult,IF(OR(_xlpm.computedResult="",_xlpm.computedResult="#N/C"),_xlpm.fallback,_xlpm.computedResult), INDEX(_xlpm.finalResult,1)))</f>
        <v>Insecta</v>
      </c>
      <c r="AI1145" s="106" t="s">
        <v>35</v>
      </c>
      <c r="AJ1145" s="55" t="str">
        <f t="shared" si="154"/>
        <v>Insecta.#N/C.#N/C.#N/C.#N/C.#N/C.#N/C.#N/C.#N/C</v>
      </c>
    </row>
    <row r="1146" spans="1:36" x14ac:dyDescent="0.25">
      <c r="A1146" s="3">
        <v>364</v>
      </c>
      <c r="B1146" s="50" t="str">
        <f t="shared" si="152"/>
        <v>FAIR-D4_364</v>
      </c>
      <c r="C1146" s="51" t="s">
        <v>908</v>
      </c>
      <c r="D1146" s="4">
        <f t="shared" ref="D1146:D1177" si="158">IF(ISBLANK(E1146),"",+VALUE(MID(E1146,FIND("_",E1146)+1,10)))</f>
        <v>45171</v>
      </c>
      <c r="E1146" s="1" t="s">
        <v>1329</v>
      </c>
      <c r="F1146" s="81" t="str">
        <f>HYPERLINK(VLOOKUP(E1146,Video_List!G:K,5),"video")</f>
        <v>video</v>
      </c>
      <c r="G1146" s="5" t="str">
        <f>IF(ISBLANK(E1146),"",IFERROR(IF(MATCH(E1146,Video_List!$G:$G,)&gt;0,"ok",""),"errr"))</f>
        <v>ok</v>
      </c>
      <c r="H1146" s="1" t="s">
        <v>1329</v>
      </c>
      <c r="I1146" s="81" t="str">
        <f>HYPERLINK(VLOOKUP(H1146,Video_List!G:K,5),"video")</f>
        <v>video</v>
      </c>
      <c r="J1146" s="5" t="str">
        <f>IF(ISBLANK(H1146),"",IFERROR(IF(MATCH(H1146,Video_List!$G:$G,)&gt;0,"ok",""),"error"))</f>
        <v>ok</v>
      </c>
      <c r="K1146" s="2">
        <v>45171.598518518498</v>
      </c>
      <c r="L1146" s="2">
        <v>45171.598622685196</v>
      </c>
      <c r="M1146" s="59">
        <f t="shared" si="157"/>
        <v>1.041666982928291E-4</v>
      </c>
      <c r="N1146" s="53" t="s">
        <v>31</v>
      </c>
      <c r="O1146" s="54" t="s">
        <v>32</v>
      </c>
      <c r="P1146" s="54" t="s">
        <v>33</v>
      </c>
      <c r="Q1146" s="6">
        <v>364</v>
      </c>
      <c r="R1146" s="5" t="str">
        <f t="shared" si="155"/>
        <v>FAIR-D4/364</v>
      </c>
      <c r="S1146" s="4" t="str">
        <f>IF(ISBLANK(E1146),"",IF(E1146=H1146, "1 video",CONCATENATE((+COUNTIFS(Video_List!$A:$A,Monitoring!C1146,Video_List!$D:$D,"&lt;=" &amp;Monitoring!L1146)-COUNTIFS(Video_List!$A:$A,Monitoring!C1146,Video_List!$D:$D,"&lt;=" &amp;Monitoring!K1146))+1," videos")))</f>
        <v>1 video</v>
      </c>
      <c r="T1146" s="6" t="s">
        <v>537</v>
      </c>
      <c r="U1146" s="75"/>
      <c r="V1146" s="7" t="str">
        <f t="shared" si="153"/>
        <v/>
      </c>
      <c r="W1146" s="85" t="str">
        <f>+IF(Y1146="#N/C","-",IF(AC1146="#N/C","no","yes"))</f>
        <v>yes</v>
      </c>
      <c r="X1146" s="86" t="s">
        <v>35</v>
      </c>
      <c r="Y1146" s="87" t="str">
        <f>+IFERROR(IF(Z1146="#N/C","#N/C",INDEX(Taxonomy_UniqueValues!A:A,MATCH(Z1146,Taxonomy_UniqueValues!B:B,0))),"#N/C")</f>
        <v>Insecta</v>
      </c>
      <c r="Z1146" s="87" t="str">
        <f>+IFERROR(IF(AA1146="#N/C","#N/C",INDEX(Taxonomy_UniqueValues!B:B,MATCH(AA1146,Taxonomy_UniqueValues!C:C,0))),"#N/C")</f>
        <v>Diptera</v>
      </c>
      <c r="AA1146" s="87" t="str">
        <f>+IFERROR(IF(AC1146="#N/C","#N/C",INDEX(Taxonomy_UniqueValues!C:C,MATCH(AC1146,Taxonomy_UniqueValues!E:E,0))),"#N/C")</f>
        <v>Brachycera</v>
      </c>
      <c r="AB1146" s="87" t="str">
        <f>+IFERROR(IF(AC1146="#N/C","#N/C",INDEX(Taxonomy_UniqueValues!D:D,MATCH(AC1146,Taxonomy_UniqueValues!E:E,0))),"#N/C")</f>
        <v>Muscomorpha</v>
      </c>
      <c r="AC1146" s="87" t="s">
        <v>112</v>
      </c>
      <c r="AD1146" s="87" t="str">
        <f>+IFERROR(IF(AE1146="#N/C","#N/C",INDEX(Taxonomy_UniqueValues!F:F,MATCH(AE1146,Taxonomy_UniqueValues!G:G,0))),"#N/C")</f>
        <v>#N/C</v>
      </c>
      <c r="AE1146" s="87" t="str">
        <f>+IFERROR(IF(AF1146="#N/C","#N/C",INDEX(Taxonomy_UniqueValues!G:G,MATCH(AF1146,Taxonomy_UniqueValues!H:H,0))),"#N/C")</f>
        <v>#N/C</v>
      </c>
      <c r="AF1146" s="89" t="str">
        <f>+IFERROR(IF(AG1146="#N/C","#N/C",INDEX(Taxonomy_UniqueValues!H:H,MATCH(AG1146,Taxonomy_UniqueValues!I:I,0))),"#N/C")</f>
        <v>#N/C</v>
      </c>
      <c r="AG1146" s="88" t="s">
        <v>37</v>
      </c>
      <c r="AH1146" s="39" t="str" cm="1">
        <f t="array" ref="AH1146">IF(LEN(V1146)&gt;1,V1146,_xlfn.LET(_xlpm.cls,Y1146, _xlpm.ord,IFERROR(Z1146,"#N/C"), _xlpm.subord,IFERROR(AA1146,"#N/C"), _xlpm.infr,IFERROR(AB1146,"#N/C"), _xlpm.sf,IFERROR(AC1146,"#N/C"), _xlpm.fam,IFERROR(AD1146,"#N/C"), _xlpm.subfam,IF(TRIM(AE1146)="-","#N/C",IFERROR(AE1146,"#N/C")),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_xlpm.fallback,IF(IFERROR(Z1146,"#N/C")="#N/C",Y1146,IF(IFERROR(AA1146,"#N/C")="#N/C",Z1146,IF(IFERROR(AB1146,"#N/C")="#N/C",AA1146,IF(IFERROR(AC1146,"#N/C")="#N/C",AB1146,IF(IFERROR(AD1146,"#N/C")="#N/C",AC1146,IF(IFERROR(AE1146,"#N/C")="#N/C",AD1146,"#N/C")))))), _xlpm.finalResult,IF(OR(_xlpm.computedResult="",_xlpm.computedResult="#N/C"),_xlpm.fallback,_xlpm.computedResult), INDEX(_xlpm.finalResult,1)))</f>
        <v>Oestroidea</v>
      </c>
      <c r="AI1146" s="106" t="s">
        <v>35</v>
      </c>
      <c r="AJ1146" s="55" t="str">
        <f t="shared" si="154"/>
        <v>Insecta.Diptera.Brachycera.Muscomorpha.Oestroidea.#N/C.#N/C.#N/C.#N/C</v>
      </c>
    </row>
    <row r="1147" spans="1:36" x14ac:dyDescent="0.25">
      <c r="A1147" s="3">
        <v>365</v>
      </c>
      <c r="B1147" s="50" t="str">
        <f t="shared" si="152"/>
        <v>FAIR-D4_365</v>
      </c>
      <c r="C1147" s="51" t="s">
        <v>908</v>
      </c>
      <c r="D1147" s="4">
        <f t="shared" si="158"/>
        <v>45171</v>
      </c>
      <c r="E1147" s="1" t="s">
        <v>1330</v>
      </c>
      <c r="F1147" s="81" t="str">
        <f>HYPERLINK(VLOOKUP(E1147,Video_List!G:K,5),"video")</f>
        <v>video</v>
      </c>
      <c r="G1147" s="5" t="str">
        <f>IF(ISBLANK(E1147),"",IFERROR(IF(MATCH(E1147,Video_List!$G:$G,)&gt;0,"ok",""),"errr"))</f>
        <v>ok</v>
      </c>
      <c r="H1147" s="1" t="s">
        <v>1331</v>
      </c>
      <c r="I1147" s="81" t="str">
        <f>HYPERLINK(VLOOKUP(H1147,Video_List!G:K,5),"video")</f>
        <v>video</v>
      </c>
      <c r="J1147" s="5" t="str">
        <f>IF(ISBLANK(H1147),"",IFERROR(IF(MATCH(H1147,Video_List!$G:$G,)&gt;0,"ok",""),"error"))</f>
        <v>ok</v>
      </c>
      <c r="K1147" s="2">
        <v>45171.602557870399</v>
      </c>
      <c r="L1147" s="2">
        <v>45171.606886574104</v>
      </c>
      <c r="M1147" s="59">
        <f t="shared" si="157"/>
        <v>4.3287037042318843E-3</v>
      </c>
      <c r="N1147" s="53" t="s">
        <v>31</v>
      </c>
      <c r="O1147" s="54" t="s">
        <v>32</v>
      </c>
      <c r="P1147" s="54" t="s">
        <v>33</v>
      </c>
      <c r="Q1147" s="6">
        <v>365</v>
      </c>
      <c r="R1147" s="5" t="str">
        <f t="shared" si="155"/>
        <v>FAIR-D4/365</v>
      </c>
      <c r="S1147" s="4" t="str">
        <f>IF(ISBLANK(E1147),"",IF(E1147=H1147, "1 video",CONCATENATE((+COUNTIFS(Video_List!$A:$A,Monitoring!C1147,Video_List!$D:$D,"&lt;=" &amp;Monitoring!L1147)-COUNTIFS(Video_List!$A:$A,Monitoring!C1147,Video_List!$D:$D,"&lt;=" &amp;Monitoring!K1147))+1," videos")))</f>
        <v>3 videos</v>
      </c>
      <c r="T1147" s="54" t="s">
        <v>34</v>
      </c>
      <c r="U1147" s="75"/>
      <c r="V1147" s="7" t="str">
        <f t="shared" si="153"/>
        <v/>
      </c>
      <c r="W1147" s="85" t="str">
        <f>+IF(Y1147="#N/C","-",IF(AC1147="#N/C","no","yes"))</f>
        <v>yes</v>
      </c>
      <c r="X1147" s="86" t="s">
        <v>35</v>
      </c>
      <c r="Y1147" s="87" t="str">
        <f>+IFERROR(IF(Z1147="#N/C","#N/C",IF(Z1147=0,INDEX(Taxonomy_UniqueValues!A:A,MATCH(AA1147,Taxonomy_UniqueValues!C:C,0)),INDEX(Taxonomy_UniqueValues!A:A,MATCH(Z1147,Taxonomy_UniqueValues!B:B,0)))),"#N/C")</f>
        <v>Insecta</v>
      </c>
      <c r="Z1147" s="87" t="str">
        <f>+IFERROR(IF(AA1147="#N/C","#N/C",IF(AA1147=0,INDEX(Taxonomy_UniqueValues!B:B,MATCH(AB1147,Taxonomy_UniqueValues!D:D,0)),INDEX(Taxonomy_UniqueValues!B:B,MATCH(AA1147,Taxonomy_UniqueValues!C:C,0)))),"#N/C")</f>
        <v>Diptera</v>
      </c>
      <c r="AA1147" s="87" t="str">
        <f>+IFERROR(IF(AB1147="#N/C","#N/C",IF(AB1147=0,INDEX(Taxonomy_UniqueValues!C:C,MATCH(AC1147,Taxonomy_UniqueValues!E:E,0)),INDEX(Taxonomy_UniqueValues!C:C,MATCH(AB1147,Taxonomy_UniqueValues!D:D,0)))),"#N/C")</f>
        <v>Brachycera</v>
      </c>
      <c r="AB1147" s="87" t="str">
        <f>+IFERROR(IF(AC1147="#N/C","#N/C",IF(AC1147=0,INDEX(Taxonomy_UniqueValues!D:D,MATCH(AD1147,Taxonomy_UniqueValues!F:F,0)),INDEX(Taxonomy_UniqueValues!D:D,MATCH(AC1147,Taxonomy_UniqueValues!E:E,0)))),"#N/C")</f>
        <v>Muscomorpha</v>
      </c>
      <c r="AC1147" s="87" t="str">
        <f>+IFERROR(IF(AD1147="#N/C","#N/C",IF(AD1147=0,INDEX(Taxonomy_UniqueValues!E:E,MATCH(AE1147,Taxonomy_UniqueValues!G:G,0)),INDEX(Taxonomy_UniqueValues!E:E,MATCH(AD1147,Taxonomy_UniqueValues!F:F,0)))),"#N/C")</f>
        <v>Muscoidea</v>
      </c>
      <c r="AD1147" s="87" t="str">
        <f>+IFERROR(IF(AE1147="#N/C","#N/C",IF(AE1147=0,INDEX(Taxonomy_UniqueValues!F:F,MATCH(AF1147,Taxonomy_UniqueValues!H:H,0)),INDEX(Taxonomy_UniqueValues!F:F,MATCH(AE1147,Taxonomy_UniqueValues!G:G,0)))),"#N/C")</f>
        <v>Fanniidae</v>
      </c>
      <c r="AE1147" s="87">
        <f>+IFERROR(IF(AF1147="#N/C","#N/C",INDEX(Taxonomy_UniqueValues!G:G,MATCH(AF1147,Taxonomy_UniqueValues!H:H,0))),"#N/C")</f>
        <v>0</v>
      </c>
      <c r="AF1147" s="89" t="s">
        <v>39</v>
      </c>
      <c r="AG1147" s="88" t="s">
        <v>37</v>
      </c>
      <c r="AH1147" s="39" t="str" cm="1">
        <f t="array" ref="AH1147">IF(LEN(V1147)&gt;1,V1147,_xlfn.LET(_xlpm.cls,Y1147, _xlpm.ord,IFERROR(Z1147,"#N/C"), _xlpm.subord,IFERROR(AA1147,"#N/C"), _xlpm.infr,IFERROR(AB1147,"#N/C"), _xlpm.sf,IFERROR(AC1147,"#N/C"), _xlpm.fam,IFERROR(AD1147,"#N/C"), _xlpm.subfam,IF(TRIM(AE1147)="-","#N/C",IFERROR(AE1147,"#N/C")),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_xlpm.fallback,IF(IFERROR(Z1147,"#N/C")="#N/C",Y1147,IF(IFERROR(AA1147,"#N/C")="#N/C",Z1147,IF(IFERROR(AB1147,"#N/C")="#N/C",AA1147,IF(IFERROR(AC1147,"#N/C")="#N/C",AB1147,IF(IFERROR(AD1147,"#N/C")="#N/C",AC1147,IF(IFERROR(AE1147,"#N/C")="#N/C",AD1147,"#N/C")))))), _xlpm.finalResult,IF(OR(_xlpm.computedResult="",_xlpm.computedResult="#N/C"),_xlpm.fallback,_xlpm.computedResult), INDEX(_xlpm.finalResult,1)))</f>
        <v>fly</v>
      </c>
      <c r="AI1147" s="106" t="s">
        <v>35</v>
      </c>
      <c r="AJ1147" s="55" t="str">
        <f t="shared" si="154"/>
        <v>Insecta.Diptera.Brachycera.Muscomorpha.Muscoidea.Fanniidae.0.Fannia.#N/C</v>
      </c>
    </row>
    <row r="1148" spans="1:36" x14ac:dyDescent="0.25">
      <c r="A1148" s="3">
        <v>366</v>
      </c>
      <c r="B1148" s="50" t="str">
        <f t="shared" si="152"/>
        <v>FAIR-D4_366</v>
      </c>
      <c r="C1148" s="51" t="s">
        <v>908</v>
      </c>
      <c r="D1148" s="4">
        <f t="shared" si="158"/>
        <v>45171</v>
      </c>
      <c r="E1148" s="1" t="s">
        <v>1332</v>
      </c>
      <c r="F1148" s="81" t="str">
        <f>HYPERLINK(VLOOKUP(E1148,Video_List!G:K,5),"video")</f>
        <v>video</v>
      </c>
      <c r="G1148" s="5" t="str">
        <f>IF(ISBLANK(E1148),"",IFERROR(IF(MATCH(E1148,Video_List!$G:$G,)&gt;0,"ok",""),"errr"))</f>
        <v>ok</v>
      </c>
      <c r="H1148" s="1" t="s">
        <v>1332</v>
      </c>
      <c r="I1148" s="81" t="str">
        <f>HYPERLINK(VLOOKUP(H1148,Video_List!G:K,5),"video")</f>
        <v>video</v>
      </c>
      <c r="J1148" s="5" t="str">
        <f>IF(ISBLANK(H1148),"",IFERROR(IF(MATCH(H1148,Video_List!$G:$G,)&gt;0,"ok",""),"error"))</f>
        <v>ok</v>
      </c>
      <c r="K1148" s="2">
        <v>45171.607766203699</v>
      </c>
      <c r="L1148" s="2">
        <v>45171.6078472222</v>
      </c>
      <c r="M1148" s="59">
        <f t="shared" si="157"/>
        <v>8.1018501077778637E-5</v>
      </c>
      <c r="N1148" s="53" t="s">
        <v>31</v>
      </c>
      <c r="O1148" s="54" t="s">
        <v>32</v>
      </c>
      <c r="P1148" s="54" t="s">
        <v>33</v>
      </c>
      <c r="Q1148" s="6">
        <v>366</v>
      </c>
      <c r="R1148" s="5" t="str">
        <f t="shared" si="155"/>
        <v>FAIR-D4/366</v>
      </c>
      <c r="S1148" s="4" t="str">
        <f>IF(ISBLANK(E1148),"",IF(E1148=H1148, "1 video",CONCATENATE((+COUNTIFS(Video_List!$A:$A,Monitoring!C1148,Video_List!$D:$D,"&lt;=" &amp;Monitoring!L1148)-COUNTIFS(Video_List!$A:$A,Monitoring!C1148,Video_List!$D:$D,"&lt;=" &amp;Monitoring!K1148))+1," videos")))</f>
        <v>1 video</v>
      </c>
      <c r="T1148" s="54" t="s">
        <v>34</v>
      </c>
      <c r="U1148" s="75"/>
      <c r="V1148" s="7" t="str">
        <f t="shared" si="153"/>
        <v/>
      </c>
      <c r="W1148" s="85" t="str">
        <f>+IF(Y1148="#N/C","-",IF(AC1148="#N/C","no","yes"))</f>
        <v>yes</v>
      </c>
      <c r="X1148" s="86" t="s">
        <v>35</v>
      </c>
      <c r="Y1148" s="87" t="str">
        <f>+IFERROR(IF(Z1148="#N/C","#N/C",IF(Z1148=0,INDEX(Taxonomy_UniqueValues!A:A,MATCH(AA1148,Taxonomy_UniqueValues!C:C,0)),INDEX(Taxonomy_UniqueValues!A:A,MATCH(Z1148,Taxonomy_UniqueValues!B:B,0)))),"#N/C")</f>
        <v>Insecta</v>
      </c>
      <c r="Z1148" s="87" t="str">
        <f>+IFERROR(IF(AA1148="#N/C","#N/C",IF(AA1148=0,INDEX(Taxonomy_UniqueValues!B:B,MATCH(AB1148,Taxonomy_UniqueValues!D:D,0)),INDEX(Taxonomy_UniqueValues!B:B,MATCH(AA1148,Taxonomy_UniqueValues!C:C,0)))),"#N/C")</f>
        <v>Diptera</v>
      </c>
      <c r="AA1148" s="87" t="str">
        <f>+IFERROR(IF(AB1148="#N/C","#N/C",IF(AB1148=0,INDEX(Taxonomy_UniqueValues!C:C,MATCH(AC1148,Taxonomy_UniqueValues!E:E,0)),INDEX(Taxonomy_UniqueValues!C:C,MATCH(AB1148,Taxonomy_UniqueValues!D:D,0)))),"#N/C")</f>
        <v>Brachycera</v>
      </c>
      <c r="AB1148" s="87" t="str">
        <f>+IFERROR(IF(AC1148="#N/C","#N/C",IF(AC1148=0,INDEX(Taxonomy_UniqueValues!D:D,MATCH(AD1148,Taxonomy_UniqueValues!F:F,0)),INDEX(Taxonomy_UniqueValues!D:D,MATCH(AC1148,Taxonomy_UniqueValues!E:E,0)))),"#N/C")</f>
        <v>Muscomorpha</v>
      </c>
      <c r="AC1148" s="87" t="str">
        <f>+IFERROR(IF(AD1148="#N/C","#N/C",IF(AD1148=0,INDEX(Taxonomy_UniqueValues!E:E,MATCH(AE1148,Taxonomy_UniqueValues!G:G,0)),INDEX(Taxonomy_UniqueValues!E:E,MATCH(AD1148,Taxonomy_UniqueValues!F:F,0)))),"#N/C")</f>
        <v>Muscoidea</v>
      </c>
      <c r="AD1148" s="87" t="str">
        <f>+IFERROR(IF(AE1148="#N/C","#N/C",IF(AE1148=0,INDEX(Taxonomy_UniqueValues!F:F,MATCH(AF1148,Taxonomy_UniqueValues!H:H,0)),INDEX(Taxonomy_UniqueValues!F:F,MATCH(AE1148,Taxonomy_UniqueValues!G:G,0)))),"#N/C")</f>
        <v>Fanniidae</v>
      </c>
      <c r="AE1148" s="87">
        <f>+IFERROR(IF(AF1148="#N/C","#N/C",INDEX(Taxonomy_UniqueValues!G:G,MATCH(AF1148,Taxonomy_UniqueValues!H:H,0))),"#N/C")</f>
        <v>0</v>
      </c>
      <c r="AF1148" s="89" t="s">
        <v>39</v>
      </c>
      <c r="AG1148" s="88" t="s">
        <v>37</v>
      </c>
      <c r="AH1148" s="39" t="str" cm="1">
        <f t="array" ref="AH1148">IF(LEN(V1148)&gt;1,V1148,_xlfn.LET(_xlpm.cls,Y1148, _xlpm.ord,IFERROR(Z1148,"#N/C"), _xlpm.subord,IFERROR(AA1148,"#N/C"), _xlpm.infr,IFERROR(AB1148,"#N/C"), _xlpm.sf,IFERROR(AC1148,"#N/C"), _xlpm.fam,IFERROR(AD1148,"#N/C"), _xlpm.subfam,IF(TRIM(AE1148)="-","#N/C",IFERROR(AE1148,"#N/C")),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_xlpm.fallback,IF(IFERROR(Z1148,"#N/C")="#N/C",Y1148,IF(IFERROR(AA1148,"#N/C")="#N/C",Z1148,IF(IFERROR(AB1148,"#N/C")="#N/C",AA1148,IF(IFERROR(AC1148,"#N/C")="#N/C",AB1148,IF(IFERROR(AD1148,"#N/C")="#N/C",AC1148,IF(IFERROR(AE1148,"#N/C")="#N/C",AD1148,"#N/C")))))), _xlpm.finalResult,IF(OR(_xlpm.computedResult="",_xlpm.computedResult="#N/C"),_xlpm.fallback,_xlpm.computedResult), INDEX(_xlpm.finalResult,1)))</f>
        <v>fly</v>
      </c>
      <c r="AI1148" s="106" t="s">
        <v>35</v>
      </c>
      <c r="AJ1148" s="55" t="str">
        <f t="shared" si="154"/>
        <v>Insecta.Diptera.Brachycera.Muscomorpha.Muscoidea.Fanniidae.0.Fannia.#N/C</v>
      </c>
    </row>
    <row r="1149" spans="1:36" x14ac:dyDescent="0.25">
      <c r="A1149" s="3">
        <v>367</v>
      </c>
      <c r="B1149" s="50" t="str">
        <f t="shared" si="152"/>
        <v>FAIR-D4_367</v>
      </c>
      <c r="C1149" s="51" t="s">
        <v>908</v>
      </c>
      <c r="D1149" s="4">
        <f t="shared" si="158"/>
        <v>45171</v>
      </c>
      <c r="E1149" s="1" t="s">
        <v>1333</v>
      </c>
      <c r="F1149" s="81" t="str">
        <f>HYPERLINK(VLOOKUP(E1149,Video_List!G:K,5),"video")</f>
        <v>video</v>
      </c>
      <c r="G1149" s="5" t="str">
        <f>IF(ISBLANK(E1149),"",IFERROR(IF(MATCH(E1149,Video_List!$G:$G,)&gt;0,"ok",""),"errr"))</f>
        <v>ok</v>
      </c>
      <c r="H1149" s="1" t="s">
        <v>1334</v>
      </c>
      <c r="I1149" s="81" t="str">
        <f>HYPERLINK(VLOOKUP(H1149,Video_List!G:K,5),"video")</f>
        <v>video</v>
      </c>
      <c r="J1149" s="5" t="str">
        <f>IF(ISBLANK(H1149),"",IFERROR(IF(MATCH(H1149,Video_List!$G:$G,)&gt;0,"ok",""),"error"))</f>
        <v>ok</v>
      </c>
      <c r="K1149" s="2">
        <v>45171.6698958333</v>
      </c>
      <c r="L1149" s="2">
        <v>45171.671597222201</v>
      </c>
      <c r="M1149" s="59">
        <f t="shared" si="157"/>
        <v>1.7013889009831473E-3</v>
      </c>
      <c r="N1149" s="53" t="s">
        <v>31</v>
      </c>
      <c r="O1149" s="54" t="s">
        <v>32</v>
      </c>
      <c r="P1149" s="54" t="s">
        <v>33</v>
      </c>
      <c r="Q1149" s="6">
        <v>367</v>
      </c>
      <c r="R1149" s="5" t="str">
        <f t="shared" si="155"/>
        <v>FAIR-D4/367</v>
      </c>
      <c r="S1149" s="4" t="str">
        <f>IF(ISBLANK(E1149),"",IF(E1149=H1149, "1 video",CONCATENATE((+COUNTIFS(Video_List!$A:$A,Monitoring!C1149,Video_List!$D:$D,"&lt;=" &amp;Monitoring!L1149)-COUNTIFS(Video_List!$A:$A,Monitoring!C1149,Video_List!$D:$D,"&lt;=" &amp;Monitoring!K1149))+1," videos")))</f>
        <v>2 videos</v>
      </c>
      <c r="T1149" s="54" t="s">
        <v>185</v>
      </c>
      <c r="U1149" s="75"/>
      <c r="V1149" s="7" t="str">
        <f t="shared" si="153"/>
        <v/>
      </c>
      <c r="W1149" s="85" t="s">
        <v>35</v>
      </c>
      <c r="X1149" s="86" t="s">
        <v>32</v>
      </c>
      <c r="Y1149" s="87" t="str">
        <f>+IFERROR(IF(Z1149="#N/C","#N/C",INDEX(Taxonomy_UniqueValues!A:A,MATCH(Z1149,Taxonomy_UniqueValues!B:B,0))),"#N/C")</f>
        <v>Insecta</v>
      </c>
      <c r="Z1149" s="87" t="str">
        <f>+IFERROR(IF(AA1149="#N/C","#N/C",INDEX(Taxonomy_UniqueValues!B:B,MATCH(AA1149,Taxonomy_UniqueValues!C:C,0))),"#N/C")</f>
        <v>Coleoptera</v>
      </c>
      <c r="AA1149" s="87" t="str">
        <f>+IFERROR(IF(AC1149="#N/C","#N/C",INDEX(Taxonomy_UniqueValues!C:C,MATCH(AC1149,Taxonomy_UniqueValues!E:E,0))),"#N/C")</f>
        <v>Polyphaga</v>
      </c>
      <c r="AB1149" s="87" t="str">
        <f>+IFERROR(IF(AC1149="#N/C","#N/C",INDEX(Taxonomy_UniqueValues!D:D,MATCH(AC1149,Taxonomy_UniqueValues!E:E,0))),"#N/C")</f>
        <v>Cucujiformia</v>
      </c>
      <c r="AC1149" s="87" t="str">
        <f>+IFERROR(IF(AD1149="#N/C","#N/C",INDEX(Taxonomy_UniqueValues!E:E,MATCH(AD1149,Taxonomy_UniqueValues!F:F,0))),"#N/C")</f>
        <v>Coccinelloidea</v>
      </c>
      <c r="AD1149" s="87" t="str">
        <f>+IFERROR(IF(AE1149="#N/C","#N/C",INDEX(Taxonomy_UniqueValues!F:F,MATCH(AE1149,Taxonomy_UniqueValues!G:G,0))),"#N/C")</f>
        <v>Coccinellidae</v>
      </c>
      <c r="AE1149" s="87" t="s">
        <v>186</v>
      </c>
      <c r="AF1149" s="89" t="str">
        <f>+IFERROR(IF(AG1149="#N/C","#N/C",INDEX(Taxonomy_UniqueValues!H:H,MATCH(AG1149,Taxonomy_UniqueValues!I:I,0))),"#N/C")</f>
        <v>#N/C</v>
      </c>
      <c r="AG1149" s="88" t="s">
        <v>37</v>
      </c>
      <c r="AH1149" s="39" t="str" cm="1">
        <f t="array" ref="AH1149">IF(LEN(V1149)&gt;1,V1149,_xlfn.LET(_xlpm.cls,Y1149, _xlpm.ord,IFERROR(Z1149,"#N/C"), _xlpm.subord,IFERROR(AA1149,"#N/C"), _xlpm.infr,IFERROR(AB1149,"#N/C"), _xlpm.sf,IFERROR(AC1149,"#N/C"), _xlpm.fam,IFERROR(AD1149,"#N/C"), _xlpm.subfam,IF(TRIM(AE1149)="-","#N/C",IFERROR(AE1149,"#N/C")),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_xlpm.fallback,IF(IFERROR(Z1149,"#N/C")="#N/C",Y1149,IF(IFERROR(AA1149,"#N/C")="#N/C",Z1149,IF(IFERROR(AB1149,"#N/C")="#N/C",AA1149,IF(IFERROR(AC1149,"#N/C")="#N/C",AB1149,IF(IFERROR(AD1149,"#N/C")="#N/C",AC1149,IF(IFERROR(AE1149,"#N/C")="#N/C",AD1149,"#N/C")))))), _xlpm.finalResult,IF(OR(_xlpm.computedResult="",_xlpm.computedResult="#N/C"),_xlpm.fallback,_xlpm.computedResult), INDEX(_xlpm.finalResult,1)))</f>
        <v>ladybug</v>
      </c>
      <c r="AI1149" s="106" t="s">
        <v>35</v>
      </c>
      <c r="AJ1149" s="55" t="str">
        <f t="shared" si="154"/>
        <v>Insecta.Coleoptera.Polyphaga.Cucujiformia.Coccinelloidea.Coccinellidae.Coccinellinae.#N/C.#N/C</v>
      </c>
    </row>
    <row r="1150" spans="1:36" x14ac:dyDescent="0.25">
      <c r="A1150" s="3">
        <v>368</v>
      </c>
      <c r="B1150" s="50" t="str">
        <f t="shared" si="152"/>
        <v>FAIR-D4_368</v>
      </c>
      <c r="C1150" s="51" t="s">
        <v>908</v>
      </c>
      <c r="D1150" s="4">
        <f t="shared" si="158"/>
        <v>45171</v>
      </c>
      <c r="E1150" s="1" t="s">
        <v>1335</v>
      </c>
      <c r="F1150" s="81" t="str">
        <f>HYPERLINK(VLOOKUP(E1150,Video_List!G:K,5),"video")</f>
        <v>video</v>
      </c>
      <c r="G1150" s="5" t="str">
        <f>IF(ISBLANK(E1150),"",IFERROR(IF(MATCH(E1150,Video_List!$G:$G,)&gt;0,"ok",""),"errr"))</f>
        <v>ok</v>
      </c>
      <c r="H1150" s="1" t="s">
        <v>1335</v>
      </c>
      <c r="I1150" s="81" t="str">
        <f>HYPERLINK(VLOOKUP(H1150,Video_List!G:K,5),"video")</f>
        <v>video</v>
      </c>
      <c r="J1150" s="5" t="str">
        <f>IF(ISBLANK(H1150),"",IFERROR(IF(MATCH(H1150,Video_List!$G:$G,)&gt;0,"ok",""),"error"))</f>
        <v>ok</v>
      </c>
      <c r="K1150" s="2">
        <v>45171.747326388897</v>
      </c>
      <c r="L1150" s="2">
        <v>45171.747418981497</v>
      </c>
      <c r="M1150" s="59">
        <f t="shared" si="157"/>
        <v>9.2592599685303867E-5</v>
      </c>
      <c r="N1150" s="53" t="s">
        <v>31</v>
      </c>
      <c r="O1150" s="54" t="s">
        <v>32</v>
      </c>
      <c r="P1150" s="54" t="s">
        <v>33</v>
      </c>
      <c r="Q1150" s="6">
        <v>368</v>
      </c>
      <c r="R1150" s="5" t="str">
        <f t="shared" si="155"/>
        <v>FAIR-D4/368</v>
      </c>
      <c r="S1150" s="4" t="str">
        <f>IF(ISBLANK(E1150),"",IF(E1150=H1150, "1 video",CONCATENATE((+COUNTIFS(Video_List!$A:$A,Monitoring!C1150,Video_List!$D:$D,"&lt;=" &amp;Monitoring!L1150)-COUNTIFS(Video_List!$A:$A,Monitoring!C1150,Video_List!$D:$D,"&lt;=" &amp;Monitoring!K1150))+1," videos")))</f>
        <v>1 video</v>
      </c>
      <c r="T1150" s="54" t="s">
        <v>34</v>
      </c>
      <c r="U1150" s="75"/>
      <c r="V1150" s="7" t="str">
        <f t="shared" si="153"/>
        <v/>
      </c>
      <c r="W1150" s="85" t="str">
        <f t="shared" ref="W1150:W1155" si="159">+IF(Y1150="#N/C","-",IF(AC1150="#N/C","no","yes"))</f>
        <v>yes</v>
      </c>
      <c r="X1150" s="86" t="s">
        <v>35</v>
      </c>
      <c r="Y1150" s="87" t="str">
        <f>+IFERROR(IF(Z1150="#N/C","#N/C",IF(Z1150=0,INDEX(Taxonomy_UniqueValues!A:A,MATCH(AA1150,Taxonomy_UniqueValues!C:C,0)),INDEX(Taxonomy_UniqueValues!A:A,MATCH(Z1150,Taxonomy_UniqueValues!B:B,0)))),"#N/C")</f>
        <v>Insecta</v>
      </c>
      <c r="Z1150" s="87" t="str">
        <f>+IFERROR(IF(AA1150="#N/C","#N/C",IF(AA1150=0,INDEX(Taxonomy_UniqueValues!B:B,MATCH(AB1150,Taxonomy_UniqueValues!D:D,0)),INDEX(Taxonomy_UniqueValues!B:B,MATCH(AA1150,Taxonomy_UniqueValues!C:C,0)))),"#N/C")</f>
        <v>Diptera</v>
      </c>
      <c r="AA1150" s="87" t="str">
        <f>+IFERROR(IF(AB1150="#N/C","#N/C",IF(AB1150=0,INDEX(Taxonomy_UniqueValues!C:C,MATCH(AC1150,Taxonomy_UniqueValues!E:E,0)),INDEX(Taxonomy_UniqueValues!C:C,MATCH(AB1150,Taxonomy_UniqueValues!D:D,0)))),"#N/C")</f>
        <v>Brachycera</v>
      </c>
      <c r="AB1150" s="87" t="str">
        <f>+IFERROR(IF(AC1150="#N/C","#N/C",IF(AC1150=0,INDEX(Taxonomy_UniqueValues!D:D,MATCH(AD1150,Taxonomy_UniqueValues!F:F,0)),INDEX(Taxonomy_UniqueValues!D:D,MATCH(AC1150,Taxonomy_UniqueValues!E:E,0)))),"#N/C")</f>
        <v>Muscomorpha</v>
      </c>
      <c r="AC1150" s="87" t="str">
        <f>+IFERROR(IF(AD1150="#N/C","#N/C",IF(AD1150=0,INDEX(Taxonomy_UniqueValues!E:E,MATCH(AE1150,Taxonomy_UniqueValues!G:G,0)),INDEX(Taxonomy_UniqueValues!E:E,MATCH(AD1150,Taxonomy_UniqueValues!F:F,0)))),"#N/C")</f>
        <v>Muscoidea</v>
      </c>
      <c r="AD1150" s="87" t="str">
        <f>+IFERROR(IF(AE1150="#N/C","#N/C",IF(AE1150=0,INDEX(Taxonomy_UniqueValues!F:F,MATCH(AF1150,Taxonomy_UniqueValues!H:H,0)),INDEX(Taxonomy_UniqueValues!F:F,MATCH(AE1150,Taxonomy_UniqueValues!G:G,0)))),"#N/C")</f>
        <v>Fanniidae</v>
      </c>
      <c r="AE1150" s="87">
        <f>+IFERROR(IF(AF1150="#N/C","#N/C",INDEX(Taxonomy_UniqueValues!G:G,MATCH(AF1150,Taxonomy_UniqueValues!H:H,0))),"#N/C")</f>
        <v>0</v>
      </c>
      <c r="AF1150" s="89" t="s">
        <v>39</v>
      </c>
      <c r="AG1150" s="88" t="s">
        <v>37</v>
      </c>
      <c r="AH1150" s="39" t="str" cm="1">
        <f t="array" ref="AH1150">IF(LEN(V1150)&gt;1,V1150,_xlfn.LET(_xlpm.cls,Y1150, _xlpm.ord,IFERROR(Z1150,"#N/C"), _xlpm.subord,IFERROR(AA1150,"#N/C"), _xlpm.infr,IFERROR(AB1150,"#N/C"), _xlpm.sf,IFERROR(AC1150,"#N/C"), _xlpm.fam,IFERROR(AD1150,"#N/C"), _xlpm.subfam,IF(TRIM(AE1150)="-","#N/C",IFERROR(AE1150,"#N/C")),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_xlpm.fallback,IF(IFERROR(Z1150,"#N/C")="#N/C",Y1150,IF(IFERROR(AA1150,"#N/C")="#N/C",Z1150,IF(IFERROR(AB1150,"#N/C")="#N/C",AA1150,IF(IFERROR(AC1150,"#N/C")="#N/C",AB1150,IF(IFERROR(AD1150,"#N/C")="#N/C",AC1150,IF(IFERROR(AE1150,"#N/C")="#N/C",AD1150,"#N/C")))))), _xlpm.finalResult,IF(OR(_xlpm.computedResult="",_xlpm.computedResult="#N/C"),_xlpm.fallback,_xlpm.computedResult), INDEX(_xlpm.finalResult,1)))</f>
        <v>fly</v>
      </c>
      <c r="AI1150" s="106" t="s">
        <v>35</v>
      </c>
      <c r="AJ1150" s="55" t="str">
        <f t="shared" si="154"/>
        <v>Insecta.Diptera.Brachycera.Muscomorpha.Muscoidea.Fanniidae.0.Fannia.#N/C</v>
      </c>
    </row>
    <row r="1151" spans="1:36" x14ac:dyDescent="0.25">
      <c r="A1151" s="3">
        <v>369</v>
      </c>
      <c r="B1151" s="50" t="str">
        <f t="shared" ref="B1151:B1208" si="160">+_xlfn.CONCAT(C1151,"_",A1151)</f>
        <v>FAIR-D4_369</v>
      </c>
      <c r="C1151" s="51" t="s">
        <v>908</v>
      </c>
      <c r="D1151" s="4">
        <f t="shared" si="158"/>
        <v>45172</v>
      </c>
      <c r="E1151" s="1" t="s">
        <v>1336</v>
      </c>
      <c r="F1151" s="81" t="str">
        <f>HYPERLINK(VLOOKUP(E1151,Video_List!G:K,5),"video")</f>
        <v>video</v>
      </c>
      <c r="G1151" s="5" t="str">
        <f>IF(ISBLANK(E1151),"",IFERROR(IF(MATCH(E1151,Video_List!$G:$G,)&gt;0,"ok",""),"errr"))</f>
        <v>ok</v>
      </c>
      <c r="H1151" s="1" t="s">
        <v>1337</v>
      </c>
      <c r="I1151" s="81" t="str">
        <f>HYPERLINK(VLOOKUP(H1151,Video_List!G:K,5),"video")</f>
        <v>video</v>
      </c>
      <c r="J1151" s="5" t="str">
        <f>IF(ISBLANK(H1151),"",IFERROR(IF(MATCH(H1151,Video_List!$G:$G,)&gt;0,"ok",""),"error"))</f>
        <v>ok</v>
      </c>
      <c r="K1151" s="2">
        <v>45172.323402777802</v>
      </c>
      <c r="L1151" s="2">
        <v>45172.3261458333</v>
      </c>
      <c r="M1151" s="59">
        <f t="shared" si="157"/>
        <v>2.7430554982856847E-3</v>
      </c>
      <c r="N1151" s="53" t="s">
        <v>46</v>
      </c>
      <c r="O1151" s="54" t="s">
        <v>35</v>
      </c>
      <c r="P1151" s="54" t="s">
        <v>46</v>
      </c>
      <c r="Q1151" s="6">
        <v>369</v>
      </c>
      <c r="R1151" s="5" t="str">
        <f t="shared" si="155"/>
        <v>FAIR-D4/369</v>
      </c>
      <c r="S1151" s="4" t="str">
        <f>IF(ISBLANK(E1151),"",IF(E1151=H1151, "1 video",CONCATENATE((+COUNTIFS(Video_List!$A:$A,Monitoring!C1151,Video_List!$D:$D,"&lt;=" &amp;Monitoring!L1151)-COUNTIFS(Video_List!$A:$A,Monitoring!C1151,Video_List!$D:$D,"&lt;=" &amp;Monitoring!K1151))+1," videos")))</f>
        <v>2 videos</v>
      </c>
      <c r="T1151" s="54" t="s">
        <v>34</v>
      </c>
      <c r="U1151" s="75" t="s">
        <v>364</v>
      </c>
      <c r="V1151" s="7" t="str">
        <f t="shared" si="153"/>
        <v/>
      </c>
      <c r="W1151" s="85" t="str">
        <f t="shared" si="159"/>
        <v>no</v>
      </c>
      <c r="X1151" s="86" t="s">
        <v>35</v>
      </c>
      <c r="Y1151" s="87" t="str">
        <f>+IFERROR(IF(Z1151="#N/C","#N/C",INDEX(Taxonomy_UniqueValues!A:A,MATCH(Z1151,Taxonomy_UniqueValues!B:B,0))),"#N/C")</f>
        <v>Insecta</v>
      </c>
      <c r="Z1151" s="87" t="str">
        <f>+IFERROR(IF(AA1151="#N/C","#N/C",INDEX(Taxonomy_UniqueValues!B:B,MATCH(AA1151,Taxonomy_UniqueValues!C:C,0))),"#N/C")</f>
        <v>Diptera</v>
      </c>
      <c r="AA1151" s="87" t="s">
        <v>49</v>
      </c>
      <c r="AB1151" s="87" t="str">
        <f>+IFERROR(IF(AC1151="#N/C","#N/C",INDEX(Taxonomy_UniqueValues!D:D,MATCH(AC1151,Taxonomy_UniqueValues!E:E,0))),"#N/C")</f>
        <v>#N/C</v>
      </c>
      <c r="AC1151" s="87" t="str">
        <f>+IFERROR(IF(AD1151="#N/C","#N/C",INDEX(Taxonomy_UniqueValues!E:E,MATCH(AD1151,Taxonomy_UniqueValues!F:F,0))),"#N/C")</f>
        <v>#N/C</v>
      </c>
      <c r="AD1151" s="87" t="str">
        <f>+IFERROR(IF(AE1151="#N/C","#N/C",INDEX(Taxonomy_UniqueValues!F:F,MATCH(AE1151,Taxonomy_UniqueValues!G:G,0))),"#N/C")</f>
        <v>#N/C</v>
      </c>
      <c r="AE1151" s="87" t="str">
        <f>+IFERROR(IF(AF1151="#N/C","#N/C",INDEX(Taxonomy_UniqueValues!G:G,MATCH(AF1151,Taxonomy_UniqueValues!H:H,0))),"#N/C")</f>
        <v>#N/C</v>
      </c>
      <c r="AF1151" s="89" t="str">
        <f>+IFERROR(IF(AG1151="#N/C","#N/C",INDEX(Taxonomy_UniqueValues!H:H,MATCH(AG1151,Taxonomy_UniqueValues!I:I,0))),"#N/C")</f>
        <v>#N/C</v>
      </c>
      <c r="AG1151" s="88" t="s">
        <v>37</v>
      </c>
      <c r="AH1151" s="39" t="str" cm="1">
        <f t="array" ref="AH1151">IF(LEN(V1151)&gt;1,V1151,_xlfn.LET(_xlpm.cls,Y1151, _xlpm.ord,IFERROR(Z1151,"#N/C"), _xlpm.subord,IFERROR(AA1151,"#N/C"), _xlpm.infr,IFERROR(AB1151,"#N/C"), _xlpm.sf,IFERROR(AC1151,"#N/C"), _xlpm.fam,IFERROR(AD1151,"#N/C"), _xlpm.subfam,IF(TRIM(AE1151)="-","#N/C",IFERROR(AE1151,"#N/C")),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_xlpm.fallback,IF(IFERROR(Z1151,"#N/C")="#N/C",Y1151,IF(IFERROR(AA1151,"#N/C")="#N/C",Z1151,IF(IFERROR(AB1151,"#N/C")="#N/C",AA1151,IF(IFERROR(AC1151,"#N/C")="#N/C",AB1151,IF(IFERROR(AD1151,"#N/C")="#N/C",AC1151,IF(IFERROR(AE1151,"#N/C")="#N/C",AD1151,"#N/C")))))), _xlpm.finalResult,IF(OR(_xlpm.computedResult="",_xlpm.computedResult="#N/C"),_xlpm.fallback,_xlpm.computedResult), INDEX(_xlpm.finalResult,1)))</f>
        <v>Brachycera</v>
      </c>
      <c r="AI1151" s="106" t="s">
        <v>35</v>
      </c>
      <c r="AJ1151" s="55" t="str">
        <f t="shared" si="154"/>
        <v>Insecta.Diptera.Brachycera.#N/C.#N/C.#N/C.#N/C.#N/C.#N/C</v>
      </c>
    </row>
    <row r="1152" spans="1:36" x14ac:dyDescent="0.25">
      <c r="A1152" s="3">
        <v>370</v>
      </c>
      <c r="B1152" s="50" t="str">
        <f t="shared" si="160"/>
        <v>FAIR-D4_370</v>
      </c>
      <c r="C1152" s="51" t="s">
        <v>908</v>
      </c>
      <c r="D1152" s="4">
        <f t="shared" si="158"/>
        <v>45172</v>
      </c>
      <c r="E1152" s="1" t="s">
        <v>1338</v>
      </c>
      <c r="F1152" s="81" t="str">
        <f>HYPERLINK(VLOOKUP(E1152,Video_List!G:K,5),"video")</f>
        <v>video</v>
      </c>
      <c r="G1152" s="5" t="str">
        <f>IF(ISBLANK(E1152),"",IFERROR(IF(MATCH(E1152,Video_List!$G:$G,)&gt;0,"ok",""),"errr"))</f>
        <v>ok</v>
      </c>
      <c r="H1152" s="1" t="s">
        <v>1338</v>
      </c>
      <c r="I1152" s="81" t="str">
        <f>HYPERLINK(VLOOKUP(H1152,Video_List!G:K,5),"video")</f>
        <v>video</v>
      </c>
      <c r="J1152" s="5" t="str">
        <f>IF(ISBLANK(H1152),"",IFERROR(IF(MATCH(H1152,Video_List!$G:$G,)&gt;0,"ok",""),"error"))</f>
        <v>ok</v>
      </c>
      <c r="K1152" s="2">
        <v>45172.516574074099</v>
      </c>
      <c r="L1152" s="2">
        <v>45172.517187500001</v>
      </c>
      <c r="M1152" s="59">
        <f t="shared" si="157"/>
        <v>6.1342590197455138E-4</v>
      </c>
      <c r="N1152" s="53" t="s">
        <v>46</v>
      </c>
      <c r="O1152" s="54" t="s">
        <v>32</v>
      </c>
      <c r="P1152" s="54" t="s">
        <v>33</v>
      </c>
      <c r="Q1152" s="6">
        <v>370</v>
      </c>
      <c r="R1152" s="5" t="str">
        <f t="shared" si="155"/>
        <v>FAIR-D4/370</v>
      </c>
      <c r="S1152" s="4" t="str">
        <f>IF(ISBLANK(E1152),"",IF(E1152=H1152, "1 video",CONCATENATE((+COUNTIFS(Video_List!$A:$A,Monitoring!C1152,Video_List!$D:$D,"&lt;=" &amp;Monitoring!L1152)-COUNTIFS(Video_List!$A:$A,Monitoring!C1152,Video_List!$D:$D,"&lt;=" &amp;Monitoring!K1152))+1," videos")))</f>
        <v>1 video</v>
      </c>
      <c r="T1152" s="54" t="s">
        <v>34</v>
      </c>
      <c r="U1152" s="75"/>
      <c r="V1152" s="7" t="str">
        <f t="shared" ref="V1152:V1208" si="161">IF(IFERROR(FIND("fly_small",U1152),0)&gt;0,"fly_small",IF(IFERROR(FIND("fly at the border",U1152),0)&gt;0,"fly",IF(IFERROR(FIND("insect_small",U1152),0)&gt;0,"insect_small","")))</f>
        <v/>
      </c>
      <c r="W1152" s="85" t="str">
        <f t="shared" si="159"/>
        <v>no</v>
      </c>
      <c r="X1152" s="86" t="s">
        <v>35</v>
      </c>
      <c r="Y1152" s="87" t="str">
        <f>+IFERROR(IF(Z1152="#N/C","#N/C",INDEX(Taxonomy_UniqueValues!A:A,MATCH(Z1152,Taxonomy_UniqueValues!B:B,0))),"#N/C")</f>
        <v>Insecta</v>
      </c>
      <c r="Z1152" s="87" t="str">
        <f>+IFERROR(IF(AA1152="#N/C","#N/C",INDEX(Taxonomy_UniqueValues!B:B,MATCH(AA1152,Taxonomy_UniqueValues!C:C,0))),"#N/C")</f>
        <v>Diptera</v>
      </c>
      <c r="AA1152" s="87" t="s">
        <v>49</v>
      </c>
      <c r="AB1152" s="87" t="str">
        <f>+IFERROR(IF(AC1152="#N/C","#N/C",INDEX(Taxonomy_UniqueValues!D:D,MATCH(AC1152,Taxonomy_UniqueValues!E:E,0))),"#N/C")</f>
        <v>#N/C</v>
      </c>
      <c r="AC1152" s="87" t="str">
        <f>+IFERROR(IF(AD1152="#N/C","#N/C",INDEX(Taxonomy_UniqueValues!E:E,MATCH(AD1152,Taxonomy_UniqueValues!F:F,0))),"#N/C")</f>
        <v>#N/C</v>
      </c>
      <c r="AD1152" s="87" t="str">
        <f>+IFERROR(IF(AE1152="#N/C","#N/C",INDEX(Taxonomy_UniqueValues!F:F,MATCH(AE1152,Taxonomy_UniqueValues!G:G,0))),"#N/C")</f>
        <v>#N/C</v>
      </c>
      <c r="AE1152" s="87" t="str">
        <f>+IFERROR(IF(AF1152="#N/C","#N/C",INDEX(Taxonomy_UniqueValues!G:G,MATCH(AF1152,Taxonomy_UniqueValues!H:H,0))),"#N/C")</f>
        <v>#N/C</v>
      </c>
      <c r="AF1152" s="89" t="str">
        <f>+IFERROR(IF(AG1152="#N/C","#N/C",INDEX(Taxonomy_UniqueValues!H:H,MATCH(AG1152,Taxonomy_UniqueValues!I:I,0))),"#N/C")</f>
        <v>#N/C</v>
      </c>
      <c r="AG1152" s="88" t="s">
        <v>37</v>
      </c>
      <c r="AH1152" s="39" t="str" cm="1">
        <f t="array" ref="AH1152">IF(LEN(V1152)&gt;1,V1152,_xlfn.LET(_xlpm.cls,Y1152, _xlpm.ord,IFERROR(Z1152,"#N/C"), _xlpm.subord,IFERROR(AA1152,"#N/C"), _xlpm.infr,IFERROR(AB1152,"#N/C"), _xlpm.sf,IFERROR(AC1152,"#N/C"), _xlpm.fam,IFERROR(AD1152,"#N/C"), _xlpm.subfam,IF(TRIM(AE1152)="-","#N/C",IFERROR(AE1152,"#N/C")),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_xlpm.fallback,IF(IFERROR(Z1152,"#N/C")="#N/C",Y1152,IF(IFERROR(AA1152,"#N/C")="#N/C",Z1152,IF(IFERROR(AB1152,"#N/C")="#N/C",AA1152,IF(IFERROR(AC1152,"#N/C")="#N/C",AB1152,IF(IFERROR(AD1152,"#N/C")="#N/C",AC1152,IF(IFERROR(AE1152,"#N/C")="#N/C",AD1152,"#N/C")))))), _xlpm.finalResult,IF(OR(_xlpm.computedResult="",_xlpm.computedResult="#N/C"),_xlpm.fallback,_xlpm.computedResult), INDEX(_xlpm.finalResult,1)))</f>
        <v>Brachycera</v>
      </c>
      <c r="AI1152" s="106" t="s">
        <v>35</v>
      </c>
      <c r="AJ1152" s="55" t="str">
        <f t="shared" ref="AJ1152:AJ1208" si="162">+CONCATENATE(Y1152,".",Z1152,".",AA1152,".",AB1152,".",AC1152,".",AD1152,".",AE1152,".",AF1152,".",AG1152)</f>
        <v>Insecta.Diptera.Brachycera.#N/C.#N/C.#N/C.#N/C.#N/C.#N/C</v>
      </c>
    </row>
    <row r="1153" spans="1:36" x14ac:dyDescent="0.25">
      <c r="A1153" s="3">
        <v>371</v>
      </c>
      <c r="B1153" s="50" t="str">
        <f t="shared" si="160"/>
        <v>FAIR-D4_371</v>
      </c>
      <c r="C1153" s="51" t="s">
        <v>908</v>
      </c>
      <c r="D1153" s="4">
        <f t="shared" si="158"/>
        <v>45172</v>
      </c>
      <c r="E1153" s="1" t="s">
        <v>1339</v>
      </c>
      <c r="F1153" s="81" t="str">
        <f>HYPERLINK(VLOOKUP(E1153,Video_List!G:K,5),"video")</f>
        <v>video</v>
      </c>
      <c r="G1153" s="5" t="str">
        <f>IF(ISBLANK(E1153),"",IFERROR(IF(MATCH(E1153,Video_List!$G:$G,)&gt;0,"ok",""),"errr"))</f>
        <v>ok</v>
      </c>
      <c r="H1153" s="1" t="s">
        <v>1339</v>
      </c>
      <c r="I1153" s="81" t="str">
        <f>HYPERLINK(VLOOKUP(H1153,Video_List!G:K,5),"video")</f>
        <v>video</v>
      </c>
      <c r="J1153" s="5" t="str">
        <f>IF(ISBLANK(H1153),"",IFERROR(IF(MATCH(H1153,Video_List!$G:$G,)&gt;0,"ok",""),"error"))</f>
        <v>ok</v>
      </c>
      <c r="K1153" s="2">
        <v>45172.5246527778</v>
      </c>
      <c r="L1153" s="2">
        <v>45172.525439814803</v>
      </c>
      <c r="M1153" s="59">
        <f t="shared" si="157"/>
        <v>7.8703700273763388E-4</v>
      </c>
      <c r="N1153" s="53" t="s">
        <v>46</v>
      </c>
      <c r="O1153" s="54" t="s">
        <v>32</v>
      </c>
      <c r="P1153" s="54" t="s">
        <v>33</v>
      </c>
      <c r="Q1153" s="6">
        <v>371</v>
      </c>
      <c r="R1153" s="5" t="str">
        <f t="shared" si="155"/>
        <v>FAIR-D4/371</v>
      </c>
      <c r="S1153" s="4" t="str">
        <f>IF(ISBLANK(E1153),"",IF(E1153=H1153, "1 video",CONCATENATE((+COUNTIFS(Video_List!$A:$A,Monitoring!C1153,Video_List!$D:$D,"&lt;=" &amp;Monitoring!L1153)-COUNTIFS(Video_List!$A:$A,Monitoring!C1153,Video_List!$D:$D,"&lt;=" &amp;Monitoring!K1153))+1," videos")))</f>
        <v>1 video</v>
      </c>
      <c r="T1153" s="54" t="s">
        <v>920</v>
      </c>
      <c r="U1153" s="75"/>
      <c r="V1153" s="7" t="str">
        <f t="shared" si="161"/>
        <v/>
      </c>
      <c r="W1153" s="85" t="str">
        <f t="shared" si="159"/>
        <v>yes</v>
      </c>
      <c r="X1153" s="86" t="s">
        <v>32</v>
      </c>
      <c r="Y1153" s="87" t="str">
        <f>+IFERROR(IF(Z1153="#N/C","#N/C",INDEX(Taxonomy_UniqueValues!A:A,MATCH(Z1153,Taxonomy_UniqueValues!B:B,0))),"#N/C")</f>
        <v>Insecta</v>
      </c>
      <c r="Z1153" s="87" t="str">
        <f>+IFERROR(IF(AA1153="#N/C","#N/C",INDEX(Taxonomy_UniqueValues!B:B,MATCH(AA1153,Taxonomy_UniqueValues!C:C,0))),"#N/C")</f>
        <v>Coleoptera</v>
      </c>
      <c r="AA1153" s="87" t="str">
        <f>+IFERROR(IF(AC1153="#N/C","#N/C",INDEX(Taxonomy_UniqueValues!C:C,MATCH(AC1153,Taxonomy_UniqueValues!E:E,0))),"#N/C")</f>
        <v>Polyphaga</v>
      </c>
      <c r="AB1153" s="87" t="str">
        <f>+IFERROR(IF(AC1153="#N/C","#N/C",INDEX(Taxonomy_UniqueValues!D:D,MATCH(AC1153,Taxonomy_UniqueValues!E:E,0))),"#N/C")</f>
        <v>Cucujiformia</v>
      </c>
      <c r="AC1153" s="87" t="str">
        <f>+IFERROR(IF(AD1153="#N/C","#N/C",INDEX(Taxonomy_UniqueValues!E:E,MATCH(AD1153,Taxonomy_UniqueValues!F:F,0))),"#N/C")</f>
        <v>Curculionoidea</v>
      </c>
      <c r="AD1153" s="87" t="str">
        <f>+IFERROR(IF(AE1153="#N/C","#N/C",INDEX(Taxonomy_UniqueValues!F:F,MATCH(AE1153,Taxonomy_UniqueValues!G:G,0))),"#N/C")</f>
        <v>Curculionidae</v>
      </c>
      <c r="AE1153" s="87" t="s">
        <v>1340</v>
      </c>
      <c r="AF1153" s="89" t="s">
        <v>1341</v>
      </c>
      <c r="AG1153" s="88" t="s">
        <v>37</v>
      </c>
      <c r="AH1153" s="39" t="str" cm="1">
        <f t="array" ref="AH1153">IF(LEN(V1153)&gt;1,V1153,_xlfn.LET(_xlpm.cls,Y1153, _xlpm.ord,IFERROR(Z1153,"#N/C"), _xlpm.subord,IFERROR(AA1153,"#N/C"), _xlpm.infr,IFERROR(AB1153,"#N/C"), _xlpm.sf,IFERROR(AC1153,"#N/C"), _xlpm.fam,IFERROR(AD1153,"#N/C"), _xlpm.subfam,IF(TRIM(AE1153)="-","#N/C",IFERROR(AE1153,"#N/C")),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_xlpm.fallback,IF(IFERROR(Z1153,"#N/C")="#N/C",Y1153,IF(IFERROR(AA1153,"#N/C")="#N/C",Z1153,IF(IFERROR(AB1153,"#N/C")="#N/C",AA1153,IF(IFERROR(AC1153,"#N/C")="#N/C",AB1153,IF(IFERROR(AD1153,"#N/C")="#N/C",AC1153,IF(IFERROR(AE1153,"#N/C")="#N/C",AD1153,"#N/C")))))), _xlpm.finalResult,IF(OR(_xlpm.computedResult="",_xlpm.computedResult="#N/C"),_xlpm.fallback,_xlpm.computedResult), INDEX(_xlpm.finalResult,1)))</f>
        <v>weevil</v>
      </c>
      <c r="AI1153" s="106" t="s">
        <v>35</v>
      </c>
      <c r="AJ1153" s="55" t="str">
        <f t="shared" si="162"/>
        <v>Insecta.Coleoptera.Polyphaga.Cucujiformia.Curculionoidea.Curculionidae.Entiminae.Polydrusus.#N/C</v>
      </c>
    </row>
    <row r="1154" spans="1:36" x14ac:dyDescent="0.25">
      <c r="A1154" s="3">
        <v>373</v>
      </c>
      <c r="B1154" s="50" t="str">
        <f t="shared" si="160"/>
        <v>FAIR-D4_373</v>
      </c>
      <c r="C1154" s="51" t="s">
        <v>908</v>
      </c>
      <c r="D1154" s="4">
        <f t="shared" si="158"/>
        <v>45172</v>
      </c>
      <c r="E1154" s="1" t="s">
        <v>1342</v>
      </c>
      <c r="F1154" s="81" t="str">
        <f>HYPERLINK(VLOOKUP(E1154,Video_List!G:K,5),"video")</f>
        <v>video</v>
      </c>
      <c r="G1154" s="5" t="str">
        <f>IF(ISBLANK(E1154),"",IFERROR(IF(MATCH(E1154,Video_List!$G:$G,)&gt;0,"ok",""),"errr"))</f>
        <v>ok</v>
      </c>
      <c r="H1154" s="1" t="s">
        <v>1342</v>
      </c>
      <c r="I1154" s="81" t="str">
        <f>HYPERLINK(VLOOKUP(H1154,Video_List!G:K,5),"video")</f>
        <v>video</v>
      </c>
      <c r="J1154" s="5" t="str">
        <f>IF(ISBLANK(H1154),"",IFERROR(IF(MATCH(H1154,Video_List!$G:$G,)&gt;0,"ok",""),"error"))</f>
        <v>ok</v>
      </c>
      <c r="K1154" s="2">
        <v>45172.564664351798</v>
      </c>
      <c r="L1154" s="2">
        <v>45172.565092592602</v>
      </c>
      <c r="M1154" s="59">
        <f t="shared" si="157"/>
        <v>4.2824080446735024E-4</v>
      </c>
      <c r="N1154" s="53" t="s">
        <v>46</v>
      </c>
      <c r="O1154" s="54" t="s">
        <v>35</v>
      </c>
      <c r="P1154" s="54" t="s">
        <v>46</v>
      </c>
      <c r="Q1154" s="6">
        <v>373</v>
      </c>
      <c r="R1154" s="5" t="str">
        <f t="shared" ref="R1154:R1208" si="163">IF(ISBLANK(C1154),"",+CONCATENATE(C1154,"/",Q1154))</f>
        <v>FAIR-D4/373</v>
      </c>
      <c r="S1154" s="4" t="str">
        <f>IF(ISBLANK(E1154),"",IF(E1154=H1154, "1 video",CONCATENATE((+COUNTIFS(Video_List!$A:$A,Monitoring!C1154,Video_List!$D:$D,"&lt;=" &amp;Monitoring!L1154)-COUNTIFS(Video_List!$A:$A,Monitoring!C1154,Video_List!$D:$D,"&lt;=" &amp;Monitoring!K1154))+1," videos")))</f>
        <v>1 video</v>
      </c>
      <c r="T1154" s="54" t="s">
        <v>598</v>
      </c>
      <c r="U1154" s="75"/>
      <c r="V1154" s="7" t="str">
        <f t="shared" si="161"/>
        <v/>
      </c>
      <c r="W1154" s="85" t="str">
        <f t="shared" si="159"/>
        <v>no</v>
      </c>
      <c r="X1154" s="86" t="s">
        <v>35</v>
      </c>
      <c r="Y1154" s="87" t="s">
        <v>85</v>
      </c>
      <c r="Z1154" s="87" t="str">
        <f>+IFERROR(IF(AA1154="#N/C","#N/C",INDEX(Taxonomy_UniqueValues!B:B,MATCH(AA1154,Taxonomy_UniqueValues!C:C,0))),"#N/C")</f>
        <v>#N/C</v>
      </c>
      <c r="AA1154" s="87" t="str">
        <f>+IFERROR(IF(AC1154="#N/C","#N/C",INDEX(Taxonomy_UniqueValues!C:C,MATCH(AC1154,Taxonomy_UniqueValues!E:E,0))),"#N/C")</f>
        <v>#N/C</v>
      </c>
      <c r="AB1154" s="87" t="str">
        <f>+IFERROR(IF(AC1154="#N/C","#N/C",INDEX(Taxonomy_UniqueValues!D:D,MATCH(AC1154,Taxonomy_UniqueValues!E:E,0))),"#N/C")</f>
        <v>#N/C</v>
      </c>
      <c r="AC1154" s="87" t="str">
        <f>+IFERROR(IF(AD1154="#N/C","#N/C",INDEX(Taxonomy_UniqueValues!E:E,MATCH(AD1154,Taxonomy_UniqueValues!F:F,0))),"#N/C")</f>
        <v>#N/C</v>
      </c>
      <c r="AD1154" s="87" t="str">
        <f>+IFERROR(IF(AE1154="#N/C","#N/C",INDEX(Taxonomy_UniqueValues!F:F,MATCH(AE1154,Taxonomy_UniqueValues!G:G,0))),"#N/C")</f>
        <v>#N/C</v>
      </c>
      <c r="AE1154" s="87" t="str">
        <f>+IFERROR(IF(AF1154="#N/C","#N/C",INDEX(Taxonomy_UniqueValues!G:G,MATCH(AF1154,Taxonomy_UniqueValues!H:H,0))),"#N/C")</f>
        <v>#N/C</v>
      </c>
      <c r="AF1154" s="89" t="str">
        <f>+IFERROR(IF(AG1154="#N/C","#N/C",INDEX(Taxonomy_UniqueValues!H:H,MATCH(AG1154,Taxonomy_UniqueValues!I:I,0))),"#N/C")</f>
        <v>#N/C</v>
      </c>
      <c r="AG1154" s="88" t="s">
        <v>37</v>
      </c>
      <c r="AH1154" s="39" t="str" cm="1">
        <f t="array" ref="AH1154">IF(LEN(V1154)&gt;1,V1154,_xlfn.LET(_xlpm.cls,Y1154, _xlpm.ord,IFERROR(Z1154,"#N/C"), _xlpm.subord,IFERROR(AA1154,"#N/C"), _xlpm.infr,IFERROR(AB1154,"#N/C"), _xlpm.sf,IFERROR(AC1154,"#N/C"), _xlpm.fam,IFERROR(AD1154,"#N/C"), _xlpm.subfam,IF(TRIM(AE1154)="-","#N/C",IFERROR(AE1154,"#N/C")),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_xlpm.fallback,IF(IFERROR(Z1154,"#N/C")="#N/C",Y1154,IF(IFERROR(AA1154,"#N/C")="#N/C",Z1154,IF(IFERROR(AB1154,"#N/C")="#N/C",AA1154,IF(IFERROR(AC1154,"#N/C")="#N/C",AB1154,IF(IFERROR(AD1154,"#N/C")="#N/C",AC1154,IF(IFERROR(AE1154,"#N/C")="#N/C",AD1154,"#N/C")))))), _xlpm.finalResult,IF(OR(_xlpm.computedResult="",_xlpm.computedResult="#N/C"),_xlpm.fallback,_xlpm.computedResult), INDEX(_xlpm.finalResult,1)))</f>
        <v>Insecta</v>
      </c>
      <c r="AI1154" s="106" t="s">
        <v>35</v>
      </c>
      <c r="AJ1154" s="55" t="str">
        <f t="shared" si="162"/>
        <v>Insecta.#N/C.#N/C.#N/C.#N/C.#N/C.#N/C.#N/C.#N/C</v>
      </c>
    </row>
    <row r="1155" spans="1:36" x14ac:dyDescent="0.25">
      <c r="A1155" s="3">
        <v>374</v>
      </c>
      <c r="B1155" s="50" t="str">
        <f t="shared" si="160"/>
        <v>FAIR-D4_374</v>
      </c>
      <c r="C1155" s="51" t="s">
        <v>908</v>
      </c>
      <c r="D1155" s="4">
        <f t="shared" si="158"/>
        <v>45172</v>
      </c>
      <c r="E1155" s="1" t="s">
        <v>1342</v>
      </c>
      <c r="F1155" s="81" t="str">
        <f>HYPERLINK(VLOOKUP(E1155,Video_List!G:K,5),"video")</f>
        <v>video</v>
      </c>
      <c r="G1155" s="5" t="str">
        <f>IF(ISBLANK(E1155),"",IFERROR(IF(MATCH(E1155,Video_List!$G:$G,)&gt;0,"ok",""),"errr"))</f>
        <v>ok</v>
      </c>
      <c r="H1155" s="1" t="s">
        <v>1342</v>
      </c>
      <c r="I1155" s="81" t="str">
        <f>HYPERLINK(VLOOKUP(H1155,Video_List!G:K,5),"video")</f>
        <v>video</v>
      </c>
      <c r="J1155" s="5" t="str">
        <f>IF(ISBLANK(H1155),"",IFERROR(IF(MATCH(H1155,Video_List!$G:$G,)&gt;0,"ok",""),"error"))</f>
        <v>ok</v>
      </c>
      <c r="K1155" s="2">
        <v>45172.564664351798</v>
      </c>
      <c r="L1155" s="2">
        <v>45172.565092592602</v>
      </c>
      <c r="M1155" s="59">
        <f t="shared" si="157"/>
        <v>4.2824080446735024E-4</v>
      </c>
      <c r="N1155" s="53" t="s">
        <v>31</v>
      </c>
      <c r="O1155" s="54" t="s">
        <v>35</v>
      </c>
      <c r="P1155" s="54" t="s">
        <v>46</v>
      </c>
      <c r="Q1155" s="6">
        <v>374</v>
      </c>
      <c r="R1155" s="5" t="str">
        <f t="shared" si="163"/>
        <v>FAIR-D4/374</v>
      </c>
      <c r="S1155" s="4" t="str">
        <f>IF(ISBLANK(E1155),"",IF(E1155=H1155, "1 video",CONCATENATE((+COUNTIFS(Video_List!$A:$A,Monitoring!C1155,Video_List!$D:$D,"&lt;=" &amp;Monitoring!L1155)-COUNTIFS(Video_List!$A:$A,Monitoring!C1155,Video_List!$D:$D,"&lt;=" &amp;Monitoring!K1155))+1," videos")))</f>
        <v>1 video</v>
      </c>
      <c r="T1155" s="54" t="s">
        <v>1343</v>
      </c>
      <c r="U1155" s="75"/>
      <c r="V1155" s="7" t="str">
        <f t="shared" si="161"/>
        <v/>
      </c>
      <c r="W1155" s="85" t="str">
        <f t="shared" si="159"/>
        <v>yes</v>
      </c>
      <c r="X1155" s="86" t="s">
        <v>32</v>
      </c>
      <c r="Y1155" s="87" t="str">
        <f>+IFERROR(IF(Z1155="#N/C","#N/C",INDEX(Taxonomy_UniqueValues!A:A,MATCH(Z1155,Taxonomy_UniqueValues!B:B,0))),"#N/C")</f>
        <v>Insecta</v>
      </c>
      <c r="Z1155" s="87" t="str">
        <f>+IFERROR(IF(AA1155="#N/C","#N/C",INDEX(Taxonomy_UniqueValues!B:B,MATCH(AA1155,Taxonomy_UniqueValues!C:C,0))),"#N/C")</f>
        <v>Diptera</v>
      </c>
      <c r="AA1155" s="87" t="str">
        <f>+IFERROR(IF(AC1155="#N/C","#N/C",INDEX(Taxonomy_UniqueValues!C:C,MATCH(AC1155,Taxonomy_UniqueValues!E:E,0))),"#N/C")</f>
        <v>Brachycera</v>
      </c>
      <c r="AB1155" s="87" t="str">
        <f>+IFERROR(IF(AC1155="#N/C","#N/C",INDEX(Taxonomy_UniqueValues!D:D,MATCH(AC1155,Taxonomy_UniqueValues!E:E,0))),"#N/C")</f>
        <v>Asilomorpha</v>
      </c>
      <c r="AC1155" s="87" t="s">
        <v>1344</v>
      </c>
      <c r="AD1155" s="87" t="s">
        <v>1345</v>
      </c>
      <c r="AE1155" s="87" t="s">
        <v>1346</v>
      </c>
      <c r="AF1155" s="89" t="s">
        <v>1347</v>
      </c>
      <c r="AG1155" s="88" t="s">
        <v>37</v>
      </c>
      <c r="AH1155" s="39" t="str" cm="1">
        <f t="array" ref="AH1155">IF(LEN(V1155)&gt;1,V1155,_xlfn.LET(_xlpm.cls,Y1155, _xlpm.ord,IFERROR(Z1155,"#N/C"), _xlpm.subord,IFERROR(AA1155,"#N/C"), _xlpm.infr,IFERROR(AB1155,"#N/C"), _xlpm.sf,IFERROR(AC1155,"#N/C"), _xlpm.fam,IFERROR(AD1155,"#N/C"), _xlpm.subfam,IF(TRIM(AE1155)="-","#N/C",IFERROR(AE1155,"#N/C")),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_xlpm.fallback,IF(IFERROR(Z1155,"#N/C")="#N/C",Y1155,IF(IFERROR(AA1155,"#N/C")="#N/C",Z1155,IF(IFERROR(AB1155,"#N/C")="#N/C",AA1155,IF(IFERROR(AC1155,"#N/C")="#N/C",AB1155,IF(IFERROR(AD1155,"#N/C")="#N/C",AC1155,IF(IFERROR(AE1155,"#N/C")="#N/C",AD1155,"#N/C")))))), _xlpm.finalResult,IF(OR(_xlpm.computedResult="",_xlpm.computedResult="#N/C"),_xlpm.fallback,_xlpm.computedResult), INDEX(_xlpm.finalResult,1)))</f>
        <v>dance_fly</v>
      </c>
      <c r="AI1155" s="106" t="s">
        <v>35</v>
      </c>
      <c r="AJ1155" s="55" t="str">
        <f t="shared" si="162"/>
        <v>Insecta.Diptera.Brachycera.Asilomorpha.Empidoidea.Hybotidae.Tachydromiinae.Tachydromia.#N/C</v>
      </c>
    </row>
    <row r="1156" spans="1:36" x14ac:dyDescent="0.25">
      <c r="A1156" s="3">
        <v>372</v>
      </c>
      <c r="B1156" s="50" t="str">
        <f t="shared" si="160"/>
        <v>FAIR-D4_372</v>
      </c>
      <c r="C1156" s="51" t="s">
        <v>908</v>
      </c>
      <c r="D1156" s="4">
        <f t="shared" si="158"/>
        <v>45172</v>
      </c>
      <c r="E1156" s="1" t="s">
        <v>1342</v>
      </c>
      <c r="F1156" s="81" t="str">
        <f>HYPERLINK(VLOOKUP(E1156,Video_List!G:K,5),"video")</f>
        <v>video</v>
      </c>
      <c r="G1156" s="5" t="str">
        <f>IF(ISBLANK(E1156),"",IFERROR(IF(MATCH(E1156,Video_List!$G:$G,)&gt;0,"ok",""),"errr"))</f>
        <v>ok</v>
      </c>
      <c r="H1156" s="1" t="s">
        <v>1348</v>
      </c>
      <c r="I1156" s="81" t="str">
        <f>HYPERLINK(VLOOKUP(H1156,Video_List!G:K,5),"video")</f>
        <v>video</v>
      </c>
      <c r="J1156" s="5" t="str">
        <f>IF(ISBLANK(H1156),"",IFERROR(IF(MATCH(H1156,Video_List!$G:$G,)&gt;0,"ok",""),"error"))</f>
        <v>ok</v>
      </c>
      <c r="K1156" s="2">
        <v>45172.564664351798</v>
      </c>
      <c r="L1156" s="2">
        <v>45172.660960648202</v>
      </c>
      <c r="M1156" s="59">
        <f t="shared" si="157"/>
        <v>9.6296296404034365E-2</v>
      </c>
      <c r="N1156" s="53" t="s">
        <v>46</v>
      </c>
      <c r="O1156" s="54" t="s">
        <v>35</v>
      </c>
      <c r="P1156" s="54" t="s">
        <v>46</v>
      </c>
      <c r="Q1156" s="6">
        <v>372</v>
      </c>
      <c r="R1156" s="5" t="str">
        <f t="shared" si="163"/>
        <v>FAIR-D4/372</v>
      </c>
      <c r="S1156" s="4" t="str">
        <f>IF(ISBLANK(E1156),"",IF(E1156=H1156, "1 video",CONCATENATE((+COUNTIFS(Video_List!$A:$A,Monitoring!C1156,Video_List!$D:$D,"&lt;=" &amp;Monitoring!L1156)-COUNTIFS(Video_List!$A:$A,Monitoring!C1156,Video_List!$D:$D,"&lt;=" &amp;Monitoring!K1156))+1," videos")))</f>
        <v>12 videos</v>
      </c>
      <c r="T1156" s="54" t="s">
        <v>185</v>
      </c>
      <c r="U1156" s="75"/>
      <c r="V1156" s="7" t="str">
        <f t="shared" si="161"/>
        <v/>
      </c>
      <c r="W1156" s="85" t="s">
        <v>35</v>
      </c>
      <c r="X1156" s="86" t="s">
        <v>32</v>
      </c>
      <c r="Y1156" s="87" t="str">
        <f>+IFERROR(IF(Z1156="#N/C","#N/C",INDEX(Taxonomy_UniqueValues!A:A,MATCH(Z1156,Taxonomy_UniqueValues!B:B,0))),"#N/C")</f>
        <v>Insecta</v>
      </c>
      <c r="Z1156" s="87" t="str">
        <f>+IFERROR(IF(AA1156="#N/C","#N/C",INDEX(Taxonomy_UniqueValues!B:B,MATCH(AA1156,Taxonomy_UniqueValues!C:C,0))),"#N/C")</f>
        <v>Coleoptera</v>
      </c>
      <c r="AA1156" s="87" t="str">
        <f>+IFERROR(IF(AC1156="#N/C","#N/C",INDEX(Taxonomy_UniqueValues!C:C,MATCH(AC1156,Taxonomy_UniqueValues!E:E,0))),"#N/C")</f>
        <v>Polyphaga</v>
      </c>
      <c r="AB1156" s="87" t="str">
        <f>+IFERROR(IF(AC1156="#N/C","#N/C",INDEX(Taxonomy_UniqueValues!D:D,MATCH(AC1156,Taxonomy_UniqueValues!E:E,0))),"#N/C")</f>
        <v>Cucujiformia</v>
      </c>
      <c r="AC1156" s="87" t="str">
        <f>+IFERROR(IF(AD1156="#N/C","#N/C",INDEX(Taxonomy_UniqueValues!E:E,MATCH(AD1156,Taxonomy_UniqueValues!F:F,0))),"#N/C")</f>
        <v>Coccinelloidea</v>
      </c>
      <c r="AD1156" s="87" t="s">
        <v>962</v>
      </c>
      <c r="AE1156" s="87" t="str">
        <f>+IFERROR(IF(AF1156="#N/C","#N/C",INDEX(Taxonomy_UniqueValues!G:G,MATCH(AF1156,Taxonomy_UniqueValues!H:H,0))),"#N/C")</f>
        <v>#N/C</v>
      </c>
      <c r="AF1156" s="89" t="str">
        <f>+IFERROR(IF(AG1156="#N/C","#N/C",INDEX(Taxonomy_UniqueValues!H:H,MATCH(AG1156,Taxonomy_UniqueValues!I:I,0))),"#N/C")</f>
        <v>#N/C</v>
      </c>
      <c r="AG1156" s="88" t="s">
        <v>37</v>
      </c>
      <c r="AH1156" s="39" t="str" cm="1">
        <f t="array" ref="AH1156">IF(LEN(V1156)&gt;1,V1156,_xlfn.LET(_xlpm.cls,Y1156, _xlpm.ord,IFERROR(Z1156,"#N/C"), _xlpm.subord,IFERROR(AA1156,"#N/C"), _xlpm.infr,IFERROR(AB1156,"#N/C"), _xlpm.sf,IFERROR(AC1156,"#N/C"), _xlpm.fam,IFERROR(AD1156,"#N/C"), _xlpm.subfam,IF(TRIM(AE1156)="-","#N/C",IFERROR(AE1156,"#N/C")),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_xlpm.fallback,IF(IFERROR(Z1156,"#N/C")="#N/C",Y1156,IF(IFERROR(AA1156,"#N/C")="#N/C",Z1156,IF(IFERROR(AB1156,"#N/C")="#N/C",AA1156,IF(IFERROR(AC1156,"#N/C")="#N/C",AB1156,IF(IFERROR(AD1156,"#N/C")="#N/C",AC1156,IF(IFERROR(AE1156,"#N/C")="#N/C",AD1156,"#N/C")))))), _xlpm.finalResult,IF(OR(_xlpm.computedResult="",_xlpm.computedResult="#N/C"),_xlpm.fallback,_xlpm.computedResult), INDEX(_xlpm.finalResult,1)))</f>
        <v>ladybug</v>
      </c>
      <c r="AI1156" s="106" t="s">
        <v>35</v>
      </c>
      <c r="AJ1156" s="55" t="str">
        <f t="shared" si="162"/>
        <v>Insecta.Coleoptera.Polyphaga.Cucujiformia.Coccinelloidea.Coccinellidae.#N/C.#N/C.#N/C</v>
      </c>
    </row>
    <row r="1157" spans="1:36" x14ac:dyDescent="0.25">
      <c r="A1157" s="3">
        <v>375</v>
      </c>
      <c r="B1157" s="50" t="str">
        <f t="shared" si="160"/>
        <v>FAIR-D4_375</v>
      </c>
      <c r="C1157" s="51" t="s">
        <v>908</v>
      </c>
      <c r="D1157" s="4">
        <f t="shared" si="158"/>
        <v>45172</v>
      </c>
      <c r="E1157" s="1" t="s">
        <v>1349</v>
      </c>
      <c r="F1157" s="81" t="str">
        <f>HYPERLINK(VLOOKUP(E1157,Video_List!G:K,5),"video")</f>
        <v>video</v>
      </c>
      <c r="G1157" s="5" t="str">
        <f>IF(ISBLANK(E1157),"",IFERROR(IF(MATCH(E1157,Video_List!$G:$G,)&gt;0,"ok",""),"errr"))</f>
        <v>ok</v>
      </c>
      <c r="H1157" s="1" t="s">
        <v>1349</v>
      </c>
      <c r="I1157" s="81" t="str">
        <f>HYPERLINK(VLOOKUP(H1157,Video_List!G:K,5),"video")</f>
        <v>video</v>
      </c>
      <c r="J1157" s="5" t="str">
        <f>IF(ISBLANK(H1157),"",IFERROR(IF(MATCH(H1157,Video_List!$G:$G,)&gt;0,"ok",""),"error"))</f>
        <v>ok</v>
      </c>
      <c r="K1157" s="2">
        <v>45172.622372685197</v>
      </c>
      <c r="L1157" s="2">
        <v>45172.623553240701</v>
      </c>
      <c r="M1157" s="59">
        <f t="shared" si="157"/>
        <v>1.1805555041064508E-3</v>
      </c>
      <c r="N1157" s="53" t="s">
        <v>31</v>
      </c>
      <c r="O1157" s="54" t="s">
        <v>35</v>
      </c>
      <c r="P1157" s="54" t="s">
        <v>46</v>
      </c>
      <c r="Q1157" s="6">
        <v>375</v>
      </c>
      <c r="R1157" s="5" t="str">
        <f t="shared" si="163"/>
        <v>FAIR-D4/375</v>
      </c>
      <c r="S1157" s="4" t="str">
        <f>IF(ISBLANK(E1157),"",IF(E1157=H1157, "1 video",CONCATENATE((+COUNTIFS(Video_List!$A:$A,Monitoring!C1157,Video_List!$D:$D,"&lt;=" &amp;Monitoring!L1157)-COUNTIFS(Video_List!$A:$A,Monitoring!C1157,Video_List!$D:$D,"&lt;=" &amp;Monitoring!K1157))+1," videos")))</f>
        <v>1 video</v>
      </c>
      <c r="T1157" s="54" t="s">
        <v>42</v>
      </c>
      <c r="U1157" s="75"/>
      <c r="V1157" s="7" t="str">
        <f t="shared" si="161"/>
        <v/>
      </c>
      <c r="W1157" s="85" t="str">
        <f t="shared" ref="W1157:W1163" si="164">+IF(Y1157="#N/C","-",IF(AC1157="#N/C","no","yes"))</f>
        <v>yes</v>
      </c>
      <c r="X1157" s="86" t="s">
        <v>35</v>
      </c>
      <c r="Y1157" s="87" t="str">
        <f>+IFERROR(IF(Z1157="#N/C","#N/C",INDEX(Taxonomy_UniqueValues!A:A,MATCH(Z1157,Taxonomy_UniqueValues!B:B,0))),"#N/C")</f>
        <v>Insecta</v>
      </c>
      <c r="Z1157" s="87" t="str">
        <f>+IFERROR(IF(AA1157="#N/C","#N/C",INDEX(Taxonomy_UniqueValues!B:B,MATCH(AA1157,Taxonomy_UniqueValues!C:C,0))),"#N/C")</f>
        <v>Diptera</v>
      </c>
      <c r="AA1157" s="87" t="str">
        <f>+IFERROR(IF(AC1157="#N/C","#N/C",INDEX(Taxonomy_UniqueValues!C:C,MATCH(AC1157,Taxonomy_UniqueValues!E:E,0))),"#N/C")</f>
        <v>Brachycera</v>
      </c>
      <c r="AB1157" s="87" t="str">
        <f>+IFERROR(IF(AC1157="#N/C","#N/C",INDEX(Taxonomy_UniqueValues!D:D,MATCH(AC1157,Taxonomy_UniqueValues!E:E,0))),"#N/C")</f>
        <v>Muscomorpha</v>
      </c>
      <c r="AC1157" s="87" t="str">
        <f>+IFERROR(IF(AD1157="#N/C","#N/C",INDEX(Taxonomy_UniqueValues!E:E,MATCH(AD1157,Taxonomy_UniqueValues!F:F,0))),"#N/C")</f>
        <v>Syrphoidea</v>
      </c>
      <c r="AD1157" s="87" t="str">
        <f>+IFERROR(IF(AE1157="#N/C","#N/C",INDEX(Taxonomy_UniqueValues!F:F,MATCH(AE1157,Taxonomy_UniqueValues!G:G,0))),"#N/C")</f>
        <v>Syrphidae</v>
      </c>
      <c r="AE1157" s="87" t="s">
        <v>914</v>
      </c>
      <c r="AF1157" s="89" t="s">
        <v>1350</v>
      </c>
      <c r="AG1157" s="88" t="s">
        <v>37</v>
      </c>
      <c r="AH1157" s="39" t="str" cm="1">
        <f t="array" ref="AH1157">IF(LEN(V1157)&gt;1,V1157,_xlfn.LET(_xlpm.cls,Y1157, _xlpm.ord,IFERROR(Z1157,"#N/C"), _xlpm.subord,IFERROR(AA1157,"#N/C"), _xlpm.infr,IFERROR(AB1157,"#N/C"), _xlpm.sf,IFERROR(AC1157,"#N/C"), _xlpm.fam,IFERROR(AD1157,"#N/C"), _xlpm.subfam,IF(TRIM(AE1157)="-","#N/C",IFERROR(AE1157,"#N/C")),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_xlpm.fallback,IF(IFERROR(Z1157,"#N/C")="#N/C",Y1157,IF(IFERROR(AA1157,"#N/C")="#N/C",Z1157,IF(IFERROR(AB1157,"#N/C")="#N/C",AA1157,IF(IFERROR(AC1157,"#N/C")="#N/C",AB1157,IF(IFERROR(AD1157,"#N/C")="#N/C",AC1157,IF(IFERROR(AE1157,"#N/C")="#N/C",AD1157,"#N/C")))))), _xlpm.finalResult,IF(OR(_xlpm.computedResult="",_xlpm.computedResult="#N/C"),_xlpm.fallback,_xlpm.computedResult), INDEX(_xlpm.finalResult,1)))</f>
        <v>hoverfly</v>
      </c>
      <c r="AI1157" s="106" t="s">
        <v>35</v>
      </c>
      <c r="AJ1157" s="55" t="str">
        <f t="shared" si="162"/>
        <v>Insecta.Diptera.Brachycera.Muscomorpha.Syrphoidea.Syrphidae.Syrphinae.Dasysyrphus.#N/C</v>
      </c>
    </row>
    <row r="1158" spans="1:36" x14ac:dyDescent="0.25">
      <c r="A1158" s="3">
        <v>376</v>
      </c>
      <c r="B1158" s="50" t="str">
        <f t="shared" si="160"/>
        <v>FAIR-D4_376</v>
      </c>
      <c r="C1158" s="51" t="s">
        <v>908</v>
      </c>
      <c r="D1158" s="4">
        <f t="shared" si="158"/>
        <v>45172</v>
      </c>
      <c r="E1158" s="1" t="s">
        <v>1351</v>
      </c>
      <c r="F1158" s="81" t="str">
        <f>HYPERLINK(VLOOKUP(E1158,Video_List!G:K,5),"video")</f>
        <v>video</v>
      </c>
      <c r="G1158" s="5" t="str">
        <f>IF(ISBLANK(E1158),"",IFERROR(IF(MATCH(E1158,Video_List!$G:$G,)&gt;0,"ok",""),"errr"))</f>
        <v>ok</v>
      </c>
      <c r="H1158" s="1" t="s">
        <v>1352</v>
      </c>
      <c r="I1158" s="81" t="str">
        <f>HYPERLINK(VLOOKUP(H1158,Video_List!G:K,5),"video")</f>
        <v>video</v>
      </c>
      <c r="J1158" s="5" t="str">
        <f>IF(ISBLANK(H1158),"",IFERROR(IF(MATCH(H1158,Video_List!$G:$G,)&gt;0,"ok",""),"error"))</f>
        <v>ok</v>
      </c>
      <c r="K1158" s="2">
        <v>45172.657615740703</v>
      </c>
      <c r="L1158" s="2">
        <v>45172.659456018497</v>
      </c>
      <c r="M1158" s="59">
        <f t="shared" si="157"/>
        <v>1.8402777932351455E-3</v>
      </c>
      <c r="N1158" s="53" t="s">
        <v>46</v>
      </c>
      <c r="O1158" s="54" t="s">
        <v>35</v>
      </c>
      <c r="P1158" s="54" t="s">
        <v>46</v>
      </c>
      <c r="Q1158" s="6">
        <v>376</v>
      </c>
      <c r="R1158" s="5" t="str">
        <f t="shared" si="163"/>
        <v>FAIR-D4/376</v>
      </c>
      <c r="S1158" s="4" t="str">
        <f>IF(ISBLANK(E1158),"",IF(E1158=H1158, "1 video",CONCATENATE((+COUNTIFS(Video_List!$A:$A,Monitoring!C1158,Video_List!$D:$D,"&lt;=" &amp;Monitoring!L1158)-COUNTIFS(Video_List!$A:$A,Monitoring!C1158,Video_List!$D:$D,"&lt;=" &amp;Monitoring!K1158))+1," videos")))</f>
        <v>2 videos</v>
      </c>
      <c r="T1158" s="54" t="s">
        <v>1326</v>
      </c>
      <c r="U1158" s="75"/>
      <c r="V1158" s="7" t="str">
        <f t="shared" si="161"/>
        <v/>
      </c>
      <c r="W1158" s="85" t="str">
        <f t="shared" si="164"/>
        <v>yes</v>
      </c>
      <c r="X1158" s="86" t="s">
        <v>35</v>
      </c>
      <c r="Y1158" s="87" t="s">
        <v>85</v>
      </c>
      <c r="Z1158" s="87" t="str">
        <f>+IFERROR(IF(AA1158="#N/C","#N/C",INDEX(Taxonomy_UniqueValues!B:B,MATCH(AA1158,Taxonomy_UniqueValues!C:C,0))),"#N/C")</f>
        <v>Hymenoptera</v>
      </c>
      <c r="AA1158" s="87" t="str">
        <f>+IFERROR(IF(AC1158="#N/C","#N/C",INDEX(Taxonomy_UniqueValues!C:C,MATCH(AC1158,Taxonomy_UniqueValues!E:E,0))),"#N/C")</f>
        <v>Apocrita</v>
      </c>
      <c r="AB1158" s="87" t="str">
        <f>+IFERROR(IF(AC1158="#N/C","#N/C",INDEX(Taxonomy_UniqueValues!D:D,MATCH(AC1158,Taxonomy_UniqueValues!E:E,0))),"#N/C")</f>
        <v>Parasitica</v>
      </c>
      <c r="AC1158" s="87" t="str">
        <f>+IFERROR(IF(AD1158="#N/C","#N/C",INDEX(Taxonomy_UniqueValues!E:E,MATCH(AD1158,Taxonomy_UniqueValues!F:F,0))),"#N/C")</f>
        <v>Ichneumonoidea</v>
      </c>
      <c r="AD1158" s="87" t="str">
        <f>+IFERROR(IF(AE1158="#N/C","#N/C",INDEX(Taxonomy_UniqueValues!F:F,MATCH(AE1158,Taxonomy_UniqueValues!G:G,0))),"#N/C")</f>
        <v>Ichneumonidae</v>
      </c>
      <c r="AE1158" s="87" t="str">
        <f>+IFERROR(IF(AF1158="#N/C","#N/C",INDEX(Taxonomy_UniqueValues!G:G,MATCH(AF1158,Taxonomy_UniqueValues!H:H,0))),"#N/C")</f>
        <v>Phygadeuontinae</v>
      </c>
      <c r="AF1158" s="89" t="s">
        <v>1353</v>
      </c>
      <c r="AG1158" s="88" t="s">
        <v>37</v>
      </c>
      <c r="AH1158" s="39" t="str" cm="1">
        <f t="array" ref="AH1158">IF(LEN(V1158)&gt;1,V1158,_xlfn.LET(_xlpm.cls,Y1158, _xlpm.ord,IFERROR(Z1158,"#N/C"), _xlpm.subord,IFERROR(AA1158,"#N/C"), _xlpm.infr,IFERROR(AB1158,"#N/C"), _xlpm.sf,IFERROR(AC1158,"#N/C"), _xlpm.fam,IFERROR(AD1158,"#N/C"), _xlpm.subfam,IF(TRIM(AE1158)="-","#N/C",IFERROR(AE1158,"#N/C")),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_xlpm.fallback,IF(IFERROR(Z1158,"#N/C")="#N/C",Y1158,IF(IFERROR(AA1158,"#N/C")="#N/C",Z1158,IF(IFERROR(AB1158,"#N/C")="#N/C",AA1158,IF(IFERROR(AC1158,"#N/C")="#N/C",AB1158,IF(IFERROR(AD1158,"#N/C")="#N/C",AC1158,IF(IFERROR(AE1158,"#N/C")="#N/C",AD1158,"#N/C")))))), _xlpm.finalResult,IF(OR(_xlpm.computedResult="",_xlpm.computedResult="#N/C"),_xlpm.fallback,_xlpm.computedResult), INDEX(_xlpm.finalResult,1)))</f>
        <v>parasitoid_wasp_small</v>
      </c>
      <c r="AI1158" s="106" t="s">
        <v>35</v>
      </c>
      <c r="AJ1158" s="55" t="str">
        <f t="shared" si="162"/>
        <v>Insecta.Hymenoptera.Apocrita.Parasitica.Ichneumonoidea.Ichneumonidae.Phygadeuontinae.Gelis.#N/C</v>
      </c>
    </row>
    <row r="1159" spans="1:36" x14ac:dyDescent="0.25">
      <c r="A1159" s="3">
        <v>377</v>
      </c>
      <c r="B1159" s="50" t="str">
        <f t="shared" si="160"/>
        <v>FAIR-D4_377</v>
      </c>
      <c r="C1159" s="51" t="s">
        <v>908</v>
      </c>
      <c r="D1159" s="4">
        <f t="shared" si="158"/>
        <v>45172</v>
      </c>
      <c r="E1159" s="1" t="s">
        <v>1354</v>
      </c>
      <c r="F1159" s="81" t="str">
        <f>HYPERLINK(VLOOKUP(E1159,Video_List!G:K,5),"video")</f>
        <v>video</v>
      </c>
      <c r="G1159" s="5" t="str">
        <f>IF(ISBLANK(E1159),"",IFERROR(IF(MATCH(E1159,Video_List!$G:$G,)&gt;0,"ok",""),"errr"))</f>
        <v>ok</v>
      </c>
      <c r="H1159" s="1" t="s">
        <v>1354</v>
      </c>
      <c r="I1159" s="81" t="str">
        <f>HYPERLINK(VLOOKUP(H1159,Video_List!G:K,5),"video")</f>
        <v>video</v>
      </c>
      <c r="J1159" s="5" t="str">
        <f>IF(ISBLANK(H1159),"",IFERROR(IF(MATCH(H1159,Video_List!$G:$G,)&gt;0,"ok",""),"error"))</f>
        <v>ok</v>
      </c>
      <c r="K1159" s="2">
        <v>45172.672314814801</v>
      </c>
      <c r="L1159" s="2">
        <v>45172.672662037003</v>
      </c>
      <c r="M1159" s="59">
        <f t="shared" si="157"/>
        <v>3.4722220152616501E-4</v>
      </c>
      <c r="N1159" s="53" t="s">
        <v>31</v>
      </c>
      <c r="O1159" s="54" t="s">
        <v>35</v>
      </c>
      <c r="P1159" s="54" t="s">
        <v>46</v>
      </c>
      <c r="Q1159" s="6">
        <v>377</v>
      </c>
      <c r="R1159" s="5" t="str">
        <f t="shared" si="163"/>
        <v>FAIR-D4/377</v>
      </c>
      <c r="S1159" s="4" t="str">
        <f>IF(ISBLANK(E1159),"",IF(E1159=H1159, "1 video",CONCATENATE((+COUNTIFS(Video_List!$A:$A,Monitoring!C1159,Video_List!$D:$D,"&lt;=" &amp;Monitoring!L1159)-COUNTIFS(Video_List!$A:$A,Monitoring!C1159,Video_List!$D:$D,"&lt;=" &amp;Monitoring!K1159))+1," videos")))</f>
        <v>1 video</v>
      </c>
      <c r="T1159" s="54" t="s">
        <v>42</v>
      </c>
      <c r="U1159" s="75"/>
      <c r="V1159" s="7" t="str">
        <f t="shared" si="161"/>
        <v/>
      </c>
      <c r="W1159" s="85" t="str">
        <f t="shared" si="164"/>
        <v>yes</v>
      </c>
      <c r="X1159" s="86" t="s">
        <v>32</v>
      </c>
      <c r="Y1159" s="87" t="str">
        <f>+IFERROR(IF(Z1159="#N/C","#N/C",INDEX(Taxonomy_UniqueValues!A:A,MATCH(Z1159,Taxonomy_UniqueValues!B:B,0))),"#N/C")</f>
        <v>Insecta</v>
      </c>
      <c r="Z1159" s="87" t="str">
        <f>+IFERROR(IF(AA1159="#N/C","#N/C",INDEX(Taxonomy_UniqueValues!B:B,MATCH(AA1159,Taxonomy_UniqueValues!C:C,0))),"#N/C")</f>
        <v>Diptera</v>
      </c>
      <c r="AA1159" s="87" t="str">
        <f>+IFERROR(IF(AC1159="#N/C","#N/C",INDEX(Taxonomy_UniqueValues!C:C,MATCH(AC1159,Taxonomy_UniqueValues!E:E,0))),"#N/C")</f>
        <v>Brachycera</v>
      </c>
      <c r="AB1159" s="87" t="str">
        <f>+IFERROR(IF(AC1159="#N/C","#N/C",INDEX(Taxonomy_UniqueValues!D:D,MATCH(AC1159,Taxonomy_UniqueValues!E:E,0))),"#N/C")</f>
        <v>Muscomorpha</v>
      </c>
      <c r="AC1159" s="87" t="str">
        <f>+IFERROR(IF(AD1159="#N/C","#N/C",INDEX(Taxonomy_UniqueValues!E:E,MATCH(AD1159,Taxonomy_UniqueValues!F:F,0))),"#N/C")</f>
        <v>Syrphoidea</v>
      </c>
      <c r="AD1159" s="87" t="str">
        <f>+IFERROR(IF(AE1159="#N/C","#N/C",INDEX(Taxonomy_UniqueValues!F:F,MATCH(AE1159,Taxonomy_UniqueValues!G:G,0))),"#N/C")</f>
        <v>Syrphidae</v>
      </c>
      <c r="AE1159" s="87" t="s">
        <v>914</v>
      </c>
      <c r="AF1159" s="89" t="s">
        <v>1350</v>
      </c>
      <c r="AG1159" s="88" t="s">
        <v>37</v>
      </c>
      <c r="AH1159" s="39" t="str" cm="1">
        <f t="array" ref="AH1159">IF(LEN(V1159)&gt;1,V1159,_xlfn.LET(_xlpm.cls,Y1159, _xlpm.ord,IFERROR(Z1159,"#N/C"), _xlpm.subord,IFERROR(AA1159,"#N/C"), _xlpm.infr,IFERROR(AB1159,"#N/C"), _xlpm.sf,IFERROR(AC1159,"#N/C"), _xlpm.fam,IFERROR(AD1159,"#N/C"), _xlpm.subfam,IF(TRIM(AE1159)="-","#N/C",IFERROR(AE1159,"#N/C")),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_xlpm.fallback,IF(IFERROR(Z1159,"#N/C")="#N/C",Y1159,IF(IFERROR(AA1159,"#N/C")="#N/C",Z1159,IF(IFERROR(AB1159,"#N/C")="#N/C",AA1159,IF(IFERROR(AC1159,"#N/C")="#N/C",AB1159,IF(IFERROR(AD1159,"#N/C")="#N/C",AC1159,IF(IFERROR(AE1159,"#N/C")="#N/C",AD1159,"#N/C")))))), _xlpm.finalResult,IF(OR(_xlpm.computedResult="",_xlpm.computedResult="#N/C"),_xlpm.fallback,_xlpm.computedResult), INDEX(_xlpm.finalResult,1)))</f>
        <v>hoverfly</v>
      </c>
      <c r="AI1159" s="106" t="s">
        <v>35</v>
      </c>
      <c r="AJ1159" s="55" t="str">
        <f t="shared" si="162"/>
        <v>Insecta.Diptera.Brachycera.Muscomorpha.Syrphoidea.Syrphidae.Syrphinae.Dasysyrphus.#N/C</v>
      </c>
    </row>
    <row r="1160" spans="1:36" x14ac:dyDescent="0.25">
      <c r="A1160" s="3">
        <v>378</v>
      </c>
      <c r="B1160" s="50" t="str">
        <f t="shared" si="160"/>
        <v>FAIR-D4_378</v>
      </c>
      <c r="C1160" s="51" t="s">
        <v>908</v>
      </c>
      <c r="D1160" s="4">
        <f t="shared" si="158"/>
        <v>45172</v>
      </c>
      <c r="E1160" s="1" t="s">
        <v>1355</v>
      </c>
      <c r="F1160" s="81" t="str">
        <f>HYPERLINK(VLOOKUP(E1160,Video_List!G:K,5),"video")</f>
        <v>video</v>
      </c>
      <c r="G1160" s="5" t="str">
        <f>IF(ISBLANK(E1160),"",IFERROR(IF(MATCH(E1160,Video_List!$G:$G,)&gt;0,"ok",""),"errr"))</f>
        <v>ok</v>
      </c>
      <c r="H1160" s="1" t="s">
        <v>1355</v>
      </c>
      <c r="I1160" s="81" t="str">
        <f>HYPERLINK(VLOOKUP(H1160,Video_List!G:K,5),"video")</f>
        <v>video</v>
      </c>
      <c r="J1160" s="5" t="str">
        <f>IF(ISBLANK(H1160),"",IFERROR(IF(MATCH(H1160,Video_List!$G:$G,)&gt;0,"ok",""),"error"))</f>
        <v>ok</v>
      </c>
      <c r="K1160" s="2">
        <v>45172.674918981502</v>
      </c>
      <c r="L1160" s="2">
        <v>45172.675358796303</v>
      </c>
      <c r="M1160" s="59">
        <f t="shared" si="157"/>
        <v>4.3981480121146888E-4</v>
      </c>
      <c r="N1160" s="53" t="s">
        <v>46</v>
      </c>
      <c r="O1160" s="54" t="s">
        <v>32</v>
      </c>
      <c r="P1160" s="54" t="s">
        <v>33</v>
      </c>
      <c r="Q1160" s="6">
        <v>378</v>
      </c>
      <c r="R1160" s="5" t="str">
        <f t="shared" si="163"/>
        <v>FAIR-D4/378</v>
      </c>
      <c r="S1160" s="4" t="str">
        <f>IF(ISBLANK(E1160),"",IF(E1160=H1160, "1 video",CONCATENATE((+COUNTIFS(Video_List!$A:$A,Monitoring!C1160,Video_List!$D:$D,"&lt;=" &amp;Monitoring!L1160)-COUNTIFS(Video_List!$A:$A,Monitoring!C1160,Video_List!$D:$D,"&lt;=" &amp;Monitoring!K1160))+1," videos")))</f>
        <v>1 video</v>
      </c>
      <c r="T1160" s="54" t="s">
        <v>34</v>
      </c>
      <c r="U1160" s="75"/>
      <c r="V1160" s="7" t="str">
        <f t="shared" si="161"/>
        <v/>
      </c>
      <c r="W1160" s="85" t="str">
        <f t="shared" si="164"/>
        <v>no</v>
      </c>
      <c r="X1160" s="86" t="s">
        <v>35</v>
      </c>
      <c r="Y1160" s="87" t="str">
        <f>+IFERROR(IF(Z1160="#N/C","#N/C",INDEX(Taxonomy_UniqueValues!A:A,MATCH(Z1160,Taxonomy_UniqueValues!B:B,0))),"#N/C")</f>
        <v>Insecta</v>
      </c>
      <c r="Z1160" s="87" t="s">
        <v>289</v>
      </c>
      <c r="AA1160" s="87" t="str">
        <f>+IFERROR(IF(AC1160="#N/C","#N/C",INDEX(Taxonomy_UniqueValues!C:C,MATCH(AC1160,Taxonomy_UniqueValues!E:E,0))),"#N/C")</f>
        <v>#N/C</v>
      </c>
      <c r="AB1160" s="87" t="str">
        <f>+IFERROR(IF(AC1160="#N/C","#N/C",INDEX(Taxonomy_UniqueValues!D:D,MATCH(AC1160,Taxonomy_UniqueValues!E:E,0))),"#N/C")</f>
        <v>#N/C</v>
      </c>
      <c r="AC1160" s="87" t="str">
        <f>+IFERROR(IF(AD1160="#N/C","#N/C",INDEX(Taxonomy_UniqueValues!E:E,MATCH(AD1160,Taxonomy_UniqueValues!F:F,0))),"#N/C")</f>
        <v>#N/C</v>
      </c>
      <c r="AD1160" s="87" t="str">
        <f>+IFERROR(IF(AE1160="#N/C","#N/C",INDEX(Taxonomy_UniqueValues!F:F,MATCH(AE1160,Taxonomy_UniqueValues!G:G,0))),"#N/C")</f>
        <v>#N/C</v>
      </c>
      <c r="AE1160" s="87" t="str">
        <f>+IFERROR(IF(AF1160="#N/C","#N/C",INDEX(Taxonomy_UniqueValues!G:G,MATCH(AF1160,Taxonomy_UniqueValues!H:H,0))),"#N/C")</f>
        <v>#N/C</v>
      </c>
      <c r="AF1160" s="89" t="str">
        <f>+IFERROR(IF(AG1160="#N/C","#N/C",INDEX(Taxonomy_UniqueValues!H:H,MATCH(AG1160,Taxonomy_UniqueValues!I:I,0))),"#N/C")</f>
        <v>#N/C</v>
      </c>
      <c r="AG1160" s="88" t="s">
        <v>37</v>
      </c>
      <c r="AH1160" s="39" t="str" cm="1">
        <f t="array" ref="AH1160">IF(LEN(V1160)&gt;1,V1160,_xlfn.LET(_xlpm.cls,Y1160, _xlpm.ord,IFERROR(Z1160,"#N/C"), _xlpm.subord,IFERROR(AA1160,"#N/C"), _xlpm.infr,IFERROR(AB1160,"#N/C"), _xlpm.sf,IFERROR(AC1160,"#N/C"), _xlpm.fam,IFERROR(AD1160,"#N/C"), _xlpm.subfam,IF(TRIM(AE1160)="-","#N/C",IFERROR(AE1160,"#N/C")),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_xlpm.fallback,IF(IFERROR(Z1160,"#N/C")="#N/C",Y1160,IF(IFERROR(AA1160,"#N/C")="#N/C",Z1160,IF(IFERROR(AB1160,"#N/C")="#N/C",AA1160,IF(IFERROR(AC1160,"#N/C")="#N/C",AB1160,IF(IFERROR(AD1160,"#N/C")="#N/C",AC1160,IF(IFERROR(AE1160,"#N/C")="#N/C",AD1160,"#N/C")))))), _xlpm.finalResult,IF(OR(_xlpm.computedResult="",_xlpm.computedResult="#N/C"),_xlpm.fallback,_xlpm.computedResult), INDEX(_xlpm.finalResult,1)))</f>
        <v>Diptera</v>
      </c>
      <c r="AI1160" s="106" t="s">
        <v>35</v>
      </c>
      <c r="AJ1160" s="55" t="str">
        <f t="shared" si="162"/>
        <v>Insecta.Diptera.#N/C.#N/C.#N/C.#N/C.#N/C.#N/C.#N/C</v>
      </c>
    </row>
    <row r="1161" spans="1:36" x14ac:dyDescent="0.25">
      <c r="A1161" s="3">
        <v>379</v>
      </c>
      <c r="B1161" s="50" t="str">
        <f t="shared" si="160"/>
        <v>FAIR-D4_379</v>
      </c>
      <c r="C1161" s="51" t="s">
        <v>908</v>
      </c>
      <c r="D1161" s="4">
        <f t="shared" si="158"/>
        <v>45173</v>
      </c>
      <c r="E1161" s="1" t="s">
        <v>1356</v>
      </c>
      <c r="F1161" s="81" t="str">
        <f>HYPERLINK(VLOOKUP(E1161,Video_List!G:K,5),"video")</f>
        <v>video</v>
      </c>
      <c r="G1161" s="5" t="str">
        <f>IF(ISBLANK(E1161),"",IFERROR(IF(MATCH(E1161,Video_List!$G:$G,)&gt;0,"ok",""),"errr"))</f>
        <v>ok</v>
      </c>
      <c r="H1161" s="1" t="s">
        <v>1357</v>
      </c>
      <c r="I1161" s="81" t="str">
        <f>HYPERLINK(VLOOKUP(H1161,Video_List!G:K,5),"video")</f>
        <v>video</v>
      </c>
      <c r="J1161" s="5" t="str">
        <f>IF(ISBLANK(H1161),"",IFERROR(IF(MATCH(H1161,Video_List!$G:$G,)&gt;0,"ok",""),"error"))</f>
        <v>ok</v>
      </c>
      <c r="K1161" s="2">
        <v>45173.298368055599</v>
      </c>
      <c r="L1161" s="2">
        <v>45173.340185185203</v>
      </c>
      <c r="M1161" s="59">
        <f t="shared" si="157"/>
        <v>4.1817129604169168E-2</v>
      </c>
      <c r="N1161" s="53" t="s">
        <v>46</v>
      </c>
      <c r="O1161" s="54" t="s">
        <v>32</v>
      </c>
      <c r="P1161" s="54" t="s">
        <v>33</v>
      </c>
      <c r="Q1161" s="6">
        <v>379</v>
      </c>
      <c r="R1161" s="5" t="str">
        <f t="shared" si="163"/>
        <v>FAIR-D4/379</v>
      </c>
      <c r="S1161" s="4" t="str">
        <f>IF(ISBLANK(E1161),"",IF(E1161=H1161, "1 video",CONCATENATE((+COUNTIFS(Video_List!$A:$A,Monitoring!C1161,Video_List!$D:$D,"&lt;=" &amp;Monitoring!L1161)-COUNTIFS(Video_List!$A:$A,Monitoring!C1161,Video_List!$D:$D,"&lt;=" &amp;Monitoring!K1161))+1," videos")))</f>
        <v>21 videos</v>
      </c>
      <c r="T1161" s="54" t="s">
        <v>34</v>
      </c>
      <c r="U1161" s="75" t="s">
        <v>1358</v>
      </c>
      <c r="V1161" s="7" t="str">
        <f t="shared" si="161"/>
        <v/>
      </c>
      <c r="W1161" s="85" t="str">
        <f t="shared" si="164"/>
        <v>yes</v>
      </c>
      <c r="X1161" s="86" t="s">
        <v>35</v>
      </c>
      <c r="Y1161" s="87" t="str">
        <f>+IFERROR(IF(Z1161="#N/C","#N/C",INDEX(Taxonomy_UniqueValues!A:A,MATCH(Z1161,Taxonomy_UniqueValues!B:B,0))),"#N/C")</f>
        <v>Insecta</v>
      </c>
      <c r="Z1161" s="87" t="str">
        <f>+IFERROR(IF(AA1161="#N/C","#N/C",INDEX(Taxonomy_UniqueValues!B:B,MATCH(AA1161,Taxonomy_UniqueValues!C:C,0))),"#N/C")</f>
        <v>Diptera</v>
      </c>
      <c r="AA1161" s="87" t="str">
        <f>+IFERROR(IF(AC1161="#N/C","#N/C",INDEX(Taxonomy_UniqueValues!C:C,MATCH(AC1161,Taxonomy_UniqueValues!E:E,0))),"#N/C")</f>
        <v>Brachycera</v>
      </c>
      <c r="AB1161" s="87" t="str">
        <f>+IFERROR(IF(AC1161="#N/C","#N/C",INDEX(Taxonomy_UniqueValues!D:D,MATCH(AC1161,Taxonomy_UniqueValues!E:E,0))),"#N/C")</f>
        <v>Muscomorpha</v>
      </c>
      <c r="AC1161" s="87" t="s">
        <v>36</v>
      </c>
      <c r="AD1161" s="87" t="str">
        <f>+IFERROR(IF(AE1161="#N/C","#N/C",INDEX(Taxonomy_UniqueValues!F:F,MATCH(AE1161,Taxonomy_UniqueValues!G:G,0))),"#N/C")</f>
        <v>#N/C</v>
      </c>
      <c r="AE1161" s="87" t="str">
        <f>+IFERROR(IF(AF1161="#N/C","#N/C",INDEX(Taxonomy_UniqueValues!G:G,MATCH(AF1161,Taxonomy_UniqueValues!H:H,0))),"#N/C")</f>
        <v>#N/C</v>
      </c>
      <c r="AF1161" s="89" t="str">
        <f>+IFERROR(IF(AG1161="#N/C","#N/C",INDEX(Taxonomy_UniqueValues!H:H,MATCH(AG1161,Taxonomy_UniqueValues!I:I,0))),"#N/C")</f>
        <v>#N/C</v>
      </c>
      <c r="AG1161" s="88" t="s">
        <v>37</v>
      </c>
      <c r="AH1161" s="39" t="str" cm="1">
        <f t="array" ref="AH1161">IF(LEN(V1161)&gt;1,V1161,_xlfn.LET(_xlpm.cls,Y1161, _xlpm.ord,IFERROR(Z1161,"#N/C"), _xlpm.subord,IFERROR(AA1161,"#N/C"), _xlpm.infr,IFERROR(AB1161,"#N/C"), _xlpm.sf,IFERROR(AC1161,"#N/C"), _xlpm.fam,IFERROR(AD1161,"#N/C"), _xlpm.subfam,IF(TRIM(AE1161)="-","#N/C",IFERROR(AE1161,"#N/C")),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_xlpm.fallback,IF(IFERROR(Z1161,"#N/C")="#N/C",Y1161,IF(IFERROR(AA1161,"#N/C")="#N/C",Z1161,IF(IFERROR(AB1161,"#N/C")="#N/C",AA1161,IF(IFERROR(AC1161,"#N/C")="#N/C",AB1161,IF(IFERROR(AD1161,"#N/C")="#N/C",AC1161,IF(IFERROR(AE1161,"#N/C")="#N/C",AD1161,"#N/C")))))), _xlpm.finalResult,IF(OR(_xlpm.computedResult="",_xlpm.computedResult="#N/C"),_xlpm.fallback,_xlpm.computedResult), INDEX(_xlpm.finalResult,1)))</f>
        <v>Muscoidea</v>
      </c>
      <c r="AI1161" s="106" t="s">
        <v>35</v>
      </c>
      <c r="AJ1161" s="55" t="str">
        <f t="shared" si="162"/>
        <v>Insecta.Diptera.Brachycera.Muscomorpha.Muscoidea.#N/C.#N/C.#N/C.#N/C</v>
      </c>
    </row>
    <row r="1162" spans="1:36" x14ac:dyDescent="0.25">
      <c r="A1162" s="3">
        <v>381</v>
      </c>
      <c r="B1162" s="50" t="str">
        <f t="shared" si="160"/>
        <v>FAIR-D4_381</v>
      </c>
      <c r="C1162" s="51" t="s">
        <v>908</v>
      </c>
      <c r="D1162" s="4">
        <f t="shared" si="158"/>
        <v>45173</v>
      </c>
      <c r="E1162" s="1" t="s">
        <v>1359</v>
      </c>
      <c r="F1162" s="81" t="str">
        <f>HYPERLINK(VLOOKUP(E1162,Video_List!G:K,5),"video")</f>
        <v>video</v>
      </c>
      <c r="G1162" s="5" t="str">
        <f>IF(ISBLANK(E1162),"",IFERROR(IF(MATCH(E1162,Video_List!$G:$G,)&gt;0,"ok",""),"errr"))</f>
        <v>ok</v>
      </c>
      <c r="H1162" s="1" t="s">
        <v>1359</v>
      </c>
      <c r="I1162" s="81" t="str">
        <f>HYPERLINK(VLOOKUP(H1162,Video_List!G:K,5),"video")</f>
        <v>video</v>
      </c>
      <c r="J1162" s="5" t="str">
        <f>IF(ISBLANK(H1162),"",IFERROR(IF(MATCH(H1162,Video_List!$G:$G,)&gt;0,"ok",""),"error"))</f>
        <v>ok</v>
      </c>
      <c r="K1162" s="2">
        <v>45173.4781365741</v>
      </c>
      <c r="L1162" s="2">
        <v>45173.478298611102</v>
      </c>
      <c r="M1162" s="59">
        <f t="shared" si="157"/>
        <v>1.6203700215555727E-4</v>
      </c>
      <c r="N1162" s="53" t="s">
        <v>46</v>
      </c>
      <c r="O1162" s="54" t="s">
        <v>32</v>
      </c>
      <c r="P1162" s="54" t="s">
        <v>33</v>
      </c>
      <c r="Q1162" s="6">
        <v>381</v>
      </c>
      <c r="R1162" s="5" t="str">
        <f t="shared" si="163"/>
        <v>FAIR-D4/381</v>
      </c>
      <c r="S1162" s="4" t="str">
        <f>IF(ISBLANK(E1162),"",IF(E1162=H1162, "1 video",CONCATENATE((+COUNTIFS(Video_List!$A:$A,Monitoring!C1162,Video_List!$D:$D,"&lt;=" &amp;Monitoring!L1162)-COUNTIFS(Video_List!$A:$A,Monitoring!C1162,Video_List!$D:$D,"&lt;=" &amp;Monitoring!K1162))+1," videos")))</f>
        <v>1 video</v>
      </c>
      <c r="T1162" s="54" t="s">
        <v>1360</v>
      </c>
      <c r="U1162" s="75"/>
      <c r="V1162" s="7" t="str">
        <f t="shared" si="161"/>
        <v/>
      </c>
      <c r="W1162" s="85" t="str">
        <f t="shared" si="164"/>
        <v>yes</v>
      </c>
      <c r="X1162" s="86" t="s">
        <v>32</v>
      </c>
      <c r="Y1162" s="87" t="str">
        <f>+IFERROR(IF(Z1162="#N/C","#N/C",INDEX(Taxonomy_UniqueValues!A:A,MATCH(Z1162,Taxonomy_UniqueValues!B:B,0))),"#N/C")</f>
        <v>Insecta</v>
      </c>
      <c r="Z1162" s="87" t="str">
        <f>+IFERROR(IF(AA1162="#N/C","#N/C",INDEX(Taxonomy_UniqueValues!B:B,MATCH(AA1162,Taxonomy_UniqueValues!C:C,0))),"#N/C")</f>
        <v>Diptera</v>
      </c>
      <c r="AA1162" s="87" t="str">
        <f>+IFERROR(IF(AC1162="#N/C","#N/C",INDEX(Taxonomy_UniqueValues!C:C,MATCH(AC1162,Taxonomy_UniqueValues!E:E,0))),"#N/C")</f>
        <v>Brachycera</v>
      </c>
      <c r="AB1162" s="87" t="str">
        <f>+IFERROR(IF(AC1162="#N/C","#N/C",INDEX(Taxonomy_UniqueValues!D:D,MATCH(AC1162,Taxonomy_UniqueValues!E:E,0))),"#N/C")</f>
        <v>Muscomorpha</v>
      </c>
      <c r="AC1162" s="87" t="s">
        <v>1361</v>
      </c>
      <c r="AD1162" s="87" t="s">
        <v>1362</v>
      </c>
      <c r="AE1162" s="87" t="s">
        <v>1362</v>
      </c>
      <c r="AF1162" s="89" t="s">
        <v>1363</v>
      </c>
      <c r="AG1162" s="88" t="s">
        <v>37</v>
      </c>
      <c r="AH1162" s="39" t="str" cm="1">
        <f t="array" ref="AH1162">IF(LEN(V1162)&gt;1,V1162,_xlfn.LET(_xlpm.cls,Y1162, _xlpm.ord,IFERROR(Z1162,"#N/C"), _xlpm.subord,IFERROR(AA1162,"#N/C"), _xlpm.infr,IFERROR(AB1162,"#N/C"), _xlpm.sf,IFERROR(AC1162,"#N/C"), _xlpm.fam,IFERROR(AD1162,"#N/C"), _xlpm.subfam,IF(TRIM(AE1162)="-","#N/C",IFERROR(AE1162,"#N/C")),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_xlpm.fallback,IF(IFERROR(Z1162,"#N/C")="#N/C",Y1162,IF(IFERROR(AA1162,"#N/C")="#N/C",Z1162,IF(IFERROR(AB1162,"#N/C")="#N/C",AA1162,IF(IFERROR(AC1162,"#N/C")="#N/C",AB1162,IF(IFERROR(AD1162,"#N/C")="#N/C",AC1162,IF(IFERROR(AE1162,"#N/C")="#N/C",AD1162,"#N/C")))))), _xlpm.finalResult,IF(OR(_xlpm.computedResult="",_xlpm.computedResult="#N/C"),_xlpm.fallback,_xlpm.computedResult), INDEX(_xlpm.finalResult,1)))</f>
        <v>fruit_fly</v>
      </c>
      <c r="AI1162" s="106" t="s">
        <v>35</v>
      </c>
      <c r="AJ1162" s="55" t="str">
        <f t="shared" si="162"/>
        <v>Insecta.Diptera.Brachycera.Muscomorpha.Tephritoidea.Pallopteridae.Pallopteridae.Palloptera.#N/C</v>
      </c>
    </row>
    <row r="1163" spans="1:36" x14ac:dyDescent="0.25">
      <c r="A1163" s="3">
        <v>380</v>
      </c>
      <c r="B1163" s="50" t="str">
        <f t="shared" si="160"/>
        <v>FAIR-D4_380</v>
      </c>
      <c r="C1163" s="51" t="s">
        <v>908</v>
      </c>
      <c r="D1163" s="4">
        <f t="shared" si="158"/>
        <v>45173</v>
      </c>
      <c r="E1163" s="1" t="s">
        <v>1359</v>
      </c>
      <c r="F1163" s="81" t="str">
        <f>HYPERLINK(VLOOKUP(E1163,Video_List!G:K,5),"video")</f>
        <v>video</v>
      </c>
      <c r="G1163" s="5" t="str">
        <f>IF(ISBLANK(E1163),"",IFERROR(IF(MATCH(E1163,Video_List!$G:$G,)&gt;0,"ok",""),"errr"))</f>
        <v>ok</v>
      </c>
      <c r="H1163" s="1" t="s">
        <v>1359</v>
      </c>
      <c r="I1163" s="81" t="str">
        <f>HYPERLINK(VLOOKUP(H1163,Video_List!G:K,5),"video")</f>
        <v>video</v>
      </c>
      <c r="J1163" s="5" t="str">
        <f>IF(ISBLANK(H1163),"",IFERROR(IF(MATCH(H1163,Video_List!$G:$G,)&gt;0,"ok",""),"error"))</f>
        <v>ok</v>
      </c>
      <c r="K1163" s="2">
        <v>45173.4781365741</v>
      </c>
      <c r="L1163" s="2">
        <v>45173.479074074101</v>
      </c>
      <c r="M1163" s="59">
        <f t="shared" si="157"/>
        <v>9.3750000087311491E-4</v>
      </c>
      <c r="N1163" s="53" t="s">
        <v>46</v>
      </c>
      <c r="O1163" s="54" t="s">
        <v>35</v>
      </c>
      <c r="P1163" s="54" t="s">
        <v>46</v>
      </c>
      <c r="Q1163" s="6">
        <v>380</v>
      </c>
      <c r="R1163" s="5" t="str">
        <f t="shared" si="163"/>
        <v>FAIR-D4/380</v>
      </c>
      <c r="S1163" s="4" t="str">
        <f>IF(ISBLANK(E1163),"",IF(E1163=H1163, "1 video",CONCATENATE((+COUNTIFS(Video_List!$A:$A,Monitoring!C1163,Video_List!$D:$D,"&lt;=" &amp;Monitoring!L1163)-COUNTIFS(Video_List!$A:$A,Monitoring!C1163,Video_List!$D:$D,"&lt;=" &amp;Monitoring!K1163))+1," videos")))</f>
        <v>1 video</v>
      </c>
      <c r="T1163" s="54" t="s">
        <v>34</v>
      </c>
      <c r="U1163" s="75"/>
      <c r="V1163" s="7" t="str">
        <f t="shared" si="161"/>
        <v/>
      </c>
      <c r="W1163" s="85" t="str">
        <f t="shared" si="164"/>
        <v>no</v>
      </c>
      <c r="X1163" s="86" t="s">
        <v>35</v>
      </c>
      <c r="Y1163" s="87" t="str">
        <f>+IFERROR(IF(Z1163="#N/C","#N/C",INDEX(Taxonomy_UniqueValues!A:A,MATCH(Z1163,Taxonomy_UniqueValues!B:B,0))),"#N/C")</f>
        <v>Insecta</v>
      </c>
      <c r="Z1163" s="87" t="str">
        <f>+IFERROR(IF(AA1163="#N/C","#N/C",INDEX(Taxonomy_UniqueValues!B:B,MATCH(AA1163,Taxonomy_UniqueValues!C:C,0))),"#N/C")</f>
        <v>Diptera</v>
      </c>
      <c r="AA1163" s="87" t="s">
        <v>49</v>
      </c>
      <c r="AB1163" s="87" t="str">
        <f>+IFERROR(IF(AC1163="#N/C","#N/C",INDEX(Taxonomy_UniqueValues!D:D,MATCH(AC1163,Taxonomy_UniqueValues!E:E,0))),"#N/C")</f>
        <v>#N/C</v>
      </c>
      <c r="AC1163" s="87" t="str">
        <f>+IFERROR(IF(AD1163="#N/C","#N/C",INDEX(Taxonomy_UniqueValues!E:E,MATCH(AD1163,Taxonomy_UniqueValues!F:F,0))),"#N/C")</f>
        <v>#N/C</v>
      </c>
      <c r="AD1163" s="87" t="str">
        <f>+IFERROR(IF(AE1163="#N/C","#N/C",INDEX(Taxonomy_UniqueValues!F:F,MATCH(AE1163,Taxonomy_UniqueValues!G:G,0))),"#N/C")</f>
        <v>#N/C</v>
      </c>
      <c r="AE1163" s="87" t="str">
        <f>+IFERROR(IF(AF1163="#N/C","#N/C",INDEX(Taxonomy_UniqueValues!G:G,MATCH(AF1163,Taxonomy_UniqueValues!H:H,0))),"#N/C")</f>
        <v>#N/C</v>
      </c>
      <c r="AF1163" s="89" t="str">
        <f>+IFERROR(IF(AG1163="#N/C","#N/C",INDEX(Taxonomy_UniqueValues!H:H,MATCH(AG1163,Taxonomy_UniqueValues!I:I,0))),"#N/C")</f>
        <v>#N/C</v>
      </c>
      <c r="AG1163" s="88" t="s">
        <v>37</v>
      </c>
      <c r="AH1163" s="39" t="str" cm="1">
        <f t="array" ref="AH1163">IF(LEN(V1163)&gt;1,V1163,_xlfn.LET(_xlpm.cls,Y1163, _xlpm.ord,IFERROR(Z1163,"#N/C"), _xlpm.subord,IFERROR(AA1163,"#N/C"), _xlpm.infr,IFERROR(AB1163,"#N/C"), _xlpm.sf,IFERROR(AC1163,"#N/C"), _xlpm.fam,IFERROR(AD1163,"#N/C"), _xlpm.subfam,IF(TRIM(AE1163)="-","#N/C",IFERROR(AE1163,"#N/C")),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_xlpm.fallback,IF(IFERROR(Z1163,"#N/C")="#N/C",Y1163,IF(IFERROR(AA1163,"#N/C")="#N/C",Z1163,IF(IFERROR(AB1163,"#N/C")="#N/C",AA1163,IF(IFERROR(AC1163,"#N/C")="#N/C",AB1163,IF(IFERROR(AD1163,"#N/C")="#N/C",AC1163,IF(IFERROR(AE1163,"#N/C")="#N/C",AD1163,"#N/C")))))), _xlpm.finalResult,IF(OR(_xlpm.computedResult="",_xlpm.computedResult="#N/C"),_xlpm.fallback,_xlpm.computedResult), INDEX(_xlpm.finalResult,1)))</f>
        <v>Brachycera</v>
      </c>
      <c r="AI1163" s="106" t="s">
        <v>35</v>
      </c>
      <c r="AJ1163" s="55" t="str">
        <f t="shared" si="162"/>
        <v>Insecta.Diptera.Brachycera.#N/C.#N/C.#N/C.#N/C.#N/C.#N/C</v>
      </c>
    </row>
    <row r="1164" spans="1:36" x14ac:dyDescent="0.25">
      <c r="A1164" s="3">
        <v>382</v>
      </c>
      <c r="B1164" s="50" t="str">
        <f t="shared" si="160"/>
        <v>FAIR-D4_382</v>
      </c>
      <c r="C1164" s="51" t="s">
        <v>908</v>
      </c>
      <c r="D1164" s="4">
        <f t="shared" si="158"/>
        <v>45173</v>
      </c>
      <c r="E1164" s="1" t="s">
        <v>1364</v>
      </c>
      <c r="F1164" s="81" t="str">
        <f>HYPERLINK(VLOOKUP(E1164,Video_List!G:K,5),"video")</f>
        <v>video</v>
      </c>
      <c r="G1164" s="5" t="str">
        <f>IF(ISBLANK(E1164),"",IFERROR(IF(MATCH(E1164,Video_List!$G:$G,)&gt;0,"ok",""),"errr"))</f>
        <v>ok</v>
      </c>
      <c r="H1164" s="1" t="s">
        <v>1364</v>
      </c>
      <c r="I1164" s="81" t="str">
        <f>HYPERLINK(VLOOKUP(H1164,Video_List!G:K,5),"video")</f>
        <v>video</v>
      </c>
      <c r="J1164" s="5" t="str">
        <f>IF(ISBLANK(H1164),"",IFERROR(IF(MATCH(H1164,Video_List!$G:$G,)&gt;0,"ok",""),"error"))</f>
        <v>ok</v>
      </c>
      <c r="K1164" s="2">
        <v>45173.521226851903</v>
      </c>
      <c r="L1164" s="2">
        <v>45173.5215509259</v>
      </c>
      <c r="M1164" s="59">
        <f t="shared" si="157"/>
        <v>3.2407399703515694E-4</v>
      </c>
      <c r="N1164" s="53" t="s">
        <v>31</v>
      </c>
      <c r="O1164" s="54" t="s">
        <v>35</v>
      </c>
      <c r="P1164" s="54" t="s">
        <v>33</v>
      </c>
      <c r="Q1164" s="6">
        <v>382</v>
      </c>
      <c r="R1164" s="5" t="str">
        <f t="shared" si="163"/>
        <v>FAIR-D4/382</v>
      </c>
      <c r="S1164" s="4" t="str">
        <f>IF(ISBLANK(E1164),"",IF(E1164=H1164, "1 video",CONCATENATE((+COUNTIFS(Video_List!$A:$A,Monitoring!C1164,Video_List!$D:$D,"&lt;=" &amp;Monitoring!L1164)-COUNTIFS(Video_List!$A:$A,Monitoring!C1164,Video_List!$D:$D,"&lt;=" &amp;Monitoring!K1164))+1," videos")))</f>
        <v>1 video</v>
      </c>
      <c r="T1164" s="54" t="s">
        <v>185</v>
      </c>
      <c r="U1164" s="75"/>
      <c r="V1164" s="7" t="str">
        <f t="shared" si="161"/>
        <v/>
      </c>
      <c r="W1164" s="85" t="s">
        <v>35</v>
      </c>
      <c r="X1164" s="86" t="s">
        <v>32</v>
      </c>
      <c r="Y1164" s="87" t="str">
        <f>+IFERROR(IF(Z1164="#N/C","#N/C",INDEX(Taxonomy_UniqueValues!A:A,MATCH(Z1164,Taxonomy_UniqueValues!B:B,0))),"#N/C")</f>
        <v>Insecta</v>
      </c>
      <c r="Z1164" s="87" t="str">
        <f>+IFERROR(IF(AA1164="#N/C","#N/C",INDEX(Taxonomy_UniqueValues!B:B,MATCH(AA1164,Taxonomy_UniqueValues!C:C,0))),"#N/C")</f>
        <v>Coleoptera</v>
      </c>
      <c r="AA1164" s="87" t="str">
        <f>+IFERROR(IF(AC1164="#N/C","#N/C",INDEX(Taxonomy_UniqueValues!C:C,MATCH(AC1164,Taxonomy_UniqueValues!E:E,0))),"#N/C")</f>
        <v>Polyphaga</v>
      </c>
      <c r="AB1164" s="87" t="str">
        <f>+IFERROR(IF(AC1164="#N/C","#N/C",INDEX(Taxonomy_UniqueValues!D:D,MATCH(AC1164,Taxonomy_UniqueValues!E:E,0))),"#N/C")</f>
        <v>Cucujiformia</v>
      </c>
      <c r="AC1164" s="87" t="str">
        <f>+IFERROR(IF(AD1164="#N/C","#N/C",INDEX(Taxonomy_UniqueValues!E:E,MATCH(AD1164,Taxonomy_UniqueValues!F:F,0))),"#N/C")</f>
        <v>Coccinelloidea</v>
      </c>
      <c r="AD1164" s="87" t="s">
        <v>962</v>
      </c>
      <c r="AE1164" s="87" t="str">
        <f>+IFERROR(IF(AF1164="#N/C","#N/C",INDEX(Taxonomy_UniqueValues!G:G,MATCH(AF1164,Taxonomy_UniqueValues!H:H,0))),"#N/C")</f>
        <v>#N/C</v>
      </c>
      <c r="AF1164" s="89" t="str">
        <f>+IFERROR(IF(AG1164="#N/C","#N/C",INDEX(Taxonomy_UniqueValues!H:H,MATCH(AG1164,Taxonomy_UniqueValues!I:I,0))),"#N/C")</f>
        <v>#N/C</v>
      </c>
      <c r="AG1164" s="88" t="s">
        <v>37</v>
      </c>
      <c r="AH1164" s="39" t="str" cm="1">
        <f t="array" ref="AH1164">IF(LEN(V1164)&gt;1,V1164,_xlfn.LET(_xlpm.cls,Y1164, _xlpm.ord,IFERROR(Z1164,"#N/C"), _xlpm.subord,IFERROR(AA1164,"#N/C"), _xlpm.infr,IFERROR(AB1164,"#N/C"), _xlpm.sf,IFERROR(AC1164,"#N/C"), _xlpm.fam,IFERROR(AD1164,"#N/C"), _xlpm.subfam,IF(TRIM(AE1164)="-","#N/C",IFERROR(AE1164,"#N/C")),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_xlpm.fallback,IF(IFERROR(Z1164,"#N/C")="#N/C",Y1164,IF(IFERROR(AA1164,"#N/C")="#N/C",Z1164,IF(IFERROR(AB1164,"#N/C")="#N/C",AA1164,IF(IFERROR(AC1164,"#N/C")="#N/C",AB1164,IF(IFERROR(AD1164,"#N/C")="#N/C",AC1164,IF(IFERROR(AE1164,"#N/C")="#N/C",AD1164,"#N/C")))))), _xlpm.finalResult,IF(OR(_xlpm.computedResult="",_xlpm.computedResult="#N/C"),_xlpm.fallback,_xlpm.computedResult), INDEX(_xlpm.finalResult,1)))</f>
        <v>ladybug</v>
      </c>
      <c r="AI1164" s="106" t="s">
        <v>35</v>
      </c>
      <c r="AJ1164" s="55" t="str">
        <f t="shared" si="162"/>
        <v>Insecta.Coleoptera.Polyphaga.Cucujiformia.Coccinelloidea.Coccinellidae.#N/C.#N/C.#N/C</v>
      </c>
    </row>
    <row r="1165" spans="1:36" x14ac:dyDescent="0.25">
      <c r="A1165" s="3">
        <v>383</v>
      </c>
      <c r="B1165" s="50" t="str">
        <f t="shared" si="160"/>
        <v>FAIR-D4_383</v>
      </c>
      <c r="C1165" s="51" t="s">
        <v>908</v>
      </c>
      <c r="D1165" s="4">
        <f t="shared" si="158"/>
        <v>45173</v>
      </c>
      <c r="E1165" s="1" t="s">
        <v>1365</v>
      </c>
      <c r="F1165" s="81" t="str">
        <f>HYPERLINK(VLOOKUP(E1165,Video_List!G:K,5),"video")</f>
        <v>video</v>
      </c>
      <c r="G1165" s="5" t="str">
        <f>IF(ISBLANK(E1165),"",IFERROR(IF(MATCH(E1165,Video_List!$G:$G,)&gt;0,"ok",""),"errr"))</f>
        <v>ok</v>
      </c>
      <c r="H1165" s="1" t="s">
        <v>1365</v>
      </c>
      <c r="I1165" s="81" t="str">
        <f>HYPERLINK(VLOOKUP(H1165,Video_List!G:K,5),"video")</f>
        <v>video</v>
      </c>
      <c r="J1165" s="5" t="str">
        <f>IF(ISBLANK(H1165),"",IFERROR(IF(MATCH(H1165,Video_List!$G:$G,)&gt;0,"ok",""),"error"))</f>
        <v>ok</v>
      </c>
      <c r="K1165" s="2">
        <v>45173.569467592599</v>
      </c>
      <c r="L1165" s="2">
        <v>45173.570208333302</v>
      </c>
      <c r="M1165" s="59">
        <f t="shared" si="157"/>
        <v>7.4074070289498195E-4</v>
      </c>
      <c r="N1165" s="53" t="s">
        <v>31</v>
      </c>
      <c r="O1165" s="54" t="s">
        <v>35</v>
      </c>
      <c r="P1165" s="54" t="s">
        <v>46</v>
      </c>
      <c r="Q1165" s="6">
        <v>383</v>
      </c>
      <c r="R1165" s="5" t="str">
        <f t="shared" si="163"/>
        <v>FAIR-D4/383</v>
      </c>
      <c r="S1165" s="4" t="str">
        <f>IF(ISBLANK(E1165),"",IF(E1165=H1165, "1 video",CONCATENATE((+COUNTIFS(Video_List!$A:$A,Monitoring!C1165,Video_List!$D:$D,"&lt;=" &amp;Monitoring!L1165)-COUNTIFS(Video_List!$A:$A,Monitoring!C1165,Video_List!$D:$D,"&lt;=" &amp;Monitoring!K1165))+1," videos")))</f>
        <v>1 video</v>
      </c>
      <c r="T1165" s="54" t="s">
        <v>1366</v>
      </c>
      <c r="U1165" s="75"/>
      <c r="V1165" s="7" t="str">
        <f t="shared" si="161"/>
        <v/>
      </c>
      <c r="W1165" s="85" t="str">
        <f>+IF(Y1165="#N/C","-",IF(AC1165="#N/C","no","yes"))</f>
        <v>yes</v>
      </c>
      <c r="X1165" s="86" t="s">
        <v>32</v>
      </c>
      <c r="Y1165" s="87" t="str">
        <f>+IFERROR(IF(Z1165="#N/C","#N/C",INDEX(Taxonomy_UniqueValues!A:A,MATCH(Z1165,Taxonomy_UniqueValues!B:B,0))),"#N/C")</f>
        <v>Insecta</v>
      </c>
      <c r="Z1165" s="87" t="str">
        <f>+IFERROR(IF(AA1165="#N/C","#N/C",INDEX(Taxonomy_UniqueValues!B:B,MATCH(AA1165,Taxonomy_UniqueValues!C:C,0))),"#N/C")</f>
        <v>Dermaptera</v>
      </c>
      <c r="AA1165" s="87" t="str">
        <f>+IFERROR(IF(AC1165="#N/C","#N/C",INDEX(Taxonomy_UniqueValues!C:C,MATCH(AC1165,Taxonomy_UniqueValues!E:E,0))),"#N/C")</f>
        <v>Forficulina</v>
      </c>
      <c r="AB1165" s="87">
        <f>+IFERROR(IF(AC1165="#N/C","#N/C",INDEX(Taxonomy_UniqueValues!D:D,MATCH(AC1165,Taxonomy_UniqueValues!E:E,0))),"#N/C")</f>
        <v>0</v>
      </c>
      <c r="AC1165" s="87" t="str">
        <f>+IFERROR(IF(AD1165="#N/C","#N/C",INDEX(Taxonomy_UniqueValues!E:E,MATCH(AD1165,Taxonomy_UniqueValues!F:F,0))),"#N/C")</f>
        <v>Forficuloidea</v>
      </c>
      <c r="AD1165" s="87" t="str">
        <f>+IFERROR(IF(AE1165="#N/C","#N/C",INDEX(Taxonomy_UniqueValues!F:F,MATCH(AE1165,Taxonomy_UniqueValues!G:G,0))),"#N/C")</f>
        <v>Forficulidae</v>
      </c>
      <c r="AE1165" s="87" t="s">
        <v>1367</v>
      </c>
      <c r="AF1165" s="89" t="s">
        <v>1368</v>
      </c>
      <c r="AG1165" s="88" t="s">
        <v>37</v>
      </c>
      <c r="AH1165" s="39" t="str" cm="1">
        <f t="array" ref="AH1165">IF(LEN(V1165)&gt;1,V1165,_xlfn.LET(_xlpm.cls,Y1165, _xlpm.ord,IFERROR(Z1165,"#N/C"), _xlpm.subord,IFERROR(AA1165,"#N/C"), _xlpm.infr,IFERROR(AB1165,"#N/C"), _xlpm.sf,IFERROR(AC1165,"#N/C"), _xlpm.fam,IFERROR(AD1165,"#N/C"), _xlpm.subfam,IF(TRIM(AE1165)="-","#N/C",IFERROR(AE1165,"#N/C")),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_xlpm.fallback,IF(IFERROR(Z1165,"#N/C")="#N/C",Y1165,IF(IFERROR(AA1165,"#N/C")="#N/C",Z1165,IF(IFERROR(AB1165,"#N/C")="#N/C",AA1165,IF(IFERROR(AC1165,"#N/C")="#N/C",AB1165,IF(IFERROR(AD1165,"#N/C")="#N/C",AC1165,IF(IFERROR(AE1165,"#N/C")="#N/C",AD1165,"#N/C")))))), _xlpm.finalResult,IF(OR(_xlpm.computedResult="",_xlpm.computedResult="#N/C"),_xlpm.fallback,_xlpm.computedResult), INDEX(_xlpm.finalResult,1)))</f>
        <v>earwig</v>
      </c>
      <c r="AI1165" s="106" t="s">
        <v>35</v>
      </c>
      <c r="AJ1165" s="55" t="str">
        <f t="shared" si="162"/>
        <v>Insecta.Dermaptera.Forficulina.0.Forficuloidea.Forficulidae.Forficulinae.Forficula.#N/C</v>
      </c>
    </row>
    <row r="1166" spans="1:36" x14ac:dyDescent="0.25">
      <c r="A1166" s="3">
        <v>384</v>
      </c>
      <c r="B1166" s="50" t="str">
        <f t="shared" si="160"/>
        <v>FAIR-D4_384</v>
      </c>
      <c r="C1166" s="51" t="s">
        <v>908</v>
      </c>
      <c r="D1166" s="4">
        <f t="shared" si="158"/>
        <v>45173</v>
      </c>
      <c r="E1166" s="1" t="s">
        <v>1369</v>
      </c>
      <c r="F1166" s="81" t="str">
        <f>HYPERLINK(VLOOKUP(E1166,Video_List!G:K,5),"video")</f>
        <v>video</v>
      </c>
      <c r="G1166" s="5" t="str">
        <f>IF(ISBLANK(E1166),"",IFERROR(IF(MATCH(E1166,Video_List!$G:$G,)&gt;0,"ok",""),"errr"))</f>
        <v>ok</v>
      </c>
      <c r="H1166" s="1" t="s">
        <v>1369</v>
      </c>
      <c r="I1166" s="81" t="str">
        <f>HYPERLINK(VLOOKUP(H1166,Video_List!G:K,5),"video")</f>
        <v>video</v>
      </c>
      <c r="J1166" s="5" t="str">
        <f>IF(ISBLANK(H1166),"",IFERROR(IF(MATCH(H1166,Video_List!$G:$G,)&gt;0,"ok",""),"error"))</f>
        <v>ok</v>
      </c>
      <c r="K1166" s="2">
        <v>45173.622013888897</v>
      </c>
      <c r="L1166" s="2">
        <v>45173.622291666703</v>
      </c>
      <c r="M1166" s="59">
        <f t="shared" si="157"/>
        <v>2.7777780633186921E-4</v>
      </c>
      <c r="N1166" s="53" t="s">
        <v>31</v>
      </c>
      <c r="O1166" s="54" t="s">
        <v>32</v>
      </c>
      <c r="P1166" s="54" t="s">
        <v>33</v>
      </c>
      <c r="Q1166" s="6">
        <v>384</v>
      </c>
      <c r="R1166" s="5" t="str">
        <f t="shared" si="163"/>
        <v>FAIR-D4/384</v>
      </c>
      <c r="S1166" s="4" t="str">
        <f>IF(ISBLANK(E1166),"",IF(E1166=H1166, "1 video",CONCATENATE((+COUNTIFS(Video_List!$A:$A,Monitoring!C1166,Video_List!$D:$D,"&lt;=" &amp;Monitoring!L1166)-COUNTIFS(Video_List!$A:$A,Monitoring!C1166,Video_List!$D:$D,"&lt;=" &amp;Monitoring!K1166))+1," videos")))</f>
        <v>1 video</v>
      </c>
      <c r="T1166" s="54" t="s">
        <v>34</v>
      </c>
      <c r="U1166" s="75"/>
      <c r="V1166" s="7" t="str">
        <f t="shared" si="161"/>
        <v/>
      </c>
      <c r="W1166" s="85" t="str">
        <f>+IF(Y1166="#N/C","-",IF(AC1166="#N/C","no","yes"))</f>
        <v>yes</v>
      </c>
      <c r="X1166" s="86" t="s">
        <v>35</v>
      </c>
      <c r="Y1166" s="87" t="str">
        <f>+IFERROR(IF(Z1166="#N/C","#N/C",IF(Z1166=0,INDEX(Taxonomy_UniqueValues!A:A,MATCH(AA1166,Taxonomy_UniqueValues!C:C,0)),INDEX(Taxonomy_UniqueValues!A:A,MATCH(Z1166,Taxonomy_UniqueValues!B:B,0)))),"#N/C")</f>
        <v>Insecta</v>
      </c>
      <c r="Z1166" s="87" t="str">
        <f>+IFERROR(IF(AA1166="#N/C","#N/C",IF(AA1166=0,INDEX(Taxonomy_UniqueValues!B:B,MATCH(AB1166,Taxonomy_UniqueValues!D:D,0)),INDEX(Taxonomy_UniqueValues!B:B,MATCH(AA1166,Taxonomy_UniqueValues!C:C,0)))),"#N/C")</f>
        <v>Diptera</v>
      </c>
      <c r="AA1166" s="87" t="str">
        <f>+IFERROR(IF(AB1166="#N/C","#N/C",IF(AB1166=0,INDEX(Taxonomy_UniqueValues!C:C,MATCH(AC1166,Taxonomy_UniqueValues!E:E,0)),INDEX(Taxonomy_UniqueValues!C:C,MATCH(AB1166,Taxonomy_UniqueValues!D:D,0)))),"#N/C")</f>
        <v>Brachycera</v>
      </c>
      <c r="AB1166" s="87" t="str">
        <f>+IFERROR(IF(AC1166="#N/C","#N/C",IF(AC1166=0,INDEX(Taxonomy_UniqueValues!D:D,MATCH(AD1166,Taxonomy_UniqueValues!F:F,0)),INDEX(Taxonomy_UniqueValues!D:D,MATCH(AC1166,Taxonomy_UniqueValues!E:E,0)))),"#N/C")</f>
        <v>Muscomorpha</v>
      </c>
      <c r="AC1166" s="87" t="str">
        <f>+IFERROR(IF(AD1166="#N/C","#N/C",IF(AD1166=0,INDEX(Taxonomy_UniqueValues!E:E,MATCH(AE1166,Taxonomy_UniqueValues!G:G,0)),INDEX(Taxonomy_UniqueValues!E:E,MATCH(AD1166,Taxonomy_UniqueValues!F:F,0)))),"#N/C")</f>
        <v>Muscoidea</v>
      </c>
      <c r="AD1166" s="87" t="str">
        <f>+IFERROR(IF(AE1166="#N/C","#N/C",IF(AE1166=0,INDEX(Taxonomy_UniqueValues!F:F,MATCH(AF1166,Taxonomy_UniqueValues!H:H,0)),INDEX(Taxonomy_UniqueValues!F:F,MATCH(AE1166,Taxonomy_UniqueValues!G:G,0)))),"#N/C")</f>
        <v>Fanniidae</v>
      </c>
      <c r="AE1166" s="87">
        <f>+IFERROR(IF(AF1166="#N/C","#N/C",INDEX(Taxonomy_UniqueValues!G:G,MATCH(AF1166,Taxonomy_UniqueValues!H:H,0))),"#N/C")</f>
        <v>0</v>
      </c>
      <c r="AF1166" s="89" t="s">
        <v>39</v>
      </c>
      <c r="AG1166" s="88" t="s">
        <v>37</v>
      </c>
      <c r="AH1166" s="39" t="str" cm="1">
        <f t="array" ref="AH1166">IF(LEN(V1166)&gt;1,V1166,_xlfn.LET(_xlpm.cls,Y1166, _xlpm.ord,IFERROR(Z1166,"#N/C"), _xlpm.subord,IFERROR(AA1166,"#N/C"), _xlpm.infr,IFERROR(AB1166,"#N/C"), _xlpm.sf,IFERROR(AC1166,"#N/C"), _xlpm.fam,IFERROR(AD1166,"#N/C"), _xlpm.subfam,IF(TRIM(AE1166)="-","#N/C",IFERROR(AE1166,"#N/C")),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_xlpm.fallback,IF(IFERROR(Z1166,"#N/C")="#N/C",Y1166,IF(IFERROR(AA1166,"#N/C")="#N/C",Z1166,IF(IFERROR(AB1166,"#N/C")="#N/C",AA1166,IF(IFERROR(AC1166,"#N/C")="#N/C",AB1166,IF(IFERROR(AD1166,"#N/C")="#N/C",AC1166,IF(IFERROR(AE1166,"#N/C")="#N/C",AD1166,"#N/C")))))), _xlpm.finalResult,IF(OR(_xlpm.computedResult="",_xlpm.computedResult="#N/C"),_xlpm.fallback,_xlpm.computedResult), INDEX(_xlpm.finalResult,1)))</f>
        <v>fly</v>
      </c>
      <c r="AI1166" s="106" t="s">
        <v>35</v>
      </c>
      <c r="AJ1166" s="55" t="str">
        <f t="shared" si="162"/>
        <v>Insecta.Diptera.Brachycera.Muscomorpha.Muscoidea.Fanniidae.0.Fannia.#N/C</v>
      </c>
    </row>
    <row r="1167" spans="1:36" x14ac:dyDescent="0.25">
      <c r="A1167" s="3">
        <v>385</v>
      </c>
      <c r="B1167" s="50" t="str">
        <f t="shared" si="160"/>
        <v>FAIR-D4_385</v>
      </c>
      <c r="C1167" s="51" t="s">
        <v>908</v>
      </c>
      <c r="D1167" s="4">
        <f t="shared" si="158"/>
        <v>45173</v>
      </c>
      <c r="E1167" s="1" t="s">
        <v>1370</v>
      </c>
      <c r="F1167" s="81" t="str">
        <f>HYPERLINK(VLOOKUP(E1167,Video_List!G:K,5),"video")</f>
        <v>video</v>
      </c>
      <c r="G1167" s="5" t="str">
        <f>IF(ISBLANK(E1167),"",IFERROR(IF(MATCH(E1167,Video_List!$G:$G,)&gt;0,"ok",""),"errr"))</f>
        <v>ok</v>
      </c>
      <c r="H1167" s="1" t="s">
        <v>1371</v>
      </c>
      <c r="I1167" s="81" t="str">
        <f>HYPERLINK(VLOOKUP(H1167,Video_List!G:K,5),"video")</f>
        <v>video</v>
      </c>
      <c r="J1167" s="5" t="str">
        <f>IF(ISBLANK(H1167),"",IFERROR(IF(MATCH(H1167,Video_List!$G:$G,)&gt;0,"ok",""),"error"))</f>
        <v>ok</v>
      </c>
      <c r="K1167" s="2">
        <v>45173.629421296297</v>
      </c>
      <c r="L1167" s="2">
        <v>45173.630474537</v>
      </c>
      <c r="M1167" s="59">
        <f t="shared" si="157"/>
        <v>1.0532407031860203E-3</v>
      </c>
      <c r="N1167" s="53" t="s">
        <v>33</v>
      </c>
      <c r="O1167" s="54" t="s">
        <v>32</v>
      </c>
      <c r="P1167" s="54" t="s">
        <v>33</v>
      </c>
      <c r="Q1167" s="6">
        <v>385</v>
      </c>
      <c r="R1167" s="5" t="str">
        <f t="shared" si="163"/>
        <v>FAIR-D4/385</v>
      </c>
      <c r="S1167" s="4" t="str">
        <f>IF(ISBLANK(E1167),"",IF(E1167=H1167, "1 video",CONCATENATE((+COUNTIFS(Video_List!$A:$A,Monitoring!C1167,Video_List!$D:$D,"&lt;=" &amp;Monitoring!L1167)-COUNTIFS(Video_List!$A:$A,Monitoring!C1167,Video_List!$D:$D,"&lt;=" &amp;Monitoring!K1167))+1," videos")))</f>
        <v>2 videos</v>
      </c>
      <c r="T1167" s="54" t="s">
        <v>34</v>
      </c>
      <c r="U1167" s="75"/>
      <c r="V1167" s="7" t="str">
        <f t="shared" si="161"/>
        <v/>
      </c>
      <c r="W1167" s="85" t="str">
        <f>+IF(Y1167="#N/C","-",IF(AC1167="#N/C","no","yes"))</f>
        <v>yes</v>
      </c>
      <c r="X1167" s="86" t="s">
        <v>35</v>
      </c>
      <c r="Y1167" s="87" t="str">
        <f>+IFERROR(IF(Z1167="#N/C","#N/C",IF(Z1167=0,INDEX(Taxonomy_UniqueValues!A:A,MATCH(AA1167,Taxonomy_UniqueValues!C:C,0)),INDEX(Taxonomy_UniqueValues!A:A,MATCH(Z1167,Taxonomy_UniqueValues!B:B,0)))),"#N/C")</f>
        <v>Insecta</v>
      </c>
      <c r="Z1167" s="87" t="str">
        <f>+IFERROR(IF(AA1167="#N/C","#N/C",IF(AA1167=0,INDEX(Taxonomy_UniqueValues!B:B,MATCH(AB1167,Taxonomy_UniqueValues!D:D,0)),INDEX(Taxonomy_UniqueValues!B:B,MATCH(AA1167,Taxonomy_UniqueValues!C:C,0)))),"#N/C")</f>
        <v>Diptera</v>
      </c>
      <c r="AA1167" s="87" t="str">
        <f>+IFERROR(IF(AB1167="#N/C","#N/C",IF(AB1167=0,INDEX(Taxonomy_UniqueValues!C:C,MATCH(AC1167,Taxonomy_UniqueValues!E:E,0)),INDEX(Taxonomy_UniqueValues!C:C,MATCH(AB1167,Taxonomy_UniqueValues!D:D,0)))),"#N/C")</f>
        <v>Brachycera</v>
      </c>
      <c r="AB1167" s="87" t="str">
        <f>+IFERROR(IF(AC1167="#N/C","#N/C",IF(AC1167=0,INDEX(Taxonomy_UniqueValues!D:D,MATCH(AD1167,Taxonomy_UniqueValues!F:F,0)),INDEX(Taxonomy_UniqueValues!D:D,MATCH(AC1167,Taxonomy_UniqueValues!E:E,0)))),"#N/C")</f>
        <v>Muscomorpha</v>
      </c>
      <c r="AC1167" s="87" t="str">
        <f>+IFERROR(IF(AD1167="#N/C","#N/C",IF(AD1167=0,INDEX(Taxonomy_UniqueValues!E:E,MATCH(AE1167,Taxonomy_UniqueValues!G:G,0)),INDEX(Taxonomy_UniqueValues!E:E,MATCH(AD1167,Taxonomy_UniqueValues!F:F,0)))),"#N/C")</f>
        <v>Muscoidea</v>
      </c>
      <c r="AD1167" s="87" t="str">
        <f>+IFERROR(IF(AE1167="#N/C","#N/C",IF(AE1167=0,INDEX(Taxonomy_UniqueValues!F:F,MATCH(AF1167,Taxonomy_UniqueValues!H:H,0)),INDEX(Taxonomy_UniqueValues!F:F,MATCH(AE1167,Taxonomy_UniqueValues!G:G,0)))),"#N/C")</f>
        <v>Fanniidae</v>
      </c>
      <c r="AE1167" s="87">
        <f>+IFERROR(IF(AF1167="#N/C","#N/C",INDEX(Taxonomy_UniqueValues!G:G,MATCH(AF1167,Taxonomy_UniqueValues!H:H,0))),"#N/C")</f>
        <v>0</v>
      </c>
      <c r="AF1167" s="89" t="s">
        <v>39</v>
      </c>
      <c r="AG1167" s="88" t="s">
        <v>37</v>
      </c>
      <c r="AH1167" s="39" t="str" cm="1">
        <f t="array" ref="AH1167">IF(LEN(V1167)&gt;1,V1167,_xlfn.LET(_xlpm.cls,Y1167, _xlpm.ord,IFERROR(Z1167,"#N/C"), _xlpm.subord,IFERROR(AA1167,"#N/C"), _xlpm.infr,IFERROR(AB1167,"#N/C"), _xlpm.sf,IFERROR(AC1167,"#N/C"), _xlpm.fam,IFERROR(AD1167,"#N/C"), _xlpm.subfam,IF(TRIM(AE1167)="-","#N/C",IFERROR(AE1167,"#N/C")),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_xlpm.fallback,IF(IFERROR(Z1167,"#N/C")="#N/C",Y1167,IF(IFERROR(AA1167,"#N/C")="#N/C",Z1167,IF(IFERROR(AB1167,"#N/C")="#N/C",AA1167,IF(IFERROR(AC1167,"#N/C")="#N/C",AB1167,IF(IFERROR(AD1167,"#N/C")="#N/C",AC1167,IF(IFERROR(AE1167,"#N/C")="#N/C",AD1167,"#N/C")))))), _xlpm.finalResult,IF(OR(_xlpm.computedResult="",_xlpm.computedResult="#N/C"),_xlpm.fallback,_xlpm.computedResult), INDEX(_xlpm.finalResult,1)))</f>
        <v>fly</v>
      </c>
      <c r="AI1167" s="106" t="s">
        <v>35</v>
      </c>
      <c r="AJ1167" s="55" t="str">
        <f t="shared" si="162"/>
        <v>Insecta.Diptera.Brachycera.Muscomorpha.Muscoidea.Fanniidae.0.Fannia.#N/C</v>
      </c>
    </row>
    <row r="1168" spans="1:36" x14ac:dyDescent="0.25">
      <c r="A1168" s="3">
        <v>386</v>
      </c>
      <c r="B1168" s="50" t="str">
        <f t="shared" si="160"/>
        <v>FAIR-D4_386</v>
      </c>
      <c r="C1168" s="51" t="s">
        <v>908</v>
      </c>
      <c r="D1168" s="4">
        <f t="shared" si="158"/>
        <v>45173</v>
      </c>
      <c r="E1168" s="1" t="s">
        <v>1372</v>
      </c>
      <c r="F1168" s="81" t="str">
        <f>HYPERLINK(VLOOKUP(E1168,Video_List!G:K,5),"video")</f>
        <v>video</v>
      </c>
      <c r="G1168" s="5" t="str">
        <f>IF(ISBLANK(E1168),"",IFERROR(IF(MATCH(E1168,Video_List!$G:$G,)&gt;0,"ok",""),"errr"))</f>
        <v>ok</v>
      </c>
      <c r="H1168" s="1" t="s">
        <v>1373</v>
      </c>
      <c r="I1168" s="81" t="str">
        <f>HYPERLINK(VLOOKUP(H1168,Video_List!G:K,5),"video")</f>
        <v>video</v>
      </c>
      <c r="J1168" s="5" t="str">
        <f>IF(ISBLANK(H1168),"",IFERROR(IF(MATCH(H1168,Video_List!$G:$G,)&gt;0,"ok",""),"error"))</f>
        <v>ok</v>
      </c>
      <c r="K1168" s="2">
        <v>45173.706631944398</v>
      </c>
      <c r="L1168" s="2">
        <v>45173.709618055596</v>
      </c>
      <c r="M1168" s="59">
        <f t="shared" si="157"/>
        <v>2.9861111979698762E-3</v>
      </c>
      <c r="N1168" s="53" t="s">
        <v>31</v>
      </c>
      <c r="O1168" s="54" t="s">
        <v>32</v>
      </c>
      <c r="P1168" s="54" t="s">
        <v>33</v>
      </c>
      <c r="Q1168" s="6">
        <v>386</v>
      </c>
      <c r="R1168" s="5" t="str">
        <f t="shared" si="163"/>
        <v>FAIR-D4/386</v>
      </c>
      <c r="S1168" s="4" t="str">
        <f>IF(ISBLANK(E1168),"",IF(E1168=H1168, "1 video",CONCATENATE((+COUNTIFS(Video_List!$A:$A,Monitoring!C1168,Video_List!$D:$D,"&lt;=" &amp;Monitoring!L1168)-COUNTIFS(Video_List!$A:$A,Monitoring!C1168,Video_List!$D:$D,"&lt;=" &amp;Monitoring!K1168))+1," videos")))</f>
        <v>3 videos</v>
      </c>
      <c r="T1168" s="54" t="s">
        <v>185</v>
      </c>
      <c r="U1168" s="75"/>
      <c r="V1168" s="7" t="str">
        <f t="shared" si="161"/>
        <v/>
      </c>
      <c r="W1168" s="85" t="s">
        <v>35</v>
      </c>
      <c r="X1168" s="86" t="s">
        <v>32</v>
      </c>
      <c r="Y1168" s="87" t="str">
        <f>+IFERROR(IF(Z1168="#N/C","#N/C",INDEX(Taxonomy_UniqueValues!A:A,MATCH(Z1168,Taxonomy_UniqueValues!B:B,0))),"#N/C")</f>
        <v>Insecta</v>
      </c>
      <c r="Z1168" s="87" t="str">
        <f>+IFERROR(IF(AA1168="#N/C","#N/C",INDEX(Taxonomy_UniqueValues!B:B,MATCH(AA1168,Taxonomy_UniqueValues!C:C,0))),"#N/C")</f>
        <v>Coleoptera</v>
      </c>
      <c r="AA1168" s="87" t="str">
        <f>+IFERROR(IF(AC1168="#N/C","#N/C",INDEX(Taxonomy_UniqueValues!C:C,MATCH(AC1168,Taxonomy_UniqueValues!E:E,0))),"#N/C")</f>
        <v>Polyphaga</v>
      </c>
      <c r="AB1168" s="87" t="str">
        <f>+IFERROR(IF(AC1168="#N/C","#N/C",INDEX(Taxonomy_UniqueValues!D:D,MATCH(AC1168,Taxonomy_UniqueValues!E:E,0))),"#N/C")</f>
        <v>Cucujiformia</v>
      </c>
      <c r="AC1168" s="87" t="str">
        <f>+IFERROR(IF(AD1168="#N/C","#N/C",INDEX(Taxonomy_UniqueValues!E:E,MATCH(AD1168,Taxonomy_UniqueValues!F:F,0))),"#N/C")</f>
        <v>Coccinelloidea</v>
      </c>
      <c r="AD1168" s="87" t="s">
        <v>962</v>
      </c>
      <c r="AE1168" s="87" t="str">
        <f>+IFERROR(IF(AF1168="#N/C","#N/C",INDEX(Taxonomy_UniqueValues!G:G,MATCH(AF1168,Taxonomy_UniqueValues!H:H,0))),"#N/C")</f>
        <v>#N/C</v>
      </c>
      <c r="AF1168" s="89" t="str">
        <f>+IFERROR(IF(AG1168="#N/C","#N/C",INDEX(Taxonomy_UniqueValues!H:H,MATCH(AG1168,Taxonomy_UniqueValues!I:I,0))),"#N/C")</f>
        <v>#N/C</v>
      </c>
      <c r="AG1168" s="88" t="s">
        <v>37</v>
      </c>
      <c r="AH1168" s="39" t="str" cm="1">
        <f t="array" ref="AH1168">IF(LEN(V1168)&gt;1,V1168,_xlfn.LET(_xlpm.cls,Y1168, _xlpm.ord,IFERROR(Z1168,"#N/C"), _xlpm.subord,IFERROR(AA1168,"#N/C"), _xlpm.infr,IFERROR(AB1168,"#N/C"), _xlpm.sf,IFERROR(AC1168,"#N/C"), _xlpm.fam,IFERROR(AD1168,"#N/C"), _xlpm.subfam,IF(TRIM(AE1168)="-","#N/C",IFERROR(AE1168,"#N/C")),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_xlpm.fallback,IF(IFERROR(Z1168,"#N/C")="#N/C",Y1168,IF(IFERROR(AA1168,"#N/C")="#N/C",Z1168,IF(IFERROR(AB1168,"#N/C")="#N/C",AA1168,IF(IFERROR(AC1168,"#N/C")="#N/C",AB1168,IF(IFERROR(AD1168,"#N/C")="#N/C",AC1168,IF(IFERROR(AE1168,"#N/C")="#N/C",AD1168,"#N/C")))))), _xlpm.finalResult,IF(OR(_xlpm.computedResult="",_xlpm.computedResult="#N/C"),_xlpm.fallback,_xlpm.computedResult), INDEX(_xlpm.finalResult,1)))</f>
        <v>ladybug</v>
      </c>
      <c r="AI1168" s="106" t="s">
        <v>35</v>
      </c>
      <c r="AJ1168" s="55" t="str">
        <f t="shared" si="162"/>
        <v>Insecta.Coleoptera.Polyphaga.Cucujiformia.Coccinelloidea.Coccinellidae.#N/C.#N/C.#N/C</v>
      </c>
    </row>
    <row r="1169" spans="1:36" x14ac:dyDescent="0.25">
      <c r="A1169" s="3">
        <v>387</v>
      </c>
      <c r="B1169" s="50" t="str">
        <f t="shared" si="160"/>
        <v>FAIR-D4_387</v>
      </c>
      <c r="C1169" s="51" t="s">
        <v>908</v>
      </c>
      <c r="D1169" s="4">
        <f t="shared" si="158"/>
        <v>45173</v>
      </c>
      <c r="E1169" s="1" t="s">
        <v>1374</v>
      </c>
      <c r="F1169" s="81" t="str">
        <f>HYPERLINK(VLOOKUP(E1169,Video_List!G:K,5),"video")</f>
        <v>video</v>
      </c>
      <c r="G1169" s="5" t="str">
        <f>IF(ISBLANK(E1169),"",IFERROR(IF(MATCH(E1169,Video_List!$G:$G,)&gt;0,"ok",""),"errr"))</f>
        <v>ok</v>
      </c>
      <c r="H1169" s="1" t="s">
        <v>1374</v>
      </c>
      <c r="I1169" s="81" t="str">
        <f>HYPERLINK(VLOOKUP(H1169,Video_List!G:K,5),"video")</f>
        <v>video</v>
      </c>
      <c r="J1169" s="5" t="str">
        <f>IF(ISBLANK(H1169),"",IFERROR(IF(MATCH(H1169,Video_List!$G:$G,)&gt;0,"ok",""),"error"))</f>
        <v>ok</v>
      </c>
      <c r="K1169" s="2">
        <v>45173.710509259297</v>
      </c>
      <c r="L1169" s="2">
        <v>45173.710625</v>
      </c>
      <c r="M1169" s="59">
        <f t="shared" si="157"/>
        <v>1.1574070231290534E-4</v>
      </c>
      <c r="N1169" s="53" t="s">
        <v>31</v>
      </c>
      <c r="O1169" s="54" t="s">
        <v>32</v>
      </c>
      <c r="P1169" s="54" t="s">
        <v>33</v>
      </c>
      <c r="Q1169" s="6">
        <v>387</v>
      </c>
      <c r="R1169" s="5" t="str">
        <f t="shared" si="163"/>
        <v>FAIR-D4/387</v>
      </c>
      <c r="S1169" s="4" t="str">
        <f>IF(ISBLANK(E1169),"",IF(E1169=H1169, "1 video",CONCATENATE((+COUNTIFS(Video_List!$A:$A,Monitoring!C1169,Video_List!$D:$D,"&lt;=" &amp;Monitoring!L1169)-COUNTIFS(Video_List!$A:$A,Monitoring!C1169,Video_List!$D:$D,"&lt;=" &amp;Monitoring!K1169))+1," videos")))</f>
        <v>1 video</v>
      </c>
      <c r="T1169" s="54" t="s">
        <v>42</v>
      </c>
      <c r="U1169" s="75"/>
      <c r="V1169" s="7" t="str">
        <f t="shared" si="161"/>
        <v/>
      </c>
      <c r="W1169" s="85" t="str">
        <f t="shared" ref="W1169:W1208" si="165">+IF(Y1169="#N/C","-",IF(AC1169="#N/C","no","yes"))</f>
        <v>yes</v>
      </c>
      <c r="X1169" s="86" t="s">
        <v>32</v>
      </c>
      <c r="Y1169" s="87" t="str">
        <f>+IFERROR(IF(Z1169="#N/C","#N/C",INDEX(Taxonomy_UniqueValues!A:A,MATCH(Z1169,Taxonomy_UniqueValues!B:B,0))),"#N/C")</f>
        <v>Insecta</v>
      </c>
      <c r="Z1169" s="87" t="str">
        <f>+IFERROR(IF(AA1169="#N/C","#N/C",INDEX(Taxonomy_UniqueValues!B:B,MATCH(AA1169,Taxonomy_UniqueValues!C:C,0))),"#N/C")</f>
        <v>Hymenoptera</v>
      </c>
      <c r="AA1169" s="87" t="str">
        <f>+IFERROR(IF(AC1169="#N/C","#N/C",INDEX(Taxonomy_UniqueValues!C:C,MATCH(AC1169,Taxonomy_UniqueValues!E:E,0))),"#N/C")</f>
        <v>Apocrita</v>
      </c>
      <c r="AB1169" s="87" t="str">
        <f>+IFERROR(IF(AC1169="#N/C","#N/C",INDEX(Taxonomy_UniqueValues!D:D,MATCH(AC1169,Taxonomy_UniqueValues!E:E,0))),"#N/C")</f>
        <v>Aculeata</v>
      </c>
      <c r="AC1169" s="87" t="str">
        <f>+IFERROR(IF(AD1169="#N/C","#N/C",INDEX(Taxonomy_UniqueValues!E:E,MATCH(AD1169,Taxonomy_UniqueValues!F:F,0))),"#N/C")</f>
        <v>Vespoidea</v>
      </c>
      <c r="AD1169" s="87" t="s">
        <v>1311</v>
      </c>
      <c r="AE1169" s="87" t="s">
        <v>1375</v>
      </c>
      <c r="AF1169" s="89" t="s">
        <v>1376</v>
      </c>
      <c r="AG1169" s="88" t="s">
        <v>37</v>
      </c>
      <c r="AH1169" s="39" t="str" cm="1">
        <f t="array" ref="AH1169">IF(LEN(V1169)&gt;1,V1169,_xlfn.LET(_xlpm.cls,Y1169, _xlpm.ord,IFERROR(Z1169,"#N/C"), _xlpm.subord,IFERROR(AA1169,"#N/C"), _xlpm.infr,IFERROR(AB1169,"#N/C"), _xlpm.sf,IFERROR(AC1169,"#N/C"), _xlpm.fam,IFERROR(AD1169,"#N/C"), _xlpm.subfam,IF(TRIM(AE1169)="-","#N/C",IFERROR(AE1169,"#N/C")),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_xlpm.fallback,IF(IFERROR(Z1169,"#N/C")="#N/C",Y1169,IF(IFERROR(AA1169,"#N/C")="#N/C",Z1169,IF(IFERROR(AB1169,"#N/C")="#N/C",AA1169,IF(IFERROR(AC1169,"#N/C")="#N/C",AB1169,IF(IFERROR(AD1169,"#N/C")="#N/C",AC1169,IF(IFERROR(AE1169,"#N/C")="#N/C",AD1169,"#N/C")))))), _xlpm.finalResult,IF(OR(_xlpm.computedResult="",_xlpm.computedResult="#N/C"),_xlpm.fallback,_xlpm.computedResult), INDEX(_xlpm.finalResult,1)))</f>
        <v>wasp</v>
      </c>
      <c r="AI1169" s="106" t="s">
        <v>35</v>
      </c>
      <c r="AJ1169" s="55" t="str">
        <f t="shared" si="162"/>
        <v>Insecta.Hymenoptera.Apocrita.Aculeata.Vespoidea.Vespidae.Eumeninae.Ancistrocerus.#N/C</v>
      </c>
    </row>
    <row r="1170" spans="1:36" x14ac:dyDescent="0.25">
      <c r="A1170" s="3">
        <v>209</v>
      </c>
      <c r="B1170" s="50" t="str">
        <f t="shared" si="160"/>
        <v>FAIR-D4_209</v>
      </c>
      <c r="C1170" s="51" t="s">
        <v>908</v>
      </c>
      <c r="D1170" s="4">
        <f t="shared" si="158"/>
        <v>45174</v>
      </c>
      <c r="E1170" s="1" t="s">
        <v>1377</v>
      </c>
      <c r="F1170" s="81" t="str">
        <f>HYPERLINK(VLOOKUP(E1170,Video_List!G:K,5),"video")</f>
        <v>video</v>
      </c>
      <c r="G1170" s="5" t="str">
        <f>IF(ISBLANK(E1170),"",IFERROR(IF(MATCH(E1170,Video_List!$G:$G,)&gt;0,"ok",""),"errr"))</f>
        <v>ok</v>
      </c>
      <c r="H1170" s="1" t="s">
        <v>1377</v>
      </c>
      <c r="I1170" s="81" t="str">
        <f>HYPERLINK(VLOOKUP(H1170,Video_List!G:K,5),"video")</f>
        <v>video</v>
      </c>
      <c r="J1170" s="5" t="str">
        <f>IF(ISBLANK(H1170),"",IFERROR(IF(MATCH(H1170,Video_List!$G:$G,)&gt;0,"ok",""),"error"))</f>
        <v>ok</v>
      </c>
      <c r="K1170" s="2">
        <v>45174.465833333299</v>
      </c>
      <c r="L1170" s="2">
        <v>45174.465879629599</v>
      </c>
      <c r="M1170" s="59">
        <f t="shared" si="157"/>
        <v>4.6296299842651933E-5</v>
      </c>
      <c r="N1170" s="53" t="s">
        <v>31</v>
      </c>
      <c r="O1170" s="54" t="s">
        <v>32</v>
      </c>
      <c r="P1170" s="54" t="s">
        <v>33</v>
      </c>
      <c r="Q1170" s="6">
        <v>209</v>
      </c>
      <c r="R1170" s="5" t="str">
        <f t="shared" si="163"/>
        <v>FAIR-D4/209</v>
      </c>
      <c r="S1170" s="4" t="str">
        <f>IF(ISBLANK(E1170),"",IF(E1170=H1170, "1 video",CONCATENATE((+COUNTIFS(Video_List!$A:$A,Monitoring!C1170,Video_List!$D:$D,"&lt;=" &amp;Monitoring!L1170)-COUNTIFS(Video_List!$A:$A,Monitoring!C1170,Video_List!$D:$D,"&lt;=" &amp;Monitoring!K1170))+1," videos")))</f>
        <v>1 video</v>
      </c>
      <c r="T1170" s="54" t="s">
        <v>34</v>
      </c>
      <c r="U1170" s="75"/>
      <c r="V1170" s="7" t="str">
        <f t="shared" si="161"/>
        <v/>
      </c>
      <c r="W1170" s="85" t="str">
        <f t="shared" si="165"/>
        <v>yes</v>
      </c>
      <c r="X1170" s="86" t="s">
        <v>35</v>
      </c>
      <c r="Y1170" s="87" t="str">
        <f>+IFERROR(IF(Z1170="#N/C","#N/C",INDEX(Taxonomy_UniqueValues!A:A,MATCH(Z1170,Taxonomy_UniqueValues!B:B,0))),"#N/C")</f>
        <v>Insecta</v>
      </c>
      <c r="Z1170" s="87" t="str">
        <f>+IFERROR(IF(AA1170="#N/C","#N/C",INDEX(Taxonomy_UniqueValues!B:B,MATCH(AA1170,Taxonomy_UniqueValues!C:C,0))),"#N/C")</f>
        <v>Diptera</v>
      </c>
      <c r="AA1170" s="87" t="str">
        <f>+IFERROR(IF(AC1170="#N/C","#N/C",INDEX(Taxonomy_UniqueValues!C:C,MATCH(AC1170,Taxonomy_UniqueValues!E:E,0))),"#N/C")</f>
        <v>Brachycera</v>
      </c>
      <c r="AB1170" s="87" t="str">
        <f>+IFERROR(IF(AC1170="#N/C","#N/C",INDEX(Taxonomy_UniqueValues!D:D,MATCH(AC1170,Taxonomy_UniqueValues!E:E,0))),"#N/C")</f>
        <v>Muscomorpha</v>
      </c>
      <c r="AC1170" s="87" t="s">
        <v>36</v>
      </c>
      <c r="AD1170" s="87" t="str">
        <f>+IFERROR(IF(AE1170="#N/C","#N/C",INDEX(Taxonomy_UniqueValues!F:F,MATCH(AE1170,Taxonomy_UniqueValues!G:G,0))),"#N/C")</f>
        <v>#N/C</v>
      </c>
      <c r="AE1170" s="87" t="str">
        <f>+IFERROR(IF(AF1170="#N/C","#N/C",INDEX(Taxonomy_UniqueValues!G:G,MATCH(AF1170,Taxonomy_UniqueValues!H:H,0))),"#N/C")</f>
        <v>#N/C</v>
      </c>
      <c r="AF1170" s="89" t="str">
        <f>+IFERROR(IF(AG1170="#N/C","#N/C",INDEX(Taxonomy_UniqueValues!H:H,MATCH(AG1170,Taxonomy_UniqueValues!I:I,0))),"#N/C")</f>
        <v>#N/C</v>
      </c>
      <c r="AG1170" s="88" t="s">
        <v>37</v>
      </c>
      <c r="AH1170" s="39" t="str" cm="1">
        <f t="array" ref="AH1170">IF(LEN(V1170)&gt;1,V1170,_xlfn.LET(_xlpm.cls,Y1170, _xlpm.ord,IFERROR(Z1170,"#N/C"), _xlpm.subord,IFERROR(AA1170,"#N/C"), _xlpm.infr,IFERROR(AB1170,"#N/C"), _xlpm.sf,IFERROR(AC1170,"#N/C"), _xlpm.fam,IFERROR(AD1170,"#N/C"), _xlpm.subfam,IF(TRIM(AE1170)="-","#N/C",IFERROR(AE1170,"#N/C")),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_xlpm.fallback,IF(IFERROR(Z1170,"#N/C")="#N/C",Y1170,IF(IFERROR(AA1170,"#N/C")="#N/C",Z1170,IF(IFERROR(AB1170,"#N/C")="#N/C",AA1170,IF(IFERROR(AC1170,"#N/C")="#N/C",AB1170,IF(IFERROR(AD1170,"#N/C")="#N/C",AC1170,IF(IFERROR(AE1170,"#N/C")="#N/C",AD1170,"#N/C")))))), _xlpm.finalResult,IF(OR(_xlpm.computedResult="",_xlpm.computedResult="#N/C"),_xlpm.fallback,_xlpm.computedResult), INDEX(_xlpm.finalResult,1)))</f>
        <v>Muscoidea</v>
      </c>
      <c r="AI1170" s="106" t="s">
        <v>35</v>
      </c>
      <c r="AJ1170" s="55" t="str">
        <f t="shared" si="162"/>
        <v>Insecta.Diptera.Brachycera.Muscomorpha.Muscoidea.#N/C.#N/C.#N/C.#N/C</v>
      </c>
    </row>
    <row r="1171" spans="1:36" x14ac:dyDescent="0.25">
      <c r="A1171" s="3">
        <v>210</v>
      </c>
      <c r="B1171" s="50" t="str">
        <f t="shared" si="160"/>
        <v>FAIR-D4_210</v>
      </c>
      <c r="C1171" s="51" t="s">
        <v>908</v>
      </c>
      <c r="D1171" s="4">
        <f t="shared" si="158"/>
        <v>45174</v>
      </c>
      <c r="E1171" s="1" t="s">
        <v>1378</v>
      </c>
      <c r="F1171" s="81" t="str">
        <f>HYPERLINK(VLOOKUP(E1171,Video_List!G:K,5),"video")</f>
        <v>video</v>
      </c>
      <c r="G1171" s="5" t="str">
        <f>IF(ISBLANK(E1171),"",IFERROR(IF(MATCH(E1171,Video_List!$G:$G,)&gt;0,"ok",""),"errr"))</f>
        <v>ok</v>
      </c>
      <c r="H1171" s="1" t="s">
        <v>1378</v>
      </c>
      <c r="I1171" s="81" t="str">
        <f>HYPERLINK(VLOOKUP(H1171,Video_List!G:K,5),"video")</f>
        <v>video</v>
      </c>
      <c r="J1171" s="5" t="str">
        <f>IF(ISBLANK(H1171),"",IFERROR(IF(MATCH(H1171,Video_List!$G:$G,)&gt;0,"ok",""),"error"))</f>
        <v>ok</v>
      </c>
      <c r="K1171" s="2">
        <v>45174.480254629598</v>
      </c>
      <c r="L1171" s="2">
        <v>45174.480324074102</v>
      </c>
      <c r="M1171" s="59">
        <f t="shared" si="157"/>
        <v>6.9444504333660007E-5</v>
      </c>
      <c r="N1171" s="53" t="s">
        <v>33</v>
      </c>
      <c r="O1171" s="54" t="s">
        <v>32</v>
      </c>
      <c r="P1171" s="54" t="s">
        <v>33</v>
      </c>
      <c r="Q1171" s="6">
        <v>210</v>
      </c>
      <c r="R1171" s="5" t="str">
        <f t="shared" si="163"/>
        <v>FAIR-D4/210</v>
      </c>
      <c r="S1171" s="4" t="str">
        <f>IF(ISBLANK(E1171),"",IF(E1171=H1171, "1 video",CONCATENATE((+COUNTIFS(Video_List!$A:$A,Monitoring!C1171,Video_List!$D:$D,"&lt;=" &amp;Monitoring!L1171)-COUNTIFS(Video_List!$A:$A,Monitoring!C1171,Video_List!$D:$D,"&lt;=" &amp;Monitoring!K1171))+1," videos")))</f>
        <v>1 video</v>
      </c>
      <c r="T1171" s="54" t="s">
        <v>42</v>
      </c>
      <c r="U1171" s="75"/>
      <c r="V1171" s="7" t="str">
        <f t="shared" si="161"/>
        <v/>
      </c>
      <c r="W1171" s="85" t="str">
        <f t="shared" si="165"/>
        <v>yes</v>
      </c>
      <c r="X1171" s="86" t="s">
        <v>32</v>
      </c>
      <c r="Y1171" s="87" t="str">
        <f>+IFERROR(IF(Z1171="#N/C","#N/C",INDEX(Taxonomy_UniqueValues!A:A,MATCH(Z1171,Taxonomy_UniqueValues!B:B,0))),"#N/C")</f>
        <v>Insecta</v>
      </c>
      <c r="Z1171" s="87" t="str">
        <f>+IFERROR(IF(AA1171="#N/C","#N/C",INDEX(Taxonomy_UniqueValues!B:B,MATCH(AA1171,Taxonomy_UniqueValues!C:C,0))),"#N/C")</f>
        <v>Diptera</v>
      </c>
      <c r="AA1171" s="87" t="str">
        <f>+IFERROR(IF(AC1171="#N/C","#N/C",INDEX(Taxonomy_UniqueValues!C:C,MATCH(AC1171,Taxonomy_UniqueValues!E:E,0))),"#N/C")</f>
        <v>Brachycera</v>
      </c>
      <c r="AB1171" s="87" t="str">
        <f>+IFERROR(IF(AC1171="#N/C","#N/C",INDEX(Taxonomy_UniqueValues!D:D,MATCH(AC1171,Taxonomy_UniqueValues!E:E,0))),"#N/C")</f>
        <v>Muscomorpha</v>
      </c>
      <c r="AC1171" s="87" t="str">
        <f>+IFERROR(IF(AD1171="#N/C","#N/C",INDEX(Taxonomy_UniqueValues!E:E,MATCH(AD1171,Taxonomy_UniqueValues!F:F,0))),"#N/C")</f>
        <v>Syrphoidea</v>
      </c>
      <c r="AD1171" s="87" t="str">
        <f>+IFERROR(IF(AE1171="#N/C","#N/C",INDEX(Taxonomy_UniqueValues!F:F,MATCH(AE1171,Taxonomy_UniqueValues!G:G,0))),"#N/C")</f>
        <v>Syrphidae</v>
      </c>
      <c r="AE1171" s="87" t="str">
        <f>+IFERROR(IF(AF1171="#N/C","#N/C",INDEX(Taxonomy_UniqueValues!G:G,MATCH(AF1171,Taxonomy_UniqueValues!H:H,0))),"#N/C")</f>
        <v>Syrphinae</v>
      </c>
      <c r="AF1171" s="89" t="s">
        <v>220</v>
      </c>
      <c r="AG1171" s="88" t="s">
        <v>37</v>
      </c>
      <c r="AH1171" s="39" t="str" cm="1">
        <f t="array" ref="AH1171">IF(LEN(V1171)&gt;1,V1171,_xlfn.LET(_xlpm.cls,Y1171, _xlpm.ord,IFERROR(Z1171,"#N/C"), _xlpm.subord,IFERROR(AA1171,"#N/C"), _xlpm.infr,IFERROR(AB1171,"#N/C"), _xlpm.sf,IFERROR(AC1171,"#N/C"), _xlpm.fam,IFERROR(AD1171,"#N/C"), _xlpm.subfam,IF(TRIM(AE1171)="-","#N/C",IFERROR(AE1171,"#N/C")),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_xlpm.fallback,IF(IFERROR(Z1171,"#N/C")="#N/C",Y1171,IF(IFERROR(AA1171,"#N/C")="#N/C",Z1171,IF(IFERROR(AB1171,"#N/C")="#N/C",AA1171,IF(IFERROR(AC1171,"#N/C")="#N/C",AB1171,IF(IFERROR(AD1171,"#N/C")="#N/C",AC1171,IF(IFERROR(AE1171,"#N/C")="#N/C",AD1171,"#N/C")))))), _xlpm.finalResult,IF(OR(_xlpm.computedResult="",_xlpm.computedResult="#N/C"),_xlpm.fallback,_xlpm.computedResult), INDEX(_xlpm.finalResult,1)))</f>
        <v>hoverfly</v>
      </c>
      <c r="AI1171" s="106" t="s">
        <v>35</v>
      </c>
      <c r="AJ1171" s="55" t="str">
        <f t="shared" si="162"/>
        <v>Insecta.Diptera.Brachycera.Muscomorpha.Syrphoidea.Syrphidae.Syrphinae.Episyrphus.#N/C</v>
      </c>
    </row>
    <row r="1172" spans="1:36" x14ac:dyDescent="0.25">
      <c r="A1172" s="3">
        <v>211</v>
      </c>
      <c r="B1172" s="50" t="str">
        <f t="shared" si="160"/>
        <v>FAIR-D4_211</v>
      </c>
      <c r="C1172" s="51" t="s">
        <v>908</v>
      </c>
      <c r="D1172" s="4">
        <f t="shared" si="158"/>
        <v>45174</v>
      </c>
      <c r="E1172" s="1" t="s">
        <v>1379</v>
      </c>
      <c r="F1172" s="81" t="str">
        <f>HYPERLINK(VLOOKUP(E1172,Video_List!G:K,5),"video")</f>
        <v>video</v>
      </c>
      <c r="G1172" s="5" t="str">
        <f>IF(ISBLANK(E1172),"",IFERROR(IF(MATCH(E1172,Video_List!$G:$G,)&gt;0,"ok",""),"errr"))</f>
        <v>ok</v>
      </c>
      <c r="H1172" s="1" t="s">
        <v>1379</v>
      </c>
      <c r="I1172" s="81" t="str">
        <f>HYPERLINK(VLOOKUP(H1172,Video_List!G:K,5),"video")</f>
        <v>video</v>
      </c>
      <c r="J1172" s="5" t="str">
        <f>IF(ISBLANK(H1172),"",IFERROR(IF(MATCH(H1172,Video_List!$G:$G,)&gt;0,"ok",""),"error"))</f>
        <v>ok</v>
      </c>
      <c r="K1172" s="2">
        <v>45174.520671296297</v>
      </c>
      <c r="L1172" s="2">
        <v>45174.520810185197</v>
      </c>
      <c r="M1172" s="59">
        <f t="shared" si="157"/>
        <v>1.388888995279558E-4</v>
      </c>
      <c r="N1172" s="53" t="s">
        <v>31</v>
      </c>
      <c r="O1172" s="54" t="s">
        <v>32</v>
      </c>
      <c r="P1172" s="54" t="s">
        <v>33</v>
      </c>
      <c r="Q1172" s="6">
        <v>211</v>
      </c>
      <c r="R1172" s="5" t="str">
        <f t="shared" si="163"/>
        <v>FAIR-D4/211</v>
      </c>
      <c r="S1172" s="4" t="str">
        <f>IF(ISBLANK(E1172),"",IF(E1172=H1172, "1 video",CONCATENATE((+COUNTIFS(Video_List!$A:$A,Monitoring!C1172,Video_List!$D:$D,"&lt;=" &amp;Monitoring!L1172)-COUNTIFS(Video_List!$A:$A,Monitoring!C1172,Video_List!$D:$D,"&lt;=" &amp;Monitoring!K1172))+1," videos")))</f>
        <v>1 video</v>
      </c>
      <c r="T1172" s="54" t="s">
        <v>34</v>
      </c>
      <c r="U1172" s="75"/>
      <c r="V1172" s="7" t="str">
        <f t="shared" si="161"/>
        <v/>
      </c>
      <c r="W1172" s="85" t="str">
        <f t="shared" si="165"/>
        <v>yes</v>
      </c>
      <c r="X1172" s="87" t="s">
        <v>35</v>
      </c>
      <c r="Y1172" s="87" t="str">
        <f>+IFERROR(IF(Z1172="#N/C","#N/C",IF(Z1172=0,INDEX(Taxonomy_UniqueValues!A:A,MATCH(AA1172,Taxonomy_UniqueValues!C:C,0)),INDEX(Taxonomy_UniqueValues!A:A,MATCH(Z1172,Taxonomy_UniqueValues!B:B,0)))),"#N/C")</f>
        <v>Insecta</v>
      </c>
      <c r="Z1172" s="87" t="str">
        <f>+IFERROR(IF(AA1172="#N/C","#N/C",IF(AA1172=0,INDEX(Taxonomy_UniqueValues!B:B,MATCH(AB1172,Taxonomy_UniqueValues!D:D,0)),INDEX(Taxonomy_UniqueValues!B:B,MATCH(AA1172,Taxonomy_UniqueValues!C:C,0)))),"#N/C")</f>
        <v>Diptera</v>
      </c>
      <c r="AA1172" s="87" t="str">
        <f>+IFERROR(IF(AB1172="#N/C","#N/C",IF(AB1172=0,INDEX(Taxonomy_UniqueValues!C:C,MATCH(AC1172,Taxonomy_UniqueValues!E:E,0)),INDEX(Taxonomy_UniqueValues!C:C,MATCH(AB1172,Taxonomy_UniqueValues!D:D,0)))),"#N/C")</f>
        <v>Brachycera</v>
      </c>
      <c r="AB1172" s="87" t="str">
        <f>+IFERROR(IF(AC1172="#N/C","#N/C",IF(AC1172=0,INDEX(Taxonomy_UniqueValues!D:D,MATCH(AD1172,Taxonomy_UniqueValues!F:F,0)),INDEX(Taxonomy_UniqueValues!D:D,MATCH(AC1172,Taxonomy_UniqueValues!E:E,0)))),"#N/C")</f>
        <v>Muscomorpha</v>
      </c>
      <c r="AC1172" s="87" t="str">
        <f>+IFERROR(IF(AD1172="#N/C","#N/C",IF(AD1172=0,INDEX(Taxonomy_UniqueValues!E:E,MATCH(AE1172,Taxonomy_UniqueValues!G:G,0)),INDEX(Taxonomy_UniqueValues!E:E,MATCH(AD1172,Taxonomy_UniqueValues!F:F,0)))),"#N/C")</f>
        <v>Muscoidea</v>
      </c>
      <c r="AD1172" s="87" t="str">
        <f>+IFERROR(IF(AE1172="#N/C","#N/C",IF(AE1172=0,INDEX(Taxonomy_UniqueValues!F:F,MATCH(AF1172,Taxonomy_UniqueValues!H:H,0)),INDEX(Taxonomy_UniqueValues!F:F,MATCH(AE1172,Taxonomy_UniqueValues!G:G,0)))),"#N/C")</f>
        <v>Fanniidae</v>
      </c>
      <c r="AE1172" s="87">
        <f>+IFERROR(IF(AF1172="#N/C","#N/C",INDEX(Taxonomy_UniqueValues!G:G,MATCH(AF1172,Taxonomy_UniqueValues!H:H,0))),"#N/C")</f>
        <v>0</v>
      </c>
      <c r="AF1172" s="89" t="s">
        <v>39</v>
      </c>
      <c r="AG1172" s="88" t="s">
        <v>37</v>
      </c>
      <c r="AH1172" s="39" t="str" cm="1">
        <f t="array" ref="AH1172">IF(LEN(V1172)&gt;1,V1172,_xlfn.LET(_xlpm.cls,Y1172, _xlpm.ord,IFERROR(Z1172,"#N/C"), _xlpm.subord,IFERROR(AA1172,"#N/C"), _xlpm.infr,IFERROR(AB1172,"#N/C"), _xlpm.sf,IFERROR(AC1172,"#N/C"), _xlpm.fam,IFERROR(AD1172,"#N/C"), _xlpm.subfam,IF(TRIM(AE1172)="-","#N/C",IFERROR(AE1172,"#N/C")),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_xlpm.fallback,IF(IFERROR(Z1172,"#N/C")="#N/C",Y1172,IF(IFERROR(AA1172,"#N/C")="#N/C",Z1172,IF(IFERROR(AB1172,"#N/C")="#N/C",AA1172,IF(IFERROR(AC1172,"#N/C")="#N/C",AB1172,IF(IFERROR(AD1172,"#N/C")="#N/C",AC1172,IF(IFERROR(AE1172,"#N/C")="#N/C",AD1172,"#N/C")))))), _xlpm.finalResult,IF(OR(_xlpm.computedResult="",_xlpm.computedResult="#N/C"),_xlpm.fallback,_xlpm.computedResult), INDEX(_xlpm.finalResult,1)))</f>
        <v>fly</v>
      </c>
      <c r="AI1172" s="106" t="s">
        <v>35</v>
      </c>
      <c r="AJ1172" s="55" t="str">
        <f t="shared" si="162"/>
        <v>Insecta.Diptera.Brachycera.Muscomorpha.Muscoidea.Fanniidae.0.Fannia.#N/C</v>
      </c>
    </row>
    <row r="1173" spans="1:36" x14ac:dyDescent="0.25">
      <c r="A1173" s="3">
        <v>212</v>
      </c>
      <c r="B1173" s="50" t="str">
        <f t="shared" si="160"/>
        <v>FAIR-D4_212</v>
      </c>
      <c r="C1173" s="51" t="s">
        <v>908</v>
      </c>
      <c r="D1173" s="4">
        <f t="shared" si="158"/>
        <v>45174</v>
      </c>
      <c r="E1173" s="1" t="s">
        <v>1380</v>
      </c>
      <c r="F1173" s="81" t="str">
        <f>HYPERLINK(VLOOKUP(E1173,Video_List!G:K,5),"video")</f>
        <v>video</v>
      </c>
      <c r="G1173" s="5" t="str">
        <f>IF(ISBLANK(E1173),"",IFERROR(IF(MATCH(E1173,Video_List!$G:$G,)&gt;0,"ok",""),"errr"))</f>
        <v>ok</v>
      </c>
      <c r="H1173" s="1" t="s">
        <v>1380</v>
      </c>
      <c r="I1173" s="81" t="str">
        <f>HYPERLINK(VLOOKUP(H1173,Video_List!G:K,5),"video")</f>
        <v>video</v>
      </c>
      <c r="J1173" s="5" t="str">
        <f>IF(ISBLANK(H1173),"",IFERROR(IF(MATCH(H1173,Video_List!$G:$G,)&gt;0,"ok",""),"error"))</f>
        <v>ok</v>
      </c>
      <c r="K1173" s="2">
        <v>45174.545543981498</v>
      </c>
      <c r="L1173" s="2">
        <v>45174.5457523148</v>
      </c>
      <c r="M1173" s="59">
        <f t="shared" si="157"/>
        <v>2.0833330199820921E-4</v>
      </c>
      <c r="N1173" s="53" t="s">
        <v>31</v>
      </c>
      <c r="O1173" s="54" t="s">
        <v>35</v>
      </c>
      <c r="P1173" s="54" t="s">
        <v>33</v>
      </c>
      <c r="Q1173" s="6">
        <v>212</v>
      </c>
      <c r="R1173" s="5" t="str">
        <f t="shared" si="163"/>
        <v>FAIR-D4/212</v>
      </c>
      <c r="S1173" s="4" t="str">
        <f>IF(ISBLANK(E1173),"",IF(E1173=H1173, "1 video",CONCATENATE((+COUNTIFS(Video_List!$A:$A,Monitoring!C1173,Video_List!$D:$D,"&lt;=" &amp;Monitoring!L1173)-COUNTIFS(Video_List!$A:$A,Monitoring!C1173,Video_List!$D:$D,"&lt;=" &amp;Monitoring!K1173))+1," videos")))</f>
        <v>1 video</v>
      </c>
      <c r="T1173" s="54" t="s">
        <v>34</v>
      </c>
      <c r="U1173" s="75"/>
      <c r="V1173" s="7" t="str">
        <f t="shared" si="161"/>
        <v/>
      </c>
      <c r="W1173" s="85" t="str">
        <f t="shared" si="165"/>
        <v>yes</v>
      </c>
      <c r="X1173" s="87" t="s">
        <v>35</v>
      </c>
      <c r="Y1173" s="87" t="str">
        <f>+IFERROR(IF(Z1173="#N/C","#N/C",IF(Z1173=0,INDEX(Taxonomy_UniqueValues!A:A,MATCH(AA1173,Taxonomy_UniqueValues!C:C,0)),INDEX(Taxonomy_UniqueValues!A:A,MATCH(Z1173,Taxonomy_UniqueValues!B:B,0)))),"#N/C")</f>
        <v>Insecta</v>
      </c>
      <c r="Z1173" s="87" t="str">
        <f>+IFERROR(IF(AA1173="#N/C","#N/C",IF(AA1173=0,INDEX(Taxonomy_UniqueValues!B:B,MATCH(AB1173,Taxonomy_UniqueValues!D:D,0)),INDEX(Taxonomy_UniqueValues!B:B,MATCH(AA1173,Taxonomy_UniqueValues!C:C,0)))),"#N/C")</f>
        <v>Diptera</v>
      </c>
      <c r="AA1173" s="87" t="str">
        <f>+IFERROR(IF(AB1173="#N/C","#N/C",IF(AB1173=0,INDEX(Taxonomy_UniqueValues!C:C,MATCH(AC1173,Taxonomy_UniqueValues!E:E,0)),INDEX(Taxonomy_UniqueValues!C:C,MATCH(AB1173,Taxonomy_UniqueValues!D:D,0)))),"#N/C")</f>
        <v>Brachycera</v>
      </c>
      <c r="AB1173" s="87" t="str">
        <f>+IFERROR(IF(AC1173="#N/C","#N/C",IF(AC1173=0,INDEX(Taxonomy_UniqueValues!D:D,MATCH(AD1173,Taxonomy_UniqueValues!F:F,0)),INDEX(Taxonomy_UniqueValues!D:D,MATCH(AC1173,Taxonomy_UniqueValues!E:E,0)))),"#N/C")</f>
        <v>Muscomorpha</v>
      </c>
      <c r="AC1173" s="87" t="str">
        <f>+IFERROR(IF(AD1173="#N/C","#N/C",IF(AD1173=0,INDEX(Taxonomy_UniqueValues!E:E,MATCH(AE1173,Taxonomy_UniqueValues!G:G,0)),INDEX(Taxonomy_UniqueValues!E:E,MATCH(AD1173,Taxonomy_UniqueValues!F:F,0)))),"#N/C")</f>
        <v>Muscoidea</v>
      </c>
      <c r="AD1173" s="87" t="str">
        <f>+IFERROR(IF(AE1173="#N/C","#N/C",IF(AE1173=0,INDEX(Taxonomy_UniqueValues!F:F,MATCH(AF1173,Taxonomy_UniqueValues!H:H,0)),INDEX(Taxonomy_UniqueValues!F:F,MATCH(AE1173,Taxonomy_UniqueValues!G:G,0)))),"#N/C")</f>
        <v>Fanniidae</v>
      </c>
      <c r="AE1173" s="87">
        <f>+IFERROR(IF(AF1173="#N/C","#N/C",INDEX(Taxonomy_UniqueValues!G:G,MATCH(AF1173,Taxonomy_UniqueValues!H:H,0))),"#N/C")</f>
        <v>0</v>
      </c>
      <c r="AF1173" s="89" t="s">
        <v>39</v>
      </c>
      <c r="AG1173" s="88" t="s">
        <v>37</v>
      </c>
      <c r="AH1173" s="39" t="str" cm="1">
        <f t="array" ref="AH1173">IF(LEN(V1173)&gt;1,V1173,_xlfn.LET(_xlpm.cls,Y1173, _xlpm.ord,IFERROR(Z1173,"#N/C"), _xlpm.subord,IFERROR(AA1173,"#N/C"), _xlpm.infr,IFERROR(AB1173,"#N/C"), _xlpm.sf,IFERROR(AC1173,"#N/C"), _xlpm.fam,IFERROR(AD1173,"#N/C"), _xlpm.subfam,IF(TRIM(AE1173)="-","#N/C",IFERROR(AE1173,"#N/C")),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_xlpm.fallback,IF(IFERROR(Z1173,"#N/C")="#N/C",Y1173,IF(IFERROR(AA1173,"#N/C")="#N/C",Z1173,IF(IFERROR(AB1173,"#N/C")="#N/C",AA1173,IF(IFERROR(AC1173,"#N/C")="#N/C",AB1173,IF(IFERROR(AD1173,"#N/C")="#N/C",AC1173,IF(IFERROR(AE1173,"#N/C")="#N/C",AD1173,"#N/C")))))), _xlpm.finalResult,IF(OR(_xlpm.computedResult="",_xlpm.computedResult="#N/C"),_xlpm.fallback,_xlpm.computedResult), INDEX(_xlpm.finalResult,1)))</f>
        <v>fly</v>
      </c>
      <c r="AI1173" s="106" t="s">
        <v>35</v>
      </c>
      <c r="AJ1173" s="55" t="str">
        <f t="shared" si="162"/>
        <v>Insecta.Diptera.Brachycera.Muscomorpha.Muscoidea.Fanniidae.0.Fannia.#N/C</v>
      </c>
    </row>
    <row r="1174" spans="1:36" x14ac:dyDescent="0.25">
      <c r="A1174" s="3">
        <v>213</v>
      </c>
      <c r="B1174" s="50" t="str">
        <f t="shared" si="160"/>
        <v>FAIR-D4_213</v>
      </c>
      <c r="C1174" s="51" t="s">
        <v>908</v>
      </c>
      <c r="D1174" s="4">
        <f t="shared" si="158"/>
        <v>45175</v>
      </c>
      <c r="E1174" s="1" t="s">
        <v>1381</v>
      </c>
      <c r="F1174" s="81" t="str">
        <f>HYPERLINK(VLOOKUP(E1174,Video_List!G:K,5),"video")</f>
        <v>video</v>
      </c>
      <c r="G1174" s="5" t="str">
        <f>IF(ISBLANK(E1174),"",IFERROR(IF(MATCH(E1174,Video_List!$G:$G,)&gt;0,"ok",""),"errr"))</f>
        <v>ok</v>
      </c>
      <c r="H1174" s="1" t="s">
        <v>1381</v>
      </c>
      <c r="I1174" s="81" t="str">
        <f>HYPERLINK(VLOOKUP(H1174,Video_List!G:K,5),"video")</f>
        <v>video</v>
      </c>
      <c r="J1174" s="5" t="str">
        <f>IF(ISBLANK(H1174),"",IFERROR(IF(MATCH(H1174,Video_List!$G:$G,)&gt;0,"ok",""),"error"))</f>
        <v>ok</v>
      </c>
      <c r="K1174" s="2">
        <v>45175.414768518502</v>
      </c>
      <c r="L1174" s="2">
        <v>45175.4152777778</v>
      </c>
      <c r="M1174" s="59">
        <f t="shared" si="157"/>
        <v>5.0925929826917127E-4</v>
      </c>
      <c r="N1174" s="53" t="s">
        <v>31</v>
      </c>
      <c r="O1174" s="54" t="s">
        <v>32</v>
      </c>
      <c r="P1174" s="54" t="s">
        <v>33</v>
      </c>
      <c r="Q1174" s="6">
        <v>213</v>
      </c>
      <c r="R1174" s="5" t="str">
        <f t="shared" si="163"/>
        <v>FAIR-D4/213</v>
      </c>
      <c r="S1174" s="4" t="str">
        <f>IF(ISBLANK(E1174),"",IF(E1174=H1174, "1 video",CONCATENATE((+COUNTIFS(Video_List!$A:$A,Monitoring!C1174,Video_List!$D:$D,"&lt;=" &amp;Monitoring!L1174)-COUNTIFS(Video_List!$A:$A,Monitoring!C1174,Video_List!$D:$D,"&lt;=" &amp;Monitoring!K1174))+1," videos")))</f>
        <v>1 video</v>
      </c>
      <c r="T1174" s="54" t="s">
        <v>34</v>
      </c>
      <c r="U1174" s="75"/>
      <c r="V1174" s="7" t="str">
        <f t="shared" si="161"/>
        <v/>
      </c>
      <c r="W1174" s="85" t="str">
        <f t="shared" si="165"/>
        <v>yes</v>
      </c>
      <c r="X1174" s="87" t="s">
        <v>35</v>
      </c>
      <c r="Y1174" s="87" t="str">
        <f>+IFERROR(IF(Z1174="#N/C","#N/C",INDEX(Taxonomy_UniqueValues!A:A,MATCH(Z1174,Taxonomy_UniqueValues!B:B,0))),"#N/C")</f>
        <v>Insecta</v>
      </c>
      <c r="Z1174" s="87" t="str">
        <f>+IFERROR(IF(AA1174="#N/C","#N/C",INDEX(Taxonomy_UniqueValues!B:B,MATCH(AA1174,Taxonomy_UniqueValues!C:C,0))),"#N/C")</f>
        <v>Diptera</v>
      </c>
      <c r="AA1174" s="87" t="str">
        <f>+IFERROR(IF(AC1174="#N/C","#N/C",INDEX(Taxonomy_UniqueValues!C:C,MATCH(AC1174,Taxonomy_UniqueValues!E:E,0))),"#N/C")</f>
        <v>Brachycera</v>
      </c>
      <c r="AB1174" s="87" t="str">
        <f>+IFERROR(IF(AC1174="#N/C","#N/C",INDEX(Taxonomy_UniqueValues!D:D,MATCH(AC1174,Taxonomy_UniqueValues!E:E,0))),"#N/C")</f>
        <v>Muscomorpha</v>
      </c>
      <c r="AC1174" s="87" t="s">
        <v>36</v>
      </c>
      <c r="AD1174" s="87" t="str">
        <f>+IFERROR(IF(AE1174="#N/C","#N/C",INDEX(Taxonomy_UniqueValues!F:F,MATCH(AE1174,Taxonomy_UniqueValues!G:G,0))),"#N/C")</f>
        <v>#N/C</v>
      </c>
      <c r="AE1174" s="87" t="str">
        <f>+IFERROR(IF(AF1174="#N/C","#N/C",INDEX(Taxonomy_UniqueValues!G:G,MATCH(AF1174,Taxonomy_UniqueValues!H:H,0))),"#N/C")</f>
        <v>#N/C</v>
      </c>
      <c r="AF1174" s="89" t="str">
        <f>+IFERROR(IF(AG1174="#N/C","#N/C",INDEX(Taxonomy_UniqueValues!H:H,MATCH(AG1174,Taxonomy_UniqueValues!I:I,0))),"#N/C")</f>
        <v>#N/C</v>
      </c>
      <c r="AG1174" s="88" t="s">
        <v>37</v>
      </c>
      <c r="AH1174" s="39" t="str" cm="1">
        <f t="array" ref="AH1174">IF(LEN(V1174)&gt;1,V1174,_xlfn.LET(_xlpm.cls,Y1174, _xlpm.ord,IFERROR(Z1174,"#N/C"), _xlpm.subord,IFERROR(AA1174,"#N/C"), _xlpm.infr,IFERROR(AB1174,"#N/C"), _xlpm.sf,IFERROR(AC1174,"#N/C"), _xlpm.fam,IFERROR(AD1174,"#N/C"), _xlpm.subfam,IF(TRIM(AE1174)="-","#N/C",IFERROR(AE1174,"#N/C")),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_xlpm.fallback,IF(IFERROR(Z1174,"#N/C")="#N/C",Y1174,IF(IFERROR(AA1174,"#N/C")="#N/C",Z1174,IF(IFERROR(AB1174,"#N/C")="#N/C",AA1174,IF(IFERROR(AC1174,"#N/C")="#N/C",AB1174,IF(IFERROR(AD1174,"#N/C")="#N/C",AC1174,IF(IFERROR(AE1174,"#N/C")="#N/C",AD1174,"#N/C")))))), _xlpm.finalResult,IF(OR(_xlpm.computedResult="",_xlpm.computedResult="#N/C"),_xlpm.fallback,_xlpm.computedResult), INDEX(_xlpm.finalResult,1)))</f>
        <v>Muscoidea</v>
      </c>
      <c r="AI1174" s="106" t="s">
        <v>35</v>
      </c>
      <c r="AJ1174" s="55" t="str">
        <f t="shared" si="162"/>
        <v>Insecta.Diptera.Brachycera.Muscomorpha.Muscoidea.#N/C.#N/C.#N/C.#N/C</v>
      </c>
    </row>
    <row r="1175" spans="1:36" x14ac:dyDescent="0.25">
      <c r="A1175" s="3">
        <v>214</v>
      </c>
      <c r="B1175" s="50" t="str">
        <f t="shared" si="160"/>
        <v>FAIR-D4_214</v>
      </c>
      <c r="C1175" s="51" t="s">
        <v>908</v>
      </c>
      <c r="D1175" s="4">
        <f t="shared" si="158"/>
        <v>45175</v>
      </c>
      <c r="E1175" s="1" t="s">
        <v>1382</v>
      </c>
      <c r="F1175" s="81" t="str">
        <f>HYPERLINK(VLOOKUP(E1175,Video_List!G:K,5),"video")</f>
        <v>video</v>
      </c>
      <c r="G1175" s="5" t="str">
        <f>IF(ISBLANK(E1175),"",IFERROR(IF(MATCH(E1175,Video_List!$G:$G,)&gt;0,"ok",""),"errr"))</f>
        <v>ok</v>
      </c>
      <c r="H1175" s="1" t="s">
        <v>1382</v>
      </c>
      <c r="I1175" s="81" t="str">
        <f>HYPERLINK(VLOOKUP(H1175,Video_List!G:K,5),"video")</f>
        <v>video</v>
      </c>
      <c r="J1175" s="5" t="str">
        <f>IF(ISBLANK(H1175),"",IFERROR(IF(MATCH(H1175,Video_List!$G:$G,)&gt;0,"ok",""),"error"))</f>
        <v>ok</v>
      </c>
      <c r="K1175" s="2">
        <v>45175.457766203697</v>
      </c>
      <c r="L1175" s="2">
        <v>45175.457824074103</v>
      </c>
      <c r="M1175" s="59">
        <f t="shared" si="157"/>
        <v>5.7870405726134777E-5</v>
      </c>
      <c r="N1175" s="53" t="s">
        <v>31</v>
      </c>
      <c r="O1175" s="54" t="s">
        <v>32</v>
      </c>
      <c r="P1175" s="54" t="s">
        <v>33</v>
      </c>
      <c r="Q1175" s="6">
        <v>214</v>
      </c>
      <c r="R1175" s="5" t="str">
        <f t="shared" si="163"/>
        <v>FAIR-D4/214</v>
      </c>
      <c r="S1175" s="4" t="str">
        <f>IF(ISBLANK(E1175),"",IF(E1175=H1175, "1 video",CONCATENATE((+COUNTIFS(Video_List!$A:$A,Monitoring!C1175,Video_List!$D:$D,"&lt;=" &amp;Monitoring!L1175)-COUNTIFS(Video_List!$A:$A,Monitoring!C1175,Video_List!$D:$D,"&lt;=" &amp;Monitoring!K1175))+1," videos")))</f>
        <v>1 video</v>
      </c>
      <c r="T1175" s="54" t="s">
        <v>34</v>
      </c>
      <c r="U1175" s="75"/>
      <c r="V1175" s="7" t="str">
        <f t="shared" si="161"/>
        <v/>
      </c>
      <c r="W1175" s="85" t="str">
        <f t="shared" si="165"/>
        <v>yes</v>
      </c>
      <c r="X1175" s="87" t="s">
        <v>35</v>
      </c>
      <c r="Y1175" s="87" t="str">
        <f>+IFERROR(IF(Z1175="#N/C","#N/C",INDEX(Taxonomy_UniqueValues!A:A,MATCH(Z1175,Taxonomy_UniqueValues!B:B,0))),"#N/C")</f>
        <v>Insecta</v>
      </c>
      <c r="Z1175" s="87" t="str">
        <f>+IFERROR(IF(AA1175="#N/C","#N/C",INDEX(Taxonomy_UniqueValues!B:B,MATCH(AA1175,Taxonomy_UniqueValues!C:C,0))),"#N/C")</f>
        <v>Diptera</v>
      </c>
      <c r="AA1175" s="87" t="str">
        <f>+IFERROR(IF(AC1175="#N/C","#N/C",INDEX(Taxonomy_UniqueValues!C:C,MATCH(AC1175,Taxonomy_UniqueValues!E:E,0))),"#N/C")</f>
        <v>Brachycera</v>
      </c>
      <c r="AB1175" s="87" t="str">
        <f>+IFERROR(IF(AC1175="#N/C","#N/C",INDEX(Taxonomy_UniqueValues!D:D,MATCH(AC1175,Taxonomy_UniqueValues!E:E,0))),"#N/C")</f>
        <v>Muscomorpha</v>
      </c>
      <c r="AC1175" s="87" t="s">
        <v>36</v>
      </c>
      <c r="AD1175" s="87" t="str">
        <f>+IFERROR(IF(AE1175="#N/C","#N/C",INDEX(Taxonomy_UniqueValues!F:F,MATCH(AE1175,Taxonomy_UniqueValues!G:G,0))),"#N/C")</f>
        <v>#N/C</v>
      </c>
      <c r="AE1175" s="87" t="str">
        <f>+IFERROR(IF(AF1175="#N/C","#N/C",INDEX(Taxonomy_UniqueValues!G:G,MATCH(AF1175,Taxonomy_UniqueValues!H:H,0))),"#N/C")</f>
        <v>#N/C</v>
      </c>
      <c r="AF1175" s="89" t="str">
        <f>+IFERROR(IF(AG1175="#N/C","#N/C",INDEX(Taxonomy_UniqueValues!H:H,MATCH(AG1175,Taxonomy_UniqueValues!I:I,0))),"#N/C")</f>
        <v>#N/C</v>
      </c>
      <c r="AG1175" s="88" t="s">
        <v>37</v>
      </c>
      <c r="AH1175" s="39" t="str" cm="1">
        <f t="array" ref="AH1175">IF(LEN(V1175)&gt;1,V1175,_xlfn.LET(_xlpm.cls,Y1175, _xlpm.ord,IFERROR(Z1175,"#N/C"), _xlpm.subord,IFERROR(AA1175,"#N/C"), _xlpm.infr,IFERROR(AB1175,"#N/C"), _xlpm.sf,IFERROR(AC1175,"#N/C"), _xlpm.fam,IFERROR(AD1175,"#N/C"), _xlpm.subfam,IF(TRIM(AE1175)="-","#N/C",IFERROR(AE1175,"#N/C")),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_xlpm.fallback,IF(IFERROR(Z1175,"#N/C")="#N/C",Y1175,IF(IFERROR(AA1175,"#N/C")="#N/C",Z1175,IF(IFERROR(AB1175,"#N/C")="#N/C",AA1175,IF(IFERROR(AC1175,"#N/C")="#N/C",AB1175,IF(IFERROR(AD1175,"#N/C")="#N/C",AC1175,IF(IFERROR(AE1175,"#N/C")="#N/C",AD1175,"#N/C")))))), _xlpm.finalResult,IF(OR(_xlpm.computedResult="",_xlpm.computedResult="#N/C"),_xlpm.fallback,_xlpm.computedResult), INDEX(_xlpm.finalResult,1)))</f>
        <v>Muscoidea</v>
      </c>
      <c r="AI1175" s="106" t="s">
        <v>35</v>
      </c>
      <c r="AJ1175" s="55" t="str">
        <f t="shared" si="162"/>
        <v>Insecta.Diptera.Brachycera.Muscomorpha.Muscoidea.#N/C.#N/C.#N/C.#N/C</v>
      </c>
    </row>
    <row r="1176" spans="1:36" x14ac:dyDescent="0.25">
      <c r="A1176" s="3">
        <v>215</v>
      </c>
      <c r="B1176" s="50" t="str">
        <f t="shared" si="160"/>
        <v>FAIR-D4_215</v>
      </c>
      <c r="C1176" s="51" t="s">
        <v>908</v>
      </c>
      <c r="D1176" s="4">
        <f t="shared" si="158"/>
        <v>45175</v>
      </c>
      <c r="E1176" s="1" t="s">
        <v>1383</v>
      </c>
      <c r="F1176" s="81" t="str">
        <f>HYPERLINK(VLOOKUP(E1176,Video_List!G:K,5),"video")</f>
        <v>video</v>
      </c>
      <c r="G1176" s="5" t="str">
        <f>IF(ISBLANK(E1176),"",IFERROR(IF(MATCH(E1176,Video_List!$G:$G,)&gt;0,"ok",""),"errr"))</f>
        <v>ok</v>
      </c>
      <c r="H1176" s="1" t="s">
        <v>1384</v>
      </c>
      <c r="I1176" s="81" t="str">
        <f>HYPERLINK(VLOOKUP(H1176,Video_List!G:K,5),"video")</f>
        <v>video</v>
      </c>
      <c r="J1176" s="5" t="str">
        <f>IF(ISBLANK(H1176),"",IFERROR(IF(MATCH(H1176,Video_List!$G:$G,)&gt;0,"ok",""),"error"))</f>
        <v>ok</v>
      </c>
      <c r="K1176" s="2">
        <v>45175.504618055602</v>
      </c>
      <c r="L1176" s="2">
        <v>45175.506655092599</v>
      </c>
      <c r="M1176" s="59">
        <f t="shared" si="157"/>
        <v>2.0370369966258295E-3</v>
      </c>
      <c r="N1176" s="53" t="s">
        <v>31</v>
      </c>
      <c r="O1176" s="54" t="s">
        <v>35</v>
      </c>
      <c r="P1176" s="54" t="s">
        <v>33</v>
      </c>
      <c r="Q1176" s="6">
        <v>215</v>
      </c>
      <c r="R1176" s="5" t="str">
        <f t="shared" si="163"/>
        <v>FAIR-D4/215</v>
      </c>
      <c r="S1176" s="4" t="str">
        <f>IF(ISBLANK(E1176),"",IF(E1176=H1176, "1 video",CONCATENATE((+COUNTIFS(Video_List!$A:$A,Monitoring!C1176,Video_List!$D:$D,"&lt;=" &amp;Monitoring!L1176)-COUNTIFS(Video_List!$A:$A,Monitoring!C1176,Video_List!$D:$D,"&lt;=" &amp;Monitoring!K1176))+1," videos")))</f>
        <v>2 videos</v>
      </c>
      <c r="T1176" s="54" t="s">
        <v>185</v>
      </c>
      <c r="U1176" s="75"/>
      <c r="V1176" s="7" t="str">
        <f t="shared" si="161"/>
        <v/>
      </c>
      <c r="W1176" s="85" t="str">
        <f t="shared" si="165"/>
        <v>yes</v>
      </c>
      <c r="X1176" s="86" t="s">
        <v>32</v>
      </c>
      <c r="Y1176" s="87" t="str">
        <f>+IFERROR(IF(Z1176="#N/C","#N/C",INDEX(Taxonomy_UniqueValues!A:A,MATCH(Z1176,Taxonomy_UniqueValues!B:B,0))),"#N/C")</f>
        <v>Insecta</v>
      </c>
      <c r="Z1176" s="87" t="str">
        <f>+IFERROR(IF(AA1176="#N/C","#N/C",INDEX(Taxonomy_UniqueValues!B:B,MATCH(AA1176,Taxonomy_UniqueValues!C:C,0))),"#N/C")</f>
        <v>Coleoptera</v>
      </c>
      <c r="AA1176" s="87" t="str">
        <f>+IFERROR(IF(AC1176="#N/C","#N/C",INDEX(Taxonomy_UniqueValues!C:C,MATCH(AC1176,Taxonomy_UniqueValues!E:E,0))),"#N/C")</f>
        <v>Polyphaga</v>
      </c>
      <c r="AB1176" s="87" t="str">
        <f>+IFERROR(IF(AC1176="#N/C","#N/C",INDEX(Taxonomy_UniqueValues!D:D,MATCH(AC1176,Taxonomy_UniqueValues!E:E,0))),"#N/C")</f>
        <v>Cucujiformia</v>
      </c>
      <c r="AC1176" s="87" t="str">
        <f>+IFERROR(IF(AD1176="#N/C","#N/C",INDEX(Taxonomy_UniqueValues!E:E,MATCH(AD1176,Taxonomy_UniqueValues!F:F,0))),"#N/C")</f>
        <v>Coccinelloidea</v>
      </c>
      <c r="AD1176" s="87" t="str">
        <f>+IFERROR(IF(AE1176="#N/C","#N/C",INDEX(Taxonomy_UniqueValues!F:F,MATCH(AE1176,Taxonomy_UniqueValues!G:G,0))),"#N/C")</f>
        <v>Coccinellidae</v>
      </c>
      <c r="AE1176" s="87" t="s">
        <v>186</v>
      </c>
      <c r="AF1176" s="89" t="str">
        <f>+IFERROR(IF(AG1176="#N/C","#N/C",INDEX(Taxonomy_UniqueValues!H:H,MATCH(AG1176,Taxonomy_UniqueValues!I:I,0))),"#N/C")</f>
        <v>#N/C</v>
      </c>
      <c r="AG1176" s="88" t="s">
        <v>37</v>
      </c>
      <c r="AH1176" s="39" t="str" cm="1">
        <f t="array" ref="AH1176">IF(LEN(V1176)&gt;1,V1176,_xlfn.LET(_xlpm.cls,Y1176, _xlpm.ord,IFERROR(Z1176,"#N/C"), _xlpm.subord,IFERROR(AA1176,"#N/C"), _xlpm.infr,IFERROR(AB1176,"#N/C"), _xlpm.sf,IFERROR(AC1176,"#N/C"), _xlpm.fam,IFERROR(AD1176,"#N/C"), _xlpm.subfam,IF(TRIM(AE1176)="-","#N/C",IFERROR(AE1176,"#N/C")),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_xlpm.fallback,IF(IFERROR(Z1176,"#N/C")="#N/C",Y1176,IF(IFERROR(AA1176,"#N/C")="#N/C",Z1176,IF(IFERROR(AB1176,"#N/C")="#N/C",AA1176,IF(IFERROR(AC1176,"#N/C")="#N/C",AB1176,IF(IFERROR(AD1176,"#N/C")="#N/C",AC1176,IF(IFERROR(AE1176,"#N/C")="#N/C",AD1176,"#N/C")))))), _xlpm.finalResult,IF(OR(_xlpm.computedResult="",_xlpm.computedResult="#N/C"),_xlpm.fallback,_xlpm.computedResult), INDEX(_xlpm.finalResult,1)))</f>
        <v>ladybug</v>
      </c>
      <c r="AI1176" s="106" t="s">
        <v>35</v>
      </c>
      <c r="AJ1176" s="55" t="str">
        <f t="shared" si="162"/>
        <v>Insecta.Coleoptera.Polyphaga.Cucujiformia.Coccinelloidea.Coccinellidae.Coccinellinae.#N/C.#N/C</v>
      </c>
    </row>
    <row r="1177" spans="1:36" x14ac:dyDescent="0.25">
      <c r="A1177" s="3">
        <v>216</v>
      </c>
      <c r="B1177" s="50" t="str">
        <f t="shared" si="160"/>
        <v>FAIR-D4_216</v>
      </c>
      <c r="C1177" s="51" t="s">
        <v>908</v>
      </c>
      <c r="D1177" s="4">
        <f t="shared" si="158"/>
        <v>45175</v>
      </c>
      <c r="E1177" s="1" t="s">
        <v>1385</v>
      </c>
      <c r="F1177" s="81" t="str">
        <f>HYPERLINK(VLOOKUP(E1177,Video_List!G:K,5),"video")</f>
        <v>video</v>
      </c>
      <c r="G1177" s="5" t="str">
        <f>IF(ISBLANK(E1177),"",IFERROR(IF(MATCH(E1177,Video_List!$G:$G,)&gt;0,"ok",""),"errr"))</f>
        <v>ok</v>
      </c>
      <c r="H1177" s="1" t="s">
        <v>1385</v>
      </c>
      <c r="I1177" s="81" t="str">
        <f>HYPERLINK(VLOOKUP(H1177,Video_List!G:K,5),"video")</f>
        <v>video</v>
      </c>
      <c r="J1177" s="5" t="str">
        <f>IF(ISBLANK(H1177),"",IFERROR(IF(MATCH(H1177,Video_List!$G:$G,)&gt;0,"ok",""),"error"))</f>
        <v>ok</v>
      </c>
      <c r="K1177" s="2">
        <v>45175.515162037002</v>
      </c>
      <c r="L1177" s="2">
        <v>45175.515335648102</v>
      </c>
      <c r="M1177" s="59">
        <f t="shared" si="157"/>
        <v>1.736111007630825E-4</v>
      </c>
      <c r="N1177" s="53" t="s">
        <v>31</v>
      </c>
      <c r="O1177" s="54" t="s">
        <v>32</v>
      </c>
      <c r="P1177" s="54" t="s">
        <v>33</v>
      </c>
      <c r="Q1177" s="6">
        <v>216</v>
      </c>
      <c r="R1177" s="5" t="str">
        <f t="shared" si="163"/>
        <v>FAIR-D4/216</v>
      </c>
      <c r="S1177" s="4" t="str">
        <f>IF(ISBLANK(E1177),"",IF(E1177=H1177, "1 video",CONCATENATE((+COUNTIFS(Video_List!$A:$A,Monitoring!C1177,Video_List!$D:$D,"&lt;=" &amp;Monitoring!L1177)-COUNTIFS(Video_List!$A:$A,Monitoring!C1177,Video_List!$D:$D,"&lt;=" &amp;Monitoring!K1177))+1," videos")))</f>
        <v>1 video</v>
      </c>
      <c r="T1177" s="54" t="s">
        <v>555</v>
      </c>
      <c r="U1177" s="75"/>
      <c r="V1177" s="7" t="str">
        <f t="shared" si="161"/>
        <v/>
      </c>
      <c r="W1177" s="85" t="str">
        <f t="shared" si="165"/>
        <v>yes</v>
      </c>
      <c r="X1177" s="86" t="s">
        <v>32</v>
      </c>
      <c r="Y1177" s="87" t="str">
        <f>+IFERROR(IF(Z1177="#N/C","#N/C",INDEX(Taxonomy_UniqueValues!A:A,MATCH(Z1177,Taxonomy_UniqueValues!B:B,0))),"#N/C")</f>
        <v>Insecta</v>
      </c>
      <c r="Z1177" s="87" t="str">
        <f>+IFERROR(IF(AA1177="#N/C","#N/C",INDEX(Taxonomy_UniqueValues!B:B,MATCH(AA1177,Taxonomy_UniqueValues!C:C,0))),"#N/C")</f>
        <v>Diptera</v>
      </c>
      <c r="AA1177" s="87" t="str">
        <f>+IFERROR(IF(AC1177="#N/C","#N/C",INDEX(Taxonomy_UniqueValues!C:C,MATCH(AC1177,Taxonomy_UniqueValues!E:E,0))),"#N/C")</f>
        <v>Brachycera</v>
      </c>
      <c r="AB1177" s="87" t="str">
        <f>+IFERROR(IF(AC1177="#N/C","#N/C",INDEX(Taxonomy_UniqueValues!D:D,MATCH(AC1177,Taxonomy_UniqueValues!E:E,0))),"#N/C")</f>
        <v>Asilomorpha</v>
      </c>
      <c r="AC1177" s="87" t="str">
        <f>+IFERROR(IF(AD1177="#N/C","#N/C",INDEX(Taxonomy_UniqueValues!E:E,MATCH(AD1177,Taxonomy_UniqueValues!F:F,0))),"#N/C")</f>
        <v>Asiloidea</v>
      </c>
      <c r="AD1177" s="87" t="s">
        <v>1386</v>
      </c>
      <c r="AE1177" s="87" t="s">
        <v>1387</v>
      </c>
      <c r="AF1177" s="89" t="str">
        <f>+IFERROR(IF(AG1177="#N/C","#N/C",INDEX(Taxonomy_UniqueValues!H:H,MATCH(AG1177,Taxonomy_UniqueValues!I:I,0))),"#N/C")</f>
        <v>#N/C</v>
      </c>
      <c r="AG1177" s="88" t="s">
        <v>37</v>
      </c>
      <c r="AH1177" s="39" t="str" cm="1">
        <f t="array" ref="AH1177">IF(LEN(V1177)&gt;1,V1177,_xlfn.LET(_xlpm.cls,Y1177, _xlpm.ord,IFERROR(Z1177,"#N/C"), _xlpm.subord,IFERROR(AA1177,"#N/C"), _xlpm.infr,IFERROR(AB1177,"#N/C"), _xlpm.sf,IFERROR(AC1177,"#N/C"), _xlpm.fam,IFERROR(AD1177,"#N/C"), _xlpm.subfam,IF(TRIM(AE1177)="-","#N/C",IFERROR(AE1177,"#N/C")),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_xlpm.fallback,IF(IFERROR(Z1177,"#N/C")="#N/C",Y1177,IF(IFERROR(AA1177,"#N/C")="#N/C",Z1177,IF(IFERROR(AB1177,"#N/C")="#N/C",AA1177,IF(IFERROR(AC1177,"#N/C")="#N/C",AB1177,IF(IFERROR(AD1177,"#N/C")="#N/C",AC1177,IF(IFERROR(AE1177,"#N/C")="#N/C",AD1177,"#N/C")))))), _xlpm.finalResult,IF(OR(_xlpm.computedResult="",_xlpm.computedResult="#N/C"),_xlpm.fallback,_xlpm.computedResult), INDEX(_xlpm.finalResult,1)))</f>
        <v>robber_fly</v>
      </c>
      <c r="AI1177" s="106" t="s">
        <v>35</v>
      </c>
      <c r="AJ1177" s="55" t="str">
        <f t="shared" si="162"/>
        <v>Insecta.Diptera.Brachycera.Asilomorpha.Asiloidea.Asilidae.Laphriinae.#N/C.#N/C</v>
      </c>
    </row>
    <row r="1178" spans="1:36" x14ac:dyDescent="0.25">
      <c r="A1178" s="3">
        <v>217</v>
      </c>
      <c r="B1178" s="50" t="str">
        <f t="shared" si="160"/>
        <v>FAIR-D4_217</v>
      </c>
      <c r="C1178" s="51" t="s">
        <v>908</v>
      </c>
      <c r="D1178" s="4">
        <f t="shared" ref="D1178:D1208" si="166">IF(ISBLANK(E1178),"",+VALUE(MID(E1178,FIND("_",E1178)+1,10)))</f>
        <v>45176</v>
      </c>
      <c r="E1178" s="1" t="s">
        <v>1388</v>
      </c>
      <c r="F1178" s="81" t="str">
        <f>HYPERLINK(VLOOKUP(E1178,Video_List!G:K,5),"video")</f>
        <v>video</v>
      </c>
      <c r="G1178" s="5" t="str">
        <f>IF(ISBLANK(E1178),"",IFERROR(IF(MATCH(E1178,Video_List!$G:$G,)&gt;0,"ok",""),"errr"))</f>
        <v>ok</v>
      </c>
      <c r="H1178" s="1" t="s">
        <v>1388</v>
      </c>
      <c r="I1178" s="81" t="str">
        <f>HYPERLINK(VLOOKUP(H1178,Video_List!G:K,5),"video")</f>
        <v>video</v>
      </c>
      <c r="J1178" s="5" t="str">
        <f>IF(ISBLANK(H1178),"",IFERROR(IF(MATCH(H1178,Video_List!$G:$G,)&gt;0,"ok",""),"error"))</f>
        <v>ok</v>
      </c>
      <c r="K1178" s="2">
        <v>45176.3862731482</v>
      </c>
      <c r="L1178" s="2">
        <v>45176.386666666702</v>
      </c>
      <c r="M1178" s="59">
        <f t="shared" si="157"/>
        <v>3.9351850136881694E-4</v>
      </c>
      <c r="N1178" s="53" t="s">
        <v>31</v>
      </c>
      <c r="O1178" s="54" t="s">
        <v>32</v>
      </c>
      <c r="P1178" s="54" t="s">
        <v>33</v>
      </c>
      <c r="Q1178" s="6">
        <v>217</v>
      </c>
      <c r="R1178" s="5" t="str">
        <f t="shared" si="163"/>
        <v>FAIR-D4/217</v>
      </c>
      <c r="S1178" s="4" t="str">
        <f>IF(ISBLANK(E1178),"",IF(E1178=H1178, "1 video",CONCATENATE((+COUNTIFS(Video_List!$A:$A,Monitoring!C1178,Video_List!$D:$D,"&lt;=" &amp;Monitoring!L1178)-COUNTIFS(Video_List!$A:$A,Monitoring!C1178,Video_List!$D:$D,"&lt;=" &amp;Monitoring!K1178))+1," videos")))</f>
        <v>1 video</v>
      </c>
      <c r="T1178" s="54" t="s">
        <v>42</v>
      </c>
      <c r="U1178" s="75"/>
      <c r="V1178" s="7" t="str">
        <f t="shared" si="161"/>
        <v/>
      </c>
      <c r="W1178" s="85" t="str">
        <f t="shared" si="165"/>
        <v>yes</v>
      </c>
      <c r="X1178" s="86" t="s">
        <v>32</v>
      </c>
      <c r="Y1178" s="87" t="str">
        <f>+IFERROR(IF(Z1178="#N/C","#N/C",INDEX(Taxonomy_UniqueValues!A:A,MATCH(Z1178,Taxonomy_UniqueValues!B:B,0))),"#N/C")</f>
        <v>Insecta</v>
      </c>
      <c r="Z1178" s="87" t="str">
        <f>+IFERROR(IF(AA1178="#N/C","#N/C",INDEX(Taxonomy_UniqueValues!B:B,MATCH(AA1178,Taxonomy_UniqueValues!C:C,0))),"#N/C")</f>
        <v>Diptera</v>
      </c>
      <c r="AA1178" s="87" t="str">
        <f>+IFERROR(IF(AC1178="#N/C","#N/C",INDEX(Taxonomy_UniqueValues!C:C,MATCH(AC1178,Taxonomy_UniqueValues!E:E,0))),"#N/C")</f>
        <v>Brachycera</v>
      </c>
      <c r="AB1178" s="87" t="str">
        <f>+IFERROR(IF(AC1178="#N/C","#N/C",INDEX(Taxonomy_UniqueValues!D:D,MATCH(AC1178,Taxonomy_UniqueValues!E:E,0))),"#N/C")</f>
        <v>Muscomorpha</v>
      </c>
      <c r="AC1178" s="87" t="str">
        <f>+IFERROR(IF(AD1178="#N/C","#N/C",INDEX(Taxonomy_UniqueValues!E:E,MATCH(AD1178,Taxonomy_UniqueValues!F:F,0))),"#N/C")</f>
        <v>Syrphoidea</v>
      </c>
      <c r="AD1178" s="87" t="str">
        <f>+IFERROR(IF(AE1178="#N/C","#N/C",INDEX(Taxonomy_UniqueValues!F:F,MATCH(AE1178,Taxonomy_UniqueValues!G:G,0))),"#N/C")</f>
        <v>Syrphidae</v>
      </c>
      <c r="AE1178" s="87" t="str">
        <f>+IFERROR(IF(AF1178="#N/C","#N/C",INDEX(Taxonomy_UniqueValues!G:G,MATCH(AF1178,Taxonomy_UniqueValues!H:H,0))),"#N/C")</f>
        <v>Syrphinae</v>
      </c>
      <c r="AF1178" s="89" t="s">
        <v>220</v>
      </c>
      <c r="AG1178" s="88" t="s">
        <v>37</v>
      </c>
      <c r="AH1178" s="39" t="str" cm="1">
        <f t="array" ref="AH1178">IF(LEN(V1178)&gt;1,V1178,_xlfn.LET(_xlpm.cls,Y1178, _xlpm.ord,IFERROR(Z1178,"#N/C"), _xlpm.subord,IFERROR(AA1178,"#N/C"), _xlpm.infr,IFERROR(AB1178,"#N/C"), _xlpm.sf,IFERROR(AC1178,"#N/C"), _xlpm.fam,IFERROR(AD1178,"#N/C"), _xlpm.subfam,IF(TRIM(AE1178)="-","#N/C",IFERROR(AE1178,"#N/C")),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_xlpm.fallback,IF(IFERROR(Z1178,"#N/C")="#N/C",Y1178,IF(IFERROR(AA1178,"#N/C")="#N/C",Z1178,IF(IFERROR(AB1178,"#N/C")="#N/C",AA1178,IF(IFERROR(AC1178,"#N/C")="#N/C",AB1178,IF(IFERROR(AD1178,"#N/C")="#N/C",AC1178,IF(IFERROR(AE1178,"#N/C")="#N/C",AD1178,"#N/C")))))), _xlpm.finalResult,IF(OR(_xlpm.computedResult="",_xlpm.computedResult="#N/C"),_xlpm.fallback,_xlpm.computedResult), INDEX(_xlpm.finalResult,1)))</f>
        <v>hoverfly</v>
      </c>
      <c r="AI1178" s="106" t="s">
        <v>35</v>
      </c>
      <c r="AJ1178" s="55" t="str">
        <f t="shared" si="162"/>
        <v>Insecta.Diptera.Brachycera.Muscomorpha.Syrphoidea.Syrphidae.Syrphinae.Episyrphus.#N/C</v>
      </c>
    </row>
    <row r="1179" spans="1:36" x14ac:dyDescent="0.25">
      <c r="A1179" s="3">
        <v>218</v>
      </c>
      <c r="B1179" s="50" t="str">
        <f t="shared" si="160"/>
        <v>FAIR-D4_218</v>
      </c>
      <c r="C1179" s="51" t="s">
        <v>908</v>
      </c>
      <c r="D1179" s="4">
        <f t="shared" si="166"/>
        <v>45176</v>
      </c>
      <c r="E1179" s="1" t="s">
        <v>1389</v>
      </c>
      <c r="F1179" s="81" t="str">
        <f>HYPERLINK(VLOOKUP(E1179,Video_List!G:K,5),"video")</f>
        <v>video</v>
      </c>
      <c r="G1179" s="5" t="str">
        <f>IF(ISBLANK(E1179),"",IFERROR(IF(MATCH(E1179,Video_List!$G:$G,)&gt;0,"ok",""),"errr"))</f>
        <v>ok</v>
      </c>
      <c r="H1179" s="1" t="s">
        <v>1390</v>
      </c>
      <c r="I1179" s="81" t="str">
        <f>HYPERLINK(VLOOKUP(H1179,Video_List!G:K,5),"video")</f>
        <v>video</v>
      </c>
      <c r="J1179" s="5" t="str">
        <f>IF(ISBLANK(H1179),"",IFERROR(IF(MATCH(H1179,Video_List!$G:$G,)&gt;0,"ok",""),"error"))</f>
        <v>ok</v>
      </c>
      <c r="K1179" s="2">
        <v>45176.399872685201</v>
      </c>
      <c r="L1179" s="2">
        <v>45176.402060185203</v>
      </c>
      <c r="M1179" s="59">
        <f t="shared" si="157"/>
        <v>2.1875000020372681E-3</v>
      </c>
      <c r="N1179" s="53" t="s">
        <v>31</v>
      </c>
      <c r="O1179" s="54" t="s">
        <v>32</v>
      </c>
      <c r="P1179" s="54" t="s">
        <v>33</v>
      </c>
      <c r="Q1179" s="6">
        <v>218</v>
      </c>
      <c r="R1179" s="5" t="str">
        <f t="shared" si="163"/>
        <v>FAIR-D4/218</v>
      </c>
      <c r="S1179" s="4" t="str">
        <f>IF(ISBLANK(E1179),"",IF(E1179=H1179, "1 video",CONCATENATE((+COUNTIFS(Video_List!$A:$A,Monitoring!C1179,Video_List!$D:$D,"&lt;=" &amp;Monitoring!L1179)-COUNTIFS(Video_List!$A:$A,Monitoring!C1179,Video_List!$D:$D,"&lt;=" &amp;Monitoring!K1179))+1," videos")))</f>
        <v>3 videos</v>
      </c>
      <c r="T1179" s="54" t="s">
        <v>34</v>
      </c>
      <c r="U1179" s="75"/>
      <c r="V1179" s="7" t="str">
        <f t="shared" si="161"/>
        <v/>
      </c>
      <c r="W1179" s="85" t="str">
        <f t="shared" si="165"/>
        <v>yes</v>
      </c>
      <c r="X1179" s="86" t="s">
        <v>35</v>
      </c>
      <c r="Y1179" s="87" t="str">
        <f>+IFERROR(IF(Z1179="#N/C","#N/C",IF(Z1179=0,INDEX(Taxonomy_UniqueValues!A:A,MATCH(AA1179,Taxonomy_UniqueValues!C:C,0)),INDEX(Taxonomy_UniqueValues!A:A,MATCH(Z1179,Taxonomy_UniqueValues!B:B,0)))),"#N/C")</f>
        <v>Insecta</v>
      </c>
      <c r="Z1179" s="87" t="str">
        <f>+IFERROR(IF(AA1179="#N/C","#N/C",IF(AA1179=0,INDEX(Taxonomy_UniqueValues!B:B,MATCH(AB1179,Taxonomy_UniqueValues!D:D,0)),INDEX(Taxonomy_UniqueValues!B:B,MATCH(AA1179,Taxonomy_UniqueValues!C:C,0)))),"#N/C")</f>
        <v>Diptera</v>
      </c>
      <c r="AA1179" s="87" t="str">
        <f>+IFERROR(IF(AB1179="#N/C","#N/C",IF(AB1179=0,INDEX(Taxonomy_UniqueValues!C:C,MATCH(AC1179,Taxonomy_UniqueValues!E:E,0)),INDEX(Taxonomy_UniqueValues!C:C,MATCH(AB1179,Taxonomy_UniqueValues!D:D,0)))),"#N/C")</f>
        <v>Brachycera</v>
      </c>
      <c r="AB1179" s="87" t="str">
        <f>+IFERROR(IF(AC1179="#N/C","#N/C",IF(AC1179=0,INDEX(Taxonomy_UniqueValues!D:D,MATCH(AD1179,Taxonomy_UniqueValues!F:F,0)),INDEX(Taxonomy_UniqueValues!D:D,MATCH(AC1179,Taxonomy_UniqueValues!E:E,0)))),"#N/C")</f>
        <v>Muscomorpha</v>
      </c>
      <c r="AC1179" s="87" t="str">
        <f>+IFERROR(IF(AD1179="#N/C","#N/C",IF(AD1179=0,INDEX(Taxonomy_UniqueValues!E:E,MATCH(AE1179,Taxonomy_UniqueValues!G:G,0)),INDEX(Taxonomy_UniqueValues!E:E,MATCH(AD1179,Taxonomy_UniqueValues!F:F,0)))),"#N/C")</f>
        <v>Muscoidea</v>
      </c>
      <c r="AD1179" s="87" t="str">
        <f>+IFERROR(IF(AE1179="#N/C","#N/C",IF(AE1179=0,INDEX(Taxonomy_UniqueValues!F:F,MATCH(AF1179,Taxonomy_UniqueValues!H:H,0)),INDEX(Taxonomy_UniqueValues!F:F,MATCH(AE1179,Taxonomy_UniqueValues!G:G,0)))),"#N/C")</f>
        <v>Fanniidae</v>
      </c>
      <c r="AE1179" s="87">
        <f>+IFERROR(IF(AF1179="#N/C","#N/C",INDEX(Taxonomy_UniqueValues!G:G,MATCH(AF1179,Taxonomy_UniqueValues!H:H,0))),"#N/C")</f>
        <v>0</v>
      </c>
      <c r="AF1179" s="89" t="s">
        <v>39</v>
      </c>
      <c r="AG1179" s="88" t="s">
        <v>37</v>
      </c>
      <c r="AH1179" s="39" t="str" cm="1">
        <f t="array" ref="AH1179">IF(LEN(V1179)&gt;1,V1179,_xlfn.LET(_xlpm.cls,Y1179, _xlpm.ord,IFERROR(Z1179,"#N/C"), _xlpm.subord,IFERROR(AA1179,"#N/C"), _xlpm.infr,IFERROR(AB1179,"#N/C"), _xlpm.sf,IFERROR(AC1179,"#N/C"), _xlpm.fam,IFERROR(AD1179,"#N/C"), _xlpm.subfam,IF(TRIM(AE1179)="-","#N/C",IFERROR(AE1179,"#N/C")),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_xlpm.fallback,IF(IFERROR(Z1179,"#N/C")="#N/C",Y1179,IF(IFERROR(AA1179,"#N/C")="#N/C",Z1179,IF(IFERROR(AB1179,"#N/C")="#N/C",AA1179,IF(IFERROR(AC1179,"#N/C")="#N/C",AB1179,IF(IFERROR(AD1179,"#N/C")="#N/C",AC1179,IF(IFERROR(AE1179,"#N/C")="#N/C",AD1179,"#N/C")))))), _xlpm.finalResult,IF(OR(_xlpm.computedResult="",_xlpm.computedResult="#N/C"),_xlpm.fallback,_xlpm.computedResult), INDEX(_xlpm.finalResult,1)))</f>
        <v>fly</v>
      </c>
      <c r="AI1179" s="106" t="s">
        <v>35</v>
      </c>
      <c r="AJ1179" s="55" t="str">
        <f t="shared" si="162"/>
        <v>Insecta.Diptera.Brachycera.Muscomorpha.Muscoidea.Fanniidae.0.Fannia.#N/C</v>
      </c>
    </row>
    <row r="1180" spans="1:36" x14ac:dyDescent="0.25">
      <c r="A1180" s="3">
        <v>219</v>
      </c>
      <c r="B1180" s="50" t="str">
        <f t="shared" si="160"/>
        <v>FAIR-D4_219</v>
      </c>
      <c r="C1180" s="51" t="s">
        <v>908</v>
      </c>
      <c r="D1180" s="4">
        <f t="shared" si="166"/>
        <v>45176</v>
      </c>
      <c r="E1180" s="1" t="s">
        <v>1391</v>
      </c>
      <c r="F1180" s="81" t="str">
        <f>HYPERLINK(VLOOKUP(E1180,Video_List!G:K,5),"video")</f>
        <v>video</v>
      </c>
      <c r="G1180" s="5" t="str">
        <f>IF(ISBLANK(E1180),"",IFERROR(IF(MATCH(E1180,Video_List!$G:$G,)&gt;0,"ok",""),"errr"))</f>
        <v>ok</v>
      </c>
      <c r="H1180" s="1" t="s">
        <v>1392</v>
      </c>
      <c r="I1180" s="81" t="str">
        <f>HYPERLINK(VLOOKUP(H1180,Video_List!G:K,5),"video")</f>
        <v>video</v>
      </c>
      <c r="J1180" s="5" t="str">
        <f>IF(ISBLANK(H1180),"",IFERROR(IF(MATCH(H1180,Video_List!$G:$G,)&gt;0,"ok",""),"error"))</f>
        <v>ok</v>
      </c>
      <c r="K1180" s="2">
        <v>45176.525277777801</v>
      </c>
      <c r="L1180" s="2">
        <v>45176.676863425899</v>
      </c>
      <c r="M1180" s="59">
        <f t="shared" si="157"/>
        <v>0.15158564809826203</v>
      </c>
      <c r="N1180" s="53" t="s">
        <v>46</v>
      </c>
      <c r="O1180" s="54" t="s">
        <v>35</v>
      </c>
      <c r="P1180" s="54" t="s">
        <v>33</v>
      </c>
      <c r="Q1180" s="6">
        <v>219</v>
      </c>
      <c r="R1180" s="5" t="str">
        <f t="shared" si="163"/>
        <v>FAIR-D4/219</v>
      </c>
      <c r="S1180" s="4" t="str">
        <f>IF(ISBLANK(E1180),"",IF(E1180=H1180, "1 video",CONCATENATE((+COUNTIFS(Video_List!$A:$A,Monitoring!C1180,Video_List!$D:$D,"&lt;=" &amp;Monitoring!L1180)-COUNTIFS(Video_List!$A:$A,Monitoring!C1180,Video_List!$D:$D,"&lt;=" &amp;Monitoring!K1180))+1," videos")))</f>
        <v>9 videos</v>
      </c>
      <c r="T1180" s="54" t="s">
        <v>185</v>
      </c>
      <c r="U1180" s="75"/>
      <c r="V1180" s="7" t="str">
        <f t="shared" si="161"/>
        <v/>
      </c>
      <c r="W1180" s="85" t="str">
        <f t="shared" si="165"/>
        <v>yes</v>
      </c>
      <c r="X1180" s="87" t="s">
        <v>32</v>
      </c>
      <c r="Y1180" s="87" t="str">
        <f>+IFERROR(IF(Z1180="#N/C","#N/C",INDEX(Taxonomy_UniqueValues!A:A,MATCH(Z1180,Taxonomy_UniqueValues!B:B,0))),"#N/C")</f>
        <v>Insecta</v>
      </c>
      <c r="Z1180" s="87" t="str">
        <f>+IFERROR(IF(AA1180="#N/C","#N/C",INDEX(Taxonomy_UniqueValues!B:B,MATCH(AA1180,Taxonomy_UniqueValues!C:C,0))),"#N/C")</f>
        <v>Coleoptera</v>
      </c>
      <c r="AA1180" s="87" t="str">
        <f>+IFERROR(IF(AC1180="#N/C","#N/C",INDEX(Taxonomy_UniqueValues!C:C,MATCH(AC1180,Taxonomy_UniqueValues!E:E,0))),"#N/C")</f>
        <v>Polyphaga</v>
      </c>
      <c r="AB1180" s="87" t="str">
        <f>+IFERROR(IF(AC1180="#N/C","#N/C",INDEX(Taxonomy_UniqueValues!D:D,MATCH(AC1180,Taxonomy_UniqueValues!E:E,0))),"#N/C")</f>
        <v>Cucujiformia</v>
      </c>
      <c r="AC1180" s="87" t="str">
        <f>+IFERROR(IF(AD1180="#N/C","#N/C",INDEX(Taxonomy_UniqueValues!E:E,MATCH(AD1180,Taxonomy_UniqueValues!F:F,0))),"#N/C")</f>
        <v>Coccinelloidea</v>
      </c>
      <c r="AD1180" s="87" t="str">
        <f>+IFERROR(IF(AE1180="#N/C","#N/C",INDEX(Taxonomy_UniqueValues!F:F,MATCH(AE1180,Taxonomy_UniqueValues!G:G,0))),"#N/C")</f>
        <v>Coccinellidae</v>
      </c>
      <c r="AE1180" s="87" t="s">
        <v>186</v>
      </c>
      <c r="AF1180" s="89" t="str">
        <f>+IFERROR(IF(AG1180="#N/C","#N/C",INDEX(Taxonomy_UniqueValues!H:H,MATCH(AG1180,Taxonomy_UniqueValues!I:I,0))),"#N/C")</f>
        <v>#N/C</v>
      </c>
      <c r="AG1180" s="88" t="s">
        <v>37</v>
      </c>
      <c r="AH1180" s="39" t="str" cm="1">
        <f t="array" ref="AH1180">IF(LEN(V1180)&gt;1,V1180,_xlfn.LET(_xlpm.cls,Y1180, _xlpm.ord,IFERROR(Z1180,"#N/C"), _xlpm.subord,IFERROR(AA1180,"#N/C"), _xlpm.infr,IFERROR(AB1180,"#N/C"), _xlpm.sf,IFERROR(AC1180,"#N/C"), _xlpm.fam,IFERROR(AD1180,"#N/C"), _xlpm.subfam,IF(TRIM(AE1180)="-","#N/C",IFERROR(AE1180,"#N/C")),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_xlpm.fallback,IF(IFERROR(Z1180,"#N/C")="#N/C",Y1180,IF(IFERROR(AA1180,"#N/C")="#N/C",Z1180,IF(IFERROR(AB1180,"#N/C")="#N/C",AA1180,IF(IFERROR(AC1180,"#N/C")="#N/C",AB1180,IF(IFERROR(AD1180,"#N/C")="#N/C",AC1180,IF(IFERROR(AE1180,"#N/C")="#N/C",AD1180,"#N/C")))))), _xlpm.finalResult,IF(OR(_xlpm.computedResult="",_xlpm.computedResult="#N/C"),_xlpm.fallback,_xlpm.computedResult), INDEX(_xlpm.finalResult,1)))</f>
        <v>ladybug</v>
      </c>
      <c r="AI1180" s="106" t="s">
        <v>35</v>
      </c>
      <c r="AJ1180" s="55" t="str">
        <f t="shared" si="162"/>
        <v>Insecta.Coleoptera.Polyphaga.Cucujiformia.Coccinelloidea.Coccinellidae.Coccinellinae.#N/C.#N/C</v>
      </c>
    </row>
    <row r="1181" spans="1:36" x14ac:dyDescent="0.25">
      <c r="A1181" s="3">
        <v>220</v>
      </c>
      <c r="B1181" s="50" t="str">
        <f t="shared" si="160"/>
        <v>FAIR-D4_220</v>
      </c>
      <c r="C1181" s="51" t="s">
        <v>908</v>
      </c>
      <c r="D1181" s="4">
        <f t="shared" si="166"/>
        <v>45176</v>
      </c>
      <c r="E1181" s="1" t="s">
        <v>1393</v>
      </c>
      <c r="F1181" s="81" t="str">
        <f>HYPERLINK(VLOOKUP(E1181,Video_List!G:K,5),"video")</f>
        <v>video</v>
      </c>
      <c r="G1181" s="5" t="str">
        <f>IF(ISBLANK(E1181),"",IFERROR(IF(MATCH(E1181,Video_List!$G:$G,)&gt;0,"ok",""),"errr"))</f>
        <v>ok</v>
      </c>
      <c r="H1181" s="1" t="s">
        <v>1393</v>
      </c>
      <c r="I1181" s="81" t="str">
        <f>HYPERLINK(VLOOKUP(H1181,Video_List!G:K,5),"video")</f>
        <v>video</v>
      </c>
      <c r="J1181" s="5" t="str">
        <f>IF(ISBLANK(H1181),"",IFERROR(IF(MATCH(H1181,Video_List!$G:$G,)&gt;0,"ok",""),"error"))</f>
        <v>ok</v>
      </c>
      <c r="K1181" s="2">
        <v>45176.692835648202</v>
      </c>
      <c r="L1181" s="2">
        <v>45176.6940509259</v>
      </c>
      <c r="M1181" s="59">
        <f t="shared" si="157"/>
        <v>1.2152776980656199E-3</v>
      </c>
      <c r="N1181" s="53" t="s">
        <v>31</v>
      </c>
      <c r="O1181" s="54" t="s">
        <v>35</v>
      </c>
      <c r="P1181" s="54" t="s">
        <v>33</v>
      </c>
      <c r="Q1181" s="6">
        <v>220</v>
      </c>
      <c r="R1181" s="5" t="str">
        <f t="shared" si="163"/>
        <v>FAIR-D4/220</v>
      </c>
      <c r="S1181" s="4" t="str">
        <f>IF(ISBLANK(E1181),"",IF(E1181=H1181, "1 video",CONCATENATE((+COUNTIFS(Video_List!$A:$A,Monitoring!C1181,Video_List!$D:$D,"&lt;=" &amp;Monitoring!L1181)-COUNTIFS(Video_List!$A:$A,Monitoring!C1181,Video_List!$D:$D,"&lt;=" &amp;Monitoring!K1181))+1," videos")))</f>
        <v>1 video</v>
      </c>
      <c r="T1181" s="54" t="s">
        <v>185</v>
      </c>
      <c r="U1181" s="75"/>
      <c r="V1181" s="7" t="str">
        <f t="shared" si="161"/>
        <v/>
      </c>
      <c r="W1181" s="85" t="str">
        <f t="shared" si="165"/>
        <v>yes</v>
      </c>
      <c r="X1181" s="86" t="s">
        <v>32</v>
      </c>
      <c r="Y1181" s="87" t="str">
        <f>+IFERROR(IF(Z1181="#N/C","#N/C",INDEX(Taxonomy_UniqueValues!A:A,MATCH(Z1181,Taxonomy_UniqueValues!B:B,0))),"#N/C")</f>
        <v>Insecta</v>
      </c>
      <c r="Z1181" s="87" t="str">
        <f>+IFERROR(IF(AA1181="#N/C","#N/C",INDEX(Taxonomy_UniqueValues!B:B,MATCH(AA1181,Taxonomy_UniqueValues!C:C,0))),"#N/C")</f>
        <v>Coleoptera</v>
      </c>
      <c r="AA1181" s="87" t="str">
        <f>+IFERROR(IF(AC1181="#N/C","#N/C",INDEX(Taxonomy_UniqueValues!C:C,MATCH(AC1181,Taxonomy_UniqueValues!E:E,0))),"#N/C")</f>
        <v>Polyphaga</v>
      </c>
      <c r="AB1181" s="87" t="str">
        <f>+IFERROR(IF(AC1181="#N/C","#N/C",INDEX(Taxonomy_UniqueValues!D:D,MATCH(AC1181,Taxonomy_UniqueValues!E:E,0))),"#N/C")</f>
        <v>Cucujiformia</v>
      </c>
      <c r="AC1181" s="87" t="str">
        <f>+IFERROR(IF(AD1181="#N/C","#N/C",INDEX(Taxonomy_UniqueValues!E:E,MATCH(AD1181,Taxonomy_UniqueValues!F:F,0))),"#N/C")</f>
        <v>Coccinelloidea</v>
      </c>
      <c r="AD1181" s="87" t="str">
        <f>+IFERROR(IF(AE1181="#N/C","#N/C",INDEX(Taxonomy_UniqueValues!F:F,MATCH(AE1181,Taxonomy_UniqueValues!G:G,0))),"#N/C")</f>
        <v>Coccinellidae</v>
      </c>
      <c r="AE1181" s="87" t="str">
        <f>+IFERROR(IF(AF1181="#N/C","#N/C",INDEX(Taxonomy_UniqueValues!G:G,MATCH(AF1181,Taxonomy_UniqueValues!H:H,0))),"#N/C")</f>
        <v>Coccinellinae</v>
      </c>
      <c r="AF1181" s="89" t="str">
        <f>+IFERROR(IF(AG1181="#N/C","#N/C",INDEX(Taxonomy_UniqueValues!H:H,MATCH(AG1181,Taxonomy_UniqueValues!I:I,0))),"#N/C")</f>
        <v>Harmonia</v>
      </c>
      <c r="AG1181" s="88" t="s">
        <v>1394</v>
      </c>
      <c r="AH1181" s="39" t="str" cm="1">
        <f t="array" ref="AH1181">IF(LEN(V1181)&gt;1,V1181,_xlfn.LET(_xlpm.cls,Y1181, _xlpm.ord,IFERROR(Z1181,"#N/C"), _xlpm.subord,IFERROR(AA1181,"#N/C"), _xlpm.infr,IFERROR(AB1181,"#N/C"), _xlpm.sf,IFERROR(AC1181,"#N/C"), _xlpm.fam,IFERROR(AD1181,"#N/C"), _xlpm.subfam,IF(TRIM(AE1181)="-","#N/C",IFERROR(AE1181,"#N/C")),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_xlpm.fallback,IF(IFERROR(Z1181,"#N/C")="#N/C",Y1181,IF(IFERROR(AA1181,"#N/C")="#N/C",Z1181,IF(IFERROR(AB1181,"#N/C")="#N/C",AA1181,IF(IFERROR(AC1181,"#N/C")="#N/C",AB1181,IF(IFERROR(AD1181,"#N/C")="#N/C",AC1181,IF(IFERROR(AE1181,"#N/C")="#N/C",AD1181,"#N/C")))))), _xlpm.finalResult,IF(OR(_xlpm.computedResult="",_xlpm.computedResult="#N/C"),_xlpm.fallback,_xlpm.computedResult), INDEX(_xlpm.finalResult,1)))</f>
        <v>ladybug</v>
      </c>
      <c r="AI1181" s="106" t="s">
        <v>35</v>
      </c>
      <c r="AJ1181" s="55" t="str">
        <f t="shared" si="162"/>
        <v>Insecta.Coleoptera.Polyphaga.Cucujiformia.Coccinelloidea.Coccinellidae.Coccinellinae.Harmonia.axyridis</v>
      </c>
    </row>
    <row r="1182" spans="1:36" x14ac:dyDescent="0.25">
      <c r="A1182" s="3">
        <v>221</v>
      </c>
      <c r="B1182" s="50" t="str">
        <f t="shared" si="160"/>
        <v>FAIR-D4_221</v>
      </c>
      <c r="C1182" s="51" t="s">
        <v>908</v>
      </c>
      <c r="D1182" s="4">
        <f t="shared" si="166"/>
        <v>45176</v>
      </c>
      <c r="E1182" s="1" t="s">
        <v>1395</v>
      </c>
      <c r="F1182" s="81" t="str">
        <f>HYPERLINK(VLOOKUP(E1182,Video_List!G:K,5),"video")</f>
        <v>video</v>
      </c>
      <c r="G1182" s="5" t="str">
        <f>IF(ISBLANK(E1182),"",IFERROR(IF(MATCH(E1182,Video_List!$G:$G,)&gt;0,"ok",""),"errr"))</f>
        <v>ok</v>
      </c>
      <c r="H1182" s="1" t="s">
        <v>1395</v>
      </c>
      <c r="I1182" s="81" t="str">
        <f>HYPERLINK(VLOOKUP(H1182,Video_List!G:K,5),"video")</f>
        <v>video</v>
      </c>
      <c r="J1182" s="5" t="str">
        <f>IF(ISBLANK(H1182),"",IFERROR(IF(MATCH(H1182,Video_List!$G:$G,)&gt;0,"ok",""),"error"))</f>
        <v>ok</v>
      </c>
      <c r="K1182" s="2">
        <v>45176.755416666703</v>
      </c>
      <c r="L1182" s="2">
        <v>45176.755590277797</v>
      </c>
      <c r="M1182" s="59">
        <f t="shared" si="157"/>
        <v>1.7361109348712489E-4</v>
      </c>
      <c r="N1182" s="53" t="s">
        <v>31</v>
      </c>
      <c r="O1182" s="54" t="s">
        <v>32</v>
      </c>
      <c r="P1182" s="54" t="s">
        <v>33</v>
      </c>
      <c r="Q1182" s="6">
        <v>221</v>
      </c>
      <c r="R1182" s="5" t="str">
        <f t="shared" si="163"/>
        <v>FAIR-D4/221</v>
      </c>
      <c r="S1182" s="4" t="str">
        <f>IF(ISBLANK(E1182),"",IF(E1182=H1182, "1 video",CONCATENATE((+COUNTIFS(Video_List!$A:$A,Monitoring!C1182,Video_List!$D:$D,"&lt;=" &amp;Monitoring!L1182)-COUNTIFS(Video_List!$A:$A,Monitoring!C1182,Video_List!$D:$D,"&lt;=" &amp;Monitoring!K1182))+1," videos")))</f>
        <v>1 video</v>
      </c>
      <c r="T1182" s="54" t="s">
        <v>34</v>
      </c>
      <c r="U1182" s="75"/>
      <c r="V1182" s="7" t="str">
        <f t="shared" si="161"/>
        <v/>
      </c>
      <c r="W1182" s="85" t="str">
        <f t="shared" si="165"/>
        <v>no</v>
      </c>
      <c r="X1182" s="86" t="s">
        <v>35</v>
      </c>
      <c r="Y1182" s="87" t="str">
        <f>+IFERROR(IF(Z1182="#N/C","#N/C",INDEX(Taxonomy_UniqueValues!A:A,MATCH(Z1182,Taxonomy_UniqueValues!B:B,0))),"#N/C")</f>
        <v>Insecta</v>
      </c>
      <c r="Z1182" s="87" t="str">
        <f>+IFERROR(IF(AA1182="#N/C","#N/C",INDEX(Taxonomy_UniqueValues!B:B,MATCH(AA1182,Taxonomy_UniqueValues!C:C,0))),"#N/C")</f>
        <v>Diptera</v>
      </c>
      <c r="AA1182" s="87" t="s">
        <v>49</v>
      </c>
      <c r="AB1182" s="87" t="str">
        <f>+IFERROR(IF(AC1182="#N/C","#N/C",INDEX(Taxonomy_UniqueValues!D:D,MATCH(AC1182,Taxonomy_UniqueValues!E:E,0))),"#N/C")</f>
        <v>#N/C</v>
      </c>
      <c r="AC1182" s="87" t="str">
        <f>+IFERROR(IF(AD1182="#N/C","#N/C",INDEX(Taxonomy_UniqueValues!E:E,MATCH(AD1182,Taxonomy_UniqueValues!F:F,0))),"#N/C")</f>
        <v>#N/C</v>
      </c>
      <c r="AD1182" s="87" t="str">
        <f>+IFERROR(IF(AE1182="#N/C","#N/C",INDEX(Taxonomy_UniqueValues!F:F,MATCH(AE1182,Taxonomy_UniqueValues!G:G,0))),"#N/C")</f>
        <v>#N/C</v>
      </c>
      <c r="AE1182" s="87" t="str">
        <f>+IFERROR(IF(AF1182="#N/C","#N/C",INDEX(Taxonomy_UniqueValues!G:G,MATCH(AF1182,Taxonomy_UniqueValues!H:H,0))),"#N/C")</f>
        <v>#N/C</v>
      </c>
      <c r="AF1182" s="89" t="str">
        <f>+IFERROR(IF(AG1182="#N/C","#N/C",INDEX(Taxonomy_UniqueValues!H:H,MATCH(AG1182,Taxonomy_UniqueValues!I:I,0))),"#N/C")</f>
        <v>#N/C</v>
      </c>
      <c r="AG1182" s="88" t="s">
        <v>37</v>
      </c>
      <c r="AH1182" s="39" t="str" cm="1">
        <f t="array" ref="AH1182">IF(LEN(V1182)&gt;1,V1182,_xlfn.LET(_xlpm.cls,Y1182, _xlpm.ord,IFERROR(Z1182,"#N/C"), _xlpm.subord,IFERROR(AA1182,"#N/C"), _xlpm.infr,IFERROR(AB1182,"#N/C"), _xlpm.sf,IFERROR(AC1182,"#N/C"), _xlpm.fam,IFERROR(AD1182,"#N/C"), _xlpm.subfam,IF(TRIM(AE1182)="-","#N/C",IFERROR(AE1182,"#N/C")),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_xlpm.fallback,IF(IFERROR(Z1182,"#N/C")="#N/C",Y1182,IF(IFERROR(AA1182,"#N/C")="#N/C",Z1182,IF(IFERROR(AB1182,"#N/C")="#N/C",AA1182,IF(IFERROR(AC1182,"#N/C")="#N/C",AB1182,IF(IFERROR(AD1182,"#N/C")="#N/C",AC1182,IF(IFERROR(AE1182,"#N/C")="#N/C",AD1182,"#N/C")))))), _xlpm.finalResult,IF(OR(_xlpm.computedResult="",_xlpm.computedResult="#N/C"),_xlpm.fallback,_xlpm.computedResult), INDEX(_xlpm.finalResult,1)))</f>
        <v>Brachycera</v>
      </c>
      <c r="AI1182" s="106" t="s">
        <v>35</v>
      </c>
      <c r="AJ1182" s="55" t="str">
        <f t="shared" si="162"/>
        <v>Insecta.Diptera.Brachycera.#N/C.#N/C.#N/C.#N/C.#N/C.#N/C</v>
      </c>
    </row>
    <row r="1183" spans="1:36" x14ac:dyDescent="0.25">
      <c r="A1183" s="3">
        <v>222</v>
      </c>
      <c r="B1183" s="50" t="str">
        <f t="shared" si="160"/>
        <v>FAIR-D4_222</v>
      </c>
      <c r="C1183" s="51" t="s">
        <v>908</v>
      </c>
      <c r="D1183" s="4">
        <f t="shared" si="166"/>
        <v>45177</v>
      </c>
      <c r="E1183" s="1" t="s">
        <v>1396</v>
      </c>
      <c r="F1183" s="81" t="str">
        <f>HYPERLINK(VLOOKUP(E1183,Video_List!G:K,5),"video")</f>
        <v>video</v>
      </c>
      <c r="G1183" s="5" t="str">
        <f>IF(ISBLANK(E1183),"",IFERROR(IF(MATCH(E1183,Video_List!$G:$G,)&gt;0,"ok",""),"errr"))</f>
        <v>ok</v>
      </c>
      <c r="H1183" s="1" t="s">
        <v>1396</v>
      </c>
      <c r="I1183" s="81" t="str">
        <f>HYPERLINK(VLOOKUP(H1183,Video_List!G:K,5),"video")</f>
        <v>video</v>
      </c>
      <c r="J1183" s="5" t="str">
        <f>IF(ISBLANK(H1183),"",IFERROR(IF(MATCH(H1183,Video_List!$G:$G,)&gt;0,"ok",""),"error"))</f>
        <v>ok</v>
      </c>
      <c r="K1183" s="2">
        <v>45177.420405092598</v>
      </c>
      <c r="L1183" s="2">
        <v>45177.420578703699</v>
      </c>
      <c r="M1183" s="59">
        <f t="shared" si="157"/>
        <v>1.736111007630825E-4</v>
      </c>
      <c r="N1183" s="53" t="s">
        <v>31</v>
      </c>
      <c r="O1183" s="54" t="s">
        <v>35</v>
      </c>
      <c r="P1183" s="54" t="s">
        <v>33</v>
      </c>
      <c r="Q1183" s="6">
        <v>222</v>
      </c>
      <c r="R1183" s="5" t="str">
        <f t="shared" si="163"/>
        <v>FAIR-D4/222</v>
      </c>
      <c r="S1183" s="4" t="str">
        <f>IF(ISBLANK(E1183),"",IF(E1183=H1183, "1 video",CONCATENATE((+COUNTIFS(Video_List!$A:$A,Monitoring!C1183,Video_List!$D:$D,"&lt;=" &amp;Monitoring!L1183)-COUNTIFS(Video_List!$A:$A,Monitoring!C1183,Video_List!$D:$D,"&lt;=" &amp;Monitoring!K1183))+1," videos")))</f>
        <v>1 video</v>
      </c>
      <c r="T1183" s="54" t="s">
        <v>34</v>
      </c>
      <c r="U1183" s="75"/>
      <c r="V1183" s="7" t="str">
        <f t="shared" si="161"/>
        <v/>
      </c>
      <c r="W1183" s="85" t="str">
        <f t="shared" si="165"/>
        <v>yes</v>
      </c>
      <c r="X1183" s="86" t="s">
        <v>35</v>
      </c>
      <c r="Y1183" s="87" t="str">
        <f>+IFERROR(IF(Z1183="#N/C","#N/C",INDEX(Taxonomy_UniqueValues!A:A,MATCH(Z1183,Taxonomy_UniqueValues!B:B,0))),"#N/C")</f>
        <v>Insecta</v>
      </c>
      <c r="Z1183" s="87" t="str">
        <f>+IFERROR(IF(AA1183="#N/C","#N/C",INDEX(Taxonomy_UniqueValues!B:B,MATCH(AA1183,Taxonomy_UniqueValues!C:C,0))),"#N/C")</f>
        <v>Diptera</v>
      </c>
      <c r="AA1183" s="87" t="str">
        <f>+IFERROR(IF(AC1183="#N/C","#N/C",INDEX(Taxonomy_UniqueValues!C:C,MATCH(AC1183,Taxonomy_UniqueValues!E:E,0))),"#N/C")</f>
        <v>Brachycera</v>
      </c>
      <c r="AB1183" s="87" t="str">
        <f>+IFERROR(IF(AC1183="#N/C","#N/C",INDEX(Taxonomy_UniqueValues!D:D,MATCH(AC1183,Taxonomy_UniqueValues!E:E,0))),"#N/C")</f>
        <v>Muscomorpha</v>
      </c>
      <c r="AC1183" s="87" t="str">
        <f>+IFERROR(IF(AD1183="#N/C","#N/C",INDEX(Taxonomy_UniqueValues!E:E,MATCH(AD1183,Taxonomy_UniqueValues!F:F,0))),"#N/C")</f>
        <v>Muscoidea</v>
      </c>
      <c r="AD1183" s="87" t="s">
        <v>1397</v>
      </c>
      <c r="AE1183" s="87" t="str">
        <f>+IFERROR(IF(AF1183="#N/C","#N/C",INDEX(Taxonomy_UniqueValues!G:G,MATCH(AF1183,Taxonomy_UniqueValues!H:H,0))),"#N/C")</f>
        <v>#N/C</v>
      </c>
      <c r="AF1183" s="89" t="str">
        <f>+IFERROR(IF(AG1183="#N/C","#N/C",INDEX(Taxonomy_UniqueValues!H:H,MATCH(AG1183,Taxonomy_UniqueValues!I:I,0))),"#N/C")</f>
        <v>#N/C</v>
      </c>
      <c r="AG1183" s="88" t="s">
        <v>37</v>
      </c>
      <c r="AH1183" s="39" t="str" cm="1">
        <f t="array" ref="AH1183">IF(LEN(V1183)&gt;1,V1183,_xlfn.LET(_xlpm.cls,Y1183, _xlpm.ord,IFERROR(Z1183,"#N/C"), _xlpm.subord,IFERROR(AA1183,"#N/C"), _xlpm.infr,IFERROR(AB1183,"#N/C"), _xlpm.sf,IFERROR(AC1183,"#N/C"), _xlpm.fam,IFERROR(AD1183,"#N/C"), _xlpm.subfam,IF(TRIM(AE1183)="-","#N/C",IFERROR(AE1183,"#N/C")),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_xlpm.fallback,IF(IFERROR(Z1183,"#N/C")="#N/C",Y1183,IF(IFERROR(AA1183,"#N/C")="#N/C",Z1183,IF(IFERROR(AB1183,"#N/C")="#N/C",AA1183,IF(IFERROR(AC1183,"#N/C")="#N/C",AB1183,IF(IFERROR(AD1183,"#N/C")="#N/C",AC1183,IF(IFERROR(AE1183,"#N/C")="#N/C",AD1183,"#N/C")))))), _xlpm.finalResult,IF(OR(_xlpm.computedResult="",_xlpm.computedResult="#N/C"),_xlpm.fallback,_xlpm.computedResult), INDEX(_xlpm.finalResult,1)))</f>
        <v>fly</v>
      </c>
      <c r="AI1183" s="106" t="s">
        <v>35</v>
      </c>
      <c r="AJ1183" s="55" t="str">
        <f t="shared" si="162"/>
        <v>Insecta.Diptera.Brachycera.Muscomorpha.Muscoidea.Muscidae.#N/C.#N/C.#N/C</v>
      </c>
    </row>
    <row r="1184" spans="1:36" x14ac:dyDescent="0.25">
      <c r="A1184" s="3">
        <v>223</v>
      </c>
      <c r="B1184" s="50" t="str">
        <f t="shared" si="160"/>
        <v>FAIR-D4_223</v>
      </c>
      <c r="C1184" s="51" t="s">
        <v>908</v>
      </c>
      <c r="D1184" s="4">
        <f t="shared" si="166"/>
        <v>45177</v>
      </c>
      <c r="E1184" s="1" t="s">
        <v>1398</v>
      </c>
      <c r="F1184" s="81" t="str">
        <f>HYPERLINK(VLOOKUP(E1184,Video_List!G:K,5),"video")</f>
        <v>video</v>
      </c>
      <c r="G1184" s="5" t="str">
        <f>IF(ISBLANK(E1184),"",IFERROR(IF(MATCH(E1184,Video_List!$G:$G,)&gt;0,"ok",""),"errr"))</f>
        <v>ok</v>
      </c>
      <c r="H1184" s="1" t="s">
        <v>1398</v>
      </c>
      <c r="I1184" s="81" t="str">
        <f>HYPERLINK(VLOOKUP(H1184,Video_List!G:K,5),"video")</f>
        <v>video</v>
      </c>
      <c r="J1184" s="5" t="str">
        <f>IF(ISBLANK(H1184),"",IFERROR(IF(MATCH(H1184,Video_List!$G:$G,)&gt;0,"ok",""),"error"))</f>
        <v>ok</v>
      </c>
      <c r="K1184" s="2">
        <v>45177.457835648202</v>
      </c>
      <c r="L1184" s="2">
        <v>45177.457928240699</v>
      </c>
      <c r="M1184" s="59">
        <f t="shared" si="157"/>
        <v>9.2592497821897268E-5</v>
      </c>
      <c r="N1184" s="53" t="s">
        <v>31</v>
      </c>
      <c r="O1184" s="54" t="s">
        <v>32</v>
      </c>
      <c r="P1184" s="54" t="s">
        <v>33</v>
      </c>
      <c r="Q1184" s="6">
        <v>223</v>
      </c>
      <c r="R1184" s="5" t="str">
        <f t="shared" si="163"/>
        <v>FAIR-D4/223</v>
      </c>
      <c r="S1184" s="4" t="str">
        <f>IF(ISBLANK(E1184),"",IF(E1184=H1184, "1 video",CONCATENATE((+COUNTIFS(Video_List!$A:$A,Monitoring!C1184,Video_List!$D:$D,"&lt;=" &amp;Monitoring!L1184)-COUNTIFS(Video_List!$A:$A,Monitoring!C1184,Video_List!$D:$D,"&lt;=" &amp;Monitoring!K1184))+1," videos")))</f>
        <v>1 video</v>
      </c>
      <c r="T1184" s="54" t="s">
        <v>34</v>
      </c>
      <c r="U1184" s="75"/>
      <c r="V1184" s="7" t="str">
        <f t="shared" si="161"/>
        <v/>
      </c>
      <c r="W1184" s="85" t="str">
        <f t="shared" si="165"/>
        <v>yes</v>
      </c>
      <c r="X1184" s="86" t="s">
        <v>35</v>
      </c>
      <c r="Y1184" s="87" t="str">
        <f>+IFERROR(IF(Z1184="#N/C","#N/C",INDEX(Taxonomy_UniqueValues!A:A,MATCH(Z1184,Taxonomy_UniqueValues!B:B,0))),"#N/C")</f>
        <v>Insecta</v>
      </c>
      <c r="Z1184" s="87" t="str">
        <f>+IFERROR(IF(AA1184="#N/C","#N/C",INDEX(Taxonomy_UniqueValues!B:B,MATCH(AA1184,Taxonomy_UniqueValues!C:C,0))),"#N/C")</f>
        <v>Diptera</v>
      </c>
      <c r="AA1184" s="87" t="str">
        <f>+IFERROR(IF(AC1184="#N/C","#N/C",INDEX(Taxonomy_UniqueValues!C:C,MATCH(AC1184,Taxonomy_UniqueValues!E:E,0))),"#N/C")</f>
        <v>Brachycera</v>
      </c>
      <c r="AB1184" s="87" t="str">
        <f>+IFERROR(IF(AC1184="#N/C","#N/C",INDEX(Taxonomy_UniqueValues!D:D,MATCH(AC1184,Taxonomy_UniqueValues!E:E,0))),"#N/C")</f>
        <v>Muscomorpha</v>
      </c>
      <c r="AC1184" s="87" t="s">
        <v>36</v>
      </c>
      <c r="AD1184" s="87" t="str">
        <f>+IFERROR(IF(AE1184="#N/C","#N/C",INDEX(Taxonomy_UniqueValues!F:F,MATCH(AE1184,Taxonomy_UniqueValues!G:G,0))),"#N/C")</f>
        <v>#N/C</v>
      </c>
      <c r="AE1184" s="87" t="str">
        <f>+IFERROR(IF(AF1184="#N/C","#N/C",INDEX(Taxonomy_UniqueValues!G:G,MATCH(AF1184,Taxonomy_UniqueValues!H:H,0))),"#N/C")</f>
        <v>#N/C</v>
      </c>
      <c r="AF1184" s="89" t="str">
        <f>+IFERROR(IF(AG1184="#N/C","#N/C",INDEX(Taxonomy_UniqueValues!H:H,MATCH(AG1184,Taxonomy_UniqueValues!I:I,0))),"#N/C")</f>
        <v>#N/C</v>
      </c>
      <c r="AG1184" s="88" t="s">
        <v>37</v>
      </c>
      <c r="AH1184" s="39" t="str" cm="1">
        <f t="array" ref="AH1184">IF(LEN(V1184)&gt;1,V1184,_xlfn.LET(_xlpm.cls,Y1184, _xlpm.ord,IFERROR(Z1184,"#N/C"), _xlpm.subord,IFERROR(AA1184,"#N/C"), _xlpm.infr,IFERROR(AB1184,"#N/C"), _xlpm.sf,IFERROR(AC1184,"#N/C"), _xlpm.fam,IFERROR(AD1184,"#N/C"), _xlpm.subfam,IF(TRIM(AE1184)="-","#N/C",IFERROR(AE1184,"#N/C")),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_xlpm.fallback,IF(IFERROR(Z1184,"#N/C")="#N/C",Y1184,IF(IFERROR(AA1184,"#N/C")="#N/C",Z1184,IF(IFERROR(AB1184,"#N/C")="#N/C",AA1184,IF(IFERROR(AC1184,"#N/C")="#N/C",AB1184,IF(IFERROR(AD1184,"#N/C")="#N/C",AC1184,IF(IFERROR(AE1184,"#N/C")="#N/C",AD1184,"#N/C")))))), _xlpm.finalResult,IF(OR(_xlpm.computedResult="",_xlpm.computedResult="#N/C"),_xlpm.fallback,_xlpm.computedResult), INDEX(_xlpm.finalResult,1)))</f>
        <v>Muscoidea</v>
      </c>
      <c r="AI1184" s="106" t="s">
        <v>35</v>
      </c>
      <c r="AJ1184" s="55" t="str">
        <f t="shared" si="162"/>
        <v>Insecta.Diptera.Brachycera.Muscomorpha.Muscoidea.#N/C.#N/C.#N/C.#N/C</v>
      </c>
    </row>
    <row r="1185" spans="1:36" x14ac:dyDescent="0.25">
      <c r="A1185" s="3">
        <v>224</v>
      </c>
      <c r="B1185" s="50" t="str">
        <f t="shared" si="160"/>
        <v>FAIR-D4_224</v>
      </c>
      <c r="C1185" s="51" t="s">
        <v>908</v>
      </c>
      <c r="D1185" s="4">
        <f t="shared" si="166"/>
        <v>45178</v>
      </c>
      <c r="E1185" s="1" t="s">
        <v>1399</v>
      </c>
      <c r="F1185" s="81" t="str">
        <f>HYPERLINK(VLOOKUP(E1185,Video_List!G:K,5),"video")</f>
        <v>video</v>
      </c>
      <c r="G1185" s="5" t="str">
        <f>IF(ISBLANK(E1185),"",IFERROR(IF(MATCH(E1185,Video_List!$G:$G,)&gt;0,"ok",""),"errr"))</f>
        <v>ok</v>
      </c>
      <c r="H1185" s="1" t="s">
        <v>1399</v>
      </c>
      <c r="I1185" s="81" t="str">
        <f>HYPERLINK(VLOOKUP(H1185,Video_List!G:K,5),"video")</f>
        <v>video</v>
      </c>
      <c r="J1185" s="5" t="str">
        <f>IF(ISBLANK(H1185),"",IFERROR(IF(MATCH(H1185,Video_List!$G:$G,)&gt;0,"ok",""),"error"))</f>
        <v>ok</v>
      </c>
      <c r="K1185" s="2">
        <v>45178.446412037003</v>
      </c>
      <c r="L1185" s="2">
        <v>45178.446724537003</v>
      </c>
      <c r="M1185" s="59">
        <f t="shared" si="157"/>
        <v>3.125000002910383E-4</v>
      </c>
      <c r="N1185" s="53" t="s">
        <v>31</v>
      </c>
      <c r="O1185" s="54" t="s">
        <v>32</v>
      </c>
      <c r="P1185" s="54" t="s">
        <v>33</v>
      </c>
      <c r="Q1185" s="6">
        <v>224</v>
      </c>
      <c r="R1185" s="5" t="str">
        <f t="shared" si="163"/>
        <v>FAIR-D4/224</v>
      </c>
      <c r="S1185" s="4" t="str">
        <f>IF(ISBLANK(E1185),"",IF(E1185=H1185, "1 video",CONCATENATE((+COUNTIFS(Video_List!$A:$A,Monitoring!C1185,Video_List!$D:$D,"&lt;=" &amp;Monitoring!L1185)-COUNTIFS(Video_List!$A:$A,Monitoring!C1185,Video_List!$D:$D,"&lt;=" &amp;Monitoring!K1185))+1," videos")))</f>
        <v>1 video</v>
      </c>
      <c r="T1185" s="54" t="s">
        <v>34</v>
      </c>
      <c r="U1185" s="75"/>
      <c r="V1185" s="7" t="str">
        <f t="shared" si="161"/>
        <v/>
      </c>
      <c r="W1185" s="85" t="str">
        <f t="shared" si="165"/>
        <v>no</v>
      </c>
      <c r="X1185" s="86" t="s">
        <v>35</v>
      </c>
      <c r="Y1185" s="87" t="str">
        <f>+IFERROR(IF(Z1185="#N/C","#N/C",INDEX(Taxonomy_UniqueValues!A:A,MATCH(Z1185,Taxonomy_UniqueValues!B:B,0))),"#N/C")</f>
        <v>Insecta</v>
      </c>
      <c r="Z1185" s="87" t="str">
        <f>+IFERROR(IF(AA1185="#N/C","#N/C",INDEX(Taxonomy_UniqueValues!B:B,MATCH(AA1185,Taxonomy_UniqueValues!C:C,0))),"#N/C")</f>
        <v>Diptera</v>
      </c>
      <c r="AA1185" s="87" t="s">
        <v>49</v>
      </c>
      <c r="AB1185" s="87" t="str">
        <f>+IFERROR(IF(AC1185="#N/C","#N/C",INDEX(Taxonomy_UniqueValues!D:D,MATCH(AC1185,Taxonomy_UniqueValues!E:E,0))),"#N/C")</f>
        <v>#N/C</v>
      </c>
      <c r="AC1185" s="87" t="str">
        <f>+IFERROR(IF(AD1185="#N/C","#N/C",INDEX(Taxonomy_UniqueValues!E:E,MATCH(AD1185,Taxonomy_UniqueValues!F:F,0))),"#N/C")</f>
        <v>#N/C</v>
      </c>
      <c r="AD1185" s="87" t="str">
        <f>+IFERROR(IF(AE1185="#N/C","#N/C",INDEX(Taxonomy_UniqueValues!F:F,MATCH(AE1185,Taxonomy_UniqueValues!G:G,0))),"#N/C")</f>
        <v>#N/C</v>
      </c>
      <c r="AE1185" s="87" t="str">
        <f>+IFERROR(IF(AF1185="#N/C","#N/C",INDEX(Taxonomy_UniqueValues!G:G,MATCH(AF1185,Taxonomy_UniqueValues!H:H,0))),"#N/C")</f>
        <v>#N/C</v>
      </c>
      <c r="AF1185" s="89" t="str">
        <f>+IFERROR(IF(AG1185="#N/C","#N/C",INDEX(Taxonomy_UniqueValues!H:H,MATCH(AG1185,Taxonomy_UniqueValues!I:I,0))),"#N/C")</f>
        <v>#N/C</v>
      </c>
      <c r="AG1185" s="88" t="s">
        <v>37</v>
      </c>
      <c r="AH1185" s="39" t="str" cm="1">
        <f t="array" ref="AH1185">IF(LEN(V1185)&gt;1,V1185,_xlfn.LET(_xlpm.cls,Y1185, _xlpm.ord,IFERROR(Z1185,"#N/C"), _xlpm.subord,IFERROR(AA1185,"#N/C"), _xlpm.infr,IFERROR(AB1185,"#N/C"), _xlpm.sf,IFERROR(AC1185,"#N/C"), _xlpm.fam,IFERROR(AD1185,"#N/C"), _xlpm.subfam,IF(TRIM(AE1185)="-","#N/C",IFERROR(AE1185,"#N/C")),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_xlpm.fallback,IF(IFERROR(Z1185,"#N/C")="#N/C",Y1185,IF(IFERROR(AA1185,"#N/C")="#N/C",Z1185,IF(IFERROR(AB1185,"#N/C")="#N/C",AA1185,IF(IFERROR(AC1185,"#N/C")="#N/C",AB1185,IF(IFERROR(AD1185,"#N/C")="#N/C",AC1185,IF(IFERROR(AE1185,"#N/C")="#N/C",AD1185,"#N/C")))))), _xlpm.finalResult,IF(OR(_xlpm.computedResult="",_xlpm.computedResult="#N/C"),_xlpm.fallback,_xlpm.computedResult), INDEX(_xlpm.finalResult,1)))</f>
        <v>Brachycera</v>
      </c>
      <c r="AI1185" s="106" t="s">
        <v>35</v>
      </c>
      <c r="AJ1185" s="55" t="str">
        <f t="shared" si="162"/>
        <v>Insecta.Diptera.Brachycera.#N/C.#N/C.#N/C.#N/C.#N/C.#N/C</v>
      </c>
    </row>
    <row r="1186" spans="1:36" x14ac:dyDescent="0.25">
      <c r="A1186" s="3">
        <v>225</v>
      </c>
      <c r="B1186" s="50" t="str">
        <f t="shared" si="160"/>
        <v>FAIR-D4_225</v>
      </c>
      <c r="C1186" s="51" t="s">
        <v>908</v>
      </c>
      <c r="D1186" s="4">
        <f t="shared" si="166"/>
        <v>45178</v>
      </c>
      <c r="E1186" s="1" t="s">
        <v>1400</v>
      </c>
      <c r="F1186" s="81" t="str">
        <f>HYPERLINK(VLOOKUP(E1186,Video_List!G:K,5),"video")</f>
        <v>video</v>
      </c>
      <c r="G1186" s="5" t="str">
        <f>IF(ISBLANK(E1186),"",IFERROR(IF(MATCH(E1186,Video_List!$G:$G,)&gt;0,"ok",""),"errr"))</f>
        <v>ok</v>
      </c>
      <c r="H1186" s="1" t="s">
        <v>1400</v>
      </c>
      <c r="I1186" s="81" t="str">
        <f>HYPERLINK(VLOOKUP(H1186,Video_List!G:K,5),"video")</f>
        <v>video</v>
      </c>
      <c r="J1186" s="5" t="str">
        <f>IF(ISBLANK(H1186),"",IFERROR(IF(MATCH(H1186,Video_List!$G:$G,)&gt;0,"ok",""),"error"))</f>
        <v>ok</v>
      </c>
      <c r="K1186" s="2">
        <v>45178.555648148104</v>
      </c>
      <c r="L1186" s="2">
        <v>45178.555694444403</v>
      </c>
      <c r="M1186" s="59">
        <f t="shared" si="157"/>
        <v>4.6296299842651933E-5</v>
      </c>
      <c r="N1186" s="53" t="s">
        <v>31</v>
      </c>
      <c r="O1186" s="54" t="s">
        <v>32</v>
      </c>
      <c r="P1186" s="54" t="s">
        <v>33</v>
      </c>
      <c r="Q1186" s="6">
        <v>225</v>
      </c>
      <c r="R1186" s="5" t="str">
        <f t="shared" si="163"/>
        <v>FAIR-D4/225</v>
      </c>
      <c r="S1186" s="4" t="str">
        <f>IF(ISBLANK(E1186),"",IF(E1186=H1186, "1 video",CONCATENATE((+COUNTIFS(Video_List!$A:$A,Monitoring!C1186,Video_List!$D:$D,"&lt;=" &amp;Monitoring!L1186)-COUNTIFS(Video_List!$A:$A,Monitoring!C1186,Video_List!$D:$D,"&lt;=" &amp;Monitoring!K1186))+1," videos")))</f>
        <v>1 video</v>
      </c>
      <c r="T1186" s="54" t="s">
        <v>34</v>
      </c>
      <c r="U1186" s="75"/>
      <c r="V1186" s="7" t="str">
        <f t="shared" si="161"/>
        <v/>
      </c>
      <c r="W1186" s="85" t="str">
        <f t="shared" si="165"/>
        <v>yes</v>
      </c>
      <c r="X1186" s="87" t="s">
        <v>35</v>
      </c>
      <c r="Y1186" s="87" t="str">
        <f>+IFERROR(IF(Z1186="#N/C","#N/C",INDEX(Taxonomy_UniqueValues!A:A,MATCH(Z1186,Taxonomy_UniqueValues!B:B,0))),"#N/C")</f>
        <v>Insecta</v>
      </c>
      <c r="Z1186" s="87" t="str">
        <f>+IFERROR(IF(AA1186="#N/C","#N/C",INDEX(Taxonomy_UniqueValues!B:B,MATCH(AA1186,Taxonomy_UniqueValues!C:C,0))),"#N/C")</f>
        <v>Diptera</v>
      </c>
      <c r="AA1186" s="87" t="str">
        <f>+IFERROR(IF(AC1186="#N/C","#N/C",INDEX(Taxonomy_UniqueValues!C:C,MATCH(AC1186,Taxonomy_UniqueValues!E:E,0))),"#N/C")</f>
        <v>Brachycera</v>
      </c>
      <c r="AB1186" s="87" t="str">
        <f>+IFERROR(IF(AC1186="#N/C","#N/C",INDEX(Taxonomy_UniqueValues!D:D,MATCH(AC1186,Taxonomy_UniqueValues!E:E,0))),"#N/C")</f>
        <v>Muscomorpha</v>
      </c>
      <c r="AC1186" s="87" t="str">
        <f>+IFERROR(IF(AD1186="#N/C","#N/C",INDEX(Taxonomy_UniqueValues!E:E,MATCH(AD1186,Taxonomy_UniqueValues!F:F,0))),"#N/C")</f>
        <v>Lauxanioidea</v>
      </c>
      <c r="AD1186" s="87" t="str">
        <f>+IFERROR(IF(AE1186="#N/C","#N/C",INDEX(Taxonomy_UniqueValues!F:F,MATCH(AE1186,Taxonomy_UniqueValues!G:G,0))),"#N/C")</f>
        <v>Lauxaniidae</v>
      </c>
      <c r="AE1186" s="87" t="s">
        <v>206</v>
      </c>
      <c r="AF1186" s="89" t="s">
        <v>731</v>
      </c>
      <c r="AG1186" s="88" t="s">
        <v>37</v>
      </c>
      <c r="AH1186" s="39" t="str" cm="1">
        <f t="array" ref="AH1186">IF(LEN(V1186)&gt;1,V1186,_xlfn.LET(_xlpm.cls,Y1186, _xlpm.ord,IFERROR(Z1186,"#N/C"), _xlpm.subord,IFERROR(AA1186,"#N/C"), _xlpm.infr,IFERROR(AB1186,"#N/C"), _xlpm.sf,IFERROR(AC1186,"#N/C"), _xlpm.fam,IFERROR(AD1186,"#N/C"), _xlpm.subfam,IF(TRIM(AE1186)="-","#N/C",IFERROR(AE1186,"#N/C")),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_xlpm.fallback,IF(IFERROR(Z1186,"#N/C")="#N/C",Y1186,IF(IFERROR(AA1186,"#N/C")="#N/C",Z1186,IF(IFERROR(AB1186,"#N/C")="#N/C",AA1186,IF(IFERROR(AC1186,"#N/C")="#N/C",AB1186,IF(IFERROR(AD1186,"#N/C")="#N/C",AC1186,IF(IFERROR(AE1186,"#N/C")="#N/C",AD1186,"#N/C")))))), _xlpm.finalResult,IF(OR(_xlpm.computedResult="",_xlpm.computedResult="#N/C"),_xlpm.fallback,_xlpm.computedResult), INDEX(_xlpm.finalResult,1)))</f>
        <v>fly</v>
      </c>
      <c r="AI1186" s="106" t="s">
        <v>35</v>
      </c>
      <c r="AJ1186" s="55" t="str">
        <f t="shared" si="162"/>
        <v>Insecta.Diptera.Brachycera.Muscomorpha.Lauxanioidea.Lauxaniidae.Lauxaniinae.Calliopum.#N/C</v>
      </c>
    </row>
    <row r="1187" spans="1:36" x14ac:dyDescent="0.25">
      <c r="A1187" s="3">
        <v>226</v>
      </c>
      <c r="B1187" s="50" t="str">
        <f t="shared" si="160"/>
        <v>FAIR-D4_226</v>
      </c>
      <c r="C1187" s="51" t="s">
        <v>908</v>
      </c>
      <c r="D1187" s="4">
        <f t="shared" si="166"/>
        <v>45178</v>
      </c>
      <c r="E1187" s="1" t="s">
        <v>1400</v>
      </c>
      <c r="F1187" s="81" t="str">
        <f>HYPERLINK(VLOOKUP(E1187,Video_List!G:K,5),"video")</f>
        <v>video</v>
      </c>
      <c r="G1187" s="5" t="str">
        <f>IF(ISBLANK(E1187),"",IFERROR(IF(MATCH(E1187,Video_List!$G:$G,)&gt;0,"ok",""),"errr"))</f>
        <v>ok</v>
      </c>
      <c r="H1187" s="1" t="s">
        <v>1400</v>
      </c>
      <c r="I1187" s="81" t="str">
        <f>HYPERLINK(VLOOKUP(H1187,Video_List!G:K,5),"video")</f>
        <v>video</v>
      </c>
      <c r="J1187" s="5" t="str">
        <f>IF(ISBLANK(H1187),"",IFERROR(IF(MATCH(H1187,Video_List!$G:$G,)&gt;0,"ok",""),"error"))</f>
        <v>ok</v>
      </c>
      <c r="K1187" s="2">
        <v>45178.555648148104</v>
      </c>
      <c r="L1187" s="2">
        <v>45178.555729166699</v>
      </c>
      <c r="M1187" s="59">
        <f t="shared" si="157"/>
        <v>8.1018595665227622E-5</v>
      </c>
      <c r="N1187" s="53" t="s">
        <v>31</v>
      </c>
      <c r="O1187" s="54" t="s">
        <v>32</v>
      </c>
      <c r="P1187" s="54" t="s">
        <v>33</v>
      </c>
      <c r="Q1187" s="6">
        <v>226</v>
      </c>
      <c r="R1187" s="5" t="str">
        <f t="shared" si="163"/>
        <v>FAIR-D4/226</v>
      </c>
      <c r="S1187" s="4" t="str">
        <f>IF(ISBLANK(E1187),"",IF(E1187=H1187, "1 video",CONCATENATE((+COUNTIFS(Video_List!$A:$A,Monitoring!C1187,Video_List!$D:$D,"&lt;=" &amp;Monitoring!L1187)-COUNTIFS(Video_List!$A:$A,Monitoring!C1187,Video_List!$D:$D,"&lt;=" &amp;Monitoring!K1187))+1," videos")))</f>
        <v>1 video</v>
      </c>
      <c r="T1187" s="54" t="s">
        <v>932</v>
      </c>
      <c r="U1187" s="75"/>
      <c r="V1187" s="7" t="str">
        <f t="shared" si="161"/>
        <v/>
      </c>
      <c r="W1187" s="85" t="str">
        <f t="shared" si="165"/>
        <v>yes</v>
      </c>
      <c r="X1187" s="86" t="s">
        <v>32</v>
      </c>
      <c r="Y1187" s="87" t="str">
        <f>+IFERROR(IF(Z1187="#N/C","#N/C",INDEX(Taxonomy_UniqueValues!A:A,MATCH(Z1187,Taxonomy_UniqueValues!B:B,0))),"#N/C")</f>
        <v>Insecta</v>
      </c>
      <c r="Z1187" s="87" t="str">
        <f>+IFERROR(IF(AA1187="#N/C","#N/C",INDEX(Taxonomy_UniqueValues!B:B,MATCH(AA1187,Taxonomy_UniqueValues!C:C,0))),"#N/C")</f>
        <v>Hymenoptera</v>
      </c>
      <c r="AA1187" s="87" t="str">
        <f>+IFERROR(IF(AC1187="#N/C","#N/C",INDEX(Taxonomy_UniqueValues!C:C,MATCH(AC1187,Taxonomy_UniqueValues!E:E,0))),"#N/C")</f>
        <v>Apocrita</v>
      </c>
      <c r="AB1187" s="87" t="str">
        <f>+IFERROR(IF(AC1187="#N/C","#N/C",INDEX(Taxonomy_UniqueValues!D:D,MATCH(AC1187,Taxonomy_UniqueValues!E:E,0))),"#N/C")</f>
        <v>Aculeata</v>
      </c>
      <c r="AC1187" s="87" t="str">
        <f>+IFERROR(IF(AD1187="#N/C","#N/C",INDEX(Taxonomy_UniqueValues!E:E,MATCH(AD1187,Taxonomy_UniqueValues!F:F,0))),"#N/C")</f>
        <v>Apoidea</v>
      </c>
      <c r="AD1187" s="87" t="s">
        <v>933</v>
      </c>
      <c r="AE1187" s="87" t="s">
        <v>1401</v>
      </c>
      <c r="AF1187" s="89" t="s">
        <v>1402</v>
      </c>
      <c r="AG1187" s="88" t="s">
        <v>37</v>
      </c>
      <c r="AH1187" s="39" t="str" cm="1">
        <f t="array" ref="AH1187">IF(LEN(V1187)&gt;1,V1187,_xlfn.LET(_xlpm.cls,Y1187, _xlpm.ord,IFERROR(Z1187,"#N/C"), _xlpm.subord,IFERROR(AA1187,"#N/C"), _xlpm.infr,IFERROR(AB1187,"#N/C"), _xlpm.sf,IFERROR(AC1187,"#N/C"), _xlpm.fam,IFERROR(AD1187,"#N/C"), _xlpm.subfam,IF(TRIM(AE1187)="-","#N/C",IFERROR(AE1187,"#N/C")),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_xlpm.fallback,IF(IFERROR(Z1187,"#N/C")="#N/C",Y1187,IF(IFERROR(AA1187,"#N/C")="#N/C",Z1187,IF(IFERROR(AB1187,"#N/C")="#N/C",AA1187,IF(IFERROR(AC1187,"#N/C")="#N/C",AB1187,IF(IFERROR(AD1187,"#N/C")="#N/C",AC1187,IF(IFERROR(AE1187,"#N/C")="#N/C",AD1187,"#N/C")))))), _xlpm.finalResult,IF(OR(_xlpm.computedResult="",_xlpm.computedResult="#N/C"),_xlpm.fallback,_xlpm.computedResult), INDEX(_xlpm.finalResult,1)))</f>
        <v>Apoidea</v>
      </c>
      <c r="AI1187" s="106" t="s">
        <v>35</v>
      </c>
      <c r="AJ1187" s="55" t="str">
        <f t="shared" si="162"/>
        <v>Insecta.Hymenoptera.Apocrita.Aculeata.Apoidea.Crabronidae.Pemphredoninae.Pemphredon.#N/C</v>
      </c>
    </row>
    <row r="1188" spans="1:36" x14ac:dyDescent="0.25">
      <c r="A1188" s="3">
        <v>227</v>
      </c>
      <c r="B1188" s="50" t="str">
        <f t="shared" si="160"/>
        <v>FAIR-D4_227</v>
      </c>
      <c r="C1188" s="51" t="s">
        <v>908</v>
      </c>
      <c r="D1188" s="4">
        <f t="shared" si="166"/>
        <v>45178</v>
      </c>
      <c r="E1188" s="1" t="s">
        <v>1403</v>
      </c>
      <c r="F1188" s="81" t="str">
        <f>HYPERLINK(VLOOKUP(E1188,Video_List!G:K,5),"video")</f>
        <v>video</v>
      </c>
      <c r="G1188" s="5" t="str">
        <f>IF(ISBLANK(E1188),"",IFERROR(IF(MATCH(E1188,Video_List!$G:$G,)&gt;0,"ok",""),"errr"))</f>
        <v>ok</v>
      </c>
      <c r="H1188" s="1" t="s">
        <v>1403</v>
      </c>
      <c r="I1188" s="81" t="str">
        <f>HYPERLINK(VLOOKUP(H1188,Video_List!G:K,5),"video")</f>
        <v>video</v>
      </c>
      <c r="J1188" s="5" t="str">
        <f>IF(ISBLANK(H1188),"",IFERROR(IF(MATCH(H1188,Video_List!$G:$G,)&gt;0,"ok",""),"error"))</f>
        <v>ok</v>
      </c>
      <c r="K1188" s="2">
        <v>45178.672604166699</v>
      </c>
      <c r="L1188" s="2">
        <v>45178.673252314802</v>
      </c>
      <c r="M1188" s="59">
        <f t="shared" si="157"/>
        <v>6.4814810320967808E-4</v>
      </c>
      <c r="N1188" s="53" t="s">
        <v>31</v>
      </c>
      <c r="O1188" s="54" t="s">
        <v>32</v>
      </c>
      <c r="P1188" s="54" t="s">
        <v>33</v>
      </c>
      <c r="Q1188" s="6">
        <v>227</v>
      </c>
      <c r="R1188" s="5" t="str">
        <f t="shared" si="163"/>
        <v>FAIR-D4/227</v>
      </c>
      <c r="S1188" s="4" t="str">
        <f>IF(ISBLANK(E1188),"",IF(E1188=H1188, "1 video",CONCATENATE((+COUNTIFS(Video_List!$A:$A,Monitoring!C1188,Video_List!$D:$D,"&lt;=" &amp;Monitoring!L1188)-COUNTIFS(Video_List!$A:$A,Monitoring!C1188,Video_List!$D:$D,"&lt;=" &amp;Monitoring!K1188))+1," videos")))</f>
        <v>1 video</v>
      </c>
      <c r="T1188" s="54" t="s">
        <v>185</v>
      </c>
      <c r="U1188" s="75"/>
      <c r="V1188" s="7" t="str">
        <f t="shared" si="161"/>
        <v/>
      </c>
      <c r="W1188" s="85" t="str">
        <f t="shared" si="165"/>
        <v>yes</v>
      </c>
      <c r="X1188" s="86" t="s">
        <v>32</v>
      </c>
      <c r="Y1188" s="87" t="str">
        <f>+IFERROR(IF(Z1188="#N/C","#N/C",INDEX(Taxonomy_UniqueValues!A:A,MATCH(Z1188,Taxonomy_UniqueValues!B:B,0))),"#N/C")</f>
        <v>Insecta</v>
      </c>
      <c r="Z1188" s="87" t="str">
        <f>+IFERROR(IF(AA1188="#N/C","#N/C",INDEX(Taxonomy_UniqueValues!B:B,MATCH(AA1188,Taxonomy_UniqueValues!C:C,0))),"#N/C")</f>
        <v>Coleoptera</v>
      </c>
      <c r="AA1188" s="87" t="str">
        <f>+IFERROR(IF(AC1188="#N/C","#N/C",INDEX(Taxonomy_UniqueValues!C:C,MATCH(AC1188,Taxonomy_UniqueValues!E:E,0))),"#N/C")</f>
        <v>Polyphaga</v>
      </c>
      <c r="AB1188" s="87" t="str">
        <f>+IFERROR(IF(AC1188="#N/C","#N/C",INDEX(Taxonomy_UniqueValues!D:D,MATCH(AC1188,Taxonomy_UniqueValues!E:E,0))),"#N/C")</f>
        <v>Cucujiformia</v>
      </c>
      <c r="AC1188" s="87" t="str">
        <f>+IFERROR(IF(AD1188="#N/C","#N/C",INDEX(Taxonomy_UniqueValues!E:E,MATCH(AD1188,Taxonomy_UniqueValues!F:F,0))),"#N/C")</f>
        <v>Coccinelloidea</v>
      </c>
      <c r="AD1188" s="87" t="str">
        <f>+IFERROR(IF(AE1188="#N/C","#N/C",INDEX(Taxonomy_UniqueValues!F:F,MATCH(AE1188,Taxonomy_UniqueValues!G:G,0))),"#N/C")</f>
        <v>Coccinellidae</v>
      </c>
      <c r="AE1188" s="87" t="str">
        <f>+IFERROR(IF(AF1188="#N/C","#N/C",INDEX(Taxonomy_UniqueValues!G:G,MATCH(AF1188,Taxonomy_UniqueValues!H:H,0))),"#N/C")</f>
        <v>Coccinellinae</v>
      </c>
      <c r="AF1188" s="89" t="s">
        <v>331</v>
      </c>
      <c r="AG1188" s="88" t="s">
        <v>37</v>
      </c>
      <c r="AH1188" s="39" t="str" cm="1">
        <f t="array" ref="AH1188">IF(LEN(V1188)&gt;1,V1188,_xlfn.LET(_xlpm.cls,Y1188, _xlpm.ord,IFERROR(Z1188,"#N/C"), _xlpm.subord,IFERROR(AA1188,"#N/C"), _xlpm.infr,IFERROR(AB1188,"#N/C"), _xlpm.sf,IFERROR(AC1188,"#N/C"), _xlpm.fam,IFERROR(AD1188,"#N/C"), _xlpm.subfam,IF(TRIM(AE1188)="-","#N/C",IFERROR(AE1188,"#N/C")),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_xlpm.fallback,IF(IFERROR(Z1188,"#N/C")="#N/C",Y1188,IF(IFERROR(AA1188,"#N/C")="#N/C",Z1188,IF(IFERROR(AB1188,"#N/C")="#N/C",AA1188,IF(IFERROR(AC1188,"#N/C")="#N/C",AB1188,IF(IFERROR(AD1188,"#N/C")="#N/C",AC1188,IF(IFERROR(AE1188,"#N/C")="#N/C",AD1188,"#N/C")))))), _xlpm.finalResult,IF(OR(_xlpm.computedResult="",_xlpm.computedResult="#N/C"),_xlpm.fallback,_xlpm.computedResult), INDEX(_xlpm.finalResult,1)))</f>
        <v>ladybug</v>
      </c>
      <c r="AI1188" s="106" t="s">
        <v>35</v>
      </c>
      <c r="AJ1188" s="55" t="str">
        <f t="shared" si="162"/>
        <v>Insecta.Coleoptera.Polyphaga.Cucujiformia.Coccinelloidea.Coccinellidae.Coccinellinae.Harmonia.#N/C</v>
      </c>
    </row>
    <row r="1189" spans="1:36" x14ac:dyDescent="0.25">
      <c r="A1189" s="3">
        <v>228</v>
      </c>
      <c r="B1189" s="50" t="str">
        <f t="shared" si="160"/>
        <v>FAIR-D4_228</v>
      </c>
      <c r="C1189" s="51" t="s">
        <v>908</v>
      </c>
      <c r="D1189" s="4">
        <f t="shared" si="166"/>
        <v>45179</v>
      </c>
      <c r="E1189" s="1" t="s">
        <v>1404</v>
      </c>
      <c r="F1189" s="81" t="str">
        <f>HYPERLINK(VLOOKUP(E1189,Video_List!G:K,5),"video")</f>
        <v>video</v>
      </c>
      <c r="G1189" s="5" t="str">
        <f>IF(ISBLANK(E1189),"",IFERROR(IF(MATCH(E1189,Video_List!$G:$G,)&gt;0,"ok",""),"errr"))</f>
        <v>ok</v>
      </c>
      <c r="H1189" s="1" t="s">
        <v>1404</v>
      </c>
      <c r="I1189" s="81" t="str">
        <f>HYPERLINK(VLOOKUP(H1189,Video_List!G:K,5),"video")</f>
        <v>video</v>
      </c>
      <c r="J1189" s="5" t="str">
        <f>IF(ISBLANK(H1189),"",IFERROR(IF(MATCH(H1189,Video_List!$G:$G,)&gt;0,"ok",""),"error"))</f>
        <v>ok</v>
      </c>
      <c r="K1189" s="2">
        <v>45179.461331018501</v>
      </c>
      <c r="L1189" s="2">
        <v>45179.461979166699</v>
      </c>
      <c r="M1189" s="59">
        <f t="shared" si="157"/>
        <v>6.4814819779712707E-4</v>
      </c>
      <c r="N1189" s="53" t="s">
        <v>46</v>
      </c>
      <c r="O1189" s="54" t="s">
        <v>35</v>
      </c>
      <c r="P1189" s="54" t="s">
        <v>46</v>
      </c>
      <c r="Q1189" s="6">
        <v>228</v>
      </c>
      <c r="R1189" s="5" t="str">
        <f t="shared" si="163"/>
        <v>FAIR-D4/228</v>
      </c>
      <c r="S1189" s="4" t="str">
        <f>IF(ISBLANK(E1189),"",IF(E1189=H1189, "1 video",CONCATENATE((+COUNTIFS(Video_List!$A:$A,Monitoring!C1189,Video_List!$D:$D,"&lt;=" &amp;Monitoring!L1189)-COUNTIFS(Video_List!$A:$A,Monitoring!C1189,Video_List!$D:$D,"&lt;=" &amp;Monitoring!K1189))+1," videos")))</f>
        <v>1 video</v>
      </c>
      <c r="T1189" s="54" t="s">
        <v>34</v>
      </c>
      <c r="U1189" s="75"/>
      <c r="V1189" s="7" t="str">
        <f t="shared" si="161"/>
        <v/>
      </c>
      <c r="W1189" s="85" t="str">
        <f t="shared" si="165"/>
        <v>yes</v>
      </c>
      <c r="X1189" s="87" t="s">
        <v>32</v>
      </c>
      <c r="Y1189" s="87" t="str">
        <f>+IFERROR(IF(Z1189="#N/C","#N/C",INDEX(Taxonomy_UniqueValues!A:A,MATCH(Z1189,Taxonomy_UniqueValues!B:B,0))),"#N/C")</f>
        <v>Insecta</v>
      </c>
      <c r="Z1189" s="87" t="str">
        <f>+IFERROR(IF(AA1189="#N/C","#N/C",INDEX(Taxonomy_UniqueValues!B:B,MATCH(AA1189,Taxonomy_UniqueValues!C:C,0))),"#N/C")</f>
        <v>Diptera</v>
      </c>
      <c r="AA1189" s="87" t="str">
        <f>+IFERROR(IF(AC1189="#N/C","#N/C",INDEX(Taxonomy_UniqueValues!C:C,MATCH(AC1189,Taxonomy_UniqueValues!E:E,0))),"#N/C")</f>
        <v>Brachycera</v>
      </c>
      <c r="AB1189" s="87" t="str">
        <f>+IFERROR(IF(AC1189="#N/C","#N/C",INDEX(Taxonomy_UniqueValues!D:D,MATCH(AC1189,Taxonomy_UniqueValues!E:E,0))),"#N/C")</f>
        <v>Muscomorpha</v>
      </c>
      <c r="AC1189" s="87" t="str">
        <f>+IFERROR(IF(AD1189="#N/C","#N/C",INDEX(Taxonomy_UniqueValues!E:E,MATCH(AD1189,Taxonomy_UniqueValues!F:F,0))),"#N/C")</f>
        <v>Lauxanioidea</v>
      </c>
      <c r="AD1189" s="87" t="str">
        <f>+IFERROR(IF(AE1189="#N/C","#N/C",INDEX(Taxonomy_UniqueValues!F:F,MATCH(AE1189,Taxonomy_UniqueValues!G:G,0))),"#N/C")</f>
        <v>Lauxaniidae</v>
      </c>
      <c r="AE1189" s="87" t="s">
        <v>206</v>
      </c>
      <c r="AF1189" s="89" t="s">
        <v>731</v>
      </c>
      <c r="AG1189" s="88" t="s">
        <v>37</v>
      </c>
      <c r="AH1189" s="39" t="str" cm="1">
        <f t="array" ref="AH1189">IF(LEN(V1189)&gt;1,V1189,_xlfn.LET(_xlpm.cls,Y1189, _xlpm.ord,IFERROR(Z1189,"#N/C"), _xlpm.subord,IFERROR(AA1189,"#N/C"), _xlpm.infr,IFERROR(AB1189,"#N/C"), _xlpm.sf,IFERROR(AC1189,"#N/C"), _xlpm.fam,IFERROR(AD1189,"#N/C"), _xlpm.subfam,IF(TRIM(AE1189)="-","#N/C",IFERROR(AE1189,"#N/C")),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_xlpm.fallback,IF(IFERROR(Z1189,"#N/C")="#N/C",Y1189,IF(IFERROR(AA1189,"#N/C")="#N/C",Z1189,IF(IFERROR(AB1189,"#N/C")="#N/C",AA1189,IF(IFERROR(AC1189,"#N/C")="#N/C",AB1189,IF(IFERROR(AD1189,"#N/C")="#N/C",AC1189,IF(IFERROR(AE1189,"#N/C")="#N/C",AD1189,"#N/C")))))), _xlpm.finalResult,IF(OR(_xlpm.computedResult="",_xlpm.computedResult="#N/C"),_xlpm.fallback,_xlpm.computedResult), INDEX(_xlpm.finalResult,1)))</f>
        <v>fly</v>
      </c>
      <c r="AI1189" s="106" t="s">
        <v>35</v>
      </c>
      <c r="AJ1189" s="55" t="str">
        <f t="shared" si="162"/>
        <v>Insecta.Diptera.Brachycera.Muscomorpha.Lauxanioidea.Lauxaniidae.Lauxaniinae.Calliopum.#N/C</v>
      </c>
    </row>
    <row r="1190" spans="1:36" x14ac:dyDescent="0.25">
      <c r="A1190" s="3">
        <v>229</v>
      </c>
      <c r="B1190" s="50" t="str">
        <f t="shared" si="160"/>
        <v>FAIR-D4_229</v>
      </c>
      <c r="C1190" s="51" t="s">
        <v>908</v>
      </c>
      <c r="D1190" s="4">
        <f t="shared" si="166"/>
        <v>45179</v>
      </c>
      <c r="E1190" s="1" t="s">
        <v>1405</v>
      </c>
      <c r="F1190" s="81" t="str">
        <f>HYPERLINK(VLOOKUP(E1190,Video_List!G:K,5),"video")</f>
        <v>video</v>
      </c>
      <c r="G1190" s="5" t="str">
        <f>IF(ISBLANK(E1190),"",IFERROR(IF(MATCH(E1190,Video_List!$G:$G,)&gt;0,"ok",""),"errr"))</f>
        <v>ok</v>
      </c>
      <c r="H1190" s="1" t="s">
        <v>1405</v>
      </c>
      <c r="I1190" s="81" t="str">
        <f>HYPERLINK(VLOOKUP(H1190,Video_List!G:K,5),"video")</f>
        <v>video</v>
      </c>
      <c r="J1190" s="5" t="str">
        <f>IF(ISBLANK(H1190),"",IFERROR(IF(MATCH(H1190,Video_List!$G:$G,)&gt;0,"ok",""),"error"))</f>
        <v>ok</v>
      </c>
      <c r="K1190" s="2">
        <v>45179.494652777801</v>
      </c>
      <c r="L1190" s="2">
        <v>45179.494722222204</v>
      </c>
      <c r="M1190" s="59">
        <f t="shared" si="157"/>
        <v>6.9444402470253408E-5</v>
      </c>
      <c r="N1190" s="53" t="s">
        <v>31</v>
      </c>
      <c r="O1190" s="54" t="s">
        <v>32</v>
      </c>
      <c r="P1190" s="54" t="s">
        <v>33</v>
      </c>
      <c r="Q1190" s="6">
        <v>229</v>
      </c>
      <c r="R1190" s="5" t="str">
        <f t="shared" si="163"/>
        <v>FAIR-D4/229</v>
      </c>
      <c r="S1190" s="4" t="str">
        <f>IF(ISBLANK(E1190),"",IF(E1190=H1190, "1 video",CONCATENATE((+COUNTIFS(Video_List!$A:$A,Monitoring!C1190,Video_List!$D:$D,"&lt;=" &amp;Monitoring!L1190)-COUNTIFS(Video_List!$A:$A,Monitoring!C1190,Video_List!$D:$D,"&lt;=" &amp;Monitoring!K1190))+1," videos")))</f>
        <v>1 video</v>
      </c>
      <c r="T1190" s="54" t="s">
        <v>34</v>
      </c>
      <c r="U1190" s="75"/>
      <c r="V1190" s="7" t="str">
        <f t="shared" si="161"/>
        <v/>
      </c>
      <c r="W1190" s="85" t="str">
        <f t="shared" si="165"/>
        <v>yes</v>
      </c>
      <c r="X1190" s="86" t="s">
        <v>35</v>
      </c>
      <c r="Y1190" s="87" t="str">
        <f>+IFERROR(IF(Z1190="#N/C","#N/C",INDEX(Taxonomy_UniqueValues!A:A,MATCH(Z1190,Taxonomy_UniqueValues!B:B,0))),"#N/C")</f>
        <v>Insecta</v>
      </c>
      <c r="Z1190" s="87" t="str">
        <f>+IFERROR(IF(AA1190="#N/C","#N/C",INDEX(Taxonomy_UniqueValues!B:B,MATCH(AA1190,Taxonomy_UniqueValues!C:C,0))),"#N/C")</f>
        <v>Diptera</v>
      </c>
      <c r="AA1190" s="87" t="str">
        <f>+IFERROR(IF(AC1190="#N/C","#N/C",INDEX(Taxonomy_UniqueValues!C:C,MATCH(AC1190,Taxonomy_UniqueValues!E:E,0))),"#N/C")</f>
        <v>Brachycera</v>
      </c>
      <c r="AB1190" s="87" t="str">
        <f>+IFERROR(IF(AC1190="#N/C","#N/C",INDEX(Taxonomy_UniqueValues!D:D,MATCH(AC1190,Taxonomy_UniqueValues!E:E,0))),"#N/C")</f>
        <v>Muscomorpha</v>
      </c>
      <c r="AC1190" s="87" t="str">
        <f>+IFERROR(IF(AD1190="#N/C","#N/C",INDEX(Taxonomy_UniqueValues!E:E,MATCH(AD1190,Taxonomy_UniqueValues!F:F,0))),"#N/C")</f>
        <v>Muscoidea</v>
      </c>
      <c r="AD1190" s="87" t="s">
        <v>1397</v>
      </c>
      <c r="AE1190" s="87" t="str">
        <f>+IFERROR(IF(AF1190="#N/C","#N/C",INDEX(Taxonomy_UniqueValues!G:G,MATCH(AF1190,Taxonomy_UniqueValues!H:H,0))),"#N/C")</f>
        <v>#N/C</v>
      </c>
      <c r="AF1190" s="89" t="str">
        <f>+IFERROR(IF(AG1190="#N/C","#N/C",INDEX(Taxonomy_UniqueValues!H:H,MATCH(AG1190,Taxonomy_UniqueValues!I:I,0))),"#N/C")</f>
        <v>#N/C</v>
      </c>
      <c r="AG1190" s="88" t="s">
        <v>37</v>
      </c>
      <c r="AH1190" s="39" t="str" cm="1">
        <f t="array" ref="AH1190">IF(LEN(V1190)&gt;1,V1190,_xlfn.LET(_xlpm.cls,Y1190, _xlpm.ord,IFERROR(Z1190,"#N/C"), _xlpm.subord,IFERROR(AA1190,"#N/C"), _xlpm.infr,IFERROR(AB1190,"#N/C"), _xlpm.sf,IFERROR(AC1190,"#N/C"), _xlpm.fam,IFERROR(AD1190,"#N/C"), _xlpm.subfam,IF(TRIM(AE1190)="-","#N/C",IFERROR(AE1190,"#N/C")),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_xlpm.fallback,IF(IFERROR(Z1190,"#N/C")="#N/C",Y1190,IF(IFERROR(AA1190,"#N/C")="#N/C",Z1190,IF(IFERROR(AB1190,"#N/C")="#N/C",AA1190,IF(IFERROR(AC1190,"#N/C")="#N/C",AB1190,IF(IFERROR(AD1190,"#N/C")="#N/C",AC1190,IF(IFERROR(AE1190,"#N/C")="#N/C",AD1190,"#N/C")))))), _xlpm.finalResult,IF(OR(_xlpm.computedResult="",_xlpm.computedResult="#N/C"),_xlpm.fallback,_xlpm.computedResult), INDEX(_xlpm.finalResult,1)))</f>
        <v>fly</v>
      </c>
      <c r="AI1190" s="106" t="s">
        <v>35</v>
      </c>
      <c r="AJ1190" s="55" t="str">
        <f t="shared" si="162"/>
        <v>Insecta.Diptera.Brachycera.Muscomorpha.Muscoidea.Muscidae.#N/C.#N/C.#N/C</v>
      </c>
    </row>
    <row r="1191" spans="1:36" x14ac:dyDescent="0.25">
      <c r="A1191" s="3">
        <v>230</v>
      </c>
      <c r="B1191" s="50" t="str">
        <f t="shared" si="160"/>
        <v>FAIR-D4_230</v>
      </c>
      <c r="C1191" s="51" t="s">
        <v>908</v>
      </c>
      <c r="D1191" s="4">
        <f t="shared" si="166"/>
        <v>45179</v>
      </c>
      <c r="E1191" s="1" t="s">
        <v>1406</v>
      </c>
      <c r="F1191" s="81" t="str">
        <f>HYPERLINK(VLOOKUP(E1191,Video_List!G:K,5),"video")</f>
        <v>video</v>
      </c>
      <c r="G1191" s="5" t="str">
        <f>IF(ISBLANK(E1191),"",IFERROR(IF(MATCH(E1191,Video_List!$G:$G,)&gt;0,"ok",""),"errr"))</f>
        <v>ok</v>
      </c>
      <c r="H1191" s="1" t="s">
        <v>1406</v>
      </c>
      <c r="I1191" s="81" t="str">
        <f>HYPERLINK(VLOOKUP(H1191,Video_List!G:K,5),"video")</f>
        <v>video</v>
      </c>
      <c r="J1191" s="5" t="str">
        <f>IF(ISBLANK(H1191),"",IFERROR(IF(MATCH(H1191,Video_List!$G:$G,)&gt;0,"ok",""),"error"))</f>
        <v>ok</v>
      </c>
      <c r="K1191" s="2">
        <v>45179.566944444399</v>
      </c>
      <c r="L1191" s="2">
        <v>45179.568946759297</v>
      </c>
      <c r="M1191" s="59">
        <f t="shared" si="157"/>
        <v>2.0023148972541094E-3</v>
      </c>
      <c r="N1191" s="53" t="s">
        <v>31</v>
      </c>
      <c r="O1191" s="54" t="s">
        <v>35</v>
      </c>
      <c r="P1191" s="54" t="s">
        <v>33</v>
      </c>
      <c r="Q1191" s="6">
        <v>230</v>
      </c>
      <c r="R1191" s="5" t="str">
        <f t="shared" si="163"/>
        <v>FAIR-D4/230</v>
      </c>
      <c r="S1191" s="4" t="str">
        <f>IF(ISBLANK(E1191),"",IF(E1191=H1191, "1 video",CONCATENATE((+COUNTIFS(Video_List!$A:$A,Monitoring!C1191,Video_List!$D:$D,"&lt;=" &amp;Monitoring!L1191)-COUNTIFS(Video_List!$A:$A,Monitoring!C1191,Video_List!$D:$D,"&lt;=" &amp;Monitoring!K1191))+1," videos")))</f>
        <v>1 video</v>
      </c>
      <c r="T1191" s="54" t="s">
        <v>185</v>
      </c>
      <c r="U1191" s="75"/>
      <c r="V1191" s="7" t="str">
        <f t="shared" si="161"/>
        <v/>
      </c>
      <c r="W1191" s="85" t="str">
        <f t="shared" si="165"/>
        <v>yes</v>
      </c>
      <c r="X1191" s="87" t="s">
        <v>32</v>
      </c>
      <c r="Y1191" s="87" t="str">
        <f>+IFERROR(IF(Z1191="#N/C","#N/C",INDEX(Taxonomy_UniqueValues!A:A,MATCH(Z1191,Taxonomy_UniqueValues!B:B,0))),"#N/C")</f>
        <v>Insecta</v>
      </c>
      <c r="Z1191" s="87" t="str">
        <f>+IFERROR(IF(AA1191="#N/C","#N/C",INDEX(Taxonomy_UniqueValues!B:B,MATCH(AA1191,Taxonomy_UniqueValues!C:C,0))),"#N/C")</f>
        <v>Coleoptera</v>
      </c>
      <c r="AA1191" s="87" t="str">
        <f>+IFERROR(IF(AC1191="#N/C","#N/C",INDEX(Taxonomy_UniqueValues!C:C,MATCH(AC1191,Taxonomy_UniqueValues!E:E,0))),"#N/C")</f>
        <v>Polyphaga</v>
      </c>
      <c r="AB1191" s="87" t="str">
        <f>+IFERROR(IF(AC1191="#N/C","#N/C",INDEX(Taxonomy_UniqueValues!D:D,MATCH(AC1191,Taxonomy_UniqueValues!E:E,0))),"#N/C")</f>
        <v>Cucujiformia</v>
      </c>
      <c r="AC1191" s="87" t="str">
        <f>+IFERROR(IF(AD1191="#N/C","#N/C",INDEX(Taxonomy_UniqueValues!E:E,MATCH(AD1191,Taxonomy_UniqueValues!F:F,0))),"#N/C")</f>
        <v>Coccinelloidea</v>
      </c>
      <c r="AD1191" s="87" t="str">
        <f>+IFERROR(IF(AE1191="#N/C","#N/C",INDEX(Taxonomy_UniqueValues!F:F,MATCH(AE1191,Taxonomy_UniqueValues!G:G,0))),"#N/C")</f>
        <v>Coccinellidae</v>
      </c>
      <c r="AE1191" s="87" t="str">
        <f>+IFERROR(IF(AF1191="#N/C","#N/C",INDEX(Taxonomy_UniqueValues!G:G,MATCH(AF1191,Taxonomy_UniqueValues!H:H,0))),"#N/C")</f>
        <v>Coccinellinae</v>
      </c>
      <c r="AF1191" s="89" t="s">
        <v>331</v>
      </c>
      <c r="AG1191" s="88" t="s">
        <v>37</v>
      </c>
      <c r="AH1191" s="39" t="str" cm="1">
        <f t="array" ref="AH1191">IF(LEN(V1191)&gt;1,V1191,_xlfn.LET(_xlpm.cls,Y1191, _xlpm.ord,IFERROR(Z1191,"#N/C"), _xlpm.subord,IFERROR(AA1191,"#N/C"), _xlpm.infr,IFERROR(AB1191,"#N/C"), _xlpm.sf,IFERROR(AC1191,"#N/C"), _xlpm.fam,IFERROR(AD1191,"#N/C"), _xlpm.subfam,IF(TRIM(AE1191)="-","#N/C",IFERROR(AE1191,"#N/C")),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_xlpm.fallback,IF(IFERROR(Z1191,"#N/C")="#N/C",Y1191,IF(IFERROR(AA1191,"#N/C")="#N/C",Z1191,IF(IFERROR(AB1191,"#N/C")="#N/C",AA1191,IF(IFERROR(AC1191,"#N/C")="#N/C",AB1191,IF(IFERROR(AD1191,"#N/C")="#N/C",AC1191,IF(IFERROR(AE1191,"#N/C")="#N/C",AD1191,"#N/C")))))), _xlpm.finalResult,IF(OR(_xlpm.computedResult="",_xlpm.computedResult="#N/C"),_xlpm.fallback,_xlpm.computedResult), INDEX(_xlpm.finalResult,1)))</f>
        <v>ladybug</v>
      </c>
      <c r="AI1191" s="106" t="s">
        <v>35</v>
      </c>
      <c r="AJ1191" s="55" t="str">
        <f t="shared" si="162"/>
        <v>Insecta.Coleoptera.Polyphaga.Cucujiformia.Coccinelloidea.Coccinellidae.Coccinellinae.Harmonia.#N/C</v>
      </c>
    </row>
    <row r="1192" spans="1:36" x14ac:dyDescent="0.25">
      <c r="A1192" s="3">
        <v>231</v>
      </c>
      <c r="B1192" s="50" t="str">
        <f t="shared" si="160"/>
        <v>FAIR-D4_231</v>
      </c>
      <c r="C1192" s="51" t="s">
        <v>908</v>
      </c>
      <c r="D1192" s="4">
        <f t="shared" si="166"/>
        <v>45179</v>
      </c>
      <c r="E1192" s="1" t="s">
        <v>1407</v>
      </c>
      <c r="F1192" s="81" t="str">
        <f>HYPERLINK(VLOOKUP(E1192,Video_List!G:K,5),"video")</f>
        <v>video</v>
      </c>
      <c r="G1192" s="5" t="str">
        <f>IF(ISBLANK(E1192),"",IFERROR(IF(MATCH(E1192,Video_List!$G:$G,)&gt;0,"ok",""),"errr"))</f>
        <v>ok</v>
      </c>
      <c r="H1192" s="1" t="s">
        <v>1407</v>
      </c>
      <c r="I1192" s="81" t="str">
        <f>HYPERLINK(VLOOKUP(H1192,Video_List!G:K,5),"video")</f>
        <v>video</v>
      </c>
      <c r="J1192" s="5" t="str">
        <f>IF(ISBLANK(H1192),"",IFERROR(IF(MATCH(H1192,Video_List!$G:$G,)&gt;0,"ok",""),"error"))</f>
        <v>ok</v>
      </c>
      <c r="K1192" s="2">
        <v>45179.725266203699</v>
      </c>
      <c r="L1192" s="2">
        <v>45179.726342592599</v>
      </c>
      <c r="M1192" s="59">
        <f t="shared" si="157"/>
        <v>1.0763889004010707E-3</v>
      </c>
      <c r="N1192" s="53" t="s">
        <v>31</v>
      </c>
      <c r="O1192" s="54" t="s">
        <v>32</v>
      </c>
      <c r="P1192" s="54" t="s">
        <v>33</v>
      </c>
      <c r="Q1192" s="6">
        <v>231</v>
      </c>
      <c r="R1192" s="5" t="str">
        <f t="shared" si="163"/>
        <v>FAIR-D4/231</v>
      </c>
      <c r="S1192" s="4" t="str">
        <f>IF(ISBLANK(E1192),"",IF(E1192=H1192, "1 video",CONCATENATE((+COUNTIFS(Video_List!$A:$A,Monitoring!C1192,Video_List!$D:$D,"&lt;=" &amp;Monitoring!L1192)-COUNTIFS(Video_List!$A:$A,Monitoring!C1192,Video_List!$D:$D,"&lt;=" &amp;Monitoring!K1192))+1," videos")))</f>
        <v>1 video</v>
      </c>
      <c r="T1192" s="54" t="s">
        <v>34</v>
      </c>
      <c r="U1192" s="75"/>
      <c r="V1192" s="7" t="str">
        <f t="shared" si="161"/>
        <v/>
      </c>
      <c r="W1192" s="85" t="str">
        <f t="shared" si="165"/>
        <v>yes</v>
      </c>
      <c r="X1192" s="87" t="s">
        <v>35</v>
      </c>
      <c r="Y1192" s="87" t="str">
        <f>+IFERROR(IF(Z1192="#N/C","#N/C",IF(Z1192=0,INDEX(Taxonomy_UniqueValues!A:A,MATCH(AA1192,Taxonomy_UniqueValues!C:C,0)),INDEX(Taxonomy_UniqueValues!A:A,MATCH(Z1192,Taxonomy_UniqueValues!B:B,0)))),"#N/C")</f>
        <v>Insecta</v>
      </c>
      <c r="Z1192" s="87" t="str">
        <f>+IFERROR(IF(AA1192="#N/C","#N/C",IF(AA1192=0,INDEX(Taxonomy_UniqueValues!B:B,MATCH(AB1192,Taxonomy_UniqueValues!D:D,0)),INDEX(Taxonomy_UniqueValues!B:B,MATCH(AA1192,Taxonomy_UniqueValues!C:C,0)))),"#N/C")</f>
        <v>Diptera</v>
      </c>
      <c r="AA1192" s="87" t="str">
        <f>+IFERROR(IF(AB1192="#N/C","#N/C",IF(AB1192=0,INDEX(Taxonomy_UniqueValues!C:C,MATCH(AC1192,Taxonomy_UniqueValues!E:E,0)),INDEX(Taxonomy_UniqueValues!C:C,MATCH(AB1192,Taxonomy_UniqueValues!D:D,0)))),"#N/C")</f>
        <v>Brachycera</v>
      </c>
      <c r="AB1192" s="87" t="str">
        <f>+IFERROR(IF(AC1192="#N/C","#N/C",IF(AC1192=0,INDEX(Taxonomy_UniqueValues!D:D,MATCH(AD1192,Taxonomy_UniqueValues!F:F,0)),INDEX(Taxonomy_UniqueValues!D:D,MATCH(AC1192,Taxonomy_UniqueValues!E:E,0)))),"#N/C")</f>
        <v>Muscomorpha</v>
      </c>
      <c r="AC1192" s="87" t="str">
        <f>+IFERROR(IF(AD1192="#N/C","#N/C",IF(AD1192=0,INDEX(Taxonomy_UniqueValues!E:E,MATCH(AE1192,Taxonomy_UniqueValues!G:G,0)),INDEX(Taxonomy_UniqueValues!E:E,MATCH(AD1192,Taxonomy_UniqueValues!F:F,0)))),"#N/C")</f>
        <v>Muscoidea</v>
      </c>
      <c r="AD1192" s="87" t="str">
        <f>+IFERROR(IF(AE1192="#N/C","#N/C",IF(AE1192=0,INDEX(Taxonomy_UniqueValues!F:F,MATCH(AF1192,Taxonomy_UniqueValues!H:H,0)),INDEX(Taxonomy_UniqueValues!F:F,MATCH(AE1192,Taxonomy_UniqueValues!G:G,0)))),"#N/C")</f>
        <v>Fanniidae</v>
      </c>
      <c r="AE1192" s="87">
        <f>+IFERROR(IF(AF1192="#N/C","#N/C",INDEX(Taxonomy_UniqueValues!G:G,MATCH(AF1192,Taxonomy_UniqueValues!H:H,0))),"#N/C")</f>
        <v>0</v>
      </c>
      <c r="AF1192" s="89" t="s">
        <v>39</v>
      </c>
      <c r="AG1192" s="88" t="s">
        <v>37</v>
      </c>
      <c r="AH1192" s="39" t="str" cm="1">
        <f t="array" ref="AH1192">IF(LEN(V1192)&gt;1,V1192,_xlfn.LET(_xlpm.cls,Y1192, _xlpm.ord,IFERROR(Z1192,"#N/C"), _xlpm.subord,IFERROR(AA1192,"#N/C"), _xlpm.infr,IFERROR(AB1192,"#N/C"), _xlpm.sf,IFERROR(AC1192,"#N/C"), _xlpm.fam,IFERROR(AD1192,"#N/C"), _xlpm.subfam,IF(TRIM(AE1192)="-","#N/C",IFERROR(AE1192,"#N/C")),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_xlpm.fallback,IF(IFERROR(Z1192,"#N/C")="#N/C",Y1192,IF(IFERROR(AA1192,"#N/C")="#N/C",Z1192,IF(IFERROR(AB1192,"#N/C")="#N/C",AA1192,IF(IFERROR(AC1192,"#N/C")="#N/C",AB1192,IF(IFERROR(AD1192,"#N/C")="#N/C",AC1192,IF(IFERROR(AE1192,"#N/C")="#N/C",AD1192,"#N/C")))))), _xlpm.finalResult,IF(OR(_xlpm.computedResult="",_xlpm.computedResult="#N/C"),_xlpm.fallback,_xlpm.computedResult), INDEX(_xlpm.finalResult,1)))</f>
        <v>fly</v>
      </c>
      <c r="AI1192" s="106" t="s">
        <v>35</v>
      </c>
      <c r="AJ1192" s="55" t="str">
        <f t="shared" si="162"/>
        <v>Insecta.Diptera.Brachycera.Muscomorpha.Muscoidea.Fanniidae.0.Fannia.#N/C</v>
      </c>
    </row>
    <row r="1193" spans="1:36" x14ac:dyDescent="0.25">
      <c r="A1193" s="3">
        <v>232</v>
      </c>
      <c r="B1193" s="50" t="str">
        <f t="shared" si="160"/>
        <v>FAIR-D4_232</v>
      </c>
      <c r="C1193" s="51" t="s">
        <v>908</v>
      </c>
      <c r="D1193" s="4">
        <f t="shared" si="166"/>
        <v>45179</v>
      </c>
      <c r="E1193" s="1" t="s">
        <v>1408</v>
      </c>
      <c r="F1193" s="81" t="str">
        <f>HYPERLINK(VLOOKUP(E1193,Video_List!G:K,5),"video")</f>
        <v>video</v>
      </c>
      <c r="G1193" s="5" t="str">
        <f>IF(ISBLANK(E1193),"",IFERROR(IF(MATCH(E1193,Video_List!$G:$G,)&gt;0,"ok",""),"errr"))</f>
        <v>ok</v>
      </c>
      <c r="H1193" s="1" t="s">
        <v>1408</v>
      </c>
      <c r="I1193" s="81" t="str">
        <f>HYPERLINK(VLOOKUP(H1193,Video_List!G:K,5),"video")</f>
        <v>video</v>
      </c>
      <c r="J1193" s="5" t="str">
        <f>IF(ISBLANK(H1193),"",IFERROR(IF(MATCH(H1193,Video_List!$G:$G,)&gt;0,"ok",""),"error"))</f>
        <v>ok</v>
      </c>
      <c r="K1193" s="2">
        <v>45179.732037037</v>
      </c>
      <c r="L1193" s="2">
        <v>45179.735254629602</v>
      </c>
      <c r="M1193" s="59">
        <f t="shared" si="157"/>
        <v>3.2175926025956869E-3</v>
      </c>
      <c r="N1193" s="53" t="s">
        <v>46</v>
      </c>
      <c r="O1193" s="54" t="s">
        <v>35</v>
      </c>
      <c r="P1193" s="54" t="s">
        <v>46</v>
      </c>
      <c r="Q1193" s="6">
        <v>232</v>
      </c>
      <c r="R1193" s="5" t="str">
        <f t="shared" si="163"/>
        <v>FAIR-D4/232</v>
      </c>
      <c r="S1193" s="4" t="str">
        <f>IF(ISBLANK(E1193),"",IF(E1193=H1193, "1 video",CONCATENATE((+COUNTIFS(Video_List!$A:$A,Monitoring!C1193,Video_List!$D:$D,"&lt;=" &amp;Monitoring!L1193)-COUNTIFS(Video_List!$A:$A,Monitoring!C1193,Video_List!$D:$D,"&lt;=" &amp;Monitoring!K1193))+1," videos")))</f>
        <v>1 video</v>
      </c>
      <c r="T1193" s="54" t="s">
        <v>34</v>
      </c>
      <c r="U1193" s="75"/>
      <c r="V1193" s="7" t="str">
        <f t="shared" si="161"/>
        <v/>
      </c>
      <c r="W1193" s="85" t="str">
        <f t="shared" si="165"/>
        <v>yes</v>
      </c>
      <c r="X1193" s="86" t="s">
        <v>35</v>
      </c>
      <c r="Y1193" s="87" t="str">
        <f>+IFERROR(IF(Z1193="#N/C","#N/C",INDEX(Taxonomy_UniqueValues!A:A,MATCH(Z1193,Taxonomy_UniqueValues!B:B,0))),"#N/C")</f>
        <v>Insecta</v>
      </c>
      <c r="Z1193" s="87" t="str">
        <f>+IFERROR(IF(AA1193="#N/C","#N/C",INDEX(Taxonomy_UniqueValues!B:B,MATCH(AA1193,Taxonomy_UniqueValues!C:C,0))),"#N/C")</f>
        <v>Diptera</v>
      </c>
      <c r="AA1193" s="87" t="str">
        <f>+IFERROR(IF(AC1193="#N/C","#N/C",INDEX(Taxonomy_UniqueValues!C:C,MATCH(AC1193,Taxonomy_UniqueValues!E:E,0))),"#N/C")</f>
        <v>Brachycera</v>
      </c>
      <c r="AB1193" s="87" t="str">
        <f>+IFERROR(IF(AC1193="#N/C","#N/C",INDEX(Taxonomy_UniqueValues!D:D,MATCH(AC1193,Taxonomy_UniqueValues!E:E,0))),"#N/C")</f>
        <v>Muscomorpha</v>
      </c>
      <c r="AC1193" s="87" t="str">
        <f>+IFERROR(IF(AD1193="#N/C","#N/C",INDEX(Taxonomy_UniqueValues!E:E,MATCH(AD1193,Taxonomy_UniqueValues!F:F,0))),"#N/C")</f>
        <v>Lauxanioidea</v>
      </c>
      <c r="AD1193" s="87" t="str">
        <f>+IFERROR(IF(AE1193="#N/C","#N/C",INDEX(Taxonomy_UniqueValues!F:F,MATCH(AE1193,Taxonomy_UniqueValues!G:G,0))),"#N/C")</f>
        <v>Lauxaniidae</v>
      </c>
      <c r="AE1193" s="87" t="s">
        <v>206</v>
      </c>
      <c r="AF1193" s="89" t="s">
        <v>731</v>
      </c>
      <c r="AG1193" s="88" t="s">
        <v>37</v>
      </c>
      <c r="AH1193" s="39" t="str" cm="1">
        <f t="array" ref="AH1193">IF(LEN(V1193)&gt;1,V1193,_xlfn.LET(_xlpm.cls,Y1193, _xlpm.ord,IFERROR(Z1193,"#N/C"), _xlpm.subord,IFERROR(AA1193,"#N/C"), _xlpm.infr,IFERROR(AB1193,"#N/C"), _xlpm.sf,IFERROR(AC1193,"#N/C"), _xlpm.fam,IFERROR(AD1193,"#N/C"), _xlpm.subfam,IF(TRIM(AE1193)="-","#N/C",IFERROR(AE1193,"#N/C")),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_xlpm.fallback,IF(IFERROR(Z1193,"#N/C")="#N/C",Y1193,IF(IFERROR(AA1193,"#N/C")="#N/C",Z1193,IF(IFERROR(AB1193,"#N/C")="#N/C",AA1193,IF(IFERROR(AC1193,"#N/C")="#N/C",AB1193,IF(IFERROR(AD1193,"#N/C")="#N/C",AC1193,IF(IFERROR(AE1193,"#N/C")="#N/C",AD1193,"#N/C")))))), _xlpm.finalResult,IF(OR(_xlpm.computedResult="",_xlpm.computedResult="#N/C"),_xlpm.fallback,_xlpm.computedResult), INDEX(_xlpm.finalResult,1)))</f>
        <v>fly</v>
      </c>
      <c r="AI1193" s="106" t="s">
        <v>35</v>
      </c>
      <c r="AJ1193" s="55" t="str">
        <f t="shared" si="162"/>
        <v>Insecta.Diptera.Brachycera.Muscomorpha.Lauxanioidea.Lauxaniidae.Lauxaniinae.Calliopum.#N/C</v>
      </c>
    </row>
    <row r="1194" spans="1:36" x14ac:dyDescent="0.25">
      <c r="A1194" s="3">
        <v>233</v>
      </c>
      <c r="B1194" s="50" t="str">
        <f t="shared" si="160"/>
        <v>FAIR-D4_233</v>
      </c>
      <c r="C1194" s="51" t="s">
        <v>908</v>
      </c>
      <c r="D1194" s="4">
        <f t="shared" si="166"/>
        <v>45179</v>
      </c>
      <c r="E1194" s="1" t="s">
        <v>1409</v>
      </c>
      <c r="F1194" s="81" t="str">
        <f>HYPERLINK(VLOOKUP(E1194,Video_List!G:K,5),"video")</f>
        <v>video</v>
      </c>
      <c r="G1194" s="5" t="str">
        <f>IF(ISBLANK(E1194),"",IFERROR(IF(MATCH(E1194,Video_List!$G:$G,)&gt;0,"ok",""),"errr"))</f>
        <v>ok</v>
      </c>
      <c r="H1194" s="1" t="s">
        <v>1409</v>
      </c>
      <c r="I1194" s="81" t="str">
        <f>HYPERLINK(VLOOKUP(H1194,Video_List!G:K,5),"video")</f>
        <v>video</v>
      </c>
      <c r="J1194" s="5" t="str">
        <f>IF(ISBLANK(H1194),"",IFERROR(IF(MATCH(H1194,Video_List!$G:$G,)&gt;0,"ok",""),"error"))</f>
        <v>ok</v>
      </c>
      <c r="K1194" s="2">
        <v>45179.743738425903</v>
      </c>
      <c r="L1194" s="2">
        <v>45179.743796296301</v>
      </c>
      <c r="M1194" s="59">
        <f t="shared" ref="M1194:M1208" si="167">IF(ISBLANK(E1194),"",L1194-K1194)</f>
        <v>5.7870398450177163E-5</v>
      </c>
      <c r="N1194" s="53" t="s">
        <v>31</v>
      </c>
      <c r="O1194" s="54" t="s">
        <v>32</v>
      </c>
      <c r="P1194" s="54" t="s">
        <v>33</v>
      </c>
      <c r="Q1194" s="6">
        <v>233</v>
      </c>
      <c r="R1194" s="5" t="str">
        <f t="shared" si="163"/>
        <v>FAIR-D4/233</v>
      </c>
      <c r="S1194" s="4" t="str">
        <f>IF(ISBLANK(E1194),"",IF(E1194=H1194, "1 video",CONCATENATE((+COUNTIFS(Video_List!$A:$A,Monitoring!C1194,Video_List!$D:$D,"&lt;=" &amp;Monitoring!L1194)-COUNTIFS(Video_List!$A:$A,Monitoring!C1194,Video_List!$D:$D,"&lt;=" &amp;Monitoring!K1194))+1," videos")))</f>
        <v>1 video</v>
      </c>
      <c r="T1194" s="54" t="s">
        <v>34</v>
      </c>
      <c r="U1194" s="75"/>
      <c r="V1194" s="7" t="str">
        <f t="shared" si="161"/>
        <v/>
      </c>
      <c r="W1194" s="85" t="str">
        <f t="shared" si="165"/>
        <v>yes</v>
      </c>
      <c r="X1194" s="87" t="s">
        <v>32</v>
      </c>
      <c r="Y1194" s="87" t="str">
        <f>+IFERROR(IF(Z1194="#N/C","#N/C",INDEX(Taxonomy_UniqueValues!A:A,MATCH(Z1194,Taxonomy_UniqueValues!B:B,0))),"#N/C")</f>
        <v>Insecta</v>
      </c>
      <c r="Z1194" s="87" t="str">
        <f>+IFERROR(IF(AA1194="#N/C","#N/C",INDEX(Taxonomy_UniqueValues!B:B,MATCH(AA1194,Taxonomy_UniqueValues!C:C,0))),"#N/C")</f>
        <v>Diptera</v>
      </c>
      <c r="AA1194" s="87" t="str">
        <f>+IFERROR(IF(AC1194="#N/C","#N/C",INDEX(Taxonomy_UniqueValues!C:C,MATCH(AC1194,Taxonomy_UniqueValues!E:E,0))),"#N/C")</f>
        <v>Brachycera</v>
      </c>
      <c r="AB1194" s="87" t="str">
        <f>+IFERROR(IF(AC1194="#N/C","#N/C",INDEX(Taxonomy_UniqueValues!D:D,MATCH(AC1194,Taxonomy_UniqueValues!E:E,0))),"#N/C")</f>
        <v>Muscomorpha</v>
      </c>
      <c r="AC1194" s="87" t="str">
        <f>+IFERROR(IF(AD1194="#N/C","#N/C",INDEX(Taxonomy_UniqueValues!E:E,MATCH(AD1194,Taxonomy_UniqueValues!F:F,0))),"#N/C")</f>
        <v>Muscoidea</v>
      </c>
      <c r="AD1194" s="87" t="str">
        <f>+IFERROR(IF(AE1194="#N/C","#N/C",INDEX(Taxonomy_UniqueValues!F:F,MATCH(AE1194,Taxonomy_UniqueValues!G:G,0))),"#N/C")</f>
        <v>Anthomyiidae</v>
      </c>
      <c r="AE1194" s="87" t="s">
        <v>1410</v>
      </c>
      <c r="AF1194" s="89" t="s">
        <v>603</v>
      </c>
      <c r="AG1194" s="88" t="s">
        <v>37</v>
      </c>
      <c r="AH1194" s="39" t="str" cm="1">
        <f t="array" ref="AH1194">IF(LEN(V1194)&gt;1,V1194,_xlfn.LET(_xlpm.cls,Y1194, _xlpm.ord,IFERROR(Z1194,"#N/C"), _xlpm.subord,IFERROR(AA1194,"#N/C"), _xlpm.infr,IFERROR(AB1194,"#N/C"), _xlpm.sf,IFERROR(AC1194,"#N/C"), _xlpm.fam,IFERROR(AD1194,"#N/C"), _xlpm.subfam,IF(TRIM(AE1194)="-","#N/C",IFERROR(AE1194,"#N/C")),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_xlpm.fallback,IF(IFERROR(Z1194,"#N/C")="#N/C",Y1194,IF(IFERROR(AA1194,"#N/C")="#N/C",Z1194,IF(IFERROR(AB1194,"#N/C")="#N/C",AA1194,IF(IFERROR(AC1194,"#N/C")="#N/C",AB1194,IF(IFERROR(AD1194,"#N/C")="#N/C",AC1194,IF(IFERROR(AE1194,"#N/C")="#N/C",AD1194,"#N/C")))))), _xlpm.finalResult,IF(OR(_xlpm.computedResult="",_xlpm.computedResult="#N/C"),_xlpm.fallback,_xlpm.computedResult), INDEX(_xlpm.finalResult,1)))</f>
        <v>fly</v>
      </c>
      <c r="AI1194" s="106" t="s">
        <v>35</v>
      </c>
      <c r="AJ1194" s="55" t="str">
        <f t="shared" si="162"/>
        <v>Insecta.Diptera.Brachycera.Muscomorpha.Muscoidea.Anthomyiidae.Anthomyiinae.Anthomyia.#N/C</v>
      </c>
    </row>
    <row r="1195" spans="1:36" x14ac:dyDescent="0.25">
      <c r="A1195" s="3">
        <v>234</v>
      </c>
      <c r="B1195" s="50" t="str">
        <f t="shared" si="160"/>
        <v>FAIR-D4_234</v>
      </c>
      <c r="C1195" s="51" t="s">
        <v>908</v>
      </c>
      <c r="D1195" s="4">
        <f t="shared" si="166"/>
        <v>45180</v>
      </c>
      <c r="E1195" s="1" t="s">
        <v>1411</v>
      </c>
      <c r="F1195" s="81" t="str">
        <f>HYPERLINK(VLOOKUP(E1195,Video_List!G:K,5),"video")</f>
        <v>video</v>
      </c>
      <c r="G1195" s="5" t="str">
        <f>IF(ISBLANK(E1195),"",IFERROR(IF(MATCH(E1195,Video_List!$G:$G,)&gt;0,"ok",""),"errr"))</f>
        <v>ok</v>
      </c>
      <c r="H1195" s="1" t="s">
        <v>1411</v>
      </c>
      <c r="I1195" s="81" t="str">
        <f>HYPERLINK(VLOOKUP(H1195,Video_List!G:K,5),"video")</f>
        <v>video</v>
      </c>
      <c r="J1195" s="5" t="str">
        <f>IF(ISBLANK(H1195),"",IFERROR(IF(MATCH(H1195,Video_List!$G:$G,)&gt;0,"ok",""),"error"))</f>
        <v>ok</v>
      </c>
      <c r="K1195" s="2">
        <v>45180.464571759301</v>
      </c>
      <c r="L1195" s="2">
        <v>45180.464699074102</v>
      </c>
      <c r="M1195" s="59">
        <f t="shared" si="167"/>
        <v>1.2731480092043057E-4</v>
      </c>
      <c r="N1195" s="53" t="s">
        <v>31</v>
      </c>
      <c r="O1195" s="54" t="s">
        <v>32</v>
      </c>
      <c r="P1195" s="54" t="s">
        <v>33</v>
      </c>
      <c r="Q1195" s="6">
        <v>234</v>
      </c>
      <c r="R1195" s="5" t="str">
        <f t="shared" si="163"/>
        <v>FAIR-D4/234</v>
      </c>
      <c r="S1195" s="4" t="str">
        <f>IF(ISBLANK(E1195),"",IF(E1195=H1195, "1 video",CONCATENATE((+COUNTIFS(Video_List!$A:$A,Monitoring!C1195,Video_List!$D:$D,"&lt;=" &amp;Monitoring!L1195)-COUNTIFS(Video_List!$A:$A,Monitoring!C1195,Video_List!$D:$D,"&lt;=" &amp;Monitoring!K1195))+1," videos")))</f>
        <v>1 video</v>
      </c>
      <c r="T1195" s="54" t="s">
        <v>42</v>
      </c>
      <c r="U1195" s="75"/>
      <c r="V1195" s="7" t="str">
        <f t="shared" si="161"/>
        <v/>
      </c>
      <c r="W1195" s="85" t="str">
        <f t="shared" si="165"/>
        <v>yes</v>
      </c>
      <c r="X1195" s="87" t="s">
        <v>32</v>
      </c>
      <c r="Y1195" s="87" t="str">
        <f>+IFERROR(IF(Z1195="#N/C","#N/C",INDEX(Taxonomy_UniqueValues!A:A,MATCH(Z1195,Taxonomy_UniqueValues!B:B,0))),"#N/C")</f>
        <v>Insecta</v>
      </c>
      <c r="Z1195" s="87" t="str">
        <f>+IFERROR(IF(AA1195="#N/C","#N/C",INDEX(Taxonomy_UniqueValues!B:B,MATCH(AA1195,Taxonomy_UniqueValues!C:C,0))),"#N/C")</f>
        <v>Diptera</v>
      </c>
      <c r="AA1195" s="87" t="str">
        <f>+IFERROR(IF(AC1195="#N/C","#N/C",INDEX(Taxonomy_UniqueValues!C:C,MATCH(AC1195,Taxonomy_UniqueValues!E:E,0))),"#N/C")</f>
        <v>Brachycera</v>
      </c>
      <c r="AB1195" s="87" t="str">
        <f>+IFERROR(IF(AC1195="#N/C","#N/C",INDEX(Taxonomy_UniqueValues!D:D,MATCH(AC1195,Taxonomy_UniqueValues!E:E,0))),"#N/C")</f>
        <v>Muscomorpha</v>
      </c>
      <c r="AC1195" s="87" t="str">
        <f>+IFERROR(IF(AD1195="#N/C","#N/C",INDEX(Taxonomy_UniqueValues!E:E,MATCH(AD1195,Taxonomy_UniqueValues!F:F,0))),"#N/C")</f>
        <v>Syrphoidea</v>
      </c>
      <c r="AD1195" s="87" t="str">
        <f>+IFERROR(IF(AE1195="#N/C","#N/C",INDEX(Taxonomy_UniqueValues!F:F,MATCH(AE1195,Taxonomy_UniqueValues!G:G,0))),"#N/C")</f>
        <v>Syrphidae</v>
      </c>
      <c r="AE1195" s="87" t="str">
        <f>+IFERROR(IF(AF1195="#N/C","#N/C",INDEX(Taxonomy_UniqueValues!G:G,MATCH(AF1195,Taxonomy_UniqueValues!H:H,0))),"#N/C")</f>
        <v>Syrphinae</v>
      </c>
      <c r="AF1195" s="89" t="s">
        <v>334</v>
      </c>
      <c r="AG1195" s="88" t="s">
        <v>37</v>
      </c>
      <c r="AH1195" s="39" t="str" cm="1">
        <f t="array" ref="AH1195">IF(LEN(V1195)&gt;1,V1195,_xlfn.LET(_xlpm.cls,Y1195, _xlpm.ord,IFERROR(Z1195,"#N/C"), _xlpm.subord,IFERROR(AA1195,"#N/C"), _xlpm.infr,IFERROR(AB1195,"#N/C"), _xlpm.sf,IFERROR(AC1195,"#N/C"), _xlpm.fam,IFERROR(AD1195,"#N/C"), _xlpm.subfam,IF(TRIM(AE1195)="-","#N/C",IFERROR(AE1195,"#N/C")),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_xlpm.fallback,IF(IFERROR(Z1195,"#N/C")="#N/C",Y1195,IF(IFERROR(AA1195,"#N/C")="#N/C",Z1195,IF(IFERROR(AB1195,"#N/C")="#N/C",AA1195,IF(IFERROR(AC1195,"#N/C")="#N/C",AB1195,IF(IFERROR(AD1195,"#N/C")="#N/C",AC1195,IF(IFERROR(AE1195,"#N/C")="#N/C",AD1195,"#N/C")))))), _xlpm.finalResult,IF(OR(_xlpm.computedResult="",_xlpm.computedResult="#N/C"),_xlpm.fallback,_xlpm.computedResult), INDEX(_xlpm.finalResult,1)))</f>
        <v>hoverfly</v>
      </c>
      <c r="AI1195" s="106" t="s">
        <v>35</v>
      </c>
      <c r="AJ1195" s="55" t="str">
        <f t="shared" si="162"/>
        <v>Insecta.Diptera.Brachycera.Muscomorpha.Syrphoidea.Syrphidae.Syrphinae.Sphaerophoria.#N/C</v>
      </c>
    </row>
    <row r="1196" spans="1:36" x14ac:dyDescent="0.25">
      <c r="A1196" s="3">
        <v>235</v>
      </c>
      <c r="B1196" s="50" t="str">
        <f t="shared" si="160"/>
        <v>FAIR-D4_235</v>
      </c>
      <c r="C1196" s="51" t="s">
        <v>908</v>
      </c>
      <c r="D1196" s="4">
        <f t="shared" si="166"/>
        <v>45180</v>
      </c>
      <c r="E1196" s="1" t="s">
        <v>1412</v>
      </c>
      <c r="F1196" s="81" t="str">
        <f>HYPERLINK(VLOOKUP(E1196,Video_List!G:K,5),"video")</f>
        <v>video</v>
      </c>
      <c r="G1196" s="5" t="str">
        <f>IF(ISBLANK(E1196),"",IFERROR(IF(MATCH(E1196,Video_List!$G:$G,)&gt;0,"ok",""),"errr"))</f>
        <v>ok</v>
      </c>
      <c r="H1196" s="1" t="s">
        <v>1412</v>
      </c>
      <c r="I1196" s="81" t="str">
        <f>HYPERLINK(VLOOKUP(H1196,Video_List!G:K,5),"video")</f>
        <v>video</v>
      </c>
      <c r="J1196" s="5" t="str">
        <f>IF(ISBLANK(H1196),"",IFERROR(IF(MATCH(H1196,Video_List!$G:$G,)&gt;0,"ok",""),"error"))</f>
        <v>ok</v>
      </c>
      <c r="K1196" s="2">
        <v>45180.762048611097</v>
      </c>
      <c r="L1196" s="2">
        <v>45180.762083333299</v>
      </c>
      <c r="M1196" s="59">
        <f t="shared" si="167"/>
        <v>3.4722201235126704E-5</v>
      </c>
      <c r="N1196" s="53" t="s">
        <v>46</v>
      </c>
      <c r="O1196" s="54" t="s">
        <v>35</v>
      </c>
      <c r="P1196" s="54" t="s">
        <v>46</v>
      </c>
      <c r="Q1196" s="6">
        <v>235</v>
      </c>
      <c r="R1196" s="5" t="str">
        <f t="shared" si="163"/>
        <v>FAIR-D4/235</v>
      </c>
      <c r="S1196" s="4" t="str">
        <f>IF(ISBLANK(E1196),"",IF(E1196=H1196, "1 video",CONCATENATE((+COUNTIFS(Video_List!$A:$A,Monitoring!C1196,Video_List!$D:$D,"&lt;=" &amp;Monitoring!L1196)-COUNTIFS(Video_List!$A:$A,Monitoring!C1196,Video_List!$D:$D,"&lt;=" &amp;Monitoring!K1196))+1," videos")))</f>
        <v>1 video</v>
      </c>
      <c r="T1196" s="54" t="s">
        <v>355</v>
      </c>
      <c r="U1196" s="75" t="s">
        <v>1413</v>
      </c>
      <c r="V1196" s="7" t="str">
        <f t="shared" si="161"/>
        <v/>
      </c>
      <c r="W1196" s="85" t="str">
        <f t="shared" si="165"/>
        <v>no</v>
      </c>
      <c r="X1196" s="86" t="s">
        <v>35</v>
      </c>
      <c r="Y1196" s="87" t="s">
        <v>85</v>
      </c>
      <c r="Z1196" s="87" t="str">
        <f>+IFERROR(IF(AA1196="#N/C","#N/C",INDEX(Taxonomy_UniqueValues!B:B,MATCH(AA1196,Taxonomy_UniqueValues!C:C,0))),"#N/C")</f>
        <v>#N/C</v>
      </c>
      <c r="AA1196" s="87" t="str">
        <f>+IFERROR(IF(AC1196="#N/C","#N/C",INDEX(Taxonomy_UniqueValues!C:C,MATCH(AC1196,Taxonomy_UniqueValues!E:E,0))),"#N/C")</f>
        <v>#N/C</v>
      </c>
      <c r="AB1196" s="87" t="str">
        <f>+IFERROR(IF(AC1196="#N/C","#N/C",INDEX(Taxonomy_UniqueValues!D:D,MATCH(AC1196,Taxonomy_UniqueValues!E:E,0))),"#N/C")</f>
        <v>#N/C</v>
      </c>
      <c r="AC1196" s="87" t="str">
        <f>+IFERROR(IF(AD1196="#N/C","#N/C",INDEX(Taxonomy_UniqueValues!E:E,MATCH(AD1196,Taxonomy_UniqueValues!F:F,0))),"#N/C")</f>
        <v>#N/C</v>
      </c>
      <c r="AD1196" s="87" t="str">
        <f>+IFERROR(IF(AE1196="#N/C","#N/C",INDEX(Taxonomy_UniqueValues!F:F,MATCH(AE1196,Taxonomy_UniqueValues!G:G,0))),"#N/C")</f>
        <v>#N/C</v>
      </c>
      <c r="AE1196" s="87" t="str">
        <f>+IFERROR(IF(AF1196="#N/C","#N/C",INDEX(Taxonomy_UniqueValues!G:G,MATCH(AF1196,Taxonomy_UniqueValues!H:H,0))),"#N/C")</f>
        <v>#N/C</v>
      </c>
      <c r="AF1196" s="89" t="str">
        <f>+IFERROR(IF(AG1196="#N/C","#N/C",INDEX(Taxonomy_UniqueValues!H:H,MATCH(AG1196,Taxonomy_UniqueValues!I:I,0))),"#N/C")</f>
        <v>#N/C</v>
      </c>
      <c r="AG1196" s="88" t="s">
        <v>37</v>
      </c>
      <c r="AH1196" s="39" t="str" cm="1">
        <f t="array" ref="AH1196">IF(LEN(V1196)&gt;1,V1196,_xlfn.LET(_xlpm.cls,Y1196, _xlpm.ord,IFERROR(Z1196,"#N/C"), _xlpm.subord,IFERROR(AA1196,"#N/C"), _xlpm.infr,IFERROR(AB1196,"#N/C"), _xlpm.sf,IFERROR(AC1196,"#N/C"), _xlpm.fam,IFERROR(AD1196,"#N/C"), _xlpm.subfam,IF(TRIM(AE1196)="-","#N/C",IFERROR(AE1196,"#N/C")),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_xlpm.fallback,IF(IFERROR(Z1196,"#N/C")="#N/C",Y1196,IF(IFERROR(AA1196,"#N/C")="#N/C",Z1196,IF(IFERROR(AB1196,"#N/C")="#N/C",AA1196,IF(IFERROR(AC1196,"#N/C")="#N/C",AB1196,IF(IFERROR(AD1196,"#N/C")="#N/C",AC1196,IF(IFERROR(AE1196,"#N/C")="#N/C",AD1196,"#N/C")))))), _xlpm.finalResult,IF(OR(_xlpm.computedResult="",_xlpm.computedResult="#N/C"),_xlpm.fallback,_xlpm.computedResult), INDEX(_xlpm.finalResult,1)))</f>
        <v>Insecta</v>
      </c>
      <c r="AI1196" s="106" t="s">
        <v>35</v>
      </c>
      <c r="AJ1196" s="55" t="str">
        <f t="shared" si="162"/>
        <v>Insecta.#N/C.#N/C.#N/C.#N/C.#N/C.#N/C.#N/C.#N/C</v>
      </c>
    </row>
    <row r="1197" spans="1:36" x14ac:dyDescent="0.25">
      <c r="A1197" s="3">
        <v>388</v>
      </c>
      <c r="B1197" s="50" t="str">
        <f t="shared" si="160"/>
        <v>FAIR-D4_388</v>
      </c>
      <c r="C1197" s="51" t="s">
        <v>908</v>
      </c>
      <c r="D1197" s="4">
        <f t="shared" si="166"/>
        <v>45181</v>
      </c>
      <c r="E1197" s="1" t="s">
        <v>1414</v>
      </c>
      <c r="F1197" s="81" t="str">
        <f>HYPERLINK(VLOOKUP(E1197,Video_List!G:K,5),"video")</f>
        <v>video</v>
      </c>
      <c r="G1197" s="5" t="str">
        <f>IF(ISBLANK(E1197),"",IFERROR(IF(MATCH(E1197,Video_List!$G:$G,)&gt;0,"ok",""),"errr"))</f>
        <v>ok</v>
      </c>
      <c r="H1197" s="1" t="s">
        <v>1415</v>
      </c>
      <c r="I1197" s="81" t="str">
        <f>HYPERLINK(VLOOKUP(H1197,Video_List!G:K,5),"video")</f>
        <v>video</v>
      </c>
      <c r="J1197" s="5" t="str">
        <f>IF(ISBLANK(H1197),"",IFERROR(IF(MATCH(H1197,Video_List!$G:$G,)&gt;0,"ok",""),"error"))</f>
        <v>ok</v>
      </c>
      <c r="K1197" s="2">
        <v>45181.396736111099</v>
      </c>
      <c r="L1197" s="2">
        <v>45181.487881944398</v>
      </c>
      <c r="M1197" s="59">
        <f t="shared" si="167"/>
        <v>9.1145833299378864E-2</v>
      </c>
      <c r="N1197" s="53" t="s">
        <v>46</v>
      </c>
      <c r="O1197" s="54" t="s">
        <v>35</v>
      </c>
      <c r="P1197" s="54" t="s">
        <v>33</v>
      </c>
      <c r="Q1197" s="6">
        <v>388</v>
      </c>
      <c r="R1197" s="5" t="str">
        <f t="shared" si="163"/>
        <v>FAIR-D4/388</v>
      </c>
      <c r="S1197" s="4" t="str">
        <f>IF(ISBLANK(E1197),"",IF(E1197=H1197, "1 video",CONCATENATE((+COUNTIFS(Video_List!$A:$A,Monitoring!C1197,Video_List!$D:$D,"&lt;=" &amp;Monitoring!L1197)-COUNTIFS(Video_List!$A:$A,Monitoring!C1197,Video_List!$D:$D,"&lt;=" &amp;Monitoring!K1197))+1," videos")))</f>
        <v>20 videos</v>
      </c>
      <c r="T1197" s="54" t="s">
        <v>1416</v>
      </c>
      <c r="U1197" s="75"/>
      <c r="V1197" s="7" t="str">
        <f t="shared" si="161"/>
        <v/>
      </c>
      <c r="W1197" s="85" t="str">
        <f t="shared" si="165"/>
        <v>yes</v>
      </c>
      <c r="X1197" s="86" t="s">
        <v>32</v>
      </c>
      <c r="Y1197" s="87" t="str">
        <f>+IFERROR(IF(Z1197="#N/C","#N/C",IF(Z1197=0,INDEX(Taxonomy_UniqueValues!A:A,MATCH(AA1197,Taxonomy_UniqueValues!C:C,0)),INDEX(Taxonomy_UniqueValues!A:A,MATCH(Z1197,Taxonomy_UniqueValues!B:B,0)))),"#N/C")</f>
        <v>Insecta</v>
      </c>
      <c r="Z1197" s="87" t="str">
        <f>+IFERROR(IF(AA1197="#N/C","#N/C",IF(AA1197=0,INDEX(Taxonomy_UniqueValues!B:B,MATCH(AB1197,Taxonomy_UniqueValues!D:D,0)),INDEX(Taxonomy_UniqueValues!B:B,MATCH(AA1197,Taxonomy_UniqueValues!C:C,0)))),"#N/C")</f>
        <v>Trichoptera</v>
      </c>
      <c r="AA1197" s="87" t="str">
        <f>+IFERROR(IF(AB1197="#N/C","#N/C",IF(AB1197=0,INDEX(Taxonomy_UniqueValues!C:C,MATCH(AC1197,Taxonomy_UniqueValues!E:E,0)),INDEX(Taxonomy_UniqueValues!C:C,MATCH(AB1197,Taxonomy_UniqueValues!D:D,0)))),"#N/C")</f>
        <v>Integripalpia</v>
      </c>
      <c r="AB1197" s="87" t="str">
        <f>+IFERROR(IF(AC1197="#N/C","#N/C",IF(AC1197=0,INDEX(Taxonomy_UniqueValues!D:D,MATCH(AD1197,Taxonomy_UniqueValues!F:F,0)),INDEX(Taxonomy_UniqueValues!D:D,MATCH(AC1197,Taxonomy_UniqueValues!E:E,0)))),"#N/C")</f>
        <v>Plenitentoria</v>
      </c>
      <c r="AC1197" s="87" t="str">
        <f>+IFERROR(IF(AD1197="#N/C","#N/C",IF(AD1197=0,INDEX(Taxonomy_UniqueValues!E:E,MATCH(AE1197,Taxonomy_UniqueValues!G:G,0)),INDEX(Taxonomy_UniqueValues!E:E,MATCH(AD1197,Taxonomy_UniqueValues!F:F,0)))),"#N/C")</f>
        <v>Limnephiloidea</v>
      </c>
      <c r="AD1197" s="87" t="str">
        <f>+IFERROR(IF(AE1197="#N/C","#N/C",IF(AE1197=0,INDEX(Taxonomy_UniqueValues!F:F,MATCH(AF1197,Taxonomy_UniqueValues!H:H,0)),INDEX(Taxonomy_UniqueValues!F:F,MATCH(AE1197,Taxonomy_UniqueValues!G:G,0)))),"#N/C")</f>
        <v>Limnephilidae</v>
      </c>
      <c r="AE1197" s="87" t="s">
        <v>1420</v>
      </c>
      <c r="AF1197" s="89" t="str">
        <f>+IFERROR(IF(AG1197="#N/C","#N/C",INDEX(Taxonomy_UniqueValues!H:H,MATCH(AG1197,Taxonomy_UniqueValues!I:I,0))),"#N/C")</f>
        <v>#N/C</v>
      </c>
      <c r="AG1197" s="88" t="s">
        <v>37</v>
      </c>
      <c r="AH1197" s="39" t="str" cm="1">
        <f t="array" ref="AH1197">IF(LEN(V1197)&gt;1,V1197,_xlfn.LET(_xlpm.cls,Y1197, _xlpm.ord,IFERROR(Z1197,"#N/C"), _xlpm.subord,IFERROR(AA1197,"#N/C"), _xlpm.infr,IFERROR(AB1197,"#N/C"), _xlpm.sf,IFERROR(AC1197,"#N/C"), _xlpm.fam,IFERROR(AD1197,"#N/C"), _xlpm.subfam,IF(TRIM(AE1197)="-","#N/C",IFERROR(AE1197,"#N/C")),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_xlpm.fallback,IF(IFERROR(Z1197,"#N/C")="#N/C",Y1197,IF(IFERROR(AA1197,"#N/C")="#N/C",Z1197,IF(IFERROR(AB1197,"#N/C")="#N/C",AA1197,IF(IFERROR(AC1197,"#N/C")="#N/C",AB1197,IF(IFERROR(AD1197,"#N/C")="#N/C",AC1197,IF(IFERROR(AE1197,"#N/C")="#N/C",AD1197,"#N/C")))))), _xlpm.finalResult,IF(OR(_xlpm.computedResult="",_xlpm.computedResult="#N/C"),_xlpm.fallback,_xlpm.computedResult), INDEX(_xlpm.finalResult,1)))</f>
        <v>caddisfly</v>
      </c>
      <c r="AI1197" s="106" t="s">
        <v>35</v>
      </c>
      <c r="AJ1197" s="55" t="str">
        <f t="shared" si="162"/>
        <v>Insecta.Trichoptera.Integripalpia.Plenitentoria.Limnephiloidea.Limnephilidae.Limnephilinae.#N/C.#N/C</v>
      </c>
    </row>
    <row r="1198" spans="1:36" x14ac:dyDescent="0.25">
      <c r="A1198" s="3">
        <v>389</v>
      </c>
      <c r="B1198" s="50" t="str">
        <f t="shared" si="160"/>
        <v>FAIR-D4_389</v>
      </c>
      <c r="C1198" s="51" t="s">
        <v>908</v>
      </c>
      <c r="D1198" s="4">
        <f t="shared" si="166"/>
        <v>45181</v>
      </c>
      <c r="E1198" s="1" t="s">
        <v>1421</v>
      </c>
      <c r="F1198" s="81" t="str">
        <f>HYPERLINK(VLOOKUP(E1198,Video_List!G:K,5),"video")</f>
        <v>video</v>
      </c>
      <c r="G1198" s="5" t="str">
        <f>IF(ISBLANK(E1198),"",IFERROR(IF(MATCH(E1198,Video_List!$G:$G,)&gt;0,"ok",""),"errr"))</f>
        <v>ok</v>
      </c>
      <c r="H1198" s="1" t="s">
        <v>1421</v>
      </c>
      <c r="I1198" s="81" t="str">
        <f>HYPERLINK(VLOOKUP(H1198,Video_List!G:K,5),"video")</f>
        <v>video</v>
      </c>
      <c r="J1198" s="5" t="str">
        <f>IF(ISBLANK(H1198),"",IFERROR(IF(MATCH(H1198,Video_List!$G:$G,)&gt;0,"ok",""),"error"))</f>
        <v>ok</v>
      </c>
      <c r="K1198" s="2">
        <v>45181.434826388897</v>
      </c>
      <c r="L1198" s="2">
        <v>45181.434884259303</v>
      </c>
      <c r="M1198" s="59">
        <f t="shared" si="167"/>
        <v>5.7870405726134777E-5</v>
      </c>
      <c r="N1198" s="53" t="s">
        <v>31</v>
      </c>
      <c r="O1198" s="54" t="s">
        <v>35</v>
      </c>
      <c r="P1198" s="54" t="s">
        <v>33</v>
      </c>
      <c r="Q1198" s="6">
        <v>389</v>
      </c>
      <c r="R1198" s="5" t="str">
        <f t="shared" si="163"/>
        <v>FAIR-D4/389</v>
      </c>
      <c r="S1198" s="4" t="str">
        <f>IF(ISBLANK(E1198),"",IF(E1198=H1198, "1 video",CONCATENATE((+COUNTIFS(Video_List!$A:$A,Monitoring!C1198,Video_List!$D:$D,"&lt;=" &amp;Monitoring!L1198)-COUNTIFS(Video_List!$A:$A,Monitoring!C1198,Video_List!$D:$D,"&lt;=" &amp;Monitoring!K1198))+1," videos")))</f>
        <v>1 video</v>
      </c>
      <c r="T1198" s="54" t="s">
        <v>1422</v>
      </c>
      <c r="U1198" s="75"/>
      <c r="V1198" s="7" t="str">
        <f t="shared" si="161"/>
        <v/>
      </c>
      <c r="W1198" s="85" t="str">
        <f t="shared" si="165"/>
        <v>yes</v>
      </c>
      <c r="X1198" s="86" t="s">
        <v>32</v>
      </c>
      <c r="Y1198" s="87" t="str">
        <f>+IFERROR(IF(Z1198="#N/C","#N/C",INDEX(Taxonomy_UniqueValues!A:A,MATCH(Z1198,Taxonomy_UniqueValues!B:B,0))),"#N/C")</f>
        <v>Insecta</v>
      </c>
      <c r="Z1198" s="87" t="str">
        <f>+IFERROR(IF(AA1198="#N/C","#N/C",INDEX(Taxonomy_UniqueValues!B:B,MATCH(AA1198,Taxonomy_UniqueValues!C:C,0))),"#N/C")</f>
        <v>Diptera</v>
      </c>
      <c r="AA1198" s="87" t="str">
        <f>+IFERROR(IF(AC1198="#N/C","#N/C",INDEX(Taxonomy_UniqueValues!C:C,MATCH(AC1198,Taxonomy_UniqueValues!E:E,0))),"#N/C")</f>
        <v>Nematocera</v>
      </c>
      <c r="AB1198" s="87" t="str">
        <f>+IFERROR(IF(AC1198="#N/C","#N/C",INDEX(Taxonomy_UniqueValues!D:D,MATCH(AC1198,Taxonomy_UniqueValues!E:E,0))),"#N/C")</f>
        <v>Tipulomorpha</v>
      </c>
      <c r="AC1198" s="87" t="str">
        <f>+IFERROR(IF(AD1198="#N/C","#N/C",INDEX(Taxonomy_UniqueValues!E:E,MATCH(AD1198,Taxonomy_UniqueValues!F:F,0))),"#N/C")</f>
        <v>Tipuloidea</v>
      </c>
      <c r="AD1198" s="87" t="str">
        <f>+IFERROR(IF(AE1198="#N/C","#N/C",INDEX(Taxonomy_UniqueValues!F:F,MATCH(AE1198,Taxonomy_UniqueValues!G:G,0))),"#N/C")</f>
        <v>Tipulidae</v>
      </c>
      <c r="AE1198" s="87" t="s">
        <v>1423</v>
      </c>
      <c r="AF1198" s="89" t="s">
        <v>1424</v>
      </c>
      <c r="AG1198" s="88" t="s">
        <v>37</v>
      </c>
      <c r="AH1198" s="39" t="str" cm="1">
        <f t="array" ref="AH1198">IF(LEN(V1198)&gt;1,V1198,_xlfn.LET(_xlpm.cls,Y1198, _xlpm.ord,IFERROR(Z1198,"#N/C"), _xlpm.subord,IFERROR(AA1198,"#N/C"), _xlpm.infr,IFERROR(AB1198,"#N/C"), _xlpm.sf,IFERROR(AC1198,"#N/C"), _xlpm.fam,IFERROR(AD1198,"#N/C"), _xlpm.subfam,IF(TRIM(AE1198)="-","#N/C",IFERROR(AE1198,"#N/C")),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_xlpm.fallback,IF(IFERROR(Z1198,"#N/C")="#N/C",Y1198,IF(IFERROR(AA1198,"#N/C")="#N/C",Z1198,IF(IFERROR(AB1198,"#N/C")="#N/C",AA1198,IF(IFERROR(AC1198,"#N/C")="#N/C",AB1198,IF(IFERROR(AD1198,"#N/C")="#N/C",AC1198,IF(IFERROR(AE1198,"#N/C")="#N/C",AD1198,"#N/C")))))), _xlpm.finalResult,IF(OR(_xlpm.computedResult="",_xlpm.computedResult="#N/C"),_xlpm.fallback,_xlpm.computedResult), INDEX(_xlpm.finalResult,1)))</f>
        <v>crane_fly</v>
      </c>
      <c r="AI1198" s="106" t="s">
        <v>35</v>
      </c>
      <c r="AJ1198" s="55" t="str">
        <f t="shared" si="162"/>
        <v>Insecta.Diptera.Nematocera.Tipulomorpha.Tipuloidea.Tipulidae.Tipulinae.Tipula.#N/C</v>
      </c>
    </row>
    <row r="1199" spans="1:36" x14ac:dyDescent="0.25">
      <c r="A1199" s="3">
        <v>390</v>
      </c>
      <c r="B1199" s="50" t="str">
        <f t="shared" si="160"/>
        <v>FAIR-D4_390</v>
      </c>
      <c r="C1199" s="51" t="s">
        <v>908</v>
      </c>
      <c r="D1199" s="4">
        <f t="shared" si="166"/>
        <v>45181</v>
      </c>
      <c r="E1199" s="1" t="s">
        <v>1425</v>
      </c>
      <c r="F1199" s="81" t="str">
        <f>HYPERLINK(VLOOKUP(E1199,Video_List!G:K,5),"video")</f>
        <v>video</v>
      </c>
      <c r="G1199" s="5" t="str">
        <f>IF(ISBLANK(E1199),"",IFERROR(IF(MATCH(E1199,Video_List!$G:$G,)&gt;0,"ok",""),"errr"))</f>
        <v>ok</v>
      </c>
      <c r="H1199" s="1" t="s">
        <v>1425</v>
      </c>
      <c r="I1199" s="81" t="str">
        <f>HYPERLINK(VLOOKUP(H1199,Video_List!G:K,5),"video")</f>
        <v>video</v>
      </c>
      <c r="J1199" s="5" t="str">
        <f>IF(ISBLANK(H1199),"",IFERROR(IF(MATCH(H1199,Video_List!$G:$G,)&gt;0,"ok",""),"error"))</f>
        <v>ok</v>
      </c>
      <c r="K1199" s="2">
        <v>45181.493518518502</v>
      </c>
      <c r="L1199" s="2">
        <v>45181.494212963</v>
      </c>
      <c r="M1199" s="59">
        <f t="shared" si="167"/>
        <v>6.94444497639779E-4</v>
      </c>
      <c r="N1199" s="53" t="s">
        <v>31</v>
      </c>
      <c r="O1199" s="54" t="s">
        <v>32</v>
      </c>
      <c r="P1199" s="54" t="s">
        <v>33</v>
      </c>
      <c r="Q1199" s="6">
        <v>390</v>
      </c>
      <c r="R1199" s="5" t="str">
        <f t="shared" si="163"/>
        <v>FAIR-D4/390</v>
      </c>
      <c r="S1199" s="4" t="str">
        <f>IF(ISBLANK(E1199),"",IF(E1199=H1199, "1 video",CONCATENATE((+COUNTIFS(Video_List!$A:$A,Monitoring!C1199,Video_List!$D:$D,"&lt;=" &amp;Monitoring!L1199)-COUNTIFS(Video_List!$A:$A,Monitoring!C1199,Video_List!$D:$D,"&lt;=" &amp;Monitoring!K1199))+1," videos")))</f>
        <v>1 video</v>
      </c>
      <c r="T1199" s="54" t="s">
        <v>34</v>
      </c>
      <c r="U1199" s="75"/>
      <c r="V1199" s="7" t="str">
        <f t="shared" si="161"/>
        <v/>
      </c>
      <c r="W1199" s="85" t="str">
        <f t="shared" si="165"/>
        <v>yes</v>
      </c>
      <c r="X1199" s="86" t="s">
        <v>32</v>
      </c>
      <c r="Y1199" s="87" t="str">
        <f>+IFERROR(IF(Z1199="#N/C","#N/C",INDEX(Taxonomy_UniqueValues!A:A,MATCH(Z1199,Taxonomy_UniqueValues!B:B,0))),"#N/C")</f>
        <v>Insecta</v>
      </c>
      <c r="Z1199" s="87" t="str">
        <f>+IFERROR(IF(AA1199="#N/C","#N/C",INDEX(Taxonomy_UniqueValues!B:B,MATCH(AA1199,Taxonomy_UniqueValues!C:C,0))),"#N/C")</f>
        <v>Diptera</v>
      </c>
      <c r="AA1199" s="87" t="str">
        <f>+IFERROR(IF(AC1199="#N/C","#N/C",INDEX(Taxonomy_UniqueValues!C:C,MATCH(AC1199,Taxonomy_UniqueValues!E:E,0))),"#N/C")</f>
        <v>Brachycera</v>
      </c>
      <c r="AB1199" s="87" t="str">
        <f>+IFERROR(IF(AC1199="#N/C","#N/C",INDEX(Taxonomy_UniqueValues!D:D,MATCH(AC1199,Taxonomy_UniqueValues!E:E,0))),"#N/C")</f>
        <v>Muscomorpha</v>
      </c>
      <c r="AC1199" s="87" t="str">
        <f>+IFERROR(IF(AD1199="#N/C","#N/C",INDEX(Taxonomy_UniqueValues!E:E,MATCH(AD1199,Taxonomy_UniqueValues!F:F,0))),"#N/C")</f>
        <v>Muscoidea</v>
      </c>
      <c r="AD1199" s="87" t="s">
        <v>1397</v>
      </c>
      <c r="AE1199" s="87" t="str">
        <f>+IFERROR(IF(AF1199="#N/C","#N/C",INDEX(Taxonomy_UniqueValues!G:G,MATCH(AF1199,Taxonomy_UniqueValues!H:H,0))),"#N/C")</f>
        <v>#N/C</v>
      </c>
      <c r="AF1199" s="89" t="str">
        <f>+IFERROR(IF(AG1199="#N/C","#N/C",INDEX(Taxonomy_UniqueValues!H:H,MATCH(AG1199,Taxonomy_UniqueValues!I:I,0))),"#N/C")</f>
        <v>#N/C</v>
      </c>
      <c r="AG1199" s="88" t="s">
        <v>37</v>
      </c>
      <c r="AH1199" s="39" t="str" cm="1">
        <f t="array" ref="AH1199">IF(LEN(V1199)&gt;1,V1199,_xlfn.LET(_xlpm.cls,Y1199, _xlpm.ord,IFERROR(Z1199,"#N/C"), _xlpm.subord,IFERROR(AA1199,"#N/C"), _xlpm.infr,IFERROR(AB1199,"#N/C"), _xlpm.sf,IFERROR(AC1199,"#N/C"), _xlpm.fam,IFERROR(AD1199,"#N/C"), _xlpm.subfam,IF(TRIM(AE1199)="-","#N/C",IFERROR(AE1199,"#N/C")),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_xlpm.fallback,IF(IFERROR(Z1199,"#N/C")="#N/C",Y1199,IF(IFERROR(AA1199,"#N/C")="#N/C",Z1199,IF(IFERROR(AB1199,"#N/C")="#N/C",AA1199,IF(IFERROR(AC1199,"#N/C")="#N/C",AB1199,IF(IFERROR(AD1199,"#N/C")="#N/C",AC1199,IF(IFERROR(AE1199,"#N/C")="#N/C",AD1199,"#N/C")))))), _xlpm.finalResult,IF(OR(_xlpm.computedResult="",_xlpm.computedResult="#N/C"),_xlpm.fallback,_xlpm.computedResult), INDEX(_xlpm.finalResult,1)))</f>
        <v>fly</v>
      </c>
      <c r="AI1199" s="106" t="s">
        <v>35</v>
      </c>
      <c r="AJ1199" s="55" t="str">
        <f t="shared" si="162"/>
        <v>Insecta.Diptera.Brachycera.Muscomorpha.Muscoidea.Muscidae.#N/C.#N/C.#N/C</v>
      </c>
    </row>
    <row r="1200" spans="1:36" x14ac:dyDescent="0.25">
      <c r="A1200" s="3">
        <v>391</v>
      </c>
      <c r="B1200" s="50" t="str">
        <f t="shared" si="160"/>
        <v>FAIR-D4_391</v>
      </c>
      <c r="C1200" s="51" t="s">
        <v>908</v>
      </c>
      <c r="D1200" s="4">
        <f t="shared" si="166"/>
        <v>45181</v>
      </c>
      <c r="E1200" s="1" t="s">
        <v>1426</v>
      </c>
      <c r="F1200" s="81" t="str">
        <f>HYPERLINK(VLOOKUP(E1200,Video_List!G:K,5),"video")</f>
        <v>video</v>
      </c>
      <c r="G1200" s="5" t="str">
        <f>IF(ISBLANK(E1200),"",IFERROR(IF(MATCH(E1200,Video_List!$G:$G,)&gt;0,"ok",""),"errr"))</f>
        <v>ok</v>
      </c>
      <c r="H1200" s="1" t="s">
        <v>1427</v>
      </c>
      <c r="I1200" s="81" t="str">
        <f>HYPERLINK(VLOOKUP(H1200,Video_List!G:K,5),"video")</f>
        <v>video</v>
      </c>
      <c r="J1200" s="5" t="str">
        <f>IF(ISBLANK(H1200),"",IFERROR(IF(MATCH(H1200,Video_List!$G:$G,)&gt;0,"ok",""),"error"))</f>
        <v>ok</v>
      </c>
      <c r="K1200" s="2">
        <v>45181.522916666698</v>
      </c>
      <c r="L1200" s="2">
        <v>45181.762812499997</v>
      </c>
      <c r="M1200" s="59">
        <f t="shared" si="167"/>
        <v>0.2398958332996699</v>
      </c>
      <c r="N1200" s="53" t="s">
        <v>46</v>
      </c>
      <c r="O1200" s="54" t="s">
        <v>35</v>
      </c>
      <c r="P1200" s="54" t="s">
        <v>33</v>
      </c>
      <c r="Q1200" s="6">
        <v>391</v>
      </c>
      <c r="R1200" s="5" t="str">
        <f t="shared" si="163"/>
        <v>FAIR-D4/391</v>
      </c>
      <c r="S1200" s="4" t="str">
        <f>IF(ISBLANK(E1200),"",IF(E1200=H1200, "1 video",CONCATENATE((+COUNTIFS(Video_List!$A:$A,Monitoring!C1200,Video_List!$D:$D,"&lt;=" &amp;Monitoring!L1200)-COUNTIFS(Video_List!$A:$A,Monitoring!C1200,Video_List!$D:$D,"&lt;=" &amp;Monitoring!K1200))+1," videos")))</f>
        <v>6 videos</v>
      </c>
      <c r="T1200" s="54" t="s">
        <v>185</v>
      </c>
      <c r="U1200" s="75"/>
      <c r="V1200" s="7" t="str">
        <f t="shared" si="161"/>
        <v/>
      </c>
      <c r="W1200" s="85" t="str">
        <f t="shared" si="165"/>
        <v>yes</v>
      </c>
      <c r="X1200" s="86" t="s">
        <v>32</v>
      </c>
      <c r="Y1200" s="87" t="str">
        <f>+IFERROR(IF(Z1200="#N/C","#N/C",INDEX(Taxonomy_UniqueValues!A:A,MATCH(Z1200,Taxonomy_UniqueValues!B:B,0))),"#N/C")</f>
        <v>Insecta</v>
      </c>
      <c r="Z1200" s="87" t="str">
        <f>+IFERROR(IF(AA1200="#N/C","#N/C",INDEX(Taxonomy_UniqueValues!B:B,MATCH(AA1200,Taxonomy_UniqueValues!C:C,0))),"#N/C")</f>
        <v>Coleoptera</v>
      </c>
      <c r="AA1200" s="87" t="str">
        <f>+IFERROR(IF(AC1200="#N/C","#N/C",INDEX(Taxonomy_UniqueValues!C:C,MATCH(AC1200,Taxonomy_UniqueValues!E:E,0))),"#N/C")</f>
        <v>Polyphaga</v>
      </c>
      <c r="AB1200" s="87" t="str">
        <f>+IFERROR(IF(AC1200="#N/C","#N/C",INDEX(Taxonomy_UniqueValues!D:D,MATCH(AC1200,Taxonomy_UniqueValues!E:E,0))),"#N/C")</f>
        <v>Cucujiformia</v>
      </c>
      <c r="AC1200" s="87" t="str">
        <f>+IFERROR(IF(AD1200="#N/C","#N/C",INDEX(Taxonomy_UniqueValues!E:E,MATCH(AD1200,Taxonomy_UniqueValues!F:F,0))),"#N/C")</f>
        <v>Coccinelloidea</v>
      </c>
      <c r="AD1200" s="87" t="str">
        <f>+IFERROR(IF(AE1200="#N/C","#N/C",INDEX(Taxonomy_UniqueValues!F:F,MATCH(AE1200,Taxonomy_UniqueValues!G:G,0))),"#N/C")</f>
        <v>Coccinellidae</v>
      </c>
      <c r="AE1200" s="87" t="str">
        <f>+IFERROR(IF(AF1200="#N/C","#N/C",INDEX(Taxonomy_UniqueValues!G:G,MATCH(AF1200,Taxonomy_UniqueValues!H:H,0))),"#N/C")</f>
        <v>Coccinellinae</v>
      </c>
      <c r="AF1200" s="89" t="s">
        <v>331</v>
      </c>
      <c r="AG1200" s="88" t="s">
        <v>37</v>
      </c>
      <c r="AH1200" s="39" t="str" cm="1">
        <f t="array" ref="AH1200">IF(LEN(V1200)&gt;1,V1200,_xlfn.LET(_xlpm.cls,Y1200, _xlpm.ord,IFERROR(Z1200,"#N/C"), _xlpm.subord,IFERROR(AA1200,"#N/C"), _xlpm.infr,IFERROR(AB1200,"#N/C"), _xlpm.sf,IFERROR(AC1200,"#N/C"), _xlpm.fam,IFERROR(AD1200,"#N/C"), _xlpm.subfam,IF(TRIM(AE1200)="-","#N/C",IFERROR(AE1200,"#N/C")),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_xlpm.fallback,IF(IFERROR(Z1200,"#N/C")="#N/C",Y1200,IF(IFERROR(AA1200,"#N/C")="#N/C",Z1200,IF(IFERROR(AB1200,"#N/C")="#N/C",AA1200,IF(IFERROR(AC1200,"#N/C")="#N/C",AB1200,IF(IFERROR(AD1200,"#N/C")="#N/C",AC1200,IF(IFERROR(AE1200,"#N/C")="#N/C",AD1200,"#N/C")))))), _xlpm.finalResult,IF(OR(_xlpm.computedResult="",_xlpm.computedResult="#N/C"),_xlpm.fallback,_xlpm.computedResult), INDEX(_xlpm.finalResult,1)))</f>
        <v>ladybug</v>
      </c>
      <c r="AI1200" s="106" t="s">
        <v>35</v>
      </c>
      <c r="AJ1200" s="55" t="str">
        <f t="shared" si="162"/>
        <v>Insecta.Coleoptera.Polyphaga.Cucujiformia.Coccinelloidea.Coccinellidae.Coccinellinae.Harmonia.#N/C</v>
      </c>
    </row>
    <row r="1201" spans="1:36" x14ac:dyDescent="0.25">
      <c r="A1201" s="3">
        <v>392</v>
      </c>
      <c r="B1201" s="50" t="str">
        <f t="shared" si="160"/>
        <v>FAIR-D4_392</v>
      </c>
      <c r="C1201" s="51" t="s">
        <v>908</v>
      </c>
      <c r="D1201" s="4">
        <f t="shared" si="166"/>
        <v>45181</v>
      </c>
      <c r="E1201" s="1" t="s">
        <v>1428</v>
      </c>
      <c r="F1201" s="81" t="str">
        <f>HYPERLINK(VLOOKUP(E1201,Video_List!G:K,5),"video")</f>
        <v>video</v>
      </c>
      <c r="G1201" s="5" t="str">
        <f>IF(ISBLANK(E1201),"",IFERROR(IF(MATCH(E1201,Video_List!$G:$G,)&gt;0,"ok",""),"errr"))</f>
        <v>ok</v>
      </c>
      <c r="H1201" s="1" t="s">
        <v>1428</v>
      </c>
      <c r="I1201" s="81" t="str">
        <f>HYPERLINK(VLOOKUP(H1201,Video_List!G:K,5),"video")</f>
        <v>video</v>
      </c>
      <c r="J1201" s="5" t="str">
        <f>IF(ISBLANK(H1201),"",IFERROR(IF(MATCH(H1201,Video_List!$G:$G,)&gt;0,"ok",""),"error"))</f>
        <v>ok</v>
      </c>
      <c r="K1201" s="2">
        <v>45181.765590277799</v>
      </c>
      <c r="L1201" s="2">
        <v>45181.765706018501</v>
      </c>
      <c r="M1201" s="59">
        <f t="shared" si="167"/>
        <v>1.1574070231290534E-4</v>
      </c>
      <c r="N1201" s="53" t="s">
        <v>31</v>
      </c>
      <c r="O1201" s="54" t="s">
        <v>32</v>
      </c>
      <c r="P1201" s="54" t="s">
        <v>33</v>
      </c>
      <c r="Q1201" s="6">
        <v>392</v>
      </c>
      <c r="R1201" s="5" t="str">
        <f t="shared" si="163"/>
        <v>FAIR-D4/392</v>
      </c>
      <c r="S1201" s="4" t="str">
        <f>IF(ISBLANK(E1201),"",IF(E1201=H1201, "1 video",CONCATENATE((+COUNTIFS(Video_List!$A:$A,Monitoring!C1201,Video_List!$D:$D,"&lt;=" &amp;Monitoring!L1201)-COUNTIFS(Video_List!$A:$A,Monitoring!C1201,Video_List!$D:$D,"&lt;=" &amp;Monitoring!K1201))+1," videos")))</f>
        <v>1 video</v>
      </c>
      <c r="T1201" s="54" t="s">
        <v>34</v>
      </c>
      <c r="U1201" s="75"/>
      <c r="V1201" s="7" t="str">
        <f t="shared" si="161"/>
        <v/>
      </c>
      <c r="W1201" s="85" t="str">
        <f t="shared" si="165"/>
        <v>no</v>
      </c>
      <c r="X1201" s="86" t="s">
        <v>35</v>
      </c>
      <c r="Y1201" s="87" t="str">
        <f>+IFERROR(IF(Z1201="#N/C","#N/C",INDEX(Taxonomy_UniqueValues!A:A,MATCH(Z1201,Taxonomy_UniqueValues!B:B,0))),"#N/C")</f>
        <v>Insecta</v>
      </c>
      <c r="Z1201" s="87" t="str">
        <f>+IFERROR(IF(AA1201="#N/C","#N/C",INDEX(Taxonomy_UniqueValues!B:B,MATCH(AA1201,Taxonomy_UniqueValues!C:C,0))),"#N/C")</f>
        <v>Diptera</v>
      </c>
      <c r="AA1201" s="87" t="s">
        <v>49</v>
      </c>
      <c r="AB1201" s="87" t="str">
        <f>+IFERROR(IF(AC1201="#N/C","#N/C",INDEX(Taxonomy_UniqueValues!D:D,MATCH(AC1201,Taxonomy_UniqueValues!E:E,0))),"#N/C")</f>
        <v>#N/C</v>
      </c>
      <c r="AC1201" s="87" t="str">
        <f>+IFERROR(IF(AD1201="#N/C","#N/C",INDEX(Taxonomy_UniqueValues!E:E,MATCH(AD1201,Taxonomy_UniqueValues!F:F,0))),"#N/C")</f>
        <v>#N/C</v>
      </c>
      <c r="AD1201" s="87" t="str">
        <f>+IFERROR(IF(AE1201="#N/C","#N/C",INDEX(Taxonomy_UniqueValues!F:F,MATCH(AE1201,Taxonomy_UniqueValues!G:G,0))),"#N/C")</f>
        <v>#N/C</v>
      </c>
      <c r="AE1201" s="87" t="str">
        <f>+IFERROR(IF(AF1201="#N/C","#N/C",INDEX(Taxonomy_UniqueValues!G:G,MATCH(AF1201,Taxonomy_UniqueValues!H:H,0))),"#N/C")</f>
        <v>#N/C</v>
      </c>
      <c r="AF1201" s="89" t="str">
        <f>+IFERROR(IF(AG1201="#N/C","#N/C",INDEX(Taxonomy_UniqueValues!H:H,MATCH(AG1201,Taxonomy_UniqueValues!I:I,0))),"#N/C")</f>
        <v>#N/C</v>
      </c>
      <c r="AG1201" s="88" t="s">
        <v>37</v>
      </c>
      <c r="AH1201" s="39" t="str" cm="1">
        <f t="array" ref="AH1201">IF(LEN(V1201)&gt;1,V1201,_xlfn.LET(_xlpm.cls,Y1201, _xlpm.ord,IFERROR(Z1201,"#N/C"), _xlpm.subord,IFERROR(AA1201,"#N/C"), _xlpm.infr,IFERROR(AB1201,"#N/C"), _xlpm.sf,IFERROR(AC1201,"#N/C"), _xlpm.fam,IFERROR(AD1201,"#N/C"), _xlpm.subfam,IF(TRIM(AE1201)="-","#N/C",IFERROR(AE1201,"#N/C")),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_xlpm.fallback,IF(IFERROR(Z1201,"#N/C")="#N/C",Y1201,IF(IFERROR(AA1201,"#N/C")="#N/C",Z1201,IF(IFERROR(AB1201,"#N/C")="#N/C",AA1201,IF(IFERROR(AC1201,"#N/C")="#N/C",AB1201,IF(IFERROR(AD1201,"#N/C")="#N/C",AC1201,IF(IFERROR(AE1201,"#N/C")="#N/C",AD1201,"#N/C")))))), _xlpm.finalResult,IF(OR(_xlpm.computedResult="",_xlpm.computedResult="#N/C"),_xlpm.fallback,_xlpm.computedResult), INDEX(_xlpm.finalResult,1)))</f>
        <v>Brachycera</v>
      </c>
      <c r="AI1201" s="106" t="s">
        <v>35</v>
      </c>
      <c r="AJ1201" s="55" t="str">
        <f t="shared" si="162"/>
        <v>Insecta.Diptera.Brachycera.#N/C.#N/C.#N/C.#N/C.#N/C.#N/C</v>
      </c>
    </row>
    <row r="1202" spans="1:36" x14ac:dyDescent="0.25">
      <c r="A1202" s="3">
        <v>393</v>
      </c>
      <c r="B1202" s="50" t="str">
        <f t="shared" si="160"/>
        <v>FAIR-D4_393</v>
      </c>
      <c r="C1202" s="51" t="s">
        <v>908</v>
      </c>
      <c r="D1202" s="4">
        <f t="shared" si="166"/>
        <v>45182</v>
      </c>
      <c r="E1202" s="1" t="s">
        <v>1429</v>
      </c>
      <c r="F1202" s="81" t="str">
        <f>HYPERLINK(VLOOKUP(E1202,Video_List!G:K,5),"video")</f>
        <v>video</v>
      </c>
      <c r="G1202" s="5" t="str">
        <f>IF(ISBLANK(E1202),"",IFERROR(IF(MATCH(E1202,Video_List!$G:$G,)&gt;0,"ok",""),"errr"))</f>
        <v>ok</v>
      </c>
      <c r="H1202" s="1" t="s">
        <v>1430</v>
      </c>
      <c r="I1202" s="81" t="str">
        <f>HYPERLINK(VLOOKUP(H1202,Video_List!G:K,5),"video")</f>
        <v>video</v>
      </c>
      <c r="J1202" s="5" t="str">
        <f>IF(ISBLANK(H1202),"",IFERROR(IF(MATCH(H1202,Video_List!$G:$G,)&gt;0,"ok",""),"error"))</f>
        <v>ok</v>
      </c>
      <c r="K1202" s="2">
        <v>45182.4327893519</v>
      </c>
      <c r="L1202" s="2">
        <v>45182.433715277803</v>
      </c>
      <c r="M1202" s="59">
        <f t="shared" si="167"/>
        <v>9.2592590226558968E-4</v>
      </c>
      <c r="N1202" s="53" t="s">
        <v>31</v>
      </c>
      <c r="O1202" s="54" t="s">
        <v>32</v>
      </c>
      <c r="P1202" s="54" t="s">
        <v>33</v>
      </c>
      <c r="Q1202" s="6">
        <v>393</v>
      </c>
      <c r="R1202" s="5" t="str">
        <f t="shared" si="163"/>
        <v>FAIR-D4/393</v>
      </c>
      <c r="S1202" s="4" t="str">
        <f>IF(ISBLANK(E1202),"",IF(E1202=H1202, "1 video",CONCATENATE((+COUNTIFS(Video_List!$A:$A,Monitoring!C1202,Video_List!$D:$D,"&lt;=" &amp;Monitoring!L1202)-COUNTIFS(Video_List!$A:$A,Monitoring!C1202,Video_List!$D:$D,"&lt;=" &amp;Monitoring!K1202))+1," videos")))</f>
        <v>2 videos</v>
      </c>
      <c r="T1202" s="54" t="s">
        <v>34</v>
      </c>
      <c r="U1202" s="75"/>
      <c r="V1202" s="7" t="str">
        <f t="shared" si="161"/>
        <v/>
      </c>
      <c r="W1202" s="85" t="str">
        <f t="shared" si="165"/>
        <v>yes</v>
      </c>
      <c r="X1202" s="86" t="s">
        <v>35</v>
      </c>
      <c r="Y1202" s="87" t="str">
        <f>+IFERROR(IF(Z1202="#N/C","#N/C",INDEX(Taxonomy_UniqueValues!A:A,MATCH(Z1202,Taxonomy_UniqueValues!B:B,0))),"#N/C")</f>
        <v>Insecta</v>
      </c>
      <c r="Z1202" s="87" t="str">
        <f>+IFERROR(IF(AA1202="#N/C","#N/C",INDEX(Taxonomy_UniqueValues!B:B,MATCH(AA1202,Taxonomy_UniqueValues!C:C,0))),"#N/C")</f>
        <v>Diptera</v>
      </c>
      <c r="AA1202" s="87" t="str">
        <f>+IFERROR(IF(AC1202="#N/C","#N/C",INDEX(Taxonomy_UniqueValues!C:C,MATCH(AC1202,Taxonomy_UniqueValues!E:E,0))),"#N/C")</f>
        <v>Brachycera</v>
      </c>
      <c r="AB1202" s="87" t="str">
        <f>+IFERROR(IF(AC1202="#N/C","#N/C",INDEX(Taxonomy_UniqueValues!D:D,MATCH(AC1202,Taxonomy_UniqueValues!E:E,0))),"#N/C")</f>
        <v>Muscomorpha</v>
      </c>
      <c r="AC1202" s="87" t="s">
        <v>36</v>
      </c>
      <c r="AD1202" s="87" t="str">
        <f>+IFERROR(IF(AE1202="#N/C","#N/C",INDEX(Taxonomy_UniqueValues!F:F,MATCH(AE1202,Taxonomy_UniqueValues!G:G,0))),"#N/C")</f>
        <v>#N/C</v>
      </c>
      <c r="AE1202" s="87" t="str">
        <f>+IFERROR(IF(AF1202="#N/C","#N/C",INDEX(Taxonomy_UniqueValues!G:G,MATCH(AF1202,Taxonomy_UniqueValues!H:H,0))),"#N/C")</f>
        <v>#N/C</v>
      </c>
      <c r="AF1202" s="89" t="str">
        <f>+IFERROR(IF(AG1202="#N/C","#N/C",INDEX(Taxonomy_UniqueValues!H:H,MATCH(AG1202,Taxonomy_UniqueValues!I:I,0))),"#N/C")</f>
        <v>#N/C</v>
      </c>
      <c r="AG1202" s="88" t="s">
        <v>37</v>
      </c>
      <c r="AH1202" s="39" t="str" cm="1">
        <f t="array" ref="AH1202">IF(LEN(V1202)&gt;1,V1202,_xlfn.LET(_xlpm.cls,Y1202, _xlpm.ord,IFERROR(Z1202,"#N/C"), _xlpm.subord,IFERROR(AA1202,"#N/C"), _xlpm.infr,IFERROR(AB1202,"#N/C"), _xlpm.sf,IFERROR(AC1202,"#N/C"), _xlpm.fam,IFERROR(AD1202,"#N/C"), _xlpm.subfam,IF(TRIM(AE1202)="-","#N/C",IFERROR(AE1202,"#N/C")),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_xlpm.fallback,IF(IFERROR(Z1202,"#N/C")="#N/C",Y1202,IF(IFERROR(AA1202,"#N/C")="#N/C",Z1202,IF(IFERROR(AB1202,"#N/C")="#N/C",AA1202,IF(IFERROR(AC1202,"#N/C")="#N/C",AB1202,IF(IFERROR(AD1202,"#N/C")="#N/C",AC1202,IF(IFERROR(AE1202,"#N/C")="#N/C",AD1202,"#N/C")))))), _xlpm.finalResult,IF(OR(_xlpm.computedResult="",_xlpm.computedResult="#N/C"),_xlpm.fallback,_xlpm.computedResult), INDEX(_xlpm.finalResult,1)))</f>
        <v>Muscoidea</v>
      </c>
      <c r="AI1202" s="106" t="s">
        <v>35</v>
      </c>
      <c r="AJ1202" s="55" t="str">
        <f t="shared" si="162"/>
        <v>Insecta.Diptera.Brachycera.Muscomorpha.Muscoidea.#N/C.#N/C.#N/C.#N/C</v>
      </c>
    </row>
    <row r="1203" spans="1:36" x14ac:dyDescent="0.25">
      <c r="A1203" s="3">
        <v>394</v>
      </c>
      <c r="B1203" s="50" t="str">
        <f t="shared" si="160"/>
        <v>FAIR-D4_394</v>
      </c>
      <c r="C1203" s="51" t="s">
        <v>908</v>
      </c>
      <c r="D1203" s="4">
        <f t="shared" si="166"/>
        <v>45182</v>
      </c>
      <c r="E1203" s="1" t="s">
        <v>1431</v>
      </c>
      <c r="F1203" s="81" t="str">
        <f>HYPERLINK(VLOOKUP(E1203,Video_List!G:K,5),"video")</f>
        <v>video</v>
      </c>
      <c r="G1203" s="5" t="str">
        <f>IF(ISBLANK(E1203),"",IFERROR(IF(MATCH(E1203,Video_List!$G:$G,)&gt;0,"ok",""),"errr"))</f>
        <v>ok</v>
      </c>
      <c r="H1203" s="1" t="s">
        <v>1431</v>
      </c>
      <c r="I1203" s="81" t="str">
        <f>HYPERLINK(VLOOKUP(H1203,Video_List!G:K,5),"video")</f>
        <v>video</v>
      </c>
      <c r="J1203" s="5" t="str">
        <f>IF(ISBLANK(H1203),"",IFERROR(IF(MATCH(H1203,Video_List!$G:$G,)&gt;0,"ok",""),"error"))</f>
        <v>ok</v>
      </c>
      <c r="K1203" s="2">
        <v>45182.449756944399</v>
      </c>
      <c r="L1203" s="2">
        <v>45182.450115740699</v>
      </c>
      <c r="M1203" s="59">
        <f t="shared" si="167"/>
        <v>3.5879630013369024E-4</v>
      </c>
      <c r="N1203" s="53" t="s">
        <v>46</v>
      </c>
      <c r="O1203" s="54" t="s">
        <v>35</v>
      </c>
      <c r="P1203" s="54" t="s">
        <v>46</v>
      </c>
      <c r="Q1203" s="6">
        <v>394</v>
      </c>
      <c r="R1203" s="5" t="str">
        <f t="shared" si="163"/>
        <v>FAIR-D4/394</v>
      </c>
      <c r="S1203" s="4" t="str">
        <f>IF(ISBLANK(E1203),"",IF(E1203=H1203, "1 video",CONCATENATE((+COUNTIFS(Video_List!$A:$A,Monitoring!C1203,Video_List!$D:$D,"&lt;=" &amp;Monitoring!L1203)-COUNTIFS(Video_List!$A:$A,Monitoring!C1203,Video_List!$D:$D,"&lt;=" &amp;Monitoring!K1203))+1," videos")))</f>
        <v>1 video</v>
      </c>
      <c r="T1203" s="54" t="s">
        <v>185</v>
      </c>
      <c r="U1203" s="75"/>
      <c r="V1203" s="7" t="str">
        <f t="shared" si="161"/>
        <v/>
      </c>
      <c r="W1203" s="85" t="str">
        <f t="shared" si="165"/>
        <v>yes</v>
      </c>
      <c r="X1203" s="86" t="s">
        <v>32</v>
      </c>
      <c r="Y1203" s="87" t="str">
        <f>+IFERROR(IF(Z1203="#N/C","#N/C",INDEX(Taxonomy_UniqueValues!A:A,MATCH(Z1203,Taxonomy_UniqueValues!B:B,0))),"#N/C")</f>
        <v>Insecta</v>
      </c>
      <c r="Z1203" s="87" t="str">
        <f>+IFERROR(IF(AA1203="#N/C","#N/C",INDEX(Taxonomy_UniqueValues!B:B,MATCH(AA1203,Taxonomy_UniqueValues!C:C,0))),"#N/C")</f>
        <v>Coleoptera</v>
      </c>
      <c r="AA1203" s="87" t="str">
        <f>+IFERROR(IF(AC1203="#N/C","#N/C",INDEX(Taxonomy_UniqueValues!C:C,MATCH(AC1203,Taxonomy_UniqueValues!E:E,0))),"#N/C")</f>
        <v>Polyphaga</v>
      </c>
      <c r="AB1203" s="87" t="str">
        <f>+IFERROR(IF(AC1203="#N/C","#N/C",INDEX(Taxonomy_UniqueValues!D:D,MATCH(AC1203,Taxonomy_UniqueValues!E:E,0))),"#N/C")</f>
        <v>Cucujiformia</v>
      </c>
      <c r="AC1203" s="87" t="str">
        <f>+IFERROR(IF(AD1203="#N/C","#N/C",INDEX(Taxonomy_UniqueValues!E:E,MATCH(AD1203,Taxonomy_UniqueValues!F:F,0))),"#N/C")</f>
        <v>Coccinelloidea</v>
      </c>
      <c r="AD1203" s="87" t="str">
        <f>+IFERROR(IF(AE1203="#N/C","#N/C",INDEX(Taxonomy_UniqueValues!F:F,MATCH(AE1203,Taxonomy_UniqueValues!G:G,0))),"#N/C")</f>
        <v>Coccinellidae</v>
      </c>
      <c r="AE1203" s="87" t="s">
        <v>186</v>
      </c>
      <c r="AF1203" s="89" t="s">
        <v>200</v>
      </c>
      <c r="AG1203" s="88" t="s">
        <v>37</v>
      </c>
      <c r="AH1203" s="39" t="str" cm="1">
        <f t="array" ref="AH1203">IF(LEN(V1203)&gt;1,V1203,_xlfn.LET(_xlpm.cls,Y1203, _xlpm.ord,IFERROR(Z1203,"#N/C"), _xlpm.subord,IFERROR(AA1203,"#N/C"), _xlpm.infr,IFERROR(AB1203,"#N/C"), _xlpm.sf,IFERROR(AC1203,"#N/C"), _xlpm.fam,IFERROR(AD1203,"#N/C"), _xlpm.subfam,IF(TRIM(AE1203)="-","#N/C",IFERROR(AE1203,"#N/C")),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_xlpm.fallback,IF(IFERROR(Z1203,"#N/C")="#N/C",Y1203,IF(IFERROR(AA1203,"#N/C")="#N/C",Z1203,IF(IFERROR(AB1203,"#N/C")="#N/C",AA1203,IF(IFERROR(AC1203,"#N/C")="#N/C",AB1203,IF(IFERROR(AD1203,"#N/C")="#N/C",AC1203,IF(IFERROR(AE1203,"#N/C")="#N/C",AD1203,"#N/C")))))), _xlpm.finalResult,IF(OR(_xlpm.computedResult="",_xlpm.computedResult="#N/C"),_xlpm.fallback,_xlpm.computedResult), INDEX(_xlpm.finalResult,1)))</f>
        <v>ladybug</v>
      </c>
      <c r="AI1203" s="106" t="s">
        <v>35</v>
      </c>
      <c r="AJ1203" s="55" t="str">
        <f t="shared" si="162"/>
        <v>Insecta.Coleoptera.Polyphaga.Cucujiformia.Coccinelloidea.Coccinellidae.Coccinellinae.Coccinellini.#N/C</v>
      </c>
    </row>
    <row r="1204" spans="1:36" x14ac:dyDescent="0.25">
      <c r="A1204" s="3">
        <v>395</v>
      </c>
      <c r="B1204" s="50" t="str">
        <f t="shared" si="160"/>
        <v>FAIR-D4_395</v>
      </c>
      <c r="C1204" s="51" t="s">
        <v>908</v>
      </c>
      <c r="D1204" s="4">
        <f t="shared" si="166"/>
        <v>45182</v>
      </c>
      <c r="E1204" s="1" t="s">
        <v>1432</v>
      </c>
      <c r="F1204" s="81" t="str">
        <f>HYPERLINK(VLOOKUP(E1204,Video_List!G:K,5),"video")</f>
        <v>video</v>
      </c>
      <c r="G1204" s="5" t="str">
        <f>IF(ISBLANK(E1204),"",IFERROR(IF(MATCH(E1204,Video_List!$G:$G,)&gt;0,"ok",""),"errr"))</f>
        <v>ok</v>
      </c>
      <c r="H1204" s="1" t="s">
        <v>1433</v>
      </c>
      <c r="I1204" s="81" t="str">
        <f>HYPERLINK(VLOOKUP(H1204,Video_List!G:K,5),"video")</f>
        <v>video</v>
      </c>
      <c r="J1204" s="5" t="str">
        <f>IF(ISBLANK(H1204),"",IFERROR(IF(MATCH(H1204,Video_List!$G:$G,)&gt;0,"ok",""),"error"))</f>
        <v>ok</v>
      </c>
      <c r="K1204" s="2">
        <v>45182.473796296297</v>
      </c>
      <c r="L1204" s="2">
        <v>45182.4780439815</v>
      </c>
      <c r="M1204" s="59">
        <f t="shared" si="167"/>
        <v>4.2476852031541057E-3</v>
      </c>
      <c r="N1204" s="53" t="s">
        <v>46</v>
      </c>
      <c r="O1204" s="54" t="s">
        <v>35</v>
      </c>
      <c r="P1204" s="54" t="s">
        <v>33</v>
      </c>
      <c r="Q1204" s="6">
        <v>395</v>
      </c>
      <c r="R1204" s="5" t="str">
        <f t="shared" si="163"/>
        <v>FAIR-D4/395</v>
      </c>
      <c r="S1204" s="4" t="str">
        <f>IF(ISBLANK(E1204),"",IF(E1204=H1204, "1 video",CONCATENATE((+COUNTIFS(Video_List!$A:$A,Monitoring!C1204,Video_List!$D:$D,"&lt;=" &amp;Monitoring!L1204)-COUNTIFS(Video_List!$A:$A,Monitoring!C1204,Video_List!$D:$D,"&lt;=" &amp;Monitoring!K1204))+1," videos")))</f>
        <v>2 videos</v>
      </c>
      <c r="T1204" s="54" t="s">
        <v>34</v>
      </c>
      <c r="U1204" s="75"/>
      <c r="V1204" s="7" t="str">
        <f t="shared" si="161"/>
        <v/>
      </c>
      <c r="W1204" s="85" t="str">
        <f t="shared" si="165"/>
        <v>yes</v>
      </c>
      <c r="X1204" s="86" t="s">
        <v>35</v>
      </c>
      <c r="Y1204" s="87" t="str">
        <f>+IFERROR(IF(Z1204="#N/C","#N/C",INDEX(Taxonomy_UniqueValues!A:A,MATCH(Z1204,Taxonomy_UniqueValues!B:B,0))),"#N/C")</f>
        <v>Insecta</v>
      </c>
      <c r="Z1204" s="87" t="str">
        <f>+IFERROR(IF(AA1204="#N/C","#N/C",INDEX(Taxonomy_UniqueValues!B:B,MATCH(AA1204,Taxonomy_UniqueValues!C:C,0))),"#N/C")</f>
        <v>Diptera</v>
      </c>
      <c r="AA1204" s="87" t="str">
        <f>+IFERROR(IF(AC1204="#N/C","#N/C",INDEX(Taxonomy_UniqueValues!C:C,MATCH(AC1204,Taxonomy_UniqueValues!E:E,0))),"#N/C")</f>
        <v>Brachycera</v>
      </c>
      <c r="AB1204" s="87" t="str">
        <f>+IFERROR(IF(AC1204="#N/C","#N/C",INDEX(Taxonomy_UniqueValues!D:D,MATCH(AC1204,Taxonomy_UniqueValues!E:E,0))),"#N/C")</f>
        <v>Muscomorpha</v>
      </c>
      <c r="AC1204" s="87" t="str">
        <f>+IFERROR(IF(AD1204="#N/C","#N/C",INDEX(Taxonomy_UniqueValues!E:E,MATCH(AD1204,Taxonomy_UniqueValues!F:F,0))),"#N/C")</f>
        <v>Lauxanioidea</v>
      </c>
      <c r="AD1204" s="87" t="str">
        <f>+IFERROR(IF(AE1204="#N/C","#N/C",INDEX(Taxonomy_UniqueValues!F:F,MATCH(AE1204,Taxonomy_UniqueValues!G:G,0))),"#N/C")</f>
        <v>Lauxaniidae</v>
      </c>
      <c r="AE1204" s="87" t="str">
        <f>+IFERROR(IF(AF1204="#N/C","#N/C",INDEX(Taxonomy_UniqueValues!G:G,MATCH(AF1204,Taxonomy_UniqueValues!H:H,0))),"#N/C")</f>
        <v>Lauxaniinae</v>
      </c>
      <c r="AF1204" s="89" t="s">
        <v>731</v>
      </c>
      <c r="AG1204" s="88" t="s">
        <v>37</v>
      </c>
      <c r="AH1204" s="39" t="str" cm="1">
        <f t="array" ref="AH1204">IF(LEN(V1204)&gt;1,V1204,_xlfn.LET(_xlpm.cls,Y1204, _xlpm.ord,IFERROR(Z1204,"#N/C"), _xlpm.subord,IFERROR(AA1204,"#N/C"), _xlpm.infr,IFERROR(AB1204,"#N/C"), _xlpm.sf,IFERROR(AC1204,"#N/C"), _xlpm.fam,IFERROR(AD1204,"#N/C"), _xlpm.subfam,IF(TRIM(AE1204)="-","#N/C",IFERROR(AE1204,"#N/C")),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_xlpm.fallback,IF(IFERROR(Z1204,"#N/C")="#N/C",Y1204,IF(IFERROR(AA1204,"#N/C")="#N/C",Z1204,IF(IFERROR(AB1204,"#N/C")="#N/C",AA1204,IF(IFERROR(AC1204,"#N/C")="#N/C",AB1204,IF(IFERROR(AD1204,"#N/C")="#N/C",AC1204,IF(IFERROR(AE1204,"#N/C")="#N/C",AD1204,"#N/C")))))), _xlpm.finalResult,IF(OR(_xlpm.computedResult="",_xlpm.computedResult="#N/C"),_xlpm.fallback,_xlpm.computedResult), INDEX(_xlpm.finalResult,1)))</f>
        <v>fly</v>
      </c>
      <c r="AI1204" s="106" t="s">
        <v>35</v>
      </c>
      <c r="AJ1204" s="55" t="str">
        <f t="shared" si="162"/>
        <v>Insecta.Diptera.Brachycera.Muscomorpha.Lauxanioidea.Lauxaniidae.Lauxaniinae.Calliopum.#N/C</v>
      </c>
    </row>
    <row r="1205" spans="1:36" x14ac:dyDescent="0.25">
      <c r="A1205" s="3">
        <v>396</v>
      </c>
      <c r="B1205" s="50" t="str">
        <f t="shared" si="160"/>
        <v>FAIR-D4_396</v>
      </c>
      <c r="C1205" s="51" t="s">
        <v>908</v>
      </c>
      <c r="D1205" s="4">
        <f t="shared" si="166"/>
        <v>45182</v>
      </c>
      <c r="E1205" s="1" t="s">
        <v>1434</v>
      </c>
      <c r="F1205" s="81" t="str">
        <f>HYPERLINK(VLOOKUP(E1205,Video_List!G:K,5),"video")</f>
        <v>video</v>
      </c>
      <c r="G1205" s="5" t="str">
        <f>IF(ISBLANK(E1205),"",IFERROR(IF(MATCH(E1205,Video_List!$G:$G,)&gt;0,"ok",""),"errr"))</f>
        <v>ok</v>
      </c>
      <c r="H1205" s="1" t="s">
        <v>1434</v>
      </c>
      <c r="I1205" s="81" t="str">
        <f>HYPERLINK(VLOOKUP(H1205,Video_List!G:K,5),"video")</f>
        <v>video</v>
      </c>
      <c r="J1205" s="5" t="str">
        <f>IF(ISBLANK(H1205),"",IFERROR(IF(MATCH(H1205,Video_List!$G:$G,)&gt;0,"ok",""),"error"))</f>
        <v>ok</v>
      </c>
      <c r="K1205" s="2">
        <v>45182.503622685203</v>
      </c>
      <c r="L1205" s="2">
        <v>45182.504120370402</v>
      </c>
      <c r="M1205" s="59">
        <f t="shared" si="167"/>
        <v>4.9768519966164604E-4</v>
      </c>
      <c r="N1205" s="53" t="s">
        <v>46</v>
      </c>
      <c r="O1205" s="54" t="s">
        <v>35</v>
      </c>
      <c r="P1205" s="54" t="s">
        <v>46</v>
      </c>
      <c r="Q1205" s="6">
        <v>396</v>
      </c>
      <c r="R1205" s="5" t="str">
        <f t="shared" si="163"/>
        <v>FAIR-D4/396</v>
      </c>
      <c r="S1205" s="4" t="str">
        <f>IF(ISBLANK(E1205),"",IF(E1205=H1205, "1 video",CONCATENATE((+COUNTIFS(Video_List!$A:$A,Monitoring!C1205,Video_List!$D:$D,"&lt;=" &amp;Monitoring!L1205)-COUNTIFS(Video_List!$A:$A,Monitoring!C1205,Video_List!$D:$D,"&lt;=" &amp;Monitoring!K1205))+1," videos")))</f>
        <v>1 video</v>
      </c>
      <c r="T1205" s="54" t="s">
        <v>34</v>
      </c>
      <c r="U1205" s="75"/>
      <c r="V1205" s="7" t="str">
        <f t="shared" si="161"/>
        <v/>
      </c>
      <c r="W1205" s="85" t="str">
        <f t="shared" si="165"/>
        <v>no</v>
      </c>
      <c r="X1205" s="86" t="s">
        <v>35</v>
      </c>
      <c r="Y1205" s="87" t="str">
        <f>+IFERROR(IF(Z1205="#N/C","#N/C",INDEX(Taxonomy_UniqueValues!A:A,MATCH(Z1205,Taxonomy_UniqueValues!B:B,0))),"#N/C")</f>
        <v>Insecta</v>
      </c>
      <c r="Z1205" s="87" t="str">
        <f>+IFERROR(IF(AA1205="#N/C","#N/C",INDEX(Taxonomy_UniqueValues!B:B,MATCH(AA1205,Taxonomy_UniqueValues!C:C,0))),"#N/C")</f>
        <v>Diptera</v>
      </c>
      <c r="AA1205" s="87" t="s">
        <v>49</v>
      </c>
      <c r="AB1205" s="87" t="str">
        <f>+IFERROR(IF(AC1205="#N/C","#N/C",INDEX(Taxonomy_UniqueValues!D:D,MATCH(AC1205,Taxonomy_UniqueValues!E:E,0))),"#N/C")</f>
        <v>#N/C</v>
      </c>
      <c r="AC1205" s="87" t="str">
        <f>+IFERROR(IF(AD1205="#N/C","#N/C",INDEX(Taxonomy_UniqueValues!E:E,MATCH(AD1205,Taxonomy_UniqueValues!F:F,0))),"#N/C")</f>
        <v>#N/C</v>
      </c>
      <c r="AD1205" s="87" t="str">
        <f>+IFERROR(IF(AE1205="#N/C","#N/C",INDEX(Taxonomy_UniqueValues!F:F,MATCH(AE1205,Taxonomy_UniqueValues!G:G,0))),"#N/C")</f>
        <v>#N/C</v>
      </c>
      <c r="AE1205" s="87" t="str">
        <f>+IFERROR(IF(AF1205="#N/C","#N/C",INDEX(Taxonomy_UniqueValues!G:G,MATCH(AF1205,Taxonomy_UniqueValues!H:H,0))),"#N/C")</f>
        <v>#N/C</v>
      </c>
      <c r="AF1205" s="89" t="str">
        <f>+IFERROR(IF(AG1205="#N/C","#N/C",INDEX(Taxonomy_UniqueValues!H:H,MATCH(AG1205,Taxonomy_UniqueValues!I:I,0))),"#N/C")</f>
        <v>#N/C</v>
      </c>
      <c r="AG1205" s="88" t="s">
        <v>37</v>
      </c>
      <c r="AH1205" s="39" t="str" cm="1">
        <f t="array" ref="AH1205">IF(LEN(V1205)&gt;1,V1205,_xlfn.LET(_xlpm.cls,Y1205, _xlpm.ord,IFERROR(Z1205,"#N/C"), _xlpm.subord,IFERROR(AA1205,"#N/C"), _xlpm.infr,IFERROR(AB1205,"#N/C"), _xlpm.sf,IFERROR(AC1205,"#N/C"), _xlpm.fam,IFERROR(AD1205,"#N/C"), _xlpm.subfam,IF(TRIM(AE1205)="-","#N/C",IFERROR(AE1205,"#N/C")),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_xlpm.fallback,IF(IFERROR(Z1205,"#N/C")="#N/C",Y1205,IF(IFERROR(AA1205,"#N/C")="#N/C",Z1205,IF(IFERROR(AB1205,"#N/C")="#N/C",AA1205,IF(IFERROR(AC1205,"#N/C")="#N/C",AB1205,IF(IFERROR(AD1205,"#N/C")="#N/C",AC1205,IF(IFERROR(AE1205,"#N/C")="#N/C",AD1205,"#N/C")))))), _xlpm.finalResult,IF(OR(_xlpm.computedResult="",_xlpm.computedResult="#N/C"),_xlpm.fallback,_xlpm.computedResult), INDEX(_xlpm.finalResult,1)))</f>
        <v>Brachycera</v>
      </c>
      <c r="AI1205" s="106" t="s">
        <v>35</v>
      </c>
      <c r="AJ1205" s="55" t="str">
        <f t="shared" si="162"/>
        <v>Insecta.Diptera.Brachycera.#N/C.#N/C.#N/C.#N/C.#N/C.#N/C</v>
      </c>
    </row>
    <row r="1206" spans="1:36" x14ac:dyDescent="0.25">
      <c r="A1206" s="3">
        <v>397</v>
      </c>
      <c r="B1206" s="50" t="str">
        <f t="shared" si="160"/>
        <v>FAIR-D4_397</v>
      </c>
      <c r="C1206" s="51" t="s">
        <v>908</v>
      </c>
      <c r="D1206" s="4">
        <f t="shared" si="166"/>
        <v>45182</v>
      </c>
      <c r="E1206" s="1" t="s">
        <v>1435</v>
      </c>
      <c r="F1206" s="81" t="str">
        <f>HYPERLINK(VLOOKUP(E1206,Video_List!G:K,5),"video")</f>
        <v>video</v>
      </c>
      <c r="G1206" s="5" t="str">
        <f>IF(ISBLANK(E1206),"",IFERROR(IF(MATCH(E1206,Video_List!$G:$G,)&gt;0,"ok",""),"errr"))</f>
        <v>ok</v>
      </c>
      <c r="H1206" s="1" t="s">
        <v>1435</v>
      </c>
      <c r="I1206" s="81" t="str">
        <f>HYPERLINK(VLOOKUP(H1206,Video_List!G:K,5),"video")</f>
        <v>video</v>
      </c>
      <c r="J1206" s="5" t="str">
        <f>IF(ISBLANK(H1206),"",IFERROR(IF(MATCH(H1206,Video_List!$G:$G,)&gt;0,"ok",""),"error"))</f>
        <v>ok</v>
      </c>
      <c r="K1206" s="2">
        <v>45182.593217592599</v>
      </c>
      <c r="L1206" s="2">
        <v>45182.593402777798</v>
      </c>
      <c r="M1206" s="59">
        <f t="shared" si="167"/>
        <v>1.8518519937060773E-4</v>
      </c>
      <c r="N1206" s="53" t="s">
        <v>31</v>
      </c>
      <c r="O1206" s="54" t="s">
        <v>32</v>
      </c>
      <c r="P1206" s="54" t="s">
        <v>33</v>
      </c>
      <c r="Q1206" s="6">
        <v>397</v>
      </c>
      <c r="R1206" s="5" t="str">
        <f t="shared" si="163"/>
        <v>FAIR-D4/397</v>
      </c>
      <c r="S1206" s="4" t="str">
        <f>IF(ISBLANK(E1206),"",IF(E1206=H1206, "1 video",CONCATENATE((+COUNTIFS(Video_List!$A:$A,Monitoring!C1206,Video_List!$D:$D,"&lt;=" &amp;Monitoring!L1206)-COUNTIFS(Video_List!$A:$A,Monitoring!C1206,Video_List!$D:$D,"&lt;=" &amp;Monitoring!K1206))+1," videos")))</f>
        <v>1 video</v>
      </c>
      <c r="T1206" s="6" t="s">
        <v>537</v>
      </c>
      <c r="U1206" s="75"/>
      <c r="V1206" s="7" t="str">
        <f t="shared" si="161"/>
        <v/>
      </c>
      <c r="W1206" s="85" t="str">
        <f t="shared" si="165"/>
        <v>yes</v>
      </c>
      <c r="X1206" s="86" t="s">
        <v>35</v>
      </c>
      <c r="Y1206" s="87" t="str">
        <f>+IFERROR(IF(Z1206="#N/C","#N/C",INDEX(Taxonomy_UniqueValues!A:A,MATCH(Z1206,Taxonomy_UniqueValues!B:B,0))),"#N/C")</f>
        <v>Insecta</v>
      </c>
      <c r="Z1206" s="87" t="str">
        <f>+IFERROR(IF(AA1206="#N/C","#N/C",INDEX(Taxonomy_UniqueValues!B:B,MATCH(AA1206,Taxonomy_UniqueValues!C:C,0))),"#N/C")</f>
        <v>Diptera</v>
      </c>
      <c r="AA1206" s="87" t="str">
        <f>+IFERROR(IF(AC1206="#N/C","#N/C",INDEX(Taxonomy_UniqueValues!C:C,MATCH(AC1206,Taxonomy_UniqueValues!E:E,0))),"#N/C")</f>
        <v>Brachycera</v>
      </c>
      <c r="AB1206" s="87" t="str">
        <f>+IFERROR(IF(AC1206="#N/C","#N/C",INDEX(Taxonomy_UniqueValues!D:D,MATCH(AC1206,Taxonomy_UniqueValues!E:E,0))),"#N/C")</f>
        <v>Muscomorpha</v>
      </c>
      <c r="AC1206" s="87" t="str">
        <f>+IFERROR(IF(AD1206="#N/C","#N/C",INDEX(Taxonomy_UniqueValues!E:E,MATCH(AD1206,Taxonomy_UniqueValues!F:F,0))),"#N/C")</f>
        <v>Oestroidea</v>
      </c>
      <c r="AD1206" s="87" t="s">
        <v>577</v>
      </c>
      <c r="AE1206" s="87" t="str">
        <f>+IFERROR(IF(AF1206="#N/C","#N/C",INDEX(Taxonomy_UniqueValues!G:G,MATCH(AF1206,Taxonomy_UniqueValues!H:H,0))),"#N/C")</f>
        <v>#N/C</v>
      </c>
      <c r="AF1206" s="89" t="str">
        <f>+IFERROR(IF(AG1206="#N/C","#N/C",INDEX(Taxonomy_UniqueValues!H:H,MATCH(AG1206,Taxonomy_UniqueValues!I:I,0))),"#N/C")</f>
        <v>#N/C</v>
      </c>
      <c r="AG1206" s="88" t="s">
        <v>37</v>
      </c>
      <c r="AH1206" s="39" t="str" cm="1">
        <f t="array" ref="AH1206">IF(LEN(V1206)&gt;1,V1206,_xlfn.LET(_xlpm.cls,Y1206, _xlpm.ord,IFERROR(Z1206,"#N/C"), _xlpm.subord,IFERROR(AA1206,"#N/C"), _xlpm.infr,IFERROR(AB1206,"#N/C"), _xlpm.sf,IFERROR(AC1206,"#N/C"), _xlpm.fam,IFERROR(AD1206,"#N/C"), _xlpm.subfam,IF(TRIM(AE1206)="-","#N/C",IFERROR(AE1206,"#N/C")),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_xlpm.fallback,IF(IFERROR(Z1206,"#N/C")="#N/C",Y1206,IF(IFERROR(AA1206,"#N/C")="#N/C",Z1206,IF(IFERROR(AB1206,"#N/C")="#N/C",AA1206,IF(IFERROR(AC1206,"#N/C")="#N/C",AB1206,IF(IFERROR(AD1206,"#N/C")="#N/C",AC1206,IF(IFERROR(AE1206,"#N/C")="#N/C",AD1206,"#N/C")))))), _xlpm.finalResult,IF(OR(_xlpm.computedResult="",_xlpm.computedResult="#N/C"),_xlpm.fallback,_xlpm.computedResult), INDEX(_xlpm.finalResult,1)))</f>
        <v>flesh_fly</v>
      </c>
      <c r="AI1206" s="106" t="s">
        <v>35</v>
      </c>
      <c r="AJ1206" s="55" t="str">
        <f t="shared" si="162"/>
        <v>Insecta.Diptera.Brachycera.Muscomorpha.Oestroidea.Sarcophagidae.#N/C.#N/C.#N/C</v>
      </c>
    </row>
    <row r="1207" spans="1:36" x14ac:dyDescent="0.25">
      <c r="A1207" s="3">
        <v>398</v>
      </c>
      <c r="B1207" s="50" t="str">
        <f t="shared" si="160"/>
        <v>FAIR-D4_398</v>
      </c>
      <c r="C1207" s="51" t="s">
        <v>908</v>
      </c>
      <c r="D1207" s="4">
        <f t="shared" si="166"/>
        <v>45182</v>
      </c>
      <c r="E1207" s="1" t="s">
        <v>1436</v>
      </c>
      <c r="F1207" s="81" t="str">
        <f>HYPERLINK(VLOOKUP(E1207,Video_List!G:K,5),"video")</f>
        <v>video</v>
      </c>
      <c r="G1207" s="5" t="str">
        <f>IF(ISBLANK(E1207),"",IFERROR(IF(MATCH(E1207,Video_List!$G:$G,)&gt;0,"ok",""),"errr"))</f>
        <v>ok</v>
      </c>
      <c r="H1207" s="1" t="s">
        <v>1437</v>
      </c>
      <c r="I1207" s="81" t="str">
        <f>HYPERLINK(VLOOKUP(H1207,Video_List!G:K,5),"video")</f>
        <v>video</v>
      </c>
      <c r="J1207" s="5" t="str">
        <f>IF(ISBLANK(H1207),"",IFERROR(IF(MATCH(H1207,Video_List!$G:$G,)&gt;0,"ok",""),"error"))</f>
        <v>ok</v>
      </c>
      <c r="K1207" s="2">
        <v>45182.664270833302</v>
      </c>
      <c r="L1207" s="2">
        <v>45182.719837962999</v>
      </c>
      <c r="M1207" s="59">
        <f t="shared" si="167"/>
        <v>5.5567129697010387E-2</v>
      </c>
      <c r="N1207" s="53" t="s">
        <v>46</v>
      </c>
      <c r="O1207" s="54" t="s">
        <v>35</v>
      </c>
      <c r="P1207" s="54" t="s">
        <v>46</v>
      </c>
      <c r="Q1207" s="6">
        <v>398</v>
      </c>
      <c r="R1207" s="5" t="str">
        <f t="shared" si="163"/>
        <v>FAIR-D4/398</v>
      </c>
      <c r="S1207" s="4" t="str">
        <f>IF(ISBLANK(E1207),"",IF(E1207=H1207, "1 video",CONCATENATE((+COUNTIFS(Video_List!$A:$A,Monitoring!C1207,Video_List!$D:$D,"&lt;=" &amp;Monitoring!L1207)-COUNTIFS(Video_List!$A:$A,Monitoring!C1207,Video_List!$D:$D,"&lt;=" &amp;Monitoring!K1207))+1," videos")))</f>
        <v>3 videos</v>
      </c>
      <c r="T1207" s="54" t="s">
        <v>185</v>
      </c>
      <c r="U1207" s="75"/>
      <c r="V1207" s="7" t="str">
        <f t="shared" si="161"/>
        <v/>
      </c>
      <c r="W1207" s="85" t="str">
        <f t="shared" si="165"/>
        <v>yes</v>
      </c>
      <c r="X1207" s="86" t="s">
        <v>32</v>
      </c>
      <c r="Y1207" s="87" t="str">
        <f>+IFERROR(IF(Z1207="#N/C","#N/C",INDEX(Taxonomy_UniqueValues!A:A,MATCH(Z1207,Taxonomy_UniqueValues!B:B,0))),"#N/C")</f>
        <v>Insecta</v>
      </c>
      <c r="Z1207" s="87" t="str">
        <f>+IFERROR(IF(AA1207="#N/C","#N/C",INDEX(Taxonomy_UniqueValues!B:B,MATCH(AA1207,Taxonomy_UniqueValues!C:C,0))),"#N/C")</f>
        <v>Coleoptera</v>
      </c>
      <c r="AA1207" s="87" t="str">
        <f>+IFERROR(IF(AC1207="#N/C","#N/C",INDEX(Taxonomy_UniqueValues!C:C,MATCH(AC1207,Taxonomy_UniqueValues!E:E,0))),"#N/C")</f>
        <v>Polyphaga</v>
      </c>
      <c r="AB1207" s="87" t="str">
        <f>+IFERROR(IF(AC1207="#N/C","#N/C",INDEX(Taxonomy_UniqueValues!D:D,MATCH(AC1207,Taxonomy_UniqueValues!E:E,0))),"#N/C")</f>
        <v>Cucujiformia</v>
      </c>
      <c r="AC1207" s="87" t="str">
        <f>+IFERROR(IF(AD1207="#N/C","#N/C",INDEX(Taxonomy_UniqueValues!E:E,MATCH(AD1207,Taxonomy_UniqueValues!F:F,0))),"#N/C")</f>
        <v>Coccinelloidea</v>
      </c>
      <c r="AD1207" s="87" t="str">
        <f>+IFERROR(IF(AE1207="#N/C","#N/C",INDEX(Taxonomy_UniqueValues!F:F,MATCH(AE1207,Taxonomy_UniqueValues!G:G,0))),"#N/C")</f>
        <v>Coccinellidae</v>
      </c>
      <c r="AE1207" s="87" t="s">
        <v>186</v>
      </c>
      <c r="AF1207" s="89" t="s">
        <v>200</v>
      </c>
      <c r="AG1207" s="88" t="s">
        <v>37</v>
      </c>
      <c r="AH1207" s="39" t="str" cm="1">
        <f t="array" ref="AH1207">IF(LEN(V1207)&gt;1,V1207,_xlfn.LET(_xlpm.cls,Y1207, _xlpm.ord,IFERROR(Z1207,"#N/C"), _xlpm.subord,IFERROR(AA1207,"#N/C"), _xlpm.infr,IFERROR(AB1207,"#N/C"), _xlpm.sf,IFERROR(AC1207,"#N/C"), _xlpm.fam,IFERROR(AD1207,"#N/C"), _xlpm.subfam,IF(TRIM(AE1207)="-","#N/C",IFERROR(AE1207,"#N/C")),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_xlpm.fallback,IF(IFERROR(Z1207,"#N/C")="#N/C",Y1207,IF(IFERROR(AA1207,"#N/C")="#N/C",Z1207,IF(IFERROR(AB1207,"#N/C")="#N/C",AA1207,IF(IFERROR(AC1207,"#N/C")="#N/C",AB1207,IF(IFERROR(AD1207,"#N/C")="#N/C",AC1207,IF(IFERROR(AE1207,"#N/C")="#N/C",AD1207,"#N/C")))))), _xlpm.finalResult,IF(OR(_xlpm.computedResult="",_xlpm.computedResult="#N/C"),_xlpm.fallback,_xlpm.computedResult), INDEX(_xlpm.finalResult,1)))</f>
        <v>ladybug</v>
      </c>
      <c r="AI1207" s="106" t="s">
        <v>35</v>
      </c>
      <c r="AJ1207" s="55" t="str">
        <f t="shared" si="162"/>
        <v>Insecta.Coleoptera.Polyphaga.Cucujiformia.Coccinelloidea.Coccinellidae.Coccinellinae.Coccinellini.#N/C</v>
      </c>
    </row>
    <row r="1208" spans="1:36" ht="15.75" thickBot="1" x14ac:dyDescent="0.3">
      <c r="A1208" s="60">
        <v>399</v>
      </c>
      <c r="B1208" s="61" t="str">
        <f t="shared" si="160"/>
        <v>FAIR-D4_399</v>
      </c>
      <c r="C1208" s="62" t="s">
        <v>908</v>
      </c>
      <c r="D1208" s="63">
        <f t="shared" si="166"/>
        <v>45182</v>
      </c>
      <c r="E1208" s="64" t="s">
        <v>1438</v>
      </c>
      <c r="F1208" s="81" t="str">
        <f>HYPERLINK(VLOOKUP(E1208,Video_List!G:K,5),"video")</f>
        <v>video</v>
      </c>
      <c r="G1208" s="65" t="str">
        <f>IF(ISBLANK(E1208),"",IFERROR(IF(MATCH(E1208,Video_List!$G:$G,)&gt;0,"ok",""),"errr"))</f>
        <v>ok</v>
      </c>
      <c r="H1208" s="64" t="s">
        <v>1438</v>
      </c>
      <c r="I1208" s="81" t="str">
        <f>HYPERLINK(VLOOKUP(H1208,Video_List!G:K,5),"video")</f>
        <v>video</v>
      </c>
      <c r="J1208" s="65" t="str">
        <f>IF(ISBLANK(H1208),"",IFERROR(IF(MATCH(H1208,Video_List!$G:$G,)&gt;0,"ok",""),"error"))</f>
        <v>ok</v>
      </c>
      <c r="K1208" s="66">
        <v>45182.714409722197</v>
      </c>
      <c r="L1208" s="66">
        <v>45182.714641203696</v>
      </c>
      <c r="M1208" s="67">
        <f t="shared" si="167"/>
        <v>2.3148149921325967E-4</v>
      </c>
      <c r="N1208" s="68" t="s">
        <v>31</v>
      </c>
      <c r="O1208" s="69" t="s">
        <v>32</v>
      </c>
      <c r="P1208" s="69" t="s">
        <v>33</v>
      </c>
      <c r="Q1208" s="70">
        <v>399</v>
      </c>
      <c r="R1208" s="65" t="str">
        <f t="shared" si="163"/>
        <v>FAIR-D4/399</v>
      </c>
      <c r="S1208" s="63" t="str">
        <f>IF(ISBLANK(E1208),"",IF(E1208=H1208, "1 video",CONCATENATE((+COUNTIFS(Video_List!$A:$A,Monitoring!C1208,Video_List!$D:$D,"&lt;=" &amp;Monitoring!L1208)-COUNTIFS(Video_List!$A:$A,Monitoring!C1208,Video_List!$D:$D,"&lt;=" &amp;Monitoring!K1208))+1," videos")))</f>
        <v>1 video</v>
      </c>
      <c r="T1208" s="69" t="s">
        <v>34</v>
      </c>
      <c r="U1208" s="77"/>
      <c r="V1208" s="78" t="str">
        <f t="shared" si="161"/>
        <v/>
      </c>
      <c r="W1208" s="101" t="str">
        <f t="shared" si="165"/>
        <v>yes</v>
      </c>
      <c r="X1208" s="71" t="s">
        <v>35</v>
      </c>
      <c r="Y1208" s="102" t="str">
        <f>+IFERROR(IF(Z1208="#N/C","#N/C",IF(Z1208=0,INDEX(Taxonomy_UniqueValues!A:A,MATCH(AA1208,Taxonomy_UniqueValues!C:C,0)),INDEX(Taxonomy_UniqueValues!A:A,MATCH(Z1208,Taxonomy_UniqueValues!B:B,0)))),"#N/C")</f>
        <v>Insecta</v>
      </c>
      <c r="Z1208" s="102" t="str">
        <f>+IFERROR(IF(AA1208="#N/C","#N/C",IF(AA1208=0,INDEX(Taxonomy_UniqueValues!B:B,MATCH(AB1208,Taxonomy_UniqueValues!D:D,0)),INDEX(Taxonomy_UniqueValues!B:B,MATCH(AA1208,Taxonomy_UniqueValues!C:C,0)))),"#N/C")</f>
        <v>Diptera</v>
      </c>
      <c r="AA1208" s="102" t="str">
        <f>+IFERROR(IF(AB1208="#N/C","#N/C",IF(AB1208=0,INDEX(Taxonomy_UniqueValues!C:C,MATCH(AC1208,Taxonomy_UniqueValues!E:E,0)),INDEX(Taxonomy_UniqueValues!C:C,MATCH(AB1208,Taxonomy_UniqueValues!D:D,0)))),"#N/C")</f>
        <v>Brachycera</v>
      </c>
      <c r="AB1208" s="102" t="str">
        <f>+IFERROR(IF(AC1208="#N/C","#N/C",IF(AC1208=0,INDEX(Taxonomy_UniqueValues!D:D,MATCH(AD1208,Taxonomy_UniqueValues!F:F,0)),INDEX(Taxonomy_UniqueValues!D:D,MATCH(AC1208,Taxonomy_UniqueValues!E:E,0)))),"#N/C")</f>
        <v>Muscomorpha</v>
      </c>
      <c r="AC1208" s="102" t="str">
        <f>+IFERROR(IF(AD1208="#N/C","#N/C",IF(AD1208=0,INDEX(Taxonomy_UniqueValues!E:E,MATCH(AE1208,Taxonomy_UniqueValues!G:G,0)),INDEX(Taxonomy_UniqueValues!E:E,MATCH(AD1208,Taxonomy_UniqueValues!F:F,0)))),"#N/C")</f>
        <v>Muscoidea</v>
      </c>
      <c r="AD1208" s="102" t="str">
        <f>+IFERROR(IF(AE1208="#N/C","#N/C",IF(AE1208=0,INDEX(Taxonomy_UniqueValues!F:F,MATCH(AF1208,Taxonomy_UniqueValues!H:H,0)),INDEX(Taxonomy_UniqueValues!F:F,MATCH(AE1208,Taxonomy_UniqueValues!G:G,0)))),"#N/C")</f>
        <v>Fanniidae</v>
      </c>
      <c r="AE1208" s="102">
        <f>+IFERROR(IF(AF1208="#N/C","#N/C",INDEX(Taxonomy_UniqueValues!G:G,MATCH(AF1208,Taxonomy_UniqueValues!H:H,0))),"#N/C")</f>
        <v>0</v>
      </c>
      <c r="AF1208" s="103" t="s">
        <v>39</v>
      </c>
      <c r="AG1208" s="104" t="s">
        <v>37</v>
      </c>
      <c r="AH1208" s="39" t="str" cm="1">
        <f t="array" ref="AH1208">IF(LEN(V1208)&gt;1,V1208,_xlfn.LET(_xlpm.cls,Y1208, _xlpm.ord,IFERROR(Z1208,"#N/C"), _xlpm.subord,IFERROR(AA1208,"#N/C"), _xlpm.infr,IFERROR(AB1208,"#N/C"), _xlpm.sf,IFERROR(AC1208,"#N/C"), _xlpm.fam,IFERROR(AD1208,"#N/C"), _xlpm.subfam,IF(TRIM(AE1208)="-","#N/C",IFERROR(AE1208,"#N/C")),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_xlpm.fallback,IF(IFERROR(Z1208,"#N/C")="#N/C",Y1208,IF(IFERROR(AA1208,"#N/C")="#N/C",Z1208,IF(IFERROR(AB1208,"#N/C")="#N/C",AA1208,IF(IFERROR(AC1208,"#N/C")="#N/C",AB1208,IF(IFERROR(AD1208,"#N/C")="#N/C",AC1208,IF(IFERROR(AE1208,"#N/C")="#N/C",AD1208,"#N/C")))))), _xlpm.finalResult,IF(OR(_xlpm.computedResult="",_xlpm.computedResult="#N/C"),_xlpm.fallback,_xlpm.computedResult), INDEX(_xlpm.finalResult,1)))</f>
        <v>fly</v>
      </c>
      <c r="AI1208" s="106" t="s">
        <v>35</v>
      </c>
      <c r="AJ1208" s="72" t="str">
        <f t="shared" si="162"/>
        <v>Insecta.Diptera.Brachycera.Muscomorpha.Muscoidea.Fanniidae.0.Fannia.#N/C</v>
      </c>
    </row>
    <row r="1209" spans="1:36" x14ac:dyDescent="0.25">
      <c r="F1209" s="81" t="e">
        <f>HYPERLINK(VLOOKUP(E1209,Video_List!G:K,5),"video")</f>
        <v>#N/A</v>
      </c>
      <c r="I1209" s="81" t="e">
        <f>HYPERLINK(VLOOKUP(H1209,Video_List!G:K,5),"video")</f>
        <v>#N/A</v>
      </c>
      <c r="Y1209" s="6"/>
      <c r="Z1209" s="6"/>
      <c r="AA1209" s="6"/>
      <c r="AB1209" s="6"/>
      <c r="AC1209" s="6"/>
      <c r="AD1209" s="6"/>
      <c r="AE1209" s="6"/>
      <c r="AF1209" s="38"/>
      <c r="AG1209" s="38"/>
      <c r="AH1209" s="79"/>
      <c r="AI1209" s="106" t="s">
        <v>35</v>
      </c>
    </row>
  </sheetData>
  <autoFilter ref="A1:AJ1209" xr:uid="{00000000-0001-0000-0000-000000000000}"/>
  <conditionalFormatting sqref="A810:A1208">
    <cfRule type="duplicateValues" dxfId="29" priority="4"/>
  </conditionalFormatting>
  <conditionalFormatting sqref="B1:B1048576">
    <cfRule type="duplicateValues" dxfId="28" priority="5"/>
  </conditionalFormatting>
  <conditionalFormatting sqref="E1:E1048576">
    <cfRule type="duplicateValues" dxfId="27" priority="2"/>
  </conditionalFormatting>
  <conditionalFormatting sqref="G2:G1208 J2:J1208">
    <cfRule type="cellIs" dxfId="26" priority="8" operator="equal">
      <formula>"ok"</formula>
    </cfRule>
    <cfRule type="cellIs" dxfId="25" priority="9" operator="equal">
      <formula>"error"</formula>
    </cfRule>
  </conditionalFormatting>
  <conditionalFormatting sqref="H1">
    <cfRule type="containsText" dxfId="24" priority="10" operator="containsText" text="no">
      <formula>NOT(ISERROR(SEARCH("no",H1)))</formula>
    </cfRule>
    <cfRule type="containsText" dxfId="23" priority="11" operator="containsText" text="yes">
      <formula>NOT(ISERROR(SEARCH("yes",H1)))</formula>
    </cfRule>
  </conditionalFormatting>
  <conditionalFormatting sqref="K2:K1048576">
    <cfRule type="duplicateValues" dxfId="22" priority="14"/>
  </conditionalFormatting>
  <conditionalFormatting sqref="K1:L1 M1:M1208">
    <cfRule type="cellIs" dxfId="21" priority="28" operator="lessThan">
      <formula>0</formula>
    </cfRule>
  </conditionalFormatting>
  <conditionalFormatting sqref="L2:L1048576">
    <cfRule type="duplicateValues" dxfId="20" priority="15"/>
  </conditionalFormatting>
  <conditionalFormatting sqref="Q810:Q1208">
    <cfRule type="duplicateValues" dxfId="19" priority="19"/>
  </conditionalFormatting>
  <conditionalFormatting sqref="R1">
    <cfRule type="duplicateValues" dxfId="18" priority="20"/>
  </conditionalFormatting>
  <conditionalFormatting sqref="R2:R1208">
    <cfRule type="duplicateValues" dxfId="17" priority="109"/>
  </conditionalFormatting>
  <conditionalFormatting sqref="W2:X1208">
    <cfRule type="cellIs" dxfId="16" priority="22" operator="equal">
      <formula>"no"</formula>
    </cfRule>
    <cfRule type="cellIs" dxfId="15" priority="23" operator="equal">
      <formula>"yes"</formula>
    </cfRule>
  </conditionalFormatting>
  <conditionalFormatting sqref="Y2:AG1209">
    <cfRule type="cellIs" dxfId="14" priority="1" operator="equal">
      <formula>"#N/C"</formula>
    </cfRule>
  </conditionalFormatting>
  <conditionalFormatting sqref="AA1186:AE1186">
    <cfRule type="cellIs" dxfId="13" priority="27" operator="equal">
      <formula>"#N/C"</formula>
    </cfRule>
  </conditionalFormatting>
  <dataValidations disablePrompts="1" count="2">
    <dataValidation type="list" allowBlank="1" showInputMessage="1" showErrorMessage="1" sqref="W2:W303 W531:W1109 W1173:W1208" xr:uid="{00000000-0002-0000-0000-000000000000}">
      <formula1>"-,yes,no"</formula1>
      <formula2>0</formula2>
    </dataValidation>
    <dataValidation type="list" allowBlank="1" showInputMessage="1" showErrorMessage="1" sqref="X1173:X1208 X2:X1109 W304:W530" xr:uid="{00000000-0002-0000-0000-000001000000}">
      <formula1>"yes,no"</formula1>
      <formula2>0</formula2>
    </dataValidation>
  </dataValidations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L196"/>
  <sheetViews>
    <sheetView zoomScale="75" zoomScaleNormal="75" workbookViewId="0">
      <pane ySplit="1" topLeftCell="A95" activePane="bottomLeft" state="frozen"/>
      <selection pane="bottomLeft" activeCell="E118" sqref="E118"/>
    </sheetView>
  </sheetViews>
  <sheetFormatPr defaultColWidth="10.85546875" defaultRowHeight="15" x14ac:dyDescent="0.25"/>
  <cols>
    <col min="1" max="1" width="10.5703125" style="12" customWidth="1"/>
    <col min="2" max="2" width="12.7109375" style="12" customWidth="1"/>
    <col min="3" max="3" width="17.28515625" style="12" customWidth="1"/>
    <col min="4" max="5" width="15.140625" style="12" customWidth="1"/>
    <col min="6" max="6" width="16.85546875" style="12" customWidth="1"/>
    <col min="7" max="7" width="16.42578125" style="12" customWidth="1"/>
    <col min="8" max="8" width="16.85546875" style="13" customWidth="1"/>
    <col min="9" max="10" width="19.85546875" style="13" customWidth="1"/>
    <col min="11" max="11" width="97.28515625" style="14" customWidth="1"/>
    <col min="12" max="12" width="10.85546875" style="15"/>
    <col min="13" max="1026" width="10.85546875" style="14"/>
  </cols>
  <sheetData>
    <row r="1" spans="1:12" x14ac:dyDescent="0.25">
      <c r="A1" s="16" t="s">
        <v>19</v>
      </c>
      <c r="B1" s="16" t="s">
        <v>20</v>
      </c>
      <c r="C1" s="16" t="s">
        <v>21</v>
      </c>
      <c r="D1" s="16" t="s">
        <v>3730</v>
      </c>
      <c r="E1" s="16" t="s">
        <v>22</v>
      </c>
      <c r="F1" s="16" t="s">
        <v>23</v>
      </c>
      <c r="G1" s="16" t="s">
        <v>24</v>
      </c>
      <c r="H1" s="17" t="s">
        <v>25</v>
      </c>
      <c r="I1" s="17" t="s">
        <v>26</v>
      </c>
      <c r="J1" s="17"/>
      <c r="K1" s="17" t="s">
        <v>3792</v>
      </c>
    </row>
    <row r="2" spans="1:12" x14ac:dyDescent="0.25">
      <c r="A2" s="12" t="s">
        <v>37</v>
      </c>
      <c r="B2" s="12" t="s">
        <v>37</v>
      </c>
      <c r="C2" s="12" t="s">
        <v>37</v>
      </c>
      <c r="D2" s="18" t="str">
        <f>+IFERROR(IF(E2="#N/C","#N/C",INDEX(ClassificationClasses!D:D,MATCH(E2,ClassificationClasses!E:E,0))),"ERROR")</f>
        <v>#N/C</v>
      </c>
      <c r="E2" s="12" t="s">
        <v>37</v>
      </c>
      <c r="F2" s="12" t="s">
        <v>37</v>
      </c>
      <c r="G2" s="12" t="s">
        <v>37</v>
      </c>
      <c r="H2" s="13" t="s">
        <v>37</v>
      </c>
      <c r="I2" s="13" t="s">
        <v>37</v>
      </c>
      <c r="J2" s="39" t="str" cm="1">
        <f t="array" ref="J2">_xlfn.LET(_xlpm.cls,A2, _xlpm.ord,IFERROR(B2,"#N/C"), _xlpm.subord,IFERROR(C2,"#N/C"), _xlpm.infr,IFERROR(D2,"#N/C"), _xlpm.sf,IFERROR(E2,"#N/C"), _xlpm.fam,IFERROR(F2,"#N/C"), _xlpm.subfam,IF(TRIM(G2)="-","#N/C",IFERROR(G2,"#N/C")),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_xlpm.fallback,IF(IFERROR(B2,"#N/C")="#N/C",A2,IF(IFERROR(C2,"#N/C")="#N/C",B2,IF(IFERROR(D2,"#N/C")="#N/C",C2,IF(IFERROR(E2,"#N/C")="#N/C",D2,IF(IFERROR(F2,"#N/C")="#N/C",E2,IF(IFERROR(G2,"#N/C")="#N/C",F2,"#N/C")))))), _xlpm.finalResult,IF(OR(_xlpm.computedResult="",_xlpm.computedResult="#N/C"),_xlpm.fallback,_xlpm.computedResult), INDEX(_xlpm.finalResult,1))</f>
        <v>#N/C</v>
      </c>
      <c r="K2" s="14" t="str">
        <f>+CONCATENATE(A2,".",B2,".",C2,".",D2,".",E2,".",F2,".",G2,".",H2,".",I2)</f>
        <v>#N/C.#N/C.#N/C.#N/C.#N/C.#N/C.#N/C.#N/C.#N/C</v>
      </c>
      <c r="L2" s="15">
        <f>+COUNTIF(Monitoring!AJ:AJ,K2)</f>
        <v>58</v>
      </c>
    </row>
    <row r="3" spans="1:12" x14ac:dyDescent="0.25">
      <c r="A3" s="12" t="s">
        <v>193</v>
      </c>
      <c r="B3" s="12" t="s">
        <v>194</v>
      </c>
      <c r="C3" s="12" t="s">
        <v>195</v>
      </c>
      <c r="D3" s="18" t="str">
        <f>+IFERROR(IF(E3="#N/C","#N/C",INDEX(ClassificationClasses!D:D,MATCH(E3,ClassificationClasses!E:E,0))),"ERROR")</f>
        <v>Araneomorphae</v>
      </c>
      <c r="E3" s="12" t="s">
        <v>196</v>
      </c>
      <c r="F3" s="12" t="s">
        <v>37</v>
      </c>
      <c r="G3" s="12" t="s">
        <v>37</v>
      </c>
      <c r="H3" s="13" t="s">
        <v>37</v>
      </c>
      <c r="I3" s="13" t="s">
        <v>37</v>
      </c>
      <c r="J3" s="39" t="str" cm="1">
        <f t="array" ref="J3">_xlfn.LET(_xlpm.cls,A3, _xlpm.ord,IFERROR(B3,"#N/C"), _xlpm.subord,IFERROR(C3,"#N/C"), _xlpm.infr,IFERROR(D3,"#N/C"), _xlpm.sf,IFERROR(E3,"#N/C"), _xlpm.fam,IFERROR(F3,"#N/C"), _xlpm.subfam,IF(TRIM(G3)="-","#N/C",IFERROR(G3,"#N/C")),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_xlpm.fallback,IF(IFERROR(B3,"#N/C")="#N/C",A3,IF(IFERROR(C3,"#N/C")="#N/C",B3,IF(IFERROR(D3,"#N/C")="#N/C",C3,IF(IFERROR(E3,"#N/C")="#N/C",D3,IF(IFERROR(F3,"#N/C")="#N/C",E3,IF(IFERROR(G3,"#N/C")="#N/C",F3,"#N/C")))))), _xlpm.finalResult,IF(OR(_xlpm.computedResult="",_xlpm.computedResult="#N/C"),_xlpm.fallback,_xlpm.computedResult), INDEX(_xlpm.finalResult,1))</f>
        <v>Araneoidea</v>
      </c>
      <c r="K3" s="14" t="str">
        <f t="shared" ref="K3:K66" si="0">+CONCATENATE(A3,".",B3,".",C3,".",D3,".",E3,".",F3,".",G3,".",H3,".",I3)</f>
        <v>Arachnida.Araneae.Arneomorphae.Araneomorphae.Araneoidea.#N/C.#N/C.#N/C.#N/C</v>
      </c>
      <c r="L3" s="15">
        <f>+COUNTIF(Monitoring!AJ:AJ,K3)</f>
        <v>3</v>
      </c>
    </row>
    <row r="4" spans="1:12" x14ac:dyDescent="0.25">
      <c r="A4" s="12" t="s">
        <v>193</v>
      </c>
      <c r="B4" s="12" t="s">
        <v>194</v>
      </c>
      <c r="C4" s="12" t="s">
        <v>195</v>
      </c>
      <c r="D4" s="18" t="str">
        <f>+IFERROR(IF(E4="#N/C","#N/C",INDEX(ClassificationClasses!D:D,MATCH(E4,ClassificationClasses!E:E,0))),"ERROR")</f>
        <v>Araneomorphae</v>
      </c>
      <c r="E4" s="12" t="s">
        <v>196</v>
      </c>
      <c r="F4" s="12" t="s">
        <v>197</v>
      </c>
      <c r="G4" s="12" t="s">
        <v>198</v>
      </c>
      <c r="H4" s="13" t="s">
        <v>37</v>
      </c>
      <c r="I4" s="13" t="s">
        <v>37</v>
      </c>
      <c r="J4" s="39" t="str" cm="1">
        <f t="array" ref="J4">_xlfn.LET(_xlpm.cls,A4, _xlpm.ord,IFERROR(B4,"#N/C"), _xlpm.subord,IFERROR(C4,"#N/C"), _xlpm.infr,IFERROR(D4,"#N/C"), _xlpm.sf,IFERROR(E4,"#N/C"), _xlpm.fam,IFERROR(F4,"#N/C"), _xlpm.subfam,IF(TRIM(G4)="-","#N/C",IFERROR(G4,"#N/C")),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_xlpm.fallback,IF(IFERROR(B4,"#N/C")="#N/C",A4,IF(IFERROR(C4,"#N/C")="#N/C",B4,IF(IFERROR(D4,"#N/C")="#N/C",C4,IF(IFERROR(E4,"#N/C")="#N/C",D4,IF(IFERROR(F4,"#N/C")="#N/C",E4,IF(IFERROR(G4,"#N/C")="#N/C",F4,"#N/C")))))), _xlpm.finalResult,IF(OR(_xlpm.computedResult="",_xlpm.computedResult="#N/C"),_xlpm.fallback,_xlpm.computedResult), INDEX(_xlpm.finalResult,1))</f>
        <v>spider</v>
      </c>
      <c r="K4" s="14" t="str">
        <f t="shared" si="0"/>
        <v>Arachnida.Araneae.Arneomorphae.Araneomorphae.Araneoidea.Araneidae.Araneinae.#N/C.#N/C</v>
      </c>
      <c r="L4" s="15">
        <f>+COUNTIF(Monitoring!AJ:AJ,K4)</f>
        <v>2</v>
      </c>
    </row>
    <row r="5" spans="1:12" x14ac:dyDescent="0.25">
      <c r="A5" s="12" t="s">
        <v>193</v>
      </c>
      <c r="B5" s="12" t="s">
        <v>194</v>
      </c>
      <c r="C5" s="12" t="s">
        <v>195</v>
      </c>
      <c r="D5" s="18" t="str">
        <f>+IFERROR(IF(E5="#N/C","#N/C",INDEX(ClassificationClasses!D:D,MATCH(E5,ClassificationClasses!E:E,0))),"ERROR")</f>
        <v>Araneomorphae</v>
      </c>
      <c r="E5" s="12" t="s">
        <v>196</v>
      </c>
      <c r="F5" s="12" t="s">
        <v>197</v>
      </c>
      <c r="G5" s="12" t="s">
        <v>198</v>
      </c>
      <c r="H5" s="13" t="s">
        <v>209</v>
      </c>
      <c r="I5" s="13" t="s">
        <v>37</v>
      </c>
      <c r="J5" s="39" t="str" cm="1">
        <f t="array" ref="J5">_xlfn.LET(_xlpm.cls,A5, _xlpm.ord,IFERROR(B5,"#N/C"), _xlpm.subord,IFERROR(C5,"#N/C"), _xlpm.infr,IFERROR(D5,"#N/C"), _xlpm.sf,IFERROR(E5,"#N/C"), _xlpm.fam,IFERROR(F5,"#N/C"), _xlpm.subfam,IF(TRIM(G5)="-","#N/C",IFERROR(G5,"#N/C")),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_xlpm.fallback,IF(IFERROR(B5,"#N/C")="#N/C",A5,IF(IFERROR(C5,"#N/C")="#N/C",B5,IF(IFERROR(D5,"#N/C")="#N/C",C5,IF(IFERROR(E5,"#N/C")="#N/C",D5,IF(IFERROR(F5,"#N/C")="#N/C",E5,IF(IFERROR(G5,"#N/C")="#N/C",F5,"#N/C")))))), _xlpm.finalResult,IF(OR(_xlpm.computedResult="",_xlpm.computedResult="#N/C"),_xlpm.fallback,_xlpm.computedResult), INDEX(_xlpm.finalResult,1))</f>
        <v>spider</v>
      </c>
      <c r="K5" s="14" t="str">
        <f t="shared" si="0"/>
        <v>Arachnida.Araneae.Arneomorphae.Araneomorphae.Araneoidea.Araneidae.Araneinae.Araneus.#N/C</v>
      </c>
      <c r="L5" s="15">
        <f>+COUNTIF(Monitoring!AJ:AJ,K5)</f>
        <v>1</v>
      </c>
    </row>
    <row r="6" spans="1:12" x14ac:dyDescent="0.25">
      <c r="A6" s="12" t="s">
        <v>193</v>
      </c>
      <c r="B6" s="12" t="s">
        <v>194</v>
      </c>
      <c r="C6" s="12" t="s">
        <v>195</v>
      </c>
      <c r="D6" s="18" t="str">
        <f>+IFERROR(IF(E6="#N/C","#N/C",INDEX(ClassificationClasses!D:D,MATCH(E6,ClassificationClasses!E:E,0))),"ERROR")</f>
        <v>Araneomorphae</v>
      </c>
      <c r="E6" s="12" t="s">
        <v>3497</v>
      </c>
      <c r="F6" s="12" t="s">
        <v>3498</v>
      </c>
      <c r="G6" s="12" t="s">
        <v>3499</v>
      </c>
      <c r="H6" s="13" t="s">
        <v>729</v>
      </c>
      <c r="I6" s="13" t="s">
        <v>37</v>
      </c>
      <c r="J6" s="39" t="str" cm="1">
        <f t="array" ref="J6">_xlfn.LET(_xlpm.cls,A6, _xlpm.ord,IFERROR(B6,"#N/C"), _xlpm.subord,IFERROR(C6,"#N/C"), _xlpm.infr,IFERROR(D6,"#N/C"), _xlpm.sf,IFERROR(E6,"#N/C"), _xlpm.fam,IFERROR(F6,"#N/C"), _xlpm.subfam,IF(TRIM(G6)="-","#N/C",IFERROR(G6,"#N/C")),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_xlpm.fallback,IF(IFERROR(B6,"#N/C")="#N/C",A6,IF(IFERROR(C6,"#N/C")="#N/C",B6,IF(IFERROR(D6,"#N/C")="#N/C",C6,IF(IFERROR(E6,"#N/C")="#N/C",D6,IF(IFERROR(F6,"#N/C")="#N/C",E6,IF(IFERROR(G6,"#N/C")="#N/C",F6,"#N/C")))))), _xlpm.finalResult,IF(OR(_xlpm.computedResult="",_xlpm.computedResult="#N/C"),_xlpm.fallback,_xlpm.computedResult), INDEX(_xlpm.finalResult,1))</f>
        <v>spider</v>
      </c>
      <c r="K6" s="14" t="str">
        <f t="shared" si="0"/>
        <v>Arachnida.Araneae.Arneomorphae.Araneomorphae.Dictynoidea.Anyphaenidae.Anyphaeninae.Anyphaena.#N/C</v>
      </c>
      <c r="L6" s="15">
        <f>+COUNTIF(Monitoring!AJ:AJ,K6)</f>
        <v>1</v>
      </c>
    </row>
    <row r="7" spans="1:12" x14ac:dyDescent="0.25">
      <c r="A7" s="12" t="s">
        <v>85</v>
      </c>
      <c r="B7" s="12" t="s">
        <v>37</v>
      </c>
      <c r="C7" s="12" t="s">
        <v>37</v>
      </c>
      <c r="D7" s="18" t="str">
        <f>+IFERROR(IF(E7="#N/C","#N/C",INDEX(ClassificationClasses!D:D,MATCH(E7,ClassificationClasses!E:E,0))),"ERROR")</f>
        <v>#N/C</v>
      </c>
      <c r="E7" s="12" t="s">
        <v>37</v>
      </c>
      <c r="F7" s="12" t="s">
        <v>37</v>
      </c>
      <c r="G7" s="12" t="s">
        <v>37</v>
      </c>
      <c r="H7" s="12" t="s">
        <v>37</v>
      </c>
      <c r="I7" s="12" t="s">
        <v>37</v>
      </c>
      <c r="J7" s="39" t="str" cm="1">
        <f t="array" ref="J7">_xlfn.LET(_xlpm.cls,A7, _xlpm.ord,IFERROR(B7,"#N/C"), _xlpm.subord,IFERROR(C7,"#N/C"), _xlpm.infr,IFERROR(D7,"#N/C"), _xlpm.sf,IFERROR(E7,"#N/C"), _xlpm.fam,IFERROR(F7,"#N/C"), _xlpm.subfam,IF(TRIM(G7)="-","#N/C",IFERROR(G7,"#N/C")),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_xlpm.fallback,IF(IFERROR(B7,"#N/C")="#N/C",A7,IF(IFERROR(C7,"#N/C")="#N/C",B7,IF(IFERROR(D7,"#N/C")="#N/C",C7,IF(IFERROR(E7,"#N/C")="#N/C",D7,IF(IFERROR(F7,"#N/C")="#N/C",E7,IF(IFERROR(G7,"#N/C")="#N/C",F7,"#N/C")))))), _xlpm.finalResult,IF(OR(_xlpm.computedResult="",_xlpm.computedResult="#N/C"),_xlpm.fallback,_xlpm.computedResult), INDEX(_xlpm.finalResult,1))</f>
        <v>Insecta</v>
      </c>
      <c r="K7" s="14" t="str">
        <f t="shared" si="0"/>
        <v>Insecta.#N/C.#N/C.#N/C.#N/C.#N/C.#N/C.#N/C.#N/C</v>
      </c>
      <c r="L7" s="15">
        <f>+COUNTIF(Monitoring!AJ:AJ,K7)</f>
        <v>30</v>
      </c>
    </row>
    <row r="8" spans="1:12" x14ac:dyDescent="0.25">
      <c r="A8" s="12" t="s">
        <v>85</v>
      </c>
      <c r="B8" s="12" t="s">
        <v>465</v>
      </c>
      <c r="C8" s="12" t="s">
        <v>1321</v>
      </c>
      <c r="D8" s="18" t="str">
        <f>+IFERROR(IF(E8="#N/C","#N/C",INDEX(ClassificationClasses!D:D,MATCH(E8,ClassificationClasses!E:E,0))),"ERROR")</f>
        <v>Cucujiformia</v>
      </c>
      <c r="E8" s="12" t="s">
        <v>3500</v>
      </c>
      <c r="F8" s="12" t="s">
        <v>921</v>
      </c>
      <c r="G8" s="12" t="s">
        <v>946</v>
      </c>
      <c r="H8" s="13" t="s">
        <v>37</v>
      </c>
      <c r="I8" s="13" t="s">
        <v>37</v>
      </c>
      <c r="J8" s="39" t="str" cm="1">
        <f t="array" ref="J8">_xlfn.LET(_xlpm.cls,A8, _xlpm.ord,IFERROR(B8,"#N/C"), _xlpm.subord,IFERROR(C8,"#N/C"), _xlpm.infr,IFERROR(D8,"#N/C"), _xlpm.sf,IFERROR(E8,"#N/C"), _xlpm.fam,IFERROR(F8,"#N/C"), _xlpm.subfam,IF(TRIM(G8)="-","#N/C",IFERROR(G8,"#N/C")),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_xlpm.fallback,IF(IFERROR(B8,"#N/C")="#N/C",A8,IF(IFERROR(C8,"#N/C")="#N/C",B8,IF(IFERROR(D8,"#N/C")="#N/C",C8,IF(IFERROR(E8,"#N/C")="#N/C",D8,IF(IFERROR(F8,"#N/C")="#N/C",E8,IF(IFERROR(G8,"#N/C")="#N/C",F8,"#N/C")))))), _xlpm.finalResult,IF(OR(_xlpm.computedResult="",_xlpm.computedResult="#N/C"),_xlpm.fallback,_xlpm.computedResult), INDEX(_xlpm.finalResult,1))</f>
        <v>ladybug</v>
      </c>
      <c r="K8" s="14" t="str">
        <f t="shared" si="0"/>
        <v>Insecta.Coleoptera.Polyphaga.Cucujiformia.Chrysomeloidea.Chrysomelidae.Alticinae.#N/C.#N/C</v>
      </c>
      <c r="L8" s="15">
        <f>+COUNTIF(Monitoring!AJ:AJ,K8)</f>
        <v>1</v>
      </c>
    </row>
    <row r="9" spans="1:12" x14ac:dyDescent="0.25">
      <c r="A9" s="18" t="s">
        <v>85</v>
      </c>
      <c r="B9" s="18" t="s">
        <v>465</v>
      </c>
      <c r="C9" s="18" t="s">
        <v>1321</v>
      </c>
      <c r="D9" s="18" t="str">
        <f>+IFERROR(IF(E9="#N/C","#N/C",INDEX(ClassificationClasses!D:D,MATCH(E9,ClassificationClasses!E:E,0))),"ERROR")</f>
        <v>Cucujiformia</v>
      </c>
      <c r="E9" s="18" t="s">
        <v>3500</v>
      </c>
      <c r="F9" s="18" t="s">
        <v>921</v>
      </c>
      <c r="G9" s="18" t="s">
        <v>3501</v>
      </c>
      <c r="H9" s="19" t="s">
        <v>37</v>
      </c>
      <c r="I9" s="19" t="s">
        <v>37</v>
      </c>
      <c r="J9" s="39" t="str" cm="1">
        <f t="array" ref="J9">_xlfn.LET(_xlpm.cls,A9, _xlpm.ord,IFERROR(B9,"#N/C"), _xlpm.subord,IFERROR(C9,"#N/C"), _xlpm.infr,IFERROR(D9,"#N/C"), _xlpm.sf,IFERROR(E9,"#N/C"), _xlpm.fam,IFERROR(F9,"#N/C"), _xlpm.subfam,IF(TRIM(G9)="-","#N/C",IFERROR(G9,"#N/C")),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_xlpm.fallback,IF(IFERROR(B9,"#N/C")="#N/C",A9,IF(IFERROR(C9,"#N/C")="#N/C",B9,IF(IFERROR(D9,"#N/C")="#N/C",C9,IF(IFERROR(E9,"#N/C")="#N/C",D9,IF(IFERROR(F9,"#N/C")="#N/C",E9,IF(IFERROR(G9,"#N/C")="#N/C",F9,"#N/C")))))), _xlpm.finalResult,IF(OR(_xlpm.computedResult="",_xlpm.computedResult="#N/C"),_xlpm.fallback,_xlpm.computedResult), INDEX(_xlpm.finalResult,1))</f>
        <v>ladybug</v>
      </c>
      <c r="K9" s="14" t="str">
        <f t="shared" si="0"/>
        <v>Insecta.Coleoptera.Polyphaga.Cucujiformia.Chrysomeloidea.Chrysomelidae.Chrysomelinae.#N/C.#N/C</v>
      </c>
      <c r="L9" s="15">
        <f>+COUNTIF(Monitoring!AJ:AJ,K9)</f>
        <v>0</v>
      </c>
    </row>
    <row r="10" spans="1:12" x14ac:dyDescent="0.25">
      <c r="A10" s="12" t="s">
        <v>85</v>
      </c>
      <c r="B10" s="12" t="s">
        <v>465</v>
      </c>
      <c r="C10" s="12" t="s">
        <v>1321</v>
      </c>
      <c r="D10" s="18" t="str">
        <f>+IFERROR(IF(E10="#N/C","#N/C",INDEX(ClassificationClasses!D:D,MATCH(E10,ClassificationClasses!E:E,0))),"ERROR")</f>
        <v>Cucujiformia</v>
      </c>
      <c r="E10" s="12" t="s">
        <v>3500</v>
      </c>
      <c r="F10" s="12" t="s">
        <v>921</v>
      </c>
      <c r="G10" s="12" t="s">
        <v>3501</v>
      </c>
      <c r="H10" s="13" t="s">
        <v>3502</v>
      </c>
      <c r="I10" s="13" t="s">
        <v>37</v>
      </c>
      <c r="J10" s="39" t="str" cm="1">
        <f t="array" ref="J10">_xlfn.LET(_xlpm.cls,A10, _xlpm.ord,IFERROR(B10,"#N/C"), _xlpm.subord,IFERROR(C10,"#N/C"), _xlpm.infr,IFERROR(D10,"#N/C"), _xlpm.sf,IFERROR(E10,"#N/C"), _xlpm.fam,IFERROR(F10,"#N/C"), _xlpm.subfam,IF(TRIM(G10)="-","#N/C",IFERROR(G10,"#N/C")),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_xlpm.fallback,IF(IFERROR(B10,"#N/C")="#N/C",A10,IF(IFERROR(C10,"#N/C")="#N/C",B10,IF(IFERROR(D10,"#N/C")="#N/C",C10,IF(IFERROR(E10,"#N/C")="#N/C",D10,IF(IFERROR(F10,"#N/C")="#N/C",E10,IF(IFERROR(G10,"#N/C")="#N/C",F10,"#N/C")))))), _xlpm.finalResult,IF(OR(_xlpm.computedResult="",_xlpm.computedResult="#N/C"),_xlpm.fallback,_xlpm.computedResult), INDEX(_xlpm.finalResult,1))</f>
        <v>ladybug</v>
      </c>
      <c r="K10" s="14" t="str">
        <f t="shared" si="0"/>
        <v>Insecta.Coleoptera.Polyphaga.Cucujiformia.Chrysomeloidea.Chrysomelidae.Chrysomelinae.Chrysolina.#N/C</v>
      </c>
      <c r="L10" s="15">
        <f>+COUNTIF(Monitoring!AJ:AJ,K10)</f>
        <v>0</v>
      </c>
    </row>
    <row r="11" spans="1:12" x14ac:dyDescent="0.25">
      <c r="A11" s="18" t="s">
        <v>85</v>
      </c>
      <c r="B11" s="18" t="s">
        <v>465</v>
      </c>
      <c r="C11" s="18" t="s">
        <v>1321</v>
      </c>
      <c r="D11" s="18" t="str">
        <f>+IFERROR(IF(E11="#N/C","#N/C",INDEX(ClassificationClasses!D:D,MATCH(E11,ClassificationClasses!E:E,0))),"ERROR")</f>
        <v>Cucujiformia</v>
      </c>
      <c r="E11" s="18" t="s">
        <v>3500</v>
      </c>
      <c r="F11" s="18" t="s">
        <v>921</v>
      </c>
      <c r="G11" s="18" t="s">
        <v>3503</v>
      </c>
      <c r="H11" s="19" t="s">
        <v>3504</v>
      </c>
      <c r="I11" s="19" t="s">
        <v>37</v>
      </c>
      <c r="J11" s="39" t="str" cm="1">
        <f t="array" ref="J11">_xlfn.LET(_xlpm.cls,A11, _xlpm.ord,IFERROR(B11,"#N/C"), _xlpm.subord,IFERROR(C11,"#N/C"), _xlpm.infr,IFERROR(D11,"#N/C"), _xlpm.sf,IFERROR(E11,"#N/C"), _xlpm.fam,IFERROR(F11,"#N/C"), _xlpm.subfam,IF(TRIM(G11)="-","#N/C",IFERROR(G11,"#N/C")),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_xlpm.fallback,IF(IFERROR(B11,"#N/C")="#N/C",A11,IF(IFERROR(C11,"#N/C")="#N/C",B11,IF(IFERROR(D11,"#N/C")="#N/C",C11,IF(IFERROR(E11,"#N/C")="#N/C",D11,IF(IFERROR(F11,"#N/C")="#N/C",E11,IF(IFERROR(G11,"#N/C")="#N/C",F11,"#N/C")))))), _xlpm.finalResult,IF(OR(_xlpm.computedResult="",_xlpm.computedResult="#N/C"),_xlpm.fallback,_xlpm.computedResult), INDEX(_xlpm.finalResult,1))</f>
        <v>ladybug</v>
      </c>
      <c r="K11" s="14" t="str">
        <f t="shared" si="0"/>
        <v>Insecta.Coleoptera.Polyphaga.Cucujiformia.Chrysomeloidea.Chrysomelidae.Criocerinae.Oulema.#N/C</v>
      </c>
      <c r="L11" s="15">
        <f>+COUNTIF(Monitoring!AJ:AJ,K11)</f>
        <v>0</v>
      </c>
    </row>
    <row r="12" spans="1:12" x14ac:dyDescent="0.25">
      <c r="A12" s="12" t="s">
        <v>85</v>
      </c>
      <c r="B12" s="12" t="s">
        <v>465</v>
      </c>
      <c r="C12" s="12" t="s">
        <v>1321</v>
      </c>
      <c r="D12" s="18" t="str">
        <f>+IFERROR(IF(E12="#N/C","#N/C",INDEX(ClassificationClasses!D:D,MATCH(E12,ClassificationClasses!E:E,0))),"ERROR")</f>
        <v>Cucujiformia</v>
      </c>
      <c r="E12" s="12" t="s">
        <v>3500</v>
      </c>
      <c r="F12" s="12" t="s">
        <v>921</v>
      </c>
      <c r="G12" s="12" t="s">
        <v>922</v>
      </c>
      <c r="H12" s="13" t="s">
        <v>37</v>
      </c>
      <c r="I12" s="13" t="s">
        <v>37</v>
      </c>
      <c r="J12" s="39" t="str" cm="1">
        <f t="array" ref="J12">_xlfn.LET(_xlpm.cls,A12, _xlpm.ord,IFERROR(B12,"#N/C"), _xlpm.subord,IFERROR(C12,"#N/C"), _xlpm.infr,IFERROR(D12,"#N/C"), _xlpm.sf,IFERROR(E12,"#N/C"), _xlpm.fam,IFERROR(F12,"#N/C"), _xlpm.subfam,IF(TRIM(G12)="-","#N/C",IFERROR(G12,"#N/C")),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_xlpm.fallback,IF(IFERROR(B12,"#N/C")="#N/C",A12,IF(IFERROR(C12,"#N/C")="#N/C",B12,IF(IFERROR(D12,"#N/C")="#N/C",C12,IF(IFERROR(E12,"#N/C")="#N/C",D12,IF(IFERROR(F12,"#N/C")="#N/C",E12,IF(IFERROR(G12,"#N/C")="#N/C",F12,"#N/C")))))), _xlpm.finalResult,IF(OR(_xlpm.computedResult="",_xlpm.computedResult="#N/C"),_xlpm.fallback,_xlpm.computedResult), INDEX(_xlpm.finalResult,1))</f>
        <v>ladybug</v>
      </c>
      <c r="K12" s="14" t="str">
        <f t="shared" si="0"/>
        <v>Insecta.Coleoptera.Polyphaga.Cucujiformia.Chrysomeloidea.Chrysomelidae.Galerucinae.#N/C.#N/C</v>
      </c>
      <c r="L12" s="15">
        <f>+COUNTIF(Monitoring!AJ:AJ,K12)</f>
        <v>0</v>
      </c>
    </row>
    <row r="13" spans="1:12" x14ac:dyDescent="0.25">
      <c r="A13" s="12" t="s">
        <v>85</v>
      </c>
      <c r="B13" s="12" t="s">
        <v>465</v>
      </c>
      <c r="C13" s="12" t="s">
        <v>1321</v>
      </c>
      <c r="D13" s="18" t="str">
        <f>+IFERROR(IF(E13="#N/C","#N/C",INDEX(ClassificationClasses!D:D,MATCH(E13,ClassificationClasses!E:E,0))),"ERROR")</f>
        <v>Cucujiformia</v>
      </c>
      <c r="E13" s="12" t="s">
        <v>3500</v>
      </c>
      <c r="F13" s="12" t="s">
        <v>921</v>
      </c>
      <c r="G13" s="12" t="s">
        <v>922</v>
      </c>
      <c r="H13" s="13" t="s">
        <v>923</v>
      </c>
      <c r="I13" s="13" t="s">
        <v>37</v>
      </c>
      <c r="J13" s="39" t="str" cm="1">
        <f t="array" ref="J13">_xlfn.LET(_xlpm.cls,A13, _xlpm.ord,IFERROR(B13,"#N/C"), _xlpm.subord,IFERROR(C13,"#N/C"), _xlpm.infr,IFERROR(D13,"#N/C"), _xlpm.sf,IFERROR(E13,"#N/C"), _xlpm.fam,IFERROR(F13,"#N/C"), _xlpm.subfam,IF(TRIM(G13)="-","#N/C",IFERROR(G13,"#N/C")),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_xlpm.fallback,IF(IFERROR(B13,"#N/C")="#N/C",A13,IF(IFERROR(C13,"#N/C")="#N/C",B13,IF(IFERROR(D13,"#N/C")="#N/C",C13,IF(IFERROR(E13,"#N/C")="#N/C",D13,IF(IFERROR(F13,"#N/C")="#N/C",E13,IF(IFERROR(G13,"#N/C")="#N/C",F13,"#N/C")))))), _xlpm.finalResult,IF(OR(_xlpm.computedResult="",_xlpm.computedResult="#N/C"),_xlpm.fallback,_xlpm.computedResult), INDEX(_xlpm.finalResult,1))</f>
        <v>ladybug</v>
      </c>
      <c r="K13" s="14" t="str">
        <f t="shared" si="0"/>
        <v>Insecta.Coleoptera.Polyphaga.Cucujiformia.Chrysomeloidea.Chrysomelidae.Galerucinae.Psylliodes.#N/C</v>
      </c>
      <c r="L13" s="15">
        <f>+COUNTIF(Monitoring!AJ:AJ,K13)</f>
        <v>1</v>
      </c>
    </row>
    <row r="14" spans="1:12" x14ac:dyDescent="0.25">
      <c r="A14" s="12" t="s">
        <v>85</v>
      </c>
      <c r="B14" s="12" t="s">
        <v>465</v>
      </c>
      <c r="C14" s="12" t="s">
        <v>1321</v>
      </c>
      <c r="D14" s="18" t="str">
        <f>+IFERROR(IF(E14="#N/C","#N/C",INDEX(ClassificationClasses!D:D,MATCH(E14,ClassificationClasses!E:E,0))),"ERROR")</f>
        <v>Cucujiformia</v>
      </c>
      <c r="E14" s="12" t="s">
        <v>1322</v>
      </c>
      <c r="F14" s="12" t="s">
        <v>962</v>
      </c>
      <c r="G14" s="12" t="s">
        <v>37</v>
      </c>
      <c r="H14" s="13" t="s">
        <v>37</v>
      </c>
      <c r="I14" s="13" t="s">
        <v>37</v>
      </c>
      <c r="J14" s="39" t="str" cm="1">
        <f t="array" ref="J14">_xlfn.LET(_xlpm.cls,A14, _xlpm.ord,IFERROR(B14,"#N/C"), _xlpm.subord,IFERROR(C14,"#N/C"), _xlpm.infr,IFERROR(D14,"#N/C"), _xlpm.sf,IFERROR(E14,"#N/C"), _xlpm.fam,IFERROR(F14,"#N/C"), _xlpm.subfam,IF(TRIM(G14)="-","#N/C",IFERROR(G14,"#N/C")),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_xlpm.fallback,IF(IFERROR(B14,"#N/C")="#N/C",A14,IF(IFERROR(C14,"#N/C")="#N/C",B14,IF(IFERROR(D14,"#N/C")="#N/C",C14,IF(IFERROR(E14,"#N/C")="#N/C",D14,IF(IFERROR(F14,"#N/C")="#N/C",E14,IF(IFERROR(G14,"#N/C")="#N/C",F14,"#N/C")))))), _xlpm.finalResult,IF(OR(_xlpm.computedResult="",_xlpm.computedResult="#N/C"),_xlpm.fallback,_xlpm.computedResult), INDEX(_xlpm.finalResult,1))</f>
        <v>ladybug</v>
      </c>
      <c r="K14" s="14" t="str">
        <f t="shared" si="0"/>
        <v>Insecta.Coleoptera.Polyphaga.Cucujiformia.Coccinelloidea.Coccinellidae.#N/C.#N/C.#N/C</v>
      </c>
      <c r="L14" s="15">
        <f>+COUNTIF(Monitoring!AJ:AJ,K14)</f>
        <v>6</v>
      </c>
    </row>
    <row r="15" spans="1:12" x14ac:dyDescent="0.25">
      <c r="A15" s="12" t="s">
        <v>85</v>
      </c>
      <c r="B15" s="12" t="s">
        <v>465</v>
      </c>
      <c r="C15" s="12" t="s">
        <v>1321</v>
      </c>
      <c r="D15" s="18" t="str">
        <f>+IFERROR(IF(E15="#N/C","#N/C",INDEX(ClassificationClasses!D:D,MATCH(E15,ClassificationClasses!E:E,0))),"ERROR")</f>
        <v>Cucujiformia</v>
      </c>
      <c r="E15" s="12" t="s">
        <v>1322</v>
      </c>
      <c r="F15" s="12" t="s">
        <v>962</v>
      </c>
      <c r="G15" s="12" t="s">
        <v>893</v>
      </c>
      <c r="H15" s="13" t="s">
        <v>37</v>
      </c>
      <c r="I15" s="13" t="s">
        <v>37</v>
      </c>
      <c r="J15" s="39" t="str" cm="1">
        <f t="array" ref="J15">_xlfn.LET(_xlpm.cls,A15, _xlpm.ord,IFERROR(B15,"#N/C"), _xlpm.subord,IFERROR(C15,"#N/C"), _xlpm.infr,IFERROR(D15,"#N/C"), _xlpm.sf,IFERROR(E15,"#N/C"), _xlpm.fam,IFERROR(F15,"#N/C"), _xlpm.subfam,IF(TRIM(G15)="-","#N/C",IFERROR(G15,"#N/C")),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_xlpm.fallback,IF(IFERROR(B15,"#N/C")="#N/C",A15,IF(IFERROR(C15,"#N/C")="#N/C",B15,IF(IFERROR(D15,"#N/C")="#N/C",C15,IF(IFERROR(E15,"#N/C")="#N/C",D15,IF(IFERROR(F15,"#N/C")="#N/C",E15,IF(IFERROR(G15,"#N/C")="#N/C",F15,"#N/C")))))), _xlpm.finalResult,IF(OR(_xlpm.computedResult="",_xlpm.computedResult="#N/C"),_xlpm.fallback,_xlpm.computedResult), INDEX(_xlpm.finalResult,1))</f>
        <v>ladybug</v>
      </c>
      <c r="K15" s="14" t="str">
        <f t="shared" si="0"/>
        <v>Insecta.Coleoptera.Polyphaga.Cucujiformia.Coccinelloidea.Coccinellidae.Chilocorinae.#N/C.#N/C</v>
      </c>
      <c r="L15" s="15">
        <f>+COUNTIF(Monitoring!AJ:AJ,K15)</f>
        <v>1</v>
      </c>
    </row>
    <row r="16" spans="1:12" x14ac:dyDescent="0.25">
      <c r="A16" s="12" t="s">
        <v>85</v>
      </c>
      <c r="B16" s="12" t="s">
        <v>465</v>
      </c>
      <c r="C16" s="12" t="s">
        <v>1321</v>
      </c>
      <c r="D16" s="18" t="str">
        <f>+IFERROR(IF(E16="#N/C","#N/C",INDEX(ClassificationClasses!D:D,MATCH(E16,ClassificationClasses!E:E,0))),"ERROR")</f>
        <v>Cucujiformia</v>
      </c>
      <c r="E16" s="12" t="s">
        <v>1322</v>
      </c>
      <c r="F16" s="12" t="s">
        <v>962</v>
      </c>
      <c r="G16" s="12" t="s">
        <v>186</v>
      </c>
      <c r="H16" s="13" t="s">
        <v>37</v>
      </c>
      <c r="I16" s="13" t="s">
        <v>37</v>
      </c>
      <c r="J16" s="39" t="str" cm="1">
        <f t="array" ref="J16">_xlfn.LET(_xlpm.cls,A16, _xlpm.ord,IFERROR(B16,"#N/C"), _xlpm.subord,IFERROR(C16,"#N/C"), _xlpm.infr,IFERROR(D16,"#N/C"), _xlpm.sf,IFERROR(E16,"#N/C"), _xlpm.fam,IFERROR(F16,"#N/C"), _xlpm.subfam,IF(TRIM(G16)="-","#N/C",IFERROR(G16,"#N/C")),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_xlpm.fallback,IF(IFERROR(B16,"#N/C")="#N/C",A16,IF(IFERROR(C16,"#N/C")="#N/C",B16,IF(IFERROR(D16,"#N/C")="#N/C",C16,IF(IFERROR(E16,"#N/C")="#N/C",D16,IF(IFERROR(F16,"#N/C")="#N/C",E16,IF(IFERROR(G16,"#N/C")="#N/C",F16,"#N/C")))))), _xlpm.finalResult,IF(OR(_xlpm.computedResult="",_xlpm.computedResult="#N/C"),_xlpm.fallback,_xlpm.computedResult), INDEX(_xlpm.finalResult,1))</f>
        <v>ladybug</v>
      </c>
      <c r="K16" s="14" t="str">
        <f t="shared" si="0"/>
        <v>Insecta.Coleoptera.Polyphaga.Cucujiformia.Coccinelloidea.Coccinellidae.Coccinellinae.#N/C.#N/C</v>
      </c>
      <c r="L16" s="15">
        <f>+COUNTIF(Monitoring!AJ:AJ,K16)</f>
        <v>10</v>
      </c>
    </row>
    <row r="17" spans="1:12" x14ac:dyDescent="0.25">
      <c r="A17" s="18" t="s">
        <v>85</v>
      </c>
      <c r="B17" s="18" t="s">
        <v>465</v>
      </c>
      <c r="C17" s="18" t="s">
        <v>1321</v>
      </c>
      <c r="D17" s="18" t="str">
        <f>+IFERROR(IF(E17="#N/C","#N/C",INDEX(ClassificationClasses!D:D,MATCH(E17,ClassificationClasses!E:E,0))),"ERROR")</f>
        <v>Cucujiformia</v>
      </c>
      <c r="E17" s="18" t="s">
        <v>1322</v>
      </c>
      <c r="F17" s="18" t="s">
        <v>962</v>
      </c>
      <c r="G17" s="18" t="s">
        <v>186</v>
      </c>
      <c r="H17" s="19" t="s">
        <v>749</v>
      </c>
      <c r="I17" s="19" t="s">
        <v>37</v>
      </c>
      <c r="J17" s="39" t="str" cm="1">
        <f t="array" ref="J17">_xlfn.LET(_xlpm.cls,A17, _xlpm.ord,IFERROR(B17,"#N/C"), _xlpm.subord,IFERROR(C17,"#N/C"), _xlpm.infr,IFERROR(D17,"#N/C"), _xlpm.sf,IFERROR(E17,"#N/C"), _xlpm.fam,IFERROR(F17,"#N/C"), _xlpm.subfam,IF(TRIM(G17)="-","#N/C",IFERROR(G17,"#N/C")),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_xlpm.fallback,IF(IFERROR(B17,"#N/C")="#N/C",A17,IF(IFERROR(C17,"#N/C")="#N/C",B17,IF(IFERROR(D17,"#N/C")="#N/C",C17,IF(IFERROR(E17,"#N/C")="#N/C",D17,IF(IFERROR(F17,"#N/C")="#N/C",E17,IF(IFERROR(G17,"#N/C")="#N/C",F17,"#N/C")))))), _xlpm.finalResult,IF(OR(_xlpm.computedResult="",_xlpm.computedResult="#N/C"),_xlpm.fallback,_xlpm.computedResult), INDEX(_xlpm.finalResult,1))</f>
        <v>ladybug</v>
      </c>
      <c r="K17" s="14" t="str">
        <f t="shared" si="0"/>
        <v>Insecta.Coleoptera.Polyphaga.Cucujiformia.Coccinelloidea.Coccinellidae.Coccinellinae.Coccinella.#N/C</v>
      </c>
      <c r="L17" s="15">
        <f>+COUNTIF(Monitoring!AJ:AJ,K17)</f>
        <v>2</v>
      </c>
    </row>
    <row r="18" spans="1:12" x14ac:dyDescent="0.25">
      <c r="A18" s="12" t="s">
        <v>85</v>
      </c>
      <c r="B18" s="12" t="s">
        <v>465</v>
      </c>
      <c r="C18" s="12" t="s">
        <v>1321</v>
      </c>
      <c r="D18" s="18" t="str">
        <f>+IFERROR(IF(E18="#N/C","#N/C",INDEX(ClassificationClasses!D:D,MATCH(E18,ClassificationClasses!E:E,0))),"ERROR")</f>
        <v>Cucujiformia</v>
      </c>
      <c r="E18" s="12" t="s">
        <v>1322</v>
      </c>
      <c r="F18" s="12" t="s">
        <v>962</v>
      </c>
      <c r="G18" s="12" t="s">
        <v>186</v>
      </c>
      <c r="H18" s="13" t="s">
        <v>200</v>
      </c>
      <c r="I18" s="13" t="s">
        <v>37</v>
      </c>
      <c r="J18" s="39" t="str" cm="1">
        <f t="array" ref="J18">_xlfn.LET(_xlpm.cls,A18, _xlpm.ord,IFERROR(B18,"#N/C"), _xlpm.subord,IFERROR(C18,"#N/C"), _xlpm.infr,IFERROR(D18,"#N/C"), _xlpm.sf,IFERROR(E18,"#N/C"), _xlpm.fam,IFERROR(F18,"#N/C"), _xlpm.subfam,IF(TRIM(G18)="-","#N/C",IFERROR(G18,"#N/C")),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_xlpm.fallback,IF(IFERROR(B18,"#N/C")="#N/C",A18,IF(IFERROR(C18,"#N/C")="#N/C",B18,IF(IFERROR(D18,"#N/C")="#N/C",C18,IF(IFERROR(E18,"#N/C")="#N/C",D18,IF(IFERROR(F18,"#N/C")="#N/C",E18,IF(IFERROR(G18,"#N/C")="#N/C",F18,"#N/C")))))), _xlpm.finalResult,IF(OR(_xlpm.computedResult="",_xlpm.computedResult="#N/C"),_xlpm.fallback,_xlpm.computedResult), INDEX(_xlpm.finalResult,1))</f>
        <v>ladybug</v>
      </c>
      <c r="K18" s="14" t="str">
        <f t="shared" si="0"/>
        <v>Insecta.Coleoptera.Polyphaga.Cucujiformia.Coccinelloidea.Coccinellidae.Coccinellinae.Coccinellini.#N/C</v>
      </c>
      <c r="L18" s="15">
        <f>+COUNTIF(Monitoring!AJ:AJ,K18)</f>
        <v>3</v>
      </c>
    </row>
    <row r="19" spans="1:12" x14ac:dyDescent="0.25">
      <c r="A19" s="18" t="s">
        <v>85</v>
      </c>
      <c r="B19" s="18" t="s">
        <v>465</v>
      </c>
      <c r="C19" s="18" t="s">
        <v>1321</v>
      </c>
      <c r="D19" s="18" t="str">
        <f>+IFERROR(IF(E19="#N/C","#N/C",INDEX(ClassificationClasses!D:D,MATCH(E19,ClassificationClasses!E:E,0))),"ERROR")</f>
        <v>Cucujiformia</v>
      </c>
      <c r="E19" s="18" t="s">
        <v>1322</v>
      </c>
      <c r="F19" s="18" t="s">
        <v>962</v>
      </c>
      <c r="G19" s="18" t="s">
        <v>186</v>
      </c>
      <c r="H19" s="19" t="s">
        <v>331</v>
      </c>
      <c r="I19" s="19" t="s">
        <v>37</v>
      </c>
      <c r="J19" s="39" t="str" cm="1">
        <f t="array" ref="J19">_xlfn.LET(_xlpm.cls,A19, _xlpm.ord,IFERROR(B19,"#N/C"), _xlpm.subord,IFERROR(C19,"#N/C"), _xlpm.infr,IFERROR(D19,"#N/C"), _xlpm.sf,IFERROR(E19,"#N/C"), _xlpm.fam,IFERROR(F19,"#N/C"), _xlpm.subfam,IF(TRIM(G19)="-","#N/C",IFERROR(G19,"#N/C")),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_xlpm.fallback,IF(IFERROR(B19,"#N/C")="#N/C",A19,IF(IFERROR(C19,"#N/C")="#N/C",B19,IF(IFERROR(D19,"#N/C")="#N/C",C19,IF(IFERROR(E19,"#N/C")="#N/C",D19,IF(IFERROR(F19,"#N/C")="#N/C",E19,IF(IFERROR(G19,"#N/C")="#N/C",F19,"#N/C")))))), _xlpm.finalResult,IF(OR(_xlpm.computedResult="",_xlpm.computedResult="#N/C"),_xlpm.fallback,_xlpm.computedResult), INDEX(_xlpm.finalResult,1))</f>
        <v>ladybug</v>
      </c>
      <c r="K19" s="14" t="str">
        <f t="shared" si="0"/>
        <v>Insecta.Coleoptera.Polyphaga.Cucujiformia.Coccinelloidea.Coccinellidae.Coccinellinae.Harmonia.#N/C</v>
      </c>
      <c r="L19" s="15">
        <f>+COUNTIF(Monitoring!AJ:AJ,K19)</f>
        <v>25</v>
      </c>
    </row>
    <row r="20" spans="1:12" x14ac:dyDescent="0.25">
      <c r="A20" s="18" t="s">
        <v>85</v>
      </c>
      <c r="B20" s="18" t="s">
        <v>465</v>
      </c>
      <c r="C20" s="18" t="s">
        <v>1321</v>
      </c>
      <c r="D20" s="18" t="str">
        <f>+IFERROR(IF(E20="#N/C","#N/C",INDEX(ClassificationClasses!D:D,MATCH(E20,ClassificationClasses!E:E,0))),"ERROR")</f>
        <v>Cucujiformia</v>
      </c>
      <c r="E20" s="18" t="s">
        <v>1322</v>
      </c>
      <c r="F20" s="18" t="s">
        <v>962</v>
      </c>
      <c r="G20" s="18" t="s">
        <v>186</v>
      </c>
      <c r="H20" s="19" t="s">
        <v>331</v>
      </c>
      <c r="I20" s="19" t="s">
        <v>1394</v>
      </c>
      <c r="J20" s="39" t="str" cm="1">
        <f t="array" ref="J20">_xlfn.LET(_xlpm.cls,A20, _xlpm.ord,IFERROR(B20,"#N/C"), _xlpm.subord,IFERROR(C20,"#N/C"), _xlpm.infr,IFERROR(D20,"#N/C"), _xlpm.sf,IFERROR(E20,"#N/C"), _xlpm.fam,IFERROR(F20,"#N/C"), _xlpm.subfam,IF(TRIM(G20)="-","#N/C",IFERROR(G20,"#N/C")),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_xlpm.fallback,IF(IFERROR(B20,"#N/C")="#N/C",A20,IF(IFERROR(C20,"#N/C")="#N/C",B20,IF(IFERROR(D20,"#N/C")="#N/C",C20,IF(IFERROR(E20,"#N/C")="#N/C",D20,IF(IFERROR(F20,"#N/C")="#N/C",E20,IF(IFERROR(G20,"#N/C")="#N/C",F20,"#N/C")))))), _xlpm.finalResult,IF(OR(_xlpm.computedResult="",_xlpm.computedResult="#N/C"),_xlpm.fallback,_xlpm.computedResult), INDEX(_xlpm.finalResult,1))</f>
        <v>ladybug</v>
      </c>
      <c r="K20" s="14" t="str">
        <f t="shared" si="0"/>
        <v>Insecta.Coleoptera.Polyphaga.Cucujiformia.Coccinelloidea.Coccinellidae.Coccinellinae.Harmonia.axyridis</v>
      </c>
      <c r="L20" s="15">
        <f>+COUNTIF(Monitoring!AJ:AJ,K20)</f>
        <v>1</v>
      </c>
    </row>
    <row r="21" spans="1:12" x14ac:dyDescent="0.25">
      <c r="A21" s="18" t="s">
        <v>85</v>
      </c>
      <c r="B21" s="18" t="s">
        <v>465</v>
      </c>
      <c r="C21" s="18" t="s">
        <v>1321</v>
      </c>
      <c r="D21" s="18" t="str">
        <f>+IFERROR(IF(E21="#N/C","#N/C",INDEX(ClassificationClasses!D:D,MATCH(E21,ClassificationClasses!E:E,0))),"ERROR")</f>
        <v>Cucujiformia</v>
      </c>
      <c r="E21" s="18" t="s">
        <v>1322</v>
      </c>
      <c r="F21" s="18" t="s">
        <v>962</v>
      </c>
      <c r="G21" s="18" t="s">
        <v>186</v>
      </c>
      <c r="H21" s="13" t="s">
        <v>719</v>
      </c>
      <c r="I21" s="13" t="s">
        <v>37</v>
      </c>
      <c r="J21" s="39" t="str" cm="1">
        <f t="array" ref="J21">_xlfn.LET(_xlpm.cls,A21, _xlpm.ord,IFERROR(B21,"#N/C"), _xlpm.subord,IFERROR(C21,"#N/C"), _xlpm.infr,IFERROR(D21,"#N/C"), _xlpm.sf,IFERROR(E21,"#N/C"), _xlpm.fam,IFERROR(F21,"#N/C"), _xlpm.subfam,IF(TRIM(G21)="-","#N/C",IFERROR(G21,"#N/C")),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_xlpm.fallback,IF(IFERROR(B21,"#N/C")="#N/C",A21,IF(IFERROR(C21,"#N/C")="#N/C",B21,IF(IFERROR(D21,"#N/C")="#N/C",C21,IF(IFERROR(E21,"#N/C")="#N/C",D21,IF(IFERROR(F21,"#N/C")="#N/C",E21,IF(IFERROR(G21,"#N/C")="#N/C",F21,"#N/C")))))), _xlpm.finalResult,IF(OR(_xlpm.computedResult="",_xlpm.computedResult="#N/C"),_xlpm.fallback,_xlpm.computedResult), INDEX(_xlpm.finalResult,1))</f>
        <v>ladybug</v>
      </c>
      <c r="K21" s="14" t="str">
        <f t="shared" si="0"/>
        <v>Insecta.Coleoptera.Polyphaga.Cucujiformia.Coccinelloidea.Coccinellidae.Coccinellinae.Oenopia.#N/C</v>
      </c>
      <c r="L21" s="15">
        <f>+COUNTIF(Monitoring!AJ:AJ,K21)</f>
        <v>1</v>
      </c>
    </row>
    <row r="22" spans="1:12" x14ac:dyDescent="0.25">
      <c r="A22" s="18" t="s">
        <v>85</v>
      </c>
      <c r="B22" s="18" t="s">
        <v>465</v>
      </c>
      <c r="C22" s="18" t="s">
        <v>1321</v>
      </c>
      <c r="D22" s="18" t="str">
        <f>+IFERROR(IF(E22="#N/C","#N/C",INDEX(ClassificationClasses!D:D,MATCH(E22,ClassificationClasses!E:E,0))),"ERROR")</f>
        <v>Cucujiformia</v>
      </c>
      <c r="E22" s="18" t="s">
        <v>1322</v>
      </c>
      <c r="F22" s="18" t="s">
        <v>962</v>
      </c>
      <c r="G22" s="18" t="s">
        <v>186</v>
      </c>
      <c r="H22" s="19" t="s">
        <v>3505</v>
      </c>
      <c r="I22" s="19" t="s">
        <v>3506</v>
      </c>
      <c r="J22" s="39" t="str" cm="1">
        <f t="array" ref="J22">_xlfn.LET(_xlpm.cls,A22, _xlpm.ord,IFERROR(B22,"#N/C"), _xlpm.subord,IFERROR(C22,"#N/C"), _xlpm.infr,IFERROR(D22,"#N/C"), _xlpm.sf,IFERROR(E22,"#N/C"), _xlpm.fam,IFERROR(F22,"#N/C"), _xlpm.subfam,IF(TRIM(G22)="-","#N/C",IFERROR(G22,"#N/C")),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_xlpm.fallback,IF(IFERROR(B22,"#N/C")="#N/C",A22,IF(IFERROR(C22,"#N/C")="#N/C",B22,IF(IFERROR(D22,"#N/C")="#N/C",C22,IF(IFERROR(E22,"#N/C")="#N/C",D22,IF(IFERROR(F22,"#N/C")="#N/C",E22,IF(IFERROR(G22,"#N/C")="#N/C",F22,"#N/C")))))), _xlpm.finalResult,IF(OR(_xlpm.computedResult="",_xlpm.computedResult="#N/C"),_xlpm.fallback,_xlpm.computedResult), INDEX(_xlpm.finalResult,1))</f>
        <v>ladybug</v>
      </c>
      <c r="K22" s="14" t="str">
        <f t="shared" si="0"/>
        <v>Insecta.Coleoptera.Polyphaga.Cucujiformia.Coccinelloidea.Coccinellidae.Coccinellinae.Propylea.quatuordecimpunctata</v>
      </c>
      <c r="L22" s="15">
        <f>+COUNTIF(Monitoring!AJ:AJ,K22)</f>
        <v>0</v>
      </c>
    </row>
    <row r="23" spans="1:12" x14ac:dyDescent="0.25">
      <c r="A23" s="12" t="s">
        <v>85</v>
      </c>
      <c r="B23" s="12" t="s">
        <v>465</v>
      </c>
      <c r="C23" s="12" t="s">
        <v>1321</v>
      </c>
      <c r="D23" s="18" t="str">
        <f>+IFERROR(IF(E23="#N/C","#N/C",INDEX(ClassificationClasses!D:D,MATCH(E23,ClassificationClasses!E:E,0))),"ERROR")</f>
        <v>Cucujiformia</v>
      </c>
      <c r="E23" s="12" t="s">
        <v>1322</v>
      </c>
      <c r="F23" s="12" t="s">
        <v>962</v>
      </c>
      <c r="G23" s="12" t="s">
        <v>186</v>
      </c>
      <c r="H23" s="13" t="s">
        <v>3507</v>
      </c>
      <c r="I23" s="13" t="s">
        <v>3508</v>
      </c>
      <c r="J23" s="39" t="str" cm="1">
        <f t="array" ref="J23">_xlfn.LET(_xlpm.cls,A23, _xlpm.ord,IFERROR(B23,"#N/C"), _xlpm.subord,IFERROR(C23,"#N/C"), _xlpm.infr,IFERROR(D23,"#N/C"), _xlpm.sf,IFERROR(E23,"#N/C"), _xlpm.fam,IFERROR(F23,"#N/C"), _xlpm.subfam,IF(TRIM(G23)="-","#N/C",IFERROR(G23,"#N/C")),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_xlpm.fallback,IF(IFERROR(B23,"#N/C")="#N/C",A23,IF(IFERROR(C23,"#N/C")="#N/C",B23,IF(IFERROR(D23,"#N/C")="#N/C",C23,IF(IFERROR(E23,"#N/C")="#N/C",D23,IF(IFERROR(F23,"#N/C")="#N/C",E23,IF(IFERROR(G23,"#N/C")="#N/C",F23,"#N/C")))))), _xlpm.finalResult,IF(OR(_xlpm.computedResult="",_xlpm.computedResult="#N/C"),_xlpm.fallback,_xlpm.computedResult), INDEX(_xlpm.finalResult,1))</f>
        <v>ladybug</v>
      </c>
      <c r="K23" s="14" t="str">
        <f t="shared" si="0"/>
        <v>Insecta.Coleoptera.Polyphaga.Cucujiformia.Coccinelloidea.Coccinellidae.Coccinellinae.Psyllobora.vigintiduopunctata</v>
      </c>
      <c r="L23" s="15">
        <f>+COUNTIF(Monitoring!AJ:AJ,K23)</f>
        <v>0</v>
      </c>
    </row>
    <row r="24" spans="1:12" x14ac:dyDescent="0.25">
      <c r="A24" s="18" t="s">
        <v>85</v>
      </c>
      <c r="B24" s="18" t="s">
        <v>465</v>
      </c>
      <c r="C24" s="18" t="s">
        <v>1321</v>
      </c>
      <c r="D24" s="18" t="str">
        <f>+IFERROR(IF(E24="#N/C","#N/C",INDEX(ClassificationClasses!D:D,MATCH(E24,ClassificationClasses!E:E,0))),"ERROR")</f>
        <v>Cucujiformia</v>
      </c>
      <c r="E24" s="18" t="s">
        <v>3509</v>
      </c>
      <c r="F24" s="18" t="s">
        <v>3510</v>
      </c>
      <c r="G24" s="18" t="s">
        <v>3511</v>
      </c>
      <c r="H24" s="19" t="s">
        <v>3512</v>
      </c>
      <c r="I24" s="19" t="s">
        <v>3513</v>
      </c>
      <c r="J24" s="39" t="str" cm="1">
        <f t="array" ref="J24">_xlfn.LET(_xlpm.cls,A24, _xlpm.ord,IFERROR(B24,"#N/C"), _xlpm.subord,IFERROR(C24,"#N/C"), _xlpm.infr,IFERROR(D24,"#N/C"), _xlpm.sf,IFERROR(E24,"#N/C"), _xlpm.fam,IFERROR(F24,"#N/C"), _xlpm.subfam,IF(TRIM(G24)="-","#N/C",IFERROR(G24,"#N/C")),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_xlpm.fallback,IF(IFERROR(B24,"#N/C")="#N/C",A24,IF(IFERROR(C24,"#N/C")="#N/C",B24,IF(IFERROR(D24,"#N/C")="#N/C",C24,IF(IFERROR(E24,"#N/C")="#N/C",D24,IF(IFERROR(F24,"#N/C")="#N/C",E24,IF(IFERROR(G24,"#N/C")="#N/C",F24,"#N/C")))))), _xlpm.finalResult,IF(OR(_xlpm.computedResult="",_xlpm.computedResult="#N/C"),_xlpm.fallback,_xlpm.computedResult), INDEX(_xlpm.finalResult,1))</f>
        <v>weevil</v>
      </c>
      <c r="K24" s="14" t="str">
        <f t="shared" si="0"/>
        <v>Insecta.Coleoptera.Polyphaga.Cucujiformia.Curculionoidea.Curculionidae.Brentidae.Apion.frumentarium</v>
      </c>
      <c r="L24" s="15">
        <f>+COUNTIF(Monitoring!AJ:AJ,K24)</f>
        <v>0</v>
      </c>
    </row>
    <row r="25" spans="1:12" x14ac:dyDescent="0.25">
      <c r="A25" s="12" t="s">
        <v>85</v>
      </c>
      <c r="B25" s="12" t="s">
        <v>465</v>
      </c>
      <c r="C25" s="12" t="s">
        <v>1321</v>
      </c>
      <c r="D25" s="18" t="str">
        <f>+IFERROR(IF(E25="#N/C","#N/C",INDEX(ClassificationClasses!D:D,MATCH(E25,ClassificationClasses!E:E,0))),"ERROR")</f>
        <v>Cucujiformia</v>
      </c>
      <c r="E25" s="12" t="s">
        <v>3509</v>
      </c>
      <c r="F25" s="12" t="s">
        <v>3510</v>
      </c>
      <c r="G25" s="12" t="s">
        <v>1340</v>
      </c>
      <c r="H25" s="13" t="s">
        <v>1341</v>
      </c>
      <c r="I25" s="13" t="s">
        <v>37</v>
      </c>
      <c r="J25" s="39" t="str" cm="1">
        <f t="array" ref="J25">_xlfn.LET(_xlpm.cls,A25, _xlpm.ord,IFERROR(B25,"#N/C"), _xlpm.subord,IFERROR(C25,"#N/C"), _xlpm.infr,IFERROR(D25,"#N/C"), _xlpm.sf,IFERROR(E25,"#N/C"), _xlpm.fam,IFERROR(F25,"#N/C"), _xlpm.subfam,IF(TRIM(G25)="-","#N/C",IFERROR(G25,"#N/C")),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_xlpm.fallback,IF(IFERROR(B25,"#N/C")="#N/C",A25,IF(IFERROR(C25,"#N/C")="#N/C",B25,IF(IFERROR(D25,"#N/C")="#N/C",C25,IF(IFERROR(E25,"#N/C")="#N/C",D25,IF(IFERROR(F25,"#N/C")="#N/C",E25,IF(IFERROR(G25,"#N/C")="#N/C",F25,"#N/C")))))), _xlpm.finalResult,IF(OR(_xlpm.computedResult="",_xlpm.computedResult="#N/C"),_xlpm.fallback,_xlpm.computedResult), INDEX(_xlpm.finalResult,1))</f>
        <v>weevil</v>
      </c>
      <c r="K25" s="14" t="str">
        <f t="shared" si="0"/>
        <v>Insecta.Coleoptera.Polyphaga.Cucujiformia.Curculionoidea.Curculionidae.Entiminae.Polydrusus.#N/C</v>
      </c>
      <c r="L25" s="15">
        <f>+COUNTIF(Monitoring!AJ:AJ,K25)</f>
        <v>1</v>
      </c>
    </row>
    <row r="26" spans="1:12" x14ac:dyDescent="0.25">
      <c r="A26" s="18" t="s">
        <v>85</v>
      </c>
      <c r="B26" s="18" t="s">
        <v>465</v>
      </c>
      <c r="C26" s="18" t="s">
        <v>1321</v>
      </c>
      <c r="D26" s="18" t="str">
        <f>+IFERROR(IF(E26="#N/C","#N/C",INDEX(ClassificationClasses!D:D,MATCH(E26,ClassificationClasses!E:E,0))),"ERROR")</f>
        <v>Cucujiformia</v>
      </c>
      <c r="E26" s="18" t="s">
        <v>3509</v>
      </c>
      <c r="F26" s="18" t="s">
        <v>3510</v>
      </c>
      <c r="G26" s="18" t="s">
        <v>1340</v>
      </c>
      <c r="H26" s="19" t="s">
        <v>948</v>
      </c>
      <c r="I26" s="19" t="s">
        <v>37</v>
      </c>
      <c r="J26" s="39" t="str" cm="1">
        <f t="array" ref="J26">_xlfn.LET(_xlpm.cls,A26, _xlpm.ord,IFERROR(B26,"#N/C"), _xlpm.subord,IFERROR(C26,"#N/C"), _xlpm.infr,IFERROR(D26,"#N/C"), _xlpm.sf,IFERROR(E26,"#N/C"), _xlpm.fam,IFERROR(F26,"#N/C"), _xlpm.subfam,IF(TRIM(G26)="-","#N/C",IFERROR(G26,"#N/C")),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_xlpm.fallback,IF(IFERROR(B26,"#N/C")="#N/C",A26,IF(IFERROR(C26,"#N/C")="#N/C",B26,IF(IFERROR(D26,"#N/C")="#N/C",C26,IF(IFERROR(E26,"#N/C")="#N/C",D26,IF(IFERROR(F26,"#N/C")="#N/C",E26,IF(IFERROR(G26,"#N/C")="#N/C",F26,"#N/C")))))), _xlpm.finalResult,IF(OR(_xlpm.computedResult="",_xlpm.computedResult="#N/C"),_xlpm.fallback,_xlpm.computedResult), INDEX(_xlpm.finalResult,1))</f>
        <v>weevil</v>
      </c>
      <c r="K26" s="14" t="str">
        <f t="shared" si="0"/>
        <v>Insecta.Coleoptera.Polyphaga.Cucujiformia.Curculionoidea.Curculionidae.Entiminae.Sitona.#N/C</v>
      </c>
      <c r="L26" s="15">
        <f>+COUNTIF(Monitoring!AJ:AJ,K26)</f>
        <v>1</v>
      </c>
    </row>
    <row r="27" spans="1:12" x14ac:dyDescent="0.25">
      <c r="A27" s="18" t="s">
        <v>85</v>
      </c>
      <c r="B27" s="18" t="s">
        <v>465</v>
      </c>
      <c r="C27" s="18" t="s">
        <v>1321</v>
      </c>
      <c r="D27" s="18" t="str">
        <f>+IFERROR(IF(E27="#N/C","#N/C",INDEX(ClassificationClasses!D:D,MATCH(E27,ClassificationClasses!E:E,0))),"ERROR")</f>
        <v>Cucujiformia</v>
      </c>
      <c r="E27" s="18" t="s">
        <v>3509</v>
      </c>
      <c r="F27" s="18" t="s">
        <v>3510</v>
      </c>
      <c r="G27" s="18" t="s">
        <v>1340</v>
      </c>
      <c r="H27" s="20" t="s">
        <v>948</v>
      </c>
      <c r="I27" s="19" t="s">
        <v>3514</v>
      </c>
      <c r="J27" s="39" t="str" cm="1">
        <f t="array" ref="J27">_xlfn.LET(_xlpm.cls,A27, _xlpm.ord,IFERROR(B27,"#N/C"), _xlpm.subord,IFERROR(C27,"#N/C"), _xlpm.infr,IFERROR(D27,"#N/C"), _xlpm.sf,IFERROR(E27,"#N/C"), _xlpm.fam,IFERROR(F27,"#N/C"), _xlpm.subfam,IF(TRIM(G27)="-","#N/C",IFERROR(G27,"#N/C")),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_xlpm.fallback,IF(IFERROR(B27,"#N/C")="#N/C",A27,IF(IFERROR(C27,"#N/C")="#N/C",B27,IF(IFERROR(D27,"#N/C")="#N/C",C27,IF(IFERROR(E27,"#N/C")="#N/C",D27,IF(IFERROR(F27,"#N/C")="#N/C",E27,IF(IFERROR(G27,"#N/C")="#N/C",F27,"#N/C")))))), _xlpm.finalResult,IF(OR(_xlpm.computedResult="",_xlpm.computedResult="#N/C"),_xlpm.fallback,_xlpm.computedResult), INDEX(_xlpm.finalResult,1))</f>
        <v>weevil</v>
      </c>
      <c r="K27" s="14" t="str">
        <f t="shared" si="0"/>
        <v>Insecta.Coleoptera.Polyphaga.Cucujiformia.Curculionoidea.Curculionidae.Entiminae.Sitona.lineatus</v>
      </c>
      <c r="L27" s="15">
        <f>+COUNTIF(Monitoring!AJ:AJ,K27)</f>
        <v>0</v>
      </c>
    </row>
    <row r="28" spans="1:12" x14ac:dyDescent="0.25">
      <c r="A28" s="18" t="s">
        <v>85</v>
      </c>
      <c r="B28" s="18" t="s">
        <v>465</v>
      </c>
      <c r="C28" s="18" t="s">
        <v>1321</v>
      </c>
      <c r="D28" s="18" t="str">
        <f>+IFERROR(IF(E28="#N/C","#N/C",INDEX(ClassificationClasses!D:D,MATCH(E28,ClassificationClasses!E:E,0))),"ERROR")</f>
        <v>Cucujiformia</v>
      </c>
      <c r="E28" s="18" t="s">
        <v>3509</v>
      </c>
      <c r="F28" s="18" t="s">
        <v>3510</v>
      </c>
      <c r="G28" s="18" t="s">
        <v>1340</v>
      </c>
      <c r="H28" s="19" t="s">
        <v>3515</v>
      </c>
      <c r="I28" s="19" t="s">
        <v>37</v>
      </c>
      <c r="J28" s="39" t="str" cm="1">
        <f t="array" ref="J28">_xlfn.LET(_xlpm.cls,A28, _xlpm.ord,IFERROR(B28,"#N/C"), _xlpm.subord,IFERROR(C28,"#N/C"), _xlpm.infr,IFERROR(D28,"#N/C"), _xlpm.sf,IFERROR(E28,"#N/C"), _xlpm.fam,IFERROR(F28,"#N/C"), _xlpm.subfam,IF(TRIM(G28)="-","#N/C",IFERROR(G28,"#N/C")),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_xlpm.fallback,IF(IFERROR(B28,"#N/C")="#N/C",A28,IF(IFERROR(C28,"#N/C")="#N/C",B28,IF(IFERROR(D28,"#N/C")="#N/C",C28,IF(IFERROR(E28,"#N/C")="#N/C",D28,IF(IFERROR(F28,"#N/C")="#N/C",E28,IF(IFERROR(G28,"#N/C")="#N/C",F28,"#N/C")))))), _xlpm.finalResult,IF(OR(_xlpm.computedResult="",_xlpm.computedResult="#N/C"),_xlpm.fallback,_xlpm.computedResult), INDEX(_xlpm.finalResult,1))</f>
        <v>weevil</v>
      </c>
      <c r="K28" s="14" t="str">
        <f t="shared" si="0"/>
        <v>Insecta.Coleoptera.Polyphaga.Cucujiformia.Curculionoidea.Curculionidae.Entiminae.Strophosoma.#N/C</v>
      </c>
      <c r="L28" s="15">
        <f>+COUNTIF(Monitoring!AJ:AJ,K28)</f>
        <v>0</v>
      </c>
    </row>
    <row r="29" spans="1:12" x14ac:dyDescent="0.25">
      <c r="A29" s="12" t="s">
        <v>85</v>
      </c>
      <c r="B29" s="12" t="s">
        <v>465</v>
      </c>
      <c r="C29" s="12" t="s">
        <v>1321</v>
      </c>
      <c r="D29" s="18" t="str">
        <f>+IFERROR(IF(E29="#N/C","#N/C",INDEX(ClassificationClasses!D:D,MATCH(E29,ClassificationClasses!E:E,0))),"ERROR")</f>
        <v>Cucujiformia</v>
      </c>
      <c r="E29" s="12" t="s">
        <v>3509</v>
      </c>
      <c r="F29" s="12" t="s">
        <v>3510</v>
      </c>
      <c r="G29" s="12" t="s">
        <v>1340</v>
      </c>
      <c r="H29" s="13" t="s">
        <v>3515</v>
      </c>
      <c r="I29" s="13" t="s">
        <v>3516</v>
      </c>
      <c r="J29" s="39" t="str" cm="1">
        <f t="array" ref="J29">_xlfn.LET(_xlpm.cls,A29, _xlpm.ord,IFERROR(B29,"#N/C"), _xlpm.subord,IFERROR(C29,"#N/C"), _xlpm.infr,IFERROR(D29,"#N/C"), _xlpm.sf,IFERROR(E29,"#N/C"), _xlpm.fam,IFERROR(F29,"#N/C"), _xlpm.subfam,IF(TRIM(G29)="-","#N/C",IFERROR(G29,"#N/C")),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_xlpm.fallback,IF(IFERROR(B29,"#N/C")="#N/C",A29,IF(IFERROR(C29,"#N/C")="#N/C",B29,IF(IFERROR(D29,"#N/C")="#N/C",C29,IF(IFERROR(E29,"#N/C")="#N/C",D29,IF(IFERROR(F29,"#N/C")="#N/C",E29,IF(IFERROR(G29,"#N/C")="#N/C",F29,"#N/C")))))), _xlpm.finalResult,IF(OR(_xlpm.computedResult="",_xlpm.computedResult="#N/C"),_xlpm.fallback,_xlpm.computedResult), INDEX(_xlpm.finalResult,1))</f>
        <v>weevil</v>
      </c>
      <c r="K29" s="14" t="str">
        <f t="shared" si="0"/>
        <v>Insecta.Coleoptera.Polyphaga.Cucujiformia.Curculionoidea.Curculionidae.Entiminae.Strophosoma.melanogrammum</v>
      </c>
      <c r="L29" s="15">
        <f>+COUNTIF(Monitoring!AJ:AJ,K29)</f>
        <v>0</v>
      </c>
    </row>
    <row r="30" spans="1:12" x14ac:dyDescent="0.25">
      <c r="A30" s="18" t="s">
        <v>85</v>
      </c>
      <c r="B30" s="18" t="s">
        <v>465</v>
      </c>
      <c r="C30" s="18" t="s">
        <v>1321</v>
      </c>
      <c r="D30" s="18" t="str">
        <f>+IFERROR(IF(E30="#N/C","#N/C",INDEX(ClassificationClasses!D:D,MATCH(E30,ClassificationClasses!E:E,0))),"ERROR")</f>
        <v>Cucujiformia</v>
      </c>
      <c r="E30" s="18" t="s">
        <v>3517</v>
      </c>
      <c r="F30" s="18" t="s">
        <v>3518</v>
      </c>
      <c r="G30" s="18" t="s">
        <v>3519</v>
      </c>
      <c r="H30" s="19" t="s">
        <v>3520</v>
      </c>
      <c r="I30" s="19" t="s">
        <v>3521</v>
      </c>
      <c r="J30" s="39" t="str" cm="1">
        <f t="array" ref="J30">_xlfn.LET(_xlpm.cls,A30, _xlpm.ord,IFERROR(B30,"#N/C"), _xlpm.subord,IFERROR(C30,"#N/C"), _xlpm.infr,IFERROR(D30,"#N/C"), _xlpm.sf,IFERROR(E30,"#N/C"), _xlpm.fam,IFERROR(F30,"#N/C"), _xlpm.subfam,IF(TRIM(G30)="-","#N/C",IFERROR(G30,"#N/C")),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_xlpm.fallback,IF(IFERROR(B30,"#N/C")="#N/C",A30,IF(IFERROR(C30,"#N/C")="#N/C",B30,IF(IFERROR(D30,"#N/C")="#N/C",C30,IF(IFERROR(E30,"#N/C")="#N/C",D30,IF(IFERROR(F30,"#N/C")="#N/C",E30,IF(IFERROR(G30,"#N/C")="#N/C",F30,"#N/C")))))), _xlpm.finalResult,IF(OR(_xlpm.computedResult="",_xlpm.computedResult="#N/C"),_xlpm.fallback,_xlpm.computedResult), INDEX(_xlpm.finalResult,1))</f>
        <v>ant_beetles</v>
      </c>
      <c r="K30" s="14" t="str">
        <f t="shared" si="0"/>
        <v>Insecta.Coleoptera.Polyphaga.Cucujiformia.Tenebrionoidea.Anthicidae.Anthicinae.Notoxus.monoceros</v>
      </c>
      <c r="L30" s="15">
        <f>+COUNTIF(Monitoring!AJ:AJ,K30)</f>
        <v>0</v>
      </c>
    </row>
    <row r="31" spans="1:12" x14ac:dyDescent="0.25">
      <c r="A31" s="12" t="s">
        <v>85</v>
      </c>
      <c r="B31" s="12" t="s">
        <v>465</v>
      </c>
      <c r="C31" s="12" t="s">
        <v>1321</v>
      </c>
      <c r="D31" s="18" t="str">
        <f>+IFERROR(IF(E31="#N/C","#N/C",INDEX(ClassificationClasses!D:D,MATCH(E31,ClassificationClasses!E:E,0))),"ERROR")</f>
        <v>Cucujiformia</v>
      </c>
      <c r="E31" s="12" t="s">
        <v>3517</v>
      </c>
      <c r="F31" s="12" t="s">
        <v>3518</v>
      </c>
      <c r="G31" s="12" t="s">
        <v>3522</v>
      </c>
      <c r="H31" s="13" t="s">
        <v>3520</v>
      </c>
      <c r="I31" s="13" t="s">
        <v>3521</v>
      </c>
      <c r="J31" s="39" t="str" cm="1">
        <f t="array" ref="J31">_xlfn.LET(_xlpm.cls,A31, _xlpm.ord,IFERROR(B31,"#N/C"), _xlpm.subord,IFERROR(C31,"#N/C"), _xlpm.infr,IFERROR(D31,"#N/C"), _xlpm.sf,IFERROR(E31,"#N/C"), _xlpm.fam,IFERROR(F31,"#N/C"), _xlpm.subfam,IF(TRIM(G31)="-","#N/C",IFERROR(G31,"#N/C")),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_xlpm.fallback,IF(IFERROR(B31,"#N/C")="#N/C",A31,IF(IFERROR(C31,"#N/C")="#N/C",B31,IF(IFERROR(D31,"#N/C")="#N/C",C31,IF(IFERROR(E31,"#N/C")="#N/C",D31,IF(IFERROR(F31,"#N/C")="#N/C",E31,IF(IFERROR(G31,"#N/C")="#N/C",F31,"#N/C")))))), _xlpm.finalResult,IF(OR(_xlpm.computedResult="",_xlpm.computedResult="#N/C"),_xlpm.fallback,_xlpm.computedResult), INDEX(_xlpm.finalResult,1))</f>
        <v>ant_beetles</v>
      </c>
      <c r="K31" s="14" t="str">
        <f t="shared" si="0"/>
        <v>Insecta.Coleoptera.Polyphaga.Cucujiformia.Tenebrionoidea.Anthicidae.Notoxinae.Notoxus.monoceros</v>
      </c>
      <c r="L31" s="15">
        <f>+COUNTIF(Monitoring!AJ:AJ,K31)</f>
        <v>0</v>
      </c>
    </row>
    <row r="32" spans="1:12" x14ac:dyDescent="0.25">
      <c r="A32" s="18" t="s">
        <v>85</v>
      </c>
      <c r="B32" s="18" t="s">
        <v>465</v>
      </c>
      <c r="C32" s="18" t="s">
        <v>1321</v>
      </c>
      <c r="D32" s="18" t="str">
        <f>+IFERROR(IF(E32="#N/C","#N/C",INDEX(ClassificationClasses!D:D,MATCH(E32,ClassificationClasses!E:E,0))),"ERROR")</f>
        <v>Cucujiformia</v>
      </c>
      <c r="E32" s="18" t="s">
        <v>3517</v>
      </c>
      <c r="F32" s="18" t="s">
        <v>3523</v>
      </c>
      <c r="G32" s="18" t="s">
        <v>3524</v>
      </c>
      <c r="H32" s="19" t="s">
        <v>3525</v>
      </c>
      <c r="I32" s="19" t="s">
        <v>37</v>
      </c>
      <c r="J32" s="39" t="str" cm="1">
        <f t="array" ref="J32">_xlfn.LET(_xlpm.cls,A32, _xlpm.ord,IFERROR(B32,"#N/C"), _xlpm.subord,IFERROR(C32,"#N/C"), _xlpm.infr,IFERROR(D32,"#N/C"), _xlpm.sf,IFERROR(E32,"#N/C"), _xlpm.fam,IFERROR(F32,"#N/C"), _xlpm.subfam,IF(TRIM(G32)="-","#N/C",IFERROR(G32,"#N/C")),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_xlpm.fallback,IF(IFERROR(B32,"#N/C")="#N/C",A32,IF(IFERROR(C32,"#N/C")="#N/C",B32,IF(IFERROR(D32,"#N/C")="#N/C",C32,IF(IFERROR(E32,"#N/C")="#N/C",D32,IF(IFERROR(F32,"#N/C")="#N/C",E32,IF(IFERROR(G32,"#N/C")="#N/C",F32,"#N/C")))))), _xlpm.finalResult,IF(OR(_xlpm.computedResult="",_xlpm.computedResult="#N/C"),_xlpm.fallback,_xlpm.computedResult), INDEX(_xlpm.finalResult,1))</f>
        <v>pollen_feeding_beetle</v>
      </c>
      <c r="K32" s="14" t="str">
        <f t="shared" si="0"/>
        <v>Insecta.Coleoptera.Polyphaga.Cucujiformia.Tenebrionoidea.Oedemeridae.Nacerdinae.Chrysanthia.#N/C</v>
      </c>
      <c r="L32" s="15">
        <f>+COUNTIF(Monitoring!AJ:AJ,K32)</f>
        <v>0</v>
      </c>
    </row>
    <row r="33" spans="1:12" x14ac:dyDescent="0.25">
      <c r="A33" s="18" t="s">
        <v>85</v>
      </c>
      <c r="B33" s="18" t="s">
        <v>3526</v>
      </c>
      <c r="C33" s="18" t="s">
        <v>3527</v>
      </c>
      <c r="D33" s="18"/>
      <c r="E33" s="18" t="s">
        <v>3528</v>
      </c>
      <c r="F33" s="18" t="s">
        <v>3529</v>
      </c>
      <c r="G33" s="18" t="s">
        <v>1367</v>
      </c>
      <c r="H33" s="19" t="s">
        <v>37</v>
      </c>
      <c r="I33" s="19" t="s">
        <v>37</v>
      </c>
      <c r="J33" s="39" t="str" cm="1">
        <f t="array" ref="J33">_xlfn.LET(_xlpm.cls,A33, _xlpm.ord,IFERROR(B33,"#N/C"), _xlpm.subord,IFERROR(C33,"#N/C"), _xlpm.infr,IFERROR(D33,"#N/C"), _xlpm.sf,IFERROR(E33,"#N/C"), _xlpm.fam,IFERROR(F33,"#N/C"), _xlpm.subfam,IF(TRIM(G33)="-","#N/C",IFERROR(G33,"#N/C")),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_xlpm.fallback,IF(IFERROR(B33,"#N/C")="#N/C",A33,IF(IFERROR(C33,"#N/C")="#N/C",B33,IF(IFERROR(D33,"#N/C")="#N/C",C33,IF(IFERROR(E33,"#N/C")="#N/C",D33,IF(IFERROR(F33,"#N/C")="#N/C",E33,IF(IFERROR(G33,"#N/C")="#N/C",F33,"#N/C")))))), _xlpm.finalResult,IF(OR(_xlpm.computedResult="",_xlpm.computedResult="#N/C"),_xlpm.fallback,_xlpm.computedResult), INDEX(_xlpm.finalResult,1))</f>
        <v>earwig</v>
      </c>
      <c r="K33" s="14" t="str">
        <f t="shared" si="0"/>
        <v>Insecta.Dermaptera.Forficulina..Forficuloidea.Forficulidae.Forficulinae.#N/C.#N/C</v>
      </c>
      <c r="L33" s="15">
        <f>+COUNTIF(Monitoring!AJ:AJ,K33)</f>
        <v>0</v>
      </c>
    </row>
    <row r="34" spans="1:12" x14ac:dyDescent="0.25">
      <c r="A34" s="12" t="s">
        <v>85</v>
      </c>
      <c r="B34" s="12" t="s">
        <v>3526</v>
      </c>
      <c r="C34" s="12" t="s">
        <v>3527</v>
      </c>
      <c r="D34" s="18"/>
      <c r="E34" s="12" t="s">
        <v>3528</v>
      </c>
      <c r="F34" s="12" t="s">
        <v>3529</v>
      </c>
      <c r="G34" s="12" t="s">
        <v>1367</v>
      </c>
      <c r="H34" s="13" t="s">
        <v>1368</v>
      </c>
      <c r="I34" s="13" t="s">
        <v>37</v>
      </c>
      <c r="J34" s="39" t="str" cm="1">
        <f t="array" ref="J34">_xlfn.LET(_xlpm.cls,A34, _xlpm.ord,IFERROR(B34,"#N/C"), _xlpm.subord,IFERROR(C34,"#N/C"), _xlpm.infr,IFERROR(D34,"#N/C"), _xlpm.sf,IFERROR(E34,"#N/C"), _xlpm.fam,IFERROR(F34,"#N/C"), _xlpm.subfam,IF(TRIM(G34)="-","#N/C",IFERROR(G34,"#N/C")),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_xlpm.fallback,IF(IFERROR(B34,"#N/C")="#N/C",A34,IF(IFERROR(C34,"#N/C")="#N/C",B34,IF(IFERROR(D34,"#N/C")="#N/C",C34,IF(IFERROR(E34,"#N/C")="#N/C",D34,IF(IFERROR(F34,"#N/C")="#N/C",E34,IF(IFERROR(G34,"#N/C")="#N/C",F34,"#N/C")))))), _xlpm.finalResult,IF(OR(_xlpm.computedResult="",_xlpm.computedResult="#N/C"),_xlpm.fallback,_xlpm.computedResult), INDEX(_xlpm.finalResult,1))</f>
        <v>earwig</v>
      </c>
      <c r="K34" s="14" t="str">
        <f t="shared" si="0"/>
        <v>Insecta.Dermaptera.Forficulina..Forficuloidea.Forficulidae.Forficulinae.Forficula.#N/C</v>
      </c>
      <c r="L34" s="15">
        <f>+COUNTIF(Monitoring!AJ:AJ,K34)</f>
        <v>0</v>
      </c>
    </row>
    <row r="35" spans="1:12" x14ac:dyDescent="0.25">
      <c r="A35" s="18" t="s">
        <v>85</v>
      </c>
      <c r="B35" s="18" t="s">
        <v>289</v>
      </c>
      <c r="C35" s="18" t="s">
        <v>37</v>
      </c>
      <c r="D35" s="18" t="str">
        <f>+IFERROR(IF(E35="#N/C","#N/C",INDEX(ClassificationClasses!D:D,MATCH(E35,ClassificationClasses!E:E,0))),"ERROR")</f>
        <v>#N/C</v>
      </c>
      <c r="E35" s="18" t="s">
        <v>37</v>
      </c>
      <c r="F35" s="18" t="s">
        <v>37</v>
      </c>
      <c r="G35" s="18" t="s">
        <v>37</v>
      </c>
      <c r="H35" s="19" t="s">
        <v>37</v>
      </c>
      <c r="I35" s="19" t="s">
        <v>37</v>
      </c>
      <c r="J35" s="39" t="str" cm="1">
        <f t="array" ref="J35">_xlfn.LET(_xlpm.cls,A35, _xlpm.ord,IFERROR(B35,"#N/C"), _xlpm.subord,IFERROR(C35,"#N/C"), _xlpm.infr,IFERROR(D35,"#N/C"), _xlpm.sf,IFERROR(E35,"#N/C"), _xlpm.fam,IFERROR(F35,"#N/C"), _xlpm.subfam,IF(TRIM(G35)="-","#N/C",IFERROR(G35,"#N/C")),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_xlpm.fallback,IF(IFERROR(B35,"#N/C")="#N/C",A35,IF(IFERROR(C35,"#N/C")="#N/C",B35,IF(IFERROR(D35,"#N/C")="#N/C",C35,IF(IFERROR(E35,"#N/C")="#N/C",D35,IF(IFERROR(F35,"#N/C")="#N/C",E35,IF(IFERROR(G35,"#N/C")="#N/C",F35,"#N/C")))))), _xlpm.finalResult,IF(OR(_xlpm.computedResult="",_xlpm.computedResult="#N/C"),_xlpm.fallback,_xlpm.computedResult), INDEX(_xlpm.finalResult,1))</f>
        <v>Diptera</v>
      </c>
      <c r="K35" s="14" t="str">
        <f t="shared" si="0"/>
        <v>Insecta.Diptera.#N/C.#N/C.#N/C.#N/C.#N/C.#N/C.#N/C</v>
      </c>
      <c r="L35" s="15">
        <f>+COUNTIF(Monitoring!AJ:AJ,K35)</f>
        <v>4</v>
      </c>
    </row>
    <row r="36" spans="1:12" x14ac:dyDescent="0.25">
      <c r="A36" s="12" t="s">
        <v>85</v>
      </c>
      <c r="B36" s="12" t="s">
        <v>289</v>
      </c>
      <c r="C36" s="12" t="s">
        <v>49</v>
      </c>
      <c r="D36" s="18" t="str">
        <f>+IFERROR(IF(E36="#N/C","#N/C",INDEX(ClassificationClasses!D:D,MATCH(E36,ClassificationClasses!E:E,0))),"ERROR")</f>
        <v>#N/C</v>
      </c>
      <c r="E36" s="12" t="s">
        <v>37</v>
      </c>
      <c r="F36" s="12" t="s">
        <v>37</v>
      </c>
      <c r="G36" s="12" t="s">
        <v>37</v>
      </c>
      <c r="H36" s="13" t="s">
        <v>37</v>
      </c>
      <c r="I36" s="13" t="s">
        <v>37</v>
      </c>
      <c r="J36" s="39" t="str" cm="1">
        <f t="array" ref="J36">_xlfn.LET(_xlpm.cls,A36, _xlpm.ord,IFERROR(B36,"#N/C"), _xlpm.subord,IFERROR(C36,"#N/C"), _xlpm.infr,IFERROR(D36,"#N/C"), _xlpm.sf,IFERROR(E36,"#N/C"), _xlpm.fam,IFERROR(F36,"#N/C"), _xlpm.subfam,IF(TRIM(G36)="-","#N/C",IFERROR(G36,"#N/C")),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_xlpm.fallback,IF(IFERROR(B36,"#N/C")="#N/C",A36,IF(IFERROR(C36,"#N/C")="#N/C",B36,IF(IFERROR(D36,"#N/C")="#N/C",C36,IF(IFERROR(E36,"#N/C")="#N/C",D36,IF(IFERROR(F36,"#N/C")="#N/C",E36,IF(IFERROR(G36,"#N/C")="#N/C",F36,"#N/C")))))), _xlpm.finalResult,IF(OR(_xlpm.computedResult="",_xlpm.computedResult="#N/C"),_xlpm.fallback,_xlpm.computedResult), INDEX(_xlpm.finalResult,1))</f>
        <v>Brachycera</v>
      </c>
      <c r="K36" s="14" t="str">
        <f t="shared" si="0"/>
        <v>Insecta.Diptera.Brachycera.#N/C.#N/C.#N/C.#N/C.#N/C.#N/C</v>
      </c>
      <c r="L36" s="15">
        <f>+COUNTIF(Monitoring!AJ:AJ,K36)</f>
        <v>344</v>
      </c>
    </row>
    <row r="37" spans="1:12" x14ac:dyDescent="0.25">
      <c r="A37" s="18" t="s">
        <v>85</v>
      </c>
      <c r="B37" s="18" t="s">
        <v>289</v>
      </c>
      <c r="C37" s="18" t="s">
        <v>49</v>
      </c>
      <c r="D37" s="18" t="str">
        <f>+IFERROR(IF(E37="#N/C","#N/C",INDEX(ClassificationClasses!D:D,MATCH(E37,ClassificationClasses!E:E,0))),"ERROR")</f>
        <v>Asilomorpha</v>
      </c>
      <c r="E37" s="18" t="s">
        <v>3530</v>
      </c>
      <c r="F37" s="18" t="s">
        <v>1386</v>
      </c>
      <c r="G37" s="18" t="s">
        <v>887</v>
      </c>
      <c r="H37" s="19" t="s">
        <v>37</v>
      </c>
      <c r="I37" s="19" t="s">
        <v>37</v>
      </c>
      <c r="J37" s="39" t="str" cm="1">
        <f t="array" ref="J37">_xlfn.LET(_xlpm.cls,A37, _xlpm.ord,IFERROR(B37,"#N/C"), _xlpm.subord,IFERROR(C37,"#N/C"), _xlpm.infr,IFERROR(D37,"#N/C"), _xlpm.sf,IFERROR(E37,"#N/C"), _xlpm.fam,IFERROR(F37,"#N/C"), _xlpm.subfam,IF(TRIM(G37)="-","#N/C",IFERROR(G37,"#N/C")),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_xlpm.fallback,IF(IFERROR(B37,"#N/C")="#N/C",A37,IF(IFERROR(C37,"#N/C")="#N/C",B37,IF(IFERROR(D37,"#N/C")="#N/C",C37,IF(IFERROR(E37,"#N/C")="#N/C",D37,IF(IFERROR(F37,"#N/C")="#N/C",E37,IF(IFERROR(G37,"#N/C")="#N/C",F37,"#N/C")))))), _xlpm.finalResult,IF(OR(_xlpm.computedResult="",_xlpm.computedResult="#N/C"),_xlpm.fallback,_xlpm.computedResult), INDEX(_xlpm.finalResult,1))</f>
        <v>robber_fly</v>
      </c>
      <c r="K37" s="14" t="str">
        <f t="shared" si="0"/>
        <v>Insecta.Diptera.Brachycera.Asilomorpha.Asiloidea.Asilidae.Asilinae.#N/C.#N/C</v>
      </c>
      <c r="L37" s="15">
        <f>+COUNTIF(Monitoring!AJ:AJ,K37)</f>
        <v>3</v>
      </c>
    </row>
    <row r="38" spans="1:12" x14ac:dyDescent="0.25">
      <c r="A38" s="18" t="s">
        <v>85</v>
      </c>
      <c r="B38" s="18" t="s">
        <v>289</v>
      </c>
      <c r="C38" s="18" t="s">
        <v>49</v>
      </c>
      <c r="D38" s="18" t="str">
        <f>+IFERROR(IF(E38="#N/C","#N/C",INDEX(ClassificationClasses!D:D,MATCH(E38,ClassificationClasses!E:E,0))),"ERROR")</f>
        <v>Asilomorpha</v>
      </c>
      <c r="E38" s="18" t="s">
        <v>3530</v>
      </c>
      <c r="F38" s="18" t="s">
        <v>1386</v>
      </c>
      <c r="G38" s="18" t="s">
        <v>887</v>
      </c>
      <c r="H38" s="19" t="s">
        <v>556</v>
      </c>
      <c r="I38" s="19" t="s">
        <v>37</v>
      </c>
      <c r="J38" s="39" t="str" cm="1">
        <f t="array" ref="J38">_xlfn.LET(_xlpm.cls,A38, _xlpm.ord,IFERROR(B38,"#N/C"), _xlpm.subord,IFERROR(C38,"#N/C"), _xlpm.infr,IFERROR(D38,"#N/C"), _xlpm.sf,IFERROR(E38,"#N/C"), _xlpm.fam,IFERROR(F38,"#N/C"), _xlpm.subfam,IF(TRIM(G38)="-","#N/C",IFERROR(G38,"#N/C")),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_xlpm.fallback,IF(IFERROR(B38,"#N/C")="#N/C",A38,IF(IFERROR(C38,"#N/C")="#N/C",B38,IF(IFERROR(D38,"#N/C")="#N/C",C38,IF(IFERROR(E38,"#N/C")="#N/C",D38,IF(IFERROR(F38,"#N/C")="#N/C",E38,IF(IFERROR(G38,"#N/C")="#N/C",F38,"#N/C")))))), _xlpm.finalResult,IF(OR(_xlpm.computedResult="",_xlpm.computedResult="#N/C"),_xlpm.fallback,_xlpm.computedResult), INDEX(_xlpm.finalResult,1))</f>
        <v>robber_fly</v>
      </c>
      <c r="K38" s="14" t="str">
        <f t="shared" si="0"/>
        <v>Insecta.Diptera.Brachycera.Asilomorpha.Asiloidea.Asilidae.Asilinae.Tolmerus.#N/C</v>
      </c>
      <c r="L38" s="15">
        <f>+COUNTIF(Monitoring!AJ:AJ,K38)</f>
        <v>3</v>
      </c>
    </row>
    <row r="39" spans="1:12" x14ac:dyDescent="0.25">
      <c r="A39" s="12" t="s">
        <v>85</v>
      </c>
      <c r="B39" s="12" t="s">
        <v>289</v>
      </c>
      <c r="C39" s="12" t="s">
        <v>49</v>
      </c>
      <c r="D39" s="18" t="str">
        <f>+IFERROR(IF(E39="#N/C","#N/C",INDEX(ClassificationClasses!D:D,MATCH(E39,ClassificationClasses!E:E,0))),"ERROR")</f>
        <v>Asilomorpha</v>
      </c>
      <c r="E39" s="12" t="s">
        <v>3530</v>
      </c>
      <c r="F39" s="12" t="s">
        <v>1386</v>
      </c>
      <c r="G39" s="12" t="s">
        <v>1387</v>
      </c>
      <c r="H39" s="13" t="s">
        <v>37</v>
      </c>
      <c r="I39" s="13" t="s">
        <v>37</v>
      </c>
      <c r="J39" s="39" t="str" cm="1">
        <f t="array" ref="J39">_xlfn.LET(_xlpm.cls,A39, _xlpm.ord,IFERROR(B39,"#N/C"), _xlpm.subord,IFERROR(C39,"#N/C"), _xlpm.infr,IFERROR(D39,"#N/C"), _xlpm.sf,IFERROR(E39,"#N/C"), _xlpm.fam,IFERROR(F39,"#N/C"), _xlpm.subfam,IF(TRIM(G39)="-","#N/C",IFERROR(G39,"#N/C")),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_xlpm.fallback,IF(IFERROR(B39,"#N/C")="#N/C",A39,IF(IFERROR(C39,"#N/C")="#N/C",B39,IF(IFERROR(D39,"#N/C")="#N/C",C39,IF(IFERROR(E39,"#N/C")="#N/C",D39,IF(IFERROR(F39,"#N/C")="#N/C",E39,IF(IFERROR(G39,"#N/C")="#N/C",F39,"#N/C")))))), _xlpm.finalResult,IF(OR(_xlpm.computedResult="",_xlpm.computedResult="#N/C"),_xlpm.fallback,_xlpm.computedResult), INDEX(_xlpm.finalResult,1))</f>
        <v>robber_fly</v>
      </c>
      <c r="K39" s="14" t="str">
        <f t="shared" si="0"/>
        <v>Insecta.Diptera.Brachycera.Asilomorpha.Asiloidea.Asilidae.Laphriinae.#N/C.#N/C</v>
      </c>
      <c r="L39" s="15">
        <f>+COUNTIF(Monitoring!AJ:AJ,K39)</f>
        <v>1</v>
      </c>
    </row>
    <row r="40" spans="1:12" x14ac:dyDescent="0.25">
      <c r="A40" s="12" t="s">
        <v>85</v>
      </c>
      <c r="B40" s="12" t="s">
        <v>289</v>
      </c>
      <c r="C40" s="12" t="s">
        <v>49</v>
      </c>
      <c r="D40" s="18" t="str">
        <f>+IFERROR(IF(E40="#N/C","#N/C",INDEX(ClassificationClasses!D:D,MATCH(E40,ClassificationClasses!E:E,0))),"ERROR")</f>
        <v>Muscomorpha</v>
      </c>
      <c r="E40" s="29" t="s">
        <v>3776</v>
      </c>
      <c r="F40" s="12" t="s">
        <v>1241</v>
      </c>
      <c r="G40" s="12" t="s">
        <v>1242</v>
      </c>
      <c r="H40" s="13" t="s">
        <v>1243</v>
      </c>
      <c r="I40" s="13" t="s">
        <v>37</v>
      </c>
      <c r="J40" s="39" t="str" cm="1">
        <f t="array" ref="J40">_xlfn.LET(_xlpm.cls,A40, _xlpm.ord,IFERROR(B40,"#N/C"), _xlpm.subord,IFERROR(C40,"#N/C"), _xlpm.infr,IFERROR(D40,"#N/C"), _xlpm.sf,IFERROR(E40,"#N/C"), _xlpm.fam,IFERROR(F40,"#N/C"), _xlpm.subfam,IF(TRIM(G40)="-","#N/C",IFERROR(G40,"#N/C")),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_xlpm.fallback,IF(IFERROR(B40,"#N/C")="#N/C",A40,IF(IFERROR(C40,"#N/C")="#N/C",B40,IF(IFERROR(D40,"#N/C")="#N/C",C40,IF(IFERROR(E40,"#N/C")="#N/C",D40,IF(IFERROR(F40,"#N/C")="#N/C",E40,IF(IFERROR(G40,"#N/C")="#N/C",F40,"#N/C")))))), _xlpm.finalResult,IF(OR(_xlpm.computedResult="",_xlpm.computedResult="#N/C"),_xlpm.fallback,_xlpm.computedResult), INDEX(_xlpm.finalResult,1))</f>
        <v>fly</v>
      </c>
      <c r="K40" s="14" t="str">
        <f t="shared" si="0"/>
        <v>Insecta.Diptera.Brachycera.Muscomorpha.Carnoidea.Chloropidae.Chloropinae.Thaumatomyia.#N/C</v>
      </c>
      <c r="L40" s="15">
        <f>+COUNTIF(Monitoring!AJ:AJ,K40)</f>
        <v>1</v>
      </c>
    </row>
    <row r="41" spans="1:12" x14ac:dyDescent="0.25">
      <c r="A41" s="18" t="s">
        <v>85</v>
      </c>
      <c r="B41" s="18" t="s">
        <v>289</v>
      </c>
      <c r="C41" s="18" t="s">
        <v>49</v>
      </c>
      <c r="D41" s="18" t="str">
        <f>+IFERROR(IF(E41="#N/C","#N/C",INDEX(ClassificationClasses!D:D,MATCH(E41,ClassificationClasses!E:E,0))),"ERROR")</f>
        <v>Asilomorpha</v>
      </c>
      <c r="E41" s="18" t="s">
        <v>1344</v>
      </c>
      <c r="F41" s="18" t="s">
        <v>3531</v>
      </c>
      <c r="G41" s="18" t="s">
        <v>37</v>
      </c>
      <c r="H41" s="19" t="s">
        <v>37</v>
      </c>
      <c r="I41" s="19" t="s">
        <v>37</v>
      </c>
      <c r="J41" s="39" t="str" cm="1">
        <f t="array" ref="J41">_xlfn.LET(_xlpm.cls,A41, _xlpm.ord,IFERROR(B41,"#N/C"), _xlpm.subord,IFERROR(C41,"#N/C"), _xlpm.infr,IFERROR(D41,"#N/C"), _xlpm.sf,IFERROR(E41,"#N/C"), _xlpm.fam,IFERROR(F41,"#N/C"), _xlpm.subfam,IF(TRIM(G41)="-","#N/C",IFERROR(G41,"#N/C")),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_xlpm.fallback,IF(IFERROR(B41,"#N/C")="#N/C",A41,IF(IFERROR(C41,"#N/C")="#N/C",B41,IF(IFERROR(D41,"#N/C")="#N/C",C41,IF(IFERROR(E41,"#N/C")="#N/C",D41,IF(IFERROR(F41,"#N/C")="#N/C",E41,IF(IFERROR(G41,"#N/C")="#N/C",F41,"#N/C")))))), _xlpm.finalResult,IF(OR(_xlpm.computedResult="",_xlpm.computedResult="#N/C"),_xlpm.fallback,_xlpm.computedResult), INDEX(_xlpm.finalResult,1))</f>
        <v>dance_fly</v>
      </c>
      <c r="K41" s="14" t="str">
        <f t="shared" si="0"/>
        <v>Insecta.Diptera.Brachycera.Asilomorpha.Empidoidea.Dolichopodidae.#N/C.#N/C.#N/C</v>
      </c>
      <c r="L41" s="15">
        <f>+COUNTIF(Monitoring!AJ:AJ,K41)</f>
        <v>0</v>
      </c>
    </row>
    <row r="42" spans="1:12" x14ac:dyDescent="0.25">
      <c r="A42" s="18" t="s">
        <v>85</v>
      </c>
      <c r="B42" s="18" t="s">
        <v>289</v>
      </c>
      <c r="C42" s="18" t="s">
        <v>49</v>
      </c>
      <c r="D42" s="18" t="str">
        <f>+IFERROR(IF(E42="#N/C","#N/C",INDEX(ClassificationClasses!D:D,MATCH(E42,ClassificationClasses!E:E,0))),"ERROR")</f>
        <v>Asilomorpha</v>
      </c>
      <c r="E42" s="18" t="s">
        <v>1344</v>
      </c>
      <c r="F42" s="18" t="s">
        <v>3531</v>
      </c>
      <c r="G42" s="18" t="s">
        <v>3532</v>
      </c>
      <c r="H42" s="19" t="s">
        <v>3533</v>
      </c>
      <c r="I42" s="19" t="s">
        <v>37</v>
      </c>
      <c r="J42" s="39" t="str" cm="1">
        <f t="array" ref="J42">_xlfn.LET(_xlpm.cls,A42, _xlpm.ord,IFERROR(B42,"#N/C"), _xlpm.subord,IFERROR(C42,"#N/C"), _xlpm.infr,IFERROR(D42,"#N/C"), _xlpm.sf,IFERROR(E42,"#N/C"), _xlpm.fam,IFERROR(F42,"#N/C"), _xlpm.subfam,IF(TRIM(G42)="-","#N/C",IFERROR(G42,"#N/C")),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_xlpm.fallback,IF(IFERROR(B42,"#N/C")="#N/C",A42,IF(IFERROR(C42,"#N/C")="#N/C",B42,IF(IFERROR(D42,"#N/C")="#N/C",C42,IF(IFERROR(E42,"#N/C")="#N/C",D42,IF(IFERROR(F42,"#N/C")="#N/C",E42,IF(IFERROR(G42,"#N/C")="#N/C",F42,"#N/C")))))), _xlpm.finalResult,IF(OR(_xlpm.computedResult="",_xlpm.computedResult="#N/C"),_xlpm.fallback,_xlpm.computedResult), INDEX(_xlpm.finalResult,1))</f>
        <v>dance_fly</v>
      </c>
      <c r="K42" s="14" t="str">
        <f t="shared" si="0"/>
        <v>Insecta.Diptera.Brachycera.Asilomorpha.Empidoidea.Dolichopodidae.Medeterinae.Medetera.#N/C</v>
      </c>
      <c r="L42" s="15">
        <f>+COUNTIF(Monitoring!AJ:AJ,K42)</f>
        <v>0</v>
      </c>
    </row>
    <row r="43" spans="1:12" x14ac:dyDescent="0.25">
      <c r="A43" s="12" t="s">
        <v>85</v>
      </c>
      <c r="B43" s="12" t="s">
        <v>289</v>
      </c>
      <c r="C43" s="12" t="s">
        <v>49</v>
      </c>
      <c r="D43" s="18" t="str">
        <f>+IFERROR(IF(E43="#N/C","#N/C",INDEX(ClassificationClasses!D:D,MATCH(E43,ClassificationClasses!E:E,0))),"ERROR")</f>
        <v>Asilomorpha</v>
      </c>
      <c r="E43" s="12" t="s">
        <v>1344</v>
      </c>
      <c r="F43" s="12" t="s">
        <v>1345</v>
      </c>
      <c r="G43" s="12" t="s">
        <v>1346</v>
      </c>
      <c r="H43" s="13" t="s">
        <v>1347</v>
      </c>
      <c r="I43" s="13" t="s">
        <v>37</v>
      </c>
      <c r="J43" s="39" t="str" cm="1">
        <f t="array" ref="J43">_xlfn.LET(_xlpm.cls,A43, _xlpm.ord,IFERROR(B43,"#N/C"), _xlpm.subord,IFERROR(C43,"#N/C"), _xlpm.infr,IFERROR(D43,"#N/C"), _xlpm.sf,IFERROR(E43,"#N/C"), _xlpm.fam,IFERROR(F43,"#N/C"), _xlpm.subfam,IF(TRIM(G43)="-","#N/C",IFERROR(G43,"#N/C")),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_xlpm.fallback,IF(IFERROR(B43,"#N/C")="#N/C",A43,IF(IFERROR(C43,"#N/C")="#N/C",B43,IF(IFERROR(D43,"#N/C")="#N/C",C43,IF(IFERROR(E43,"#N/C")="#N/C",D43,IF(IFERROR(F43,"#N/C")="#N/C",E43,IF(IFERROR(G43,"#N/C")="#N/C",F43,"#N/C")))))), _xlpm.finalResult,IF(OR(_xlpm.computedResult="",_xlpm.computedResult="#N/C"),_xlpm.fallback,_xlpm.computedResult), INDEX(_xlpm.finalResult,1))</f>
        <v>dance_fly</v>
      </c>
      <c r="K43" s="14" t="str">
        <f t="shared" si="0"/>
        <v>Insecta.Diptera.Brachycera.Asilomorpha.Empidoidea.Hybotidae.Tachydromiinae.Tachydromia.#N/C</v>
      </c>
      <c r="L43" s="15">
        <f>+COUNTIF(Monitoring!AJ:AJ,K43)</f>
        <v>1</v>
      </c>
    </row>
    <row r="44" spans="1:12" x14ac:dyDescent="0.25">
      <c r="A44" s="18" t="s">
        <v>85</v>
      </c>
      <c r="B44" s="18" t="s">
        <v>289</v>
      </c>
      <c r="C44" s="18" t="s">
        <v>49</v>
      </c>
      <c r="D44" s="18" t="str">
        <f>+IFERROR(IF(E44="#N/C","#N/C",INDEX(ClassificationClasses!D:D,MATCH(E44,ClassificationClasses!E:E,0))),"ERROR")</f>
        <v>Muscomorpha</v>
      </c>
      <c r="E44" s="18" t="s">
        <v>3534</v>
      </c>
      <c r="F44" s="18" t="s">
        <v>3535</v>
      </c>
      <c r="G44" s="18" t="s">
        <v>1026</v>
      </c>
      <c r="H44" s="19" t="s">
        <v>37</v>
      </c>
      <c r="I44" s="19" t="s">
        <v>37</v>
      </c>
      <c r="J44" s="39" t="str" cm="1">
        <f t="array" ref="J44">_xlfn.LET(_xlpm.cls,A44, _xlpm.ord,IFERROR(B44,"#N/C"), _xlpm.subord,IFERROR(C44,"#N/C"), _xlpm.infr,IFERROR(D44,"#N/C"), _xlpm.sf,IFERROR(E44,"#N/C"), _xlpm.fam,IFERROR(F44,"#N/C"), _xlpm.subfam,IF(TRIM(G44)="-","#N/C",IFERROR(G44,"#N/C")),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_xlpm.fallback,IF(IFERROR(B44,"#N/C")="#N/C",A44,IF(IFERROR(C44,"#N/C")="#N/C",B44,IF(IFERROR(D44,"#N/C")="#N/C",C44,IF(IFERROR(E44,"#N/C")="#N/C",D44,IF(IFERROR(F44,"#N/C")="#N/C",E44,IF(IFERROR(G44,"#N/C")="#N/C",F44,"#N/C")))))), _xlpm.finalResult,IF(OR(_xlpm.computedResult="",_xlpm.computedResult="#N/C"),_xlpm.fallback,_xlpm.computedResult), INDEX(_xlpm.finalResult,1))</f>
        <v>fruit_fly</v>
      </c>
      <c r="K44" s="14" t="str">
        <f t="shared" si="0"/>
        <v>Insecta.Diptera.Brachycera.Muscomorpha.Ephydroidea.Drosophilidae.Drosophilinae.#N/C.#N/C</v>
      </c>
      <c r="L44" s="15">
        <f>+COUNTIF(Monitoring!AJ:AJ,K44)</f>
        <v>2</v>
      </c>
    </row>
    <row r="45" spans="1:12" x14ac:dyDescent="0.25">
      <c r="A45" s="12" t="s">
        <v>85</v>
      </c>
      <c r="B45" s="12" t="s">
        <v>289</v>
      </c>
      <c r="C45" s="12" t="s">
        <v>49</v>
      </c>
      <c r="D45" s="18" t="str">
        <f>+IFERROR(IF(E45="#N/C","#N/C",INDEX(ClassificationClasses!D:D,MATCH(E45,ClassificationClasses!E:E,0))),"ERROR")</f>
        <v>Muscomorpha</v>
      </c>
      <c r="E45" s="12" t="s">
        <v>3534</v>
      </c>
      <c r="F45" s="12" t="s">
        <v>3535</v>
      </c>
      <c r="G45" s="12" t="s">
        <v>1026</v>
      </c>
      <c r="H45" s="13" t="s">
        <v>3536</v>
      </c>
      <c r="I45" s="13" t="s">
        <v>37</v>
      </c>
      <c r="J45" s="39" t="str" cm="1">
        <f t="array" ref="J45">_xlfn.LET(_xlpm.cls,A45, _xlpm.ord,IFERROR(B45,"#N/C"), _xlpm.subord,IFERROR(C45,"#N/C"), _xlpm.infr,IFERROR(D45,"#N/C"), _xlpm.sf,IFERROR(E45,"#N/C"), _xlpm.fam,IFERROR(F45,"#N/C"), _xlpm.subfam,IF(TRIM(G45)="-","#N/C",IFERROR(G45,"#N/C")),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_xlpm.fallback,IF(IFERROR(B45,"#N/C")="#N/C",A45,IF(IFERROR(C45,"#N/C")="#N/C",B45,IF(IFERROR(D45,"#N/C")="#N/C",C45,IF(IFERROR(E45,"#N/C")="#N/C",D45,IF(IFERROR(F45,"#N/C")="#N/C",E45,IF(IFERROR(G45,"#N/C")="#N/C",F45,"#N/C")))))), _xlpm.finalResult,IF(OR(_xlpm.computedResult="",_xlpm.computedResult="#N/C"),_xlpm.fallback,_xlpm.computedResult), INDEX(_xlpm.finalResult,1))</f>
        <v>fruit_fly</v>
      </c>
      <c r="K45" s="14" t="str">
        <f t="shared" si="0"/>
        <v>Insecta.Diptera.Brachycera.Muscomorpha.Ephydroidea.Drosophilidae.Drosophilinae.Chymomyza.#N/C</v>
      </c>
      <c r="L45" s="15">
        <f>+COUNTIF(Monitoring!AJ:AJ,K45)</f>
        <v>0</v>
      </c>
    </row>
    <row r="46" spans="1:12" x14ac:dyDescent="0.25">
      <c r="A46" s="12" t="s">
        <v>85</v>
      </c>
      <c r="B46" s="12" t="s">
        <v>289</v>
      </c>
      <c r="C46" s="12" t="s">
        <v>49</v>
      </c>
      <c r="D46" s="18" t="str">
        <f>+IFERROR(IF(E46="#N/C","#N/C",INDEX(ClassificationClasses!D:D,MATCH(E46,ClassificationClasses!E:E,0))),"ERROR")</f>
        <v>Muscomorpha</v>
      </c>
      <c r="E46" s="12" t="s">
        <v>3534</v>
      </c>
      <c r="F46" s="12" t="s">
        <v>3535</v>
      </c>
      <c r="G46" s="12" t="s">
        <v>1026</v>
      </c>
      <c r="H46" s="13" t="s">
        <v>3536</v>
      </c>
      <c r="I46" s="13" t="s">
        <v>3537</v>
      </c>
      <c r="J46" s="39" t="str" cm="1">
        <f t="array" ref="J46">_xlfn.LET(_xlpm.cls,A46, _xlpm.ord,IFERROR(B46,"#N/C"), _xlpm.subord,IFERROR(C46,"#N/C"), _xlpm.infr,IFERROR(D46,"#N/C"), _xlpm.sf,IFERROR(E46,"#N/C"), _xlpm.fam,IFERROR(F46,"#N/C"), _xlpm.subfam,IF(TRIM(G46)="-","#N/C",IFERROR(G46,"#N/C")),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_xlpm.fallback,IF(IFERROR(B46,"#N/C")="#N/C",A46,IF(IFERROR(C46,"#N/C")="#N/C",B46,IF(IFERROR(D46,"#N/C")="#N/C",C46,IF(IFERROR(E46,"#N/C")="#N/C",D46,IF(IFERROR(F46,"#N/C")="#N/C",E46,IF(IFERROR(G46,"#N/C")="#N/C",F46,"#N/C")))))), _xlpm.finalResult,IF(OR(_xlpm.computedResult="",_xlpm.computedResult="#N/C"),_xlpm.fallback,_xlpm.computedResult), INDEX(_xlpm.finalResult,1))</f>
        <v>fruit_fly</v>
      </c>
      <c r="K46" s="14" t="str">
        <f t="shared" si="0"/>
        <v>Insecta.Diptera.Brachycera.Muscomorpha.Ephydroidea.Drosophilidae.Drosophilinae.Chymomyza.amoena</v>
      </c>
      <c r="L46" s="15">
        <f>+COUNTIF(Monitoring!AJ:AJ,K46)</f>
        <v>0</v>
      </c>
    </row>
    <row r="47" spans="1:12" x14ac:dyDescent="0.25">
      <c r="A47" s="18" t="s">
        <v>85</v>
      </c>
      <c r="B47" s="18" t="s">
        <v>289</v>
      </c>
      <c r="C47" s="18" t="s">
        <v>49</v>
      </c>
      <c r="D47" s="18" t="str">
        <f>+IFERROR(IF(E47="#N/C","#N/C",INDEX(ClassificationClasses!D:D,MATCH(E47,ClassificationClasses!E:E,0))),"ERROR")</f>
        <v>Muscomorpha</v>
      </c>
      <c r="E47" s="18" t="s">
        <v>3534</v>
      </c>
      <c r="F47" s="18" t="s">
        <v>3535</v>
      </c>
      <c r="G47" s="18" t="s">
        <v>1026</v>
      </c>
      <c r="H47" s="19" t="s">
        <v>385</v>
      </c>
      <c r="I47" s="19" t="s">
        <v>37</v>
      </c>
      <c r="J47" s="39" t="str" cm="1">
        <f t="array" ref="J47">_xlfn.LET(_xlpm.cls,A47, _xlpm.ord,IFERROR(B47,"#N/C"), _xlpm.subord,IFERROR(C47,"#N/C"), _xlpm.infr,IFERROR(D47,"#N/C"), _xlpm.sf,IFERROR(E47,"#N/C"), _xlpm.fam,IFERROR(F47,"#N/C"), _xlpm.subfam,IF(TRIM(G47)="-","#N/C",IFERROR(G47,"#N/C")),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_xlpm.fallback,IF(IFERROR(B47,"#N/C")="#N/C",A47,IF(IFERROR(C47,"#N/C")="#N/C",B47,IF(IFERROR(D47,"#N/C")="#N/C",C47,IF(IFERROR(E47,"#N/C")="#N/C",D47,IF(IFERROR(F47,"#N/C")="#N/C",E47,IF(IFERROR(G47,"#N/C")="#N/C",F47,"#N/C")))))), _xlpm.finalResult,IF(OR(_xlpm.computedResult="",_xlpm.computedResult="#N/C"),_xlpm.fallback,_xlpm.computedResult), INDEX(_xlpm.finalResult,1))</f>
        <v>fruit_fly</v>
      </c>
      <c r="K47" s="14" t="str">
        <f t="shared" si="0"/>
        <v>Insecta.Diptera.Brachycera.Muscomorpha.Ephydroidea.Drosophilidae.Drosophilinae.Drosophila.#N/C</v>
      </c>
      <c r="L47" s="15">
        <f>+COUNTIF(Monitoring!AJ:AJ,K47)</f>
        <v>8</v>
      </c>
    </row>
    <row r="48" spans="1:12" x14ac:dyDescent="0.25">
      <c r="A48" s="18" t="s">
        <v>85</v>
      </c>
      <c r="B48" s="18" t="s">
        <v>289</v>
      </c>
      <c r="C48" s="18" t="s">
        <v>49</v>
      </c>
      <c r="D48" s="18" t="str">
        <f>+IFERROR(IF(E48="#N/C","#N/C",INDEX(ClassificationClasses!D:D,MATCH(E48,ClassificationClasses!E:E,0))),"ERROR")</f>
        <v>Muscomorpha</v>
      </c>
      <c r="E48" s="18" t="s">
        <v>3534</v>
      </c>
      <c r="F48" s="18" t="s">
        <v>3535</v>
      </c>
      <c r="G48" s="18" t="s">
        <v>1026</v>
      </c>
      <c r="H48" s="19" t="s">
        <v>3538</v>
      </c>
      <c r="I48" s="19" t="s">
        <v>37</v>
      </c>
      <c r="J48" s="39" t="str" cm="1">
        <f t="array" ref="J48">_xlfn.LET(_xlpm.cls,A48, _xlpm.ord,IFERROR(B48,"#N/C"), _xlpm.subord,IFERROR(C48,"#N/C"), _xlpm.infr,IFERROR(D48,"#N/C"), _xlpm.sf,IFERROR(E48,"#N/C"), _xlpm.fam,IFERROR(F48,"#N/C"), _xlpm.subfam,IF(TRIM(G48)="-","#N/C",IFERROR(G48,"#N/C")),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_xlpm.fallback,IF(IFERROR(B48,"#N/C")="#N/C",A48,IF(IFERROR(C48,"#N/C")="#N/C",B48,IF(IFERROR(D48,"#N/C")="#N/C",C48,IF(IFERROR(E48,"#N/C")="#N/C",D48,IF(IFERROR(F48,"#N/C")="#N/C",E48,IF(IFERROR(G48,"#N/C")="#N/C",F48,"#N/C")))))), _xlpm.finalResult,IF(OR(_xlpm.computedResult="",_xlpm.computedResult="#N/C"),_xlpm.fallback,_xlpm.computedResult), INDEX(_xlpm.finalResult,1))</f>
        <v>fruit_fly</v>
      </c>
      <c r="K48" s="14" t="str">
        <f t="shared" si="0"/>
        <v>Insecta.Diptera.Brachycera.Muscomorpha.Ephydroidea.Drosophilidae.Drosophilinae.Scaptomyza.#N/C</v>
      </c>
      <c r="L48" s="15">
        <f>+COUNTIF(Monitoring!AJ:AJ,K48)</f>
        <v>0</v>
      </c>
    </row>
    <row r="49" spans="1:12" x14ac:dyDescent="0.25">
      <c r="A49" s="12" t="s">
        <v>85</v>
      </c>
      <c r="B49" s="12" t="s">
        <v>289</v>
      </c>
      <c r="C49" s="12" t="s">
        <v>49</v>
      </c>
      <c r="D49" s="18" t="str">
        <f>+IFERROR(IF(E49="#N/C","#N/C",INDEX(ClassificationClasses!D:D,MATCH(E49,ClassificationClasses!E:E,0))),"ERROR")</f>
        <v>Muscomorpha</v>
      </c>
      <c r="E49" s="12" t="s">
        <v>3534</v>
      </c>
      <c r="F49" s="12" t="s">
        <v>3539</v>
      </c>
      <c r="G49" s="12" t="s">
        <v>3540</v>
      </c>
      <c r="H49" s="13" t="s">
        <v>717</v>
      </c>
      <c r="I49" s="13" t="s">
        <v>37</v>
      </c>
      <c r="J49" s="39" t="str" cm="1">
        <f t="array" ref="J49">_xlfn.LET(_xlpm.cls,A49, _xlpm.ord,IFERROR(B49,"#N/C"), _xlpm.subord,IFERROR(C49,"#N/C"), _xlpm.infr,IFERROR(D49,"#N/C"), _xlpm.sf,IFERROR(E49,"#N/C"), _xlpm.fam,IFERROR(F49,"#N/C"), _xlpm.subfam,IF(TRIM(G49)="-","#N/C",IFERROR(G49,"#N/C")),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_xlpm.fallback,IF(IFERROR(B49,"#N/C")="#N/C",A49,IF(IFERROR(C49,"#N/C")="#N/C",B49,IF(IFERROR(D49,"#N/C")="#N/C",C49,IF(IFERROR(E49,"#N/C")="#N/C",D49,IF(IFERROR(F49,"#N/C")="#N/C",E49,IF(IFERROR(G49,"#N/C")="#N/C",F49,"#N/C")))))), _xlpm.finalResult,IF(OR(_xlpm.computedResult="",_xlpm.computedResult="#N/C"),_xlpm.fallback,_xlpm.computedResult), INDEX(_xlpm.finalResult,1))</f>
        <v>fruit_fly</v>
      </c>
      <c r="K49" s="14" t="str">
        <f t="shared" si="0"/>
        <v>Insecta.Diptera.Brachycera.Muscomorpha.Ephydroidea.Ephydroidae.Hydrelliinae.Notiphila.#N/C</v>
      </c>
      <c r="L49" s="15">
        <f>+COUNTIF(Monitoring!AJ:AJ,K49)</f>
        <v>1</v>
      </c>
    </row>
    <row r="50" spans="1:12" x14ac:dyDescent="0.25">
      <c r="A50" s="12" t="s">
        <v>85</v>
      </c>
      <c r="B50" s="12" t="s">
        <v>289</v>
      </c>
      <c r="C50" s="12" t="s">
        <v>49</v>
      </c>
      <c r="D50" s="18" t="str">
        <f>+IFERROR(IF(E50="#N/C","#N/C",INDEX(ClassificationClasses!D:D,MATCH(E50,ClassificationClasses!E:E,0))),"ERROR")</f>
        <v>Muscomorpha</v>
      </c>
      <c r="E50" s="29" t="s">
        <v>3541</v>
      </c>
      <c r="F50" s="12" t="s">
        <v>955</v>
      </c>
      <c r="G50" s="12" t="s">
        <v>206</v>
      </c>
      <c r="H50" s="13" t="s">
        <v>37</v>
      </c>
      <c r="I50" s="13" t="s">
        <v>37</v>
      </c>
      <c r="J50" s="39" t="str" cm="1">
        <f t="array" ref="J50">_xlfn.LET(_xlpm.cls,A50, _xlpm.ord,IFERROR(B50,"#N/C"), _xlpm.subord,IFERROR(C50,"#N/C"), _xlpm.infr,IFERROR(D50,"#N/C"), _xlpm.sf,IFERROR(E50,"#N/C"), _xlpm.fam,IFERROR(F50,"#N/C"), _xlpm.subfam,IF(TRIM(G50)="-","#N/C",IFERROR(G50,"#N/C")),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_xlpm.fallback,IF(IFERROR(B50,"#N/C")="#N/C",A50,IF(IFERROR(C50,"#N/C")="#N/C",B50,IF(IFERROR(D50,"#N/C")="#N/C",C50,IF(IFERROR(E50,"#N/C")="#N/C",D50,IF(IFERROR(F50,"#N/C")="#N/C",E50,IF(IFERROR(G50,"#N/C")="#N/C",F50,"#N/C")))))), _xlpm.finalResult,IF(OR(_xlpm.computedResult="",_xlpm.computedResult="#N/C"),_xlpm.fallback,_xlpm.computedResult), INDEX(_xlpm.finalResult,1))</f>
        <v>fly</v>
      </c>
      <c r="K50" s="14" t="str">
        <f t="shared" si="0"/>
        <v>Insecta.Diptera.Brachycera.Muscomorpha.Lauxanioidea.Lauxaniidae.Lauxaniinae.#N/C.#N/C</v>
      </c>
      <c r="L50" s="15">
        <f>+COUNTIF(Monitoring!AJ:AJ,K50)</f>
        <v>2</v>
      </c>
    </row>
    <row r="51" spans="1:12" x14ac:dyDescent="0.25">
      <c r="A51" s="18" t="s">
        <v>85</v>
      </c>
      <c r="B51" s="18" t="s">
        <v>289</v>
      </c>
      <c r="C51" s="18" t="s">
        <v>49</v>
      </c>
      <c r="D51" s="18" t="str">
        <f>+IFERROR(IF(E51="#N/C","#N/C",INDEX(ClassificationClasses!D:D,MATCH(E51,ClassificationClasses!E:E,0))),"ERROR")</f>
        <v>Muscomorpha</v>
      </c>
      <c r="E51" s="28" t="s">
        <v>3541</v>
      </c>
      <c r="F51" s="18" t="s">
        <v>955</v>
      </c>
      <c r="G51" s="18" t="s">
        <v>206</v>
      </c>
      <c r="H51" s="19" t="s">
        <v>731</v>
      </c>
      <c r="I51" s="19" t="s">
        <v>37</v>
      </c>
      <c r="J51" s="39" t="str" cm="1">
        <f t="array" ref="J51">_xlfn.LET(_xlpm.cls,A51, _xlpm.ord,IFERROR(B51,"#N/C"), _xlpm.subord,IFERROR(C51,"#N/C"), _xlpm.infr,IFERROR(D51,"#N/C"), _xlpm.sf,IFERROR(E51,"#N/C"), _xlpm.fam,IFERROR(F51,"#N/C"), _xlpm.subfam,IF(TRIM(G51)="-","#N/C",IFERROR(G51,"#N/C")),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_xlpm.fallback,IF(IFERROR(B51,"#N/C")="#N/C",A51,IF(IFERROR(C51,"#N/C")="#N/C",B51,IF(IFERROR(D51,"#N/C")="#N/C",C51,IF(IFERROR(E51,"#N/C")="#N/C",D51,IF(IFERROR(F51,"#N/C")="#N/C",E51,IF(IFERROR(G51,"#N/C")="#N/C",F51,"#N/C")))))), _xlpm.finalResult,IF(OR(_xlpm.computedResult="",_xlpm.computedResult="#N/C"),_xlpm.fallback,_xlpm.computedResult), INDEX(_xlpm.finalResult,1))</f>
        <v>fly</v>
      </c>
      <c r="K51" s="14" t="str">
        <f t="shared" si="0"/>
        <v>Insecta.Diptera.Brachycera.Muscomorpha.Lauxanioidea.Lauxaniidae.Lauxaniinae.Calliopum.#N/C</v>
      </c>
      <c r="L51" s="15">
        <f>+COUNTIF(Monitoring!AJ:AJ,K51)</f>
        <v>8</v>
      </c>
    </row>
    <row r="52" spans="1:12" x14ac:dyDescent="0.25">
      <c r="A52" s="18" t="s">
        <v>85</v>
      </c>
      <c r="B52" s="18" t="s">
        <v>289</v>
      </c>
      <c r="C52" s="18" t="s">
        <v>49</v>
      </c>
      <c r="D52" s="18" t="str">
        <f>+IFERROR(IF(E52="#N/C","#N/C",INDEX(ClassificationClasses!D:D,MATCH(E52,ClassificationClasses!E:E,0))),"ERROR")</f>
        <v>Muscomorpha</v>
      </c>
      <c r="E52" s="28" t="s">
        <v>3541</v>
      </c>
      <c r="F52" s="18" t="s">
        <v>955</v>
      </c>
      <c r="G52" s="18" t="s">
        <v>206</v>
      </c>
      <c r="H52" s="19" t="s">
        <v>3542</v>
      </c>
      <c r="I52" s="19" t="s">
        <v>37</v>
      </c>
      <c r="J52" s="39" t="str" cm="1">
        <f t="array" ref="J52">_xlfn.LET(_xlpm.cls,A52, _xlpm.ord,IFERROR(B52,"#N/C"), _xlpm.subord,IFERROR(C52,"#N/C"), _xlpm.infr,IFERROR(D52,"#N/C"), _xlpm.sf,IFERROR(E52,"#N/C"), _xlpm.fam,IFERROR(F52,"#N/C"), _xlpm.subfam,IF(TRIM(G52)="-","#N/C",IFERROR(G52,"#N/C")),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_xlpm.fallback,IF(IFERROR(B52,"#N/C")="#N/C",A52,IF(IFERROR(C52,"#N/C")="#N/C",B52,IF(IFERROR(D52,"#N/C")="#N/C",C52,IF(IFERROR(E52,"#N/C")="#N/C",D52,IF(IFERROR(F52,"#N/C")="#N/C",E52,IF(IFERROR(G52,"#N/C")="#N/C",F52,"#N/C")))))), _xlpm.finalResult,IF(OR(_xlpm.computedResult="",_xlpm.computedResult="#N/C"),_xlpm.fallback,_xlpm.computedResult), INDEX(_xlpm.finalResult,1))</f>
        <v>fly</v>
      </c>
      <c r="K52" s="14" t="str">
        <f t="shared" si="0"/>
        <v>Insecta.Diptera.Brachycera.Muscomorpha.Lauxanioidea.Lauxaniidae.Lauxaniinae.Sapromyza.#N/C</v>
      </c>
      <c r="L52" s="15">
        <f>+COUNTIF(Monitoring!AJ:AJ,K52)</f>
        <v>0</v>
      </c>
    </row>
    <row r="53" spans="1:12" x14ac:dyDescent="0.25">
      <c r="A53" s="18" t="s">
        <v>85</v>
      </c>
      <c r="B53" s="18" t="s">
        <v>289</v>
      </c>
      <c r="C53" s="18" t="s">
        <v>49</v>
      </c>
      <c r="D53" s="18" t="str">
        <f>+IFERROR(IF(E53="#N/C","#N/C",INDEX(ClassificationClasses!D:D,MATCH(E53,ClassificationClasses!E:E,0))),"ERROR")</f>
        <v>Muscomorpha</v>
      </c>
      <c r="E53" s="18" t="s">
        <v>36</v>
      </c>
      <c r="F53" s="18" t="s">
        <v>37</v>
      </c>
      <c r="G53" s="18" t="s">
        <v>37</v>
      </c>
      <c r="H53" s="19" t="s">
        <v>37</v>
      </c>
      <c r="I53" s="19" t="s">
        <v>37</v>
      </c>
      <c r="J53" s="39" t="str" cm="1">
        <f t="array" ref="J53">_xlfn.LET(_xlpm.cls,A53, _xlpm.ord,IFERROR(B53,"#N/C"), _xlpm.subord,IFERROR(C53,"#N/C"), _xlpm.infr,IFERROR(D53,"#N/C"), _xlpm.sf,IFERROR(E53,"#N/C"), _xlpm.fam,IFERROR(F53,"#N/C"), _xlpm.subfam,IF(TRIM(G53)="-","#N/C",IFERROR(G53,"#N/C")),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_xlpm.fallback,IF(IFERROR(B53,"#N/C")="#N/C",A53,IF(IFERROR(C53,"#N/C")="#N/C",B53,IF(IFERROR(D53,"#N/C")="#N/C",C53,IF(IFERROR(E53,"#N/C")="#N/C",D53,IF(IFERROR(F53,"#N/C")="#N/C",E53,IF(IFERROR(G53,"#N/C")="#N/C",F53,"#N/C")))))), _xlpm.finalResult,IF(OR(_xlpm.computedResult="",_xlpm.computedResult="#N/C"),_xlpm.fallback,_xlpm.computedResult), INDEX(_xlpm.finalResult,1))</f>
        <v>Muscoidea</v>
      </c>
      <c r="K53" s="14" t="str">
        <f t="shared" si="0"/>
        <v>Insecta.Diptera.Brachycera.Muscomorpha.Muscoidea.#N/C.#N/C.#N/C.#N/C</v>
      </c>
      <c r="L53" s="15">
        <f>+COUNTIF(Monitoring!AJ:AJ,K53)</f>
        <v>192</v>
      </c>
    </row>
    <row r="54" spans="1:12" x14ac:dyDescent="0.25">
      <c r="A54" s="18" t="s">
        <v>85</v>
      </c>
      <c r="B54" s="18" t="s">
        <v>289</v>
      </c>
      <c r="C54" s="18" t="s">
        <v>49</v>
      </c>
      <c r="D54" s="18" t="str">
        <f>+IFERROR(IF(E54="#N/C","#N/C",INDEX(ClassificationClasses!D:D,MATCH(E54,ClassificationClasses!E:E,0))),"ERROR")</f>
        <v>Muscomorpha</v>
      </c>
      <c r="E54" s="18" t="s">
        <v>36</v>
      </c>
      <c r="F54" s="18" t="s">
        <v>3543</v>
      </c>
      <c r="G54" s="18" t="s">
        <v>1410</v>
      </c>
      <c r="H54" s="19" t="s">
        <v>603</v>
      </c>
      <c r="I54" s="19" t="s">
        <v>37</v>
      </c>
      <c r="J54" s="39" t="str" cm="1">
        <f t="array" ref="J54">_xlfn.LET(_xlpm.cls,A54, _xlpm.ord,IFERROR(B54,"#N/C"), _xlpm.subord,IFERROR(C54,"#N/C"), _xlpm.infr,IFERROR(D54,"#N/C"), _xlpm.sf,IFERROR(E54,"#N/C"), _xlpm.fam,IFERROR(F54,"#N/C"), _xlpm.subfam,IF(TRIM(G54)="-","#N/C",IFERROR(G54,"#N/C")),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_xlpm.fallback,IF(IFERROR(B54,"#N/C")="#N/C",A54,IF(IFERROR(C54,"#N/C")="#N/C",B54,IF(IFERROR(D54,"#N/C")="#N/C",C54,IF(IFERROR(E54,"#N/C")="#N/C",D54,IF(IFERROR(F54,"#N/C")="#N/C",E54,IF(IFERROR(G54,"#N/C")="#N/C",F54,"#N/C")))))), _xlpm.finalResult,IF(OR(_xlpm.computedResult="",_xlpm.computedResult="#N/C"),_xlpm.fallback,_xlpm.computedResult), INDEX(_xlpm.finalResult,1))</f>
        <v>fly</v>
      </c>
      <c r="K54" s="14" t="str">
        <f t="shared" si="0"/>
        <v>Insecta.Diptera.Brachycera.Muscomorpha.Muscoidea.Anthomyiidae.Anthomyiinae.Anthomyia.#N/C</v>
      </c>
      <c r="L54" s="15">
        <f>+COUNTIF(Monitoring!AJ:AJ,K54)</f>
        <v>2</v>
      </c>
    </row>
    <row r="55" spans="1:12" x14ac:dyDescent="0.25">
      <c r="A55" s="18" t="s">
        <v>85</v>
      </c>
      <c r="B55" s="18" t="s">
        <v>289</v>
      </c>
      <c r="C55" s="18" t="s">
        <v>49</v>
      </c>
      <c r="D55" s="18" t="str">
        <f>+IFERROR(IF(E55="#N/C","#N/C",INDEX(ClassificationClasses!D:D,MATCH(E55,ClassificationClasses!E:E,0))),"ERROR")</f>
        <v>Muscomorpha</v>
      </c>
      <c r="E55" s="18" t="s">
        <v>36</v>
      </c>
      <c r="F55" s="18" t="s">
        <v>3543</v>
      </c>
      <c r="G55" s="18" t="s">
        <v>1410</v>
      </c>
      <c r="H55" s="19" t="s">
        <v>3544</v>
      </c>
      <c r="I55" s="19" t="s">
        <v>37</v>
      </c>
      <c r="J55" s="39" t="str" cm="1">
        <f t="array" ref="J55">_xlfn.LET(_xlpm.cls,A55, _xlpm.ord,IFERROR(B55,"#N/C"), _xlpm.subord,IFERROR(C55,"#N/C"), _xlpm.infr,IFERROR(D55,"#N/C"), _xlpm.sf,IFERROR(E55,"#N/C"), _xlpm.fam,IFERROR(F55,"#N/C"), _xlpm.subfam,IF(TRIM(G55)="-","#N/C",IFERROR(G55,"#N/C")),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_xlpm.fallback,IF(IFERROR(B55,"#N/C")="#N/C",A55,IF(IFERROR(C55,"#N/C")="#N/C",B55,IF(IFERROR(D55,"#N/C")="#N/C",C55,IF(IFERROR(E55,"#N/C")="#N/C",D55,IF(IFERROR(F55,"#N/C")="#N/C",E55,IF(IFERROR(G55,"#N/C")="#N/C",F55,"#N/C")))))), _xlpm.finalResult,IF(OR(_xlpm.computedResult="",_xlpm.computedResult="#N/C"),_xlpm.fallback,_xlpm.computedResult), INDEX(_xlpm.finalResult,1))</f>
        <v>fly</v>
      </c>
      <c r="K55" s="14" t="str">
        <f t="shared" si="0"/>
        <v>Insecta.Diptera.Brachycera.Muscomorpha.Muscoidea.Anthomyiidae.Anthomyiinae.Fucellia.#N/C</v>
      </c>
      <c r="L55" s="15">
        <f>+COUNTIF(Monitoring!AJ:AJ,K55)</f>
        <v>0</v>
      </c>
    </row>
    <row r="56" spans="1:12" x14ac:dyDescent="0.25">
      <c r="A56" s="18" t="s">
        <v>85</v>
      </c>
      <c r="B56" s="18" t="s">
        <v>289</v>
      </c>
      <c r="C56" s="18" t="s">
        <v>49</v>
      </c>
      <c r="D56" s="18" t="str">
        <f>+IFERROR(IF(E56="#N/C","#N/C",INDEX(ClassificationClasses!D:D,MATCH(E56,ClassificationClasses!E:E,0))),"ERROR")</f>
        <v>Muscomorpha</v>
      </c>
      <c r="E56" s="18" t="s">
        <v>36</v>
      </c>
      <c r="F56" s="18" t="s">
        <v>1249</v>
      </c>
      <c r="G56" s="18"/>
      <c r="H56" s="19" t="s">
        <v>39</v>
      </c>
      <c r="I56" s="19" t="s">
        <v>37</v>
      </c>
      <c r="J56" s="39" t="str" cm="1">
        <f t="array" ref="J56">_xlfn.LET(_xlpm.cls,A56, _xlpm.ord,IFERROR(B56,"#N/C"), _xlpm.subord,IFERROR(C56,"#N/C"), _xlpm.infr,IFERROR(D56,"#N/C"), _xlpm.sf,IFERROR(E56,"#N/C"), _xlpm.fam,IFERROR(F56,"#N/C"), _xlpm.subfam,IF(TRIM(G56)="-","#N/C",IFERROR(G56,"#N/C")),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_xlpm.fallback,IF(IFERROR(B56,"#N/C")="#N/C",A56,IF(IFERROR(C56,"#N/C")="#N/C",B56,IF(IFERROR(D56,"#N/C")="#N/C",C56,IF(IFERROR(E56,"#N/C")="#N/C",D56,IF(IFERROR(F56,"#N/C")="#N/C",E56,IF(IFERROR(G56,"#N/C")="#N/C",F56,"#N/C")))))), _xlpm.finalResult,IF(OR(_xlpm.computedResult="",_xlpm.computedResult="#N/C"),_xlpm.fallback,_xlpm.computedResult), INDEX(_xlpm.finalResult,1))</f>
        <v>fly</v>
      </c>
      <c r="K56" s="14" t="str">
        <f t="shared" si="0"/>
        <v>Insecta.Diptera.Brachycera.Muscomorpha.Muscoidea.Fanniidae..Fannia.#N/C</v>
      </c>
      <c r="L56" s="15">
        <f>+COUNTIF(Monitoring!AJ:AJ,K56)</f>
        <v>0</v>
      </c>
    </row>
    <row r="57" spans="1:12" x14ac:dyDescent="0.25">
      <c r="A57" s="12" t="s">
        <v>85</v>
      </c>
      <c r="B57" s="12" t="s">
        <v>289</v>
      </c>
      <c r="C57" s="12" t="s">
        <v>49</v>
      </c>
      <c r="D57" s="18" t="str">
        <f>+IFERROR(IF(E57="#N/C","#N/C",INDEX(ClassificationClasses!D:D,MATCH(E57,ClassificationClasses!E:E,0))),"ERROR")</f>
        <v>Muscomorpha</v>
      </c>
      <c r="E57" s="12" t="s">
        <v>36</v>
      </c>
      <c r="F57" s="12" t="s">
        <v>1249</v>
      </c>
      <c r="H57" s="13" t="s">
        <v>39</v>
      </c>
      <c r="I57" s="13" t="s">
        <v>3545</v>
      </c>
      <c r="J57" s="39" t="str" cm="1">
        <f t="array" ref="J57">_xlfn.LET(_xlpm.cls,A57, _xlpm.ord,IFERROR(B57,"#N/C"), _xlpm.subord,IFERROR(C57,"#N/C"), _xlpm.infr,IFERROR(D57,"#N/C"), _xlpm.sf,IFERROR(E57,"#N/C"), _xlpm.fam,IFERROR(F57,"#N/C"), _xlpm.subfam,IF(TRIM(G57)="-","#N/C",IFERROR(G57,"#N/C")),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_xlpm.fallback,IF(IFERROR(B57,"#N/C")="#N/C",A57,IF(IFERROR(C57,"#N/C")="#N/C",B57,IF(IFERROR(D57,"#N/C")="#N/C",C57,IF(IFERROR(E57,"#N/C")="#N/C",D57,IF(IFERROR(F57,"#N/C")="#N/C",E57,IF(IFERROR(G57,"#N/C")="#N/C",F57,"#N/C")))))), _xlpm.finalResult,IF(OR(_xlpm.computedResult="",_xlpm.computedResult="#N/C"),_xlpm.fallback,_xlpm.computedResult), INDEX(_xlpm.finalResult,1))</f>
        <v>fly</v>
      </c>
      <c r="K57" s="14" t="str">
        <f t="shared" si="0"/>
        <v>Insecta.Diptera.Brachycera.Muscomorpha.Muscoidea.Fanniidae..Fannia.canicularis</v>
      </c>
      <c r="L57" s="15">
        <f>+COUNTIF(Monitoring!AJ:AJ,K57)</f>
        <v>0</v>
      </c>
    </row>
    <row r="58" spans="1:12" x14ac:dyDescent="0.25">
      <c r="A58" s="18" t="s">
        <v>85</v>
      </c>
      <c r="B58" s="18" t="s">
        <v>289</v>
      </c>
      <c r="C58" s="18" t="s">
        <v>49</v>
      </c>
      <c r="D58" s="18" t="str">
        <f>+IFERROR(IF(E58="#N/C","#N/C",INDEX(ClassificationClasses!D:D,MATCH(E58,ClassificationClasses!E:E,0))),"ERROR")</f>
        <v>Muscomorpha</v>
      </c>
      <c r="E58" s="18" t="s">
        <v>36</v>
      </c>
      <c r="F58" s="18" t="s">
        <v>1397</v>
      </c>
      <c r="G58" s="18" t="s">
        <v>37</v>
      </c>
      <c r="H58" s="19" t="s">
        <v>37</v>
      </c>
      <c r="I58" s="19" t="s">
        <v>37</v>
      </c>
      <c r="J58" s="39" t="str" cm="1">
        <f t="array" ref="J58">_xlfn.LET(_xlpm.cls,A58, _xlpm.ord,IFERROR(B58,"#N/C"), _xlpm.subord,IFERROR(C58,"#N/C"), _xlpm.infr,IFERROR(D58,"#N/C"), _xlpm.sf,IFERROR(E58,"#N/C"), _xlpm.fam,IFERROR(F58,"#N/C"), _xlpm.subfam,IF(TRIM(G58)="-","#N/C",IFERROR(G58,"#N/C")),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_xlpm.fallback,IF(IFERROR(B58,"#N/C")="#N/C",A58,IF(IFERROR(C58,"#N/C")="#N/C",B58,IF(IFERROR(D58,"#N/C")="#N/C",C58,IF(IFERROR(E58,"#N/C")="#N/C",D58,IF(IFERROR(F58,"#N/C")="#N/C",E58,IF(IFERROR(G58,"#N/C")="#N/C",F58,"#N/C")))))), _xlpm.finalResult,IF(OR(_xlpm.computedResult="",_xlpm.computedResult="#N/C"),_xlpm.fallback,_xlpm.computedResult), INDEX(_xlpm.finalResult,1))</f>
        <v>fly</v>
      </c>
      <c r="K58" s="14" t="str">
        <f t="shared" si="0"/>
        <v>Insecta.Diptera.Brachycera.Muscomorpha.Muscoidea.Muscidae.#N/C.#N/C.#N/C</v>
      </c>
      <c r="L58" s="15">
        <f>+COUNTIF(Monitoring!AJ:AJ,K58)</f>
        <v>3</v>
      </c>
    </row>
    <row r="59" spans="1:12" x14ac:dyDescent="0.25">
      <c r="A59" s="12" t="s">
        <v>85</v>
      </c>
      <c r="B59" s="12" t="s">
        <v>289</v>
      </c>
      <c r="C59" s="12" t="s">
        <v>49</v>
      </c>
      <c r="D59" s="18" t="str">
        <f>+IFERROR(IF(E59="#N/C","#N/C",INDEX(ClassificationClasses!D:D,MATCH(E59,ClassificationClasses!E:E,0))),"ERROR")</f>
        <v>Muscomorpha</v>
      </c>
      <c r="E59" s="12" t="s">
        <v>36</v>
      </c>
      <c r="F59" s="12" t="s">
        <v>1397</v>
      </c>
      <c r="G59" s="12" t="s">
        <v>3546</v>
      </c>
      <c r="H59" s="13" t="s">
        <v>3547</v>
      </c>
      <c r="I59" s="13" t="s">
        <v>37</v>
      </c>
      <c r="J59" s="39" t="str" cm="1">
        <f t="array" ref="J59">_xlfn.LET(_xlpm.cls,A59, _xlpm.ord,IFERROR(B59,"#N/C"), _xlpm.subord,IFERROR(C59,"#N/C"), _xlpm.infr,IFERROR(D59,"#N/C"), _xlpm.sf,IFERROR(E59,"#N/C"), _xlpm.fam,IFERROR(F59,"#N/C"), _xlpm.subfam,IF(TRIM(G59)="-","#N/C",IFERROR(G59,"#N/C")),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_xlpm.fallback,IF(IFERROR(B59,"#N/C")="#N/C",A59,IF(IFERROR(C59,"#N/C")="#N/C",B59,IF(IFERROR(D59,"#N/C")="#N/C",C59,IF(IFERROR(E59,"#N/C")="#N/C",D59,IF(IFERROR(F59,"#N/C")="#N/C",E59,IF(IFERROR(G59,"#N/C")="#N/C",F59,"#N/C")))))), _xlpm.finalResult,IF(OR(_xlpm.computedResult="",_xlpm.computedResult="#N/C"),_xlpm.fallback,_xlpm.computedResult), INDEX(_xlpm.finalResult,1))</f>
        <v>fly</v>
      </c>
      <c r="K59" s="14" t="str">
        <f t="shared" si="0"/>
        <v>Insecta.Diptera.Brachycera.Muscomorpha.Muscoidea.Muscidae.Coenosiinae.Coenosia.#N/C</v>
      </c>
      <c r="L59" s="15">
        <f>+COUNTIF(Monitoring!AJ:AJ,K59)</f>
        <v>0</v>
      </c>
    </row>
    <row r="60" spans="1:12" x14ac:dyDescent="0.25">
      <c r="A60" s="12" t="s">
        <v>85</v>
      </c>
      <c r="B60" s="12" t="s">
        <v>289</v>
      </c>
      <c r="C60" s="12" t="s">
        <v>49</v>
      </c>
      <c r="D60" s="18" t="str">
        <f>+IFERROR(IF(E60="#N/C","#N/C",INDEX(ClassificationClasses!D:D,MATCH(E60,ClassificationClasses!E:E,0))),"ERROR")</f>
        <v>Muscomorpha</v>
      </c>
      <c r="E60" s="12" t="s">
        <v>36</v>
      </c>
      <c r="F60" s="12" t="s">
        <v>1397</v>
      </c>
      <c r="G60" s="12" t="s">
        <v>3548</v>
      </c>
      <c r="H60" s="13" t="s">
        <v>3549</v>
      </c>
      <c r="I60" s="13" t="s">
        <v>3550</v>
      </c>
      <c r="J60" s="39" t="str" cm="1">
        <f t="array" ref="J60">_xlfn.LET(_xlpm.cls,A60, _xlpm.ord,IFERROR(B60,"#N/C"), _xlpm.subord,IFERROR(C60,"#N/C"), _xlpm.infr,IFERROR(D60,"#N/C"), _xlpm.sf,IFERROR(E60,"#N/C"), _xlpm.fam,IFERROR(F60,"#N/C"), _xlpm.subfam,IF(TRIM(G60)="-","#N/C",IFERROR(G60,"#N/C")),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_xlpm.fallback,IF(IFERROR(B60,"#N/C")="#N/C",A60,IF(IFERROR(C60,"#N/C")="#N/C",B60,IF(IFERROR(D60,"#N/C")="#N/C",C60,IF(IFERROR(E60,"#N/C")="#N/C",D60,IF(IFERROR(F60,"#N/C")="#N/C",E60,IF(IFERROR(G60,"#N/C")="#N/C",F60,"#N/C")))))), _xlpm.finalResult,IF(OR(_xlpm.computedResult="",_xlpm.computedResult="#N/C"),_xlpm.fallback,_xlpm.computedResult), INDEX(_xlpm.finalResult,1))</f>
        <v>fly</v>
      </c>
      <c r="K60" s="14" t="str">
        <f t="shared" si="0"/>
        <v>Insecta.Diptera.Brachycera.Muscomorpha.Muscoidea.Muscidae.Muscinae.Mesembrina.meridiana</v>
      </c>
      <c r="L60" s="15">
        <f>+COUNTIF(Monitoring!AJ:AJ,K60)</f>
        <v>0</v>
      </c>
    </row>
    <row r="61" spans="1:12" x14ac:dyDescent="0.25">
      <c r="A61" s="12" t="s">
        <v>85</v>
      </c>
      <c r="B61" s="12" t="s">
        <v>289</v>
      </c>
      <c r="C61" s="12" t="s">
        <v>49</v>
      </c>
      <c r="D61" s="18" t="str">
        <f>+IFERROR(IF(E61="#N/C","#N/C",INDEX(ClassificationClasses!D:D,MATCH(E61,ClassificationClasses!E:E,0))),"ERROR")</f>
        <v>Muscomorpha</v>
      </c>
      <c r="E61" s="12" t="s">
        <v>36</v>
      </c>
      <c r="F61" s="12" t="s">
        <v>1397</v>
      </c>
      <c r="G61" s="12" t="s">
        <v>3548</v>
      </c>
      <c r="H61" s="13" t="s">
        <v>723</v>
      </c>
      <c r="I61" s="13" t="s">
        <v>37</v>
      </c>
      <c r="J61" s="39" t="str" cm="1">
        <f t="array" ref="J61">_xlfn.LET(_xlpm.cls,A61, _xlpm.ord,IFERROR(B61,"#N/C"), _xlpm.subord,IFERROR(C61,"#N/C"), _xlpm.infr,IFERROR(D61,"#N/C"), _xlpm.sf,IFERROR(E61,"#N/C"), _xlpm.fam,IFERROR(F61,"#N/C"), _xlpm.subfam,IF(TRIM(G61)="-","#N/C",IFERROR(G61,"#N/C")),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_xlpm.fallback,IF(IFERROR(B61,"#N/C")="#N/C",A61,IF(IFERROR(C61,"#N/C")="#N/C",B61,IF(IFERROR(D61,"#N/C")="#N/C",C61,IF(IFERROR(E61,"#N/C")="#N/C",D61,IF(IFERROR(F61,"#N/C")="#N/C",E61,IF(IFERROR(G61,"#N/C")="#N/C",F61,"#N/C")))))), _xlpm.finalResult,IF(OR(_xlpm.computedResult="",_xlpm.computedResult="#N/C"),_xlpm.fallback,_xlpm.computedResult), INDEX(_xlpm.finalResult,1))</f>
        <v>fly</v>
      </c>
      <c r="K61" s="14" t="str">
        <f t="shared" si="0"/>
        <v>Insecta.Diptera.Brachycera.Muscomorpha.Muscoidea.Muscidae.Muscinae.Musca.#N/C</v>
      </c>
      <c r="L61" s="15">
        <f>+COUNTIF(Monitoring!AJ:AJ,K61)</f>
        <v>1</v>
      </c>
    </row>
    <row r="62" spans="1:12" x14ac:dyDescent="0.25">
      <c r="A62" s="18" t="s">
        <v>85</v>
      </c>
      <c r="B62" s="18" t="s">
        <v>289</v>
      </c>
      <c r="C62" s="18" t="s">
        <v>49</v>
      </c>
      <c r="D62" s="18" t="str">
        <f>+IFERROR(IF(E62="#N/C","#N/C",INDEX(ClassificationClasses!D:D,MATCH(E62,ClassificationClasses!E:E,0))),"ERROR")</f>
        <v>Muscomorpha</v>
      </c>
      <c r="E62" s="18" t="s">
        <v>36</v>
      </c>
      <c r="F62" s="18" t="s">
        <v>1397</v>
      </c>
      <c r="G62" s="18" t="s">
        <v>3548</v>
      </c>
      <c r="H62" s="19" t="s">
        <v>723</v>
      </c>
      <c r="I62" s="19" t="s">
        <v>3551</v>
      </c>
      <c r="J62" s="39" t="str" cm="1">
        <f t="array" ref="J62">_xlfn.LET(_xlpm.cls,A62, _xlpm.ord,IFERROR(B62,"#N/C"), _xlpm.subord,IFERROR(C62,"#N/C"), _xlpm.infr,IFERROR(D62,"#N/C"), _xlpm.sf,IFERROR(E62,"#N/C"), _xlpm.fam,IFERROR(F62,"#N/C"), _xlpm.subfam,IF(TRIM(G62)="-","#N/C",IFERROR(G62,"#N/C")),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_xlpm.fallback,IF(IFERROR(B62,"#N/C")="#N/C",A62,IF(IFERROR(C62,"#N/C")="#N/C",B62,IF(IFERROR(D62,"#N/C")="#N/C",C62,IF(IFERROR(E62,"#N/C")="#N/C",D62,IF(IFERROR(F62,"#N/C")="#N/C",E62,IF(IFERROR(G62,"#N/C")="#N/C",F62,"#N/C")))))), _xlpm.finalResult,IF(OR(_xlpm.computedResult="",_xlpm.computedResult="#N/C"),_xlpm.fallback,_xlpm.computedResult), INDEX(_xlpm.finalResult,1))</f>
        <v>fly</v>
      </c>
      <c r="K62" s="14" t="str">
        <f t="shared" si="0"/>
        <v>Insecta.Diptera.Brachycera.Muscomorpha.Muscoidea.Muscidae.Muscinae.Musca.domestica</v>
      </c>
      <c r="L62" s="15">
        <f>+COUNTIF(Monitoring!AJ:AJ,K62)</f>
        <v>0</v>
      </c>
    </row>
    <row r="63" spans="1:12" x14ac:dyDescent="0.25">
      <c r="A63" s="12" t="s">
        <v>85</v>
      </c>
      <c r="B63" s="12" t="s">
        <v>289</v>
      </c>
      <c r="C63" s="12" t="s">
        <v>49</v>
      </c>
      <c r="D63" s="18" t="str">
        <f>+IFERROR(IF(E63="#N/C","#N/C",INDEX(ClassificationClasses!D:D,MATCH(E63,ClassificationClasses!E:E,0))),"ERROR")</f>
        <v>Muscomorpha</v>
      </c>
      <c r="E63" s="12" t="s">
        <v>36</v>
      </c>
      <c r="F63" s="12" t="s">
        <v>3552</v>
      </c>
      <c r="G63" s="12" t="s">
        <v>3553</v>
      </c>
      <c r="H63" s="13" t="s">
        <v>450</v>
      </c>
      <c r="I63" s="13" t="s">
        <v>37</v>
      </c>
      <c r="J63" s="39" t="str" cm="1">
        <f t="array" ref="J63">_xlfn.LET(_xlpm.cls,A63, _xlpm.ord,IFERROR(B63,"#N/C"), _xlpm.subord,IFERROR(C63,"#N/C"), _xlpm.infr,IFERROR(D63,"#N/C"), _xlpm.sf,IFERROR(E63,"#N/C"), _xlpm.fam,IFERROR(F63,"#N/C"), _xlpm.subfam,IF(TRIM(G63)="-","#N/C",IFERROR(G63,"#N/C")),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_xlpm.fallback,IF(IFERROR(B63,"#N/C")="#N/C",A63,IF(IFERROR(C63,"#N/C")="#N/C",B63,IF(IFERROR(D63,"#N/C")="#N/C",C63,IF(IFERROR(E63,"#N/C")="#N/C",D63,IF(IFERROR(F63,"#N/C")="#N/C",E63,IF(IFERROR(G63,"#N/C")="#N/C",F63,"#N/C")))))), _xlpm.finalResult,IF(OR(_xlpm.computedResult="",_xlpm.computedResult="#N/C"),_xlpm.fallback,_xlpm.computedResult), INDEX(_xlpm.finalResult,1))</f>
        <v>dung_fly</v>
      </c>
      <c r="K63" s="14" t="str">
        <f t="shared" si="0"/>
        <v>Insecta.Diptera.Brachycera.Muscomorpha.Muscoidea.Scathophagidae.Scathophaginae.Scathophaga.#N/C</v>
      </c>
      <c r="L63" s="15">
        <f>+COUNTIF(Monitoring!AJ:AJ,K63)</f>
        <v>1</v>
      </c>
    </row>
    <row r="64" spans="1:12" x14ac:dyDescent="0.25">
      <c r="A64" s="18" t="s">
        <v>85</v>
      </c>
      <c r="B64" s="18" t="s">
        <v>289</v>
      </c>
      <c r="C64" s="18" t="s">
        <v>49</v>
      </c>
      <c r="D64" s="18" t="str">
        <f>+IFERROR(IF(E64="#N/C","#N/C",INDEX(ClassificationClasses!D:D,MATCH(E64,ClassificationClasses!E:E,0))),"ERROR")</f>
        <v>Muscomorpha</v>
      </c>
      <c r="E64" s="18" t="s">
        <v>112</v>
      </c>
      <c r="F64" s="18" t="s">
        <v>37</v>
      </c>
      <c r="G64" s="18" t="s">
        <v>37</v>
      </c>
      <c r="H64" s="19" t="s">
        <v>37</v>
      </c>
      <c r="I64" s="19" t="s">
        <v>37</v>
      </c>
      <c r="J64" s="39" t="str" cm="1">
        <f t="array" ref="J64">_xlfn.LET(_xlpm.cls,A64, _xlpm.ord,IFERROR(B64,"#N/C"), _xlpm.subord,IFERROR(C64,"#N/C"), _xlpm.infr,IFERROR(D64,"#N/C"), _xlpm.sf,IFERROR(E64,"#N/C"), _xlpm.fam,IFERROR(F64,"#N/C"), _xlpm.subfam,IF(TRIM(G64)="-","#N/C",IFERROR(G64,"#N/C")),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_xlpm.fallback,IF(IFERROR(B64,"#N/C")="#N/C",A64,IF(IFERROR(C64,"#N/C")="#N/C",B64,IF(IFERROR(D64,"#N/C")="#N/C",C64,IF(IFERROR(E64,"#N/C")="#N/C",D64,IF(IFERROR(F64,"#N/C")="#N/C",E64,IF(IFERROR(G64,"#N/C")="#N/C",F64,"#N/C")))))), _xlpm.finalResult,IF(OR(_xlpm.computedResult="",_xlpm.computedResult="#N/C"),_xlpm.fallback,_xlpm.computedResult), INDEX(_xlpm.finalResult,1))</f>
        <v>Oestroidea</v>
      </c>
      <c r="K64" s="14" t="str">
        <f t="shared" si="0"/>
        <v>Insecta.Diptera.Brachycera.Muscomorpha.Oestroidea.#N/C.#N/C.#N/C.#N/C</v>
      </c>
      <c r="L64" s="15">
        <f>+COUNTIF(Monitoring!AJ:AJ,K64)</f>
        <v>11</v>
      </c>
    </row>
    <row r="65" spans="1:12" x14ac:dyDescent="0.25">
      <c r="A65" s="12" t="s">
        <v>85</v>
      </c>
      <c r="B65" s="12" t="s">
        <v>289</v>
      </c>
      <c r="C65" s="12" t="s">
        <v>49</v>
      </c>
      <c r="D65" s="18" t="str">
        <f>+IFERROR(IF(E65="#N/C","#N/C",INDEX(ClassificationClasses!D:D,MATCH(E65,ClassificationClasses!E:E,0))),"ERROR")</f>
        <v>Muscomorpha</v>
      </c>
      <c r="E65" s="12" t="s">
        <v>112</v>
      </c>
      <c r="F65" s="12" t="s">
        <v>1222</v>
      </c>
      <c r="G65" s="12" t="s">
        <v>37</v>
      </c>
      <c r="H65" s="13" t="s">
        <v>37</v>
      </c>
      <c r="I65" s="13" t="s">
        <v>37</v>
      </c>
      <c r="J65" s="39" t="str" cm="1">
        <f t="array" ref="J65">_xlfn.LET(_xlpm.cls,A65, _xlpm.ord,IFERROR(B65,"#N/C"), _xlpm.subord,IFERROR(C65,"#N/C"), _xlpm.infr,IFERROR(D65,"#N/C"), _xlpm.sf,IFERROR(E65,"#N/C"), _xlpm.fam,IFERROR(F65,"#N/C"), _xlpm.subfam,IF(TRIM(G65)="-","#N/C",IFERROR(G65,"#N/C")),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_xlpm.fallback,IF(IFERROR(B65,"#N/C")="#N/C",A65,IF(IFERROR(C65,"#N/C")="#N/C",B65,IF(IFERROR(D65,"#N/C")="#N/C",C65,IF(IFERROR(E65,"#N/C")="#N/C",D65,IF(IFERROR(F65,"#N/C")="#N/C",E65,IF(IFERROR(G65,"#N/C")="#N/C",F65,"#N/C")))))), _xlpm.finalResult,IF(OR(_xlpm.computedResult="",_xlpm.computedResult="#N/C"),_xlpm.fallback,_xlpm.computedResult), INDEX(_xlpm.finalResult,1))</f>
        <v>flesh_fly</v>
      </c>
      <c r="K65" s="14" t="str">
        <f t="shared" si="0"/>
        <v>Insecta.Diptera.Brachycera.Muscomorpha.Oestroidea.Calliphoridae.#N/C.#N/C.#N/C</v>
      </c>
      <c r="L65" s="15">
        <f>+COUNTIF(Monitoring!AJ:AJ,K65)</f>
        <v>1</v>
      </c>
    </row>
    <row r="66" spans="1:12" x14ac:dyDescent="0.25">
      <c r="A66" s="18" t="s">
        <v>85</v>
      </c>
      <c r="B66" s="18" t="s">
        <v>289</v>
      </c>
      <c r="C66" s="18" t="s">
        <v>49</v>
      </c>
      <c r="D66" s="18" t="str">
        <f>+IFERROR(IF(E66="#N/C","#N/C",INDEX(ClassificationClasses!D:D,MATCH(E66,ClassificationClasses!E:E,0))),"ERROR")</f>
        <v>Muscomorpha</v>
      </c>
      <c r="E66" s="18" t="s">
        <v>112</v>
      </c>
      <c r="F66" s="18" t="s">
        <v>1222</v>
      </c>
      <c r="G66" s="18" t="s">
        <v>1294</v>
      </c>
      <c r="H66" s="19" t="s">
        <v>864</v>
      </c>
      <c r="I66" s="19" t="s">
        <v>37</v>
      </c>
      <c r="J66" s="39" t="str" cm="1">
        <f t="array" ref="J66">_xlfn.LET(_xlpm.cls,A66, _xlpm.ord,IFERROR(B66,"#N/C"), _xlpm.subord,IFERROR(C66,"#N/C"), _xlpm.infr,IFERROR(D66,"#N/C"), _xlpm.sf,IFERROR(E66,"#N/C"), _xlpm.fam,IFERROR(F66,"#N/C"), _xlpm.subfam,IF(TRIM(G66)="-","#N/C",IFERROR(G66,"#N/C")),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_xlpm.fallback,IF(IFERROR(B66,"#N/C")="#N/C",A66,IF(IFERROR(C66,"#N/C")="#N/C",B66,IF(IFERROR(D66,"#N/C")="#N/C",C66,IF(IFERROR(E66,"#N/C")="#N/C",D66,IF(IFERROR(F66,"#N/C")="#N/C",E66,IF(IFERROR(G66,"#N/C")="#N/C",F66,"#N/C")))))), _xlpm.finalResult,IF(OR(_xlpm.computedResult="",_xlpm.computedResult="#N/C"),_xlpm.fallback,_xlpm.computedResult), INDEX(_xlpm.finalResult,1))</f>
        <v>flesh_fly</v>
      </c>
      <c r="K66" s="14" t="str">
        <f t="shared" si="0"/>
        <v>Insecta.Diptera.Brachycera.Muscomorpha.Oestroidea.Calliphoridae.Calliphorinae.Bellardia.#N/C</v>
      </c>
      <c r="L66" s="15">
        <f>+COUNTIF(Monitoring!AJ:AJ,K66)</f>
        <v>2</v>
      </c>
    </row>
    <row r="67" spans="1:12" x14ac:dyDescent="0.25">
      <c r="A67" s="12" t="s">
        <v>85</v>
      </c>
      <c r="B67" s="12" t="s">
        <v>289</v>
      </c>
      <c r="C67" s="12" t="s">
        <v>49</v>
      </c>
      <c r="D67" s="18" t="str">
        <f>+IFERROR(IF(E67="#N/C","#N/C",INDEX(ClassificationClasses!D:D,MATCH(E67,ClassificationClasses!E:E,0))),"ERROR")</f>
        <v>Muscomorpha</v>
      </c>
      <c r="E67" s="12" t="s">
        <v>112</v>
      </c>
      <c r="F67" s="12" t="s">
        <v>1297</v>
      </c>
      <c r="H67" s="13" t="s">
        <v>1298</v>
      </c>
      <c r="I67" s="13" t="s">
        <v>37</v>
      </c>
      <c r="J67" s="39" t="str" cm="1">
        <f t="array" ref="J67">_xlfn.LET(_xlpm.cls,A67, _xlpm.ord,IFERROR(B67,"#N/C"), _xlpm.subord,IFERROR(C67,"#N/C"), _xlpm.infr,IFERROR(D67,"#N/C"), _xlpm.sf,IFERROR(E67,"#N/C"), _xlpm.fam,IFERROR(F67,"#N/C"), _xlpm.subfam,IF(TRIM(G67)="-","#N/C",IFERROR(G67,"#N/C")),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_xlpm.fallback,IF(IFERROR(B67,"#N/C")="#N/C",A67,IF(IFERROR(C67,"#N/C")="#N/C",B67,IF(IFERROR(D67,"#N/C")="#N/C",C67,IF(IFERROR(E67,"#N/C")="#N/C",D67,IF(IFERROR(F67,"#N/C")="#N/C",E67,IF(IFERROR(G67,"#N/C")="#N/C",F67,"#N/C")))))), _xlpm.finalResult,IF(OR(_xlpm.computedResult="",_xlpm.computedResult="#N/C"),_xlpm.fallback,_xlpm.computedResult), INDEX(_xlpm.finalResult,1))</f>
        <v>flesh_fly</v>
      </c>
      <c r="K67" s="14" t="str">
        <f t="shared" ref="K67:K130" si="1">+CONCATENATE(A67,".",B67,".",C67,".",D67,".",E67,".",F67,".",G67,".",H67,".",I67)</f>
        <v>Insecta.Diptera.Brachycera.Muscomorpha.Oestroidea.Rhinophoridae..Paykullia.#N/C</v>
      </c>
      <c r="L67" s="15">
        <f>+COUNTIF(Monitoring!AJ:AJ,K67)</f>
        <v>0</v>
      </c>
    </row>
    <row r="68" spans="1:12" x14ac:dyDescent="0.25">
      <c r="A68" s="12" t="s">
        <v>85</v>
      </c>
      <c r="B68" s="12" t="s">
        <v>289</v>
      </c>
      <c r="C68" s="12" t="s">
        <v>49</v>
      </c>
      <c r="D68" s="18" t="str">
        <f>+IFERROR(IF(E68="#N/C","#N/C",INDEX(ClassificationClasses!D:D,MATCH(E68,ClassificationClasses!E:E,0))),"ERROR")</f>
        <v>Muscomorpha</v>
      </c>
      <c r="E68" s="12" t="s">
        <v>112</v>
      </c>
      <c r="F68" s="12" t="s">
        <v>113</v>
      </c>
      <c r="G68" s="12" t="s">
        <v>37</v>
      </c>
      <c r="H68" s="13" t="s">
        <v>37</v>
      </c>
      <c r="I68" s="13" t="s">
        <v>37</v>
      </c>
      <c r="J68" s="39" t="str" cm="1">
        <f t="array" ref="J68">_xlfn.LET(_xlpm.cls,A68, _xlpm.ord,IFERROR(B68,"#N/C"), _xlpm.subord,IFERROR(C68,"#N/C"), _xlpm.infr,IFERROR(D68,"#N/C"), _xlpm.sf,IFERROR(E68,"#N/C"), _xlpm.fam,IFERROR(F68,"#N/C"), _xlpm.subfam,IF(TRIM(G68)="-","#N/C",IFERROR(G68,"#N/C")),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_xlpm.fallback,IF(IFERROR(B68,"#N/C")="#N/C",A68,IF(IFERROR(C68,"#N/C")="#N/C",B68,IF(IFERROR(D68,"#N/C")="#N/C",C68,IF(IFERROR(E68,"#N/C")="#N/C",D68,IF(IFERROR(F68,"#N/C")="#N/C",E68,IF(IFERROR(G68,"#N/C")="#N/C",F68,"#N/C")))))), _xlpm.finalResult,IF(OR(_xlpm.computedResult="",_xlpm.computedResult="#N/C"),_xlpm.fallback,_xlpm.computedResult), INDEX(_xlpm.finalResult,1))</f>
        <v>Oestroidea</v>
      </c>
      <c r="K68" s="14" t="str">
        <f t="shared" si="1"/>
        <v>Insecta.Diptera.Brachycera.Muscomorpha.Oestroidea.Sacrophagidae.#N/C.#N/C.#N/C</v>
      </c>
      <c r="L68" s="15">
        <f>+COUNTIF(Monitoring!AJ:AJ,K68)</f>
        <v>2</v>
      </c>
    </row>
    <row r="69" spans="1:12" x14ac:dyDescent="0.25">
      <c r="A69" s="12" t="s">
        <v>85</v>
      </c>
      <c r="B69" s="12" t="s">
        <v>289</v>
      </c>
      <c r="C69" s="12" t="s">
        <v>49</v>
      </c>
      <c r="D69" s="18" t="str">
        <f>+IFERROR(IF(E69="#N/C","#N/C",INDEX(ClassificationClasses!D:D,MATCH(E69,ClassificationClasses!E:E,0))),"ERROR")</f>
        <v>Muscomorpha</v>
      </c>
      <c r="E69" s="12" t="s">
        <v>112</v>
      </c>
      <c r="F69" s="12" t="s">
        <v>577</v>
      </c>
      <c r="G69" s="12" t="s">
        <v>37</v>
      </c>
      <c r="H69" s="13" t="s">
        <v>37</v>
      </c>
      <c r="I69" s="13" t="s">
        <v>37</v>
      </c>
      <c r="J69" s="39" t="str" cm="1">
        <f t="array" ref="J69">_xlfn.LET(_xlpm.cls,A69, _xlpm.ord,IFERROR(B69,"#N/C"), _xlpm.subord,IFERROR(C69,"#N/C"), _xlpm.infr,IFERROR(D69,"#N/C"), _xlpm.sf,IFERROR(E69,"#N/C"), _xlpm.fam,IFERROR(F69,"#N/C"), _xlpm.subfam,IF(TRIM(G69)="-","#N/C",IFERROR(G69,"#N/C")),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_xlpm.fallback,IF(IFERROR(B69,"#N/C")="#N/C",A69,IF(IFERROR(C69,"#N/C")="#N/C",B69,IF(IFERROR(D69,"#N/C")="#N/C",C69,IF(IFERROR(E69,"#N/C")="#N/C",D69,IF(IFERROR(F69,"#N/C")="#N/C",E69,IF(IFERROR(G69,"#N/C")="#N/C",F69,"#N/C")))))), _xlpm.finalResult,IF(OR(_xlpm.computedResult="",_xlpm.computedResult="#N/C"),_xlpm.fallback,_xlpm.computedResult), INDEX(_xlpm.finalResult,1))</f>
        <v>flesh_fly</v>
      </c>
      <c r="K69" s="14" t="str">
        <f t="shared" si="1"/>
        <v>Insecta.Diptera.Brachycera.Muscomorpha.Oestroidea.Sarcophagidae.#N/C.#N/C.#N/C</v>
      </c>
      <c r="L69" s="15">
        <f>+COUNTIF(Monitoring!AJ:AJ,K69)</f>
        <v>12</v>
      </c>
    </row>
    <row r="70" spans="1:12" x14ac:dyDescent="0.25">
      <c r="A70" s="18" t="s">
        <v>85</v>
      </c>
      <c r="B70" s="18" t="s">
        <v>289</v>
      </c>
      <c r="C70" s="18" t="s">
        <v>49</v>
      </c>
      <c r="D70" s="18" t="str">
        <f>+IFERROR(IF(E70="#N/C","#N/C",INDEX(ClassificationClasses!D:D,MATCH(E70,ClassificationClasses!E:E,0))),"ERROR")</f>
        <v>Muscomorpha</v>
      </c>
      <c r="E70" s="18" t="s">
        <v>112</v>
      </c>
      <c r="F70" s="18" t="s">
        <v>577</v>
      </c>
      <c r="G70" s="18" t="s">
        <v>312</v>
      </c>
      <c r="H70" s="19" t="s">
        <v>37</v>
      </c>
      <c r="I70" s="19" t="s">
        <v>37</v>
      </c>
      <c r="J70" s="39" t="str" cm="1">
        <f t="array" ref="J70">_xlfn.LET(_xlpm.cls,A70, _xlpm.ord,IFERROR(B70,"#N/C"), _xlpm.subord,IFERROR(C70,"#N/C"), _xlpm.infr,IFERROR(D70,"#N/C"), _xlpm.sf,IFERROR(E70,"#N/C"), _xlpm.fam,IFERROR(F70,"#N/C"), _xlpm.subfam,IF(TRIM(G70)="-","#N/C",IFERROR(G70,"#N/C")),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_xlpm.fallback,IF(IFERROR(B70,"#N/C")="#N/C",A70,IF(IFERROR(C70,"#N/C")="#N/C",B70,IF(IFERROR(D70,"#N/C")="#N/C",C70,IF(IFERROR(E70,"#N/C")="#N/C",D70,IF(IFERROR(F70,"#N/C")="#N/C",E70,IF(IFERROR(G70,"#N/C")="#N/C",F70,"#N/C")))))), _xlpm.finalResult,IF(OR(_xlpm.computedResult="",_xlpm.computedResult="#N/C"),_xlpm.fallback,_xlpm.computedResult), INDEX(_xlpm.finalResult,1))</f>
        <v>flesh_fly</v>
      </c>
      <c r="K70" s="14" t="str">
        <f t="shared" si="1"/>
        <v>Insecta.Diptera.Brachycera.Muscomorpha.Oestroidea.Sarcophagidae.Sarcophaginae.#N/C.#N/C</v>
      </c>
      <c r="L70" s="15">
        <f>+COUNTIF(Monitoring!AJ:AJ,K70)</f>
        <v>5</v>
      </c>
    </row>
    <row r="71" spans="1:12" x14ac:dyDescent="0.25">
      <c r="A71" s="18" t="s">
        <v>85</v>
      </c>
      <c r="B71" s="18" t="s">
        <v>289</v>
      </c>
      <c r="C71" s="18" t="s">
        <v>49</v>
      </c>
      <c r="D71" s="18" t="str">
        <f>+IFERROR(IF(E71="#N/C","#N/C",INDEX(ClassificationClasses!D:D,MATCH(E71,ClassificationClasses!E:E,0))),"ERROR")</f>
        <v>Muscomorpha</v>
      </c>
      <c r="E71" s="18" t="s">
        <v>112</v>
      </c>
      <c r="F71" s="18" t="s">
        <v>577</v>
      </c>
      <c r="G71" s="18" t="s">
        <v>312</v>
      </c>
      <c r="H71" s="19" t="s">
        <v>322</v>
      </c>
      <c r="I71" s="19" t="s">
        <v>37</v>
      </c>
      <c r="J71" s="39" t="str" cm="1">
        <f t="array" ref="J71">_xlfn.LET(_xlpm.cls,A71, _xlpm.ord,IFERROR(B71,"#N/C"), _xlpm.subord,IFERROR(C71,"#N/C"), _xlpm.infr,IFERROR(D71,"#N/C"), _xlpm.sf,IFERROR(E71,"#N/C"), _xlpm.fam,IFERROR(F71,"#N/C"), _xlpm.subfam,IF(TRIM(G71)="-","#N/C",IFERROR(G71,"#N/C")),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_xlpm.fallback,IF(IFERROR(B71,"#N/C")="#N/C",A71,IF(IFERROR(C71,"#N/C")="#N/C",B71,IF(IFERROR(D71,"#N/C")="#N/C",C71,IF(IFERROR(E71,"#N/C")="#N/C",D71,IF(IFERROR(F71,"#N/C")="#N/C",E71,IF(IFERROR(G71,"#N/C")="#N/C",F71,"#N/C")))))), _xlpm.finalResult,IF(OR(_xlpm.computedResult="",_xlpm.computedResult="#N/C"),_xlpm.fallback,_xlpm.computedResult), INDEX(_xlpm.finalResult,1))</f>
        <v>flesh_fly</v>
      </c>
      <c r="K71" s="14" t="str">
        <f t="shared" si="1"/>
        <v>Insecta.Diptera.Brachycera.Muscomorpha.Oestroidea.Sarcophagidae.Sarcophaginae.Sarcophaga.#N/C</v>
      </c>
      <c r="L71" s="15">
        <f>+COUNTIF(Monitoring!AJ:AJ,K71)</f>
        <v>8</v>
      </c>
    </row>
    <row r="72" spans="1:12" x14ac:dyDescent="0.25">
      <c r="A72" s="12" t="s">
        <v>85</v>
      </c>
      <c r="B72" s="12" t="s">
        <v>289</v>
      </c>
      <c r="C72" s="12" t="s">
        <v>49</v>
      </c>
      <c r="D72" s="18" t="str">
        <f>+IFERROR(IF(E72="#N/C","#N/C",INDEX(ClassificationClasses!D:D,MATCH(E72,ClassificationClasses!E:E,0))),"ERROR")</f>
        <v>Muscomorpha</v>
      </c>
      <c r="E72" s="12" t="s">
        <v>112</v>
      </c>
      <c r="F72" s="12" t="s">
        <v>65</v>
      </c>
      <c r="G72" s="12" t="s">
        <v>37</v>
      </c>
      <c r="H72" s="13" t="s">
        <v>37</v>
      </c>
      <c r="I72" s="13" t="s">
        <v>37</v>
      </c>
      <c r="J72" s="39" t="str" cm="1">
        <f t="array" ref="J72">_xlfn.LET(_xlpm.cls,A72, _xlpm.ord,IFERROR(B72,"#N/C"), _xlpm.subord,IFERROR(C72,"#N/C"), _xlpm.infr,IFERROR(D72,"#N/C"), _xlpm.sf,IFERROR(E72,"#N/C"), _xlpm.fam,IFERROR(F72,"#N/C"), _xlpm.subfam,IF(TRIM(G72)="-","#N/C",IFERROR(G72,"#N/C")),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_xlpm.fallback,IF(IFERROR(B72,"#N/C")="#N/C",A72,IF(IFERROR(C72,"#N/C")="#N/C",B72,IF(IFERROR(D72,"#N/C")="#N/C",C72,IF(IFERROR(E72,"#N/C")="#N/C",D72,IF(IFERROR(F72,"#N/C")="#N/C",E72,IF(IFERROR(G72,"#N/C")="#N/C",F72,"#N/C")))))), _xlpm.finalResult,IF(OR(_xlpm.computedResult="",_xlpm.computedResult="#N/C"),_xlpm.fallback,_xlpm.computedResult), INDEX(_xlpm.finalResult,1))</f>
        <v>flesh_fly</v>
      </c>
      <c r="K72" s="14" t="str">
        <f t="shared" si="1"/>
        <v>Insecta.Diptera.Brachycera.Muscomorpha.Oestroidea.Tachinidae.#N/C.#N/C.#N/C</v>
      </c>
      <c r="L72" s="15">
        <f>+COUNTIF(Monitoring!AJ:AJ,K72)</f>
        <v>2</v>
      </c>
    </row>
    <row r="73" spans="1:12" x14ac:dyDescent="0.25">
      <c r="A73" s="12" t="s">
        <v>85</v>
      </c>
      <c r="B73" s="12" t="s">
        <v>289</v>
      </c>
      <c r="C73" s="12" t="s">
        <v>49</v>
      </c>
      <c r="D73" s="18" t="str">
        <f>+IFERROR(IF(E73="#N/C","#N/C",INDEX(ClassificationClasses!D:D,MATCH(E73,ClassificationClasses!E:E,0))),"ERROR")</f>
        <v>Muscomorpha</v>
      </c>
      <c r="E73" s="12" t="s">
        <v>112</v>
      </c>
      <c r="F73" s="12" t="s">
        <v>65</v>
      </c>
      <c r="G73" s="12" t="s">
        <v>66</v>
      </c>
      <c r="H73" s="13" t="s">
        <v>37</v>
      </c>
      <c r="I73" s="13" t="s">
        <v>37</v>
      </c>
      <c r="J73" s="39" t="str" cm="1">
        <f t="array" ref="J73">_xlfn.LET(_xlpm.cls,A73, _xlpm.ord,IFERROR(B73,"#N/C"), _xlpm.subord,IFERROR(C73,"#N/C"), _xlpm.infr,IFERROR(D73,"#N/C"), _xlpm.sf,IFERROR(E73,"#N/C"), _xlpm.fam,IFERROR(F73,"#N/C"), _xlpm.subfam,IF(TRIM(G73)="-","#N/C",IFERROR(G73,"#N/C")),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_xlpm.fallback,IF(IFERROR(B73,"#N/C")="#N/C",A73,IF(IFERROR(C73,"#N/C")="#N/C",B73,IF(IFERROR(D73,"#N/C")="#N/C",C73,IF(IFERROR(E73,"#N/C")="#N/C",D73,IF(IFERROR(F73,"#N/C")="#N/C",E73,IF(IFERROR(G73,"#N/C")="#N/C",F73,"#N/C")))))), _xlpm.finalResult,IF(OR(_xlpm.computedResult="",_xlpm.computedResult="#N/C"),_xlpm.fallback,_xlpm.computedResult), INDEX(_xlpm.finalResult,1))</f>
        <v>flesh_fly</v>
      </c>
      <c r="K73" s="14" t="str">
        <f t="shared" si="1"/>
        <v>Insecta.Diptera.Brachycera.Muscomorpha.Oestroidea.Tachinidae.Exoristinae.#N/C.#N/C</v>
      </c>
      <c r="L73" s="15">
        <f>+COUNTIF(Monitoring!AJ:AJ,K73)</f>
        <v>1</v>
      </c>
    </row>
    <row r="74" spans="1:12" x14ac:dyDescent="0.25">
      <c r="A74" s="12" t="s">
        <v>85</v>
      </c>
      <c r="B74" s="12" t="s">
        <v>289</v>
      </c>
      <c r="C74" s="12" t="s">
        <v>49</v>
      </c>
      <c r="D74" s="18" t="str">
        <f>+IFERROR(IF(E74="#N/C","#N/C",INDEX(ClassificationClasses!D:D,MATCH(E74,ClassificationClasses!E:E,0))),"ERROR")</f>
        <v>Muscomorpha</v>
      </c>
      <c r="E74" s="12" t="s">
        <v>112</v>
      </c>
      <c r="F74" s="12" t="s">
        <v>65</v>
      </c>
      <c r="G74" s="12" t="s">
        <v>3554</v>
      </c>
      <c r="H74" s="13" t="s">
        <v>3555</v>
      </c>
      <c r="I74" s="13" t="s">
        <v>37</v>
      </c>
      <c r="J74" s="39" t="str" cm="1">
        <f t="array" ref="J74">_xlfn.LET(_xlpm.cls,A74, _xlpm.ord,IFERROR(B74,"#N/C"), _xlpm.subord,IFERROR(C74,"#N/C"), _xlpm.infr,IFERROR(D74,"#N/C"), _xlpm.sf,IFERROR(E74,"#N/C"), _xlpm.fam,IFERROR(F74,"#N/C"), _xlpm.subfam,IF(TRIM(G74)="-","#N/C",IFERROR(G74,"#N/C")),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_xlpm.fallback,IF(IFERROR(B74,"#N/C")="#N/C",A74,IF(IFERROR(C74,"#N/C")="#N/C",B74,IF(IFERROR(D74,"#N/C")="#N/C",C74,IF(IFERROR(E74,"#N/C")="#N/C",D74,IF(IFERROR(F74,"#N/C")="#N/C",E74,IF(IFERROR(G74,"#N/C")="#N/C",F74,"#N/C")))))), _xlpm.finalResult,IF(OR(_xlpm.computedResult="",_xlpm.computedResult="#N/C"),_xlpm.fallback,_xlpm.computedResult), INDEX(_xlpm.finalResult,1))</f>
        <v>flesh_fly</v>
      </c>
      <c r="K74" s="14" t="str">
        <f t="shared" si="1"/>
        <v>Insecta.Diptera.Brachycera.Muscomorpha.Oestroidea.Tachinidae.Phasiinae.Ectophasia.#N/C</v>
      </c>
      <c r="L74" s="15">
        <f>+COUNTIF(Monitoring!AJ:AJ,K74)</f>
        <v>0</v>
      </c>
    </row>
    <row r="75" spans="1:12" x14ac:dyDescent="0.25">
      <c r="A75" s="18" t="s">
        <v>85</v>
      </c>
      <c r="B75" s="18" t="s">
        <v>289</v>
      </c>
      <c r="C75" s="18" t="s">
        <v>49</v>
      </c>
      <c r="D75" s="18" t="str">
        <f>+IFERROR(IF(E75="#N/C","#N/C",INDEX(ClassificationClasses!D:D,MATCH(E75,ClassificationClasses!E:E,0))),"ERROR")</f>
        <v>Muscomorpha</v>
      </c>
      <c r="E75" s="18" t="s">
        <v>112</v>
      </c>
      <c r="F75" s="18" t="s">
        <v>65</v>
      </c>
      <c r="G75" s="18" t="s">
        <v>3554</v>
      </c>
      <c r="H75" s="19" t="s">
        <v>3556</v>
      </c>
      <c r="I75" s="19" t="s">
        <v>37</v>
      </c>
      <c r="J75" s="39" t="str" cm="1">
        <f t="array" ref="J75">_xlfn.LET(_xlpm.cls,A75, _xlpm.ord,IFERROR(B75,"#N/C"), _xlpm.subord,IFERROR(C75,"#N/C"), _xlpm.infr,IFERROR(D75,"#N/C"), _xlpm.sf,IFERROR(E75,"#N/C"), _xlpm.fam,IFERROR(F75,"#N/C"), _xlpm.subfam,IF(TRIM(G75)="-","#N/C",IFERROR(G75,"#N/C")),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_xlpm.fallback,IF(IFERROR(B75,"#N/C")="#N/C",A75,IF(IFERROR(C75,"#N/C")="#N/C",B75,IF(IFERROR(D75,"#N/C")="#N/C",C75,IF(IFERROR(E75,"#N/C")="#N/C",D75,IF(IFERROR(F75,"#N/C")="#N/C",E75,IF(IFERROR(G75,"#N/C")="#N/C",F75,"#N/C")))))), _xlpm.finalResult,IF(OR(_xlpm.computedResult="",_xlpm.computedResult="#N/C"),_xlpm.fallback,_xlpm.computedResult), INDEX(_xlpm.finalResult,1))</f>
        <v>flesh_fly</v>
      </c>
      <c r="K75" s="14" t="str">
        <f t="shared" si="1"/>
        <v>Insecta.Diptera.Brachycera.Muscomorpha.Oestroidea.Tachinidae.Phasiinae.Gymnosoma.#N/C</v>
      </c>
      <c r="L75" s="15">
        <f>+COUNTIF(Monitoring!AJ:AJ,K75)</f>
        <v>0</v>
      </c>
    </row>
    <row r="76" spans="1:12" x14ac:dyDescent="0.25">
      <c r="A76" s="18" t="s">
        <v>85</v>
      </c>
      <c r="B76" s="18" t="s">
        <v>289</v>
      </c>
      <c r="C76" s="18" t="s">
        <v>49</v>
      </c>
      <c r="D76" s="18" t="str">
        <f>+IFERROR(IF(E76="#N/C","#N/C",INDEX(ClassificationClasses!D:D,MATCH(E76,ClassificationClasses!E:E,0))),"ERROR")</f>
        <v>Muscomorpha</v>
      </c>
      <c r="E76" s="18" t="s">
        <v>112</v>
      </c>
      <c r="F76" s="18" t="s">
        <v>65</v>
      </c>
      <c r="G76" s="18" t="s">
        <v>1283</v>
      </c>
      <c r="H76" s="19" t="s">
        <v>645</v>
      </c>
      <c r="I76" s="19" t="s">
        <v>37</v>
      </c>
      <c r="J76" s="39" t="str" cm="1">
        <f t="array" ref="J76">_xlfn.LET(_xlpm.cls,A76, _xlpm.ord,IFERROR(B76,"#N/C"), _xlpm.subord,IFERROR(C76,"#N/C"), _xlpm.infr,IFERROR(D76,"#N/C"), _xlpm.sf,IFERROR(E76,"#N/C"), _xlpm.fam,IFERROR(F76,"#N/C"), _xlpm.subfam,IF(TRIM(G76)="-","#N/C",IFERROR(G76,"#N/C")),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_xlpm.fallback,IF(IFERROR(B76,"#N/C")="#N/C",A76,IF(IFERROR(C76,"#N/C")="#N/C",B76,IF(IFERROR(D76,"#N/C")="#N/C",C76,IF(IFERROR(E76,"#N/C")="#N/C",D76,IF(IFERROR(F76,"#N/C")="#N/C",E76,IF(IFERROR(G76,"#N/C")="#N/C",F76,"#N/C")))))), _xlpm.finalResult,IF(OR(_xlpm.computedResult="",_xlpm.computedResult="#N/C"),_xlpm.fallback,_xlpm.computedResult), INDEX(_xlpm.finalResult,1))</f>
        <v>flesh_fly</v>
      </c>
      <c r="K76" s="14" t="str">
        <f t="shared" si="1"/>
        <v>Insecta.Diptera.Brachycera.Muscomorpha.Oestroidea.Tachinidae.Tachininae.Tachina.#N/C</v>
      </c>
      <c r="L76" s="15">
        <f>+COUNTIF(Monitoring!AJ:AJ,K76)</f>
        <v>7</v>
      </c>
    </row>
    <row r="77" spans="1:12" x14ac:dyDescent="0.25">
      <c r="A77" s="12" t="s">
        <v>85</v>
      </c>
      <c r="B77" s="12" t="s">
        <v>289</v>
      </c>
      <c r="C77" s="12" t="s">
        <v>49</v>
      </c>
      <c r="D77" s="18" t="str">
        <f>+IFERROR(IF(E77="#N/C","#N/C",INDEX(ClassificationClasses!D:D,MATCH(E77,ClassificationClasses!E:E,0))),"ERROR")</f>
        <v>Muscomorpha</v>
      </c>
      <c r="E77" s="29" t="s">
        <v>3557</v>
      </c>
      <c r="F77" s="12" t="s">
        <v>3558</v>
      </c>
      <c r="H77" s="13" t="s">
        <v>3559</v>
      </c>
      <c r="I77" s="13" t="s">
        <v>3560</v>
      </c>
      <c r="J77" s="39" t="str" cm="1">
        <f t="array" ref="J77">_xlfn.LET(_xlpm.cls,A77, _xlpm.ord,IFERROR(B77,"#N/C"), _xlpm.subord,IFERROR(C77,"#N/C"), _xlpm.infr,IFERROR(D77,"#N/C"), _xlpm.sf,IFERROR(E77,"#N/C"), _xlpm.fam,IFERROR(F77,"#N/C"), _xlpm.subfam,IF(TRIM(G77)="-","#N/C",IFERROR(G77,"#N/C")),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_xlpm.fallback,IF(IFERROR(B77,"#N/C")="#N/C",A77,IF(IFERROR(C77,"#N/C")="#N/C",B77,IF(IFERROR(D77,"#N/C")="#N/C",C77,IF(IFERROR(E77,"#N/C")="#N/C",D77,IF(IFERROR(F77,"#N/C")="#N/C",E77,IF(IFERROR(G77,"#N/C")="#N/C",F77,"#N/C")))))), _xlpm.finalResult,IF(OR(_xlpm.computedResult="",_xlpm.computedResult="#N/C"),_xlpm.fallback,_xlpm.computedResult), INDEX(_xlpm.finalResult,1))</f>
        <v>fly</v>
      </c>
      <c r="K77" s="14" t="str">
        <f t="shared" si="1"/>
        <v>Insecta.Diptera.Brachycera.Muscomorpha.Opomyzoidea.Opomyzidae..Geomyza.tripunctata</v>
      </c>
      <c r="L77" s="15">
        <f>+COUNTIF(Monitoring!AJ:AJ,K77)</f>
        <v>0</v>
      </c>
    </row>
    <row r="78" spans="1:12" x14ac:dyDescent="0.25">
      <c r="A78" s="18" t="s">
        <v>85</v>
      </c>
      <c r="B78" s="18" t="s">
        <v>289</v>
      </c>
      <c r="C78" s="18" t="s">
        <v>49</v>
      </c>
      <c r="D78" s="18" t="str">
        <f>+IFERROR(IF(E78="#N/C","#N/C",INDEX(ClassificationClasses!D:D,MATCH(E78,ClassificationClasses!E:E,0))),"ERROR")</f>
        <v>Muscomorpha</v>
      </c>
      <c r="E78" s="28" t="s">
        <v>3557</v>
      </c>
      <c r="F78" s="18" t="s">
        <v>3558</v>
      </c>
      <c r="G78" s="18" t="s">
        <v>37</v>
      </c>
      <c r="H78" s="19" t="s">
        <v>37</v>
      </c>
      <c r="I78" s="19" t="s">
        <v>37</v>
      </c>
      <c r="J78" s="39" t="str" cm="1">
        <f t="array" ref="J78">_xlfn.LET(_xlpm.cls,A78, _xlpm.ord,IFERROR(B78,"#N/C"), _xlpm.subord,IFERROR(C78,"#N/C"), _xlpm.infr,IFERROR(D78,"#N/C"), _xlpm.sf,IFERROR(E78,"#N/C"), _xlpm.fam,IFERROR(F78,"#N/C"), _xlpm.subfam,IF(TRIM(G78)="-","#N/C",IFERROR(G78,"#N/C")),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_xlpm.fallback,IF(IFERROR(B78,"#N/C")="#N/C",A78,IF(IFERROR(C78,"#N/C")="#N/C",B78,IF(IFERROR(D78,"#N/C")="#N/C",C78,IF(IFERROR(E78,"#N/C")="#N/C",D78,IF(IFERROR(F78,"#N/C")="#N/C",E78,IF(IFERROR(G78,"#N/C")="#N/C",F78,"#N/C")))))), _xlpm.finalResult,IF(OR(_xlpm.computedResult="",_xlpm.computedResult="#N/C"),_xlpm.fallback,_xlpm.computedResult), INDEX(_xlpm.finalResult,1))</f>
        <v>fly</v>
      </c>
      <c r="K78" s="14" t="str">
        <f t="shared" si="1"/>
        <v>Insecta.Diptera.Brachycera.Muscomorpha.Opomyzoidea.Opomyzidae.#N/C.#N/C.#N/C</v>
      </c>
      <c r="L78" s="15">
        <f>+COUNTIF(Monitoring!AJ:AJ,K78)</f>
        <v>0</v>
      </c>
    </row>
    <row r="79" spans="1:12" x14ac:dyDescent="0.25">
      <c r="A79" s="18" t="s">
        <v>85</v>
      </c>
      <c r="B79" s="18" t="s">
        <v>289</v>
      </c>
      <c r="C79" s="18" t="s">
        <v>49</v>
      </c>
      <c r="D79" s="18" t="str">
        <f>+IFERROR(IF(E79="#N/C","#N/C",INDEX(ClassificationClasses!D:D,MATCH(E79,ClassificationClasses!E:E,0))),"ERROR")</f>
        <v>Muscomorpha</v>
      </c>
      <c r="E79" s="28" t="s">
        <v>1119</v>
      </c>
      <c r="F79" s="18" t="s">
        <v>3561</v>
      </c>
      <c r="G79" s="18"/>
      <c r="H79" s="19" t="s">
        <v>595</v>
      </c>
      <c r="I79" s="19" t="s">
        <v>37</v>
      </c>
      <c r="J79" s="39" t="str" cm="1">
        <f t="array" ref="J79">_xlfn.LET(_xlpm.cls,A79, _xlpm.ord,IFERROR(B79,"#N/C"), _xlpm.subord,IFERROR(C79,"#N/C"), _xlpm.infr,IFERROR(D79,"#N/C"), _xlpm.sf,IFERROR(E79,"#N/C"), _xlpm.fam,IFERROR(F79,"#N/C"), _xlpm.subfam,IF(TRIM(G79)="-","#N/C",IFERROR(G79,"#N/C")),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_xlpm.fallback,IF(IFERROR(B79,"#N/C")="#N/C",A79,IF(IFERROR(C79,"#N/C")="#N/C",B79,IF(IFERROR(D79,"#N/C")="#N/C",C79,IF(IFERROR(E79,"#N/C")="#N/C",D79,IF(IFERROR(F79,"#N/C")="#N/C",E79,IF(IFERROR(G79,"#N/C")="#N/C",F79,"#N/C")))))), _xlpm.finalResult,IF(OR(_xlpm.computedResult="",_xlpm.computedResult="#N/C"),_xlpm.fallback,_xlpm.computedResult), INDEX(_xlpm.finalResult,1))</f>
        <v>fly</v>
      </c>
      <c r="K79" s="14" t="str">
        <f t="shared" si="1"/>
        <v>Insecta.Diptera.Brachycera.Muscomorpha.Phoroidea.Lonchopteridae..Lonchoptera.#N/C</v>
      </c>
      <c r="L79" s="15">
        <f>+COUNTIF(Monitoring!AJ:AJ,K79)</f>
        <v>0</v>
      </c>
    </row>
    <row r="80" spans="1:12" x14ac:dyDescent="0.25">
      <c r="A80" s="18" t="s">
        <v>85</v>
      </c>
      <c r="B80" s="18" t="s">
        <v>289</v>
      </c>
      <c r="C80" s="18" t="s">
        <v>49</v>
      </c>
      <c r="D80" s="18" t="str">
        <f>+IFERROR(IF(E80="#N/C","#N/C",INDEX(ClassificationClasses!D:D,MATCH(E80,ClassificationClasses!E:E,0))),"ERROR")</f>
        <v>Muscomorpha</v>
      </c>
      <c r="E80" s="28" t="s">
        <v>1119</v>
      </c>
      <c r="F80" s="18" t="s">
        <v>1120</v>
      </c>
      <c r="G80" s="18" t="s">
        <v>37</v>
      </c>
      <c r="H80" s="19" t="s">
        <v>37</v>
      </c>
      <c r="I80" s="19" t="s">
        <v>37</v>
      </c>
      <c r="J80" s="39" t="str" cm="1">
        <f t="array" ref="J80">_xlfn.LET(_xlpm.cls,A80, _xlpm.ord,IFERROR(B80,"#N/C"), _xlpm.subord,IFERROR(C80,"#N/C"), _xlpm.infr,IFERROR(D80,"#N/C"), _xlpm.sf,IFERROR(E80,"#N/C"), _xlpm.fam,IFERROR(F80,"#N/C"), _xlpm.subfam,IF(TRIM(G80)="-","#N/C",IFERROR(G80,"#N/C")),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_xlpm.fallback,IF(IFERROR(B80,"#N/C")="#N/C",A80,IF(IFERROR(C80,"#N/C")="#N/C",B80,IF(IFERROR(D80,"#N/C")="#N/C",C80,IF(IFERROR(E80,"#N/C")="#N/C",D80,IF(IFERROR(F80,"#N/C")="#N/C",E80,IF(IFERROR(G80,"#N/C")="#N/C",F80,"#N/C")))))), _xlpm.finalResult,IF(OR(_xlpm.computedResult="",_xlpm.computedResult="#N/C"),_xlpm.fallback,_xlpm.computedResult), INDEX(_xlpm.finalResult,1))</f>
        <v>fly</v>
      </c>
      <c r="K80" s="14" t="str">
        <f t="shared" si="1"/>
        <v>Insecta.Diptera.Brachycera.Muscomorpha.Phoroidea.Phoridae.#N/C.#N/C.#N/C</v>
      </c>
      <c r="L80" s="15">
        <f>+COUNTIF(Monitoring!AJ:AJ,K80)</f>
        <v>1</v>
      </c>
    </row>
    <row r="81" spans="1:12" x14ac:dyDescent="0.25">
      <c r="A81" s="12" t="s">
        <v>85</v>
      </c>
      <c r="B81" s="12" t="s">
        <v>289</v>
      </c>
      <c r="C81" s="12" t="s">
        <v>49</v>
      </c>
      <c r="D81" s="18" t="str">
        <f>+IFERROR(IF(E81="#N/C","#N/C",INDEX(ClassificationClasses!D:D,MATCH(E81,ClassificationClasses!E:E,0))),"ERROR")</f>
        <v>Muscomorpha</v>
      </c>
      <c r="E81" s="29" t="s">
        <v>1119</v>
      </c>
      <c r="F81" s="12" t="s">
        <v>1120</v>
      </c>
      <c r="G81" s="12" t="s">
        <v>1185</v>
      </c>
      <c r="H81" s="13" t="s">
        <v>1186</v>
      </c>
      <c r="I81" s="13" t="s">
        <v>37</v>
      </c>
      <c r="J81" s="39" t="str" cm="1">
        <f t="array" ref="J81">_xlfn.LET(_xlpm.cls,A81, _xlpm.ord,IFERROR(B81,"#N/C"), _xlpm.subord,IFERROR(C81,"#N/C"), _xlpm.infr,IFERROR(D81,"#N/C"), _xlpm.sf,IFERROR(E81,"#N/C"), _xlpm.fam,IFERROR(F81,"#N/C"), _xlpm.subfam,IF(TRIM(G81)="-","#N/C",IFERROR(G81,"#N/C")),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_xlpm.fallback,IF(IFERROR(B81,"#N/C")="#N/C",A81,IF(IFERROR(C81,"#N/C")="#N/C",B81,IF(IFERROR(D81,"#N/C")="#N/C",C81,IF(IFERROR(E81,"#N/C")="#N/C",D81,IF(IFERROR(F81,"#N/C")="#N/C",E81,IF(IFERROR(G81,"#N/C")="#N/C",F81,"#N/C")))))), _xlpm.finalResult,IF(OR(_xlpm.computedResult="",_xlpm.computedResult="#N/C"),_xlpm.fallback,_xlpm.computedResult), INDEX(_xlpm.finalResult,1))</f>
        <v>fly</v>
      </c>
      <c r="K81" s="14" t="str">
        <f t="shared" si="1"/>
        <v>Insecta.Diptera.Brachycera.Muscomorpha.Phoroidea.Phoridae.Metopininae.Megaselia.#N/C</v>
      </c>
      <c r="L81" s="15">
        <f>+COUNTIF(Monitoring!AJ:AJ,K81)</f>
        <v>1</v>
      </c>
    </row>
    <row r="82" spans="1:12" x14ac:dyDescent="0.25">
      <c r="A82" s="18" t="s">
        <v>85</v>
      </c>
      <c r="B82" s="18" t="s">
        <v>289</v>
      </c>
      <c r="C82" s="18" t="s">
        <v>49</v>
      </c>
      <c r="D82" s="18" t="str">
        <f>+IFERROR(IF(E82="#N/C","#N/C",INDEX(ClassificationClasses!D:D,MATCH(E82,ClassificationClasses!E:E,0))),"ERROR")</f>
        <v>Tabanomorpha</v>
      </c>
      <c r="E82" s="18" t="s">
        <v>3562</v>
      </c>
      <c r="F82" s="18" t="s">
        <v>3563</v>
      </c>
      <c r="G82" s="18" t="s">
        <v>3564</v>
      </c>
      <c r="H82" s="19" t="s">
        <v>3565</v>
      </c>
      <c r="I82" s="19" t="s">
        <v>3566</v>
      </c>
      <c r="J82" s="39" t="str" cm="1">
        <f t="array" ref="J82">_xlfn.LET(_xlpm.cls,A82, _xlpm.ord,IFERROR(B82,"#N/C"), _xlpm.subord,IFERROR(C82,"#N/C"), _xlpm.infr,IFERROR(D82,"#N/C"), _xlpm.sf,IFERROR(E82,"#N/C"), _xlpm.fam,IFERROR(F82,"#N/C"), _xlpm.subfam,IF(TRIM(G82)="-","#N/C",IFERROR(G82,"#N/C")),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_xlpm.fallback,IF(IFERROR(B82,"#N/C")="#N/C",A82,IF(IFERROR(C82,"#N/C")="#N/C",B82,IF(IFERROR(D82,"#N/C")="#N/C",C82,IF(IFERROR(E82,"#N/C")="#N/C",D82,IF(IFERROR(F82,"#N/C")="#N/C",E82,IF(IFERROR(G82,"#N/C")="#N/C",F82,"#N/C")))))), _xlpm.finalResult,IF(OR(_xlpm.computedResult="",_xlpm.computedResult="#N/C"),_xlpm.fallback,_xlpm.computedResult), INDEX(_xlpm.finalResult,1))</f>
        <v>snipe_fly</v>
      </c>
      <c r="K82" s="14" t="str">
        <f t="shared" si="1"/>
        <v>Insecta.Diptera.Brachycera.Tabanomorpha.Rhagionoidea.Rhagionidae.Rhagioninae.Rhagio.tringarius</v>
      </c>
      <c r="L82" s="15">
        <f>+COUNTIF(Monitoring!AJ:AJ,K82)</f>
        <v>0</v>
      </c>
    </row>
    <row r="83" spans="1:12" x14ac:dyDescent="0.25">
      <c r="A83" s="21" t="s">
        <v>85</v>
      </c>
      <c r="B83" s="21" t="s">
        <v>289</v>
      </c>
      <c r="C83" s="21" t="s">
        <v>49</v>
      </c>
      <c r="D83" s="18" t="str">
        <f>+IFERROR(IF(E83="#N/C","#N/C",INDEX(ClassificationClasses!D:D,MATCH(E83,ClassificationClasses!E:E,0))),"ERROR")</f>
        <v>Muscomorpha</v>
      </c>
      <c r="E83" s="21" t="s">
        <v>3567</v>
      </c>
      <c r="F83" s="21" t="s">
        <v>3568</v>
      </c>
      <c r="G83" s="21" t="s">
        <v>3569</v>
      </c>
      <c r="H83" s="22" t="s">
        <v>3570</v>
      </c>
      <c r="I83" s="22" t="s">
        <v>37</v>
      </c>
      <c r="J83" s="39" t="str" cm="1">
        <f t="array" ref="J83">_xlfn.LET(_xlpm.cls,A83, _xlpm.ord,IFERROR(B83,"#N/C"), _xlpm.subord,IFERROR(C83,"#N/C"), _xlpm.infr,IFERROR(D83,"#N/C"), _xlpm.sf,IFERROR(E83,"#N/C"), _xlpm.fam,IFERROR(F83,"#N/C"), _xlpm.subfam,IF(TRIM(G83)="-","#N/C",IFERROR(G83,"#N/C")),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_xlpm.fallback,IF(IFERROR(B83,"#N/C")="#N/C",A83,IF(IFERROR(C83,"#N/C")="#N/C",B83,IF(IFERROR(D83,"#N/C")="#N/C",C83,IF(IFERROR(E83,"#N/C")="#N/C",D83,IF(IFERROR(F83,"#N/C")="#N/C",E83,IF(IFERROR(G83,"#N/C")="#N/C",F83,"#N/C")))))), _xlpm.finalResult,IF(OR(_xlpm.computedResult="",_xlpm.computedResult="#N/C"),_xlpm.fallback,_xlpm.computedResult), INDEX(_xlpm.finalResult,1))</f>
        <v>marsh_fly</v>
      </c>
      <c r="K83" s="14" t="str">
        <f t="shared" si="1"/>
        <v>Insecta.Diptera.Brachycera.Muscomorpha.Sciomyzoidea.Sciomyzidae.Sciomyzinae.Tetanocera.#N/C</v>
      </c>
      <c r="L83" s="15">
        <f>+COUNTIF(Monitoring!AJ:AJ,K83)</f>
        <v>0</v>
      </c>
    </row>
    <row r="84" spans="1:12" x14ac:dyDescent="0.25">
      <c r="A84" s="12" t="s">
        <v>85</v>
      </c>
      <c r="B84" s="12" t="s">
        <v>289</v>
      </c>
      <c r="C84" s="12" t="s">
        <v>49</v>
      </c>
      <c r="D84" s="18" t="str">
        <f>+IFERROR(IF(E84="#N/C","#N/C",INDEX(ClassificationClasses!D:D,MATCH(E84,ClassificationClasses!E:E,0))),"ERROR")</f>
        <v>Muscomorpha</v>
      </c>
      <c r="E84" s="12" t="s">
        <v>3567</v>
      </c>
      <c r="F84" s="12" t="s">
        <v>788</v>
      </c>
      <c r="G84" s="12" t="s">
        <v>37</v>
      </c>
      <c r="H84" s="13" t="s">
        <v>37</v>
      </c>
      <c r="I84" s="13" t="s">
        <v>37</v>
      </c>
      <c r="J84" s="39" t="str" cm="1">
        <f t="array" ref="J84">_xlfn.LET(_xlpm.cls,A84, _xlpm.ord,IFERROR(B84,"#N/C"), _xlpm.subord,IFERROR(C84,"#N/C"), _xlpm.infr,IFERROR(D84,"#N/C"), _xlpm.sf,IFERROR(E84,"#N/C"), _xlpm.fam,IFERROR(F84,"#N/C"), _xlpm.subfam,IF(TRIM(G84)="-","#N/C",IFERROR(G84,"#N/C")),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_xlpm.fallback,IF(IFERROR(B84,"#N/C")="#N/C",A84,IF(IFERROR(C84,"#N/C")="#N/C",B84,IF(IFERROR(D84,"#N/C")="#N/C",C84,IF(IFERROR(E84,"#N/C")="#N/C",D84,IF(IFERROR(F84,"#N/C")="#N/C",E84,IF(IFERROR(G84,"#N/C")="#N/C",F84,"#N/C")))))), _xlpm.finalResult,IF(OR(_xlpm.computedResult="",_xlpm.computedResult="#N/C"),_xlpm.fallback,_xlpm.computedResult), INDEX(_xlpm.finalResult,1))</f>
        <v>scavenger_fly</v>
      </c>
      <c r="K84" s="14" t="str">
        <f t="shared" si="1"/>
        <v>Insecta.Diptera.Brachycera.Muscomorpha.Sciomyzoidea.Sepsidae.#N/C.#N/C.#N/C</v>
      </c>
      <c r="L84" s="15">
        <f>+COUNTIF(Monitoring!AJ:AJ,K84)</f>
        <v>2</v>
      </c>
    </row>
    <row r="85" spans="1:12" x14ac:dyDescent="0.25">
      <c r="A85" s="12" t="s">
        <v>85</v>
      </c>
      <c r="B85" s="12" t="s">
        <v>289</v>
      </c>
      <c r="C85" s="12" t="s">
        <v>49</v>
      </c>
      <c r="D85" s="18" t="str">
        <f>+IFERROR(IF(E85="#N/C","#N/C",INDEX(ClassificationClasses!D:D,MATCH(E85,ClassificationClasses!E:E,0))),"ERROR")</f>
        <v>Muscomorpha</v>
      </c>
      <c r="E85" s="12" t="s">
        <v>3567</v>
      </c>
      <c r="F85" s="12" t="s">
        <v>788</v>
      </c>
      <c r="G85" s="12" t="s">
        <v>1131</v>
      </c>
      <c r="H85" s="13" t="s">
        <v>78</v>
      </c>
      <c r="I85" s="13" t="s">
        <v>37</v>
      </c>
      <c r="J85" s="39" t="str" cm="1">
        <f t="array" ref="J85">_xlfn.LET(_xlpm.cls,A85, _xlpm.ord,IFERROR(B85,"#N/C"), _xlpm.subord,IFERROR(C85,"#N/C"), _xlpm.infr,IFERROR(D85,"#N/C"), _xlpm.sf,IFERROR(E85,"#N/C"), _xlpm.fam,IFERROR(F85,"#N/C"), _xlpm.subfam,IF(TRIM(G85)="-","#N/C",IFERROR(G85,"#N/C")),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_xlpm.fallback,IF(IFERROR(B85,"#N/C")="#N/C",A85,IF(IFERROR(C85,"#N/C")="#N/C",B85,IF(IFERROR(D85,"#N/C")="#N/C",C85,IF(IFERROR(E85,"#N/C")="#N/C",D85,IF(IFERROR(F85,"#N/C")="#N/C",E85,IF(IFERROR(G85,"#N/C")="#N/C",F85,"#N/C")))))), _xlpm.finalResult,IF(OR(_xlpm.computedResult="",_xlpm.computedResult="#N/C"),_xlpm.fallback,_xlpm.computedResult), INDEX(_xlpm.finalResult,1))</f>
        <v>scavenger_fly</v>
      </c>
      <c r="K85" s="14" t="str">
        <f t="shared" si="1"/>
        <v>Insecta.Diptera.Brachycera.Muscomorpha.Sciomyzoidea.Sepsidae.Sepsinae.Parapalaeosepsis.#N/C</v>
      </c>
      <c r="L85" s="15">
        <f>+COUNTIF(Monitoring!AJ:AJ,K85)</f>
        <v>2</v>
      </c>
    </row>
    <row r="86" spans="1:12" x14ac:dyDescent="0.25">
      <c r="A86" s="18" t="s">
        <v>85</v>
      </c>
      <c r="B86" s="18" t="s">
        <v>289</v>
      </c>
      <c r="C86" s="18" t="s">
        <v>49</v>
      </c>
      <c r="D86" s="18" t="str">
        <f>+IFERROR(IF(E86="#N/C","#N/C",INDEX(ClassificationClasses!D:D,MATCH(E86,ClassificationClasses!E:E,0))),"ERROR")</f>
        <v>Muscomorpha</v>
      </c>
      <c r="E86" s="18" t="s">
        <v>3567</v>
      </c>
      <c r="F86" s="18" t="s">
        <v>788</v>
      </c>
      <c r="G86" s="18" t="s">
        <v>1131</v>
      </c>
      <c r="H86" s="19" t="s">
        <v>3571</v>
      </c>
      <c r="I86" s="19" t="s">
        <v>37</v>
      </c>
      <c r="J86" s="39" t="str" cm="1">
        <f t="array" ref="J86">_xlfn.LET(_xlpm.cls,A86, _xlpm.ord,IFERROR(B86,"#N/C"), _xlpm.subord,IFERROR(C86,"#N/C"), _xlpm.infr,IFERROR(D86,"#N/C"), _xlpm.sf,IFERROR(E86,"#N/C"), _xlpm.fam,IFERROR(F86,"#N/C"), _xlpm.subfam,IF(TRIM(G86)="-","#N/C",IFERROR(G86,"#N/C")),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_xlpm.fallback,IF(IFERROR(B86,"#N/C")="#N/C",A86,IF(IFERROR(C86,"#N/C")="#N/C",B86,IF(IFERROR(D86,"#N/C")="#N/C",C86,IF(IFERROR(E86,"#N/C")="#N/C",D86,IF(IFERROR(F86,"#N/C")="#N/C",E86,IF(IFERROR(G86,"#N/C")="#N/C",F86,"#N/C")))))), _xlpm.finalResult,IF(OR(_xlpm.computedResult="",_xlpm.computedResult="#N/C"),_xlpm.fallback,_xlpm.computedResult), INDEX(_xlpm.finalResult,1))</f>
        <v>scavenger_fly</v>
      </c>
      <c r="K86" s="14" t="str">
        <f t="shared" si="1"/>
        <v>Insecta.Diptera.Brachycera.Muscomorpha.Sciomyzoidea.Sepsidae.Sepsinae.Sepsis.#N/C</v>
      </c>
      <c r="L86" s="15">
        <f>+COUNTIF(Monitoring!AJ:AJ,K86)</f>
        <v>0</v>
      </c>
    </row>
    <row r="87" spans="1:12" x14ac:dyDescent="0.25">
      <c r="A87" s="18" t="s">
        <v>85</v>
      </c>
      <c r="B87" s="18" t="s">
        <v>289</v>
      </c>
      <c r="C87" s="18" t="s">
        <v>49</v>
      </c>
      <c r="D87" s="18" t="str">
        <f>+IFERROR(IF(E87="#N/C","#N/C",INDEX(ClassificationClasses!D:D,MATCH(E87,ClassificationClasses!E:E,0))),"ERROR")</f>
        <v>Muscomorpha</v>
      </c>
      <c r="E87" s="28" t="s">
        <v>3782</v>
      </c>
      <c r="F87" s="18" t="s">
        <v>890</v>
      </c>
      <c r="G87" s="18" t="s">
        <v>37</v>
      </c>
      <c r="H87" s="19" t="s">
        <v>37</v>
      </c>
      <c r="I87" s="19" t="s">
        <v>37</v>
      </c>
      <c r="J87" s="39" t="str" cm="1">
        <f t="array" ref="J87">_xlfn.LET(_xlpm.cls,A87, _xlpm.ord,IFERROR(B87,"#N/C"), _xlpm.subord,IFERROR(C87,"#N/C"), _xlpm.infr,IFERROR(D87,"#N/C"), _xlpm.sf,IFERROR(E87,"#N/C"), _xlpm.fam,IFERROR(F87,"#N/C"), _xlpm.subfam,IF(TRIM(G87)="-","#N/C",IFERROR(G87,"#N/C")),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_xlpm.fallback,IF(IFERROR(B87,"#N/C")="#N/C",A87,IF(IFERROR(C87,"#N/C")="#N/C",B87,IF(IFERROR(D87,"#N/C")="#N/C",C87,IF(IFERROR(E87,"#N/C")="#N/C",D87,IF(IFERROR(F87,"#N/C")="#N/C",E87,IF(IFERROR(G87,"#N/C")="#N/C",F87,"#N/C")))))), _xlpm.finalResult,IF(OR(_xlpm.computedResult="",_xlpm.computedResult="#N/C"),_xlpm.fallback,_xlpm.computedResult), INDEX(_xlpm.finalResult,1))</f>
        <v>fly</v>
      </c>
      <c r="K87" s="14" t="str">
        <f t="shared" si="1"/>
        <v>Insecta.Diptera.Brachycera.Muscomorpha.Sphaeroceroidea.Heleomyzidae.#N/C.#N/C.#N/C</v>
      </c>
      <c r="L87" s="15">
        <f>+COUNTIF(Monitoring!AJ:AJ,K87)</f>
        <v>1</v>
      </c>
    </row>
    <row r="88" spans="1:12" x14ac:dyDescent="0.25">
      <c r="A88" s="18" t="s">
        <v>85</v>
      </c>
      <c r="B88" s="18" t="s">
        <v>289</v>
      </c>
      <c r="C88" s="18" t="s">
        <v>49</v>
      </c>
      <c r="D88" s="18" t="str">
        <f>+IFERROR(IF(E88="#N/C","#N/C",INDEX(ClassificationClasses!D:D,MATCH(E88,ClassificationClasses!E:E,0))),"ERROR")</f>
        <v>Muscomorpha</v>
      </c>
      <c r="E88" s="28" t="s">
        <v>3782</v>
      </c>
      <c r="F88" s="18" t="s">
        <v>862</v>
      </c>
      <c r="G88" s="18" t="s">
        <v>37</v>
      </c>
      <c r="H88" s="19" t="s">
        <v>37</v>
      </c>
      <c r="I88" s="19" t="s">
        <v>37</v>
      </c>
      <c r="J88" s="39" t="str" cm="1">
        <f t="array" ref="J88">_xlfn.LET(_xlpm.cls,A88, _xlpm.ord,IFERROR(B88,"#N/C"), _xlpm.subord,IFERROR(C88,"#N/C"), _xlpm.infr,IFERROR(D88,"#N/C"), _xlpm.sf,IFERROR(E88,"#N/C"), _xlpm.fam,IFERROR(F88,"#N/C"), _xlpm.subfam,IF(TRIM(G88)="-","#N/C",IFERROR(G88,"#N/C")),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_xlpm.fallback,IF(IFERROR(B88,"#N/C")="#N/C",A88,IF(IFERROR(C88,"#N/C")="#N/C",B88,IF(IFERROR(D88,"#N/C")="#N/C",C88,IF(IFERROR(E88,"#N/C")="#N/C",D88,IF(IFERROR(F88,"#N/C")="#N/C",E88,IF(IFERROR(G88,"#N/C")="#N/C",F88,"#N/C")))))), _xlpm.finalResult,IF(OR(_xlpm.computedResult="",_xlpm.computedResult="#N/C"),_xlpm.fallback,_xlpm.computedResult), INDEX(_xlpm.finalResult,1))</f>
        <v>fly</v>
      </c>
      <c r="K88" s="14" t="str">
        <f t="shared" si="1"/>
        <v>Insecta.Diptera.Brachycera.Muscomorpha.Sphaeroceroidea.Sphaeroceridae.#N/C.#N/C.#N/C</v>
      </c>
      <c r="L88" s="15">
        <f>+COUNTIF(Monitoring!AJ:AJ,K88)</f>
        <v>1</v>
      </c>
    </row>
    <row r="89" spans="1:12" x14ac:dyDescent="0.25">
      <c r="A89" s="12" t="s">
        <v>85</v>
      </c>
      <c r="B89" s="12" t="s">
        <v>289</v>
      </c>
      <c r="C89" s="12" t="s">
        <v>49</v>
      </c>
      <c r="D89" s="18" t="str">
        <f>+IFERROR(IF(E89="#N/C","#N/C",INDEX(ClassificationClasses!D:D,MATCH(E89,ClassificationClasses!E:E,0))),"ERROR")</f>
        <v>Stratiomyomorpha</v>
      </c>
      <c r="E89" s="12" t="s">
        <v>3572</v>
      </c>
      <c r="F89" s="12" t="s">
        <v>3573</v>
      </c>
      <c r="H89" s="13" t="s">
        <v>3574</v>
      </c>
      <c r="I89" s="13" t="s">
        <v>37</v>
      </c>
      <c r="J89" s="39" t="str" cm="1">
        <f t="array" ref="J89">_xlfn.LET(_xlpm.cls,A89, _xlpm.ord,IFERROR(B89,"#N/C"), _xlpm.subord,IFERROR(C89,"#N/C"), _xlpm.infr,IFERROR(D89,"#N/C"), _xlpm.sf,IFERROR(E89,"#N/C"), _xlpm.fam,IFERROR(F89,"#N/C"), _xlpm.subfam,IF(TRIM(G89)="-","#N/C",IFERROR(G89,"#N/C")),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_xlpm.fallback,IF(IFERROR(B89,"#N/C")="#N/C",A89,IF(IFERROR(C89,"#N/C")="#N/C",B89,IF(IFERROR(D89,"#N/C")="#N/C",C89,IF(IFERROR(E89,"#N/C")="#N/C",D89,IF(IFERROR(F89,"#N/C")="#N/C",E89,IF(IFERROR(G89,"#N/C")="#N/C",F89,"#N/C")))))), _xlpm.finalResult,IF(OR(_xlpm.computedResult="",_xlpm.computedResult="#N/C"),_xlpm.fallback,_xlpm.computedResult), INDEX(_xlpm.finalResult,1))</f>
        <v>soldier_fly</v>
      </c>
      <c r="K89" s="14" t="str">
        <f t="shared" si="1"/>
        <v>Insecta.Diptera.Brachycera.Stratiomyomorpha.Stratiomyoidea.Xylomyidae..Solva.#N/C</v>
      </c>
      <c r="L89" s="15">
        <f>+COUNTIF(Monitoring!AJ:AJ,K89)</f>
        <v>0</v>
      </c>
    </row>
    <row r="90" spans="1:12" x14ac:dyDescent="0.25">
      <c r="A90" s="18" t="s">
        <v>85</v>
      </c>
      <c r="B90" s="18" t="s">
        <v>289</v>
      </c>
      <c r="C90" s="18" t="s">
        <v>49</v>
      </c>
      <c r="D90" s="18" t="str">
        <f>+IFERROR(IF(E90="#N/C","#N/C",INDEX(ClassificationClasses!D:D,MATCH(E90,ClassificationClasses!E:E,0))),"ERROR")</f>
        <v>Muscomorpha</v>
      </c>
      <c r="E90" s="18" t="s">
        <v>1276</v>
      </c>
      <c r="F90" s="18" t="s">
        <v>3575</v>
      </c>
      <c r="G90" s="18" t="s">
        <v>37</v>
      </c>
      <c r="H90" s="19" t="s">
        <v>37</v>
      </c>
      <c r="I90" s="19" t="s">
        <v>37</v>
      </c>
      <c r="J90" s="39" t="str" cm="1">
        <f t="array" ref="J90">_xlfn.LET(_xlpm.cls,A90, _xlpm.ord,IFERROR(B90,"#N/C"), _xlpm.subord,IFERROR(C90,"#N/C"), _xlpm.infr,IFERROR(D90,"#N/C"), _xlpm.sf,IFERROR(E90,"#N/C"), _xlpm.fam,IFERROR(F90,"#N/C"), _xlpm.subfam,IF(TRIM(G90)="-","#N/C",IFERROR(G90,"#N/C")),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_xlpm.fallback,IF(IFERROR(B90,"#N/C")="#N/C",A90,IF(IFERROR(C90,"#N/C")="#N/C",B90,IF(IFERROR(D90,"#N/C")="#N/C",C90,IF(IFERROR(E90,"#N/C")="#N/C",D90,IF(IFERROR(F90,"#N/C")="#N/C",E90,IF(IFERROR(G90,"#N/C")="#N/C",F90,"#N/C")))))), _xlpm.finalResult,IF(OR(_xlpm.computedResult="",_xlpm.computedResult="#N/C"),_xlpm.fallback,_xlpm.computedResult), INDEX(_xlpm.finalResult,1))</f>
        <v>hoverfly</v>
      </c>
      <c r="K90" s="14" t="str">
        <f t="shared" si="1"/>
        <v>Insecta.Diptera.Brachycera.Muscomorpha.Syrphoidea.Pipunculidae.#N/C.#N/C.#N/C</v>
      </c>
      <c r="L90" s="15">
        <f>+COUNTIF(Monitoring!AJ:AJ,K90)</f>
        <v>0</v>
      </c>
    </row>
    <row r="91" spans="1:12" x14ac:dyDescent="0.25">
      <c r="A91" s="12" t="s">
        <v>85</v>
      </c>
      <c r="B91" s="12" t="s">
        <v>289</v>
      </c>
      <c r="C91" s="12" t="s">
        <v>49</v>
      </c>
      <c r="D91" s="18" t="str">
        <f>+IFERROR(IF(E91="#N/C","#N/C",INDEX(ClassificationClasses!D:D,MATCH(E91,ClassificationClasses!E:E,0))),"ERROR")</f>
        <v>Muscomorpha</v>
      </c>
      <c r="E91" s="12" t="s">
        <v>1276</v>
      </c>
      <c r="F91" s="12" t="s">
        <v>1277</v>
      </c>
      <c r="G91" s="12" t="s">
        <v>3576</v>
      </c>
      <c r="H91" s="13" t="s">
        <v>816</v>
      </c>
      <c r="I91" s="13" t="s">
        <v>37</v>
      </c>
      <c r="J91" s="39" t="str" cm="1">
        <f t="array" ref="J91">_xlfn.LET(_xlpm.cls,A91, _xlpm.ord,IFERROR(B91,"#N/C"), _xlpm.subord,IFERROR(C91,"#N/C"), _xlpm.infr,IFERROR(D91,"#N/C"), _xlpm.sf,IFERROR(E91,"#N/C"), _xlpm.fam,IFERROR(F91,"#N/C"), _xlpm.subfam,IF(TRIM(G91)="-","#N/C",IFERROR(G91,"#N/C")),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_xlpm.fallback,IF(IFERROR(B91,"#N/C")="#N/C",A91,IF(IFERROR(C91,"#N/C")="#N/C",B91,IF(IFERROR(D91,"#N/C")="#N/C",C91,IF(IFERROR(E91,"#N/C")="#N/C",D91,IF(IFERROR(F91,"#N/C")="#N/C",E91,IF(IFERROR(G91,"#N/C")="#N/C",F91,"#N/C")))))), _xlpm.finalResult,IF(OR(_xlpm.computedResult="",_xlpm.computedResult="#N/C"),_xlpm.fallback,_xlpm.computedResult), INDEX(_xlpm.finalResult,1))</f>
        <v>hoverfly</v>
      </c>
      <c r="K91" s="14" t="str">
        <f t="shared" si="1"/>
        <v>Insecta.Diptera.Brachycera.Muscomorpha.Syrphoidea.Syrphidae.Eristalinae.Eristalis.#N/C</v>
      </c>
      <c r="L91" s="15">
        <f>+COUNTIF(Monitoring!AJ:AJ,K91)</f>
        <v>1</v>
      </c>
    </row>
    <row r="92" spans="1:12" x14ac:dyDescent="0.25">
      <c r="A92" s="18" t="s">
        <v>85</v>
      </c>
      <c r="B92" s="18" t="s">
        <v>289</v>
      </c>
      <c r="C92" s="18" t="s">
        <v>49</v>
      </c>
      <c r="D92" s="18" t="str">
        <f>+IFERROR(IF(E92="#N/C","#N/C",INDEX(ClassificationClasses!D:D,MATCH(E92,ClassificationClasses!E:E,0))),"ERROR")</f>
        <v>Muscomorpha</v>
      </c>
      <c r="E92" s="21" t="s">
        <v>1276</v>
      </c>
      <c r="F92" s="21" t="s">
        <v>1277</v>
      </c>
      <c r="G92" s="21" t="s">
        <v>914</v>
      </c>
      <c r="H92" s="22" t="s">
        <v>37</v>
      </c>
      <c r="I92" s="22" t="s">
        <v>37</v>
      </c>
      <c r="J92" s="39" t="str" cm="1">
        <f t="array" ref="J92">_xlfn.LET(_xlpm.cls,A92, _xlpm.ord,IFERROR(B92,"#N/C"), _xlpm.subord,IFERROR(C92,"#N/C"), _xlpm.infr,IFERROR(D92,"#N/C"), _xlpm.sf,IFERROR(E92,"#N/C"), _xlpm.fam,IFERROR(F92,"#N/C"), _xlpm.subfam,IF(TRIM(G92)="-","#N/C",IFERROR(G92,"#N/C")),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_xlpm.fallback,IF(IFERROR(B92,"#N/C")="#N/C",A92,IF(IFERROR(C92,"#N/C")="#N/C",B92,IF(IFERROR(D92,"#N/C")="#N/C",C92,IF(IFERROR(E92,"#N/C")="#N/C",D92,IF(IFERROR(F92,"#N/C")="#N/C",E92,IF(IFERROR(G92,"#N/C")="#N/C",F92,"#N/C")))))), _xlpm.finalResult,IF(OR(_xlpm.computedResult="",_xlpm.computedResult="#N/C"),_xlpm.fallback,_xlpm.computedResult), INDEX(_xlpm.finalResult,1))</f>
        <v>hoverfly</v>
      </c>
      <c r="K92" s="14" t="str">
        <f t="shared" si="1"/>
        <v>Insecta.Diptera.Brachycera.Muscomorpha.Syrphoidea.Syrphidae.Syrphinae.#N/C.#N/C</v>
      </c>
      <c r="L92" s="15">
        <f>+COUNTIF(Monitoring!AJ:AJ,K92)</f>
        <v>0</v>
      </c>
    </row>
    <row r="93" spans="1:12" x14ac:dyDescent="0.25">
      <c r="A93" s="12" t="s">
        <v>85</v>
      </c>
      <c r="B93" s="12" t="s">
        <v>289</v>
      </c>
      <c r="C93" s="12" t="s">
        <v>49</v>
      </c>
      <c r="D93" s="18" t="str">
        <f>+IFERROR(IF(E93="#N/C","#N/C",INDEX(ClassificationClasses!D:D,MATCH(E93,ClassificationClasses!E:E,0))),"ERROR")</f>
        <v>Muscomorpha</v>
      </c>
      <c r="E93" s="12" t="s">
        <v>1276</v>
      </c>
      <c r="F93" s="12" t="s">
        <v>1277</v>
      </c>
      <c r="G93" s="12" t="s">
        <v>914</v>
      </c>
      <c r="H93" s="13" t="s">
        <v>1350</v>
      </c>
      <c r="I93" s="13" t="s">
        <v>37</v>
      </c>
      <c r="J93" s="39" t="str" cm="1">
        <f t="array" ref="J93">_xlfn.LET(_xlpm.cls,A93, _xlpm.ord,IFERROR(B93,"#N/C"), _xlpm.subord,IFERROR(C93,"#N/C"), _xlpm.infr,IFERROR(D93,"#N/C"), _xlpm.sf,IFERROR(E93,"#N/C"), _xlpm.fam,IFERROR(F93,"#N/C"), _xlpm.subfam,IF(TRIM(G93)="-","#N/C",IFERROR(G93,"#N/C")),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_xlpm.fallback,IF(IFERROR(B93,"#N/C")="#N/C",A93,IF(IFERROR(C93,"#N/C")="#N/C",B93,IF(IFERROR(D93,"#N/C")="#N/C",C93,IF(IFERROR(E93,"#N/C")="#N/C",D93,IF(IFERROR(F93,"#N/C")="#N/C",E93,IF(IFERROR(G93,"#N/C")="#N/C",F93,"#N/C")))))), _xlpm.finalResult,IF(OR(_xlpm.computedResult="",_xlpm.computedResult="#N/C"),_xlpm.fallback,_xlpm.computedResult), INDEX(_xlpm.finalResult,1))</f>
        <v>hoverfly</v>
      </c>
      <c r="K93" s="14" t="str">
        <f t="shared" si="1"/>
        <v>Insecta.Diptera.Brachycera.Muscomorpha.Syrphoidea.Syrphidae.Syrphinae.Dasysyrphus.#N/C</v>
      </c>
      <c r="L93" s="15">
        <f>+COUNTIF(Monitoring!AJ:AJ,K93)</f>
        <v>2</v>
      </c>
    </row>
    <row r="94" spans="1:12" x14ac:dyDescent="0.25">
      <c r="A94" s="18" t="s">
        <v>85</v>
      </c>
      <c r="B94" s="18" t="s">
        <v>289</v>
      </c>
      <c r="C94" s="18" t="s">
        <v>49</v>
      </c>
      <c r="D94" s="18" t="str">
        <f>+IFERROR(IF(E94="#N/C","#N/C",INDEX(ClassificationClasses!D:D,MATCH(E94,ClassificationClasses!E:E,0))),"ERROR")</f>
        <v>Muscomorpha</v>
      </c>
      <c r="E94" s="19" t="s">
        <v>1276</v>
      </c>
      <c r="F94" s="19" t="s">
        <v>1277</v>
      </c>
      <c r="G94" s="19" t="s">
        <v>914</v>
      </c>
      <c r="H94" s="19" t="s">
        <v>220</v>
      </c>
      <c r="I94" s="19" t="s">
        <v>37</v>
      </c>
      <c r="J94" s="39" t="str" cm="1">
        <f t="array" ref="J94">_xlfn.LET(_xlpm.cls,A94, _xlpm.ord,IFERROR(B94,"#N/C"), _xlpm.subord,IFERROR(C94,"#N/C"), _xlpm.infr,IFERROR(D94,"#N/C"), _xlpm.sf,IFERROR(E94,"#N/C"), _xlpm.fam,IFERROR(F94,"#N/C"), _xlpm.subfam,IF(TRIM(G94)="-","#N/C",IFERROR(G94,"#N/C")),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_xlpm.fallback,IF(IFERROR(B94,"#N/C")="#N/C",A94,IF(IFERROR(C94,"#N/C")="#N/C",B94,IF(IFERROR(D94,"#N/C")="#N/C",C94,IF(IFERROR(E94,"#N/C")="#N/C",D94,IF(IFERROR(F94,"#N/C")="#N/C",E94,IF(IFERROR(G94,"#N/C")="#N/C",F94,"#N/C")))))), _xlpm.finalResult,IF(OR(_xlpm.computedResult="",_xlpm.computedResult="#N/C"),_xlpm.fallback,_xlpm.computedResult), INDEX(_xlpm.finalResult,1))</f>
        <v>hoverfly</v>
      </c>
      <c r="K94" s="14" t="str">
        <f t="shared" si="1"/>
        <v>Insecta.Diptera.Brachycera.Muscomorpha.Syrphoidea.Syrphidae.Syrphinae.Episyrphus.#N/C</v>
      </c>
      <c r="L94" s="15">
        <f>+COUNTIF(Monitoring!AJ:AJ,K94)</f>
        <v>10</v>
      </c>
    </row>
    <row r="95" spans="1:12" x14ac:dyDescent="0.25">
      <c r="A95" s="18" t="s">
        <v>85</v>
      </c>
      <c r="B95" s="18" t="s">
        <v>289</v>
      </c>
      <c r="C95" s="18" t="s">
        <v>49</v>
      </c>
      <c r="D95" s="18" t="str">
        <f>+IFERROR(IF(E95="#N/C","#N/C",INDEX(ClassificationClasses!D:D,MATCH(E95,ClassificationClasses!E:E,0))),"ERROR")</f>
        <v>Muscomorpha</v>
      </c>
      <c r="E95" s="18" t="s">
        <v>1276</v>
      </c>
      <c r="F95" s="18" t="s">
        <v>1277</v>
      </c>
      <c r="G95" s="18" t="s">
        <v>914</v>
      </c>
      <c r="H95" s="19" t="s">
        <v>915</v>
      </c>
      <c r="I95" s="19" t="s">
        <v>37</v>
      </c>
      <c r="J95" s="39" t="str" cm="1">
        <f t="array" ref="J95">_xlfn.LET(_xlpm.cls,A95, _xlpm.ord,IFERROR(B95,"#N/C"), _xlpm.subord,IFERROR(C95,"#N/C"), _xlpm.infr,IFERROR(D95,"#N/C"), _xlpm.sf,IFERROR(E95,"#N/C"), _xlpm.fam,IFERROR(F95,"#N/C"), _xlpm.subfam,IF(TRIM(G95)="-","#N/C",IFERROR(G95,"#N/C")),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_xlpm.fallback,IF(IFERROR(B95,"#N/C")="#N/C",A95,IF(IFERROR(C95,"#N/C")="#N/C",B95,IF(IFERROR(D95,"#N/C")="#N/C",C95,IF(IFERROR(E95,"#N/C")="#N/C",D95,IF(IFERROR(F95,"#N/C")="#N/C",E95,IF(IFERROR(G95,"#N/C")="#N/C",F95,"#N/C")))))), _xlpm.finalResult,IF(OR(_xlpm.computedResult="",_xlpm.computedResult="#N/C"),_xlpm.fallback,_xlpm.computedResult), INDEX(_xlpm.finalResult,1))</f>
        <v>hoverfly</v>
      </c>
      <c r="K95" s="14" t="str">
        <f t="shared" si="1"/>
        <v>Insecta.Diptera.Brachycera.Muscomorpha.Syrphoidea.Syrphidae.Syrphinae.Eupeodes.#N/C</v>
      </c>
      <c r="L95" s="15">
        <f>+COUNTIF(Monitoring!AJ:AJ,K95)</f>
        <v>1</v>
      </c>
    </row>
    <row r="96" spans="1:12" x14ac:dyDescent="0.25">
      <c r="A96" s="18" t="s">
        <v>85</v>
      </c>
      <c r="B96" s="18" t="s">
        <v>289</v>
      </c>
      <c r="C96" s="18" t="s">
        <v>49</v>
      </c>
      <c r="D96" s="18" t="str">
        <f>+IFERROR(IF(E96="#N/C","#N/C",INDEX(ClassificationClasses!D:D,MATCH(E96,ClassificationClasses!E:E,0))),"ERROR")</f>
        <v>Muscomorpha</v>
      </c>
      <c r="E96" s="18" t="s">
        <v>1276</v>
      </c>
      <c r="F96" s="18" t="s">
        <v>1277</v>
      </c>
      <c r="G96" s="18" t="s">
        <v>914</v>
      </c>
      <c r="H96" s="19" t="s">
        <v>3577</v>
      </c>
      <c r="I96" s="19" t="s">
        <v>37</v>
      </c>
      <c r="J96" s="39" t="str" cm="1">
        <f t="array" ref="J96">_xlfn.LET(_xlpm.cls,A96, _xlpm.ord,IFERROR(B96,"#N/C"), _xlpm.subord,IFERROR(C96,"#N/C"), _xlpm.infr,IFERROR(D96,"#N/C"), _xlpm.sf,IFERROR(E96,"#N/C"), _xlpm.fam,IFERROR(F96,"#N/C"), _xlpm.subfam,IF(TRIM(G96)="-","#N/C",IFERROR(G96,"#N/C")),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_xlpm.fallback,IF(IFERROR(B96,"#N/C")="#N/C",A96,IF(IFERROR(C96,"#N/C")="#N/C",B96,IF(IFERROR(D96,"#N/C")="#N/C",C96,IF(IFERROR(E96,"#N/C")="#N/C",D96,IF(IFERROR(F96,"#N/C")="#N/C",E96,IF(IFERROR(G96,"#N/C")="#N/C",F96,"#N/C")))))), _xlpm.finalResult,IF(OR(_xlpm.computedResult="",_xlpm.computedResult="#N/C"),_xlpm.fallback,_xlpm.computedResult), INDEX(_xlpm.finalResult,1))</f>
        <v>hoverfly</v>
      </c>
      <c r="K96" s="14" t="str">
        <f t="shared" si="1"/>
        <v>Insecta.Diptera.Brachycera.Muscomorpha.Syrphoidea.Syrphidae.Syrphinae.Melanostoma.#N/C</v>
      </c>
      <c r="L96" s="15">
        <f>+COUNTIF(Monitoring!AJ:AJ,K96)</f>
        <v>0</v>
      </c>
    </row>
    <row r="97" spans="1:12" x14ac:dyDescent="0.25">
      <c r="A97" s="18" t="s">
        <v>85</v>
      </c>
      <c r="B97" s="18" t="s">
        <v>289</v>
      </c>
      <c r="C97" s="18" t="s">
        <v>49</v>
      </c>
      <c r="D97" s="18" t="str">
        <f>+IFERROR(IF(E97="#N/C","#N/C",INDEX(ClassificationClasses!D:D,MATCH(E97,ClassificationClasses!E:E,0))),"ERROR")</f>
        <v>Muscomorpha</v>
      </c>
      <c r="E97" s="18" t="s">
        <v>1276</v>
      </c>
      <c r="F97" s="18" t="s">
        <v>1277</v>
      </c>
      <c r="G97" s="18" t="s">
        <v>914</v>
      </c>
      <c r="H97" s="19" t="s">
        <v>884</v>
      </c>
      <c r="I97" s="19" t="s">
        <v>37</v>
      </c>
      <c r="J97" s="39" t="str" cm="1">
        <f t="array" ref="J97">_xlfn.LET(_xlpm.cls,A97, _xlpm.ord,IFERROR(B97,"#N/C"), _xlpm.subord,IFERROR(C97,"#N/C"), _xlpm.infr,IFERROR(D97,"#N/C"), _xlpm.sf,IFERROR(E97,"#N/C"), _xlpm.fam,IFERROR(F97,"#N/C"), _xlpm.subfam,IF(TRIM(G97)="-","#N/C",IFERROR(G97,"#N/C")),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_xlpm.fallback,IF(IFERROR(B97,"#N/C")="#N/C",A97,IF(IFERROR(C97,"#N/C")="#N/C",B97,IF(IFERROR(D97,"#N/C")="#N/C",C97,IF(IFERROR(E97,"#N/C")="#N/C",D97,IF(IFERROR(F97,"#N/C")="#N/C",E97,IF(IFERROR(G97,"#N/C")="#N/C",F97,"#N/C")))))), _xlpm.finalResult,IF(OR(_xlpm.computedResult="",_xlpm.computedResult="#N/C"),_xlpm.fallback,_xlpm.computedResult), INDEX(_xlpm.finalResult,1))</f>
        <v>hoverfly</v>
      </c>
      <c r="K97" s="14" t="str">
        <f t="shared" si="1"/>
        <v>Insecta.Diptera.Brachycera.Muscomorpha.Syrphoidea.Syrphidae.Syrphinae.Scaeva.#N/C</v>
      </c>
      <c r="L97" s="15">
        <f>+COUNTIF(Monitoring!AJ:AJ,K97)</f>
        <v>1</v>
      </c>
    </row>
    <row r="98" spans="1:12" x14ac:dyDescent="0.25">
      <c r="A98" s="18" t="s">
        <v>85</v>
      </c>
      <c r="B98" s="18" t="s">
        <v>289</v>
      </c>
      <c r="C98" s="18" t="s">
        <v>49</v>
      </c>
      <c r="D98" s="18" t="str">
        <f>+IFERROR(IF(E98="#N/C","#N/C",INDEX(ClassificationClasses!D:D,MATCH(E98,ClassificationClasses!E:E,0))),"ERROR")</f>
        <v>Muscomorpha</v>
      </c>
      <c r="E98" s="18" t="s">
        <v>1276</v>
      </c>
      <c r="F98" s="18" t="s">
        <v>1277</v>
      </c>
      <c r="G98" s="18" t="s">
        <v>914</v>
      </c>
      <c r="H98" s="19" t="s">
        <v>334</v>
      </c>
      <c r="I98" s="19" t="s">
        <v>37</v>
      </c>
      <c r="J98" s="39" t="str" cm="1">
        <f t="array" ref="J98">_xlfn.LET(_xlpm.cls,A98, _xlpm.ord,IFERROR(B98,"#N/C"), _xlpm.subord,IFERROR(C98,"#N/C"), _xlpm.infr,IFERROR(D98,"#N/C"), _xlpm.sf,IFERROR(E98,"#N/C"), _xlpm.fam,IFERROR(F98,"#N/C"), _xlpm.subfam,IF(TRIM(G98)="-","#N/C",IFERROR(G98,"#N/C")),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_xlpm.fallback,IF(IFERROR(B98,"#N/C")="#N/C",A98,IF(IFERROR(C98,"#N/C")="#N/C",B98,IF(IFERROR(D98,"#N/C")="#N/C",C98,IF(IFERROR(E98,"#N/C")="#N/C",D98,IF(IFERROR(F98,"#N/C")="#N/C",E98,IF(IFERROR(G98,"#N/C")="#N/C",F98,"#N/C")))))), _xlpm.finalResult,IF(OR(_xlpm.computedResult="",_xlpm.computedResult="#N/C"),_xlpm.fallback,_xlpm.computedResult), INDEX(_xlpm.finalResult,1))</f>
        <v>hoverfly</v>
      </c>
      <c r="K98" s="14" t="str">
        <f t="shared" si="1"/>
        <v>Insecta.Diptera.Brachycera.Muscomorpha.Syrphoidea.Syrphidae.Syrphinae.Sphaerophoria.#N/C</v>
      </c>
      <c r="L98" s="15">
        <f>+COUNTIF(Monitoring!AJ:AJ,K98)</f>
        <v>4</v>
      </c>
    </row>
    <row r="99" spans="1:12" x14ac:dyDescent="0.25">
      <c r="A99" s="18" t="s">
        <v>85</v>
      </c>
      <c r="B99" s="18" t="s">
        <v>289</v>
      </c>
      <c r="C99" s="18" t="s">
        <v>49</v>
      </c>
      <c r="D99" s="18" t="str">
        <f>+IFERROR(IF(E99="#N/C","#N/C",INDEX(ClassificationClasses!D:D,MATCH(E99,ClassificationClasses!E:E,0))),"ERROR")</f>
        <v>Muscomorpha</v>
      </c>
      <c r="E99" s="18" t="s">
        <v>1276</v>
      </c>
      <c r="F99" s="18" t="s">
        <v>1277</v>
      </c>
      <c r="G99" s="18" t="s">
        <v>914</v>
      </c>
      <c r="H99" s="19" t="s">
        <v>334</v>
      </c>
      <c r="I99" s="19" t="s">
        <v>3578</v>
      </c>
      <c r="J99" s="39" t="str" cm="1">
        <f t="array" ref="J99">_xlfn.LET(_xlpm.cls,A99, _xlpm.ord,IFERROR(B99,"#N/C"), _xlpm.subord,IFERROR(C99,"#N/C"), _xlpm.infr,IFERROR(D99,"#N/C"), _xlpm.sf,IFERROR(E99,"#N/C"), _xlpm.fam,IFERROR(F99,"#N/C"), _xlpm.subfam,IF(TRIM(G99)="-","#N/C",IFERROR(G99,"#N/C")),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_xlpm.fallback,IF(IFERROR(B99,"#N/C")="#N/C",A99,IF(IFERROR(C99,"#N/C")="#N/C",B99,IF(IFERROR(D99,"#N/C")="#N/C",C99,IF(IFERROR(E99,"#N/C")="#N/C",D99,IF(IFERROR(F99,"#N/C")="#N/C",E99,IF(IFERROR(G99,"#N/C")="#N/C",F99,"#N/C")))))), _xlpm.finalResult,IF(OR(_xlpm.computedResult="",_xlpm.computedResult="#N/C"),_xlpm.fallback,_xlpm.computedResult), INDEX(_xlpm.finalResult,1))</f>
        <v>hoverfly</v>
      </c>
      <c r="K99" s="14" t="str">
        <f t="shared" si="1"/>
        <v>Insecta.Diptera.Brachycera.Muscomorpha.Syrphoidea.Syrphidae.Syrphinae.Sphaerophoria.scripta</v>
      </c>
      <c r="L99" s="15">
        <f>+COUNTIF(Monitoring!AJ:AJ,K99)</f>
        <v>0</v>
      </c>
    </row>
    <row r="100" spans="1:12" x14ac:dyDescent="0.25">
      <c r="A100" s="18" t="s">
        <v>85</v>
      </c>
      <c r="B100" s="18" t="s">
        <v>289</v>
      </c>
      <c r="C100" s="18" t="s">
        <v>49</v>
      </c>
      <c r="D100" s="18" t="str">
        <f>+IFERROR(IF(E100="#N/C","#N/C",INDEX(ClassificationClasses!D:D,MATCH(E100,ClassificationClasses!E:E,0))),"ERROR")</f>
        <v>Muscomorpha</v>
      </c>
      <c r="E100" s="18" t="s">
        <v>1276</v>
      </c>
      <c r="F100" s="18" t="s">
        <v>1277</v>
      </c>
      <c r="G100" s="18" t="s">
        <v>914</v>
      </c>
      <c r="H100" s="19" t="s">
        <v>43</v>
      </c>
      <c r="I100" s="19" t="s">
        <v>37</v>
      </c>
      <c r="J100" s="39" t="str" cm="1">
        <f t="array" ref="J100">_xlfn.LET(_xlpm.cls,A100, _xlpm.ord,IFERROR(B100,"#N/C"), _xlpm.subord,IFERROR(C100,"#N/C"), _xlpm.infr,IFERROR(D100,"#N/C"), _xlpm.sf,IFERROR(E100,"#N/C"), _xlpm.fam,IFERROR(F100,"#N/C"), _xlpm.subfam,IF(TRIM(G100)="-","#N/C",IFERROR(G100,"#N/C")),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_xlpm.fallback,IF(IFERROR(B100,"#N/C")="#N/C",A100,IF(IFERROR(C100,"#N/C")="#N/C",B100,IF(IFERROR(D100,"#N/C")="#N/C",C100,IF(IFERROR(E100,"#N/C")="#N/C",D100,IF(IFERROR(F100,"#N/C")="#N/C",E100,IF(IFERROR(G100,"#N/C")="#N/C",F100,"#N/C")))))), _xlpm.finalResult,IF(OR(_xlpm.computedResult="",_xlpm.computedResult="#N/C"),_xlpm.fallback,_xlpm.computedResult), INDEX(_xlpm.finalResult,1))</f>
        <v>hoverfly</v>
      </c>
      <c r="K100" s="14" t="str">
        <f t="shared" si="1"/>
        <v>Insecta.Diptera.Brachycera.Muscomorpha.Syrphoidea.Syrphidae.Syrphinae.Syrphini.#N/C</v>
      </c>
      <c r="L100" s="15">
        <f>+COUNTIF(Monitoring!AJ:AJ,K100)</f>
        <v>3</v>
      </c>
    </row>
    <row r="101" spans="1:12" x14ac:dyDescent="0.25">
      <c r="A101" s="18" t="s">
        <v>85</v>
      </c>
      <c r="B101" s="18" t="s">
        <v>289</v>
      </c>
      <c r="C101" s="18" t="s">
        <v>49</v>
      </c>
      <c r="D101" s="18" t="str">
        <f>+IFERROR(IF(E101="#N/C","#N/C",INDEX(ClassificationClasses!D:D,MATCH(E101,ClassificationClasses!E:E,0))),"ERROR")</f>
        <v>Muscomorpha</v>
      </c>
      <c r="E101" s="18" t="s">
        <v>1276</v>
      </c>
      <c r="F101" s="18" t="s">
        <v>1277</v>
      </c>
      <c r="G101" s="18" t="s">
        <v>914</v>
      </c>
      <c r="H101" s="19" t="s">
        <v>3579</v>
      </c>
      <c r="I101" s="19" t="s">
        <v>3580</v>
      </c>
      <c r="J101" s="39" t="str" cm="1">
        <f t="array" ref="J101">_xlfn.LET(_xlpm.cls,A101, _xlpm.ord,IFERROR(B101,"#N/C"), _xlpm.subord,IFERROR(C101,"#N/C"), _xlpm.infr,IFERROR(D101,"#N/C"), _xlpm.sf,IFERROR(E101,"#N/C"), _xlpm.fam,IFERROR(F101,"#N/C"), _xlpm.subfam,IF(TRIM(G101)="-","#N/C",IFERROR(G101,"#N/C")),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_xlpm.fallback,IF(IFERROR(B101,"#N/C")="#N/C",A101,IF(IFERROR(C101,"#N/C")="#N/C",B101,IF(IFERROR(D101,"#N/C")="#N/C",C101,IF(IFERROR(E101,"#N/C")="#N/C",D101,IF(IFERROR(F101,"#N/C")="#N/C",E101,IF(IFERROR(G101,"#N/C")="#N/C",F101,"#N/C")))))), _xlpm.finalResult,IF(OR(_xlpm.computedResult="",_xlpm.computedResult="#N/C"),_xlpm.fallback,_xlpm.computedResult), INDEX(_xlpm.finalResult,1))</f>
        <v>hoverfly</v>
      </c>
      <c r="K101" s="14" t="str">
        <f t="shared" si="1"/>
        <v>Insecta.Diptera.Brachycera.Muscomorpha.Syrphoidea.Syrphidae.Syrphinae.Xanthogramma.dives</v>
      </c>
      <c r="L101" s="15">
        <f>+COUNTIF(Monitoring!AJ:AJ,K101)</f>
        <v>0</v>
      </c>
    </row>
    <row r="102" spans="1:12" x14ac:dyDescent="0.25">
      <c r="A102" s="12" t="s">
        <v>85</v>
      </c>
      <c r="B102" s="12" t="s">
        <v>289</v>
      </c>
      <c r="C102" s="12" t="s">
        <v>49</v>
      </c>
      <c r="D102" s="18" t="str">
        <f>+IFERROR(IF(E102="#N/C","#N/C",INDEX(ClassificationClasses!D:D,MATCH(E102,ClassificationClasses!E:E,0))),"ERROR")</f>
        <v>Muscomorpha</v>
      </c>
      <c r="E102" s="12" t="s">
        <v>1361</v>
      </c>
      <c r="F102" s="12" t="s">
        <v>1362</v>
      </c>
      <c r="G102" s="12" t="s">
        <v>1362</v>
      </c>
      <c r="H102" s="13" t="s">
        <v>1363</v>
      </c>
      <c r="I102" s="13" t="s">
        <v>37</v>
      </c>
      <c r="J102" s="39" t="str" cm="1">
        <f t="array" ref="J102">_xlfn.LET(_xlpm.cls,A102, _xlpm.ord,IFERROR(B102,"#N/C"), _xlpm.subord,IFERROR(C102,"#N/C"), _xlpm.infr,IFERROR(D102,"#N/C"), _xlpm.sf,IFERROR(E102,"#N/C"), _xlpm.fam,IFERROR(F102,"#N/C"), _xlpm.subfam,IF(TRIM(G102)="-","#N/C",IFERROR(G102,"#N/C")),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_xlpm.fallback,IF(IFERROR(B102,"#N/C")="#N/C",A102,IF(IFERROR(C102,"#N/C")="#N/C",B102,IF(IFERROR(D102,"#N/C")="#N/C",C102,IF(IFERROR(E102,"#N/C")="#N/C",D102,IF(IFERROR(F102,"#N/C")="#N/C",E102,IF(IFERROR(G102,"#N/C")="#N/C",F102,"#N/C")))))), _xlpm.finalResult,IF(OR(_xlpm.computedResult="",_xlpm.computedResult="#N/C"),_xlpm.fallback,_xlpm.computedResult), INDEX(_xlpm.finalResult,1))</f>
        <v>fruit_fly</v>
      </c>
      <c r="K102" s="14" t="str">
        <f t="shared" si="1"/>
        <v>Insecta.Diptera.Brachycera.Muscomorpha.Tephritoidea.Pallopteridae.Pallopteridae.Palloptera.#N/C</v>
      </c>
      <c r="L102" s="15">
        <f>+COUNTIF(Monitoring!AJ:AJ,K102)</f>
        <v>1</v>
      </c>
    </row>
    <row r="103" spans="1:12" x14ac:dyDescent="0.25">
      <c r="A103" s="12" t="s">
        <v>85</v>
      </c>
      <c r="B103" s="12" t="s">
        <v>289</v>
      </c>
      <c r="C103" s="12" t="s">
        <v>49</v>
      </c>
      <c r="D103" s="18" t="str">
        <f>+IFERROR(IF(E103="#N/C","#N/C",INDEX(ClassificationClasses!D:D,MATCH(E103,ClassificationClasses!E:E,0))),"ERROR")</f>
        <v>Muscomorpha</v>
      </c>
      <c r="E103" s="12" t="s">
        <v>1361</v>
      </c>
      <c r="F103" s="12" t="s">
        <v>1022</v>
      </c>
      <c r="G103" s="12" t="s">
        <v>1023</v>
      </c>
      <c r="H103" s="13" t="s">
        <v>37</v>
      </c>
      <c r="I103" s="13" t="s">
        <v>37</v>
      </c>
      <c r="J103" s="39" t="str" cm="1">
        <f t="array" ref="J103">_xlfn.LET(_xlpm.cls,A103, _xlpm.ord,IFERROR(B103,"#N/C"), _xlpm.subord,IFERROR(C103,"#N/C"), _xlpm.infr,IFERROR(D103,"#N/C"), _xlpm.sf,IFERROR(E103,"#N/C"), _xlpm.fam,IFERROR(F103,"#N/C"), _xlpm.subfam,IF(TRIM(G103)="-","#N/C",IFERROR(G103,"#N/C")),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_xlpm.fallback,IF(IFERROR(B103,"#N/C")="#N/C",A103,IF(IFERROR(C103,"#N/C")="#N/C",B103,IF(IFERROR(D103,"#N/C")="#N/C",C103,IF(IFERROR(E103,"#N/C")="#N/C",D103,IF(IFERROR(F103,"#N/C")="#N/C",E103,IF(IFERROR(G103,"#N/C")="#N/C",F103,"#N/C")))))), _xlpm.finalResult,IF(OR(_xlpm.computedResult="",_xlpm.computedResult="#N/C"),_xlpm.fallback,_xlpm.computedResult), INDEX(_xlpm.finalResult,1))</f>
        <v>fruit_fly</v>
      </c>
      <c r="K103" s="14" t="str">
        <f t="shared" si="1"/>
        <v>Insecta.Diptera.Brachycera.Muscomorpha.Tephritoidea.Tephritidae.Tephritinae.#N/C.#N/C</v>
      </c>
      <c r="L103" s="15">
        <f>+COUNTIF(Monitoring!AJ:AJ,K103)</f>
        <v>1</v>
      </c>
    </row>
    <row r="104" spans="1:12" x14ac:dyDescent="0.25">
      <c r="A104" s="12" t="s">
        <v>85</v>
      </c>
      <c r="B104" s="12" t="s">
        <v>289</v>
      </c>
      <c r="C104" s="12" t="s">
        <v>49</v>
      </c>
      <c r="D104" s="18" t="str">
        <f>+IFERROR(IF(E104="#N/C","#N/C",INDEX(ClassificationClasses!D:D,MATCH(E104,ClassificationClasses!E:E,0))),"ERROR")</f>
        <v>Muscomorpha</v>
      </c>
      <c r="E104" s="12" t="s">
        <v>1361</v>
      </c>
      <c r="F104" s="12" t="s">
        <v>1022</v>
      </c>
      <c r="G104" s="12" t="s">
        <v>1023</v>
      </c>
      <c r="H104" s="13" t="s">
        <v>683</v>
      </c>
      <c r="I104" s="13" t="s">
        <v>37</v>
      </c>
      <c r="J104" s="39" t="str" cm="1">
        <f t="array" ref="J104">_xlfn.LET(_xlpm.cls,A104, _xlpm.ord,IFERROR(B104,"#N/C"), _xlpm.subord,IFERROR(C104,"#N/C"), _xlpm.infr,IFERROR(D104,"#N/C"), _xlpm.sf,IFERROR(E104,"#N/C"), _xlpm.fam,IFERROR(F104,"#N/C"), _xlpm.subfam,IF(TRIM(G104)="-","#N/C",IFERROR(G104,"#N/C")),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_xlpm.fallback,IF(IFERROR(B104,"#N/C")="#N/C",A104,IF(IFERROR(C104,"#N/C")="#N/C",B104,IF(IFERROR(D104,"#N/C")="#N/C",C104,IF(IFERROR(E104,"#N/C")="#N/C",D104,IF(IFERROR(F104,"#N/C")="#N/C",E104,IF(IFERROR(G104,"#N/C")="#N/C",F104,"#N/C")))))), _xlpm.finalResult,IF(OR(_xlpm.computedResult="",_xlpm.computedResult="#N/C"),_xlpm.fallback,_xlpm.computedResult), INDEX(_xlpm.finalResult,1))</f>
        <v>fruit_fly</v>
      </c>
      <c r="K104" s="14" t="str">
        <f t="shared" si="1"/>
        <v>Insecta.Diptera.Brachycera.Muscomorpha.Tephritoidea.Tephritidae.Tephritinae.Tephritis.#N/C</v>
      </c>
      <c r="L104" s="15">
        <f>+COUNTIF(Monitoring!AJ:AJ,K104)</f>
        <v>1</v>
      </c>
    </row>
    <row r="105" spans="1:12" x14ac:dyDescent="0.25">
      <c r="A105" s="18" t="s">
        <v>85</v>
      </c>
      <c r="B105" s="18" t="s">
        <v>289</v>
      </c>
      <c r="C105" s="18" t="s">
        <v>49</v>
      </c>
      <c r="D105" s="18" t="str">
        <f>+IFERROR(IF(E105="#N/C","#N/C",INDEX(ClassificationClasses!D:D,MATCH(E105,ClassificationClasses!E:E,0))),"ERROR")</f>
        <v>Muscomorpha</v>
      </c>
      <c r="E105" s="18" t="s">
        <v>1361</v>
      </c>
      <c r="F105" s="18" t="s">
        <v>1022</v>
      </c>
      <c r="G105" s="18" t="s">
        <v>3581</v>
      </c>
      <c r="H105" s="19" t="s">
        <v>1062</v>
      </c>
      <c r="I105" s="19" t="s">
        <v>37</v>
      </c>
      <c r="J105" s="39" t="str" cm="1">
        <f t="array" ref="J105">_xlfn.LET(_xlpm.cls,A105, _xlpm.ord,IFERROR(B105,"#N/C"), _xlpm.subord,IFERROR(C105,"#N/C"), _xlpm.infr,IFERROR(D105,"#N/C"), _xlpm.sf,IFERROR(E105,"#N/C"), _xlpm.fam,IFERROR(F105,"#N/C"), _xlpm.subfam,IF(TRIM(G105)="-","#N/C",IFERROR(G105,"#N/C")),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_xlpm.fallback,IF(IFERROR(B105,"#N/C")="#N/C",A105,IF(IFERROR(C105,"#N/C")="#N/C",B105,IF(IFERROR(D105,"#N/C")="#N/C",C105,IF(IFERROR(E105,"#N/C")="#N/C",D105,IF(IFERROR(F105,"#N/C")="#N/C",E105,IF(IFERROR(G105,"#N/C")="#N/C",F105,"#N/C")))))), _xlpm.finalResult,IF(OR(_xlpm.computedResult="",_xlpm.computedResult="#N/C"),_xlpm.fallback,_xlpm.computedResult), INDEX(_xlpm.finalResult,1))</f>
        <v>fruit_fly</v>
      </c>
      <c r="K105" s="14" t="str">
        <f t="shared" si="1"/>
        <v>Insecta.Diptera.Brachycera.Muscomorpha.Tephritoidea.Tephritidae.Trypetinae.Anomoia.#N/C</v>
      </c>
      <c r="L105" s="15">
        <f>+COUNTIF(Monitoring!AJ:AJ,K105)</f>
        <v>2</v>
      </c>
    </row>
    <row r="106" spans="1:12" x14ac:dyDescent="0.25">
      <c r="A106" s="18" t="s">
        <v>85</v>
      </c>
      <c r="B106" s="18" t="s">
        <v>289</v>
      </c>
      <c r="C106" s="18" t="s">
        <v>3582</v>
      </c>
      <c r="D106" s="18" t="str">
        <f>+IFERROR(IF(E106="#N/C","#N/C",INDEX(ClassificationClasses!D:D,MATCH(E106,ClassificationClasses!E:E,0))),"ERROR")</f>
        <v>#N/C</v>
      </c>
      <c r="E106" s="18" t="s">
        <v>37</v>
      </c>
      <c r="F106" s="18" t="s">
        <v>37</v>
      </c>
      <c r="G106" s="18" t="s">
        <v>37</v>
      </c>
      <c r="H106" s="19" t="s">
        <v>37</v>
      </c>
      <c r="I106" s="19" t="s">
        <v>37</v>
      </c>
      <c r="J106" s="39" t="str" cm="1">
        <f t="array" ref="J106">_xlfn.LET(_xlpm.cls,A106, _xlpm.ord,IFERROR(B106,"#N/C"), _xlpm.subord,IFERROR(C106,"#N/C"), _xlpm.infr,IFERROR(D106,"#N/C"), _xlpm.sf,IFERROR(E106,"#N/C"), _xlpm.fam,IFERROR(F106,"#N/C"), _xlpm.subfam,IF(TRIM(G106)="-","#N/C",IFERROR(G106,"#N/C")),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_xlpm.fallback,IF(IFERROR(B106,"#N/C")="#N/C",A106,IF(IFERROR(C106,"#N/C")="#N/C",B106,IF(IFERROR(D106,"#N/C")="#N/C",C106,IF(IFERROR(E106,"#N/C")="#N/C",D106,IF(IFERROR(F106,"#N/C")="#N/C",E106,IF(IFERROR(G106,"#N/C")="#N/C",F106,"#N/C")))))), _xlpm.finalResult,IF(OR(_xlpm.computedResult="",_xlpm.computedResult="#N/C"),_xlpm.fallback,_xlpm.computedResult), INDEX(_xlpm.finalResult,1))</f>
        <v>Nematocera</v>
      </c>
      <c r="K106" s="14" t="str">
        <f t="shared" si="1"/>
        <v>Insecta.Diptera.Nematocera.#N/C.#N/C.#N/C.#N/C.#N/C.#N/C</v>
      </c>
      <c r="L106" s="15">
        <f>+COUNTIF(Monitoring!AJ:AJ,K106)</f>
        <v>0</v>
      </c>
    </row>
    <row r="107" spans="1:12" x14ac:dyDescent="0.25">
      <c r="A107" s="18" t="s">
        <v>85</v>
      </c>
      <c r="B107" s="18" t="s">
        <v>289</v>
      </c>
      <c r="C107" s="18" t="s">
        <v>3582</v>
      </c>
      <c r="D107" s="18" t="str">
        <f>+IFERROR(IF(E107="#N/C","#N/C",INDEX(ClassificationClasses!D:D,MATCH(E107,ClassificationClasses!E:E,0))),"ERROR")</f>
        <v>Bibionomorpha</v>
      </c>
      <c r="E107" s="18" t="s">
        <v>3583</v>
      </c>
      <c r="F107" s="18" t="s">
        <v>3583</v>
      </c>
      <c r="G107" s="18" t="s">
        <v>3584</v>
      </c>
      <c r="H107" s="19" t="s">
        <v>569</v>
      </c>
      <c r="I107" s="19" t="s">
        <v>37</v>
      </c>
      <c r="J107" s="39" t="str" cm="1">
        <f t="array" ref="J107">_xlfn.LET(_xlpm.cls,A107, _xlpm.ord,IFERROR(B107,"#N/C"), _xlpm.subord,IFERROR(C107,"#N/C"), _xlpm.infr,IFERROR(D107,"#N/C"), _xlpm.sf,IFERROR(E107,"#N/C"), _xlpm.fam,IFERROR(F107,"#N/C"), _xlpm.subfam,IF(TRIM(G107)="-","#N/C",IFERROR(G107,"#N/C")),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_xlpm.fallback,IF(IFERROR(B107,"#N/C")="#N/C",A107,IF(IFERROR(C107,"#N/C")="#N/C",B107,IF(IFERROR(D107,"#N/C")="#N/C",C107,IF(IFERROR(E107,"#N/C")="#N/C",D107,IF(IFERROR(F107,"#N/C")="#N/C",E107,IF(IFERROR(G107,"#N/C")="#N/C",F107,"#N/C")))))), _xlpm.finalResult,IF(OR(_xlpm.computedResult="",_xlpm.computedResult="#N/C"),_xlpm.fallback,_xlpm.computedResult), INDEX(_xlpm.finalResult,1))</f>
        <v>fever_fly</v>
      </c>
      <c r="K107" s="14" t="str">
        <f t="shared" si="1"/>
        <v>Insecta.Diptera.Nematocera.Bibionomorpha.Bibionoidea.Bibionoidea.Bibioninae.Dilophus.#N/C</v>
      </c>
      <c r="L107" s="15">
        <f>+COUNTIF(Monitoring!AJ:AJ,K107)</f>
        <v>2</v>
      </c>
    </row>
    <row r="108" spans="1:12" x14ac:dyDescent="0.25">
      <c r="A108" s="18" t="s">
        <v>85</v>
      </c>
      <c r="B108" s="18" t="s">
        <v>289</v>
      </c>
      <c r="C108" s="18" t="s">
        <v>3582</v>
      </c>
      <c r="D108" s="18" t="str">
        <f>+IFERROR(IF(E108="#N/C","#N/C",INDEX(ClassificationClasses!D:D,MATCH(E108,ClassificationClasses!E:E,0))),"ERROR")</f>
        <v>Culicomorpha</v>
      </c>
      <c r="E108" s="18" t="s">
        <v>3585</v>
      </c>
      <c r="F108" s="18" t="s">
        <v>3586</v>
      </c>
      <c r="G108" s="18" t="s">
        <v>3587</v>
      </c>
      <c r="H108" s="19" t="s">
        <v>740</v>
      </c>
      <c r="I108" s="19" t="s">
        <v>37</v>
      </c>
      <c r="J108" s="39" t="str" cm="1">
        <f t="array" ref="J108">_xlfn.LET(_xlpm.cls,A108, _xlpm.ord,IFERROR(B108,"#N/C"), _xlpm.subord,IFERROR(C108,"#N/C"), _xlpm.infr,IFERROR(D108,"#N/C"), _xlpm.sf,IFERROR(E108,"#N/C"), _xlpm.fam,IFERROR(F108,"#N/C"), _xlpm.subfam,IF(TRIM(G108)="-","#N/C",IFERROR(G108,"#N/C")),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_xlpm.fallback,IF(IFERROR(B108,"#N/C")="#N/C",A108,IF(IFERROR(C108,"#N/C")="#N/C",B108,IF(IFERROR(D108,"#N/C")="#N/C",C108,IF(IFERROR(E108,"#N/C")="#N/C",D108,IF(IFERROR(F108,"#N/C")="#N/C",E108,IF(IFERROR(G108,"#N/C")="#N/C",F108,"#N/C")))))), _xlpm.finalResult,IF(OR(_xlpm.computedResult="",_xlpm.computedResult="#N/C"),_xlpm.fallback,_xlpm.computedResult), INDEX(_xlpm.finalResult,1))</f>
        <v>midge</v>
      </c>
      <c r="K108" s="14" t="str">
        <f t="shared" si="1"/>
        <v>Insecta.Diptera.Nematocera.Culicomorpha.Chironomoidea.Chironomidae.Chironominae.Chironomus.#N/C</v>
      </c>
      <c r="L108" s="15">
        <f>+COUNTIF(Monitoring!AJ:AJ,K108)</f>
        <v>1</v>
      </c>
    </row>
    <row r="109" spans="1:12" x14ac:dyDescent="0.25">
      <c r="A109" s="18" t="s">
        <v>85</v>
      </c>
      <c r="B109" s="18" t="s">
        <v>289</v>
      </c>
      <c r="C109" s="18" t="s">
        <v>3582</v>
      </c>
      <c r="D109" s="18" t="str">
        <f>+IFERROR(IF(E109="#N/C","#N/C",INDEX(ClassificationClasses!D:D,MATCH(E109,ClassificationClasses!E:E,0))),"ERROR")</f>
        <v>Culicomorpha</v>
      </c>
      <c r="E109" s="18" t="s">
        <v>3588</v>
      </c>
      <c r="F109" s="18" t="s">
        <v>3589</v>
      </c>
      <c r="G109" s="18" t="s">
        <v>37</v>
      </c>
      <c r="H109" s="19" t="s">
        <v>37</v>
      </c>
      <c r="I109" s="19" t="s">
        <v>37</v>
      </c>
      <c r="J109" s="39" t="str" cm="1">
        <f t="array" ref="J109">_xlfn.LET(_xlpm.cls,A109, _xlpm.ord,IFERROR(B109,"#N/C"), _xlpm.subord,IFERROR(C109,"#N/C"), _xlpm.infr,IFERROR(D109,"#N/C"), _xlpm.sf,IFERROR(E109,"#N/C"), _xlpm.fam,IFERROR(F109,"#N/C"), _xlpm.subfam,IF(TRIM(G109)="-","#N/C",IFERROR(G109,"#N/C")),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_xlpm.fallback,IF(IFERROR(B109,"#N/C")="#N/C",A109,IF(IFERROR(C109,"#N/C")="#N/C",B109,IF(IFERROR(D109,"#N/C")="#N/C",C109,IF(IFERROR(E109,"#N/C")="#N/C",D109,IF(IFERROR(F109,"#N/C")="#N/C",E109,IF(IFERROR(G109,"#N/C")="#N/C",F109,"#N/C")))))), _xlpm.finalResult,IF(OR(_xlpm.computedResult="",_xlpm.computedResult="#N/C"),_xlpm.fallback,_xlpm.computedResult), INDEX(_xlpm.finalResult,1))</f>
        <v>midge</v>
      </c>
      <c r="K109" s="14" t="str">
        <f t="shared" si="1"/>
        <v>Insecta.Diptera.Nematocera.Culicomorpha.Culicoidea.Culicidae.#N/C.#N/C.#N/C</v>
      </c>
      <c r="L109" s="15">
        <f>+COUNTIF(Monitoring!AJ:AJ,K109)</f>
        <v>0</v>
      </c>
    </row>
    <row r="110" spans="1:12" x14ac:dyDescent="0.25">
      <c r="A110" s="12" t="s">
        <v>85</v>
      </c>
      <c r="B110" s="12" t="s">
        <v>289</v>
      </c>
      <c r="C110" s="12" t="s">
        <v>3582</v>
      </c>
      <c r="D110" s="18" t="str">
        <f>+IFERROR(IF(E110="#N/C","#N/C",INDEX(ClassificationClasses!D:D,MATCH(E110,ClassificationClasses!E:E,0))),"ERROR")</f>
        <v>Bibionomorpha</v>
      </c>
      <c r="E110" s="12" t="s">
        <v>3590</v>
      </c>
      <c r="F110" s="12" t="s">
        <v>37</v>
      </c>
      <c r="G110" s="12" t="s">
        <v>37</v>
      </c>
      <c r="H110" s="13" t="s">
        <v>37</v>
      </c>
      <c r="I110" s="13" t="s">
        <v>37</v>
      </c>
      <c r="J110" s="39" t="str" cm="1">
        <f t="array" ref="J110">_xlfn.LET(_xlpm.cls,A110, _xlpm.ord,IFERROR(B110,"#N/C"), _xlpm.subord,IFERROR(C110,"#N/C"), _xlpm.infr,IFERROR(D110,"#N/C"), _xlpm.sf,IFERROR(E110,"#N/C"), _xlpm.fam,IFERROR(F110,"#N/C"), _xlpm.subfam,IF(TRIM(G110)="-","#N/C",IFERROR(G110,"#N/C")),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_xlpm.fallback,IF(IFERROR(B110,"#N/C")="#N/C",A110,IF(IFERROR(C110,"#N/C")="#N/C",B110,IF(IFERROR(D110,"#N/C")="#N/C",C110,IF(IFERROR(E110,"#N/C")="#N/C",D110,IF(IFERROR(F110,"#N/C")="#N/C",E110,IF(IFERROR(G110,"#N/C")="#N/C",F110,"#N/C")))))), _xlpm.finalResult,IF(OR(_xlpm.computedResult="",_xlpm.computedResult="#N/C"),_xlpm.fallback,_xlpm.computedResult), INDEX(_xlpm.finalResult,1))</f>
        <v>Sciaroidea</v>
      </c>
      <c r="K110" s="14" t="str">
        <f t="shared" si="1"/>
        <v>Insecta.Diptera.Nematocera.Bibionomorpha.Sciaroidea.#N/C.#N/C.#N/C.#N/C</v>
      </c>
      <c r="L110" s="15">
        <f>+COUNTIF(Monitoring!AJ:AJ,K110)</f>
        <v>0</v>
      </c>
    </row>
    <row r="111" spans="1:12" x14ac:dyDescent="0.25">
      <c r="A111" s="12" t="s">
        <v>85</v>
      </c>
      <c r="B111" s="12" t="s">
        <v>289</v>
      </c>
      <c r="C111" s="12" t="s">
        <v>3582</v>
      </c>
      <c r="D111" s="18" t="str">
        <f>+IFERROR(IF(E111="#N/C","#N/C",INDEX(ClassificationClasses!D:D,MATCH(E111,ClassificationClasses!E:E,0))),"ERROR")</f>
        <v>Bibionomorpha</v>
      </c>
      <c r="E111" s="12" t="s">
        <v>3590</v>
      </c>
      <c r="F111" s="12" t="s">
        <v>3591</v>
      </c>
      <c r="G111" s="12" t="s">
        <v>3592</v>
      </c>
      <c r="H111" s="13" t="s">
        <v>3593</v>
      </c>
      <c r="I111" s="13" t="s">
        <v>37</v>
      </c>
      <c r="J111" s="39" t="str" cm="1">
        <f t="array" ref="J111">_xlfn.LET(_xlpm.cls,A111, _xlpm.ord,IFERROR(B111,"#N/C"), _xlpm.subord,IFERROR(C111,"#N/C"), _xlpm.infr,IFERROR(D111,"#N/C"), _xlpm.sf,IFERROR(E111,"#N/C"), _xlpm.fam,IFERROR(F111,"#N/C"), _xlpm.subfam,IF(TRIM(G111)="-","#N/C",IFERROR(G111,"#N/C")),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_xlpm.fallback,IF(IFERROR(B111,"#N/C")="#N/C",A111,IF(IFERROR(C111,"#N/C")="#N/C",B111,IF(IFERROR(D111,"#N/C")="#N/C",C111,IF(IFERROR(E111,"#N/C")="#N/C",D111,IF(IFERROR(F111,"#N/C")="#N/C",E111,IF(IFERROR(G111,"#N/C")="#N/C",F111,"#N/C")))))), _xlpm.finalResult,IF(OR(_xlpm.computedResult="",_xlpm.computedResult="#N/C"),_xlpm.fallback,_xlpm.computedResult), INDEX(_xlpm.finalResult,1))</f>
        <v>Sciaroidea</v>
      </c>
      <c r="K111" s="14" t="str">
        <f t="shared" si="1"/>
        <v>Insecta.Diptera.Nematocera.Bibionomorpha.Sciaroidea.Keroplatidae.Macrocerinae.Macrocera.#N/C</v>
      </c>
      <c r="L111" s="15">
        <f>+COUNTIF(Monitoring!AJ:AJ,K111)</f>
        <v>0</v>
      </c>
    </row>
    <row r="112" spans="1:12" x14ac:dyDescent="0.25">
      <c r="A112" s="18" t="s">
        <v>85</v>
      </c>
      <c r="B112" s="18" t="s">
        <v>289</v>
      </c>
      <c r="C112" s="18" t="s">
        <v>3582</v>
      </c>
      <c r="D112" s="18" t="str">
        <f>+IFERROR(IF(E112="#N/C","#N/C",INDEX(ClassificationClasses!D:D,MATCH(E112,ClassificationClasses!E:E,0))),"ERROR")</f>
        <v>Bibionomorpha</v>
      </c>
      <c r="E112" s="18" t="s">
        <v>3590</v>
      </c>
      <c r="F112" s="18" t="s">
        <v>3594</v>
      </c>
      <c r="G112" s="18" t="s">
        <v>37</v>
      </c>
      <c r="H112" s="19" t="s">
        <v>37</v>
      </c>
      <c r="I112" s="19" t="s">
        <v>37</v>
      </c>
      <c r="J112" s="39" t="str" cm="1">
        <f t="array" ref="J112">_xlfn.LET(_xlpm.cls,A112, _xlpm.ord,IFERROR(B112,"#N/C"), _xlpm.subord,IFERROR(C112,"#N/C"), _xlpm.infr,IFERROR(D112,"#N/C"), _xlpm.sf,IFERROR(E112,"#N/C"), _xlpm.fam,IFERROR(F112,"#N/C"), _xlpm.subfam,IF(TRIM(G112)="-","#N/C",IFERROR(G112,"#N/C")),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_xlpm.fallback,IF(IFERROR(B112,"#N/C")="#N/C",A112,IF(IFERROR(C112,"#N/C")="#N/C",B112,IF(IFERROR(D112,"#N/C")="#N/C",C112,IF(IFERROR(E112,"#N/C")="#N/C",D112,IF(IFERROR(F112,"#N/C")="#N/C",E112,IF(IFERROR(G112,"#N/C")="#N/C",F112,"#N/C")))))), _xlpm.finalResult,IF(OR(_xlpm.computedResult="",_xlpm.computedResult="#N/C"),_xlpm.fallback,_xlpm.computedResult), INDEX(_xlpm.finalResult,1))</f>
        <v>Sciaroidea</v>
      </c>
      <c r="K112" s="14" t="str">
        <f t="shared" si="1"/>
        <v>Insecta.Diptera.Nematocera.Bibionomorpha.Sciaroidea.Mycetophilidae.#N/C.#N/C.#N/C</v>
      </c>
      <c r="L112" s="15">
        <f>+COUNTIF(Monitoring!AJ:AJ,K112)</f>
        <v>0</v>
      </c>
    </row>
    <row r="113" spans="1:12" x14ac:dyDescent="0.25">
      <c r="A113" s="18" t="s">
        <v>85</v>
      </c>
      <c r="B113" s="18" t="s">
        <v>289</v>
      </c>
      <c r="C113" s="18" t="s">
        <v>3582</v>
      </c>
      <c r="D113" s="18" t="str">
        <f>+IFERROR(IF(E113="#N/C","#N/C",INDEX(ClassificationClasses!D:D,MATCH(E113,ClassificationClasses!E:E,0))),"ERROR")</f>
        <v>Tipulomorpha</v>
      </c>
      <c r="E113" s="18" t="s">
        <v>3596</v>
      </c>
      <c r="F113" s="18" t="s">
        <v>3597</v>
      </c>
      <c r="G113" s="18" t="s">
        <v>1423</v>
      </c>
      <c r="H113" s="19" t="s">
        <v>37</v>
      </c>
      <c r="I113" s="19" t="s">
        <v>37</v>
      </c>
      <c r="J113" s="39" t="str" cm="1">
        <f t="array" ref="J113">_xlfn.LET(_xlpm.cls,A113, _xlpm.ord,IFERROR(B113,"#N/C"), _xlpm.subord,IFERROR(C113,"#N/C"), _xlpm.infr,IFERROR(D113,"#N/C"), _xlpm.sf,IFERROR(E113,"#N/C"), _xlpm.fam,IFERROR(F113,"#N/C"), _xlpm.subfam,IF(TRIM(G113)="-","#N/C",IFERROR(G113,"#N/C")),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_xlpm.fallback,IF(IFERROR(B113,"#N/C")="#N/C",A113,IF(IFERROR(C113,"#N/C")="#N/C",B113,IF(IFERROR(D113,"#N/C")="#N/C",C113,IF(IFERROR(E113,"#N/C")="#N/C",D113,IF(IFERROR(F113,"#N/C")="#N/C",E113,IF(IFERROR(G113,"#N/C")="#N/C",F113,"#N/C")))))), _xlpm.finalResult,IF(OR(_xlpm.computedResult="",_xlpm.computedResult="#N/C"),_xlpm.fallback,_xlpm.computedResult), INDEX(_xlpm.finalResult,1))</f>
        <v>crane_fly</v>
      </c>
      <c r="K113" s="14" t="str">
        <f t="shared" si="1"/>
        <v>Insecta.Diptera.Nematocera.Tipulomorpha.Tipuloidea.Tipulidae.Tipulinae.#N/C.#N/C</v>
      </c>
      <c r="L113" s="15">
        <f>+COUNTIF(Monitoring!AJ:AJ,K113)</f>
        <v>0</v>
      </c>
    </row>
    <row r="114" spans="1:12" x14ac:dyDescent="0.25">
      <c r="A114" s="18" t="s">
        <v>85</v>
      </c>
      <c r="B114" s="18" t="s">
        <v>289</v>
      </c>
      <c r="C114" s="18" t="s">
        <v>3582</v>
      </c>
      <c r="D114" s="18" t="str">
        <f>+IFERROR(IF(E114="#N/C","#N/C",INDEX(ClassificationClasses!D:D,MATCH(E114,ClassificationClasses!E:E,0))),"ERROR")</f>
        <v>Tipulomorpha</v>
      </c>
      <c r="E114" s="18" t="s">
        <v>3596</v>
      </c>
      <c r="F114" s="18" t="s">
        <v>3597</v>
      </c>
      <c r="G114" s="18" t="s">
        <v>1423</v>
      </c>
      <c r="H114" s="19" t="s">
        <v>3598</v>
      </c>
      <c r="I114" s="19" t="s">
        <v>37</v>
      </c>
      <c r="J114" s="39" t="str" cm="1">
        <f t="array" ref="J114">_xlfn.LET(_xlpm.cls,A114, _xlpm.ord,IFERROR(B114,"#N/C"), _xlpm.subord,IFERROR(C114,"#N/C"), _xlpm.infr,IFERROR(D114,"#N/C"), _xlpm.sf,IFERROR(E114,"#N/C"), _xlpm.fam,IFERROR(F114,"#N/C"), _xlpm.subfam,IF(TRIM(G114)="-","#N/C",IFERROR(G114,"#N/C")),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_xlpm.fallback,IF(IFERROR(B114,"#N/C")="#N/C",A114,IF(IFERROR(C114,"#N/C")="#N/C",B114,IF(IFERROR(D114,"#N/C")="#N/C",C114,IF(IFERROR(E114,"#N/C")="#N/C",D114,IF(IFERROR(F114,"#N/C")="#N/C",E114,IF(IFERROR(G114,"#N/C")="#N/C",F114,"#N/C")))))), _xlpm.finalResult,IF(OR(_xlpm.computedResult="",_xlpm.computedResult="#N/C"),_xlpm.fallback,_xlpm.computedResult), INDEX(_xlpm.finalResult,1))</f>
        <v>crane_fly</v>
      </c>
      <c r="K114" s="14" t="str">
        <f t="shared" si="1"/>
        <v>Insecta.Diptera.Nematocera.Tipulomorpha.Tipuloidea.Tipulidae.Tipulinae.Nephrotoma.#N/C</v>
      </c>
      <c r="L114" s="15">
        <f>+COUNTIF(Monitoring!AJ:AJ,K114)</f>
        <v>0</v>
      </c>
    </row>
    <row r="115" spans="1:12" x14ac:dyDescent="0.25">
      <c r="A115" s="12" t="s">
        <v>85</v>
      </c>
      <c r="B115" s="12" t="s">
        <v>289</v>
      </c>
      <c r="C115" s="18" t="s">
        <v>3582</v>
      </c>
      <c r="D115" s="18" t="str">
        <f>+IFERROR(IF(E115="#N/C","#N/C",INDEX(ClassificationClasses!D:D,MATCH(E115,ClassificationClasses!E:E,0))),"ERROR")</f>
        <v>Tipulomorpha</v>
      </c>
      <c r="E115" s="12" t="s">
        <v>3596</v>
      </c>
      <c r="F115" s="12" t="s">
        <v>3597</v>
      </c>
      <c r="G115" s="12" t="s">
        <v>1423</v>
      </c>
      <c r="H115" s="13" t="s">
        <v>1424</v>
      </c>
      <c r="I115" s="13" t="s">
        <v>37</v>
      </c>
      <c r="J115" s="39" t="str" cm="1">
        <f t="array" ref="J115">_xlfn.LET(_xlpm.cls,A115, _xlpm.ord,IFERROR(B115,"#N/C"), _xlpm.subord,IFERROR(C115,"#N/C"), _xlpm.infr,IFERROR(D115,"#N/C"), _xlpm.sf,IFERROR(E115,"#N/C"), _xlpm.fam,IFERROR(F115,"#N/C"), _xlpm.subfam,IF(TRIM(G115)="-","#N/C",IFERROR(G115,"#N/C")),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_xlpm.fallback,IF(IFERROR(B115,"#N/C")="#N/C",A115,IF(IFERROR(C115,"#N/C")="#N/C",B115,IF(IFERROR(D115,"#N/C")="#N/C",C115,IF(IFERROR(E115,"#N/C")="#N/C",D115,IF(IFERROR(F115,"#N/C")="#N/C",E115,IF(IFERROR(G115,"#N/C")="#N/C",F115,"#N/C")))))), _xlpm.finalResult,IF(OR(_xlpm.computedResult="",_xlpm.computedResult="#N/C"),_xlpm.fallback,_xlpm.computedResult), INDEX(_xlpm.finalResult,1))</f>
        <v>crane_fly</v>
      </c>
      <c r="K115" s="14" t="str">
        <f t="shared" si="1"/>
        <v>Insecta.Diptera.Nematocera.Tipulomorpha.Tipuloidea.Tipulidae.Tipulinae.Tipula.#N/C</v>
      </c>
      <c r="L115" s="15">
        <f>+COUNTIF(Monitoring!AJ:AJ,K115)</f>
        <v>1</v>
      </c>
    </row>
    <row r="116" spans="1:12" x14ac:dyDescent="0.25">
      <c r="A116" s="18" t="s">
        <v>85</v>
      </c>
      <c r="B116" s="18" t="s">
        <v>3599</v>
      </c>
      <c r="C116" s="18" t="s">
        <v>3600</v>
      </c>
      <c r="D116" s="18" t="str">
        <f>+IFERROR(IF(E116="#N/C","#N/C",INDEX(ClassificationClasses!D:D,MATCH(E116,ClassificationClasses!E:E,0))),"ERROR")</f>
        <v>#N/C</v>
      </c>
      <c r="E116" s="18" t="s">
        <v>37</v>
      </c>
      <c r="F116" s="18" t="s">
        <v>37</v>
      </c>
      <c r="G116" s="18" t="s">
        <v>37</v>
      </c>
      <c r="H116" s="19" t="s">
        <v>37</v>
      </c>
      <c r="I116" s="19" t="s">
        <v>37</v>
      </c>
      <c r="J116" s="39" t="str" cm="1">
        <f t="array" ref="J116">_xlfn.LET(_xlpm.cls,A116, _xlpm.ord,IFERROR(B116,"#N/C"), _xlpm.subord,IFERROR(C116,"#N/C"), _xlpm.infr,IFERROR(D116,"#N/C"), _xlpm.sf,IFERROR(E116,"#N/C"), _xlpm.fam,IFERROR(F116,"#N/C"), _xlpm.subfam,IF(TRIM(G116)="-","#N/C",IFERROR(G116,"#N/C")),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_xlpm.fallback,IF(IFERROR(B116,"#N/C")="#N/C",A116,IF(IFERROR(C116,"#N/C")="#N/C",B116,IF(IFERROR(D116,"#N/C")="#N/C",C116,IF(IFERROR(E116,"#N/C")="#N/C",D116,IF(IFERROR(F116,"#N/C")="#N/C",E116,IF(IFERROR(G116,"#N/C")="#N/C",F116,"#N/C")))))), _xlpm.finalResult,IF(OR(_xlpm.computedResult="",_xlpm.computedResult="#N/C"),_xlpm.fallback,_xlpm.computedResult), INDEX(_xlpm.finalResult,1))</f>
        <v>Auchenorrhyncha</v>
      </c>
      <c r="K116" s="14" t="str">
        <f t="shared" si="1"/>
        <v>Insecta.Hemiptera.Auchenorrhyncha.#N/C.#N/C.#N/C.#N/C.#N/C.#N/C</v>
      </c>
      <c r="L116" s="15">
        <f>+COUNTIF(Monitoring!AJ:AJ,K116)</f>
        <v>0</v>
      </c>
    </row>
    <row r="117" spans="1:12" x14ac:dyDescent="0.25">
      <c r="A117" s="18" t="s">
        <v>85</v>
      </c>
      <c r="B117" s="18" t="s">
        <v>3599</v>
      </c>
      <c r="C117" s="18" t="s">
        <v>3600</v>
      </c>
      <c r="D117" s="18" t="str">
        <f>+IFERROR(IF(E117="#N/C","#N/C",INDEX(ClassificationClasses!D:D,MATCH(E117,ClassificationClasses!E:E,0))),"ERROR")</f>
        <v>Cicadomorpha</v>
      </c>
      <c r="E117" s="18" t="s">
        <v>3601</v>
      </c>
      <c r="F117" s="18" t="s">
        <v>3602</v>
      </c>
      <c r="G117" s="18" t="s">
        <v>3603</v>
      </c>
      <c r="H117" s="19" t="s">
        <v>580</v>
      </c>
      <c r="I117" s="19" t="s">
        <v>37</v>
      </c>
      <c r="J117" s="39" t="str" cm="1">
        <f t="array" ref="J117">_xlfn.LET(_xlpm.cls,A117, _xlpm.ord,IFERROR(B117,"#N/C"), _xlpm.subord,IFERROR(C117,"#N/C"), _xlpm.infr,IFERROR(D117,"#N/C"), _xlpm.sf,IFERROR(E117,"#N/C"), _xlpm.fam,IFERROR(F117,"#N/C"), _xlpm.subfam,IF(TRIM(G117)="-","#N/C",IFERROR(G117,"#N/C")),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_xlpm.fallback,IF(IFERROR(B117,"#N/C")="#N/C",A117,IF(IFERROR(C117,"#N/C")="#N/C",B117,IF(IFERROR(D117,"#N/C")="#N/C",C117,IF(IFERROR(E117,"#N/C")="#N/C",D117,IF(IFERROR(F117,"#N/C")="#N/C",E117,IF(IFERROR(G117,"#N/C")="#N/C",F117,"#N/C")))))), _xlpm.finalResult,IF(OR(_xlpm.computedResult="",_xlpm.computedResult="#N/C"),_xlpm.fallback,_xlpm.computedResult), INDEX(_xlpm.finalResult,1))</f>
        <v>leafhopper</v>
      </c>
      <c r="K117" s="14" t="str">
        <f t="shared" si="1"/>
        <v>Insecta.Hemiptera.Auchenorrhyncha.Cicadomorpha.Membracoidea.Cicadellidae.Deltocephalinae.Orientus.#N/C</v>
      </c>
      <c r="L117" s="15">
        <f>+COUNTIF(Monitoring!AJ:AJ,K117)</f>
        <v>2</v>
      </c>
    </row>
    <row r="118" spans="1:12" x14ac:dyDescent="0.25">
      <c r="A118" s="18" t="s">
        <v>85</v>
      </c>
      <c r="B118" s="18" t="s">
        <v>3599</v>
      </c>
      <c r="C118" s="18" t="s">
        <v>3604</v>
      </c>
      <c r="D118" s="18" t="s">
        <v>3783</v>
      </c>
      <c r="E118" s="18" t="s">
        <v>3781</v>
      </c>
      <c r="F118" s="18" t="s">
        <v>3605</v>
      </c>
      <c r="G118" s="18" t="s">
        <v>3606</v>
      </c>
      <c r="H118" s="19" t="s">
        <v>745</v>
      </c>
      <c r="I118" s="19" t="s">
        <v>37</v>
      </c>
      <c r="J118" s="39" t="str" cm="1">
        <f t="array" ref="J118">_xlfn.LET(_xlpm.cls,A118, _xlpm.ord,IFERROR(B118,"#N/C"), _xlpm.subord,IFERROR(C118,"#N/C"), _xlpm.infr,IFERROR(D118,"#N/C"), _xlpm.sf,IFERROR(E118,"#N/C"), _xlpm.fam,IFERROR(F118,"#N/C"), _xlpm.subfam,IF(TRIM(G118)="-","#N/C",IFERROR(G118,"#N/C")),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_xlpm.fallback,IF(IFERROR(B118,"#N/C")="#N/C",A118,IF(IFERROR(C118,"#N/C")="#N/C",B118,IF(IFERROR(D118,"#N/C")="#N/C",C118,IF(IFERROR(E118,"#N/C")="#N/C",D118,IF(IFERROR(F118,"#N/C")="#N/C",E118,IF(IFERROR(G118,"#N/C")="#N/C",F118,"#N/C")))))), _xlpm.finalResult,IF(OR(_xlpm.computedResult="",_xlpm.computedResult="#N/C"),_xlpm.fallback,_xlpm.computedResult), INDEX(_xlpm.finalResult,1))</f>
        <v>bug</v>
      </c>
      <c r="K118" s="14" t="str">
        <f t="shared" si="1"/>
        <v>Insecta.Hemiptera.Heteroptera.Pentatomomorpha.Lygaeoidea.Rhyparochromidae.Rhyparochrominae.Rhyparochromus.#N/C</v>
      </c>
      <c r="L118" s="15">
        <f>+COUNTIF(Monitoring!AJ:AJ,K118)</f>
        <v>2</v>
      </c>
    </row>
    <row r="119" spans="1:12" x14ac:dyDescent="0.25">
      <c r="A119" s="18" t="s">
        <v>85</v>
      </c>
      <c r="B119" s="18" t="s">
        <v>3599</v>
      </c>
      <c r="C119" s="18" t="s">
        <v>3604</v>
      </c>
      <c r="D119" s="18" t="s">
        <v>3783</v>
      </c>
      <c r="E119" s="18" t="s">
        <v>3607</v>
      </c>
      <c r="F119" s="18" t="s">
        <v>1048</v>
      </c>
      <c r="G119" s="18" t="s">
        <v>1049</v>
      </c>
      <c r="H119" s="19" t="s">
        <v>37</v>
      </c>
      <c r="I119" s="19" t="s">
        <v>37</v>
      </c>
      <c r="J119" s="39" t="str" cm="1">
        <f t="array" ref="J119">_xlfn.LET(_xlpm.cls,A119, _xlpm.ord,IFERROR(B119,"#N/C"), _xlpm.subord,IFERROR(C119,"#N/C"), _xlpm.infr,IFERROR(D119,"#N/C"), _xlpm.sf,IFERROR(E119,"#N/C"), _xlpm.fam,IFERROR(F119,"#N/C"), _xlpm.subfam,IF(TRIM(G119)="-","#N/C",IFERROR(G119,"#N/C")),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_xlpm.fallback,IF(IFERROR(B119,"#N/C")="#N/C",A119,IF(IFERROR(C119,"#N/C")="#N/C",B119,IF(IFERROR(D119,"#N/C")="#N/C",C119,IF(IFERROR(E119,"#N/C")="#N/C",D119,IF(IFERROR(F119,"#N/C")="#N/C",E119,IF(IFERROR(G119,"#N/C")="#N/C",F119,"#N/C")))))), _xlpm.finalResult,IF(OR(_xlpm.computedResult="",_xlpm.computedResult="#N/C"),_xlpm.fallback,_xlpm.computedResult), INDEX(_xlpm.finalResult,1))</f>
        <v>bug</v>
      </c>
      <c r="K119" s="14" t="str">
        <f t="shared" si="1"/>
        <v>Insecta.Hemiptera.Heteroptera.Pentatomomorpha.Miroidea.Miridae.Mirinae.#N/C.#N/C</v>
      </c>
      <c r="L119" s="15">
        <f>+COUNTIF(Monitoring!AJ:AJ,K119)</f>
        <v>1</v>
      </c>
    </row>
    <row r="120" spans="1:12" x14ac:dyDescent="0.25">
      <c r="A120" s="18" t="s">
        <v>85</v>
      </c>
      <c r="B120" s="18" t="s">
        <v>3599</v>
      </c>
      <c r="C120" s="18" t="s">
        <v>3604</v>
      </c>
      <c r="D120" s="18" t="s">
        <v>3783</v>
      </c>
      <c r="E120" s="18" t="s">
        <v>3607</v>
      </c>
      <c r="F120" s="18" t="s">
        <v>1048</v>
      </c>
      <c r="G120" s="18" t="s">
        <v>3608</v>
      </c>
      <c r="H120" s="19" t="s">
        <v>3609</v>
      </c>
      <c r="I120" s="19" t="s">
        <v>37</v>
      </c>
      <c r="J120" s="39" t="str" cm="1">
        <f t="array" ref="J120">_xlfn.LET(_xlpm.cls,A120, _xlpm.ord,IFERROR(B120,"#N/C"), _xlpm.subord,IFERROR(C120,"#N/C"), _xlpm.infr,IFERROR(D120,"#N/C"), _xlpm.sf,IFERROR(E120,"#N/C"), _xlpm.fam,IFERROR(F120,"#N/C"), _xlpm.subfam,IF(TRIM(G120)="-","#N/C",IFERROR(G120,"#N/C")),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_xlpm.fallback,IF(IFERROR(B120,"#N/C")="#N/C",A120,IF(IFERROR(C120,"#N/C")="#N/C",B120,IF(IFERROR(D120,"#N/C")="#N/C",C120,IF(IFERROR(E120,"#N/C")="#N/C",D120,IF(IFERROR(F120,"#N/C")="#N/C",E120,IF(IFERROR(G120,"#N/C")="#N/C",F120,"#N/C")))))), _xlpm.finalResult,IF(OR(_xlpm.computedResult="",_xlpm.computedResult="#N/C"),_xlpm.fallback,_xlpm.computedResult), INDEX(_xlpm.finalResult,1))</f>
        <v>bug</v>
      </c>
      <c r="K120" s="14" t="str">
        <f t="shared" si="1"/>
        <v>Insecta.Hemiptera.Heteroptera.Pentatomomorpha.Miroidea.Miridae.Orthotylinae.Orthotylus.#N/C</v>
      </c>
      <c r="L120" s="15">
        <f>+COUNTIF(Monitoring!AJ:AJ,K120)</f>
        <v>0</v>
      </c>
    </row>
    <row r="121" spans="1:12" x14ac:dyDescent="0.25">
      <c r="A121" s="18" t="s">
        <v>85</v>
      </c>
      <c r="B121" s="18" t="s">
        <v>1308</v>
      </c>
      <c r="C121" s="18" t="s">
        <v>37</v>
      </c>
      <c r="D121" s="18" t="str">
        <f>+IFERROR(IF(E121="#N/C","#N/C",INDEX(ClassificationClasses!D:D,MATCH(E121,ClassificationClasses!E:E,0))),"ERROR")</f>
        <v>#N/C</v>
      </c>
      <c r="E121" s="18" t="s">
        <v>37</v>
      </c>
      <c r="F121" s="18" t="s">
        <v>37</v>
      </c>
      <c r="G121" s="18" t="s">
        <v>37</v>
      </c>
      <c r="H121" s="19" t="s">
        <v>37</v>
      </c>
      <c r="I121" s="19" t="s">
        <v>37</v>
      </c>
      <c r="J121" s="39" t="str" cm="1">
        <f t="array" ref="J121">_xlfn.LET(_xlpm.cls,A121, _xlpm.ord,IFERROR(B121,"#N/C"), _xlpm.subord,IFERROR(C121,"#N/C"), _xlpm.infr,IFERROR(D121,"#N/C"), _xlpm.sf,IFERROR(E121,"#N/C"), _xlpm.fam,IFERROR(F121,"#N/C"), _xlpm.subfam,IF(TRIM(G121)="-","#N/C",IFERROR(G121,"#N/C")),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_xlpm.fallback,IF(IFERROR(B121,"#N/C")="#N/C",A121,IF(IFERROR(C121,"#N/C")="#N/C",B121,IF(IFERROR(D121,"#N/C")="#N/C",C121,IF(IFERROR(E121,"#N/C")="#N/C",D121,IF(IFERROR(F121,"#N/C")="#N/C",E121,IF(IFERROR(G121,"#N/C")="#N/C",F121,"#N/C")))))), _xlpm.finalResult,IF(OR(_xlpm.computedResult="",_xlpm.computedResult="#N/C"),_xlpm.fallback,_xlpm.computedResult), INDEX(_xlpm.finalResult,1))</f>
        <v>Hymenoptera</v>
      </c>
      <c r="K121" s="14" t="str">
        <f t="shared" si="1"/>
        <v>Insecta.Hymenoptera.#N/C.#N/C.#N/C.#N/C.#N/C.#N/C.#N/C</v>
      </c>
      <c r="L121" s="15">
        <f>+COUNTIF(Monitoring!AJ:AJ,K121)</f>
        <v>0</v>
      </c>
    </row>
    <row r="122" spans="1:12" x14ac:dyDescent="0.25">
      <c r="A122" s="18" t="s">
        <v>85</v>
      </c>
      <c r="B122" s="18" t="s">
        <v>1308</v>
      </c>
      <c r="C122" s="18" t="s">
        <v>1309</v>
      </c>
      <c r="D122" s="18" t="str">
        <f>+IFERROR(IF(E122="#N/C","#N/C",INDEX(ClassificationClasses!D:D,MATCH(E122,ClassificationClasses!E:E,0))),"ERROR")</f>
        <v>#N/C</v>
      </c>
      <c r="E122" s="18" t="s">
        <v>37</v>
      </c>
      <c r="F122" s="18" t="s">
        <v>37</v>
      </c>
      <c r="G122" s="18" t="s">
        <v>37</v>
      </c>
      <c r="H122" s="19" t="s">
        <v>37</v>
      </c>
      <c r="I122" s="19" t="s">
        <v>37</v>
      </c>
      <c r="J122" s="39" t="str" cm="1">
        <f t="array" ref="J122">_xlfn.LET(_xlpm.cls,A122, _xlpm.ord,IFERROR(B122,"#N/C"), _xlpm.subord,IFERROR(C122,"#N/C"), _xlpm.infr,IFERROR(D122,"#N/C"), _xlpm.sf,IFERROR(E122,"#N/C"), _xlpm.fam,IFERROR(F122,"#N/C"), _xlpm.subfam,IF(TRIM(G122)="-","#N/C",IFERROR(G122,"#N/C")),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_xlpm.fallback,IF(IFERROR(B122,"#N/C")="#N/C",A122,IF(IFERROR(C122,"#N/C")="#N/C",B122,IF(IFERROR(D122,"#N/C")="#N/C",C122,IF(IFERROR(E122,"#N/C")="#N/C",D122,IF(IFERROR(F122,"#N/C")="#N/C",E122,IF(IFERROR(G122,"#N/C")="#N/C",F122,"#N/C")))))), _xlpm.finalResult,IF(OR(_xlpm.computedResult="",_xlpm.computedResult="#N/C"),_xlpm.fallback,_xlpm.computedResult), INDEX(_xlpm.finalResult,1))</f>
        <v>Apocrita</v>
      </c>
      <c r="K122" s="14" t="str">
        <f t="shared" si="1"/>
        <v>Insecta.Hymenoptera.Apocrita.#N/C.#N/C.#N/C.#N/C.#N/C.#N/C</v>
      </c>
      <c r="L122" s="15">
        <f>+COUNTIF(Monitoring!AJ:AJ,K122)</f>
        <v>0</v>
      </c>
    </row>
    <row r="123" spans="1:12" x14ac:dyDescent="0.25">
      <c r="A123" s="12" t="s">
        <v>85</v>
      </c>
      <c r="B123" s="12" t="s">
        <v>1308</v>
      </c>
      <c r="C123" s="12" t="s">
        <v>1309</v>
      </c>
      <c r="D123" s="18" t="str">
        <f>+IFERROR(IF(E123="#N/C","#N/C",INDEX(ClassificationClasses!D:D,MATCH(E123,ClassificationClasses!E:E,0))),"ERROR")</f>
        <v>Aculeata</v>
      </c>
      <c r="E123" s="12" t="s">
        <v>3610</v>
      </c>
      <c r="F123" s="12" t="s">
        <v>3611</v>
      </c>
      <c r="G123" s="12" t="s">
        <v>134</v>
      </c>
      <c r="H123" s="13" t="s">
        <v>37</v>
      </c>
      <c r="I123" s="13" t="s">
        <v>37</v>
      </c>
      <c r="J123" s="39" t="str" cm="1">
        <f t="array" ref="J123">_xlfn.LET(_xlpm.cls,A123, _xlpm.ord,IFERROR(B123,"#N/C"), _xlpm.subord,IFERROR(C123,"#N/C"), _xlpm.infr,IFERROR(D123,"#N/C"), _xlpm.sf,IFERROR(E123,"#N/C"), _xlpm.fam,IFERROR(F123,"#N/C"), _xlpm.subfam,IF(TRIM(G123)="-","#N/C",IFERROR(G123,"#N/C")),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_xlpm.fallback,IF(IFERROR(B123,"#N/C")="#N/C",A123,IF(IFERROR(C123,"#N/C")="#N/C",B123,IF(IFERROR(D123,"#N/C")="#N/C",C123,IF(IFERROR(E123,"#N/C")="#N/C",D123,IF(IFERROR(F123,"#N/C")="#N/C",E123,IF(IFERROR(G123,"#N/C")="#N/C",F123,"#N/C")))))), _xlpm.finalResult,IF(OR(_xlpm.computedResult="",_xlpm.computedResult="#N/C"),_xlpm.fallback,_xlpm.computedResult), INDEX(_xlpm.finalResult,1))</f>
        <v>bee</v>
      </c>
      <c r="K123" s="14" t="str">
        <f t="shared" si="1"/>
        <v>Insecta.Hymenoptera.Apocrita.Aculeata.Apoidea.Apidae.Apinae.#N/C.#N/C</v>
      </c>
      <c r="L123" s="15">
        <f>+COUNTIF(Monitoring!AJ:AJ,K123)</f>
        <v>1</v>
      </c>
    </row>
    <row r="124" spans="1:12" x14ac:dyDescent="0.25">
      <c r="A124" s="18" t="s">
        <v>85</v>
      </c>
      <c r="B124" s="18" t="s">
        <v>1308</v>
      </c>
      <c r="C124" s="18" t="s">
        <v>1309</v>
      </c>
      <c r="D124" s="18" t="str">
        <f>+IFERROR(IF(E124="#N/C","#N/C",INDEX(ClassificationClasses!D:D,MATCH(E124,ClassificationClasses!E:E,0))),"ERROR")</f>
        <v>Aculeata</v>
      </c>
      <c r="E124" s="18" t="s">
        <v>3610</v>
      </c>
      <c r="F124" s="18" t="s">
        <v>3611</v>
      </c>
      <c r="G124" s="18" t="s">
        <v>134</v>
      </c>
      <c r="H124" s="20" t="s">
        <v>3612</v>
      </c>
      <c r="I124" s="20" t="s">
        <v>37</v>
      </c>
      <c r="J124" s="39" t="str" cm="1">
        <f t="array" ref="J124">_xlfn.LET(_xlpm.cls,A124, _xlpm.ord,IFERROR(B124,"#N/C"), _xlpm.subord,IFERROR(C124,"#N/C"), _xlpm.infr,IFERROR(D124,"#N/C"), _xlpm.sf,IFERROR(E124,"#N/C"), _xlpm.fam,IFERROR(F124,"#N/C"), _xlpm.subfam,IF(TRIM(G124)="-","#N/C",IFERROR(G124,"#N/C")),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_xlpm.fallback,IF(IFERROR(B124,"#N/C")="#N/C",A124,IF(IFERROR(C124,"#N/C")="#N/C",B124,IF(IFERROR(D124,"#N/C")="#N/C",C124,IF(IFERROR(E124,"#N/C")="#N/C",D124,IF(IFERROR(F124,"#N/C")="#N/C",E124,IF(IFERROR(G124,"#N/C")="#N/C",F124,"#N/C")))))), _xlpm.finalResult,IF(OR(_xlpm.computedResult="",_xlpm.computedResult="#N/C"),_xlpm.fallback,_xlpm.computedResult), INDEX(_xlpm.finalResult,1))</f>
        <v>bee</v>
      </c>
      <c r="K124" s="14" t="str">
        <f t="shared" si="1"/>
        <v>Insecta.Hymenoptera.Apocrita.Aculeata.Apoidea.Apidae.Apinae.Bombus.#N/C</v>
      </c>
      <c r="L124" s="15">
        <f>+COUNTIF(Monitoring!AJ:AJ,K124)</f>
        <v>0</v>
      </c>
    </row>
    <row r="125" spans="1:12" x14ac:dyDescent="0.25">
      <c r="A125" s="18" t="s">
        <v>85</v>
      </c>
      <c r="B125" s="18" t="s">
        <v>1308</v>
      </c>
      <c r="C125" s="18" t="s">
        <v>1309</v>
      </c>
      <c r="D125" s="18" t="str">
        <f>+IFERROR(IF(E125="#N/C","#N/C",INDEX(ClassificationClasses!D:D,MATCH(E125,ClassificationClasses!E:E,0))),"ERROR")</f>
        <v>Aculeata</v>
      </c>
      <c r="E125" s="18" t="s">
        <v>3610</v>
      </c>
      <c r="F125" s="18" t="s">
        <v>933</v>
      </c>
      <c r="G125" s="18" t="s">
        <v>3613</v>
      </c>
      <c r="H125" s="19" t="s">
        <v>3614</v>
      </c>
      <c r="I125" s="19" t="s">
        <v>37</v>
      </c>
      <c r="J125" s="39" t="str" cm="1">
        <f t="array" ref="J125">_xlfn.LET(_xlpm.cls,A125, _xlpm.ord,IFERROR(B125,"#N/C"), _xlpm.subord,IFERROR(C125,"#N/C"), _xlpm.infr,IFERROR(D125,"#N/C"), _xlpm.sf,IFERROR(E125,"#N/C"), _xlpm.fam,IFERROR(F125,"#N/C"), _xlpm.subfam,IF(TRIM(G125)="-","#N/C",IFERROR(G125,"#N/C")),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_xlpm.fallback,IF(IFERROR(B125,"#N/C")="#N/C",A125,IF(IFERROR(C125,"#N/C")="#N/C",B125,IF(IFERROR(D125,"#N/C")="#N/C",C125,IF(IFERROR(E125,"#N/C")="#N/C",D125,IF(IFERROR(F125,"#N/C")="#N/C",E125,IF(IFERROR(G125,"#N/C")="#N/C",F125,"#N/C")))))), _xlpm.finalResult,IF(OR(_xlpm.computedResult="",_xlpm.computedResult="#N/C"),_xlpm.fallback,_xlpm.computedResult), INDEX(_xlpm.finalResult,1))</f>
        <v>Apoidea</v>
      </c>
      <c r="K125" s="14" t="str">
        <f t="shared" si="1"/>
        <v>Insecta.Hymenoptera.Apocrita.Aculeata.Apoidea.Crabronidae.Astatinae.Astata.#N/C</v>
      </c>
      <c r="L125" s="15">
        <f>+COUNTIF(Monitoring!AJ:AJ,K125)</f>
        <v>0</v>
      </c>
    </row>
    <row r="126" spans="1:12" x14ac:dyDescent="0.25">
      <c r="A126" s="18" t="s">
        <v>85</v>
      </c>
      <c r="B126" s="18" t="s">
        <v>1308</v>
      </c>
      <c r="C126" s="18" t="s">
        <v>1309</v>
      </c>
      <c r="D126" s="18" t="str">
        <f>+IFERROR(IF(E126="#N/C","#N/C",INDEX(ClassificationClasses!D:D,MATCH(E126,ClassificationClasses!E:E,0))),"ERROR")</f>
        <v>Aculeata</v>
      </c>
      <c r="E126" s="18" t="s">
        <v>3610</v>
      </c>
      <c r="F126" s="18" t="s">
        <v>933</v>
      </c>
      <c r="G126" s="18" t="s">
        <v>934</v>
      </c>
      <c r="H126" s="19" t="s">
        <v>935</v>
      </c>
      <c r="I126" s="19" t="s">
        <v>37</v>
      </c>
      <c r="J126" s="39" t="str" cm="1">
        <f t="array" ref="J126">_xlfn.LET(_xlpm.cls,A126, _xlpm.ord,IFERROR(B126,"#N/C"), _xlpm.subord,IFERROR(C126,"#N/C"), _xlpm.infr,IFERROR(D126,"#N/C"), _xlpm.sf,IFERROR(E126,"#N/C"), _xlpm.fam,IFERROR(F126,"#N/C"), _xlpm.subfam,IF(TRIM(G126)="-","#N/C",IFERROR(G126,"#N/C")),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_xlpm.fallback,IF(IFERROR(B126,"#N/C")="#N/C",A126,IF(IFERROR(C126,"#N/C")="#N/C",B126,IF(IFERROR(D126,"#N/C")="#N/C",C126,IF(IFERROR(E126,"#N/C")="#N/C",D126,IF(IFERROR(F126,"#N/C")="#N/C",E126,IF(IFERROR(G126,"#N/C")="#N/C",F126,"#N/C")))))), _xlpm.finalResult,IF(OR(_xlpm.computedResult="",_xlpm.computedResult="#N/C"),_xlpm.fallback,_xlpm.computedResult), INDEX(_xlpm.finalResult,1))</f>
        <v>Apoidea</v>
      </c>
      <c r="K126" s="14" t="str">
        <f t="shared" si="1"/>
        <v>Insecta.Hymenoptera.Apocrita.Aculeata.Apoidea.Crabronidae.Crabroninae.Oxybelus.#N/C</v>
      </c>
      <c r="L126" s="15">
        <f>+COUNTIF(Monitoring!AJ:AJ,K126)</f>
        <v>1</v>
      </c>
    </row>
    <row r="127" spans="1:12" x14ac:dyDescent="0.25">
      <c r="A127" s="18" t="s">
        <v>85</v>
      </c>
      <c r="B127" s="18" t="s">
        <v>1308</v>
      </c>
      <c r="C127" s="18" t="s">
        <v>1309</v>
      </c>
      <c r="D127" s="18" t="str">
        <f>+IFERROR(IF(E127="#N/C","#N/C",INDEX(ClassificationClasses!D:D,MATCH(E127,ClassificationClasses!E:E,0))),"ERROR")</f>
        <v>Aculeata</v>
      </c>
      <c r="E127" s="18" t="s">
        <v>3610</v>
      </c>
      <c r="F127" s="18" t="s">
        <v>933</v>
      </c>
      <c r="G127" s="18" t="s">
        <v>1401</v>
      </c>
      <c r="H127" s="19" t="s">
        <v>1402</v>
      </c>
      <c r="I127" s="19" t="s">
        <v>37</v>
      </c>
      <c r="J127" s="39" t="str" cm="1">
        <f t="array" ref="J127">_xlfn.LET(_xlpm.cls,A127, _xlpm.ord,IFERROR(B127,"#N/C"), _xlpm.subord,IFERROR(C127,"#N/C"), _xlpm.infr,IFERROR(D127,"#N/C"), _xlpm.sf,IFERROR(E127,"#N/C"), _xlpm.fam,IFERROR(F127,"#N/C"), _xlpm.subfam,IF(TRIM(G127)="-","#N/C",IFERROR(G127,"#N/C")),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_xlpm.fallback,IF(IFERROR(B127,"#N/C")="#N/C",A127,IF(IFERROR(C127,"#N/C")="#N/C",B127,IF(IFERROR(D127,"#N/C")="#N/C",C127,IF(IFERROR(E127,"#N/C")="#N/C",D127,IF(IFERROR(F127,"#N/C")="#N/C",E127,IF(IFERROR(G127,"#N/C")="#N/C",F127,"#N/C")))))), _xlpm.finalResult,IF(OR(_xlpm.computedResult="",_xlpm.computedResult="#N/C"),_xlpm.fallback,_xlpm.computedResult), INDEX(_xlpm.finalResult,1))</f>
        <v>Apoidea</v>
      </c>
      <c r="K127" s="14" t="str">
        <f t="shared" si="1"/>
        <v>Insecta.Hymenoptera.Apocrita.Aculeata.Apoidea.Crabronidae.Pemphredoninae.Pemphredon.#N/C</v>
      </c>
      <c r="L127" s="15">
        <f>+COUNTIF(Monitoring!AJ:AJ,K127)</f>
        <v>1</v>
      </c>
    </row>
    <row r="128" spans="1:12" x14ac:dyDescent="0.25">
      <c r="A128" s="12" t="s">
        <v>85</v>
      </c>
      <c r="B128" s="12" t="s">
        <v>1308</v>
      </c>
      <c r="C128" s="12" t="s">
        <v>1309</v>
      </c>
      <c r="D128" s="18" t="str">
        <f>+IFERROR(IF(E128="#N/C","#N/C",INDEX(ClassificationClasses!D:D,MATCH(E128,ClassificationClasses!E:E,0))),"ERROR")</f>
        <v>Parasitica</v>
      </c>
      <c r="E128" s="12" t="s">
        <v>1327</v>
      </c>
      <c r="F128" s="12" t="s">
        <v>1328</v>
      </c>
      <c r="G128" s="12" t="s">
        <v>37</v>
      </c>
      <c r="H128" s="13" t="s">
        <v>37</v>
      </c>
      <c r="I128" s="13" t="s">
        <v>37</v>
      </c>
      <c r="J128" s="39" t="str" cm="1">
        <f t="array" ref="J128">_xlfn.LET(_xlpm.cls,A128, _xlpm.ord,IFERROR(B128,"#N/C"), _xlpm.subord,IFERROR(C128,"#N/C"), _xlpm.infr,IFERROR(D128,"#N/C"), _xlpm.sf,IFERROR(E128,"#N/C"), _xlpm.fam,IFERROR(F128,"#N/C"), _xlpm.subfam,IF(TRIM(G128)="-","#N/C",IFERROR(G128,"#N/C")),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_xlpm.fallback,IF(IFERROR(B128,"#N/C")="#N/C",A128,IF(IFERROR(C128,"#N/C")="#N/C",B128,IF(IFERROR(D128,"#N/C")="#N/C",C128,IF(IFERROR(E128,"#N/C")="#N/C",D128,IF(IFERROR(F128,"#N/C")="#N/C",E128,IF(IFERROR(G128,"#N/C")="#N/C",F128,"#N/C")))))), _xlpm.finalResult,IF(OR(_xlpm.computedResult="",_xlpm.computedResult="#N/C"),_xlpm.fallback,_xlpm.computedResult), INDEX(_xlpm.finalResult,1))</f>
        <v>parasitoid_wasp_small</v>
      </c>
      <c r="K128" s="14" t="str">
        <f t="shared" si="1"/>
        <v>Insecta.Hymenoptera.Apocrita.Parasitica.Chalcidoidea.Eulophidae.#N/C.#N/C.#N/C</v>
      </c>
      <c r="L128" s="15">
        <f>+COUNTIF(Monitoring!AJ:AJ,K128)</f>
        <v>1</v>
      </c>
    </row>
    <row r="129" spans="1:12" x14ac:dyDescent="0.25">
      <c r="A129" s="18" t="s">
        <v>85</v>
      </c>
      <c r="B129" s="18" t="s">
        <v>1308</v>
      </c>
      <c r="C129" s="18" t="s">
        <v>1309</v>
      </c>
      <c r="D129" s="18" t="str">
        <f>+IFERROR(IF(E129="#N/C","#N/C",INDEX(ClassificationClasses!D:D,MATCH(E129,ClassificationClasses!E:E,0))),"ERROR")</f>
        <v>Parasitica</v>
      </c>
      <c r="E129" s="18" t="s">
        <v>248</v>
      </c>
      <c r="F129" s="18" t="s">
        <v>37</v>
      </c>
      <c r="G129" s="18" t="s">
        <v>37</v>
      </c>
      <c r="H129" s="19" t="s">
        <v>37</v>
      </c>
      <c r="I129" s="19" t="s">
        <v>37</v>
      </c>
      <c r="J129" s="39" t="str" cm="1">
        <f t="array" ref="J129">_xlfn.LET(_xlpm.cls,A129, _xlpm.ord,IFERROR(B129,"#N/C"), _xlpm.subord,IFERROR(C129,"#N/C"), _xlpm.infr,IFERROR(D129,"#N/C"), _xlpm.sf,IFERROR(E129,"#N/C"), _xlpm.fam,IFERROR(F129,"#N/C"), _xlpm.subfam,IF(TRIM(G129)="-","#N/C",IFERROR(G129,"#N/C")),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_xlpm.fallback,IF(IFERROR(B129,"#N/C")="#N/C",A129,IF(IFERROR(C129,"#N/C")="#N/C",B129,IF(IFERROR(D129,"#N/C")="#N/C",C129,IF(IFERROR(E129,"#N/C")="#N/C",D129,IF(IFERROR(F129,"#N/C")="#N/C",E129,IF(IFERROR(G129,"#N/C")="#N/C",F129,"#N/C")))))), _xlpm.finalResult,IF(OR(_xlpm.computedResult="",_xlpm.computedResult="#N/C"),_xlpm.fallback,_xlpm.computedResult), INDEX(_xlpm.finalResult,1))</f>
        <v>Ichneumonoidea</v>
      </c>
      <c r="K129" s="14" t="str">
        <f t="shared" si="1"/>
        <v>Insecta.Hymenoptera.Apocrita.Parasitica.Ichneumonoidea.#N/C.#N/C.#N/C.#N/C</v>
      </c>
      <c r="L129" s="15">
        <f>+COUNTIF(Monitoring!AJ:AJ,K129)</f>
        <v>0</v>
      </c>
    </row>
    <row r="130" spans="1:12" x14ac:dyDescent="0.25">
      <c r="A130" s="18" t="s">
        <v>85</v>
      </c>
      <c r="B130" s="18" t="s">
        <v>1308</v>
      </c>
      <c r="C130" s="18" t="s">
        <v>1309</v>
      </c>
      <c r="D130" s="18" t="str">
        <f>+IFERROR(IF(E130="#N/C","#N/C",INDEX(ClassificationClasses!D:D,MATCH(E130,ClassificationClasses!E:E,0))),"ERROR")</f>
        <v>Parasitica</v>
      </c>
      <c r="E130" s="18" t="s">
        <v>248</v>
      </c>
      <c r="F130" s="18" t="s">
        <v>3615</v>
      </c>
      <c r="G130" s="18" t="s">
        <v>3616</v>
      </c>
      <c r="H130" s="19" t="s">
        <v>37</v>
      </c>
      <c r="I130" s="19" t="s">
        <v>37</v>
      </c>
      <c r="J130" s="39" t="str" cm="1">
        <f t="array" ref="J130">_xlfn.LET(_xlpm.cls,A130, _xlpm.ord,IFERROR(B130,"#N/C"), _xlpm.subord,IFERROR(C130,"#N/C"), _xlpm.infr,IFERROR(D130,"#N/C"), _xlpm.sf,IFERROR(E130,"#N/C"), _xlpm.fam,IFERROR(F130,"#N/C"), _xlpm.subfam,IF(TRIM(G130)="-","#N/C",IFERROR(G130,"#N/C")),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_xlpm.fallback,IF(IFERROR(B130,"#N/C")="#N/C",A130,IF(IFERROR(C130,"#N/C")="#N/C",B130,IF(IFERROR(D130,"#N/C")="#N/C",C130,IF(IFERROR(E130,"#N/C")="#N/C",D130,IF(IFERROR(F130,"#N/C")="#N/C",E130,IF(IFERROR(G130,"#N/C")="#N/C",F130,"#N/C")))))), _xlpm.finalResult,IF(OR(_xlpm.computedResult="",_xlpm.computedResult="#N/C"),_xlpm.fallback,_xlpm.computedResult), INDEX(_xlpm.finalResult,1))</f>
        <v>Ichneumonoidea</v>
      </c>
      <c r="K130" s="14" t="str">
        <f t="shared" si="1"/>
        <v>Insecta.Hymenoptera.Apocrita.Parasitica.Ichneumonoidea.Braconidae.Macrocentrinae.#N/C.#N/C</v>
      </c>
      <c r="L130" s="15">
        <f>+COUNTIF(Monitoring!AJ:AJ,K130)</f>
        <v>0</v>
      </c>
    </row>
    <row r="131" spans="1:12" x14ac:dyDescent="0.25">
      <c r="A131" s="18" t="s">
        <v>85</v>
      </c>
      <c r="B131" s="18" t="s">
        <v>1308</v>
      </c>
      <c r="C131" s="18" t="s">
        <v>1309</v>
      </c>
      <c r="D131" s="18" t="str">
        <f>+IFERROR(IF(E131="#N/C","#N/C",INDEX(ClassificationClasses!D:D,MATCH(E131,ClassificationClasses!E:E,0))),"ERROR")</f>
        <v>Parasitica</v>
      </c>
      <c r="E131" s="18" t="s">
        <v>248</v>
      </c>
      <c r="F131" s="18" t="s">
        <v>545</v>
      </c>
      <c r="G131" s="18" t="s">
        <v>3617</v>
      </c>
      <c r="H131" s="19" t="s">
        <v>3618</v>
      </c>
      <c r="I131" s="19" t="s">
        <v>37</v>
      </c>
      <c r="J131" s="39" t="str" cm="1">
        <f t="array" ref="J131">_xlfn.LET(_xlpm.cls,A131, _xlpm.ord,IFERROR(B131,"#N/C"), _xlpm.subord,IFERROR(C131,"#N/C"), _xlpm.infr,IFERROR(D131,"#N/C"), _xlpm.sf,IFERROR(E131,"#N/C"), _xlpm.fam,IFERROR(F131,"#N/C"), _xlpm.subfam,IF(TRIM(G131)="-","#N/C",IFERROR(G131,"#N/C")),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_xlpm.fallback,IF(IFERROR(B131,"#N/C")="#N/C",A131,IF(IFERROR(C131,"#N/C")="#N/C",B131,IF(IFERROR(D131,"#N/C")="#N/C",C131,IF(IFERROR(E131,"#N/C")="#N/C",D131,IF(IFERROR(F131,"#N/C")="#N/C",E131,IF(IFERROR(G131,"#N/C")="#N/C",F131,"#N/C")))))), _xlpm.finalResult,IF(OR(_xlpm.computedResult="",_xlpm.computedResult="#N/C"),_xlpm.fallback,_xlpm.computedResult), INDEX(_xlpm.finalResult,1))</f>
        <v>Ichneumonidae</v>
      </c>
      <c r="K131" s="14" t="str">
        <f t="shared" ref="K131:K194" si="2">+CONCATENATE(A131,".",B131,".",C131,".",D131,".",E131,".",F131,".",G131,".",H131,".",I131)</f>
        <v>Insecta.Hymenoptera.Apocrita.Parasitica.Ichneumonoidea.Ichneumonidae.	Banchinae.Exetastes.#N/C</v>
      </c>
      <c r="L131" s="15">
        <f>+COUNTIF(Monitoring!AJ:AJ,K131)</f>
        <v>0</v>
      </c>
    </row>
    <row r="132" spans="1:12" x14ac:dyDescent="0.25">
      <c r="A132" s="18" t="s">
        <v>85</v>
      </c>
      <c r="B132" s="18" t="s">
        <v>1308</v>
      </c>
      <c r="C132" s="18" t="s">
        <v>1309</v>
      </c>
      <c r="D132" s="18" t="str">
        <f>+IFERROR(IF(E132="#N/C","#N/C",INDEX(ClassificationClasses!D:D,MATCH(E132,ClassificationClasses!E:E,0))),"ERROR")</f>
        <v>Parasitica</v>
      </c>
      <c r="E132" s="18" t="s">
        <v>248</v>
      </c>
      <c r="F132" s="18" t="s">
        <v>545</v>
      </c>
      <c r="G132" s="18" t="s">
        <v>37</v>
      </c>
      <c r="H132" s="19" t="s">
        <v>37</v>
      </c>
      <c r="I132" s="19" t="s">
        <v>37</v>
      </c>
      <c r="J132" s="39" t="str" cm="1">
        <f t="array" ref="J132">_xlfn.LET(_xlpm.cls,A132, _xlpm.ord,IFERROR(B132,"#N/C"), _xlpm.subord,IFERROR(C132,"#N/C"), _xlpm.infr,IFERROR(D132,"#N/C"), _xlpm.sf,IFERROR(E132,"#N/C"), _xlpm.fam,IFERROR(F132,"#N/C"), _xlpm.subfam,IF(TRIM(G132)="-","#N/C",IFERROR(G132,"#N/C")),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_xlpm.fallback,IF(IFERROR(B132,"#N/C")="#N/C",A132,IF(IFERROR(C132,"#N/C")="#N/C",B132,IF(IFERROR(D132,"#N/C")="#N/C",C132,IF(IFERROR(E132,"#N/C")="#N/C",D132,IF(IFERROR(F132,"#N/C")="#N/C",E132,IF(IFERROR(G132,"#N/C")="#N/C",F132,"#N/C")))))), _xlpm.finalResult,IF(OR(_xlpm.computedResult="",_xlpm.computedResult="#N/C"),_xlpm.fallback,_xlpm.computedResult), INDEX(_xlpm.finalResult,1))</f>
        <v>Ichneumonidae</v>
      </c>
      <c r="K132" s="14" t="str">
        <f t="shared" si="2"/>
        <v>Insecta.Hymenoptera.Apocrita.Parasitica.Ichneumonoidea.Ichneumonidae.#N/C.#N/C.#N/C</v>
      </c>
      <c r="L132" s="15">
        <f>+COUNTIF(Monitoring!AJ:AJ,K132)</f>
        <v>3</v>
      </c>
    </row>
    <row r="133" spans="1:12" x14ac:dyDescent="0.25">
      <c r="A133" s="12" t="s">
        <v>85</v>
      </c>
      <c r="B133" s="12" t="s">
        <v>1308</v>
      </c>
      <c r="C133" s="12" t="s">
        <v>1309</v>
      </c>
      <c r="D133" s="18" t="str">
        <f>+IFERROR(IF(E133="#N/C","#N/C",INDEX(ClassificationClasses!D:D,MATCH(E133,ClassificationClasses!E:E,0))),"ERROR")</f>
        <v>Parasitica</v>
      </c>
      <c r="E133" s="12" t="s">
        <v>248</v>
      </c>
      <c r="F133" s="12" t="s">
        <v>545</v>
      </c>
      <c r="G133" s="12" t="s">
        <v>3619</v>
      </c>
      <c r="H133" s="13" t="s">
        <v>37</v>
      </c>
      <c r="I133" s="13" t="s">
        <v>37</v>
      </c>
      <c r="J133" s="39" t="str" cm="1">
        <f t="array" ref="J133">_xlfn.LET(_xlpm.cls,A133, _xlpm.ord,IFERROR(B133,"#N/C"), _xlpm.subord,IFERROR(C133,"#N/C"), _xlpm.infr,IFERROR(D133,"#N/C"), _xlpm.sf,IFERROR(E133,"#N/C"), _xlpm.fam,IFERROR(F133,"#N/C"), _xlpm.subfam,IF(TRIM(G133)="-","#N/C",IFERROR(G133,"#N/C")),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_xlpm.fallback,IF(IFERROR(B133,"#N/C")="#N/C",A133,IF(IFERROR(C133,"#N/C")="#N/C",B133,IF(IFERROR(D133,"#N/C")="#N/C",C133,IF(IFERROR(E133,"#N/C")="#N/C",D133,IF(IFERROR(F133,"#N/C")="#N/C",E133,IF(IFERROR(G133,"#N/C")="#N/C",F133,"#N/C")))))), _xlpm.finalResult,IF(OR(_xlpm.computedResult="",_xlpm.computedResult="#N/C"),_xlpm.fallback,_xlpm.computedResult), INDEX(_xlpm.finalResult,1))</f>
        <v>Ichneumonidae</v>
      </c>
      <c r="K133" s="14" t="str">
        <f t="shared" si="2"/>
        <v>Insecta.Hymenoptera.Apocrita.Parasitica.Ichneumonoidea.Ichneumonidae.Banchinae.#N/C.#N/C</v>
      </c>
      <c r="L133" s="15">
        <f>+COUNTIF(Monitoring!AJ:AJ,K133)</f>
        <v>0</v>
      </c>
    </row>
    <row r="134" spans="1:12" x14ac:dyDescent="0.25">
      <c r="A134" s="18" t="s">
        <v>85</v>
      </c>
      <c r="B134" s="18" t="s">
        <v>1308</v>
      </c>
      <c r="C134" s="18" t="s">
        <v>1309</v>
      </c>
      <c r="D134" s="18" t="str">
        <f>+IFERROR(IF(E134="#N/C","#N/C",INDEX(ClassificationClasses!D:D,MATCH(E134,ClassificationClasses!E:E,0))),"ERROR")</f>
        <v>Parasitica</v>
      </c>
      <c r="E134" s="18" t="s">
        <v>248</v>
      </c>
      <c r="F134" s="18" t="s">
        <v>545</v>
      </c>
      <c r="G134" s="18" t="s">
        <v>3620</v>
      </c>
      <c r="H134" s="19" t="s">
        <v>753</v>
      </c>
      <c r="I134" s="19" t="s">
        <v>37</v>
      </c>
      <c r="J134" s="39" t="str" cm="1">
        <f t="array" ref="J134">_xlfn.LET(_xlpm.cls,A134, _xlpm.ord,IFERROR(B134,"#N/C"), _xlpm.subord,IFERROR(C134,"#N/C"), _xlpm.infr,IFERROR(D134,"#N/C"), _xlpm.sf,IFERROR(E134,"#N/C"), _xlpm.fam,IFERROR(F134,"#N/C"), _xlpm.subfam,IF(TRIM(G134)="-","#N/C",IFERROR(G134,"#N/C")),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_xlpm.fallback,IF(IFERROR(B134,"#N/C")="#N/C",A134,IF(IFERROR(C134,"#N/C")="#N/C",B134,IF(IFERROR(D134,"#N/C")="#N/C",C134,IF(IFERROR(E134,"#N/C")="#N/C",D134,IF(IFERROR(F134,"#N/C")="#N/C",E134,IF(IFERROR(G134,"#N/C")="#N/C",F134,"#N/C")))))), _xlpm.finalResult,IF(OR(_xlpm.computedResult="",_xlpm.computedResult="#N/C"),_xlpm.fallback,_xlpm.computedResult), INDEX(_xlpm.finalResult,1))</f>
        <v>Ichneumonidae</v>
      </c>
      <c r="K134" s="14" t="str">
        <f t="shared" si="2"/>
        <v>Insecta.Hymenoptera.Apocrita.Parasitica.Ichneumonoidea.Ichneumonidae.Campopleginae.Dusona.#N/C</v>
      </c>
      <c r="L134" s="15">
        <f>+COUNTIF(Monitoring!AJ:AJ,K134)</f>
        <v>1</v>
      </c>
    </row>
    <row r="135" spans="1:12" x14ac:dyDescent="0.25">
      <c r="A135" s="12" t="s">
        <v>85</v>
      </c>
      <c r="B135" s="12" t="s">
        <v>1308</v>
      </c>
      <c r="C135" s="12" t="s">
        <v>1309</v>
      </c>
      <c r="D135" s="18" t="str">
        <f>+IFERROR(IF(E135="#N/C","#N/C",INDEX(ClassificationClasses!D:D,MATCH(E135,ClassificationClasses!E:E,0))),"ERROR")</f>
        <v>Parasitica</v>
      </c>
      <c r="E135" s="12" t="s">
        <v>248</v>
      </c>
      <c r="F135" s="12" t="s">
        <v>545</v>
      </c>
      <c r="G135" s="12" t="s">
        <v>3621</v>
      </c>
      <c r="H135" s="13" t="s">
        <v>3622</v>
      </c>
      <c r="I135" s="13" t="s">
        <v>37</v>
      </c>
      <c r="J135" s="39" t="str" cm="1">
        <f t="array" ref="J135">_xlfn.LET(_xlpm.cls,A135, _xlpm.ord,IFERROR(B135,"#N/C"), _xlpm.subord,IFERROR(C135,"#N/C"), _xlpm.infr,IFERROR(D135,"#N/C"), _xlpm.sf,IFERROR(E135,"#N/C"), _xlpm.fam,IFERROR(F135,"#N/C"), _xlpm.subfam,IF(TRIM(G135)="-","#N/C",IFERROR(G135,"#N/C")),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_xlpm.fallback,IF(IFERROR(B135,"#N/C")="#N/C",A135,IF(IFERROR(C135,"#N/C")="#N/C",B135,IF(IFERROR(D135,"#N/C")="#N/C",C135,IF(IFERROR(E135,"#N/C")="#N/C",D135,IF(IFERROR(F135,"#N/C")="#N/C",E135,IF(IFERROR(G135,"#N/C")="#N/C",F135,"#N/C")))))), _xlpm.finalResult,IF(OR(_xlpm.computedResult="",_xlpm.computedResult="#N/C"),_xlpm.fallback,_xlpm.computedResult), INDEX(_xlpm.finalResult,1))</f>
        <v>Ichneumonidae</v>
      </c>
      <c r="K135" s="14" t="str">
        <f t="shared" si="2"/>
        <v>Insecta.Hymenoptera.Apocrita.Parasitica.Ichneumonoidea.Ichneumonidae.Diplazontinae.Diplazon.#N/C</v>
      </c>
      <c r="L135" s="15">
        <f>+COUNTIF(Monitoring!AJ:AJ,K135)</f>
        <v>0</v>
      </c>
    </row>
    <row r="136" spans="1:12" x14ac:dyDescent="0.25">
      <c r="A136" s="18" t="s">
        <v>85</v>
      </c>
      <c r="B136" s="18" t="s">
        <v>1308</v>
      </c>
      <c r="C136" s="18" t="s">
        <v>1309</v>
      </c>
      <c r="D136" s="18" t="str">
        <f>+IFERROR(IF(E136="#N/C","#N/C",INDEX(ClassificationClasses!D:D,MATCH(E136,ClassificationClasses!E:E,0))),"ERROR")</f>
        <v>Parasitica</v>
      </c>
      <c r="E136" s="18" t="s">
        <v>248</v>
      </c>
      <c r="F136" s="18" t="s">
        <v>545</v>
      </c>
      <c r="G136" s="18" t="s">
        <v>3621</v>
      </c>
      <c r="H136" s="19" t="s">
        <v>3622</v>
      </c>
      <c r="I136" s="19" t="s">
        <v>3623</v>
      </c>
      <c r="J136" s="39" t="str" cm="1">
        <f t="array" ref="J136">_xlfn.LET(_xlpm.cls,A136, _xlpm.ord,IFERROR(B136,"#N/C"), _xlpm.subord,IFERROR(C136,"#N/C"), _xlpm.infr,IFERROR(D136,"#N/C"), _xlpm.sf,IFERROR(E136,"#N/C"), _xlpm.fam,IFERROR(F136,"#N/C"), _xlpm.subfam,IF(TRIM(G136)="-","#N/C",IFERROR(G136,"#N/C")),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_xlpm.fallback,IF(IFERROR(B136,"#N/C")="#N/C",A136,IF(IFERROR(C136,"#N/C")="#N/C",B136,IF(IFERROR(D136,"#N/C")="#N/C",C136,IF(IFERROR(E136,"#N/C")="#N/C",D136,IF(IFERROR(F136,"#N/C")="#N/C",E136,IF(IFERROR(G136,"#N/C")="#N/C",F136,"#N/C")))))), _xlpm.finalResult,IF(OR(_xlpm.computedResult="",_xlpm.computedResult="#N/C"),_xlpm.fallback,_xlpm.computedResult), INDEX(_xlpm.finalResult,1))</f>
        <v>Ichneumonidae</v>
      </c>
      <c r="K136" s="14" t="str">
        <f t="shared" si="2"/>
        <v>Insecta.Hymenoptera.Apocrita.Parasitica.Ichneumonoidea.Ichneumonidae.Diplazontinae.Diplazon.laetatorius</v>
      </c>
      <c r="L136" s="15">
        <f>+COUNTIF(Monitoring!AJ:AJ,K136)</f>
        <v>0</v>
      </c>
    </row>
    <row r="137" spans="1:12" x14ac:dyDescent="0.25">
      <c r="A137" s="18" t="s">
        <v>85</v>
      </c>
      <c r="B137" s="18" t="s">
        <v>1308</v>
      </c>
      <c r="C137" s="18" t="s">
        <v>1309</v>
      </c>
      <c r="D137" s="18" t="str">
        <f>+IFERROR(IF(E137="#N/C","#N/C",INDEX(ClassificationClasses!D:D,MATCH(E137,ClassificationClasses!E:E,0))),"ERROR")</f>
        <v>Parasitica</v>
      </c>
      <c r="E137" s="18" t="s">
        <v>248</v>
      </c>
      <c r="F137" s="18" t="s">
        <v>545</v>
      </c>
      <c r="G137" s="18" t="s">
        <v>3624</v>
      </c>
      <c r="H137" s="19" t="s">
        <v>37</v>
      </c>
      <c r="I137" s="19" t="s">
        <v>37</v>
      </c>
      <c r="J137" s="39" t="str" cm="1">
        <f t="array" ref="J137">_xlfn.LET(_xlpm.cls,A137, _xlpm.ord,IFERROR(B137,"#N/C"), _xlpm.subord,IFERROR(C137,"#N/C"), _xlpm.infr,IFERROR(D137,"#N/C"), _xlpm.sf,IFERROR(E137,"#N/C"), _xlpm.fam,IFERROR(F137,"#N/C"), _xlpm.subfam,IF(TRIM(G137)="-","#N/C",IFERROR(G137,"#N/C")),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_xlpm.fallback,IF(IFERROR(B137,"#N/C")="#N/C",A137,IF(IFERROR(C137,"#N/C")="#N/C",B137,IF(IFERROR(D137,"#N/C")="#N/C",C137,IF(IFERROR(E137,"#N/C")="#N/C",D137,IF(IFERROR(F137,"#N/C")="#N/C",E137,IF(IFERROR(G137,"#N/C")="#N/C",F137,"#N/C")))))), _xlpm.finalResult,IF(OR(_xlpm.computedResult="",_xlpm.computedResult="#N/C"),_xlpm.fallback,_xlpm.computedResult), INDEX(_xlpm.finalResult,1))</f>
        <v>Ichneumonidae</v>
      </c>
      <c r="K137" s="14" t="str">
        <f t="shared" si="2"/>
        <v>Insecta.Hymenoptera.Apocrita.Parasitica.Ichneumonoidea.Ichneumonidae.Ichneumoninae.#N/C.#N/C</v>
      </c>
      <c r="L137" s="15">
        <f>+COUNTIF(Monitoring!AJ:AJ,K137)</f>
        <v>0</v>
      </c>
    </row>
    <row r="138" spans="1:12" x14ac:dyDescent="0.25">
      <c r="A138" s="18" t="s">
        <v>85</v>
      </c>
      <c r="B138" s="18" t="s">
        <v>1308</v>
      </c>
      <c r="C138" s="18" t="s">
        <v>1309</v>
      </c>
      <c r="D138" s="18" t="str">
        <f>+IFERROR(IF(E138="#N/C","#N/C",INDEX(ClassificationClasses!D:D,MATCH(E138,ClassificationClasses!E:E,0))),"ERROR")</f>
        <v>Parasitica</v>
      </c>
      <c r="E138" s="18" t="s">
        <v>248</v>
      </c>
      <c r="F138" s="18" t="s">
        <v>545</v>
      </c>
      <c r="G138" s="18" t="s">
        <v>3625</v>
      </c>
      <c r="H138" s="19" t="s">
        <v>1353</v>
      </c>
      <c r="I138" s="19" t="s">
        <v>37</v>
      </c>
      <c r="J138" s="39" t="str" cm="1">
        <f t="array" ref="J138">_xlfn.LET(_xlpm.cls,A138, _xlpm.ord,IFERROR(B138,"#N/C"), _xlpm.subord,IFERROR(C138,"#N/C"), _xlpm.infr,IFERROR(D138,"#N/C"), _xlpm.sf,IFERROR(E138,"#N/C"), _xlpm.fam,IFERROR(F138,"#N/C"), _xlpm.subfam,IF(TRIM(G138)="-","#N/C",IFERROR(G138,"#N/C")),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_xlpm.fallback,IF(IFERROR(B138,"#N/C")="#N/C",A138,IF(IFERROR(C138,"#N/C")="#N/C",B138,IF(IFERROR(D138,"#N/C")="#N/C",C138,IF(IFERROR(E138,"#N/C")="#N/C",D138,IF(IFERROR(F138,"#N/C")="#N/C",E138,IF(IFERROR(G138,"#N/C")="#N/C",F138,"#N/C")))))), _xlpm.finalResult,IF(OR(_xlpm.computedResult="",_xlpm.computedResult="#N/C"),_xlpm.fallback,_xlpm.computedResult), INDEX(_xlpm.finalResult,1))</f>
        <v>parasitoid_wasp_small</v>
      </c>
      <c r="K138" s="14" t="str">
        <f t="shared" si="2"/>
        <v>Insecta.Hymenoptera.Apocrita.Parasitica.Ichneumonoidea.Ichneumonidae.Phygadeuontinae.Gelis.#N/C</v>
      </c>
      <c r="L138" s="15">
        <f>+COUNTIF(Monitoring!AJ:AJ,K138)</f>
        <v>1</v>
      </c>
    </row>
    <row r="139" spans="1:12" x14ac:dyDescent="0.25">
      <c r="A139" s="18" t="s">
        <v>85</v>
      </c>
      <c r="B139" s="18" t="s">
        <v>1308</v>
      </c>
      <c r="C139" s="18" t="s">
        <v>1309</v>
      </c>
      <c r="D139" s="18" t="str">
        <f>+IFERROR(IF(E139="#N/C","#N/C",INDEX(ClassificationClasses!D:D,MATCH(E139,ClassificationClasses!E:E,0))),"ERROR")</f>
        <v>Parasitica</v>
      </c>
      <c r="E139" s="18" t="s">
        <v>248</v>
      </c>
      <c r="F139" s="18" t="s">
        <v>545</v>
      </c>
      <c r="G139" s="18" t="s">
        <v>3626</v>
      </c>
      <c r="H139" s="19" t="s">
        <v>3627</v>
      </c>
      <c r="I139" s="19" t="s">
        <v>37</v>
      </c>
      <c r="J139" s="39" t="str" cm="1">
        <f t="array" ref="J139">_xlfn.LET(_xlpm.cls,A139, _xlpm.ord,IFERROR(B139,"#N/C"), _xlpm.subord,IFERROR(C139,"#N/C"), _xlpm.infr,IFERROR(D139,"#N/C"), _xlpm.sf,IFERROR(E139,"#N/C"), _xlpm.fam,IFERROR(F139,"#N/C"), _xlpm.subfam,IF(TRIM(G139)="-","#N/C",IFERROR(G139,"#N/C")),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_xlpm.fallback,IF(IFERROR(B139,"#N/C")="#N/C",A139,IF(IFERROR(C139,"#N/C")="#N/C",B139,IF(IFERROR(D139,"#N/C")="#N/C",C139,IF(IFERROR(E139,"#N/C")="#N/C",D139,IF(IFERROR(F139,"#N/C")="#N/C",E139,IF(IFERROR(G139,"#N/C")="#N/C",F139,"#N/C")))))), _xlpm.finalResult,IF(OR(_xlpm.computedResult="",_xlpm.computedResult="#N/C"),_xlpm.fallback,_xlpm.computedResult), INDEX(_xlpm.finalResult,1))</f>
        <v>Ichneumonidae</v>
      </c>
      <c r="K139" s="14" t="str">
        <f t="shared" si="2"/>
        <v>Insecta.Hymenoptera.Apocrita.Parasitica.Ichneumonoidea.Ichneumonidae.Pimplinae.Dolichomitus.#N/C</v>
      </c>
      <c r="L139" s="15">
        <f>+COUNTIF(Monitoring!AJ:AJ,K139)</f>
        <v>0</v>
      </c>
    </row>
    <row r="140" spans="1:12" x14ac:dyDescent="0.25">
      <c r="A140" s="18" t="s">
        <v>85</v>
      </c>
      <c r="B140" s="18" t="s">
        <v>1308</v>
      </c>
      <c r="C140" s="18" t="s">
        <v>1309</v>
      </c>
      <c r="D140" s="18" t="str">
        <f>+IFERROR(IF(E140="#N/C","#N/C",INDEX(ClassificationClasses!D:D,MATCH(E140,ClassificationClasses!E:E,0))),"ERROR")</f>
        <v>Parasitica</v>
      </c>
      <c r="E140" s="18" t="s">
        <v>248</v>
      </c>
      <c r="F140" s="18" t="s">
        <v>545</v>
      </c>
      <c r="G140" s="18" t="s">
        <v>3626</v>
      </c>
      <c r="H140" s="19" t="s">
        <v>3628</v>
      </c>
      <c r="I140" s="19" t="s">
        <v>3629</v>
      </c>
      <c r="J140" s="39" t="str" cm="1">
        <f t="array" ref="J140">_xlfn.LET(_xlpm.cls,A140, _xlpm.ord,IFERROR(B140,"#N/C"), _xlpm.subord,IFERROR(C140,"#N/C"), _xlpm.infr,IFERROR(D140,"#N/C"), _xlpm.sf,IFERROR(E140,"#N/C"), _xlpm.fam,IFERROR(F140,"#N/C"), _xlpm.subfam,IF(TRIM(G140)="-","#N/C",IFERROR(G140,"#N/C")),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_xlpm.fallback,IF(IFERROR(B140,"#N/C")="#N/C",A140,IF(IFERROR(C140,"#N/C")="#N/C",B140,IF(IFERROR(D140,"#N/C")="#N/C",C140,IF(IFERROR(E140,"#N/C")="#N/C",D140,IF(IFERROR(F140,"#N/C")="#N/C",E140,IF(IFERROR(G140,"#N/C")="#N/C",F140,"#N/C")))))), _xlpm.finalResult,IF(OR(_xlpm.computedResult="",_xlpm.computedResult="#N/C"),_xlpm.fallback,_xlpm.computedResult), INDEX(_xlpm.finalResult,1))</f>
        <v>Ichneumonidae</v>
      </c>
      <c r="K140" s="14" t="str">
        <f t="shared" si="2"/>
        <v>Insecta.Hymenoptera.Apocrita.Parasitica.Ichneumonoidea.Ichneumonidae.Pimplinae.Pimpla.rufipes</v>
      </c>
      <c r="L140" s="15">
        <f>+COUNTIF(Monitoring!AJ:AJ,K140)</f>
        <v>0</v>
      </c>
    </row>
    <row r="141" spans="1:12" x14ac:dyDescent="0.25">
      <c r="A141" s="18" t="s">
        <v>85</v>
      </c>
      <c r="B141" s="18" t="s">
        <v>1308</v>
      </c>
      <c r="C141" s="18" t="s">
        <v>1309</v>
      </c>
      <c r="D141" s="18" t="str">
        <f>+IFERROR(IF(E141="#N/C","#N/C",INDEX(ClassificationClasses!D:D,MATCH(E141,ClassificationClasses!E:E,0))),"ERROR")</f>
        <v>Parasitica</v>
      </c>
      <c r="E141" s="18" t="s">
        <v>248</v>
      </c>
      <c r="F141" s="18" t="s">
        <v>545</v>
      </c>
      <c r="G141" s="18" t="s">
        <v>3630</v>
      </c>
      <c r="H141" s="19" t="s">
        <v>734</v>
      </c>
      <c r="I141" s="19" t="s">
        <v>37</v>
      </c>
      <c r="J141" s="39" t="str" cm="1">
        <f t="array" ref="J141">_xlfn.LET(_xlpm.cls,A141, _xlpm.ord,IFERROR(B141,"#N/C"), _xlpm.subord,IFERROR(C141,"#N/C"), _xlpm.infr,IFERROR(D141,"#N/C"), _xlpm.sf,IFERROR(E141,"#N/C"), _xlpm.fam,IFERROR(F141,"#N/C"), _xlpm.subfam,IF(TRIM(G141)="-","#N/C",IFERROR(G141,"#N/C")),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_xlpm.fallback,IF(IFERROR(B141,"#N/C")="#N/C",A141,IF(IFERROR(C141,"#N/C")="#N/C",B141,IF(IFERROR(D141,"#N/C")="#N/C",C141,IF(IFERROR(E141,"#N/C")="#N/C",D141,IF(IFERROR(F141,"#N/C")="#N/C",E141,IF(IFERROR(G141,"#N/C")="#N/C",F141,"#N/C")))))), _xlpm.finalResult,IF(OR(_xlpm.computedResult="",_xlpm.computedResult="#N/C"),_xlpm.fallback,_xlpm.computedResult), INDEX(_xlpm.finalResult,1))</f>
        <v>Ichneumonidae</v>
      </c>
      <c r="K141" s="14" t="str">
        <f t="shared" si="2"/>
        <v>Insecta.Hymenoptera.Apocrita.Parasitica.Ichneumonoidea.Ichneumonidae.Xoridinae.Xorides.#N/C</v>
      </c>
      <c r="L141" s="15">
        <f>+COUNTIF(Monitoring!AJ:AJ,K141)</f>
        <v>1</v>
      </c>
    </row>
    <row r="142" spans="1:12" x14ac:dyDescent="0.25">
      <c r="A142" s="12" t="s">
        <v>85</v>
      </c>
      <c r="B142" s="12" t="s">
        <v>1308</v>
      </c>
      <c r="C142" s="12" t="s">
        <v>1309</v>
      </c>
      <c r="D142" s="18" t="str">
        <f>+IFERROR(IF(E142="#N/C","#N/C",INDEX(ClassificationClasses!D:D,MATCH(E142,ClassificationClasses!E:E,0))),"ERROR")</f>
        <v>Parasitica</v>
      </c>
      <c r="E142" s="12" t="s">
        <v>248</v>
      </c>
      <c r="F142" s="12" t="s">
        <v>249</v>
      </c>
      <c r="G142" s="12" t="s">
        <v>37</v>
      </c>
      <c r="H142" s="13" t="s">
        <v>37</v>
      </c>
      <c r="I142" s="13" t="s">
        <v>37</v>
      </c>
      <c r="J142" s="39" t="str" cm="1">
        <f t="array" ref="J142">_xlfn.LET(_xlpm.cls,A142, _xlpm.ord,IFERROR(B142,"#N/C"), _xlpm.subord,IFERROR(C142,"#N/C"), _xlpm.infr,IFERROR(D142,"#N/C"), _xlpm.sf,IFERROR(E142,"#N/C"), _xlpm.fam,IFERROR(F142,"#N/C"), _xlpm.subfam,IF(TRIM(G142)="-","#N/C",IFERROR(G142,"#N/C")),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_xlpm.fallback,IF(IFERROR(B142,"#N/C")="#N/C",A142,IF(IFERROR(C142,"#N/C")="#N/C",B142,IF(IFERROR(D142,"#N/C")="#N/C",C142,IF(IFERROR(E142,"#N/C")="#N/C",D142,IF(IFERROR(F142,"#N/C")="#N/C",E142,IF(IFERROR(G142,"#N/C")="#N/C",F142,"#N/C")))))), _xlpm.finalResult,IF(OR(_xlpm.computedResult="",_xlpm.computedResult="#N/C"),_xlpm.fallback,_xlpm.computedResult), INDEX(_xlpm.finalResult,1))</f>
        <v>Ichneumonoidea</v>
      </c>
      <c r="K142" s="14" t="str">
        <f t="shared" si="2"/>
        <v>Insecta.Hymenoptera.Apocrita.Parasitica.Ichneumonoidea.Ichneumonoidae.#N/C.#N/C.#N/C</v>
      </c>
      <c r="L142" s="15">
        <f>+COUNTIF(Monitoring!AJ:AJ,K142)</f>
        <v>1</v>
      </c>
    </row>
    <row r="143" spans="1:12" x14ac:dyDescent="0.25">
      <c r="A143" s="18" t="s">
        <v>85</v>
      </c>
      <c r="B143" s="18" t="s">
        <v>1308</v>
      </c>
      <c r="C143" s="18" t="s">
        <v>1309</v>
      </c>
      <c r="D143" s="18" t="str">
        <f>+IFERROR(IF(E143="#N/C","#N/C",INDEX(ClassificationClasses!D:D,MATCH(E143,ClassificationClasses!E:E,0))),"ERROR")</f>
        <v>Aculeata</v>
      </c>
      <c r="E143" s="18" t="s">
        <v>1310</v>
      </c>
      <c r="F143" s="18" t="s">
        <v>1214</v>
      </c>
      <c r="G143" s="18" t="s">
        <v>37</v>
      </c>
      <c r="H143" s="19" t="s">
        <v>37</v>
      </c>
      <c r="I143" s="19" t="s">
        <v>37</v>
      </c>
      <c r="J143" s="39" t="str" cm="1">
        <f t="array" ref="J143">_xlfn.LET(_xlpm.cls,A143, _xlpm.ord,IFERROR(B143,"#N/C"), _xlpm.subord,IFERROR(C143,"#N/C"), _xlpm.infr,IFERROR(D143,"#N/C"), _xlpm.sf,IFERROR(E143,"#N/C"), _xlpm.fam,IFERROR(F143,"#N/C"), _xlpm.subfam,IF(TRIM(G143)="-","#N/C",IFERROR(G143,"#N/C")),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_xlpm.fallback,IF(IFERROR(B143,"#N/C")="#N/C",A143,IF(IFERROR(C143,"#N/C")="#N/C",B143,IF(IFERROR(D143,"#N/C")="#N/C",C143,IF(IFERROR(E143,"#N/C")="#N/C",D143,IF(IFERROR(F143,"#N/C")="#N/C",E143,IF(IFERROR(G143,"#N/C")="#N/C",F143,"#N/C")))))), _xlpm.finalResult,IF(OR(_xlpm.computedResult="",_xlpm.computedResult="#N/C"),_xlpm.fallback,_xlpm.computedResult), INDEX(_xlpm.finalResult,1))</f>
        <v>wasp</v>
      </c>
      <c r="K143" s="14" t="str">
        <f t="shared" si="2"/>
        <v>Insecta.Hymenoptera.Apocrita.Aculeata.Vespoidea.Formicidae.#N/C.#N/C.#N/C</v>
      </c>
      <c r="L143" s="15">
        <f>+COUNTIF(Monitoring!AJ:AJ,K143)</f>
        <v>1</v>
      </c>
    </row>
    <row r="144" spans="1:12" x14ac:dyDescent="0.25">
      <c r="A144" s="18" t="s">
        <v>85</v>
      </c>
      <c r="B144" s="18" t="s">
        <v>1308</v>
      </c>
      <c r="C144" s="18" t="s">
        <v>1309</v>
      </c>
      <c r="D144" s="18" t="str">
        <f>+IFERROR(IF(E144="#N/C","#N/C",INDEX(ClassificationClasses!D:D,MATCH(E144,ClassificationClasses!E:E,0))),"ERROR")</f>
        <v>Aculeata</v>
      </c>
      <c r="E144" s="18" t="s">
        <v>1310</v>
      </c>
      <c r="F144" s="18" t="s">
        <v>1214</v>
      </c>
      <c r="G144" s="18" t="s">
        <v>3631</v>
      </c>
      <c r="H144" s="19" t="s">
        <v>37</v>
      </c>
      <c r="I144" s="19" t="s">
        <v>37</v>
      </c>
      <c r="J144" s="39" t="str" cm="1">
        <f t="array" ref="J144">_xlfn.LET(_xlpm.cls,A144, _xlpm.ord,IFERROR(B144,"#N/C"), _xlpm.subord,IFERROR(C144,"#N/C"), _xlpm.infr,IFERROR(D144,"#N/C"), _xlpm.sf,IFERROR(E144,"#N/C"), _xlpm.fam,IFERROR(F144,"#N/C"), _xlpm.subfam,IF(TRIM(G144)="-","#N/C",IFERROR(G144,"#N/C")),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_xlpm.fallback,IF(IFERROR(B144,"#N/C")="#N/C",A144,IF(IFERROR(C144,"#N/C")="#N/C",B144,IF(IFERROR(D144,"#N/C")="#N/C",C144,IF(IFERROR(E144,"#N/C")="#N/C",D144,IF(IFERROR(F144,"#N/C")="#N/C",E144,IF(IFERROR(G144,"#N/C")="#N/C",F144,"#N/C")))))), _xlpm.finalResult,IF(OR(_xlpm.computedResult="",_xlpm.computedResult="#N/C"),_xlpm.fallback,_xlpm.computedResult), INDEX(_xlpm.finalResult,1))</f>
        <v>wasp</v>
      </c>
      <c r="K144" s="14" t="str">
        <f t="shared" si="2"/>
        <v>Insecta.Hymenoptera.Apocrita.Aculeata.Vespoidea.Formicidae.Formicinae.#N/C.#N/C</v>
      </c>
      <c r="L144" s="15">
        <f>+COUNTIF(Monitoring!AJ:AJ,K144)</f>
        <v>0</v>
      </c>
    </row>
    <row r="145" spans="1:17" x14ac:dyDescent="0.25">
      <c r="A145" s="18" t="s">
        <v>85</v>
      </c>
      <c r="B145" s="18" t="s">
        <v>1308</v>
      </c>
      <c r="C145" s="18" t="s">
        <v>1309</v>
      </c>
      <c r="D145" s="18" t="str">
        <f>+IFERROR(IF(E145="#N/C","#N/C",INDEX(ClassificationClasses!D:D,MATCH(E145,ClassificationClasses!E:E,0))),"ERROR")</f>
        <v>Aculeata</v>
      </c>
      <c r="E145" s="18" t="s">
        <v>1310</v>
      </c>
      <c r="F145" s="18" t="s">
        <v>1214</v>
      </c>
      <c r="G145" s="18" t="s">
        <v>3631</v>
      </c>
      <c r="H145" s="19" t="s">
        <v>3632</v>
      </c>
      <c r="I145" s="19" t="s">
        <v>37</v>
      </c>
      <c r="J145" s="39" t="str" cm="1">
        <f t="array" ref="J145">_xlfn.LET(_xlpm.cls,A145, _xlpm.ord,IFERROR(B145,"#N/C"), _xlpm.subord,IFERROR(C145,"#N/C"), _xlpm.infr,IFERROR(D145,"#N/C"), _xlpm.sf,IFERROR(E145,"#N/C"), _xlpm.fam,IFERROR(F145,"#N/C"), _xlpm.subfam,IF(TRIM(G145)="-","#N/C",IFERROR(G145,"#N/C")),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_xlpm.fallback,IF(IFERROR(B145,"#N/C")="#N/C",A145,IF(IFERROR(C145,"#N/C")="#N/C",B145,IF(IFERROR(D145,"#N/C")="#N/C",C145,IF(IFERROR(E145,"#N/C")="#N/C",D145,IF(IFERROR(F145,"#N/C")="#N/C",E145,IF(IFERROR(G145,"#N/C")="#N/C",F145,"#N/C")))))), _xlpm.finalResult,IF(OR(_xlpm.computedResult="",_xlpm.computedResult="#N/C"),_xlpm.fallback,_xlpm.computedResult), INDEX(_xlpm.finalResult,1))</f>
        <v>wasp</v>
      </c>
      <c r="K145" s="14" t="str">
        <f t="shared" si="2"/>
        <v>Insecta.Hymenoptera.Apocrita.Aculeata.Vespoidea.Formicidae.Formicinae.Camponatus.#N/C</v>
      </c>
      <c r="L145" s="15">
        <f>+COUNTIF(Monitoring!AJ:AJ,K145)</f>
        <v>0</v>
      </c>
    </row>
    <row r="146" spans="1:17" x14ac:dyDescent="0.25">
      <c r="A146" s="18" t="s">
        <v>85</v>
      </c>
      <c r="B146" s="18" t="s">
        <v>1308</v>
      </c>
      <c r="C146" s="18" t="s">
        <v>1309</v>
      </c>
      <c r="D146" s="18" t="str">
        <f>+IFERROR(IF(E146="#N/C","#N/C",INDEX(ClassificationClasses!D:D,MATCH(E146,ClassificationClasses!E:E,0))),"ERROR")</f>
        <v>Aculeata</v>
      </c>
      <c r="E146" s="18" t="s">
        <v>1310</v>
      </c>
      <c r="F146" s="18" t="s">
        <v>1214</v>
      </c>
      <c r="G146" s="18" t="s">
        <v>3631</v>
      </c>
      <c r="H146" s="19" t="s">
        <v>3633</v>
      </c>
      <c r="I146" s="19" t="s">
        <v>37</v>
      </c>
      <c r="J146" s="39" t="str" cm="1">
        <f t="array" ref="J146">_xlfn.LET(_xlpm.cls,A146, _xlpm.ord,IFERROR(B146,"#N/C"), _xlpm.subord,IFERROR(C146,"#N/C"), _xlpm.infr,IFERROR(D146,"#N/C"), _xlpm.sf,IFERROR(E146,"#N/C"), _xlpm.fam,IFERROR(F146,"#N/C"), _xlpm.subfam,IF(TRIM(G146)="-","#N/C",IFERROR(G146,"#N/C")),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_xlpm.fallback,IF(IFERROR(B146,"#N/C")="#N/C",A146,IF(IFERROR(C146,"#N/C")="#N/C",B146,IF(IFERROR(D146,"#N/C")="#N/C",C146,IF(IFERROR(E146,"#N/C")="#N/C",D146,IF(IFERROR(F146,"#N/C")="#N/C",E146,IF(IFERROR(G146,"#N/C")="#N/C",F146,"#N/C")))))), _xlpm.finalResult,IF(OR(_xlpm.computedResult="",_xlpm.computedResult="#N/C"),_xlpm.fallback,_xlpm.computedResult), INDEX(_xlpm.finalResult,1))</f>
        <v>wasp</v>
      </c>
      <c r="K146" s="14" t="str">
        <f t="shared" si="2"/>
        <v>Insecta.Hymenoptera.Apocrita.Aculeata.Vespoidea.Formicidae.Formicinae.Formica.#N/C</v>
      </c>
      <c r="L146" s="15">
        <f>+COUNTIF(Monitoring!AJ:AJ,K146)</f>
        <v>0</v>
      </c>
    </row>
    <row r="147" spans="1:17" x14ac:dyDescent="0.25">
      <c r="A147" s="12" t="s">
        <v>85</v>
      </c>
      <c r="B147" s="12" t="s">
        <v>1308</v>
      </c>
      <c r="C147" s="12" t="s">
        <v>1309</v>
      </c>
      <c r="D147" s="18" t="str">
        <f>+IFERROR(IF(E147="#N/C","#N/C",INDEX(ClassificationClasses!D:D,MATCH(E147,ClassificationClasses!E:E,0))),"ERROR")</f>
        <v>Aculeata</v>
      </c>
      <c r="E147" s="12" t="s">
        <v>1310</v>
      </c>
      <c r="F147" s="12" t="s">
        <v>1214</v>
      </c>
      <c r="G147" s="12" t="s">
        <v>3631</v>
      </c>
      <c r="H147" s="13" t="s">
        <v>3634</v>
      </c>
      <c r="I147" s="13" t="s">
        <v>37</v>
      </c>
      <c r="J147" s="39" t="str" cm="1">
        <f t="array" ref="J147">_xlfn.LET(_xlpm.cls,A147, _xlpm.ord,IFERROR(B147,"#N/C"), _xlpm.subord,IFERROR(C147,"#N/C"), _xlpm.infr,IFERROR(D147,"#N/C"), _xlpm.sf,IFERROR(E147,"#N/C"), _xlpm.fam,IFERROR(F147,"#N/C"), _xlpm.subfam,IF(TRIM(G147)="-","#N/C",IFERROR(G147,"#N/C")),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_xlpm.fallback,IF(IFERROR(B147,"#N/C")="#N/C",A147,IF(IFERROR(C147,"#N/C")="#N/C",B147,IF(IFERROR(D147,"#N/C")="#N/C",C147,IF(IFERROR(E147,"#N/C")="#N/C",D147,IF(IFERROR(F147,"#N/C")="#N/C",E147,IF(IFERROR(G147,"#N/C")="#N/C",F147,"#N/C")))))), _xlpm.finalResult,IF(OR(_xlpm.computedResult="",_xlpm.computedResult="#N/C"),_xlpm.fallback,_xlpm.computedResult), INDEX(_xlpm.finalResult,1))</f>
        <v>wasp</v>
      </c>
      <c r="K147" s="14" t="str">
        <f t="shared" si="2"/>
        <v>Insecta.Hymenoptera.Apocrita.Aculeata.Vespoidea.Formicidae.Formicinae.Lasius.#N/C</v>
      </c>
      <c r="L147" s="15">
        <f>+COUNTIF(Monitoring!AJ:AJ,K147)</f>
        <v>0</v>
      </c>
    </row>
    <row r="148" spans="1:17" x14ac:dyDescent="0.25">
      <c r="A148" s="18" t="s">
        <v>85</v>
      </c>
      <c r="B148" s="18" t="s">
        <v>1308</v>
      </c>
      <c r="C148" s="18" t="s">
        <v>1309</v>
      </c>
      <c r="D148" s="18" t="str">
        <f>+IFERROR(IF(E148="#N/C","#N/C",INDEX(ClassificationClasses!D:D,MATCH(E148,ClassificationClasses!E:E,0))),"ERROR")</f>
        <v>Aculeata</v>
      </c>
      <c r="E148" s="18" t="s">
        <v>1310</v>
      </c>
      <c r="F148" s="18" t="s">
        <v>1214</v>
      </c>
      <c r="G148" s="18" t="s">
        <v>3631</v>
      </c>
      <c r="H148" s="19" t="s">
        <v>3634</v>
      </c>
      <c r="I148" s="19" t="s">
        <v>3635</v>
      </c>
      <c r="J148" s="39" t="str" cm="1">
        <f t="array" ref="J148">_xlfn.LET(_xlpm.cls,A148, _xlpm.ord,IFERROR(B148,"#N/C"), _xlpm.subord,IFERROR(C148,"#N/C"), _xlpm.infr,IFERROR(D148,"#N/C"), _xlpm.sf,IFERROR(E148,"#N/C"), _xlpm.fam,IFERROR(F148,"#N/C"), _xlpm.subfam,IF(TRIM(G148)="-","#N/C",IFERROR(G148,"#N/C")),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_xlpm.fallback,IF(IFERROR(B148,"#N/C")="#N/C",A148,IF(IFERROR(C148,"#N/C")="#N/C",B148,IF(IFERROR(D148,"#N/C")="#N/C",C148,IF(IFERROR(E148,"#N/C")="#N/C",D148,IF(IFERROR(F148,"#N/C")="#N/C",E148,IF(IFERROR(G148,"#N/C")="#N/C",F148,"#N/C")))))), _xlpm.finalResult,IF(OR(_xlpm.computedResult="",_xlpm.computedResult="#N/C"),_xlpm.fallback,_xlpm.computedResult), INDEX(_xlpm.finalResult,1))</f>
        <v>wasp</v>
      </c>
      <c r="K148" s="14" t="str">
        <f t="shared" si="2"/>
        <v>Insecta.Hymenoptera.Apocrita.Aculeata.Vespoidea.Formicidae.Formicinae.Lasius.niger</v>
      </c>
      <c r="L148" s="15">
        <f>+COUNTIF(Monitoring!AJ:AJ,K148)</f>
        <v>0</v>
      </c>
    </row>
    <row r="149" spans="1:17" x14ac:dyDescent="0.25">
      <c r="A149" s="18" t="s">
        <v>85</v>
      </c>
      <c r="B149" s="18" t="s">
        <v>1308</v>
      </c>
      <c r="C149" s="18" t="s">
        <v>1309</v>
      </c>
      <c r="D149" s="18" t="str">
        <f>+IFERROR(IF(E149="#N/C","#N/C",INDEX(ClassificationClasses!D:D,MATCH(E149,ClassificationClasses!E:E,0))),"ERROR")</f>
        <v>Aculeata</v>
      </c>
      <c r="E149" s="18" t="s">
        <v>1310</v>
      </c>
      <c r="F149" s="18" t="s">
        <v>3636</v>
      </c>
      <c r="G149" s="18" t="s">
        <v>37</v>
      </c>
      <c r="H149" s="19" t="s">
        <v>37</v>
      </c>
      <c r="I149" s="19" t="s">
        <v>37</v>
      </c>
      <c r="J149" s="39" t="str" cm="1">
        <f t="array" ref="J149">_xlfn.LET(_xlpm.cls,A149, _xlpm.ord,IFERROR(B149,"#N/C"), _xlpm.subord,IFERROR(C149,"#N/C"), _xlpm.infr,IFERROR(D149,"#N/C"), _xlpm.sf,IFERROR(E149,"#N/C"), _xlpm.fam,IFERROR(F149,"#N/C"), _xlpm.subfam,IF(TRIM(G149)="-","#N/C",IFERROR(G149,"#N/C")),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_xlpm.fallback,IF(IFERROR(B149,"#N/C")="#N/C",A149,IF(IFERROR(C149,"#N/C")="#N/C",B149,IF(IFERROR(D149,"#N/C")="#N/C",C149,IF(IFERROR(E149,"#N/C")="#N/C",D149,IF(IFERROR(F149,"#N/C")="#N/C",E149,IF(IFERROR(G149,"#N/C")="#N/C",F149,"#N/C")))))), _xlpm.finalResult,IF(OR(_xlpm.computedResult="",_xlpm.computedResult="#N/C"),_xlpm.fallback,_xlpm.computedResult), INDEX(_xlpm.finalResult,1))</f>
        <v>wasp</v>
      </c>
      <c r="K149" s="14" t="str">
        <f t="shared" si="2"/>
        <v>Insecta.Hymenoptera.Apocrita.Aculeata.Vespoidea.Pompilidae.#N/C.#N/C.#N/C</v>
      </c>
      <c r="L149" s="15">
        <f>+COUNTIF(Monitoring!AJ:AJ,K149)</f>
        <v>0</v>
      </c>
    </row>
    <row r="150" spans="1:17" x14ac:dyDescent="0.25">
      <c r="A150" s="18" t="s">
        <v>85</v>
      </c>
      <c r="B150" s="18" t="s">
        <v>1308</v>
      </c>
      <c r="C150" s="18" t="s">
        <v>1309</v>
      </c>
      <c r="D150" s="18" t="str">
        <f>+IFERROR(IF(E150="#N/C","#N/C",INDEX(ClassificationClasses!D:D,MATCH(E150,ClassificationClasses!E:E,0))),"ERROR")</f>
        <v>Aculeata</v>
      </c>
      <c r="E150" s="18" t="s">
        <v>1310</v>
      </c>
      <c r="F150" s="18" t="s">
        <v>3636</v>
      </c>
      <c r="G150" s="18" t="s">
        <v>3637</v>
      </c>
      <c r="H150" s="19" t="s">
        <v>3638</v>
      </c>
      <c r="I150" s="19" t="s">
        <v>37</v>
      </c>
      <c r="J150" s="39" t="str" cm="1">
        <f t="array" ref="J150">_xlfn.LET(_xlpm.cls,A150, _xlpm.ord,IFERROR(B150,"#N/C"), _xlpm.subord,IFERROR(C150,"#N/C"), _xlpm.infr,IFERROR(D150,"#N/C"), _xlpm.sf,IFERROR(E150,"#N/C"), _xlpm.fam,IFERROR(F150,"#N/C"), _xlpm.subfam,IF(TRIM(G150)="-","#N/C",IFERROR(G150,"#N/C")),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_xlpm.fallback,IF(IFERROR(B150,"#N/C")="#N/C",A150,IF(IFERROR(C150,"#N/C")="#N/C",B150,IF(IFERROR(D150,"#N/C")="#N/C",C150,IF(IFERROR(E150,"#N/C")="#N/C",D150,IF(IFERROR(F150,"#N/C")="#N/C",E150,IF(IFERROR(G150,"#N/C")="#N/C",F150,"#N/C")))))), _xlpm.finalResult,IF(OR(_xlpm.computedResult="",_xlpm.computedResult="#N/C"),_xlpm.fallback,_xlpm.computedResult), INDEX(_xlpm.finalResult,1))</f>
        <v>wasp</v>
      </c>
      <c r="K150" s="14" t="str">
        <f t="shared" si="2"/>
        <v>Insecta.Hymenoptera.Apocrita.Aculeata.Vespoidea.Pompilidae.Pepsinae.Auplopus.#N/C</v>
      </c>
      <c r="L150" s="15">
        <f>+COUNTIF(Monitoring!AJ:AJ,K150)</f>
        <v>0</v>
      </c>
    </row>
    <row r="151" spans="1:17" x14ac:dyDescent="0.25">
      <c r="A151" s="12" t="s">
        <v>85</v>
      </c>
      <c r="B151" s="12" t="s">
        <v>1308</v>
      </c>
      <c r="C151" s="12" t="s">
        <v>1309</v>
      </c>
      <c r="D151" s="18" t="str">
        <f>+IFERROR(IF(E151="#N/C","#N/C",INDEX(ClassificationClasses!D:D,MATCH(E151,ClassificationClasses!E:E,0))),"ERROR")</f>
        <v>Aculeata</v>
      </c>
      <c r="E151" s="12" t="s">
        <v>1310</v>
      </c>
      <c r="F151" s="12" t="s">
        <v>1311</v>
      </c>
      <c r="G151" s="12" t="s">
        <v>1375</v>
      </c>
      <c r="H151" s="13" t="s">
        <v>1376</v>
      </c>
      <c r="I151" s="13" t="s">
        <v>37</v>
      </c>
      <c r="J151" s="39" t="str" cm="1">
        <f t="array" ref="J151">_xlfn.LET(_xlpm.cls,A151, _xlpm.ord,IFERROR(B151,"#N/C"), _xlpm.subord,IFERROR(C151,"#N/C"), _xlpm.infr,IFERROR(D151,"#N/C"), _xlpm.sf,IFERROR(E151,"#N/C"), _xlpm.fam,IFERROR(F151,"#N/C"), _xlpm.subfam,IF(TRIM(G151)="-","#N/C",IFERROR(G151,"#N/C")),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_xlpm.fallback,IF(IFERROR(B151,"#N/C")="#N/C",A151,IF(IFERROR(C151,"#N/C")="#N/C",B151,IF(IFERROR(D151,"#N/C")="#N/C",C151,IF(IFERROR(E151,"#N/C")="#N/C",D151,IF(IFERROR(F151,"#N/C")="#N/C",E151,IF(IFERROR(G151,"#N/C")="#N/C",F151,"#N/C")))))), _xlpm.finalResult,IF(OR(_xlpm.computedResult="",_xlpm.computedResult="#N/C"),_xlpm.fallback,_xlpm.computedResult), INDEX(_xlpm.finalResult,1))</f>
        <v>wasp</v>
      </c>
      <c r="K151" s="14" t="str">
        <f t="shared" si="2"/>
        <v>Insecta.Hymenoptera.Apocrita.Aculeata.Vespoidea.Vespidae.Eumeninae.Ancistrocerus.#N/C</v>
      </c>
      <c r="L151" s="15">
        <f>+COUNTIF(Monitoring!AJ:AJ,K151)</f>
        <v>1</v>
      </c>
    </row>
    <row r="152" spans="1:17" x14ac:dyDescent="0.25">
      <c r="A152" s="12" t="s">
        <v>85</v>
      </c>
      <c r="B152" s="12" t="s">
        <v>1308</v>
      </c>
      <c r="C152" s="12" t="s">
        <v>1309</v>
      </c>
      <c r="D152" s="18" t="str">
        <f>+IFERROR(IF(E152="#N/C","#N/C",INDEX(ClassificationClasses!D:D,MATCH(E152,ClassificationClasses!E:E,0))),"ERROR")</f>
        <v>Aculeata</v>
      </c>
      <c r="E152" s="12" t="s">
        <v>1310</v>
      </c>
      <c r="F152" s="12" t="s">
        <v>1311</v>
      </c>
      <c r="G152" s="12" t="s">
        <v>616</v>
      </c>
      <c r="H152" s="13" t="s">
        <v>37</v>
      </c>
      <c r="I152" s="13" t="s">
        <v>37</v>
      </c>
      <c r="J152" s="39" t="str" cm="1">
        <f t="array" ref="J152">_xlfn.LET(_xlpm.cls,A152, _xlpm.ord,IFERROR(B152,"#N/C"), _xlpm.subord,IFERROR(C152,"#N/C"), _xlpm.infr,IFERROR(D152,"#N/C"), _xlpm.sf,IFERROR(E152,"#N/C"), _xlpm.fam,IFERROR(F152,"#N/C"), _xlpm.subfam,IF(TRIM(G152)="-","#N/C",IFERROR(G152,"#N/C")),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_xlpm.fallback,IF(IFERROR(B152,"#N/C")="#N/C",A152,IF(IFERROR(C152,"#N/C")="#N/C",B152,IF(IFERROR(D152,"#N/C")="#N/C",C152,IF(IFERROR(E152,"#N/C")="#N/C",D152,IF(IFERROR(F152,"#N/C")="#N/C",E152,IF(IFERROR(G152,"#N/C")="#N/C",F152,"#N/C")))))), _xlpm.finalResult,IF(OR(_xlpm.computedResult="",_xlpm.computedResult="#N/C"),_xlpm.fallback,_xlpm.computedResult), INDEX(_xlpm.finalResult,1))</f>
        <v>wasp</v>
      </c>
      <c r="K152" s="14" t="str">
        <f t="shared" si="2"/>
        <v>Insecta.Hymenoptera.Apocrita.Aculeata.Vespoidea.Vespidae.Vespinae.#N/C.#N/C</v>
      </c>
      <c r="L152" s="15">
        <f>+COUNTIF(Monitoring!AJ:AJ,K152)</f>
        <v>1</v>
      </c>
      <c r="Q152" s="30"/>
    </row>
    <row r="153" spans="1:17" x14ac:dyDescent="0.25">
      <c r="A153" s="18" t="s">
        <v>85</v>
      </c>
      <c r="B153" s="18" t="s">
        <v>1308</v>
      </c>
      <c r="C153" s="18" t="s">
        <v>1309</v>
      </c>
      <c r="D153" s="18" t="str">
        <f>+IFERROR(IF(E153="#N/C","#N/C",INDEX(ClassificationClasses!D:D,MATCH(E153,ClassificationClasses!E:E,0))),"ERROR")</f>
        <v>Aculeata</v>
      </c>
      <c r="E153" s="18" t="s">
        <v>1310</v>
      </c>
      <c r="F153" s="18" t="s">
        <v>1311</v>
      </c>
      <c r="G153" s="18" t="s">
        <v>616</v>
      </c>
      <c r="H153" s="19" t="s">
        <v>3639</v>
      </c>
      <c r="I153" s="19" t="s">
        <v>3640</v>
      </c>
      <c r="J153" s="39" t="str" cm="1">
        <f t="array" ref="J153">_xlfn.LET(_xlpm.cls,A153, _xlpm.ord,IFERROR(B153,"#N/C"), _xlpm.subord,IFERROR(C153,"#N/C"), _xlpm.infr,IFERROR(D153,"#N/C"), _xlpm.sf,IFERROR(E153,"#N/C"), _xlpm.fam,IFERROR(F153,"#N/C"), _xlpm.subfam,IF(TRIM(G153)="-","#N/C",IFERROR(G153,"#N/C")),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_xlpm.fallback,IF(IFERROR(B153,"#N/C")="#N/C",A153,IF(IFERROR(C153,"#N/C")="#N/C",B153,IF(IFERROR(D153,"#N/C")="#N/C",C153,IF(IFERROR(E153,"#N/C")="#N/C",D153,IF(IFERROR(F153,"#N/C")="#N/C",E153,IF(IFERROR(G153,"#N/C")="#N/C",F153,"#N/C")))))), _xlpm.finalResult,IF(OR(_xlpm.computedResult="",_xlpm.computedResult="#N/C"),_xlpm.fallback,_xlpm.computedResult), INDEX(_xlpm.finalResult,1))</f>
        <v>wasp</v>
      </c>
      <c r="K153" s="14" t="str">
        <f t="shared" si="2"/>
        <v>Insecta.Hymenoptera.Apocrita.Aculeata.Vespoidea.Vespidae.Vespinae.Dolichovespula.media</v>
      </c>
      <c r="L153" s="15">
        <f>+COUNTIF(Monitoring!AJ:AJ,K153)</f>
        <v>0</v>
      </c>
    </row>
    <row r="154" spans="1:17" x14ac:dyDescent="0.25">
      <c r="A154" s="18" t="s">
        <v>85</v>
      </c>
      <c r="B154" s="18" t="s">
        <v>1308</v>
      </c>
      <c r="C154" s="18" t="s">
        <v>1309</v>
      </c>
      <c r="D154" s="18" t="str">
        <f>+IFERROR(IF(E154="#N/C","#N/C",INDEX(ClassificationClasses!D:D,MATCH(E154,ClassificationClasses!E:E,0))),"ERROR")</f>
        <v>Aculeata</v>
      </c>
      <c r="E154" s="18" t="s">
        <v>1310</v>
      </c>
      <c r="F154" s="18" t="s">
        <v>1311</v>
      </c>
      <c r="G154" s="18" t="s">
        <v>616</v>
      </c>
      <c r="H154" s="19" t="s">
        <v>58</v>
      </c>
      <c r="I154" s="19" t="s">
        <v>37</v>
      </c>
      <c r="J154" s="39" t="str" cm="1">
        <f t="array" ref="J154">_xlfn.LET(_xlpm.cls,A154, _xlpm.ord,IFERROR(B154,"#N/C"), _xlpm.subord,IFERROR(C154,"#N/C"), _xlpm.infr,IFERROR(D154,"#N/C"), _xlpm.sf,IFERROR(E154,"#N/C"), _xlpm.fam,IFERROR(F154,"#N/C"), _xlpm.subfam,IF(TRIM(G154)="-","#N/C",IFERROR(G154,"#N/C")),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_xlpm.fallback,IF(IFERROR(B154,"#N/C")="#N/C",A154,IF(IFERROR(C154,"#N/C")="#N/C",B154,IF(IFERROR(D154,"#N/C")="#N/C",C154,IF(IFERROR(E154,"#N/C")="#N/C",D154,IF(IFERROR(F154,"#N/C")="#N/C",E154,IF(IFERROR(G154,"#N/C")="#N/C",F154,"#N/C")))))), _xlpm.finalResult,IF(OR(_xlpm.computedResult="",_xlpm.computedResult="#N/C"),_xlpm.fallback,_xlpm.computedResult), INDEX(_xlpm.finalResult,1))</f>
        <v>wasp</v>
      </c>
      <c r="K154" s="14" t="str">
        <f t="shared" si="2"/>
        <v>Insecta.Hymenoptera.Apocrita.Aculeata.Vespoidea.Vespidae.Vespinae.Vespula.#N/C</v>
      </c>
      <c r="L154" s="15">
        <f>+COUNTIF(Monitoring!AJ:AJ,K154)</f>
        <v>28</v>
      </c>
    </row>
    <row r="155" spans="1:17" x14ac:dyDescent="0.25">
      <c r="A155" s="18" t="s">
        <v>85</v>
      </c>
      <c r="B155" s="18" t="s">
        <v>1308</v>
      </c>
      <c r="C155" s="18" t="s">
        <v>1309</v>
      </c>
      <c r="D155" s="18" t="str">
        <f>+IFERROR(IF(E155="#N/C","#N/C",INDEX(ClassificationClasses!D:D,MATCH(E155,ClassificationClasses!E:E,0))),"ERROR")</f>
        <v>Aculeata</v>
      </c>
      <c r="E155" s="18" t="s">
        <v>1310</v>
      </c>
      <c r="F155" s="18" t="s">
        <v>1311</v>
      </c>
      <c r="G155" s="18" t="s">
        <v>616</v>
      </c>
      <c r="H155" s="19" t="s">
        <v>58</v>
      </c>
      <c r="I155" s="19" t="s">
        <v>3641</v>
      </c>
      <c r="J155" s="39" t="str" cm="1">
        <f t="array" ref="J155">_xlfn.LET(_xlpm.cls,A155, _xlpm.ord,IFERROR(B155,"#N/C"), _xlpm.subord,IFERROR(C155,"#N/C"), _xlpm.infr,IFERROR(D155,"#N/C"), _xlpm.sf,IFERROR(E155,"#N/C"), _xlpm.fam,IFERROR(F155,"#N/C"), _xlpm.subfam,IF(TRIM(G155)="-","#N/C",IFERROR(G155,"#N/C")),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_xlpm.fallback,IF(IFERROR(B155,"#N/C")="#N/C",A155,IF(IFERROR(C155,"#N/C")="#N/C",B155,IF(IFERROR(D155,"#N/C")="#N/C",C155,IF(IFERROR(E155,"#N/C")="#N/C",D155,IF(IFERROR(F155,"#N/C")="#N/C",E155,IF(IFERROR(G155,"#N/C")="#N/C",F155,"#N/C")))))), _xlpm.finalResult,IF(OR(_xlpm.computedResult="",_xlpm.computedResult="#N/C"),_xlpm.fallback,_xlpm.computedResult), INDEX(_xlpm.finalResult,1))</f>
        <v>wasp</v>
      </c>
      <c r="K155" s="14" t="str">
        <f t="shared" si="2"/>
        <v>Insecta.Hymenoptera.Apocrita.Aculeata.Vespoidea.Vespidae.Vespinae.Vespula.vulgaris</v>
      </c>
      <c r="L155" s="15">
        <f>+COUNTIF(Monitoring!AJ:AJ,K155)</f>
        <v>0</v>
      </c>
    </row>
    <row r="156" spans="1:17" x14ac:dyDescent="0.25">
      <c r="A156" s="18" t="s">
        <v>85</v>
      </c>
      <c r="B156" s="18" t="s">
        <v>1308</v>
      </c>
      <c r="C156" s="18" t="s">
        <v>3642</v>
      </c>
      <c r="D156" s="18"/>
      <c r="E156" s="18" t="s">
        <v>3643</v>
      </c>
      <c r="F156" s="18" t="s">
        <v>3644</v>
      </c>
      <c r="G156" s="18" t="s">
        <v>3645</v>
      </c>
      <c r="H156" s="19" t="s">
        <v>794</v>
      </c>
      <c r="I156" s="19" t="s">
        <v>37</v>
      </c>
      <c r="J156" s="39" t="str" cm="1">
        <f t="array" ref="J156">_xlfn.LET(_xlpm.cls,A156, _xlpm.ord,IFERROR(B156,"#N/C"), _xlpm.subord,IFERROR(C156,"#N/C"), _xlpm.infr,IFERROR(D156,"#N/C"), _xlpm.sf,IFERROR(E156,"#N/C"), _xlpm.fam,IFERROR(F156,"#N/C"), _xlpm.subfam,IF(TRIM(G156)="-","#N/C",IFERROR(G156,"#N/C")),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_xlpm.fallback,IF(IFERROR(B156,"#N/C")="#N/C",A156,IF(IFERROR(C156,"#N/C")="#N/C",B156,IF(IFERROR(D156,"#N/C")="#N/C",C156,IF(IFERROR(E156,"#N/C")="#N/C",D156,IF(IFERROR(F156,"#N/C")="#N/C",E156,IF(IFERROR(G156,"#N/C")="#N/C",F156,"#N/C")))))), _xlpm.finalResult,IF(OR(_xlpm.computedResult="",_xlpm.computedResult="#N/C"),_xlpm.fallback,_xlpm.computedResult), INDEX(_xlpm.finalResult,1))</f>
        <v>saw_fly</v>
      </c>
      <c r="K156" s="14" t="str">
        <f t="shared" si="2"/>
        <v>Insecta.Hymenoptera.Symphyta..Tenthredinoidea.Tenthredinidae.Athaliinae.Athalia.#N/C</v>
      </c>
      <c r="L156" s="15">
        <f>+COUNTIF(Monitoring!AJ:AJ,K156)</f>
        <v>0</v>
      </c>
    </row>
    <row r="157" spans="1:17" x14ac:dyDescent="0.25">
      <c r="A157" s="12" t="s">
        <v>85</v>
      </c>
      <c r="B157" s="12" t="s">
        <v>297</v>
      </c>
      <c r="C157" s="12" t="s">
        <v>3646</v>
      </c>
      <c r="D157" s="18" t="str">
        <f>+IFERROR(IF(E157="#N/C","#N/C",INDEX(ClassificationClasses!D:D,MATCH(E157,ClassificationClasses!E:E,0))),"ERROR")</f>
        <v>Heterocera</v>
      </c>
      <c r="E157" s="12" t="s">
        <v>3660</v>
      </c>
      <c r="F157" s="12" t="s">
        <v>37</v>
      </c>
      <c r="G157" s="12" t="s">
        <v>37</v>
      </c>
      <c r="H157" s="13" t="s">
        <v>37</v>
      </c>
      <c r="I157" s="13" t="s">
        <v>37</v>
      </c>
      <c r="J157" s="39" t="str" cm="1">
        <f t="array" ref="J157">_xlfn.LET(_xlpm.cls,A157, _xlpm.ord,IFERROR(B157,"#N/C"), _xlpm.subord,IFERROR(C157,"#N/C"), _xlpm.infr,IFERROR(D157,"#N/C"), _xlpm.sf,IFERROR(E157,"#N/C"), _xlpm.fam,IFERROR(F157,"#N/C"), _xlpm.subfam,IF(TRIM(G157)="-","#N/C",IFERROR(G157,"#N/C")),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_xlpm.fallback,IF(IFERROR(B157,"#N/C")="#N/C",A157,IF(IFERROR(C157,"#N/C")="#N/C",B157,IF(IFERROR(D157,"#N/C")="#N/C",C157,IF(IFERROR(E157,"#N/C")="#N/C",D157,IF(IFERROR(F157,"#N/C")="#N/C",E157,IF(IFERROR(G157,"#N/C")="#N/C",F157,"#N/C")))))), _xlpm.finalResult,IF(OR(_xlpm.computedResult="",_xlpm.computedResult="#N/C"),_xlpm.fallback,_xlpm.computedResult), INDEX(_xlpm.finalResult,1))</f>
        <v>Noctuoidea</v>
      </c>
      <c r="K157" s="14" t="str">
        <f t="shared" si="2"/>
        <v>Insecta.Lepidoptera.Glossata.Heterocera.Noctuoidea.#N/C.#N/C.#N/C.#N/C</v>
      </c>
      <c r="L157" s="15">
        <f>+COUNTIF(Monitoring!AJ:AJ,K157)</f>
        <v>1</v>
      </c>
    </row>
    <row r="158" spans="1:17" x14ac:dyDescent="0.25">
      <c r="A158" s="18" t="s">
        <v>85</v>
      </c>
      <c r="B158" s="18" t="s">
        <v>297</v>
      </c>
      <c r="C158" s="18" t="s">
        <v>37</v>
      </c>
      <c r="D158" s="18" t="str">
        <f>+IFERROR(IF(E158="#N/C","#N/C",INDEX(ClassificationClasses!D:D,MATCH(E158,ClassificationClasses!E:E,0))),"ERROR")</f>
        <v>#N/C</v>
      </c>
      <c r="E158" s="18" t="s">
        <v>37</v>
      </c>
      <c r="F158" s="18" t="s">
        <v>37</v>
      </c>
      <c r="G158" s="18" t="s">
        <v>37</v>
      </c>
      <c r="H158" s="19" t="s">
        <v>37</v>
      </c>
      <c r="I158" s="19" t="s">
        <v>37</v>
      </c>
      <c r="J158" s="39" t="str" cm="1">
        <f t="array" ref="J158">_xlfn.LET(_xlpm.cls,A158, _xlpm.ord,IFERROR(B158,"#N/C"), _xlpm.subord,IFERROR(C158,"#N/C"), _xlpm.infr,IFERROR(D158,"#N/C"), _xlpm.sf,IFERROR(E158,"#N/C"), _xlpm.fam,IFERROR(F158,"#N/C"), _xlpm.subfam,IF(TRIM(G158)="-","#N/C",IFERROR(G158,"#N/C")),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_xlpm.fallback,IF(IFERROR(B158,"#N/C")="#N/C",A158,IF(IFERROR(C158,"#N/C")="#N/C",B158,IF(IFERROR(D158,"#N/C")="#N/C",C158,IF(IFERROR(E158,"#N/C")="#N/C",D158,IF(IFERROR(F158,"#N/C")="#N/C",E158,IF(IFERROR(G158,"#N/C")="#N/C",F158,"#N/C")))))), _xlpm.finalResult,IF(OR(_xlpm.computedResult="",_xlpm.computedResult="#N/C"),_xlpm.fallback,_xlpm.computedResult), INDEX(_xlpm.finalResult,1))</f>
        <v>Lepidoptera</v>
      </c>
      <c r="K158" s="14" t="str">
        <f t="shared" si="2"/>
        <v>Insecta.Lepidoptera.#N/C.#N/C.#N/C.#N/C.#N/C.#N/C.#N/C</v>
      </c>
      <c r="L158" s="15">
        <f>+COUNTIF(Monitoring!AJ:AJ,K158)</f>
        <v>0</v>
      </c>
    </row>
    <row r="159" spans="1:17" x14ac:dyDescent="0.25">
      <c r="A159" s="18" t="s">
        <v>85</v>
      </c>
      <c r="B159" s="18" t="s">
        <v>297</v>
      </c>
      <c r="C159" s="18" t="s">
        <v>3646</v>
      </c>
      <c r="D159" s="18" t="str">
        <f>+IFERROR(IF(E159="#N/C","#N/C",INDEX(ClassificationClasses!D:D,MATCH(E159,ClassificationClasses!E:E,0))),"ERROR")</f>
        <v>#N/C</v>
      </c>
      <c r="E159" s="18" t="s">
        <v>37</v>
      </c>
      <c r="F159" s="18" t="s">
        <v>37</v>
      </c>
      <c r="G159" s="18" t="s">
        <v>37</v>
      </c>
      <c r="H159" s="19" t="s">
        <v>37</v>
      </c>
      <c r="I159" s="19" t="s">
        <v>37</v>
      </c>
      <c r="J159" s="39" t="str" cm="1">
        <f t="array" ref="J159">_xlfn.LET(_xlpm.cls,A159, _xlpm.ord,IFERROR(B159,"#N/C"), _xlpm.subord,IFERROR(C159,"#N/C"), _xlpm.infr,IFERROR(D159,"#N/C"), _xlpm.sf,IFERROR(E159,"#N/C"), _xlpm.fam,IFERROR(F159,"#N/C"), _xlpm.subfam,IF(TRIM(G159)="-","#N/C",IFERROR(G159,"#N/C")),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_xlpm.fallback,IF(IFERROR(B159,"#N/C")="#N/C",A159,IF(IFERROR(C159,"#N/C")="#N/C",B159,IF(IFERROR(D159,"#N/C")="#N/C",C159,IF(IFERROR(E159,"#N/C")="#N/C",D159,IF(IFERROR(F159,"#N/C")="#N/C",E159,IF(IFERROR(G159,"#N/C")="#N/C",F159,"#N/C")))))), _xlpm.finalResult,IF(OR(_xlpm.computedResult="",_xlpm.computedResult="#N/C"),_xlpm.fallback,_xlpm.computedResult), INDEX(_xlpm.finalResult,1))</f>
        <v>Glossata</v>
      </c>
      <c r="K159" s="14" t="str">
        <f t="shared" si="2"/>
        <v>Insecta.Lepidoptera.Glossata.#N/C.#N/C.#N/C.#N/C.#N/C.#N/C</v>
      </c>
      <c r="L159" s="15">
        <f>+COUNTIF(Monitoring!AJ:AJ,K159)</f>
        <v>0</v>
      </c>
    </row>
    <row r="160" spans="1:17" x14ac:dyDescent="0.25">
      <c r="A160" s="18" t="s">
        <v>85</v>
      </c>
      <c r="B160" s="18" t="s">
        <v>297</v>
      </c>
      <c r="C160" s="18" t="s">
        <v>3646</v>
      </c>
      <c r="D160" s="18" t="str">
        <f>+IFERROR(IF(E160="#N/C","#N/C",INDEX(ClassificationClasses!D:D,MATCH(E160,ClassificationClasses!E:E,0))),"ERROR")</f>
        <v>Heterocera</v>
      </c>
      <c r="E160" s="18" t="s">
        <v>3647</v>
      </c>
      <c r="F160" s="18" t="s">
        <v>37</v>
      </c>
      <c r="G160" s="18" t="s">
        <v>37</v>
      </c>
      <c r="H160" s="19" t="s">
        <v>37</v>
      </c>
      <c r="I160" s="19" t="s">
        <v>37</v>
      </c>
      <c r="J160" s="39" t="str" cm="1">
        <f t="array" ref="J160">_xlfn.LET(_xlpm.cls,A160, _xlpm.ord,IFERROR(B160,"#N/C"), _xlpm.subord,IFERROR(C160,"#N/C"), _xlpm.infr,IFERROR(D160,"#N/C"), _xlpm.sf,IFERROR(E160,"#N/C"), _xlpm.fam,IFERROR(F160,"#N/C"), _xlpm.subfam,IF(TRIM(G160)="-","#N/C",IFERROR(G160,"#N/C")),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_xlpm.fallback,IF(IFERROR(B160,"#N/C")="#N/C",A160,IF(IFERROR(C160,"#N/C")="#N/C",B160,IF(IFERROR(D160,"#N/C")="#N/C",C160,IF(IFERROR(E160,"#N/C")="#N/C",D160,IF(IFERROR(F160,"#N/C")="#N/C",E160,IF(IFERROR(G160,"#N/C")="#N/C",F160,"#N/C")))))), _xlpm.finalResult,IF(OR(_xlpm.computedResult="",_xlpm.computedResult="#N/C"),_xlpm.fallback,_xlpm.computedResult), INDEX(_xlpm.finalResult,1))</f>
        <v>Gelechioidea</v>
      </c>
      <c r="K160" s="14" t="str">
        <f t="shared" si="2"/>
        <v>Insecta.Lepidoptera.Glossata.Heterocera.Gelechioidea.#N/C.#N/C.#N/C.#N/C</v>
      </c>
      <c r="L160" s="15">
        <f>+COUNTIF(Monitoring!AJ:AJ,K160)</f>
        <v>0</v>
      </c>
    </row>
    <row r="161" spans="1:12" x14ac:dyDescent="0.25">
      <c r="A161" s="18" t="s">
        <v>85</v>
      </c>
      <c r="B161" s="18" t="s">
        <v>297</v>
      </c>
      <c r="C161" s="18" t="s">
        <v>3646</v>
      </c>
      <c r="D161" s="18" t="str">
        <f>+IFERROR(IF(E161="#N/C","#N/C",INDEX(ClassificationClasses!D:D,MATCH(E161,ClassificationClasses!E:E,0))),"ERROR")</f>
        <v>Heterocera</v>
      </c>
      <c r="E161" s="18" t="s">
        <v>3647</v>
      </c>
      <c r="F161" s="18" t="s">
        <v>3648</v>
      </c>
      <c r="G161" s="18" t="s">
        <v>37</v>
      </c>
      <c r="H161" s="19" t="s">
        <v>37</v>
      </c>
      <c r="I161" s="19" t="s">
        <v>37</v>
      </c>
      <c r="J161" s="39" t="str" cm="1">
        <f t="array" ref="J161">_xlfn.LET(_xlpm.cls,A161, _xlpm.ord,IFERROR(B161,"#N/C"), _xlpm.subord,IFERROR(C161,"#N/C"), _xlpm.infr,IFERROR(D161,"#N/C"), _xlpm.sf,IFERROR(E161,"#N/C"), _xlpm.fam,IFERROR(F161,"#N/C"), _xlpm.subfam,IF(TRIM(G161)="-","#N/C",IFERROR(G161,"#N/C")),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_xlpm.fallback,IF(IFERROR(B161,"#N/C")="#N/C",A161,IF(IFERROR(C161,"#N/C")="#N/C",B161,IF(IFERROR(D161,"#N/C")="#N/C",C161,IF(IFERROR(E161,"#N/C")="#N/C",D161,IF(IFERROR(F161,"#N/C")="#N/C",E161,IF(IFERROR(G161,"#N/C")="#N/C",F161,"#N/C")))))), _xlpm.finalResult,IF(OR(_xlpm.computedResult="",_xlpm.computedResult="#N/C"),_xlpm.fallback,_xlpm.computedResult), INDEX(_xlpm.finalResult,1))</f>
        <v>moth</v>
      </c>
      <c r="K161" s="14" t="str">
        <f t="shared" si="2"/>
        <v>Insecta.Lepidoptera.Glossata.Heterocera.Gelechioidea.Gelechiidae.#N/C.#N/C.#N/C</v>
      </c>
      <c r="L161" s="15">
        <f>+COUNTIF(Monitoring!AJ:AJ,K161)</f>
        <v>0</v>
      </c>
    </row>
    <row r="162" spans="1:12" x14ac:dyDescent="0.25">
      <c r="A162" s="12" t="s">
        <v>85</v>
      </c>
      <c r="B162" s="12" t="s">
        <v>297</v>
      </c>
      <c r="C162" s="12" t="s">
        <v>3646</v>
      </c>
      <c r="D162" s="18" t="str">
        <f>+IFERROR(IF(E162="#N/C","#N/C",INDEX(ClassificationClasses!D:D,MATCH(E162,ClassificationClasses!E:E,0))),"ERROR")</f>
        <v>Heterocera</v>
      </c>
      <c r="E162" s="12" t="s">
        <v>3647</v>
      </c>
      <c r="F162" s="12" t="s">
        <v>3649</v>
      </c>
      <c r="G162" s="12" t="s">
        <v>3650</v>
      </c>
      <c r="H162" s="13" t="s">
        <v>3651</v>
      </c>
      <c r="I162" s="13" t="s">
        <v>37</v>
      </c>
      <c r="J162" s="39" t="str" cm="1">
        <f t="array" ref="J162">_xlfn.LET(_xlpm.cls,A162, _xlpm.ord,IFERROR(B162,"#N/C"), _xlpm.subord,IFERROR(C162,"#N/C"), _xlpm.infr,IFERROR(D162,"#N/C"), _xlpm.sf,IFERROR(E162,"#N/C"), _xlpm.fam,IFERROR(F162,"#N/C"), _xlpm.subfam,IF(TRIM(G162)="-","#N/C",IFERROR(G162,"#N/C")),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_xlpm.fallback,IF(IFERROR(B162,"#N/C")="#N/C",A162,IF(IFERROR(C162,"#N/C")="#N/C",B162,IF(IFERROR(D162,"#N/C")="#N/C",C162,IF(IFERROR(E162,"#N/C")="#N/C",D162,IF(IFERROR(F162,"#N/C")="#N/C",E162,IF(IFERROR(G162,"#N/C")="#N/C",F162,"#N/C")))))), _xlpm.finalResult,IF(OR(_xlpm.computedResult="",_xlpm.computedResult="#N/C"),_xlpm.fallback,_xlpm.computedResult), INDEX(_xlpm.finalResult,1))</f>
        <v>moth</v>
      </c>
      <c r="K162" s="14" t="str">
        <f t="shared" si="2"/>
        <v>Insecta.Lepidoptera.Glossata.Heterocera.Gelechioidea.Oecophoridae.Oecophorinae.Carcina.#N/C</v>
      </c>
      <c r="L162" s="15">
        <f>+COUNTIF(Monitoring!AJ:AJ,K162)</f>
        <v>0</v>
      </c>
    </row>
    <row r="163" spans="1:12" x14ac:dyDescent="0.25">
      <c r="A163" s="18" t="s">
        <v>85</v>
      </c>
      <c r="B163" s="18" t="s">
        <v>297</v>
      </c>
      <c r="C163" s="18" t="s">
        <v>3646</v>
      </c>
      <c r="D163" s="18" t="str">
        <f>+IFERROR(IF(E163="#N/C","#N/C",INDEX(ClassificationClasses!D:D,MATCH(E163,ClassificationClasses!E:E,0))),"ERROR")</f>
        <v>Heterocera</v>
      </c>
      <c r="E163" s="18" t="s">
        <v>3647</v>
      </c>
      <c r="F163" s="18" t="s">
        <v>3649</v>
      </c>
      <c r="G163" s="18" t="s">
        <v>3650</v>
      </c>
      <c r="H163" s="19" t="s">
        <v>3652</v>
      </c>
      <c r="I163" s="19" t="s">
        <v>37</v>
      </c>
      <c r="J163" s="39" t="str" cm="1">
        <f t="array" ref="J163">_xlfn.LET(_xlpm.cls,A163, _xlpm.ord,IFERROR(B163,"#N/C"), _xlpm.subord,IFERROR(C163,"#N/C"), _xlpm.infr,IFERROR(D163,"#N/C"), _xlpm.sf,IFERROR(E163,"#N/C"), _xlpm.fam,IFERROR(F163,"#N/C"), _xlpm.subfam,IF(TRIM(G163)="-","#N/C",IFERROR(G163,"#N/C")),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_xlpm.fallback,IF(IFERROR(B163,"#N/C")="#N/C",A163,IF(IFERROR(C163,"#N/C")="#N/C",B163,IF(IFERROR(D163,"#N/C")="#N/C",C163,IF(IFERROR(E163,"#N/C")="#N/C",D163,IF(IFERROR(F163,"#N/C")="#N/C",E163,IF(IFERROR(G163,"#N/C")="#N/C",F163,"#N/C")))))), _xlpm.finalResult,IF(OR(_xlpm.computedResult="",_xlpm.computedResult="#N/C"),_xlpm.fallback,_xlpm.computedResult), INDEX(_xlpm.finalResult,1))</f>
        <v>moth</v>
      </c>
      <c r="K163" s="14" t="str">
        <f t="shared" si="2"/>
        <v>Insecta.Lepidoptera.Glossata.Heterocera.Gelechioidea.Oecophoridae.Oecophorinae.Hofmannophila.#N/C</v>
      </c>
      <c r="L163" s="15">
        <f>+COUNTIF(Monitoring!AJ:AJ,K163)</f>
        <v>0</v>
      </c>
    </row>
    <row r="164" spans="1:12" x14ac:dyDescent="0.25">
      <c r="A164" s="18" t="s">
        <v>85</v>
      </c>
      <c r="B164" s="18" t="s">
        <v>297</v>
      </c>
      <c r="C164" s="18" t="s">
        <v>3646</v>
      </c>
      <c r="D164" s="18" t="str">
        <f>+IFERROR(IF(E164="#N/C","#N/C",INDEX(ClassificationClasses!D:D,MATCH(E164,ClassificationClasses!E:E,0))),"ERROR")</f>
        <v>Heterocera</v>
      </c>
      <c r="E164" s="18" t="s">
        <v>3653</v>
      </c>
      <c r="F164" s="18" t="s">
        <v>3654</v>
      </c>
      <c r="G164" s="18" t="s">
        <v>3655</v>
      </c>
      <c r="H164" s="19" t="s">
        <v>3656</v>
      </c>
      <c r="I164" s="19" t="s">
        <v>3657</v>
      </c>
      <c r="J164" s="39" t="str" cm="1">
        <f t="array" ref="J164">_xlfn.LET(_xlpm.cls,A164, _xlpm.ord,IFERROR(B164,"#N/C"), _xlpm.subord,IFERROR(C164,"#N/C"), _xlpm.infr,IFERROR(D164,"#N/C"), _xlpm.sf,IFERROR(E164,"#N/C"), _xlpm.fam,IFERROR(F164,"#N/C"), _xlpm.subfam,IF(TRIM(G164)="-","#N/C",IFERROR(G164,"#N/C")),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_xlpm.fallback,IF(IFERROR(B164,"#N/C")="#N/C",A164,IF(IFERROR(C164,"#N/C")="#N/C",B164,IF(IFERROR(D164,"#N/C")="#N/C",C164,IF(IFERROR(E164,"#N/C")="#N/C",D164,IF(IFERROR(F164,"#N/C")="#N/C",E164,IF(IFERROR(G164,"#N/C")="#N/C",F164,"#N/C")))))), _xlpm.finalResult,IF(OR(_xlpm.computedResult="",_xlpm.computedResult="#N/C"),_xlpm.fallback,_xlpm.computedResult), INDEX(_xlpm.finalResult,1))</f>
        <v>moth</v>
      </c>
      <c r="K164" s="14" t="str">
        <f t="shared" si="2"/>
        <v>Insecta.Lepidoptera.Glossata.Heterocera.Geometroidea.Geometridae.Larentiinae.Camptogramma.bilineata</v>
      </c>
      <c r="L164" s="15">
        <f>+COUNTIF(Monitoring!AJ:AJ,K164)</f>
        <v>0</v>
      </c>
    </row>
    <row r="165" spans="1:12" x14ac:dyDescent="0.25">
      <c r="A165" s="18" t="s">
        <v>85</v>
      </c>
      <c r="B165" s="18" t="s">
        <v>297</v>
      </c>
      <c r="C165" s="18" t="s">
        <v>3646</v>
      </c>
      <c r="D165" s="18" t="str">
        <f>+IFERROR(IF(E165="#N/C","#N/C",INDEX(ClassificationClasses!D:D,MATCH(E165,ClassificationClasses!E:E,0))),"ERROR")</f>
        <v>Heterocera</v>
      </c>
      <c r="E165" s="18" t="s">
        <v>3653</v>
      </c>
      <c r="F165" s="18" t="s">
        <v>3654</v>
      </c>
      <c r="G165" s="18" t="s">
        <v>3655</v>
      </c>
      <c r="H165" s="19" t="s">
        <v>3658</v>
      </c>
      <c r="I165" s="19" t="s">
        <v>3659</v>
      </c>
      <c r="J165" s="39" t="str" cm="1">
        <f t="array" ref="J165">_xlfn.LET(_xlpm.cls,A165, _xlpm.ord,IFERROR(B165,"#N/C"), _xlpm.subord,IFERROR(C165,"#N/C"), _xlpm.infr,IFERROR(D165,"#N/C"), _xlpm.sf,IFERROR(E165,"#N/C"), _xlpm.fam,IFERROR(F165,"#N/C"), _xlpm.subfam,IF(TRIM(G165)="-","#N/C",IFERROR(G165,"#N/C")),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_xlpm.fallback,IF(IFERROR(B165,"#N/C")="#N/C",A165,IF(IFERROR(C165,"#N/C")="#N/C",B165,IF(IFERROR(D165,"#N/C")="#N/C",C165,IF(IFERROR(E165,"#N/C")="#N/C",D165,IF(IFERROR(F165,"#N/C")="#N/C",E165,IF(IFERROR(G165,"#N/C")="#N/C",F165,"#N/C")))))), _xlpm.finalResult,IF(OR(_xlpm.computedResult="",_xlpm.computedResult="#N/C"),_xlpm.fallback,_xlpm.computedResult), INDEX(_xlpm.finalResult,1))</f>
        <v>moth</v>
      </c>
      <c r="K165" s="14" t="str">
        <f t="shared" si="2"/>
        <v>Insecta.Lepidoptera.Glossata.Heterocera.Geometroidea.Geometridae.Larentiinae.Epirrhoe.alternata</v>
      </c>
      <c r="L165" s="15">
        <f>+COUNTIF(Monitoring!AJ:AJ,K165)</f>
        <v>0</v>
      </c>
    </row>
    <row r="166" spans="1:12" x14ac:dyDescent="0.25">
      <c r="A166" s="12" t="s">
        <v>85</v>
      </c>
      <c r="B166" s="12" t="s">
        <v>297</v>
      </c>
      <c r="C166" s="12" t="s">
        <v>3646</v>
      </c>
      <c r="D166" s="18" t="str">
        <f>+IFERROR(IF(E166="#N/C","#N/C",INDEX(ClassificationClasses!D:D,MATCH(E166,ClassificationClasses!E:E,0))),"ERROR")</f>
        <v>Heterocera</v>
      </c>
      <c r="E166" s="12" t="s">
        <v>3660</v>
      </c>
      <c r="F166" s="12" t="s">
        <v>842</v>
      </c>
      <c r="G166" s="12" t="s">
        <v>37</v>
      </c>
      <c r="H166" s="13" t="s">
        <v>37</v>
      </c>
      <c r="I166" s="13" t="s">
        <v>37</v>
      </c>
      <c r="J166" s="39" t="str" cm="1">
        <f t="array" ref="J166">_xlfn.LET(_xlpm.cls,A166, _xlpm.ord,IFERROR(B166,"#N/C"), _xlpm.subord,IFERROR(C166,"#N/C"), _xlpm.infr,IFERROR(D166,"#N/C"), _xlpm.sf,IFERROR(E166,"#N/C"), _xlpm.fam,IFERROR(F166,"#N/C"), _xlpm.subfam,IF(TRIM(G166)="-","#N/C",IFERROR(G166,"#N/C")),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_xlpm.fallback,IF(IFERROR(B166,"#N/C")="#N/C",A166,IF(IFERROR(C166,"#N/C")="#N/C",B166,IF(IFERROR(D166,"#N/C")="#N/C",C166,IF(IFERROR(E166,"#N/C")="#N/C",D166,IF(IFERROR(F166,"#N/C")="#N/C",E166,IF(IFERROR(G166,"#N/C")="#N/C",F166,"#N/C")))))), _xlpm.finalResult,IF(OR(_xlpm.computedResult="",_xlpm.computedResult="#N/C"),_xlpm.fallback,_xlpm.computedResult), INDEX(_xlpm.finalResult,1))</f>
        <v>moth</v>
      </c>
      <c r="K166" s="14" t="str">
        <f t="shared" si="2"/>
        <v>Insecta.Lepidoptera.Glossata.Heterocera.Noctuoidea.Noctuidae.#N/C.#N/C.#N/C</v>
      </c>
      <c r="L166" s="15">
        <f>+COUNTIF(Monitoring!AJ:AJ,K166)</f>
        <v>1</v>
      </c>
    </row>
    <row r="167" spans="1:12" x14ac:dyDescent="0.25">
      <c r="A167" s="18" t="s">
        <v>85</v>
      </c>
      <c r="B167" s="18" t="s">
        <v>297</v>
      </c>
      <c r="C167" s="18" t="s">
        <v>3646</v>
      </c>
      <c r="D167" s="18" t="str">
        <f>+IFERROR(IF(E167="#N/C","#N/C",INDEX(ClassificationClasses!D:D,MATCH(E167,ClassificationClasses!E:E,0))),"ERROR")</f>
        <v>Heterocera</v>
      </c>
      <c r="E167" s="18" t="s">
        <v>3660</v>
      </c>
      <c r="F167" s="18" t="s">
        <v>842</v>
      </c>
      <c r="G167" s="18" t="s">
        <v>3661</v>
      </c>
      <c r="H167" s="19" t="s">
        <v>895</v>
      </c>
      <c r="I167" s="19" t="s">
        <v>37</v>
      </c>
      <c r="J167" s="39" t="str" cm="1">
        <f t="array" ref="J167">_xlfn.LET(_xlpm.cls,A167, _xlpm.ord,IFERROR(B167,"#N/C"), _xlpm.subord,IFERROR(C167,"#N/C"), _xlpm.infr,IFERROR(D167,"#N/C"), _xlpm.sf,IFERROR(E167,"#N/C"), _xlpm.fam,IFERROR(F167,"#N/C"), _xlpm.subfam,IF(TRIM(G167)="-","#N/C",IFERROR(G167,"#N/C")),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_xlpm.fallback,IF(IFERROR(B167,"#N/C")="#N/C",A167,IF(IFERROR(C167,"#N/C")="#N/C",B167,IF(IFERROR(D167,"#N/C")="#N/C",C167,IF(IFERROR(E167,"#N/C")="#N/C",D167,IF(IFERROR(F167,"#N/C")="#N/C",E167,IF(IFERROR(G167,"#N/C")="#N/C",F167,"#N/C")))))), _xlpm.finalResult,IF(OR(_xlpm.computedResult="",_xlpm.computedResult="#N/C"),_xlpm.fallback,_xlpm.computedResult), INDEX(_xlpm.finalResult,1))</f>
        <v>moth</v>
      </c>
      <c r="K167" s="14" t="str">
        <f t="shared" si="2"/>
        <v>Insecta.Lepidoptera.Glossata.Heterocera.Noctuoidea.Noctuidae.Noctuinae.Mythimna.#N/C</v>
      </c>
      <c r="L167" s="15">
        <f>+COUNTIF(Monitoring!AJ:AJ,K167)</f>
        <v>1</v>
      </c>
    </row>
    <row r="168" spans="1:12" x14ac:dyDescent="0.25">
      <c r="A168" s="18" t="s">
        <v>85</v>
      </c>
      <c r="B168" s="18" t="s">
        <v>297</v>
      </c>
      <c r="C168" s="18" t="s">
        <v>3646</v>
      </c>
      <c r="D168" s="18" t="str">
        <f>+IFERROR(IF(E168="#N/C","#N/C",INDEX(ClassificationClasses!D:D,MATCH(E168,ClassificationClasses!E:E,0))),"ERROR")</f>
        <v>Heterocera</v>
      </c>
      <c r="E168" s="18" t="s">
        <v>3660</v>
      </c>
      <c r="F168" s="18" t="s">
        <v>842</v>
      </c>
      <c r="G168" s="18" t="s">
        <v>3661</v>
      </c>
      <c r="H168" s="19" t="s">
        <v>3662</v>
      </c>
      <c r="I168" s="19" t="s">
        <v>3663</v>
      </c>
      <c r="J168" s="39" t="str" cm="1">
        <f t="array" ref="J168">_xlfn.LET(_xlpm.cls,A168, _xlpm.ord,IFERROR(B168,"#N/C"), _xlpm.subord,IFERROR(C168,"#N/C"), _xlpm.infr,IFERROR(D168,"#N/C"), _xlpm.sf,IFERROR(E168,"#N/C"), _xlpm.fam,IFERROR(F168,"#N/C"), _xlpm.subfam,IF(TRIM(G168)="-","#N/C",IFERROR(G168,"#N/C")),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_xlpm.fallback,IF(IFERROR(B168,"#N/C")="#N/C",A168,IF(IFERROR(C168,"#N/C")="#N/C",B168,IF(IFERROR(D168,"#N/C")="#N/C",C168,IF(IFERROR(E168,"#N/C")="#N/C",D168,IF(IFERROR(F168,"#N/C")="#N/C",E168,IF(IFERROR(G168,"#N/C")="#N/C",F168,"#N/C")))))), _xlpm.finalResult,IF(OR(_xlpm.computedResult="",_xlpm.computedResult="#N/C"),_xlpm.fallback,_xlpm.computedResult), INDEX(_xlpm.finalResult,1))</f>
        <v>moth</v>
      </c>
      <c r="K168" s="14" t="str">
        <f t="shared" si="2"/>
        <v>Insecta.Lepidoptera.Glossata.Heterocera.Noctuoidea.Noctuidae.Noctuinae.Xestia.xanthographa</v>
      </c>
      <c r="L168" s="15">
        <f>+COUNTIF(Monitoring!AJ:AJ,K168)</f>
        <v>0</v>
      </c>
    </row>
    <row r="169" spans="1:12" x14ac:dyDescent="0.25">
      <c r="A169" s="18" t="s">
        <v>85</v>
      </c>
      <c r="B169" s="18" t="s">
        <v>297</v>
      </c>
      <c r="C169" s="18" t="s">
        <v>3646</v>
      </c>
      <c r="D169" s="18" t="str">
        <f>+IFERROR(IF(E169="#N/C","#N/C",INDEX(ClassificationClasses!D:D,MATCH(E169,ClassificationClasses!E:E,0))),"ERROR")</f>
        <v>Heterocera</v>
      </c>
      <c r="E169" s="18" t="s">
        <v>3660</v>
      </c>
      <c r="F169" s="18" t="s">
        <v>842</v>
      </c>
      <c r="G169" s="18" t="s">
        <v>3664</v>
      </c>
      <c r="H169" s="19" t="s">
        <v>3665</v>
      </c>
      <c r="I169" s="19" t="s">
        <v>37</v>
      </c>
      <c r="J169" s="39" t="str" cm="1">
        <f t="array" ref="J169">_xlfn.LET(_xlpm.cls,A169, _xlpm.ord,IFERROR(B169,"#N/C"), _xlpm.subord,IFERROR(C169,"#N/C"), _xlpm.infr,IFERROR(D169,"#N/C"), _xlpm.sf,IFERROR(E169,"#N/C"), _xlpm.fam,IFERROR(F169,"#N/C"), _xlpm.subfam,IF(TRIM(G169)="-","#N/C",IFERROR(G169,"#N/C")),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_xlpm.fallback,IF(IFERROR(B169,"#N/C")="#N/C",A169,IF(IFERROR(C169,"#N/C")="#N/C",B169,IF(IFERROR(D169,"#N/C")="#N/C",C169,IF(IFERROR(E169,"#N/C")="#N/C",D169,IF(IFERROR(F169,"#N/C")="#N/C",E169,IF(IFERROR(G169,"#N/C")="#N/C",F169,"#N/C")))))), _xlpm.finalResult,IF(OR(_xlpm.computedResult="",_xlpm.computedResult="#N/C"),_xlpm.fallback,_xlpm.computedResult), INDEX(_xlpm.finalResult,1))</f>
        <v>moth</v>
      </c>
      <c r="K169" s="14" t="str">
        <f t="shared" si="2"/>
        <v>Insecta.Lepidoptera.Glossata.Heterocera.Noctuoidea.Noctuidae.Plusiinae.Autographa.#N/C</v>
      </c>
      <c r="L169" s="15">
        <f>+COUNTIF(Monitoring!AJ:AJ,K169)</f>
        <v>0</v>
      </c>
    </row>
    <row r="170" spans="1:12" x14ac:dyDescent="0.25">
      <c r="A170" s="12" t="s">
        <v>85</v>
      </c>
      <c r="B170" s="12" t="s">
        <v>297</v>
      </c>
      <c r="C170" s="12" t="s">
        <v>3646</v>
      </c>
      <c r="D170" s="18" t="str">
        <f>+IFERROR(IF(E170="#N/C","#N/C",INDEX(ClassificationClasses!D:D,MATCH(E170,ClassificationClasses!E:E,0))),"ERROR")</f>
        <v>Heterocera</v>
      </c>
      <c r="E170" s="12" t="s">
        <v>3660</v>
      </c>
      <c r="F170" s="12" t="s">
        <v>842</v>
      </c>
      <c r="G170" s="12" t="s">
        <v>3664</v>
      </c>
      <c r="H170" s="13" t="s">
        <v>3665</v>
      </c>
      <c r="I170" s="13" t="s">
        <v>3666</v>
      </c>
      <c r="J170" s="39" t="str" cm="1">
        <f t="array" ref="J170">_xlfn.LET(_xlpm.cls,A170, _xlpm.ord,IFERROR(B170,"#N/C"), _xlpm.subord,IFERROR(C170,"#N/C"), _xlpm.infr,IFERROR(D170,"#N/C"), _xlpm.sf,IFERROR(E170,"#N/C"), _xlpm.fam,IFERROR(F170,"#N/C"), _xlpm.subfam,IF(TRIM(G170)="-","#N/C",IFERROR(G170,"#N/C")),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_xlpm.fallback,IF(IFERROR(B170,"#N/C")="#N/C",A170,IF(IFERROR(C170,"#N/C")="#N/C",B170,IF(IFERROR(D170,"#N/C")="#N/C",C170,IF(IFERROR(E170,"#N/C")="#N/C",D170,IF(IFERROR(F170,"#N/C")="#N/C",E170,IF(IFERROR(G170,"#N/C")="#N/C",F170,"#N/C")))))), _xlpm.finalResult,IF(OR(_xlpm.computedResult="",_xlpm.computedResult="#N/C"),_xlpm.fallback,_xlpm.computedResult), INDEX(_xlpm.finalResult,1))</f>
        <v>moth</v>
      </c>
      <c r="K170" s="14" t="str">
        <f t="shared" si="2"/>
        <v>Insecta.Lepidoptera.Glossata.Heterocera.Noctuoidea.Noctuidae.Plusiinae.Autographa.gamma</v>
      </c>
      <c r="L170" s="15">
        <f>+COUNTIF(Monitoring!AJ:AJ,K170)</f>
        <v>0</v>
      </c>
    </row>
    <row r="171" spans="1:12" x14ac:dyDescent="0.25">
      <c r="A171" s="18" t="s">
        <v>85</v>
      </c>
      <c r="B171" s="18" t="s">
        <v>297</v>
      </c>
      <c r="C171" s="18" t="s">
        <v>3646</v>
      </c>
      <c r="D171" s="18" t="str">
        <f>+IFERROR(IF(E171="#N/C","#N/C",INDEX(ClassificationClasses!D:D,MATCH(E171,ClassificationClasses!E:E,0))),"ERROR")</f>
        <v>Rhopalocera</v>
      </c>
      <c r="E171" s="18" t="s">
        <v>3667</v>
      </c>
      <c r="F171" s="18" t="s">
        <v>37</v>
      </c>
      <c r="G171" s="18" t="s">
        <v>37</v>
      </c>
      <c r="H171" s="19" t="s">
        <v>37</v>
      </c>
      <c r="I171" s="19" t="s">
        <v>37</v>
      </c>
      <c r="J171" s="39" t="str" cm="1">
        <f t="array" ref="J171">_xlfn.LET(_xlpm.cls,A171, _xlpm.ord,IFERROR(B171,"#N/C"), _xlpm.subord,IFERROR(C171,"#N/C"), _xlpm.infr,IFERROR(D171,"#N/C"), _xlpm.sf,IFERROR(E171,"#N/C"), _xlpm.fam,IFERROR(F171,"#N/C"), _xlpm.subfam,IF(TRIM(G171)="-","#N/C",IFERROR(G171,"#N/C")),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_xlpm.fallback,IF(IFERROR(B171,"#N/C")="#N/C",A171,IF(IFERROR(C171,"#N/C")="#N/C",B171,IF(IFERROR(D171,"#N/C")="#N/C",C171,IF(IFERROR(E171,"#N/C")="#N/C",D171,IF(IFERROR(F171,"#N/C")="#N/C",E171,IF(IFERROR(G171,"#N/C")="#N/C",F171,"#N/C")))))), _xlpm.finalResult,IF(OR(_xlpm.computedResult="",_xlpm.computedResult="#N/C"),_xlpm.fallback,_xlpm.computedResult), INDEX(_xlpm.finalResult,1))</f>
        <v>Papilionoidea</v>
      </c>
      <c r="K171" s="14" t="str">
        <f t="shared" si="2"/>
        <v>Insecta.Lepidoptera.Glossata.Rhopalocera.Papilionoidea.#N/C.#N/C.#N/C.#N/C</v>
      </c>
      <c r="L171" s="15">
        <f>+COUNTIF(Monitoring!AJ:AJ,K171)</f>
        <v>0</v>
      </c>
    </row>
    <row r="172" spans="1:12" x14ac:dyDescent="0.25">
      <c r="A172" s="18" t="s">
        <v>85</v>
      </c>
      <c r="B172" s="18" t="s">
        <v>297</v>
      </c>
      <c r="C172" s="18" t="s">
        <v>3646</v>
      </c>
      <c r="D172" s="18" t="str">
        <f>+IFERROR(IF(E172="#N/C","#N/C",INDEX(ClassificationClasses!D:D,MATCH(E172,ClassificationClasses!E:E,0))),"ERROR")</f>
        <v>Rhopalocera</v>
      </c>
      <c r="E172" s="18" t="s">
        <v>3667</v>
      </c>
      <c r="F172" s="18" t="s">
        <v>3668</v>
      </c>
      <c r="G172" s="18" t="s">
        <v>3669</v>
      </c>
      <c r="H172" s="19" t="s">
        <v>3670</v>
      </c>
      <c r="I172" s="19" t="s">
        <v>37</v>
      </c>
      <c r="J172" s="39" t="str" cm="1">
        <f t="array" ref="J172">_xlfn.LET(_xlpm.cls,A172, _xlpm.ord,IFERROR(B172,"#N/C"), _xlpm.subord,IFERROR(C172,"#N/C"), _xlpm.infr,IFERROR(D172,"#N/C"), _xlpm.sf,IFERROR(E172,"#N/C"), _xlpm.fam,IFERROR(F172,"#N/C"), _xlpm.subfam,IF(TRIM(G172)="-","#N/C",IFERROR(G172,"#N/C")),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_xlpm.fallback,IF(IFERROR(B172,"#N/C")="#N/C",A172,IF(IFERROR(C172,"#N/C")="#N/C",B172,IF(IFERROR(D172,"#N/C")="#N/C",C172,IF(IFERROR(E172,"#N/C")="#N/C",D172,IF(IFERROR(F172,"#N/C")="#N/C",E172,IF(IFERROR(G172,"#N/C")="#N/C",F172,"#N/C")))))), _xlpm.finalResult,IF(OR(_xlpm.computedResult="",_xlpm.computedResult="#N/C"),_xlpm.fallback,_xlpm.computedResult), INDEX(_xlpm.finalResult,1))</f>
        <v>butterfly</v>
      </c>
      <c r="K172" s="14" t="str">
        <f t="shared" si="2"/>
        <v>Insecta.Lepidoptera.Glossata.Rhopalocera.Papilionoidea.Hesperiidae.Hesperiinae.Thymelicus.#N/C</v>
      </c>
      <c r="L172" s="15">
        <f>+COUNTIF(Monitoring!AJ:AJ,K172)</f>
        <v>0</v>
      </c>
    </row>
    <row r="173" spans="1:12" x14ac:dyDescent="0.25">
      <c r="A173" s="18" t="s">
        <v>85</v>
      </c>
      <c r="B173" s="18" t="s">
        <v>297</v>
      </c>
      <c r="C173" s="18" t="s">
        <v>3646</v>
      </c>
      <c r="D173" s="18" t="str">
        <f>+IFERROR(IF(E173="#N/C","#N/C",INDEX(ClassificationClasses!D:D,MATCH(E173,ClassificationClasses!E:E,0))),"ERROR")</f>
        <v>Heterocera</v>
      </c>
      <c r="E173" s="18" t="s">
        <v>3671</v>
      </c>
      <c r="F173" s="18" t="s">
        <v>3672</v>
      </c>
      <c r="G173" s="18" t="s">
        <v>3673</v>
      </c>
      <c r="H173" s="19" t="s">
        <v>37</v>
      </c>
      <c r="I173" s="19" t="s">
        <v>37</v>
      </c>
      <c r="J173" s="39" t="str" cm="1">
        <f t="array" ref="J173">_xlfn.LET(_xlpm.cls,A173, _xlpm.ord,IFERROR(B173,"#N/C"), _xlpm.subord,IFERROR(C173,"#N/C"), _xlpm.infr,IFERROR(D173,"#N/C"), _xlpm.sf,IFERROR(E173,"#N/C"), _xlpm.fam,IFERROR(F173,"#N/C"), _xlpm.subfam,IF(TRIM(G173)="-","#N/C",IFERROR(G173,"#N/C")),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_xlpm.fallback,IF(IFERROR(B173,"#N/C")="#N/C",A173,IF(IFERROR(C173,"#N/C")="#N/C",B173,IF(IFERROR(D173,"#N/C")="#N/C",C173,IF(IFERROR(E173,"#N/C")="#N/C",D173,IF(IFERROR(F173,"#N/C")="#N/C",E173,IF(IFERROR(G173,"#N/C")="#N/C",F173,"#N/C")))))), _xlpm.finalResult,IF(OR(_xlpm.computedResult="",_xlpm.computedResult="#N/C"),_xlpm.fallback,_xlpm.computedResult), INDEX(_xlpm.finalResult,1))</f>
        <v>moth</v>
      </c>
      <c r="K173" s="14" t="str">
        <f t="shared" si="2"/>
        <v>Insecta.Lepidoptera.Glossata.Heterocera.Pyraloidea.Crambidae.Crambinae.#N/C.#N/C</v>
      </c>
      <c r="L173" s="15">
        <f>+COUNTIF(Monitoring!AJ:AJ,K173)</f>
        <v>0</v>
      </c>
    </row>
    <row r="174" spans="1:12" x14ac:dyDescent="0.25">
      <c r="A174" s="18" t="s">
        <v>85</v>
      </c>
      <c r="B174" s="18" t="s">
        <v>297</v>
      </c>
      <c r="C174" s="18" t="s">
        <v>3646</v>
      </c>
      <c r="D174" s="18" t="str">
        <f>+IFERROR(IF(E174="#N/C","#N/C",INDEX(ClassificationClasses!D:D,MATCH(E174,ClassificationClasses!E:E,0))),"ERROR")</f>
        <v>Heterocera</v>
      </c>
      <c r="E174" s="18" t="s">
        <v>3671</v>
      </c>
      <c r="F174" s="18" t="s">
        <v>3674</v>
      </c>
      <c r="G174" s="18" t="s">
        <v>3675</v>
      </c>
      <c r="H174" s="19" t="s">
        <v>3676</v>
      </c>
      <c r="I174" s="19" t="s">
        <v>37</v>
      </c>
      <c r="J174" s="39" t="str" cm="1">
        <f t="array" ref="J174">_xlfn.LET(_xlpm.cls,A174, _xlpm.ord,IFERROR(B174,"#N/C"), _xlpm.subord,IFERROR(C174,"#N/C"), _xlpm.infr,IFERROR(D174,"#N/C"), _xlpm.sf,IFERROR(E174,"#N/C"), _xlpm.fam,IFERROR(F174,"#N/C"), _xlpm.subfam,IF(TRIM(G174)="-","#N/C",IFERROR(G174,"#N/C")),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_xlpm.fallback,IF(IFERROR(B174,"#N/C")="#N/C",A174,IF(IFERROR(C174,"#N/C")="#N/C",B174,IF(IFERROR(D174,"#N/C")="#N/C",C174,IF(IFERROR(E174,"#N/C")="#N/C",D174,IF(IFERROR(F174,"#N/C")="#N/C",E174,IF(IFERROR(G174,"#N/C")="#N/C",F174,"#N/C")))))), _xlpm.finalResult,IF(OR(_xlpm.computedResult="",_xlpm.computedResult="#N/C"),_xlpm.fallback,_xlpm.computedResult), INDEX(_xlpm.finalResult,1))</f>
        <v>moth</v>
      </c>
      <c r="K174" s="14" t="str">
        <f t="shared" si="2"/>
        <v>Insecta.Lepidoptera.Glossata.Heterocera.Pyraloidea.Pyralidae.Phycitinae.Ephestia.#N/C</v>
      </c>
      <c r="L174" s="15">
        <f>+COUNTIF(Monitoring!AJ:AJ,K174)</f>
        <v>0</v>
      </c>
    </row>
    <row r="175" spans="1:12" x14ac:dyDescent="0.25">
      <c r="A175" s="18" t="s">
        <v>85</v>
      </c>
      <c r="B175" s="18" t="s">
        <v>297</v>
      </c>
      <c r="C175" s="18" t="s">
        <v>3646</v>
      </c>
      <c r="D175" s="18" t="str">
        <f>+IFERROR(IF(E175="#N/C","#N/C",INDEX(ClassificationClasses!D:D,MATCH(E175,ClassificationClasses!E:E,0))),"ERROR")</f>
        <v>Heterocera</v>
      </c>
      <c r="E175" s="18" t="s">
        <v>3671</v>
      </c>
      <c r="F175" s="18" t="s">
        <v>3674</v>
      </c>
      <c r="G175" s="18" t="s">
        <v>3677</v>
      </c>
      <c r="H175" s="19" t="s">
        <v>3678</v>
      </c>
      <c r="I175" s="19" t="s">
        <v>37</v>
      </c>
      <c r="J175" s="39" t="str" cm="1">
        <f t="array" ref="J175">_xlfn.LET(_xlpm.cls,A175, _xlpm.ord,IFERROR(B175,"#N/C"), _xlpm.subord,IFERROR(C175,"#N/C"), _xlpm.infr,IFERROR(D175,"#N/C"), _xlpm.sf,IFERROR(E175,"#N/C"), _xlpm.fam,IFERROR(F175,"#N/C"), _xlpm.subfam,IF(TRIM(G175)="-","#N/C",IFERROR(G175,"#N/C")),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_xlpm.fallback,IF(IFERROR(B175,"#N/C")="#N/C",A175,IF(IFERROR(C175,"#N/C")="#N/C",B175,IF(IFERROR(D175,"#N/C")="#N/C",C175,IF(IFERROR(E175,"#N/C")="#N/C",D175,IF(IFERROR(F175,"#N/C")="#N/C",E175,IF(IFERROR(G175,"#N/C")="#N/C",F175,"#N/C")))))), _xlpm.finalResult,IF(OR(_xlpm.computedResult="",_xlpm.computedResult="#N/C"),_xlpm.fallback,_xlpm.computedResult), INDEX(_xlpm.finalResult,1))</f>
        <v>moth</v>
      </c>
      <c r="K175" s="14" t="str">
        <f t="shared" si="2"/>
        <v>Insecta.Lepidoptera.Glossata.Heterocera.Pyraloidea.Pyralidae.Pyralinae.Endotricha.#N/C</v>
      </c>
      <c r="L175" s="15">
        <f>+COUNTIF(Monitoring!AJ:AJ,K175)</f>
        <v>0</v>
      </c>
    </row>
    <row r="176" spans="1:12" x14ac:dyDescent="0.25">
      <c r="A176" s="18" t="s">
        <v>85</v>
      </c>
      <c r="B176" s="18" t="s">
        <v>297</v>
      </c>
      <c r="C176" s="18" t="s">
        <v>3646</v>
      </c>
      <c r="D176" s="18" t="str">
        <f>+IFERROR(IF(E176="#N/C","#N/C",INDEX(ClassificationClasses!D:D,MATCH(E176,ClassificationClasses!E:E,0))),"ERROR")</f>
        <v>Heterocera</v>
      </c>
      <c r="E176" s="18" t="s">
        <v>3671</v>
      </c>
      <c r="F176" s="18" t="s">
        <v>3674</v>
      </c>
      <c r="G176" s="18" t="s">
        <v>3677</v>
      </c>
      <c r="H176" s="19" t="s">
        <v>3679</v>
      </c>
      <c r="I176" s="19" t="s">
        <v>3680</v>
      </c>
      <c r="J176" s="39" t="str" cm="1">
        <f t="array" ref="J176">_xlfn.LET(_xlpm.cls,A176, _xlpm.ord,IFERROR(B176,"#N/C"), _xlpm.subord,IFERROR(C176,"#N/C"), _xlpm.infr,IFERROR(D176,"#N/C"), _xlpm.sf,IFERROR(E176,"#N/C"), _xlpm.fam,IFERROR(F176,"#N/C"), _xlpm.subfam,IF(TRIM(G176)="-","#N/C",IFERROR(G176,"#N/C")),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_xlpm.fallback,IF(IFERROR(B176,"#N/C")="#N/C",A176,IF(IFERROR(C176,"#N/C")="#N/C",B176,IF(IFERROR(D176,"#N/C")="#N/C",C176,IF(IFERROR(E176,"#N/C")="#N/C",D176,IF(IFERROR(F176,"#N/C")="#N/C",E176,IF(IFERROR(G176,"#N/C")="#N/C",F176,"#N/C")))))), _xlpm.finalResult,IF(OR(_xlpm.computedResult="",_xlpm.computedResult="#N/C"),_xlpm.fallback,_xlpm.computedResult), INDEX(_xlpm.finalResult,1))</f>
        <v>moth</v>
      </c>
      <c r="K176" s="14" t="str">
        <f t="shared" si="2"/>
        <v>Insecta.Lepidoptera.Glossata.Heterocera.Pyraloidea.Pyralidae.Pyralinae.Synaphe.punctalis</v>
      </c>
      <c r="L176" s="15">
        <f>+COUNTIF(Monitoring!AJ:AJ,K176)</f>
        <v>0</v>
      </c>
    </row>
    <row r="177" spans="1:12" x14ac:dyDescent="0.25">
      <c r="A177" s="12" t="s">
        <v>85</v>
      </c>
      <c r="B177" s="12" t="s">
        <v>297</v>
      </c>
      <c r="C177" s="12" t="s">
        <v>3646</v>
      </c>
      <c r="D177" s="18" t="str">
        <f>+IFERROR(IF(E177="#N/C","#N/C",INDEX(ClassificationClasses!D:D,MATCH(E177,ClassificationClasses!E:E,0))),"ERROR")</f>
        <v>Heterocera</v>
      </c>
      <c r="E177" s="12" t="s">
        <v>3681</v>
      </c>
      <c r="F177" s="12" t="s">
        <v>3682</v>
      </c>
      <c r="G177" s="12" t="s">
        <v>3683</v>
      </c>
      <c r="H177" s="13" t="s">
        <v>3684</v>
      </c>
      <c r="I177" s="13" t="s">
        <v>37</v>
      </c>
      <c r="J177" s="39" t="str" cm="1">
        <f t="array" ref="J177">_xlfn.LET(_xlpm.cls,A177, _xlpm.ord,IFERROR(B177,"#N/C"), _xlpm.subord,IFERROR(C177,"#N/C"), _xlpm.infr,IFERROR(D177,"#N/C"), _xlpm.sf,IFERROR(E177,"#N/C"), _xlpm.fam,IFERROR(F177,"#N/C"), _xlpm.subfam,IF(TRIM(G177)="-","#N/C",IFERROR(G177,"#N/C")),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_xlpm.fallback,IF(IFERROR(B177,"#N/C")="#N/C",A177,IF(IFERROR(C177,"#N/C")="#N/C",B177,IF(IFERROR(D177,"#N/C")="#N/C",C177,IF(IFERROR(E177,"#N/C")="#N/C",D177,IF(IFERROR(F177,"#N/C")="#N/C",E177,IF(IFERROR(G177,"#N/C")="#N/C",F177,"#N/C")))))), _xlpm.finalResult,IF(OR(_xlpm.computedResult="",_xlpm.computedResult="#N/C"),_xlpm.fallback,_xlpm.computedResult), INDEX(_xlpm.finalResult,1))</f>
        <v>moth_small</v>
      </c>
      <c r="K177" s="14" t="str">
        <f t="shared" si="2"/>
        <v>Insecta.Lepidoptera.Glossata.Heterocera.Tineoidea.Tineidae.	Nemapogoninae.Nemapogon.#N/C</v>
      </c>
      <c r="L177" s="15">
        <f>+COUNTIF(Monitoring!AJ:AJ,K177)</f>
        <v>0</v>
      </c>
    </row>
    <row r="178" spans="1:12" x14ac:dyDescent="0.25">
      <c r="A178" s="12" t="s">
        <v>85</v>
      </c>
      <c r="B178" s="12" t="s">
        <v>297</v>
      </c>
      <c r="C178" s="12" t="s">
        <v>3646</v>
      </c>
      <c r="D178" s="18" t="str">
        <f>+IFERROR(IF(E178="#N/C","#N/C",INDEX(ClassificationClasses!D:D,MATCH(E178,ClassificationClasses!E:E,0))),"ERROR")</f>
        <v>Heterocera</v>
      </c>
      <c r="E178" s="12" t="s">
        <v>3685</v>
      </c>
      <c r="F178" s="12" t="s">
        <v>3686</v>
      </c>
      <c r="G178" s="12" t="s">
        <v>3687</v>
      </c>
      <c r="H178" s="13" t="s">
        <v>3688</v>
      </c>
      <c r="I178" s="13" t="s">
        <v>3689</v>
      </c>
      <c r="J178" s="39" t="str" cm="1">
        <f t="array" ref="J178">_xlfn.LET(_xlpm.cls,A178, _xlpm.ord,IFERROR(B178,"#N/C"), _xlpm.subord,IFERROR(C178,"#N/C"), _xlpm.infr,IFERROR(D178,"#N/C"), _xlpm.sf,IFERROR(E178,"#N/C"), _xlpm.fam,IFERROR(F178,"#N/C"), _xlpm.subfam,IF(TRIM(G178)="-","#N/C",IFERROR(G178,"#N/C")),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_xlpm.fallback,IF(IFERROR(B178,"#N/C")="#N/C",A178,IF(IFERROR(C178,"#N/C")="#N/C",B178,IF(IFERROR(D178,"#N/C")="#N/C",C178,IF(IFERROR(E178,"#N/C")="#N/C",D178,IF(IFERROR(F178,"#N/C")="#N/C",E178,IF(IFERROR(G178,"#N/C")="#N/C",F178,"#N/C")))))), _xlpm.finalResult,IF(OR(_xlpm.computedResult="",_xlpm.computedResult="#N/C"),_xlpm.fallback,_xlpm.computedResult), INDEX(_xlpm.finalResult,1))</f>
        <v>moth_small</v>
      </c>
      <c r="K178" s="14" t="str">
        <f t="shared" si="2"/>
        <v>Insecta.Lepidoptera.Glossata.Heterocera.Yponomeutoidea.Plutellidae.Plutellinae.Plutella.xylostella</v>
      </c>
      <c r="L178" s="15">
        <f>+COUNTIF(Monitoring!AJ:AJ,K178)</f>
        <v>0</v>
      </c>
    </row>
    <row r="179" spans="1:12" x14ac:dyDescent="0.25">
      <c r="A179" s="12" t="s">
        <v>85</v>
      </c>
      <c r="B179" s="12" t="s">
        <v>297</v>
      </c>
      <c r="C179" s="12" t="s">
        <v>3646</v>
      </c>
      <c r="D179" s="18" t="str">
        <f>+IFERROR(IF(E179="#N/C","#N/C",INDEX(ClassificationClasses!D:D,MATCH(E179,ClassificationClasses!E:E,0))),"ERROR")</f>
        <v>Rhopalocera</v>
      </c>
      <c r="E179" s="12" t="s">
        <v>3690</v>
      </c>
      <c r="F179" s="12" t="s">
        <v>3691</v>
      </c>
      <c r="G179" s="12" t="s">
        <v>3692</v>
      </c>
      <c r="H179" s="13" t="s">
        <v>37</v>
      </c>
      <c r="I179" s="13" t="s">
        <v>37</v>
      </c>
      <c r="J179" s="39" t="str" cm="1">
        <f t="array" ref="J179">_xlfn.LET(_xlpm.cls,A179, _xlpm.ord,IFERROR(B179,"#N/C"), _xlpm.subord,IFERROR(C179,"#N/C"), _xlpm.infr,IFERROR(D179,"#N/C"), _xlpm.sf,IFERROR(E179,"#N/C"), _xlpm.fam,IFERROR(F179,"#N/C"), _xlpm.subfam,IF(TRIM(G179)="-","#N/C",IFERROR(G179,"#N/C")),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_xlpm.fallback,IF(IFERROR(B179,"#N/C")="#N/C",A179,IF(IFERROR(C179,"#N/C")="#N/C",B179,IF(IFERROR(D179,"#N/C")="#N/C",C179,IF(IFERROR(E179,"#N/C")="#N/C",D179,IF(IFERROR(F179,"#N/C")="#N/C",E179,IF(IFERROR(G179,"#N/C")="#N/C",F179,"#N/C")))))), _xlpm.finalResult,IF(OR(_xlpm.computedResult="",_xlpm.computedResult="#N/C"),_xlpm.fallback,_xlpm.computedResult), INDEX(_xlpm.finalResult,1))</f>
        <v>butterfly</v>
      </c>
      <c r="K179" s="14" t="str">
        <f t="shared" si="2"/>
        <v>Insecta.Lepidoptera.Glossata.Rhopalocera.Zygaenoidea.Zygaenidae.Procridinae.#N/C.#N/C</v>
      </c>
      <c r="L179" s="15">
        <f>+COUNTIF(Monitoring!AJ:AJ,K179)</f>
        <v>0</v>
      </c>
    </row>
    <row r="180" spans="1:12" x14ac:dyDescent="0.25">
      <c r="A180" s="12" t="s">
        <v>85</v>
      </c>
      <c r="B180" s="12" t="s">
        <v>3693</v>
      </c>
      <c r="D180" s="18"/>
      <c r="E180" s="12" t="s">
        <v>3694</v>
      </c>
      <c r="F180" s="12" t="s">
        <v>3695</v>
      </c>
      <c r="H180" s="13" t="s">
        <v>3696</v>
      </c>
      <c r="I180" s="13" t="s">
        <v>37</v>
      </c>
      <c r="J180" s="39" t="str" cm="1">
        <f t="array" ref="J180">_xlfn.LET(_xlpm.cls,A180, _xlpm.ord,IFERROR(B180,"#N/C"), _xlpm.subord,IFERROR(C180,"#N/C"), _xlpm.infr,IFERROR(D180,"#N/C"), _xlpm.sf,IFERROR(E180,"#N/C"), _xlpm.fam,IFERROR(F180,"#N/C"), _xlpm.subfam,IF(TRIM(G180)="-","#N/C",IFERROR(G180,"#N/C")),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_xlpm.fallback,IF(IFERROR(B180,"#N/C")="#N/C",A180,IF(IFERROR(C180,"#N/C")="#N/C",B180,IF(IFERROR(D180,"#N/C")="#N/C",C180,IF(IFERROR(E180,"#N/C")="#N/C",D180,IF(IFERROR(F180,"#N/C")="#N/C",E180,IF(IFERROR(G180,"#N/C")="#N/C",F180,"#N/C")))))), _xlpm.finalResult,IF(OR(_xlpm.computedResult="",_xlpm.computedResult="#N/C"),_xlpm.fallback,_xlpm.computedResult), INDEX(_xlpm.finalResult,1))</f>
        <v>scorpion_fly</v>
      </c>
      <c r="K180" s="14" t="str">
        <f t="shared" si="2"/>
        <v>Insecta.Mecoptera...Panorpoidea.Panorpidae..Panorpa.#N/C</v>
      </c>
      <c r="L180" s="15">
        <f>+COUNTIF(Monitoring!AJ:AJ,K180)</f>
        <v>0</v>
      </c>
    </row>
    <row r="181" spans="1:12" x14ac:dyDescent="0.25">
      <c r="A181" s="12" t="s">
        <v>85</v>
      </c>
      <c r="B181" s="12" t="s">
        <v>3693</v>
      </c>
      <c r="D181" s="18"/>
      <c r="E181" s="12" t="s">
        <v>3694</v>
      </c>
      <c r="F181" s="12" t="s">
        <v>3695</v>
      </c>
      <c r="H181" s="13" t="s">
        <v>3696</v>
      </c>
      <c r="I181" s="13" t="s">
        <v>3641</v>
      </c>
      <c r="J181" s="39" t="str" cm="1">
        <f t="array" ref="J181">_xlfn.LET(_xlpm.cls,A181, _xlpm.ord,IFERROR(B181,"#N/C"), _xlpm.subord,IFERROR(C181,"#N/C"), _xlpm.infr,IFERROR(D181,"#N/C"), _xlpm.sf,IFERROR(E181,"#N/C"), _xlpm.fam,IFERROR(F181,"#N/C"), _xlpm.subfam,IF(TRIM(G181)="-","#N/C",IFERROR(G181,"#N/C")),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_xlpm.fallback,IF(IFERROR(B181,"#N/C")="#N/C",A181,IF(IFERROR(C181,"#N/C")="#N/C",B181,IF(IFERROR(D181,"#N/C")="#N/C",C181,IF(IFERROR(E181,"#N/C")="#N/C",D181,IF(IFERROR(F181,"#N/C")="#N/C",E181,IF(IFERROR(G181,"#N/C")="#N/C",F181,"#N/C")))))), _xlpm.finalResult,IF(OR(_xlpm.computedResult="",_xlpm.computedResult="#N/C"),_xlpm.fallback,_xlpm.computedResult), INDEX(_xlpm.finalResult,1))</f>
        <v>scorpion_fly</v>
      </c>
      <c r="K181" s="14" t="str">
        <f t="shared" si="2"/>
        <v>Insecta.Mecoptera...Panorpoidea.Panorpidae..Panorpa.vulgaris</v>
      </c>
      <c r="L181" s="15">
        <f>+COUNTIF(Monitoring!AJ:AJ,K181)</f>
        <v>0</v>
      </c>
    </row>
    <row r="182" spans="1:12" x14ac:dyDescent="0.25">
      <c r="A182" s="12" t="s">
        <v>85</v>
      </c>
      <c r="B182" s="12" t="s">
        <v>3697</v>
      </c>
      <c r="C182" s="12" t="s">
        <v>3698</v>
      </c>
      <c r="D182" s="18"/>
      <c r="E182" s="12" t="s">
        <v>3699</v>
      </c>
      <c r="F182" s="12" t="s">
        <v>3700</v>
      </c>
      <c r="G182" s="12" t="s">
        <v>3701</v>
      </c>
      <c r="H182" s="13" t="s">
        <v>927</v>
      </c>
      <c r="I182" s="13" t="s">
        <v>37</v>
      </c>
      <c r="J182" s="39" t="str" cm="1">
        <f t="array" ref="J182">_xlfn.LET(_xlpm.cls,A182, _xlpm.ord,IFERROR(B182,"#N/C"), _xlpm.subord,IFERROR(C182,"#N/C"), _xlpm.infr,IFERROR(D182,"#N/C"), _xlpm.sf,IFERROR(E182,"#N/C"), _xlpm.fam,IFERROR(F182,"#N/C"), _xlpm.subfam,IF(TRIM(G182)="-","#N/C",IFERROR(G182,"#N/C")),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_xlpm.fallback,IF(IFERROR(B182,"#N/C")="#N/C",A182,IF(IFERROR(C182,"#N/C")="#N/C",B182,IF(IFERROR(D182,"#N/C")="#N/C",C182,IF(IFERROR(E182,"#N/C")="#N/C",D182,IF(IFERROR(F182,"#N/C")="#N/C",E182,IF(IFERROR(G182,"#N/C")="#N/C",F182,"#N/C")))))), _xlpm.finalResult,IF(OR(_xlpm.computedResult="",_xlpm.computedResult="#N/C"),_xlpm.fallback,_xlpm.computedResult), INDEX(_xlpm.finalResult,1))</f>
        <v>brown_lacewing</v>
      </c>
      <c r="K182" s="14" t="str">
        <f t="shared" si="2"/>
        <v>Insecta.Neuroptera.Hemerobiiformia..Hemerobioidea.Chrysopidae.Chrysopinae.Chrysoperla.#N/C</v>
      </c>
      <c r="L182" s="15">
        <f>+COUNTIF(Monitoring!AJ:AJ,K182)</f>
        <v>0</v>
      </c>
    </row>
    <row r="183" spans="1:12" x14ac:dyDescent="0.25">
      <c r="A183" s="12" t="s">
        <v>85</v>
      </c>
      <c r="B183" s="12" t="s">
        <v>3697</v>
      </c>
      <c r="C183" s="12" t="s">
        <v>3698</v>
      </c>
      <c r="D183" s="18"/>
      <c r="E183" s="12" t="s">
        <v>3699</v>
      </c>
      <c r="F183" s="12" t="s">
        <v>3700</v>
      </c>
      <c r="G183" s="12" t="s">
        <v>3701</v>
      </c>
      <c r="H183" s="13" t="s">
        <v>927</v>
      </c>
      <c r="I183" s="13" t="s">
        <v>3702</v>
      </c>
      <c r="J183" s="39" t="str" cm="1">
        <f t="array" ref="J183">_xlfn.LET(_xlpm.cls,A183, _xlpm.ord,IFERROR(B183,"#N/C"), _xlpm.subord,IFERROR(C183,"#N/C"), _xlpm.infr,IFERROR(D183,"#N/C"), _xlpm.sf,IFERROR(E183,"#N/C"), _xlpm.fam,IFERROR(F183,"#N/C"), _xlpm.subfam,IF(TRIM(G183)="-","#N/C",IFERROR(G183,"#N/C")),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_xlpm.fallback,IF(IFERROR(B183,"#N/C")="#N/C",A183,IF(IFERROR(C183,"#N/C")="#N/C",B183,IF(IFERROR(D183,"#N/C")="#N/C",C183,IF(IFERROR(E183,"#N/C")="#N/C",D183,IF(IFERROR(F183,"#N/C")="#N/C",E183,IF(IFERROR(G183,"#N/C")="#N/C",F183,"#N/C")))))), _xlpm.finalResult,IF(OR(_xlpm.computedResult="",_xlpm.computedResult="#N/C"),_xlpm.fallback,_xlpm.computedResult), INDEX(_xlpm.finalResult,1))</f>
        <v>brown_lacewing</v>
      </c>
      <c r="K183" s="14" t="str">
        <f t="shared" si="2"/>
        <v>Insecta.Neuroptera.Hemerobiiformia..Hemerobioidea.Chrysopidae.Chrysopinae.Chrysoperla.carnea</v>
      </c>
      <c r="L183" s="15">
        <f>+COUNTIF(Monitoring!AJ:AJ,K183)</f>
        <v>0</v>
      </c>
    </row>
    <row r="184" spans="1:12" x14ac:dyDescent="0.25">
      <c r="A184" s="12" t="s">
        <v>85</v>
      </c>
      <c r="B184" s="12" t="s">
        <v>3697</v>
      </c>
      <c r="C184" s="12" t="s">
        <v>3698</v>
      </c>
      <c r="D184" s="18"/>
      <c r="E184" s="12" t="s">
        <v>3699</v>
      </c>
      <c r="F184" s="12" t="s">
        <v>3703</v>
      </c>
      <c r="G184" s="12" t="s">
        <v>3704</v>
      </c>
      <c r="H184" s="13" t="s">
        <v>3705</v>
      </c>
      <c r="I184" s="13" t="s">
        <v>3706</v>
      </c>
      <c r="J184" s="39" t="str" cm="1">
        <f t="array" ref="J184">_xlfn.LET(_xlpm.cls,A184, _xlpm.ord,IFERROR(B184,"#N/C"), _xlpm.subord,IFERROR(C184,"#N/C"), _xlpm.infr,IFERROR(D184,"#N/C"), _xlpm.sf,IFERROR(E184,"#N/C"), _xlpm.fam,IFERROR(F184,"#N/C"), _xlpm.subfam,IF(TRIM(G184)="-","#N/C",IFERROR(G184,"#N/C")),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_xlpm.fallback,IF(IFERROR(B184,"#N/C")="#N/C",A184,IF(IFERROR(C184,"#N/C")="#N/C",B184,IF(IFERROR(D184,"#N/C")="#N/C",C184,IF(IFERROR(E184,"#N/C")="#N/C",D184,IF(IFERROR(F184,"#N/C")="#N/C",E184,IF(IFERROR(G184,"#N/C")="#N/C",F184,"#N/C")))))), _xlpm.finalResult,IF(OR(_xlpm.computedResult="",_xlpm.computedResult="#N/C"),_xlpm.fallback,_xlpm.computedResult), INDEX(_xlpm.finalResult,1))</f>
        <v>brown_lacewing</v>
      </c>
      <c r="K184" s="14" t="str">
        <f t="shared" si="2"/>
        <v>Insecta.Neuroptera.Hemerobiiformia..Hemerobioidea.Hemerobiidae.Microminae.Micromus.angulatus</v>
      </c>
      <c r="L184" s="15">
        <f>+COUNTIF(Monitoring!AJ:AJ,K184)</f>
        <v>0</v>
      </c>
    </row>
    <row r="185" spans="1:12" x14ac:dyDescent="0.25">
      <c r="A185" s="12" t="s">
        <v>85</v>
      </c>
      <c r="B185" s="12" t="s">
        <v>3707</v>
      </c>
      <c r="C185" s="12" t="s">
        <v>3708</v>
      </c>
      <c r="D185" s="18" t="s">
        <v>3784</v>
      </c>
      <c r="E185" s="12" t="s">
        <v>3709</v>
      </c>
      <c r="F185" s="12" t="s">
        <v>3710</v>
      </c>
      <c r="G185" s="12" t="s">
        <v>37</v>
      </c>
      <c r="H185" s="13" t="s">
        <v>37</v>
      </c>
      <c r="I185" s="13" t="s">
        <v>37</v>
      </c>
      <c r="J185" s="39" t="str" cm="1">
        <f t="array" ref="J185">_xlfn.LET(_xlpm.cls,A185, _xlpm.ord,IFERROR(B185,"#N/C"), _xlpm.subord,IFERROR(C185,"#N/C"), _xlpm.infr,IFERROR(D185,"#N/C"), _xlpm.sf,IFERROR(E185,"#N/C"), _xlpm.fam,IFERROR(F185,"#N/C"), _xlpm.subfam,IF(TRIM(G185)="-","#N/C",IFERROR(G185,"#N/C")),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_xlpm.fallback,IF(IFERROR(B185,"#N/C")="#N/C",A185,IF(IFERROR(C185,"#N/C")="#N/C",B185,IF(IFERROR(D185,"#N/C")="#N/C",C185,IF(IFERROR(E185,"#N/C")="#N/C",D185,IF(IFERROR(F185,"#N/C")="#N/C",E185,IF(IFERROR(G185,"#N/C")="#N/C",F185,"#N/C")))))), _xlpm.finalResult,IF(OR(_xlpm.computedResult="",_xlpm.computedResult="#N/C"),_xlpm.fallback,_xlpm.computedResult), INDEX(_xlpm.finalResult,1))</f>
        <v>grasshopper</v>
      </c>
      <c r="K185" s="14" t="str">
        <f t="shared" si="2"/>
        <v>Insecta.Orthoptera.Caelifera.Acrididea.Acridoidea.Acrididae.#N/C.#N/C.#N/C</v>
      </c>
      <c r="L185" s="15">
        <f>+COUNTIF(Monitoring!AJ:AJ,K185)</f>
        <v>0</v>
      </c>
    </row>
    <row r="186" spans="1:12" x14ac:dyDescent="0.25">
      <c r="A186" s="12" t="s">
        <v>85</v>
      </c>
      <c r="B186" s="12" t="s">
        <v>3707</v>
      </c>
      <c r="C186" s="12" t="s">
        <v>3708</v>
      </c>
      <c r="D186" s="18" t="s">
        <v>3784</v>
      </c>
      <c r="E186" s="12" t="s">
        <v>3709</v>
      </c>
      <c r="F186" s="12" t="s">
        <v>3710</v>
      </c>
      <c r="G186" s="12" t="s">
        <v>3711</v>
      </c>
      <c r="H186" s="13" t="s">
        <v>37</v>
      </c>
      <c r="I186" s="13" t="s">
        <v>37</v>
      </c>
      <c r="J186" s="39" t="str" cm="1">
        <f t="array" ref="J186">_xlfn.LET(_xlpm.cls,A186, _xlpm.ord,IFERROR(B186,"#N/C"), _xlpm.subord,IFERROR(C186,"#N/C"), _xlpm.infr,IFERROR(D186,"#N/C"), _xlpm.sf,IFERROR(E186,"#N/C"), _xlpm.fam,IFERROR(F186,"#N/C"), _xlpm.subfam,IF(TRIM(G186)="-","#N/C",IFERROR(G186,"#N/C")),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_xlpm.fallback,IF(IFERROR(B186,"#N/C")="#N/C",A186,IF(IFERROR(C186,"#N/C")="#N/C",B186,IF(IFERROR(D186,"#N/C")="#N/C",C186,IF(IFERROR(E186,"#N/C")="#N/C",D186,IF(IFERROR(F186,"#N/C")="#N/C",E186,IF(IFERROR(G186,"#N/C")="#N/C",F186,"#N/C")))))), _xlpm.finalResult,IF(OR(_xlpm.computedResult="",_xlpm.computedResult="#N/C"),_xlpm.fallback,_xlpm.computedResult), INDEX(_xlpm.finalResult,1))</f>
        <v>grasshopper</v>
      </c>
      <c r="K186" s="14" t="str">
        <f t="shared" si="2"/>
        <v>Insecta.Orthoptera.Caelifera.Acrididea.Acridoidea.Acrididae.Gomphocerinae.#N/C.#N/C</v>
      </c>
      <c r="L186" s="15">
        <f>+COUNTIF(Monitoring!AJ:AJ,K186)</f>
        <v>0</v>
      </c>
    </row>
    <row r="187" spans="1:12" x14ac:dyDescent="0.25">
      <c r="A187" s="12" t="s">
        <v>85</v>
      </c>
      <c r="B187" s="12" t="s">
        <v>3707</v>
      </c>
      <c r="C187" s="12" t="s">
        <v>3708</v>
      </c>
      <c r="D187" s="18" t="s">
        <v>3784</v>
      </c>
      <c r="E187" s="12" t="s">
        <v>3709</v>
      </c>
      <c r="F187" s="12" t="s">
        <v>3710</v>
      </c>
      <c r="G187" s="12" t="s">
        <v>3711</v>
      </c>
      <c r="H187" s="13" t="s">
        <v>3712</v>
      </c>
      <c r="I187" s="13" t="s">
        <v>37</v>
      </c>
      <c r="J187" s="39" t="str" cm="1">
        <f t="array" ref="J187">_xlfn.LET(_xlpm.cls,A187, _xlpm.ord,IFERROR(B187,"#N/C"), _xlpm.subord,IFERROR(C187,"#N/C"), _xlpm.infr,IFERROR(D187,"#N/C"), _xlpm.sf,IFERROR(E187,"#N/C"), _xlpm.fam,IFERROR(F187,"#N/C"), _xlpm.subfam,IF(TRIM(G187)="-","#N/C",IFERROR(G187,"#N/C")),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_xlpm.fallback,IF(IFERROR(B187,"#N/C")="#N/C",A187,IF(IFERROR(C187,"#N/C")="#N/C",B187,IF(IFERROR(D187,"#N/C")="#N/C",C187,IF(IFERROR(E187,"#N/C")="#N/C",D187,IF(IFERROR(F187,"#N/C")="#N/C",E187,IF(IFERROR(G187,"#N/C")="#N/C",F187,"#N/C")))))), _xlpm.finalResult,IF(OR(_xlpm.computedResult="",_xlpm.computedResult="#N/C"),_xlpm.fallback,_xlpm.computedResult), INDEX(_xlpm.finalResult,1))</f>
        <v>grasshopper</v>
      </c>
      <c r="K187" s="14" t="str">
        <f t="shared" si="2"/>
        <v>Insecta.Orthoptera.Caelifera.Acrididea.Acridoidea.Acrididae.Gomphocerinae.Chorthippus.#N/C</v>
      </c>
      <c r="L187" s="15">
        <f>+COUNTIF(Monitoring!AJ:AJ,K187)</f>
        <v>0</v>
      </c>
    </row>
    <row r="188" spans="1:12" x14ac:dyDescent="0.25">
      <c r="A188" s="12" t="s">
        <v>85</v>
      </c>
      <c r="B188" s="12" t="s">
        <v>3707</v>
      </c>
      <c r="C188" s="12" t="s">
        <v>3708</v>
      </c>
      <c r="D188" s="18" t="s">
        <v>3784</v>
      </c>
      <c r="E188" s="12" t="s">
        <v>3709</v>
      </c>
      <c r="F188" s="12" t="s">
        <v>3710</v>
      </c>
      <c r="G188" s="12" t="s">
        <v>3711</v>
      </c>
      <c r="H188" s="13" t="s">
        <v>3712</v>
      </c>
      <c r="I188" s="13" t="s">
        <v>3713</v>
      </c>
      <c r="J188" s="39" t="str" cm="1">
        <f t="array" ref="J188">_xlfn.LET(_xlpm.cls,A188, _xlpm.ord,IFERROR(B188,"#N/C"), _xlpm.subord,IFERROR(C188,"#N/C"), _xlpm.infr,IFERROR(D188,"#N/C"), _xlpm.sf,IFERROR(E188,"#N/C"), _xlpm.fam,IFERROR(F188,"#N/C"), _xlpm.subfam,IF(TRIM(G188)="-","#N/C",IFERROR(G188,"#N/C")),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_xlpm.fallback,IF(IFERROR(B188,"#N/C")="#N/C",A188,IF(IFERROR(C188,"#N/C")="#N/C",B188,IF(IFERROR(D188,"#N/C")="#N/C",C188,IF(IFERROR(E188,"#N/C")="#N/C",D188,IF(IFERROR(F188,"#N/C")="#N/C",E188,IF(IFERROR(G188,"#N/C")="#N/C",F188,"#N/C")))))), _xlpm.finalResult,IF(OR(_xlpm.computedResult="",_xlpm.computedResult="#N/C"),_xlpm.fallback,_xlpm.computedResult), INDEX(_xlpm.finalResult,1))</f>
        <v>grasshopper</v>
      </c>
      <c r="K188" s="14" t="str">
        <f t="shared" si="2"/>
        <v>Insecta.Orthoptera.Caelifera.Acrididea.Acridoidea.Acrididae.Gomphocerinae.Chorthippus.biguttulus</v>
      </c>
      <c r="L188" s="15">
        <f>+COUNTIF(Monitoring!AJ:AJ,K188)</f>
        <v>0</v>
      </c>
    </row>
    <row r="189" spans="1:12" x14ac:dyDescent="0.25">
      <c r="A189" s="12" t="s">
        <v>85</v>
      </c>
      <c r="B189" s="12" t="s">
        <v>3707</v>
      </c>
      <c r="C189" s="12" t="s">
        <v>3708</v>
      </c>
      <c r="D189" s="18" t="s">
        <v>3784</v>
      </c>
      <c r="E189" s="12" t="s">
        <v>3709</v>
      </c>
      <c r="F189" s="12" t="s">
        <v>3710</v>
      </c>
      <c r="G189" s="12" t="s">
        <v>3711</v>
      </c>
      <c r="H189" s="13" t="s">
        <v>3712</v>
      </c>
      <c r="I189" s="13" t="s">
        <v>3714</v>
      </c>
      <c r="J189" s="39" t="str" cm="1">
        <f t="array" ref="J189">_xlfn.LET(_xlpm.cls,A189, _xlpm.ord,IFERROR(B189,"#N/C"), _xlpm.subord,IFERROR(C189,"#N/C"), _xlpm.infr,IFERROR(D189,"#N/C"), _xlpm.sf,IFERROR(E189,"#N/C"), _xlpm.fam,IFERROR(F189,"#N/C"), _xlpm.subfam,IF(TRIM(G189)="-","#N/C",IFERROR(G189,"#N/C")),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_xlpm.fallback,IF(IFERROR(B189,"#N/C")="#N/C",A189,IF(IFERROR(C189,"#N/C")="#N/C",B189,IF(IFERROR(D189,"#N/C")="#N/C",C189,IF(IFERROR(E189,"#N/C")="#N/C",D189,IF(IFERROR(F189,"#N/C")="#N/C",E189,IF(IFERROR(G189,"#N/C")="#N/C",F189,"#N/C")))))), _xlpm.finalResult,IF(OR(_xlpm.computedResult="",_xlpm.computedResult="#N/C"),_xlpm.fallback,_xlpm.computedResult), INDEX(_xlpm.finalResult,1))</f>
        <v>grasshopper</v>
      </c>
      <c r="K189" s="14" t="str">
        <f t="shared" si="2"/>
        <v>Insecta.Orthoptera.Caelifera.Acrididea.Acridoidea.Acrididae.Gomphocerinae.Chorthippus.dorsatus</v>
      </c>
      <c r="L189" s="15">
        <f>+COUNTIF(Monitoring!AJ:AJ,K189)</f>
        <v>0</v>
      </c>
    </row>
    <row r="190" spans="1:12" x14ac:dyDescent="0.25">
      <c r="A190" s="12" t="s">
        <v>85</v>
      </c>
      <c r="B190" s="12" t="s">
        <v>3707</v>
      </c>
      <c r="C190" s="12" t="s">
        <v>3708</v>
      </c>
      <c r="D190" s="18" t="s">
        <v>3784</v>
      </c>
      <c r="E190" s="12" t="s">
        <v>3709</v>
      </c>
      <c r="F190" s="12" t="s">
        <v>3710</v>
      </c>
      <c r="G190" s="12" t="s">
        <v>3711</v>
      </c>
      <c r="H190" s="13" t="s">
        <v>3715</v>
      </c>
      <c r="I190" s="13" t="s">
        <v>37</v>
      </c>
      <c r="J190" s="39" t="str" cm="1">
        <f t="array" ref="J190">_xlfn.LET(_xlpm.cls,A190, _xlpm.ord,IFERROR(B190,"#N/C"), _xlpm.subord,IFERROR(C190,"#N/C"), _xlpm.infr,IFERROR(D190,"#N/C"), _xlpm.sf,IFERROR(E190,"#N/C"), _xlpm.fam,IFERROR(F190,"#N/C"), _xlpm.subfam,IF(TRIM(G190)="-","#N/C",IFERROR(G190,"#N/C")),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_xlpm.fallback,IF(IFERROR(B190,"#N/C")="#N/C",A190,IF(IFERROR(C190,"#N/C")="#N/C",B190,IF(IFERROR(D190,"#N/C")="#N/C",C190,IF(IFERROR(E190,"#N/C")="#N/C",D190,IF(IFERROR(F190,"#N/C")="#N/C",E190,IF(IFERROR(G190,"#N/C")="#N/C",F190,"#N/C")))))), _xlpm.finalResult,IF(OR(_xlpm.computedResult="",_xlpm.computedResult="#N/C"),_xlpm.fallback,_xlpm.computedResult), INDEX(_xlpm.finalResult,1))</f>
        <v>grasshopper</v>
      </c>
      <c r="K190" s="14" t="str">
        <f t="shared" si="2"/>
        <v>Insecta.Orthoptera.Caelifera.Acrididea.Acridoidea.Acrididae.Gomphocerinae.Pseudochorthippus.#N/C</v>
      </c>
      <c r="L190" s="15">
        <f>+COUNTIF(Monitoring!AJ:AJ,K190)</f>
        <v>0</v>
      </c>
    </row>
    <row r="191" spans="1:12" x14ac:dyDescent="0.25">
      <c r="A191" s="12" t="s">
        <v>85</v>
      </c>
      <c r="B191" s="12" t="s">
        <v>3707</v>
      </c>
      <c r="C191" s="12" t="s">
        <v>3708</v>
      </c>
      <c r="D191" s="18" t="s">
        <v>3784</v>
      </c>
      <c r="E191" s="12" t="s">
        <v>3709</v>
      </c>
      <c r="F191" s="12" t="s">
        <v>3710</v>
      </c>
      <c r="G191" s="12" t="s">
        <v>3711</v>
      </c>
      <c r="H191" s="13" t="s">
        <v>3715</v>
      </c>
      <c r="I191" s="13" t="s">
        <v>3716</v>
      </c>
      <c r="J191" s="39" t="str" cm="1">
        <f t="array" ref="J191">_xlfn.LET(_xlpm.cls,A191, _xlpm.ord,IFERROR(B191,"#N/C"), _xlpm.subord,IFERROR(C191,"#N/C"), _xlpm.infr,IFERROR(D191,"#N/C"), _xlpm.sf,IFERROR(E191,"#N/C"), _xlpm.fam,IFERROR(F191,"#N/C"), _xlpm.subfam,IF(TRIM(G191)="-","#N/C",IFERROR(G191,"#N/C")),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_xlpm.fallback,IF(IFERROR(B191,"#N/C")="#N/C",A191,IF(IFERROR(C191,"#N/C")="#N/C",B191,IF(IFERROR(D191,"#N/C")="#N/C",C191,IF(IFERROR(E191,"#N/C")="#N/C",D191,IF(IFERROR(F191,"#N/C")="#N/C",E191,IF(IFERROR(G191,"#N/C")="#N/C",F191,"#N/C")))))), _xlpm.finalResult,IF(OR(_xlpm.computedResult="",_xlpm.computedResult="#N/C"),_xlpm.fallback,_xlpm.computedResult), INDEX(_xlpm.finalResult,1))</f>
        <v>grasshopper</v>
      </c>
      <c r="K191" s="14" t="str">
        <f t="shared" si="2"/>
        <v>Insecta.Orthoptera.Caelifera.Acrididea.Acridoidea.Acrididae.Gomphocerinae.Pseudochorthippus.parallelus</v>
      </c>
      <c r="L191" s="15">
        <f>+COUNTIF(Monitoring!AJ:AJ,K191)</f>
        <v>0</v>
      </c>
    </row>
    <row r="192" spans="1:12" x14ac:dyDescent="0.25">
      <c r="A192" s="12" t="s">
        <v>85</v>
      </c>
      <c r="B192" s="12" t="s">
        <v>3707</v>
      </c>
      <c r="C192" s="12" t="s">
        <v>3717</v>
      </c>
      <c r="D192" s="18" t="s">
        <v>3785</v>
      </c>
      <c r="E192" s="12" t="s">
        <v>3718</v>
      </c>
      <c r="F192" s="12" t="s">
        <v>3719</v>
      </c>
      <c r="G192" s="12" t="s">
        <v>3720</v>
      </c>
      <c r="H192" s="13" t="s">
        <v>3721</v>
      </c>
      <c r="I192" s="13" t="s">
        <v>37</v>
      </c>
      <c r="J192" s="39" t="str" cm="1">
        <f t="array" ref="J192">_xlfn.LET(_xlpm.cls,A192, _xlpm.ord,IFERROR(B192,"#N/C"), _xlpm.subord,IFERROR(C192,"#N/C"), _xlpm.infr,IFERROR(D192,"#N/C"), _xlpm.sf,IFERROR(E192,"#N/C"), _xlpm.fam,IFERROR(F192,"#N/C"), _xlpm.subfam,IF(TRIM(G192)="-","#N/C",IFERROR(G192,"#N/C")),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_xlpm.fallback,IF(IFERROR(B192,"#N/C")="#N/C",A192,IF(IFERROR(C192,"#N/C")="#N/C",B192,IF(IFERROR(D192,"#N/C")="#N/C",C192,IF(IFERROR(E192,"#N/C")="#N/C",D192,IF(IFERROR(F192,"#N/C")="#N/C",E192,IF(IFERROR(G192,"#N/C")="#N/C",F192,"#N/C")))))), _xlpm.finalResult,IF(OR(_xlpm.computedResult="",_xlpm.computedResult="#N/C"),_xlpm.fallback,_xlpm.computedResult), INDEX(_xlpm.finalResult,1))</f>
        <v>grasshopper</v>
      </c>
      <c r="K192" s="14" t="str">
        <f t="shared" si="2"/>
        <v>Insecta.Orthoptera.Ensifera.Tettigoniidea.Tettigonioidea.Tettigoniidae.Conocephalinae.Conocephalus.#N/C</v>
      </c>
      <c r="L192" s="15">
        <f>+COUNTIF(Monitoring!AJ:AJ,K192)</f>
        <v>0</v>
      </c>
    </row>
    <row r="193" spans="1:12" x14ac:dyDescent="0.25">
      <c r="A193" s="12" t="s">
        <v>85</v>
      </c>
      <c r="B193" s="12" t="s">
        <v>3707</v>
      </c>
      <c r="C193" s="12" t="s">
        <v>3717</v>
      </c>
      <c r="D193" s="18" t="s">
        <v>3785</v>
      </c>
      <c r="E193" s="12" t="s">
        <v>3718</v>
      </c>
      <c r="F193" s="12" t="s">
        <v>3719</v>
      </c>
      <c r="G193" s="12" t="s">
        <v>3720</v>
      </c>
      <c r="H193" s="13" t="s">
        <v>3721</v>
      </c>
      <c r="I193" s="13" t="s">
        <v>3722</v>
      </c>
      <c r="J193" s="39" t="str" cm="1">
        <f t="array" ref="J193">_xlfn.LET(_xlpm.cls,A193, _xlpm.ord,IFERROR(B193,"#N/C"), _xlpm.subord,IFERROR(C193,"#N/C"), _xlpm.infr,IFERROR(D193,"#N/C"), _xlpm.sf,IFERROR(E193,"#N/C"), _xlpm.fam,IFERROR(F193,"#N/C"), _xlpm.subfam,IF(TRIM(G193)="-","#N/C",IFERROR(G193,"#N/C")),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_xlpm.fallback,IF(IFERROR(B193,"#N/C")="#N/C",A193,IF(IFERROR(C193,"#N/C")="#N/C",B193,IF(IFERROR(D193,"#N/C")="#N/C",C193,IF(IFERROR(E193,"#N/C")="#N/C",D193,IF(IFERROR(F193,"#N/C")="#N/C",E193,IF(IFERROR(G193,"#N/C")="#N/C",F193,"#N/C")))))), _xlpm.finalResult,IF(OR(_xlpm.computedResult="",_xlpm.computedResult="#N/C"),_xlpm.fallback,_xlpm.computedResult), INDEX(_xlpm.finalResult,1))</f>
        <v>grasshopper</v>
      </c>
      <c r="K193" s="14" t="str">
        <f t="shared" si="2"/>
        <v>Insecta.Orthoptera.Ensifera.Tettigoniidea.Tettigonioidea.Tettigoniidae.Conocephalinae.Conocephalus.fuscus</v>
      </c>
      <c r="L193" s="15">
        <f>+COUNTIF(Monitoring!AJ:AJ,K193)</f>
        <v>0</v>
      </c>
    </row>
    <row r="194" spans="1:12" x14ac:dyDescent="0.25">
      <c r="A194" s="12" t="s">
        <v>85</v>
      </c>
      <c r="B194" s="12" t="s">
        <v>3707</v>
      </c>
      <c r="C194" s="12" t="s">
        <v>3717</v>
      </c>
      <c r="D194" s="18" t="s">
        <v>3785</v>
      </c>
      <c r="E194" s="12" t="s">
        <v>3718</v>
      </c>
      <c r="F194" s="12" t="s">
        <v>3719</v>
      </c>
      <c r="G194" s="12" t="s">
        <v>3723</v>
      </c>
      <c r="H194" s="13" t="s">
        <v>3724</v>
      </c>
      <c r="I194" s="13" t="s">
        <v>3725</v>
      </c>
      <c r="J194" s="39" t="str" cm="1">
        <f t="array" ref="J194">_xlfn.LET(_xlpm.cls,A194, _xlpm.ord,IFERROR(B194,"#N/C"), _xlpm.subord,IFERROR(C194,"#N/C"), _xlpm.infr,IFERROR(D194,"#N/C"), _xlpm.sf,IFERROR(E194,"#N/C"), _xlpm.fam,IFERROR(F194,"#N/C"), _xlpm.subfam,IF(TRIM(G194)="-","#N/C",IFERROR(G194,"#N/C")),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_xlpm.fallback,IF(IFERROR(B194,"#N/C")="#N/C",A194,IF(IFERROR(C194,"#N/C")="#N/C",B194,IF(IFERROR(D194,"#N/C")="#N/C",C194,IF(IFERROR(E194,"#N/C")="#N/C",D194,IF(IFERROR(F194,"#N/C")="#N/C",E194,IF(IFERROR(G194,"#N/C")="#N/C",F194,"#N/C")))))), _xlpm.finalResult,IF(OR(_xlpm.computedResult="",_xlpm.computedResult="#N/C"),_xlpm.fallback,_xlpm.computedResult), INDEX(_xlpm.finalResult,1))</f>
        <v>grasshopper</v>
      </c>
      <c r="K194" s="14" t="str">
        <f t="shared" si="2"/>
        <v>Insecta.Orthoptera.Ensifera.Tettigoniidea.Tettigonioidea.Tettigoniidae.Phaneropterinae.Leptophyes.punctatissima</v>
      </c>
      <c r="L194" s="15">
        <f>+COUNTIF(Monitoring!AJ:AJ,K194)</f>
        <v>0</v>
      </c>
    </row>
    <row r="195" spans="1:12" x14ac:dyDescent="0.25">
      <c r="A195" s="12" t="s">
        <v>85</v>
      </c>
      <c r="B195" s="12" t="s">
        <v>3707</v>
      </c>
      <c r="C195" s="12" t="s">
        <v>3717</v>
      </c>
      <c r="D195" s="18" t="s">
        <v>3785</v>
      </c>
      <c r="E195" s="12" t="s">
        <v>3718</v>
      </c>
      <c r="F195" s="12" t="s">
        <v>3719</v>
      </c>
      <c r="G195" s="12" t="s">
        <v>3726</v>
      </c>
      <c r="H195" s="13" t="s">
        <v>356</v>
      </c>
      <c r="I195" s="13" t="s">
        <v>37</v>
      </c>
      <c r="J195" s="39" t="str" cm="1">
        <f t="array" ref="J195">_xlfn.LET(_xlpm.cls,A195, _xlpm.ord,IFERROR(B195,"#N/C"), _xlpm.subord,IFERROR(C195,"#N/C"), _xlpm.infr,IFERROR(D195,"#N/C"), _xlpm.sf,IFERROR(E195,"#N/C"), _xlpm.fam,IFERROR(F195,"#N/C"), _xlpm.subfam,IF(TRIM(G195)="-","#N/C",IFERROR(G195,"#N/C")),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_xlpm.fallback,IF(IFERROR(B195,"#N/C")="#N/C",A195,IF(IFERROR(C195,"#N/C")="#N/C",B195,IF(IFERROR(D195,"#N/C")="#N/C",C195,IF(IFERROR(E195,"#N/C")="#N/C",D195,IF(IFERROR(F195,"#N/C")="#N/C",E195,IF(IFERROR(G195,"#N/C")="#N/C",F195,"#N/C")))))), _xlpm.finalResult,IF(OR(_xlpm.computedResult="",_xlpm.computedResult="#N/C"),_xlpm.fallback,_xlpm.computedResult), INDEX(_xlpm.finalResult,1))</f>
        <v>grasshopper</v>
      </c>
      <c r="K195" s="14" t="str">
        <f t="shared" ref="K195:K196" si="3">+CONCATENATE(A195,".",B195,".",C195,".",D195,".",E195,".",F195,".",G195,".",H195,".",I195)</f>
        <v>Insecta.Orthoptera.Ensifera.Tettigoniidea.Tettigonioidea.Tettigoniidae.Tettigoniinae.Tettigonia.#N/C</v>
      </c>
      <c r="L195" s="15">
        <f>+COUNTIF(Monitoring!AJ:AJ,K195)</f>
        <v>1</v>
      </c>
    </row>
    <row r="196" spans="1:12" x14ac:dyDescent="0.25">
      <c r="A196" s="12" t="s">
        <v>85</v>
      </c>
      <c r="B196" s="12" t="s">
        <v>1417</v>
      </c>
      <c r="C196" s="12" t="s">
        <v>3788</v>
      </c>
      <c r="D196" s="18" t="s">
        <v>3786</v>
      </c>
      <c r="E196" s="12" t="s">
        <v>1418</v>
      </c>
      <c r="F196" s="12" t="s">
        <v>1419</v>
      </c>
      <c r="G196" s="12" t="s">
        <v>1420</v>
      </c>
      <c r="H196" s="13" t="s">
        <v>37</v>
      </c>
      <c r="I196" s="13" t="s">
        <v>37</v>
      </c>
      <c r="J196" s="39" t="str" cm="1">
        <f t="array" ref="J196">_xlfn.LET(_xlpm.cls,A196, _xlpm.ord,IFERROR(B196,"#N/C"), _xlpm.subord,IFERROR(C196,"#N/C"), _xlpm.infr,IFERROR(D196,"#N/C"), _xlpm.sf,IFERROR(E196,"#N/C"), _xlpm.fam,IFERROR(F196,"#N/C"), _xlpm.subfam,IF(TRIM(G196)="-","#N/C",IFERROR(G196,"#N/C")), _xlpm.subfamMatch,IFERROR(_xlfn._xlws.FILTER(ReferenceTable[Classification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Class],(ReferenceTable[Class]=_xlpm.cls)*(ReferenceTable[Order]=_xlpm.ord)*(ReferenceTable[Suborder]=_xlpm.subord)*(ReferenceTable[Infraorder]=_xlpm.infr)*(ReferenceTable[Superfamily]=_xlpm.sf)*(ReferenceTable[Family]=_xlpm.fam)*(ReferenceTable[Subfamily]=_xlpm.subfam),""),""), _xlpm.uniqueSubfam,IF(_xlpm.subfamMatch="","",_xlfn.UNIQUE(_xlpm.subfamMatch)), _xlpm.numUniqueSubfam,IF(_xlpm.uniqueSubfam="",0,ROWS(_xlpm.uniqueSubfam)), _xlpm.resultSubfam,IF(_xlpm.numUniqueSubfam=1,INDEX(_xlpm.uniqueSubfam,1),IF(_xlpm.numUniqueSubfam&gt;=1,_xlpm.subfam,"")), _xlpm.famMatch,IFERROR(_xlfn._xlws.FILTER(ReferenceTable[Classification Class],(ReferenceTable[Class]=_xlpm.cls)*(ReferenceTable[Order]=_xlpm.ord)*(ReferenceTable[Suborder]=_xlpm.subord)*(ReferenceTable[Infraorder]=_xlpm.infr)*(ReferenceTable[Superfamily]=_xlpm.sf)*(ReferenceTable[Family]=_xlpm.fam),""),""), _xlpm.uniqueFam,IF(_xlpm.famMatch="","",_xlfn.UNIQUE(_xlpm.famMatch)), _xlpm.numUniqueFam,IF(_xlpm.uniqueFam="",0,ROWS(_xlpm.uniqueFam)), _xlpm.resultFam,IF(_xlpm.numUniqueFam=1,INDEX(_xlpm.uniqueFam,1),IF(_xlpm.numUniqueFam&gt;=1,_xlpm.fam,"")), _xlpm.sfMatch,IFERROR(_xlfn._xlws.FILTER(ReferenceTable[Classification Class],(ReferenceTable[Class]=_xlpm.cls)*(ReferenceTable[Order]=_xlpm.ord)*(ReferenceTable[Suborder]=_xlpm.subord)*(ReferenceTable[Infraorder]=_xlpm.infr)*(ReferenceTable[Superfamily]=_xlpm.sf),""),""), _xlpm.uniqueSf,IF(_xlpm.sfMatch="","",_xlfn.UNIQUE(_xlpm.sfMatch)), _xlpm.numUniqueSf,IF(_xlpm.uniqueSf="",0,ROWS(_xlpm.uniqueSf)), _xlpm.resultSf,IF(_xlpm.numUniqueSf=1,INDEX(_xlpm.uniqueSf,1),IF(_xlpm.numUniqueSf&gt;=1,_xlpm.sf,"")), _xlpm.computedResult,IF(AND(_xlpm.fam="#N/C",_xlpm.subfam="#N/C"),_xlpm.sf,IF(_xlpm.resultSubfam&lt;&gt;"",_xlpm.resultSubfam,IF(_xlpm.resultFam&lt;&gt;"",_xlpm.resultFam,IF(_xlpm.resultSf&lt;&gt;"",_xlpm.resultSf,"")))), _xlpm.fallback,IF(IFERROR(B196,"#N/C")="#N/C",A196,IF(IFERROR(C196,"#N/C")="#N/C",B196,IF(IFERROR(D196,"#N/C")="#N/C",C196,IF(IFERROR(E196,"#N/C")="#N/C",D196,IF(IFERROR(F196,"#N/C")="#N/C",E196,IF(IFERROR(G196,"#N/C")="#N/C",F196,"#N/C")))))), _xlpm.finalResult,IF(OR(_xlpm.computedResult="",_xlpm.computedResult="#N/C"),_xlpm.fallback,_xlpm.computedResult), INDEX(_xlpm.finalResult,1))</f>
        <v>caddisfly</v>
      </c>
      <c r="K196" s="14" t="str">
        <f t="shared" si="3"/>
        <v>Insecta.Trichoptera.Integripalpia.Plenitentoria.Limnephiloidea.Limnephilidae.Limnephilinae.#N/C.#N/C</v>
      </c>
      <c r="L196" s="15">
        <f>+COUNTIF(Monitoring!AJ:AJ,K196)</f>
        <v>1</v>
      </c>
    </row>
  </sheetData>
  <autoFilter ref="A1:L196" xr:uid="{00000000-0001-0000-0200-000000000000}"/>
  <conditionalFormatting sqref="A1:K1 A2:I196 A197:J65358">
    <cfRule type="cellIs" dxfId="12" priority="5" operator="equal">
      <formula>"#N/C"</formula>
    </cfRule>
  </conditionalFormatting>
  <conditionalFormatting sqref="D1:D1048576">
    <cfRule type="cellIs" dxfId="11" priority="2" operator="equal">
      <formula>"ERROR"</formula>
    </cfRule>
  </conditionalFormatting>
  <conditionalFormatting sqref="K1:K1048576">
    <cfRule type="duplicateValues" dxfId="10" priority="1"/>
  </conditionalFormatting>
  <conditionalFormatting sqref="K2:K1048576">
    <cfRule type="duplicateValues" dxfId="9" priority="7"/>
  </conditionalFormatting>
  <conditionalFormatting sqref="N1:N1048576">
    <cfRule type="cellIs" dxfId="8" priority="8" operator="equal">
      <formula>"no"</formula>
    </cfRule>
  </conditionalFormatting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94564-D268-4AE9-92A0-4771EA5D033F}">
  <dimension ref="A1:J71"/>
  <sheetViews>
    <sheetView workbookViewId="0">
      <pane ySplit="1" topLeftCell="A35" activePane="bottomLeft" state="frozen"/>
      <selection pane="bottomLeft" activeCell="L58" sqref="L58"/>
    </sheetView>
  </sheetViews>
  <sheetFormatPr defaultRowHeight="15" x14ac:dyDescent="0.25"/>
  <cols>
    <col min="1" max="1" width="8.140625" style="27" customWidth="1"/>
    <col min="2" max="2" width="12.7109375" style="27" bestFit="1" customWidth="1"/>
    <col min="3" max="3" width="16.140625" style="27" bestFit="1" customWidth="1"/>
    <col min="4" max="4" width="17.7109375" style="27" bestFit="1" customWidth="1"/>
    <col min="5" max="5" width="16.140625" style="27" bestFit="1" customWidth="1"/>
    <col min="6" max="6" width="15.42578125" style="27" bestFit="1" customWidth="1"/>
    <col min="7" max="7" width="16.42578125" style="27" bestFit="1" customWidth="1"/>
    <col min="8" max="8" width="18.7109375" style="27" bestFit="1" customWidth="1"/>
    <col min="9" max="9" width="22" style="27" bestFit="1" customWidth="1"/>
    <col min="10" max="10" width="85.7109375" style="24" bestFit="1" customWidth="1"/>
    <col min="11" max="16384" width="9.140625" style="25"/>
  </cols>
  <sheetData>
    <row r="1" spans="1:10" x14ac:dyDescent="0.25">
      <c r="A1" s="33" t="s">
        <v>19</v>
      </c>
      <c r="B1" s="23" t="s">
        <v>20</v>
      </c>
      <c r="C1" s="23" t="s">
        <v>21</v>
      </c>
      <c r="D1" s="23" t="s">
        <v>3730</v>
      </c>
      <c r="E1" s="23" t="s">
        <v>22</v>
      </c>
      <c r="F1" s="23" t="s">
        <v>23</v>
      </c>
      <c r="G1" s="23" t="s">
        <v>24</v>
      </c>
      <c r="H1" s="23" t="s">
        <v>3734</v>
      </c>
      <c r="I1" s="23" t="s">
        <v>3735</v>
      </c>
      <c r="J1" s="82" t="s">
        <v>3792</v>
      </c>
    </row>
    <row r="2" spans="1:10" x14ac:dyDescent="0.25">
      <c r="A2" s="35" t="s">
        <v>193</v>
      </c>
      <c r="B2" s="31" t="s">
        <v>194</v>
      </c>
      <c r="C2" s="31" t="s">
        <v>195</v>
      </c>
      <c r="D2" s="32" t="s">
        <v>3773</v>
      </c>
      <c r="E2" s="31" t="s">
        <v>196</v>
      </c>
      <c r="F2" s="26"/>
      <c r="G2" s="26"/>
      <c r="H2" s="26"/>
      <c r="I2" s="26" t="s">
        <v>116</v>
      </c>
      <c r="J2" s="24" t="str">
        <f t="shared" ref="J2:J33" si="0">+_xlfn.CONCAT(A2,".",B2,".",C2,".",D2,".",E2,".",F2,".",G2)</f>
        <v>Arachnida.Araneae.Arneomorphae.Araneomorphae.Araneoidea..</v>
      </c>
    </row>
    <row r="3" spans="1:10" x14ac:dyDescent="0.25">
      <c r="A3" s="35" t="s">
        <v>193</v>
      </c>
      <c r="B3" s="31" t="s">
        <v>194</v>
      </c>
      <c r="C3" s="31" t="s">
        <v>195</v>
      </c>
      <c r="D3" s="32" t="s">
        <v>3773</v>
      </c>
      <c r="E3" s="26" t="s">
        <v>3497</v>
      </c>
      <c r="F3" s="26"/>
      <c r="G3" s="26"/>
      <c r="H3" s="26"/>
      <c r="I3" s="26" t="s">
        <v>116</v>
      </c>
      <c r="J3" s="24" t="str">
        <f t="shared" si="0"/>
        <v>Arachnida.Araneae.Arneomorphae.Araneomorphae.Dictynoidea..</v>
      </c>
    </row>
    <row r="4" spans="1:10" x14ac:dyDescent="0.25">
      <c r="A4" s="34" t="s">
        <v>85</v>
      </c>
      <c r="B4" s="26" t="str">
        <f>+IFERROR(IF(C4="#N/C","#N/C",INDEX(Taxonomy_UniqueValues!#REF!,MATCH(C4,Taxonomy_UniqueValues!#REF!,0))),"#N/C")</f>
        <v>#N/C</v>
      </c>
      <c r="C4" s="26" t="str">
        <f>+IFERROR(IF(D4="#N/C","#N/C",INDEX(Taxonomy_UniqueValues!#REF!,MATCH(D4,Taxonomy_UniqueValues!#REF!,0))),"#N/C")</f>
        <v>#N/C</v>
      </c>
      <c r="D4" s="26" t="str">
        <f>+IFERROR(IF(E4="#N/C","#N/C",INDEX(Taxonomy_UniqueValues!#REF!,MATCH(E4,Taxonomy_UniqueValues!#REF!,0))),"#N/C")</f>
        <v>#N/C</v>
      </c>
      <c r="E4" s="26" t="str">
        <f>+IFERROR(IF(F4="#N/C","#N/C",INDEX(Taxonomy_UniqueValues!#REF!,MATCH(F4,Taxonomy_UniqueValues!#REF!,0))),"#N/C")</f>
        <v>#N/C</v>
      </c>
      <c r="F4" s="26" t="str">
        <f>+IFERROR(IF(G4="#N/C","#N/C",INDEX(Taxonomy_UniqueValues!#REF!,MATCH(G4,Taxonomy_UniqueValues!#REF!,0))),"#N/C")</f>
        <v>#N/C</v>
      </c>
      <c r="G4" s="26" t="str">
        <f>+IFERROR(IF(H4="#N/C","#N/C",INDEX(Taxonomy_UniqueValues!#REF!,MATCH(H4,Taxonomy_UniqueValues!#REF!,0))),"#N/C")</f>
        <v>#N/C</v>
      </c>
      <c r="H4" s="26" t="s">
        <v>3772</v>
      </c>
      <c r="I4" s="26" t="s">
        <v>1213</v>
      </c>
      <c r="J4" s="24" t="str">
        <f t="shared" si="0"/>
        <v>Insecta.#N/C.#N/C.#N/C.#N/C.#N/C.#N/C</v>
      </c>
    </row>
    <row r="5" spans="1:10" x14ac:dyDescent="0.25">
      <c r="A5" s="34" t="s">
        <v>85</v>
      </c>
      <c r="B5" s="26" t="s">
        <v>465</v>
      </c>
      <c r="C5" s="26" t="s">
        <v>1321</v>
      </c>
      <c r="D5" s="26" t="s">
        <v>3769</v>
      </c>
      <c r="E5" s="26" t="s">
        <v>3500</v>
      </c>
      <c r="F5" s="26"/>
      <c r="G5" s="26"/>
      <c r="H5" s="26"/>
      <c r="I5" s="26" t="s">
        <v>185</v>
      </c>
      <c r="J5" s="24" t="str">
        <f t="shared" si="0"/>
        <v>Insecta.Coleoptera.Polyphaga.Cucujiformia.Chrysomeloidea..</v>
      </c>
    </row>
    <row r="6" spans="1:10" x14ac:dyDescent="0.25">
      <c r="A6" s="34" t="s">
        <v>85</v>
      </c>
      <c r="B6" s="26" t="s">
        <v>465</v>
      </c>
      <c r="C6" s="26" t="s">
        <v>1321</v>
      </c>
      <c r="D6" s="26" t="s">
        <v>3769</v>
      </c>
      <c r="E6" s="26" t="s">
        <v>1322</v>
      </c>
      <c r="F6" s="26"/>
      <c r="G6" s="26"/>
      <c r="H6" s="26"/>
      <c r="I6" s="26" t="s">
        <v>185</v>
      </c>
      <c r="J6" s="24" t="str">
        <f t="shared" si="0"/>
        <v>Insecta.Coleoptera.Polyphaga.Cucujiformia.Coccinelloidea..</v>
      </c>
    </row>
    <row r="7" spans="1:10" x14ac:dyDescent="0.25">
      <c r="A7" s="36" t="s">
        <v>85</v>
      </c>
      <c r="B7" s="32" t="s">
        <v>465</v>
      </c>
      <c r="C7" s="32" t="s">
        <v>1321</v>
      </c>
      <c r="D7" s="26" t="s">
        <v>3769</v>
      </c>
      <c r="E7" s="27" t="s">
        <v>3509</v>
      </c>
      <c r="F7" s="26"/>
      <c r="G7" s="26"/>
      <c r="H7" s="26"/>
      <c r="I7" s="26" t="s">
        <v>3774</v>
      </c>
      <c r="J7" s="24" t="str">
        <f t="shared" si="0"/>
        <v>Insecta.Coleoptera.Polyphaga.Cucujiformia.Curculionoidea..</v>
      </c>
    </row>
    <row r="8" spans="1:10" x14ac:dyDescent="0.25">
      <c r="A8" s="36" t="s">
        <v>85</v>
      </c>
      <c r="B8" s="32" t="s">
        <v>465</v>
      </c>
      <c r="C8" s="32" t="s">
        <v>1321</v>
      </c>
      <c r="D8" s="26" t="s">
        <v>3769</v>
      </c>
      <c r="E8" s="26" t="s">
        <v>3517</v>
      </c>
      <c r="F8" s="26" t="s">
        <v>3518</v>
      </c>
      <c r="G8" s="26"/>
      <c r="H8" s="26"/>
      <c r="I8" s="26" t="s">
        <v>3775</v>
      </c>
      <c r="J8" s="24" t="str">
        <f t="shared" si="0"/>
        <v>Insecta.Coleoptera.Polyphaga.Cucujiformia.Tenebrionoidea.Anthicidae.</v>
      </c>
    </row>
    <row r="9" spans="1:10" x14ac:dyDescent="0.25">
      <c r="A9" s="36" t="s">
        <v>85</v>
      </c>
      <c r="B9" s="32" t="s">
        <v>465</v>
      </c>
      <c r="C9" s="32" t="s">
        <v>1321</v>
      </c>
      <c r="D9" s="26" t="s">
        <v>3769</v>
      </c>
      <c r="E9" s="26" t="s">
        <v>3517</v>
      </c>
      <c r="F9" s="26" t="s">
        <v>3523</v>
      </c>
      <c r="G9" s="26"/>
      <c r="H9" s="26"/>
      <c r="I9" s="83" t="s">
        <v>3793</v>
      </c>
      <c r="J9" s="24" t="str">
        <f t="shared" si="0"/>
        <v>Insecta.Coleoptera.Polyphaga.Cucujiformia.Tenebrionoidea.Oedemeridae.</v>
      </c>
    </row>
    <row r="10" spans="1:10" x14ac:dyDescent="0.25">
      <c r="A10" s="34" t="s">
        <v>85</v>
      </c>
      <c r="B10" s="26" t="s">
        <v>465</v>
      </c>
      <c r="C10" s="26"/>
      <c r="D10" s="26"/>
      <c r="E10" s="26"/>
      <c r="F10" s="26"/>
      <c r="G10" s="26"/>
      <c r="H10" s="26"/>
      <c r="I10" s="26" t="s">
        <v>920</v>
      </c>
      <c r="J10" s="24" t="str">
        <f t="shared" si="0"/>
        <v>Insecta.Coleoptera.....</v>
      </c>
    </row>
    <row r="11" spans="1:10" x14ac:dyDescent="0.25">
      <c r="A11" s="34" t="s">
        <v>85</v>
      </c>
      <c r="B11" s="26" t="s">
        <v>3526</v>
      </c>
      <c r="C11" s="26" t="s">
        <v>3527</v>
      </c>
      <c r="D11" s="26"/>
      <c r="E11" s="26" t="s">
        <v>3528</v>
      </c>
      <c r="F11" s="26"/>
      <c r="G11" s="26"/>
      <c r="H11" s="26"/>
      <c r="I11" s="26" t="s">
        <v>1366</v>
      </c>
      <c r="J11" s="24" t="str">
        <f t="shared" si="0"/>
        <v>Insecta.Dermaptera.Forficulina..Forficuloidea..</v>
      </c>
    </row>
    <row r="12" spans="1:10" x14ac:dyDescent="0.25">
      <c r="A12" s="34" t="s">
        <v>85</v>
      </c>
      <c r="B12" s="26" t="s">
        <v>289</v>
      </c>
      <c r="C12" s="26" t="s">
        <v>49</v>
      </c>
      <c r="D12" s="26" t="s">
        <v>3741</v>
      </c>
      <c r="E12" s="26" t="s">
        <v>3530</v>
      </c>
      <c r="F12" s="26"/>
      <c r="G12" s="26"/>
      <c r="H12" s="26"/>
      <c r="I12" s="26" t="s">
        <v>555</v>
      </c>
      <c r="J12" s="24" t="str">
        <f t="shared" si="0"/>
        <v>Insecta.Diptera.Brachycera.Asilomorpha.Asiloidea..</v>
      </c>
    </row>
    <row r="13" spans="1:10" x14ac:dyDescent="0.25">
      <c r="A13" s="34" t="s">
        <v>85</v>
      </c>
      <c r="B13" s="26" t="s">
        <v>289</v>
      </c>
      <c r="C13" s="26" t="s">
        <v>49</v>
      </c>
      <c r="D13" s="26" t="s">
        <v>3741</v>
      </c>
      <c r="E13" s="26" t="s">
        <v>1344</v>
      </c>
      <c r="F13" s="26"/>
      <c r="G13" s="26"/>
      <c r="H13" s="26"/>
      <c r="I13" s="26" t="s">
        <v>1343</v>
      </c>
      <c r="J13" s="24" t="str">
        <f t="shared" si="0"/>
        <v>Insecta.Diptera.Brachycera.Asilomorpha.Empidoidea..</v>
      </c>
    </row>
    <row r="14" spans="1:10" x14ac:dyDescent="0.25">
      <c r="A14" s="34" t="s">
        <v>85</v>
      </c>
      <c r="B14" s="26" t="s">
        <v>289</v>
      </c>
      <c r="C14" s="26" t="s">
        <v>49</v>
      </c>
      <c r="D14" s="26" t="s">
        <v>3731</v>
      </c>
      <c r="E14" s="26" t="s">
        <v>3776</v>
      </c>
      <c r="F14" s="26"/>
      <c r="G14" s="26"/>
      <c r="H14" s="26"/>
      <c r="I14" s="26" t="s">
        <v>34</v>
      </c>
      <c r="J14" s="24" t="str">
        <f t="shared" si="0"/>
        <v>Insecta.Diptera.Brachycera.Muscomorpha.Carnoidea..</v>
      </c>
    </row>
    <row r="15" spans="1:10" x14ac:dyDescent="0.25">
      <c r="A15" s="34" t="s">
        <v>85</v>
      </c>
      <c r="B15" s="26" t="s">
        <v>289</v>
      </c>
      <c r="C15" s="26" t="s">
        <v>49</v>
      </c>
      <c r="D15" s="26" t="s">
        <v>3731</v>
      </c>
      <c r="E15" s="26" t="s">
        <v>3534</v>
      </c>
      <c r="F15" s="26" t="s">
        <v>3535</v>
      </c>
      <c r="G15" s="26"/>
      <c r="H15" s="26"/>
      <c r="I15" s="26" t="s">
        <v>384</v>
      </c>
      <c r="J15" s="24" t="str">
        <f t="shared" si="0"/>
        <v>Insecta.Diptera.Brachycera.Muscomorpha.Ephydroidea.Drosophilidae.</v>
      </c>
    </row>
    <row r="16" spans="1:10" x14ac:dyDescent="0.25">
      <c r="A16" s="34" t="s">
        <v>85</v>
      </c>
      <c r="B16" s="26" t="s">
        <v>289</v>
      </c>
      <c r="C16" s="26" t="s">
        <v>49</v>
      </c>
      <c r="D16" s="26" t="s">
        <v>3731</v>
      </c>
      <c r="E16" s="26" t="s">
        <v>3534</v>
      </c>
      <c r="F16" s="26" t="s">
        <v>3539</v>
      </c>
      <c r="G16" s="26"/>
      <c r="H16" s="26"/>
      <c r="I16" s="26" t="s">
        <v>384</v>
      </c>
      <c r="J16" s="24" t="str">
        <f t="shared" si="0"/>
        <v>Insecta.Diptera.Brachycera.Muscomorpha.Ephydroidea.Ephydroidae.</v>
      </c>
    </row>
    <row r="17" spans="1:10" x14ac:dyDescent="0.25">
      <c r="A17" s="34" t="s">
        <v>85</v>
      </c>
      <c r="B17" s="26" t="s">
        <v>289</v>
      </c>
      <c r="C17" s="26" t="s">
        <v>49</v>
      </c>
      <c r="D17" s="26" t="s">
        <v>3731</v>
      </c>
      <c r="E17" s="26" t="s">
        <v>3541</v>
      </c>
      <c r="F17" s="26"/>
      <c r="G17" s="26"/>
      <c r="H17" s="26"/>
      <c r="I17" s="26" t="s">
        <v>34</v>
      </c>
      <c r="J17" s="24" t="str">
        <f t="shared" si="0"/>
        <v>Insecta.Diptera.Brachycera.Muscomorpha.Lauxanioidea..</v>
      </c>
    </row>
    <row r="18" spans="1:10" x14ac:dyDescent="0.25">
      <c r="A18" s="34" t="s">
        <v>85</v>
      </c>
      <c r="B18" s="26" t="s">
        <v>289</v>
      </c>
      <c r="C18" s="26" t="s">
        <v>49</v>
      </c>
      <c r="D18" s="26" t="s">
        <v>3731</v>
      </c>
      <c r="E18" s="26" t="s">
        <v>36</v>
      </c>
      <c r="F18" s="26" t="s">
        <v>3543</v>
      </c>
      <c r="G18" s="26"/>
      <c r="H18" s="26"/>
      <c r="I18" s="26" t="s">
        <v>34</v>
      </c>
      <c r="J18" s="24" t="str">
        <f t="shared" si="0"/>
        <v>Insecta.Diptera.Brachycera.Muscomorpha.Muscoidea.Anthomyiidae.</v>
      </c>
    </row>
    <row r="19" spans="1:10" x14ac:dyDescent="0.25">
      <c r="A19" s="34" t="s">
        <v>85</v>
      </c>
      <c r="B19" s="26" t="s">
        <v>289</v>
      </c>
      <c r="C19" s="26" t="s">
        <v>49</v>
      </c>
      <c r="D19" s="26" t="s">
        <v>3731</v>
      </c>
      <c r="E19" s="26" t="s">
        <v>36</v>
      </c>
      <c r="F19" s="26" t="s">
        <v>1249</v>
      </c>
      <c r="G19" s="26"/>
      <c r="H19" s="26"/>
      <c r="I19" s="26" t="s">
        <v>34</v>
      </c>
      <c r="J19" s="24" t="str">
        <f t="shared" si="0"/>
        <v>Insecta.Diptera.Brachycera.Muscomorpha.Muscoidea.Fanniidae.</v>
      </c>
    </row>
    <row r="20" spans="1:10" x14ac:dyDescent="0.25">
      <c r="A20" s="34" t="s">
        <v>85</v>
      </c>
      <c r="B20" s="26" t="s">
        <v>289</v>
      </c>
      <c r="C20" s="26" t="s">
        <v>49</v>
      </c>
      <c r="D20" s="26" t="s">
        <v>3731</v>
      </c>
      <c r="E20" s="26" t="s">
        <v>36</v>
      </c>
      <c r="F20" s="26" t="s">
        <v>1397</v>
      </c>
      <c r="G20" s="26"/>
      <c r="H20" s="26"/>
      <c r="I20" s="26" t="s">
        <v>34</v>
      </c>
      <c r="J20" s="24" t="str">
        <f t="shared" si="0"/>
        <v>Insecta.Diptera.Brachycera.Muscomorpha.Muscoidea.Muscidae.</v>
      </c>
    </row>
    <row r="21" spans="1:10" x14ac:dyDescent="0.25">
      <c r="A21" s="34" t="s">
        <v>85</v>
      </c>
      <c r="B21" s="26" t="s">
        <v>289</v>
      </c>
      <c r="C21" s="26" t="s">
        <v>49</v>
      </c>
      <c r="D21" s="26" t="s">
        <v>3731</v>
      </c>
      <c r="E21" s="26" t="s">
        <v>36</v>
      </c>
      <c r="F21" s="26" t="s">
        <v>3552</v>
      </c>
      <c r="G21" s="26"/>
      <c r="H21" s="26"/>
      <c r="I21" s="26" t="s">
        <v>3736</v>
      </c>
      <c r="J21" s="24" t="str">
        <f t="shared" si="0"/>
        <v>Insecta.Diptera.Brachycera.Muscomorpha.Muscoidea.Scathophagidae.</v>
      </c>
    </row>
    <row r="22" spans="1:10" x14ac:dyDescent="0.25">
      <c r="A22" s="34" t="s">
        <v>85</v>
      </c>
      <c r="B22" s="26" t="s">
        <v>289</v>
      </c>
      <c r="C22" s="26" t="s">
        <v>49</v>
      </c>
      <c r="D22" s="26" t="s">
        <v>3731</v>
      </c>
      <c r="E22" s="26" t="s">
        <v>112</v>
      </c>
      <c r="F22" s="26" t="s">
        <v>1222</v>
      </c>
      <c r="G22" s="26"/>
      <c r="H22" s="26"/>
      <c r="I22" s="26" t="s">
        <v>537</v>
      </c>
      <c r="J22" s="24" t="str">
        <f t="shared" si="0"/>
        <v>Insecta.Diptera.Brachycera.Muscomorpha.Oestroidea.Calliphoridae.</v>
      </c>
    </row>
    <row r="23" spans="1:10" x14ac:dyDescent="0.25">
      <c r="A23" s="34" t="s">
        <v>85</v>
      </c>
      <c r="B23" s="26" t="s">
        <v>289</v>
      </c>
      <c r="C23" s="26" t="s">
        <v>49</v>
      </c>
      <c r="D23" s="26" t="s">
        <v>3731</v>
      </c>
      <c r="E23" s="26" t="s">
        <v>112</v>
      </c>
      <c r="F23" s="26" t="s">
        <v>1297</v>
      </c>
      <c r="G23" s="26"/>
      <c r="H23" s="26"/>
      <c r="I23" s="26" t="s">
        <v>537</v>
      </c>
      <c r="J23" s="24" t="str">
        <f t="shared" si="0"/>
        <v>Insecta.Diptera.Brachycera.Muscomorpha.Oestroidea.Rhinophoridae.</v>
      </c>
    </row>
    <row r="24" spans="1:10" x14ac:dyDescent="0.25">
      <c r="A24" s="34" t="s">
        <v>85</v>
      </c>
      <c r="B24" s="26" t="s">
        <v>289</v>
      </c>
      <c r="C24" s="26" t="s">
        <v>49</v>
      </c>
      <c r="D24" s="26" t="s">
        <v>3731</v>
      </c>
      <c r="E24" s="26" t="s">
        <v>112</v>
      </c>
      <c r="F24" s="26" t="s">
        <v>577</v>
      </c>
      <c r="G24" s="26"/>
      <c r="H24" s="26"/>
      <c r="I24" s="26" t="s">
        <v>537</v>
      </c>
      <c r="J24" s="24" t="str">
        <f t="shared" si="0"/>
        <v>Insecta.Diptera.Brachycera.Muscomorpha.Oestroidea.Sarcophagidae.</v>
      </c>
    </row>
    <row r="25" spans="1:10" x14ac:dyDescent="0.25">
      <c r="A25" s="34" t="s">
        <v>85</v>
      </c>
      <c r="B25" s="26" t="s">
        <v>289</v>
      </c>
      <c r="C25" s="26" t="s">
        <v>49</v>
      </c>
      <c r="D25" s="26" t="s">
        <v>3731</v>
      </c>
      <c r="E25" s="26" t="s">
        <v>112</v>
      </c>
      <c r="F25" s="26" t="s">
        <v>65</v>
      </c>
      <c r="G25" s="26"/>
      <c r="H25" s="26"/>
      <c r="I25" s="26" t="s">
        <v>537</v>
      </c>
      <c r="J25" s="24" t="str">
        <f t="shared" si="0"/>
        <v>Insecta.Diptera.Brachycera.Muscomorpha.Oestroidea.Tachinidae.</v>
      </c>
    </row>
    <row r="26" spans="1:10" x14ac:dyDescent="0.25">
      <c r="A26" s="34" t="s">
        <v>85</v>
      </c>
      <c r="B26" s="26" t="s">
        <v>289</v>
      </c>
      <c r="C26" s="26" t="s">
        <v>49</v>
      </c>
      <c r="D26" s="26" t="s">
        <v>3731</v>
      </c>
      <c r="E26" s="26" t="s">
        <v>3557</v>
      </c>
      <c r="F26" s="26"/>
      <c r="G26" s="26"/>
      <c r="H26" s="26"/>
      <c r="I26" s="26" t="s">
        <v>34</v>
      </c>
      <c r="J26" s="24" t="str">
        <f t="shared" si="0"/>
        <v>Insecta.Diptera.Brachycera.Muscomorpha.Opomyzoidea..</v>
      </c>
    </row>
    <row r="27" spans="1:10" x14ac:dyDescent="0.25">
      <c r="A27" s="34" t="s">
        <v>85</v>
      </c>
      <c r="B27" s="26" t="s">
        <v>289</v>
      </c>
      <c r="C27" s="26" t="s">
        <v>49</v>
      </c>
      <c r="D27" s="26" t="s">
        <v>3731</v>
      </c>
      <c r="E27" s="26" t="s">
        <v>1119</v>
      </c>
      <c r="F27" s="26"/>
      <c r="G27" s="26"/>
      <c r="H27" s="26"/>
      <c r="I27" s="26" t="s">
        <v>34</v>
      </c>
      <c r="J27" s="24" t="str">
        <f t="shared" si="0"/>
        <v>Insecta.Diptera.Brachycera.Muscomorpha.Phoroidea..</v>
      </c>
    </row>
    <row r="28" spans="1:10" x14ac:dyDescent="0.25">
      <c r="A28" s="34" t="s">
        <v>85</v>
      </c>
      <c r="B28" s="26" t="s">
        <v>289</v>
      </c>
      <c r="C28" s="26" t="s">
        <v>49</v>
      </c>
      <c r="D28" s="26" t="s">
        <v>3731</v>
      </c>
      <c r="E28" s="26" t="s">
        <v>3567</v>
      </c>
      <c r="F28" s="26" t="s">
        <v>3568</v>
      </c>
      <c r="G28" s="26"/>
      <c r="H28" s="26"/>
      <c r="I28" s="26" t="s">
        <v>3737</v>
      </c>
      <c r="J28" s="24" t="str">
        <f t="shared" si="0"/>
        <v>Insecta.Diptera.Brachycera.Muscomorpha.Sciomyzoidea.Sciomyzidae.</v>
      </c>
    </row>
    <row r="29" spans="1:10" x14ac:dyDescent="0.25">
      <c r="A29" s="34" t="s">
        <v>85</v>
      </c>
      <c r="B29" s="26" t="s">
        <v>289</v>
      </c>
      <c r="C29" s="26" t="s">
        <v>49</v>
      </c>
      <c r="D29" s="26" t="s">
        <v>3731</v>
      </c>
      <c r="E29" s="26" t="s">
        <v>3567</v>
      </c>
      <c r="F29" s="26" t="s">
        <v>788</v>
      </c>
      <c r="G29" s="26"/>
      <c r="H29" s="26"/>
      <c r="I29" s="26" t="s">
        <v>787</v>
      </c>
      <c r="J29" s="24" t="str">
        <f t="shared" si="0"/>
        <v>Insecta.Diptera.Brachycera.Muscomorpha.Sciomyzoidea.Sepsidae.</v>
      </c>
    </row>
    <row r="30" spans="1:10" x14ac:dyDescent="0.25">
      <c r="A30" s="34" t="s">
        <v>85</v>
      </c>
      <c r="B30" s="26" t="s">
        <v>289</v>
      </c>
      <c r="C30" s="26" t="s">
        <v>49</v>
      </c>
      <c r="D30" s="26" t="s">
        <v>3731</v>
      </c>
      <c r="E30" s="80" t="s">
        <v>3782</v>
      </c>
      <c r="F30" s="26"/>
      <c r="G30" s="26"/>
      <c r="H30" s="26"/>
      <c r="I30" s="26" t="s">
        <v>34</v>
      </c>
      <c r="J30" s="24" t="str">
        <f t="shared" si="0"/>
        <v>Insecta.Diptera.Brachycera.Muscomorpha.Sphaeroceroidea..</v>
      </c>
    </row>
    <row r="31" spans="1:10" x14ac:dyDescent="0.25">
      <c r="A31" s="34" t="s">
        <v>85</v>
      </c>
      <c r="B31" s="26" t="s">
        <v>289</v>
      </c>
      <c r="C31" s="26" t="s">
        <v>49</v>
      </c>
      <c r="D31" s="26" t="s">
        <v>3731</v>
      </c>
      <c r="E31" s="26" t="s">
        <v>1276</v>
      </c>
      <c r="F31" s="26" t="s">
        <v>1277</v>
      </c>
      <c r="G31" s="26"/>
      <c r="H31" s="26"/>
      <c r="I31" s="26" t="s">
        <v>42</v>
      </c>
      <c r="J31" s="24" t="str">
        <f t="shared" si="0"/>
        <v>Insecta.Diptera.Brachycera.Muscomorpha.Syrphoidea.Syrphidae.</v>
      </c>
    </row>
    <row r="32" spans="1:10" x14ac:dyDescent="0.25">
      <c r="A32" s="34" t="s">
        <v>85</v>
      </c>
      <c r="B32" s="26" t="s">
        <v>289</v>
      </c>
      <c r="C32" s="26" t="s">
        <v>49</v>
      </c>
      <c r="D32" s="26" t="s">
        <v>3731</v>
      </c>
      <c r="E32" s="26" t="s">
        <v>1361</v>
      </c>
      <c r="F32" s="26" t="s">
        <v>1362</v>
      </c>
      <c r="G32" s="26"/>
      <c r="H32" s="26"/>
      <c r="I32" s="26" t="s">
        <v>384</v>
      </c>
      <c r="J32" s="24" t="str">
        <f t="shared" si="0"/>
        <v>Insecta.Diptera.Brachycera.Muscomorpha.Tephritoidea.Pallopteridae.</v>
      </c>
    </row>
    <row r="33" spans="1:10" x14ac:dyDescent="0.25">
      <c r="A33" s="34" t="s">
        <v>85</v>
      </c>
      <c r="B33" s="26" t="s">
        <v>289</v>
      </c>
      <c r="C33" s="26" t="s">
        <v>49</v>
      </c>
      <c r="D33" s="26" t="s">
        <v>3731</v>
      </c>
      <c r="E33" s="26" t="s">
        <v>1361</v>
      </c>
      <c r="F33" s="26" t="s">
        <v>1022</v>
      </c>
      <c r="G33" s="26"/>
      <c r="H33" s="26"/>
      <c r="I33" s="26" t="s">
        <v>384</v>
      </c>
      <c r="J33" s="24" t="str">
        <f t="shared" si="0"/>
        <v>Insecta.Diptera.Brachycera.Muscomorpha.Tephritoidea.Tephritidae.</v>
      </c>
    </row>
    <row r="34" spans="1:10" x14ac:dyDescent="0.25">
      <c r="A34" s="34" t="s">
        <v>85</v>
      </c>
      <c r="B34" s="26" t="s">
        <v>289</v>
      </c>
      <c r="C34" s="26" t="s">
        <v>49</v>
      </c>
      <c r="D34" s="26" t="s">
        <v>3731</v>
      </c>
      <c r="E34" s="26"/>
      <c r="F34" s="26"/>
      <c r="G34" s="26"/>
      <c r="H34" s="26" t="s">
        <v>3777</v>
      </c>
      <c r="I34" s="26" t="s">
        <v>3727</v>
      </c>
      <c r="J34" s="24" t="str">
        <f t="shared" ref="J34:J65" si="1">+_xlfn.CONCAT(A34,".",B34,".",C34,".",D34,".",E34,".",F34,".",G34)</f>
        <v>Insecta.Diptera.Brachycera.Muscomorpha...</v>
      </c>
    </row>
    <row r="35" spans="1:10" x14ac:dyDescent="0.25">
      <c r="A35" s="34" t="s">
        <v>85</v>
      </c>
      <c r="B35" s="26" t="s">
        <v>289</v>
      </c>
      <c r="C35" s="26" t="s">
        <v>49</v>
      </c>
      <c r="D35" s="26" t="s">
        <v>3738</v>
      </c>
      <c r="E35" s="26" t="s">
        <v>3572</v>
      </c>
      <c r="F35" s="26" t="s">
        <v>3739</v>
      </c>
      <c r="G35" s="26"/>
      <c r="H35" s="26"/>
      <c r="I35" s="26" t="s">
        <v>3740</v>
      </c>
      <c r="J35" s="24" t="str">
        <f t="shared" si="1"/>
        <v>Insecta.Diptera.Brachycera.Stratiomyomorpha.Stratiomyoidea.Stratiomyidae.</v>
      </c>
    </row>
    <row r="36" spans="1:10" x14ac:dyDescent="0.25">
      <c r="A36" s="34" t="s">
        <v>85</v>
      </c>
      <c r="B36" s="26" t="s">
        <v>289</v>
      </c>
      <c r="C36" s="26" t="s">
        <v>49</v>
      </c>
      <c r="D36" s="26" t="s">
        <v>3742</v>
      </c>
      <c r="E36" s="26" t="s">
        <v>3562</v>
      </c>
      <c r="F36" s="26" t="s">
        <v>3563</v>
      </c>
      <c r="G36" s="26"/>
      <c r="H36" s="26"/>
      <c r="I36" s="26" t="s">
        <v>3743</v>
      </c>
      <c r="J36" s="24" t="str">
        <f t="shared" si="1"/>
        <v>Insecta.Diptera.Brachycera.Tabanomorpha.Rhagionoidea.Rhagionidae.</v>
      </c>
    </row>
    <row r="37" spans="1:10" x14ac:dyDescent="0.25">
      <c r="A37" s="34" t="s">
        <v>85</v>
      </c>
      <c r="B37" s="26" t="s">
        <v>289</v>
      </c>
      <c r="C37" s="26" t="s">
        <v>3582</v>
      </c>
      <c r="D37" s="26" t="s">
        <v>3744</v>
      </c>
      <c r="E37" s="26" t="s">
        <v>3746</v>
      </c>
      <c r="F37" s="26" t="s">
        <v>3747</v>
      </c>
      <c r="G37" s="26"/>
      <c r="H37" s="26"/>
      <c r="I37" s="26" t="s">
        <v>598</v>
      </c>
      <c r="J37" s="24" t="str">
        <f t="shared" si="1"/>
        <v>Insecta.Diptera.Nematocera.Bibionomorpha.Anisopodoidea. Anisopodidae.</v>
      </c>
    </row>
    <row r="38" spans="1:10" x14ac:dyDescent="0.25">
      <c r="A38" s="34" t="s">
        <v>85</v>
      </c>
      <c r="B38" s="26" t="s">
        <v>289</v>
      </c>
      <c r="C38" s="26" t="s">
        <v>3582</v>
      </c>
      <c r="D38" s="26" t="s">
        <v>3744</v>
      </c>
      <c r="E38" s="26" t="s">
        <v>3583</v>
      </c>
      <c r="F38" s="26" t="s">
        <v>3745</v>
      </c>
      <c r="G38" s="26"/>
      <c r="H38" s="26"/>
      <c r="I38" s="26" t="s">
        <v>568</v>
      </c>
      <c r="J38" s="24" t="str">
        <f t="shared" si="1"/>
        <v>Insecta.Diptera.Nematocera.Bibionomorpha.Bibionoidea.Bibionidae.</v>
      </c>
    </row>
    <row r="39" spans="1:10" x14ac:dyDescent="0.25">
      <c r="A39" s="34" t="s">
        <v>85</v>
      </c>
      <c r="B39" s="26" t="s">
        <v>289</v>
      </c>
      <c r="C39" s="26" t="s">
        <v>3582</v>
      </c>
      <c r="D39" s="26" t="s">
        <v>3744</v>
      </c>
      <c r="E39" s="26" t="s">
        <v>3590</v>
      </c>
      <c r="F39" s="26" t="s">
        <v>3748</v>
      </c>
      <c r="G39" s="26"/>
      <c r="H39" s="26"/>
      <c r="I39" s="26" t="s">
        <v>598</v>
      </c>
      <c r="J39" s="24" t="str">
        <f t="shared" si="1"/>
        <v>Insecta.Diptera.Nematocera.Bibionomorpha.Sciaroidea. Mycetophilidae.</v>
      </c>
    </row>
    <row r="40" spans="1:10" x14ac:dyDescent="0.25">
      <c r="A40" s="34" t="s">
        <v>85</v>
      </c>
      <c r="B40" s="26" t="s">
        <v>289</v>
      </c>
      <c r="C40" s="26" t="s">
        <v>3582</v>
      </c>
      <c r="D40" s="26" t="s">
        <v>3744</v>
      </c>
      <c r="E40" s="26" t="s">
        <v>3590</v>
      </c>
      <c r="F40" s="26" t="s">
        <v>3749</v>
      </c>
      <c r="G40" s="26"/>
      <c r="H40" s="26"/>
      <c r="I40" s="26" t="s">
        <v>598</v>
      </c>
      <c r="J40" s="24" t="str">
        <f t="shared" si="1"/>
        <v>Insecta.Diptera.Nematocera.Bibionomorpha.Sciaroidea.Sciaridae.</v>
      </c>
    </row>
    <row r="41" spans="1:10" x14ac:dyDescent="0.25">
      <c r="A41" s="34" t="s">
        <v>85</v>
      </c>
      <c r="B41" s="26" t="s">
        <v>289</v>
      </c>
      <c r="C41" s="26" t="s">
        <v>3582</v>
      </c>
      <c r="D41" s="26" t="s">
        <v>3750</v>
      </c>
      <c r="E41" s="26" t="s">
        <v>3585</v>
      </c>
      <c r="F41" s="26"/>
      <c r="G41" s="26"/>
      <c r="H41" s="26"/>
      <c r="I41" s="26" t="s">
        <v>739</v>
      </c>
      <c r="J41" s="24" t="str">
        <f t="shared" si="1"/>
        <v>Insecta.Diptera.Nematocera.Culicomorpha.Chironomoidea..</v>
      </c>
    </row>
    <row r="42" spans="1:10" x14ac:dyDescent="0.25">
      <c r="A42" s="34" t="s">
        <v>85</v>
      </c>
      <c r="B42" s="26" t="s">
        <v>289</v>
      </c>
      <c r="C42" s="26" t="s">
        <v>3582</v>
      </c>
      <c r="D42" s="26" t="s">
        <v>3750</v>
      </c>
      <c r="E42" s="26" t="s">
        <v>3588</v>
      </c>
      <c r="F42" s="26"/>
      <c r="G42" s="26"/>
      <c r="H42" s="26"/>
      <c r="I42" s="26" t="s">
        <v>739</v>
      </c>
      <c r="J42" s="24" t="str">
        <f t="shared" si="1"/>
        <v>Insecta.Diptera.Nematocera.Culicomorpha.Culicoidea..</v>
      </c>
    </row>
    <row r="43" spans="1:10" x14ac:dyDescent="0.25">
      <c r="A43" s="34" t="s">
        <v>85</v>
      </c>
      <c r="B43" s="26" t="s">
        <v>289</v>
      </c>
      <c r="C43" s="26" t="s">
        <v>3582</v>
      </c>
      <c r="D43" s="26" t="s">
        <v>3595</v>
      </c>
      <c r="E43" s="26" t="s">
        <v>3596</v>
      </c>
      <c r="F43" s="26"/>
      <c r="G43" s="26"/>
      <c r="H43" s="26"/>
      <c r="I43" s="26" t="s">
        <v>1422</v>
      </c>
      <c r="J43" s="24" t="str">
        <f t="shared" si="1"/>
        <v>Insecta.Diptera.Nematocera.Tipulomorpha.Tipuloidea..</v>
      </c>
    </row>
    <row r="44" spans="1:10" x14ac:dyDescent="0.25">
      <c r="A44" s="34" t="s">
        <v>85</v>
      </c>
      <c r="B44" s="26" t="s">
        <v>3599</v>
      </c>
      <c r="C44" s="26" t="s">
        <v>3600</v>
      </c>
      <c r="D44" s="26" t="s">
        <v>3778</v>
      </c>
      <c r="E44" s="26" t="s">
        <v>3779</v>
      </c>
      <c r="F44" s="26"/>
      <c r="G44" s="26"/>
      <c r="H44" s="26"/>
      <c r="I44" s="26" t="s">
        <v>3780</v>
      </c>
      <c r="J44" s="24" t="str">
        <f t="shared" si="1"/>
        <v>Insecta.Hemiptera.Auchenorrhyncha.Cicadomorpha.Cicadoidea..</v>
      </c>
    </row>
    <row r="45" spans="1:10" x14ac:dyDescent="0.25">
      <c r="A45" s="34" t="s">
        <v>85</v>
      </c>
      <c r="B45" s="26" t="s">
        <v>3599</v>
      </c>
      <c r="C45" s="26" t="s">
        <v>3600</v>
      </c>
      <c r="D45" s="26" t="s">
        <v>3778</v>
      </c>
      <c r="E45" s="26" t="s">
        <v>3601</v>
      </c>
      <c r="F45" s="26"/>
      <c r="G45" s="26"/>
      <c r="H45" s="26"/>
      <c r="I45" s="26" t="s">
        <v>579</v>
      </c>
      <c r="J45" s="24" t="str">
        <f t="shared" si="1"/>
        <v>Insecta.Hemiptera.Auchenorrhyncha.Cicadomorpha.Membracoidea..</v>
      </c>
    </row>
    <row r="46" spans="1:10" x14ac:dyDescent="0.25">
      <c r="A46" s="34" t="s">
        <v>85</v>
      </c>
      <c r="B46" s="26" t="s">
        <v>3599</v>
      </c>
      <c r="C46" s="26" t="s">
        <v>3604</v>
      </c>
      <c r="D46" s="26" t="s">
        <v>3783</v>
      </c>
      <c r="E46" s="26" t="s">
        <v>3781</v>
      </c>
      <c r="F46" s="26"/>
      <c r="G46" s="26"/>
      <c r="H46" s="26"/>
      <c r="I46" s="26" t="s">
        <v>744</v>
      </c>
      <c r="J46" s="24" t="str">
        <f t="shared" si="1"/>
        <v>Insecta.Hemiptera.Heteroptera.Pentatomomorpha.Lygaeoidea..</v>
      </c>
    </row>
    <row r="47" spans="1:10" x14ac:dyDescent="0.25">
      <c r="A47" s="34" t="s">
        <v>85</v>
      </c>
      <c r="B47" s="26" t="s">
        <v>3599</v>
      </c>
      <c r="C47" s="26" t="s">
        <v>3604</v>
      </c>
      <c r="D47" s="26" t="s">
        <v>3783</v>
      </c>
      <c r="E47" s="26" t="s">
        <v>3607</v>
      </c>
      <c r="F47" s="26"/>
      <c r="G47" s="26"/>
      <c r="H47" s="26"/>
      <c r="I47" s="26" t="s">
        <v>744</v>
      </c>
      <c r="J47" s="24" t="str">
        <f t="shared" si="1"/>
        <v>Insecta.Hemiptera.Heteroptera.Pentatomomorpha.Miroidea..</v>
      </c>
    </row>
    <row r="48" spans="1:10" x14ac:dyDescent="0.25">
      <c r="A48" s="34" t="s">
        <v>85</v>
      </c>
      <c r="B48" s="26" t="s">
        <v>1308</v>
      </c>
      <c r="C48" s="26" t="s">
        <v>1309</v>
      </c>
      <c r="D48" s="26" t="s">
        <v>3751</v>
      </c>
      <c r="E48" s="26" t="s">
        <v>3610</v>
      </c>
      <c r="F48" s="26" t="s">
        <v>3611</v>
      </c>
      <c r="G48" s="26"/>
      <c r="H48" s="26"/>
      <c r="I48" s="26" t="s">
        <v>133</v>
      </c>
      <c r="J48" s="24" t="str">
        <f t="shared" si="1"/>
        <v>Insecta.Hymenoptera.Apocrita.Aculeata.Apoidea.Apidae.</v>
      </c>
    </row>
    <row r="49" spans="1:10" x14ac:dyDescent="0.25">
      <c r="A49" s="34" t="s">
        <v>85</v>
      </c>
      <c r="B49" s="26" t="s">
        <v>1308</v>
      </c>
      <c r="C49" s="26" t="s">
        <v>1309</v>
      </c>
      <c r="D49" s="26" t="s">
        <v>3751</v>
      </c>
      <c r="E49" s="26" t="s">
        <v>3610</v>
      </c>
      <c r="F49" s="26" t="s">
        <v>3757</v>
      </c>
      <c r="G49" s="26"/>
      <c r="H49" s="26"/>
      <c r="I49" s="26" t="s">
        <v>932</v>
      </c>
      <c r="J49" s="24" t="str">
        <f t="shared" si="1"/>
        <v>Insecta.Hymenoptera.Apocrita.Aculeata.Apoidea.Sphecidae.</v>
      </c>
    </row>
    <row r="50" spans="1:10" x14ac:dyDescent="0.25">
      <c r="A50" s="34" t="s">
        <v>85</v>
      </c>
      <c r="B50" s="26" t="s">
        <v>1308</v>
      </c>
      <c r="C50" s="26" t="s">
        <v>1309</v>
      </c>
      <c r="D50" s="26" t="s">
        <v>3751</v>
      </c>
      <c r="E50" s="26" t="s">
        <v>3752</v>
      </c>
      <c r="F50" s="26" t="s">
        <v>1214</v>
      </c>
      <c r="G50" s="26"/>
      <c r="H50" s="26" t="s">
        <v>3753</v>
      </c>
      <c r="I50" s="26" t="s">
        <v>3754</v>
      </c>
      <c r="J50" s="24" t="str">
        <f t="shared" si="1"/>
        <v>Insecta.Hymenoptera.Apocrita.Aculeata.Formicoidea.Formicidae.</v>
      </c>
    </row>
    <row r="51" spans="1:10" x14ac:dyDescent="0.25">
      <c r="A51" s="34" t="s">
        <v>85</v>
      </c>
      <c r="B51" s="26" t="s">
        <v>1308</v>
      </c>
      <c r="C51" s="26" t="s">
        <v>1309</v>
      </c>
      <c r="D51" s="26" t="s">
        <v>3751</v>
      </c>
      <c r="E51" s="26" t="s">
        <v>3752</v>
      </c>
      <c r="F51" s="26" t="s">
        <v>1214</v>
      </c>
      <c r="G51" s="26"/>
      <c r="H51" s="26" t="s">
        <v>3755</v>
      </c>
      <c r="I51" s="26" t="s">
        <v>3756</v>
      </c>
      <c r="J51" s="24" t="str">
        <f t="shared" si="1"/>
        <v>Insecta.Hymenoptera.Apocrita.Aculeata.Formicoidea.Formicidae.</v>
      </c>
    </row>
    <row r="52" spans="1:10" x14ac:dyDescent="0.25">
      <c r="A52" s="34" t="s">
        <v>85</v>
      </c>
      <c r="B52" s="26" t="s">
        <v>1308</v>
      </c>
      <c r="C52" s="26" t="s">
        <v>1309</v>
      </c>
      <c r="D52" s="26" t="s">
        <v>3751</v>
      </c>
      <c r="E52" s="26" t="s">
        <v>3758</v>
      </c>
      <c r="F52" s="26" t="s">
        <v>3636</v>
      </c>
      <c r="G52" s="26"/>
      <c r="H52" s="26"/>
      <c r="I52" s="26" t="s">
        <v>3759</v>
      </c>
      <c r="J52" s="24" t="str">
        <f t="shared" si="1"/>
        <v>Insecta.Hymenoptera.Apocrita.Aculeata.Pompiloidea.Pompilidae.</v>
      </c>
    </row>
    <row r="53" spans="1:10" x14ac:dyDescent="0.25">
      <c r="A53" s="34" t="s">
        <v>85</v>
      </c>
      <c r="B53" s="26" t="s">
        <v>1308</v>
      </c>
      <c r="C53" s="26" t="s">
        <v>1309</v>
      </c>
      <c r="D53" s="26" t="s">
        <v>3751</v>
      </c>
      <c r="E53" s="26" t="s">
        <v>1310</v>
      </c>
      <c r="F53" s="26" t="s">
        <v>1311</v>
      </c>
      <c r="G53" s="26"/>
      <c r="H53" s="26"/>
      <c r="I53" s="26" t="s">
        <v>57</v>
      </c>
      <c r="J53" s="24" t="str">
        <f t="shared" si="1"/>
        <v>Insecta.Hymenoptera.Apocrita.Aculeata.Vespoidea.Vespidae.</v>
      </c>
    </row>
    <row r="54" spans="1:10" x14ac:dyDescent="0.25">
      <c r="A54" s="34" t="s">
        <v>85</v>
      </c>
      <c r="B54" s="26" t="s">
        <v>1308</v>
      </c>
      <c r="C54" s="26" t="s">
        <v>1309</v>
      </c>
      <c r="D54" s="26" t="s">
        <v>3760</v>
      </c>
      <c r="E54" s="26" t="s">
        <v>1327</v>
      </c>
      <c r="F54" s="26" t="s">
        <v>1328</v>
      </c>
      <c r="G54" s="26"/>
      <c r="H54" s="26"/>
      <c r="I54" s="26" t="s">
        <v>1326</v>
      </c>
      <c r="J54" s="24" t="str">
        <f t="shared" si="1"/>
        <v>Insecta.Hymenoptera.Apocrita.Parasitica.Chalcidoidea.Eulophidae.</v>
      </c>
    </row>
    <row r="55" spans="1:10" x14ac:dyDescent="0.25">
      <c r="A55" s="34" t="s">
        <v>85</v>
      </c>
      <c r="B55" s="26" t="s">
        <v>1308</v>
      </c>
      <c r="C55" s="26" t="s">
        <v>1309</v>
      </c>
      <c r="D55" s="26" t="s">
        <v>3760</v>
      </c>
      <c r="E55" s="26" t="s">
        <v>248</v>
      </c>
      <c r="F55" s="26" t="s">
        <v>545</v>
      </c>
      <c r="G55" s="26" t="s">
        <v>3625</v>
      </c>
      <c r="H55" s="26"/>
      <c r="I55" s="26" t="s">
        <v>1326</v>
      </c>
      <c r="J55" s="24" t="str">
        <f t="shared" si="1"/>
        <v>Insecta.Hymenoptera.Apocrita.Parasitica.Ichneumonoidea.Ichneumonidae.Phygadeuontinae</v>
      </c>
    </row>
    <row r="56" spans="1:10" x14ac:dyDescent="0.25">
      <c r="A56" s="34" t="s">
        <v>85</v>
      </c>
      <c r="B56" s="26" t="s">
        <v>1308</v>
      </c>
      <c r="C56" s="26" t="s">
        <v>1309</v>
      </c>
      <c r="D56" s="26" t="s">
        <v>3760</v>
      </c>
      <c r="E56" s="26" t="s">
        <v>248</v>
      </c>
      <c r="F56" s="26" t="s">
        <v>545</v>
      </c>
      <c r="G56" s="26"/>
      <c r="H56" s="26"/>
      <c r="I56" s="26" t="s">
        <v>247</v>
      </c>
      <c r="J56" s="24" t="str">
        <f t="shared" si="1"/>
        <v>Insecta.Hymenoptera.Apocrita.Parasitica.Ichneumonoidea.Ichneumonidae.</v>
      </c>
    </row>
    <row r="57" spans="1:10" x14ac:dyDescent="0.25">
      <c r="A57" s="34" t="s">
        <v>85</v>
      </c>
      <c r="B57" s="26" t="s">
        <v>1308</v>
      </c>
      <c r="C57" s="26" t="s">
        <v>3642</v>
      </c>
      <c r="D57" s="26"/>
      <c r="E57" s="26" t="s">
        <v>3643</v>
      </c>
      <c r="F57" s="26" t="s">
        <v>3644</v>
      </c>
      <c r="G57" s="26"/>
      <c r="H57" s="26"/>
      <c r="I57" s="26" t="s">
        <v>3761</v>
      </c>
      <c r="J57" s="24" t="str">
        <f t="shared" si="1"/>
        <v>Insecta.Hymenoptera.Symphyta..Tenthredinoidea.Tenthredinidae.</v>
      </c>
    </row>
    <row r="58" spans="1:10" x14ac:dyDescent="0.25">
      <c r="A58" s="34" t="s">
        <v>85</v>
      </c>
      <c r="B58" s="26" t="s">
        <v>297</v>
      </c>
      <c r="C58" s="26" t="s">
        <v>3646</v>
      </c>
      <c r="D58" s="26" t="s">
        <v>3764</v>
      </c>
      <c r="E58" s="26" t="s">
        <v>3647</v>
      </c>
      <c r="F58" s="26"/>
      <c r="G58" s="26"/>
      <c r="H58" s="26"/>
      <c r="I58" s="26" t="s">
        <v>841</v>
      </c>
      <c r="J58" s="24" t="str">
        <f t="shared" si="1"/>
        <v>Insecta.Lepidoptera.Glossata.Heterocera.Gelechioidea..</v>
      </c>
    </row>
    <row r="59" spans="1:10" x14ac:dyDescent="0.25">
      <c r="A59" s="34" t="s">
        <v>85</v>
      </c>
      <c r="B59" s="26" t="s">
        <v>297</v>
      </c>
      <c r="C59" s="26" t="s">
        <v>3646</v>
      </c>
      <c r="D59" s="26" t="s">
        <v>3764</v>
      </c>
      <c r="E59" s="26" t="s">
        <v>3653</v>
      </c>
      <c r="F59" s="26"/>
      <c r="G59" s="26"/>
      <c r="H59" s="26"/>
      <c r="I59" s="26" t="s">
        <v>841</v>
      </c>
      <c r="J59" s="24" t="str">
        <f t="shared" si="1"/>
        <v>Insecta.Lepidoptera.Glossata.Heterocera.Geometroidea..</v>
      </c>
    </row>
    <row r="60" spans="1:10" x14ac:dyDescent="0.25">
      <c r="A60" s="34" t="s">
        <v>85</v>
      </c>
      <c r="B60" s="26" t="s">
        <v>297</v>
      </c>
      <c r="C60" s="26" t="s">
        <v>3646</v>
      </c>
      <c r="D60" s="26" t="s">
        <v>3764</v>
      </c>
      <c r="E60" s="26" t="s">
        <v>3660</v>
      </c>
      <c r="F60" s="26"/>
      <c r="G60" s="26"/>
      <c r="H60" s="26"/>
      <c r="I60" s="26" t="s">
        <v>841</v>
      </c>
      <c r="J60" s="24" t="str">
        <f t="shared" si="1"/>
        <v>Insecta.Lepidoptera.Glossata.Heterocera.Noctuoidea..</v>
      </c>
    </row>
    <row r="61" spans="1:10" x14ac:dyDescent="0.25">
      <c r="A61" s="34" t="s">
        <v>85</v>
      </c>
      <c r="B61" s="26" t="s">
        <v>297</v>
      </c>
      <c r="C61" s="26" t="s">
        <v>3646</v>
      </c>
      <c r="D61" s="26" t="s">
        <v>3764</v>
      </c>
      <c r="E61" s="26" t="s">
        <v>3671</v>
      </c>
      <c r="F61" s="26"/>
      <c r="G61" s="26"/>
      <c r="H61" s="26"/>
      <c r="I61" s="26" t="s">
        <v>841</v>
      </c>
      <c r="J61" s="24" t="str">
        <f t="shared" si="1"/>
        <v>Insecta.Lepidoptera.Glossata.Heterocera.Pyraloidea..</v>
      </c>
    </row>
    <row r="62" spans="1:10" x14ac:dyDescent="0.25">
      <c r="A62" s="34" t="s">
        <v>85</v>
      </c>
      <c r="B62" s="26" t="s">
        <v>297</v>
      </c>
      <c r="C62" s="26" t="s">
        <v>3646</v>
      </c>
      <c r="D62" s="26" t="s">
        <v>3764</v>
      </c>
      <c r="E62" s="26" t="s">
        <v>3681</v>
      </c>
      <c r="F62" s="26"/>
      <c r="G62" s="26"/>
      <c r="H62" s="26" t="s">
        <v>3765</v>
      </c>
      <c r="I62" s="26" t="s">
        <v>3766</v>
      </c>
      <c r="J62" s="24" t="str">
        <f t="shared" si="1"/>
        <v>Insecta.Lepidoptera.Glossata.Heterocera.Tineoidea..</v>
      </c>
    </row>
    <row r="63" spans="1:10" x14ac:dyDescent="0.25">
      <c r="A63" s="34" t="s">
        <v>85</v>
      </c>
      <c r="B63" s="26" t="s">
        <v>297</v>
      </c>
      <c r="C63" s="26" t="s">
        <v>3646</v>
      </c>
      <c r="D63" s="26" t="s">
        <v>3764</v>
      </c>
      <c r="E63" s="26" t="s">
        <v>3685</v>
      </c>
      <c r="F63" s="26"/>
      <c r="G63" s="26"/>
      <c r="H63" s="26" t="s">
        <v>3765</v>
      </c>
      <c r="I63" s="26" t="s">
        <v>3766</v>
      </c>
      <c r="J63" s="24" t="str">
        <f t="shared" si="1"/>
        <v>Insecta.Lepidoptera.Glossata.Heterocera.Yponomeutoidea..</v>
      </c>
    </row>
    <row r="64" spans="1:10" x14ac:dyDescent="0.25">
      <c r="A64" s="34" t="s">
        <v>85</v>
      </c>
      <c r="B64" s="26" t="s">
        <v>297</v>
      </c>
      <c r="C64" s="26" t="s">
        <v>3646</v>
      </c>
      <c r="D64" s="26" t="s">
        <v>3762</v>
      </c>
      <c r="E64" s="26" t="s">
        <v>3667</v>
      </c>
      <c r="F64" s="26"/>
      <c r="G64" s="26"/>
      <c r="H64" s="26"/>
      <c r="I64" s="26" t="s">
        <v>3763</v>
      </c>
      <c r="J64" s="24" t="str">
        <f t="shared" si="1"/>
        <v>Insecta.Lepidoptera.Glossata.Rhopalocera.Papilionoidea..</v>
      </c>
    </row>
    <row r="65" spans="1:10" x14ac:dyDescent="0.25">
      <c r="A65" s="34" t="s">
        <v>85</v>
      </c>
      <c r="B65" s="26" t="s">
        <v>297</v>
      </c>
      <c r="C65" s="26" t="s">
        <v>3646</v>
      </c>
      <c r="D65" s="26" t="s">
        <v>3762</v>
      </c>
      <c r="E65" s="26" t="s">
        <v>3690</v>
      </c>
      <c r="F65" s="26"/>
      <c r="G65" s="26"/>
      <c r="H65" s="26"/>
      <c r="I65" s="26" t="s">
        <v>3763</v>
      </c>
      <c r="J65" s="24" t="str">
        <f t="shared" si="1"/>
        <v>Insecta.Lepidoptera.Glossata.Rhopalocera.Zygaenoidea..</v>
      </c>
    </row>
    <row r="66" spans="1:10" x14ac:dyDescent="0.25">
      <c r="A66" s="34" t="s">
        <v>85</v>
      </c>
      <c r="B66" s="26" t="s">
        <v>3693</v>
      </c>
      <c r="C66" s="26"/>
      <c r="D66" s="26"/>
      <c r="E66" s="26" t="s">
        <v>3694</v>
      </c>
      <c r="F66" s="26" t="s">
        <v>3695</v>
      </c>
      <c r="G66" s="26"/>
      <c r="H66" s="26"/>
      <c r="I66" s="26" t="s">
        <v>3771</v>
      </c>
      <c r="J66" s="24" t="str">
        <f t="shared" ref="J66:J71" si="2">+_xlfn.CONCAT(A66,".",B66,".",C66,".",D66,".",E66,".",F66,".",G66)</f>
        <v>Insecta.Mecoptera...Panorpoidea.Panorpidae.</v>
      </c>
    </row>
    <row r="67" spans="1:10" x14ac:dyDescent="0.25">
      <c r="A67" s="34" t="s">
        <v>85</v>
      </c>
      <c r="B67" s="26" t="s">
        <v>3697</v>
      </c>
      <c r="C67" s="26" t="s">
        <v>3698</v>
      </c>
      <c r="D67" s="26"/>
      <c r="E67" s="26" t="s">
        <v>3768</v>
      </c>
      <c r="F67" s="26"/>
      <c r="G67" s="26"/>
      <c r="H67" s="26"/>
      <c r="I67" s="26" t="s">
        <v>926</v>
      </c>
      <c r="J67" s="24" t="str">
        <f t="shared" si="2"/>
        <v>Insecta.Neuroptera.Hemerobiiformia..Chrysopoidea..</v>
      </c>
    </row>
    <row r="68" spans="1:10" x14ac:dyDescent="0.25">
      <c r="A68" s="34" t="s">
        <v>85</v>
      </c>
      <c r="B68" s="26" t="s">
        <v>3697</v>
      </c>
      <c r="C68" s="26" t="s">
        <v>3698</v>
      </c>
      <c r="D68" s="26"/>
      <c r="E68" s="26" t="s">
        <v>3699</v>
      </c>
      <c r="F68" s="26"/>
      <c r="G68" s="26"/>
      <c r="H68" s="26"/>
      <c r="I68" s="26" t="s">
        <v>3767</v>
      </c>
      <c r="J68" s="24" t="str">
        <f t="shared" si="2"/>
        <v>Insecta.Neuroptera.Hemerobiiformia..Hemerobioidea..</v>
      </c>
    </row>
    <row r="69" spans="1:10" x14ac:dyDescent="0.25">
      <c r="A69" s="34" t="s">
        <v>85</v>
      </c>
      <c r="B69" s="26" t="s">
        <v>3707</v>
      </c>
      <c r="C69" s="26" t="s">
        <v>3708</v>
      </c>
      <c r="D69" s="26" t="s">
        <v>3784</v>
      </c>
      <c r="E69" s="26" t="s">
        <v>3709</v>
      </c>
      <c r="F69" s="26"/>
      <c r="G69" s="26"/>
      <c r="H69" s="26"/>
      <c r="I69" s="26" t="s">
        <v>355</v>
      </c>
      <c r="J69" s="24" t="str">
        <f t="shared" si="2"/>
        <v>Insecta.Orthoptera.Caelifera.Acrididea.Acridoidea..</v>
      </c>
    </row>
    <row r="70" spans="1:10" x14ac:dyDescent="0.25">
      <c r="A70" s="34" t="s">
        <v>85</v>
      </c>
      <c r="B70" s="26" t="s">
        <v>3707</v>
      </c>
      <c r="C70" s="26" t="s">
        <v>3717</v>
      </c>
      <c r="D70" s="26" t="s">
        <v>3785</v>
      </c>
      <c r="E70" s="26" t="s">
        <v>3718</v>
      </c>
      <c r="F70" s="26"/>
      <c r="G70" s="26"/>
      <c r="H70" s="26"/>
      <c r="I70" s="26" t="s">
        <v>355</v>
      </c>
      <c r="J70" s="24" t="str">
        <f t="shared" si="2"/>
        <v>Insecta.Orthoptera.Ensifera.Tettigoniidea.Tettigonioidea..</v>
      </c>
    </row>
    <row r="71" spans="1:10" x14ac:dyDescent="0.25">
      <c r="A71" s="34" t="s">
        <v>85</v>
      </c>
      <c r="B71" s="26" t="s">
        <v>1417</v>
      </c>
      <c r="C71" s="26" t="s">
        <v>3788</v>
      </c>
      <c r="D71" s="26" t="s">
        <v>3786</v>
      </c>
      <c r="E71" s="26" t="s">
        <v>1418</v>
      </c>
      <c r="F71" s="26"/>
      <c r="G71" s="26"/>
      <c r="H71" s="26"/>
      <c r="I71" s="26" t="s">
        <v>3770</v>
      </c>
      <c r="J71" s="24" t="str">
        <f t="shared" si="2"/>
        <v>Insecta.Trichoptera.Integripalpia.Plenitentoria.Limnephiloidea..</v>
      </c>
    </row>
  </sheetData>
  <conditionalFormatting sqref="A69:C71">
    <cfRule type="cellIs" dxfId="7" priority="1" operator="equal">
      <formula>"#N/C"</formula>
    </cfRule>
  </conditionalFormatting>
  <conditionalFormatting sqref="A67:E67 A68:D68">
    <cfRule type="cellIs" dxfId="6" priority="4" operator="equal">
      <formula>"#N/C"</formula>
    </cfRule>
  </conditionalFormatting>
  <conditionalFormatting sqref="A1:G2 F3:G4 A3:E6 F5:F7 G5:G40 A7:D7 A8:F40 A41:G60 A61:E66 F61:F69 G61:G71 E65:F65 E68 D69:E69 D70:F71 A72:G1048576">
    <cfRule type="cellIs" dxfId="5" priority="5" operator="equal">
      <formula>"#N/C"</formula>
    </cfRule>
  </conditionalFormatting>
  <conditionalFormatting sqref="D67:D68">
    <cfRule type="cellIs" dxfId="4" priority="3" operator="equal">
      <formula>"ERROR"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2053"/>
  <sheetViews>
    <sheetView zoomScale="75" zoomScaleNormal="75" workbookViewId="0">
      <selection activeCell="G7" sqref="G7"/>
    </sheetView>
  </sheetViews>
  <sheetFormatPr defaultColWidth="11.42578125" defaultRowHeight="15" x14ac:dyDescent="0.25"/>
  <cols>
    <col min="1" max="1" width="11.42578125" style="6"/>
    <col min="2" max="3" width="11.42578125" style="8"/>
    <col min="4" max="4" width="15.85546875" style="8" customWidth="1"/>
    <col min="5" max="5" width="8.85546875" style="8" customWidth="1"/>
    <col min="6" max="6" width="34.85546875" style="6" bestFit="1" customWidth="1"/>
    <col min="7" max="7" width="30" style="6" bestFit="1" customWidth="1"/>
    <col min="8" max="10" width="11.42578125" style="6"/>
    <col min="11" max="11" width="122.28515625" style="6" bestFit="1" customWidth="1"/>
    <col min="12" max="1025" width="11.42578125" style="6"/>
  </cols>
  <sheetData>
    <row r="1" spans="1:12" ht="14.25" customHeight="1" x14ac:dyDescent="0.25">
      <c r="A1" s="6" t="s">
        <v>2</v>
      </c>
      <c r="B1" s="8" t="s">
        <v>3</v>
      </c>
      <c r="C1" s="8" t="s">
        <v>1439</v>
      </c>
      <c r="D1" s="8" t="s">
        <v>1440</v>
      </c>
      <c r="E1" s="8" t="s">
        <v>3790</v>
      </c>
      <c r="F1" s="6" t="s">
        <v>1441</v>
      </c>
      <c r="G1" s="6" t="s">
        <v>1442</v>
      </c>
      <c r="H1" s="6" t="s">
        <v>10</v>
      </c>
      <c r="I1" s="6" t="s">
        <v>1443</v>
      </c>
      <c r="J1" s="6" t="s">
        <v>1444</v>
      </c>
      <c r="K1" s="6" t="s">
        <v>3789</v>
      </c>
    </row>
    <row r="2" spans="1:12" ht="14.25" customHeight="1" x14ac:dyDescent="0.25">
      <c r="A2" s="5" t="str">
        <f t="shared" ref="A2:A65" si="0">+LEFT(G2,7)</f>
        <v>FAIR-D1</v>
      </c>
      <c r="B2" s="4">
        <f t="shared" ref="B2:B33" si="1">VALUE(MID(G2, FIND("_", G2)+1,10))</f>
        <v>45161</v>
      </c>
      <c r="C2" s="9">
        <f t="shared" ref="C2:C65" si="2">IF(ISBLANK(G2),"",TIME(LEFT(RIGHT(G2,8),2),LEFT(RIGHT(G2,5),2),RIGHT(G2,2)))</f>
        <v>0.31039351851851854</v>
      </c>
      <c r="D2" s="9">
        <f t="shared" ref="D2:D65" si="3">+B2+C2</f>
        <v>45161.310393518521</v>
      </c>
      <c r="E2" s="9" t="str">
        <f>+_xlfn.CONCAT(YEAR(B2),"-",TEXT(MONTH(B2),"00"),"-",TEXT(DAY(B2),"00"))</f>
        <v>2023-08-23</v>
      </c>
      <c r="F2" s="10" t="s">
        <v>1445</v>
      </c>
      <c r="G2" s="10" t="str">
        <f t="shared" ref="G2:G65" si="4">+LEFT(F2,27)</f>
        <v>FAIR-D1_2023-08-23_07-26-58</v>
      </c>
      <c r="H2" s="10">
        <v>16.957999999999998</v>
      </c>
      <c r="I2" s="6">
        <v>30489975</v>
      </c>
      <c r="J2" s="6" t="str">
        <f>IF(OR(COUNTIF(Monitoring!E:E, G2) &gt; 0, COUNTIF(Monitoring!H:H, G2) &gt; 0), "yes", "no")</f>
        <v>no</v>
      </c>
      <c r="K2" s="81" t="str">
        <f>HYPERLINK(_xlfn.CONCAT("Z:\FAIR_Device_data\Experiment_AugSep_2023","\","Video_captures","\",A2,"\","Camera1","\",E2,"\",F2))</f>
        <v>Z:\FAIR_Device_data\Experiment_AugSep_2023\Video_captures\FAIR-D1\Camera1\2023-08-23\FAIR-D1_2023-08-23_07-26-58.mp4</v>
      </c>
      <c r="L2" s="81"/>
    </row>
    <row r="3" spans="1:12" ht="14.25" customHeight="1" x14ac:dyDescent="0.25">
      <c r="A3" s="5" t="str">
        <f t="shared" si="0"/>
        <v>FAIR-D1</v>
      </c>
      <c r="B3" s="4">
        <f t="shared" si="1"/>
        <v>45161</v>
      </c>
      <c r="C3" s="9">
        <f t="shared" si="2"/>
        <v>0.31115740740740738</v>
      </c>
      <c r="D3" s="9">
        <f t="shared" si="3"/>
        <v>45161.311157407406</v>
      </c>
      <c r="E3" s="9" t="str">
        <f t="shared" ref="E3:E66" si="5">+_xlfn.CONCAT(YEAR(B3),"-",TEXT(MONTH(B3),"00"),"-",TEXT(DAY(B3),"00"))</f>
        <v>2023-08-23</v>
      </c>
      <c r="F3" s="10" t="s">
        <v>1446</v>
      </c>
      <c r="G3" s="10" t="str">
        <f t="shared" si="4"/>
        <v>FAIR-D1_2023-08-23_07-28-04</v>
      </c>
      <c r="H3" s="10">
        <v>72.253</v>
      </c>
      <c r="I3" s="6">
        <v>136961702</v>
      </c>
      <c r="J3" s="6" t="str">
        <f>IF(OR(COUNTIF(Monitoring!E:E, G3) &gt; 0, COUNTIF(Monitoring!H:H, G3) &gt; 0), "yes", "no")</f>
        <v>no</v>
      </c>
      <c r="K3" s="81" t="str">
        <f t="shared" ref="K3:K66" si="6">HYPERLINK(_xlfn.CONCAT("Z:\FAIR_Device_data\Experiment_AugSep_2023","\","Video_captures","\",A3,"\","Camera1","\",E3,"\",F3))</f>
        <v>Z:\FAIR_Device_data\Experiment_AugSep_2023\Video_captures\FAIR-D1\Camera1\2023-08-23\FAIR-D1_2023-08-23_07-28-04.mp4</v>
      </c>
    </row>
    <row r="4" spans="1:12" ht="14.25" customHeight="1" x14ac:dyDescent="0.25">
      <c r="A4" s="5" t="str">
        <f t="shared" si="0"/>
        <v>FAIR-D1</v>
      </c>
      <c r="B4" s="4">
        <f t="shared" si="1"/>
        <v>45161</v>
      </c>
      <c r="C4" s="9">
        <f t="shared" si="2"/>
        <v>0.33832175925925928</v>
      </c>
      <c r="D4" s="9">
        <f t="shared" si="3"/>
        <v>45161.338321759256</v>
      </c>
      <c r="E4" s="9" t="str">
        <f t="shared" si="5"/>
        <v>2023-08-23</v>
      </c>
      <c r="F4" s="10" t="s">
        <v>1447</v>
      </c>
      <c r="G4" s="10" t="str">
        <f t="shared" si="4"/>
        <v>FAIR-D1_2023-08-23_08-07-11</v>
      </c>
      <c r="H4" s="10">
        <v>24.977</v>
      </c>
      <c r="I4" s="6">
        <v>44634200</v>
      </c>
      <c r="J4" s="6" t="str">
        <f>IF(OR(COUNTIF(Monitoring!E:E, G4) &gt; 0, COUNTIF(Monitoring!H:H, G4) &gt; 0), "yes", "no")</f>
        <v>no</v>
      </c>
      <c r="K4" s="81" t="str">
        <f t="shared" si="6"/>
        <v>Z:\FAIR_Device_data\Experiment_AugSep_2023\Video_captures\FAIR-D1\Camera1\2023-08-23\FAIR-D1_2023-08-23_08-07-11.mp4</v>
      </c>
    </row>
    <row r="5" spans="1:12" ht="14.25" customHeight="1" x14ac:dyDescent="0.25">
      <c r="A5" s="5" t="str">
        <f t="shared" si="0"/>
        <v>FAIR-D1</v>
      </c>
      <c r="B5" s="4">
        <f t="shared" si="1"/>
        <v>45161</v>
      </c>
      <c r="C5" s="9">
        <f t="shared" si="2"/>
        <v>0.39512731481481483</v>
      </c>
      <c r="D5" s="9">
        <f t="shared" si="3"/>
        <v>45161.395127314812</v>
      </c>
      <c r="E5" s="9" t="str">
        <f t="shared" si="5"/>
        <v>2023-08-23</v>
      </c>
      <c r="F5" s="10" t="s">
        <v>1448</v>
      </c>
      <c r="G5" s="10" t="str">
        <f t="shared" si="4"/>
        <v>FAIR-D1_2023-08-23_09-28-59</v>
      </c>
      <c r="H5" s="10">
        <v>30.507000000000001</v>
      </c>
      <c r="I5" s="6">
        <v>51790456</v>
      </c>
      <c r="J5" s="6" t="str">
        <f>IF(OR(COUNTIF(Monitoring!E:E, G5) &gt; 0, COUNTIF(Monitoring!H:H, G5) &gt; 0), "yes", "no")</f>
        <v>yes</v>
      </c>
      <c r="K5" s="81" t="str">
        <f t="shared" si="6"/>
        <v>Z:\FAIR_Device_data\Experiment_AugSep_2023\Video_captures\FAIR-D1\Camera1\2023-08-23\FAIR-D1_2023-08-23_09-28-59.mp4</v>
      </c>
    </row>
    <row r="6" spans="1:12" ht="14.25" customHeight="1" x14ac:dyDescent="0.25">
      <c r="A6" s="5" t="str">
        <f t="shared" si="0"/>
        <v>FAIR-D1</v>
      </c>
      <c r="B6" s="4">
        <f t="shared" si="1"/>
        <v>45161</v>
      </c>
      <c r="C6" s="9">
        <f t="shared" si="2"/>
        <v>0.39620370370370372</v>
      </c>
      <c r="D6" s="9">
        <f t="shared" si="3"/>
        <v>45161.396203703705</v>
      </c>
      <c r="E6" s="9" t="str">
        <f t="shared" si="5"/>
        <v>2023-08-23</v>
      </c>
      <c r="F6" s="10" t="s">
        <v>1449</v>
      </c>
      <c r="G6" s="10" t="str">
        <f t="shared" si="4"/>
        <v>FAIR-D1_2023-08-23_09-30-32</v>
      </c>
      <c r="H6" s="10">
        <v>11.481</v>
      </c>
      <c r="I6" s="6">
        <v>18896993</v>
      </c>
      <c r="J6" s="6" t="str">
        <f>IF(OR(COUNTIF(Monitoring!E:E, G6) &gt; 0, COUNTIF(Monitoring!H:H, G6) &gt; 0), "yes", "no")</f>
        <v>yes</v>
      </c>
      <c r="K6" s="81" t="str">
        <f t="shared" si="6"/>
        <v>Z:\FAIR_Device_data\Experiment_AugSep_2023\Video_captures\FAIR-D1\Camera1\2023-08-23\FAIR-D1_2023-08-23_09-30-32.mp4</v>
      </c>
    </row>
    <row r="7" spans="1:12" ht="14.25" customHeight="1" x14ac:dyDescent="0.25">
      <c r="A7" s="5" t="str">
        <f t="shared" si="0"/>
        <v>FAIR-D1</v>
      </c>
      <c r="B7" s="4">
        <f t="shared" si="1"/>
        <v>45161</v>
      </c>
      <c r="C7" s="9">
        <f t="shared" si="2"/>
        <v>0.47034722222222225</v>
      </c>
      <c r="D7" s="9">
        <f t="shared" si="3"/>
        <v>45161.470347222225</v>
      </c>
      <c r="E7" s="9" t="str">
        <f t="shared" si="5"/>
        <v>2023-08-23</v>
      </c>
      <c r="F7" s="10" t="s">
        <v>1450</v>
      </c>
      <c r="G7" s="10" t="str">
        <f t="shared" si="4"/>
        <v>FAIR-D1_2023-08-23_11-17-18</v>
      </c>
      <c r="H7" s="10">
        <v>13.638</v>
      </c>
      <c r="I7" s="6">
        <v>23287023</v>
      </c>
      <c r="J7" s="6" t="str">
        <f>IF(OR(COUNTIF(Monitoring!E:E, G7) &gt; 0, COUNTIF(Monitoring!H:H, G7) &gt; 0), "yes", "no")</f>
        <v>yes</v>
      </c>
      <c r="K7" s="81" t="str">
        <f t="shared" si="6"/>
        <v>Z:\FAIR_Device_data\Experiment_AugSep_2023\Video_captures\FAIR-D1\Camera1\2023-08-23\FAIR-D1_2023-08-23_11-17-18.mp4</v>
      </c>
    </row>
    <row r="8" spans="1:12" ht="14.25" customHeight="1" x14ac:dyDescent="0.25">
      <c r="A8" s="5" t="str">
        <f t="shared" si="0"/>
        <v>FAIR-D1</v>
      </c>
      <c r="B8" s="4">
        <f t="shared" si="1"/>
        <v>45161</v>
      </c>
      <c r="C8" s="9">
        <f t="shared" si="2"/>
        <v>0.52145833333333336</v>
      </c>
      <c r="D8" s="9">
        <f t="shared" si="3"/>
        <v>45161.521458333336</v>
      </c>
      <c r="E8" s="9" t="str">
        <f t="shared" si="5"/>
        <v>2023-08-23</v>
      </c>
      <c r="F8" s="10" t="s">
        <v>1451</v>
      </c>
      <c r="G8" s="10" t="str">
        <f t="shared" si="4"/>
        <v>FAIR-D1_2023-08-23_12-30-54</v>
      </c>
      <c r="H8" s="10">
        <v>14.827</v>
      </c>
      <c r="I8" s="6">
        <v>25048846</v>
      </c>
      <c r="J8" s="6" t="str">
        <f>IF(OR(COUNTIF(Monitoring!E:E, G8) &gt; 0, COUNTIF(Monitoring!H:H, G8) &gt; 0), "yes", "no")</f>
        <v>yes</v>
      </c>
      <c r="K8" s="81" t="str">
        <f t="shared" si="6"/>
        <v>Z:\FAIR_Device_data\Experiment_AugSep_2023\Video_captures\FAIR-D1\Camera1\2023-08-23\FAIR-D1_2023-08-23_12-30-54.mp4</v>
      </c>
    </row>
    <row r="9" spans="1:12" ht="14.25" customHeight="1" x14ac:dyDescent="0.25">
      <c r="A9" s="5" t="str">
        <f t="shared" si="0"/>
        <v>FAIR-D1</v>
      </c>
      <c r="B9" s="4">
        <f t="shared" si="1"/>
        <v>45161</v>
      </c>
      <c r="C9" s="9">
        <f t="shared" si="2"/>
        <v>0.58297453703703705</v>
      </c>
      <c r="D9" s="9">
        <f t="shared" si="3"/>
        <v>45161.582974537036</v>
      </c>
      <c r="E9" s="9" t="str">
        <f t="shared" si="5"/>
        <v>2023-08-23</v>
      </c>
      <c r="F9" s="10" t="s">
        <v>1452</v>
      </c>
      <c r="G9" s="10" t="str">
        <f t="shared" si="4"/>
        <v>FAIR-D1_2023-08-23_13-59-29</v>
      </c>
      <c r="H9" s="10">
        <v>10.416</v>
      </c>
      <c r="I9" s="6">
        <v>16832028</v>
      </c>
      <c r="J9" s="6" t="str">
        <f>IF(OR(COUNTIF(Monitoring!E:E, G9) &gt; 0, COUNTIF(Monitoring!H:H, G9) &gt; 0), "yes", "no")</f>
        <v>no</v>
      </c>
      <c r="K9" s="81" t="str">
        <f t="shared" si="6"/>
        <v>Z:\FAIR_Device_data\Experiment_AugSep_2023\Video_captures\FAIR-D1\Camera1\2023-08-23\FAIR-D1_2023-08-23_13-59-29.mp4</v>
      </c>
    </row>
    <row r="10" spans="1:12" ht="14.25" customHeight="1" x14ac:dyDescent="0.25">
      <c r="A10" s="5" t="str">
        <f t="shared" si="0"/>
        <v>FAIR-D1</v>
      </c>
      <c r="B10" s="4">
        <f t="shared" si="1"/>
        <v>45161</v>
      </c>
      <c r="C10" s="9">
        <f t="shared" si="2"/>
        <v>0.58681712962962962</v>
      </c>
      <c r="D10" s="9">
        <f t="shared" si="3"/>
        <v>45161.586817129632</v>
      </c>
      <c r="E10" s="9" t="str">
        <f t="shared" si="5"/>
        <v>2023-08-23</v>
      </c>
      <c r="F10" s="10" t="s">
        <v>1453</v>
      </c>
      <c r="G10" s="10" t="str">
        <f t="shared" si="4"/>
        <v>FAIR-D1_2023-08-23_14-05-01</v>
      </c>
      <c r="H10" s="10">
        <v>11.579000000000001</v>
      </c>
      <c r="I10" s="6">
        <v>19169105</v>
      </c>
      <c r="J10" s="6" t="str">
        <f>IF(OR(COUNTIF(Monitoring!E:E, G10) &gt; 0, COUNTIF(Monitoring!H:H, G10) &gt; 0), "yes", "no")</f>
        <v>yes</v>
      </c>
      <c r="K10" s="81" t="str">
        <f t="shared" si="6"/>
        <v>Z:\FAIR_Device_data\Experiment_AugSep_2023\Video_captures\FAIR-D1\Camera1\2023-08-23\FAIR-D1_2023-08-23_14-05-01.mp4</v>
      </c>
    </row>
    <row r="11" spans="1:12" ht="14.25" customHeight="1" x14ac:dyDescent="0.25">
      <c r="A11" s="5" t="str">
        <f t="shared" si="0"/>
        <v>FAIR-D1</v>
      </c>
      <c r="B11" s="4">
        <f t="shared" si="1"/>
        <v>45161</v>
      </c>
      <c r="C11" s="9">
        <f t="shared" si="2"/>
        <v>0.60807870370370365</v>
      </c>
      <c r="D11" s="9">
        <f t="shared" si="3"/>
        <v>45161.608078703706</v>
      </c>
      <c r="E11" s="9" t="str">
        <f t="shared" si="5"/>
        <v>2023-08-23</v>
      </c>
      <c r="F11" s="10" t="s">
        <v>1454</v>
      </c>
      <c r="G11" s="10" t="str">
        <f t="shared" si="4"/>
        <v>FAIR-D1_2023-08-23_14-35-38</v>
      </c>
      <c r="H11" s="10">
        <v>13.808999999999999</v>
      </c>
      <c r="I11" s="6">
        <v>23429976</v>
      </c>
      <c r="J11" s="6" t="str">
        <f>IF(OR(COUNTIF(Monitoring!E:E, G11) &gt; 0, COUNTIF(Monitoring!H:H, G11) &gt; 0), "yes", "no")</f>
        <v>yes</v>
      </c>
      <c r="K11" s="81" t="str">
        <f t="shared" si="6"/>
        <v>Z:\FAIR_Device_data\Experiment_AugSep_2023\Video_captures\FAIR-D1\Camera1\2023-08-23\FAIR-D1_2023-08-23_14-35-38.mp4</v>
      </c>
    </row>
    <row r="12" spans="1:12" ht="14.25" customHeight="1" x14ac:dyDescent="0.25">
      <c r="A12" s="5" t="str">
        <f t="shared" si="0"/>
        <v>FAIR-D1</v>
      </c>
      <c r="B12" s="4">
        <f t="shared" si="1"/>
        <v>45161</v>
      </c>
      <c r="C12" s="9">
        <f t="shared" si="2"/>
        <v>0.60896990740740742</v>
      </c>
      <c r="D12" s="9">
        <f t="shared" si="3"/>
        <v>45161.608969907407</v>
      </c>
      <c r="E12" s="9" t="str">
        <f t="shared" si="5"/>
        <v>2023-08-23</v>
      </c>
      <c r="F12" s="10" t="s">
        <v>1455</v>
      </c>
      <c r="G12" s="10" t="str">
        <f t="shared" si="4"/>
        <v>FAIR-D1_2023-08-23_14-36-55</v>
      </c>
      <c r="H12" s="10">
        <v>10.401999999999999</v>
      </c>
      <c r="I12" s="6">
        <v>16938351</v>
      </c>
      <c r="J12" s="6" t="str">
        <f>IF(OR(COUNTIF(Monitoring!E:E, G12) &gt; 0, COUNTIF(Monitoring!H:H, G12) &gt; 0), "yes", "no")</f>
        <v>yes</v>
      </c>
      <c r="K12" s="81" t="str">
        <f t="shared" si="6"/>
        <v>Z:\FAIR_Device_data\Experiment_AugSep_2023\Video_captures\FAIR-D1\Camera1\2023-08-23\FAIR-D1_2023-08-23_14-36-55.mp4</v>
      </c>
    </row>
    <row r="13" spans="1:12" ht="14.25" customHeight="1" x14ac:dyDescent="0.25">
      <c r="A13" s="5" t="str">
        <f t="shared" si="0"/>
        <v>FAIR-D1</v>
      </c>
      <c r="B13" s="4">
        <f t="shared" si="1"/>
        <v>45161</v>
      </c>
      <c r="C13" s="9">
        <f t="shared" si="2"/>
        <v>0.66385416666666663</v>
      </c>
      <c r="D13" s="9">
        <f t="shared" si="3"/>
        <v>45161.663854166669</v>
      </c>
      <c r="E13" s="9" t="str">
        <f t="shared" si="5"/>
        <v>2023-08-23</v>
      </c>
      <c r="F13" s="10" t="s">
        <v>1456</v>
      </c>
      <c r="G13" s="10" t="str">
        <f t="shared" si="4"/>
        <v>FAIR-D1_2023-08-23_15-55-57</v>
      </c>
      <c r="H13" s="10">
        <v>11.287000000000001</v>
      </c>
      <c r="I13" s="6">
        <v>17940815</v>
      </c>
      <c r="J13" s="6" t="str">
        <f>IF(OR(COUNTIF(Monitoring!E:E, G13) &gt; 0, COUNTIF(Monitoring!H:H, G13) &gt; 0), "yes", "no")</f>
        <v>yes</v>
      </c>
      <c r="K13" s="81" t="str">
        <f t="shared" si="6"/>
        <v>Z:\FAIR_Device_data\Experiment_AugSep_2023\Video_captures\FAIR-D1\Camera1\2023-08-23\FAIR-D1_2023-08-23_15-55-57.mp4</v>
      </c>
    </row>
    <row r="14" spans="1:12" ht="14.25" customHeight="1" x14ac:dyDescent="0.25">
      <c r="A14" s="5" t="str">
        <f t="shared" si="0"/>
        <v>FAIR-D1</v>
      </c>
      <c r="B14" s="4">
        <f t="shared" si="1"/>
        <v>45161</v>
      </c>
      <c r="C14" s="9">
        <f t="shared" si="2"/>
        <v>0.66644675925925922</v>
      </c>
      <c r="D14" s="9">
        <f t="shared" si="3"/>
        <v>45161.666446759256</v>
      </c>
      <c r="E14" s="9" t="str">
        <f t="shared" si="5"/>
        <v>2023-08-23</v>
      </c>
      <c r="F14" s="10" t="s">
        <v>1457</v>
      </c>
      <c r="G14" s="10" t="str">
        <f t="shared" si="4"/>
        <v>FAIR-D1_2023-08-23_15-59-41</v>
      </c>
      <c r="H14" s="10">
        <v>11.343</v>
      </c>
      <c r="I14" s="6">
        <v>18635714</v>
      </c>
      <c r="J14" s="6" t="str">
        <f>IF(OR(COUNTIF(Monitoring!E:E, G14) &gt; 0, COUNTIF(Monitoring!H:H, G14) &gt; 0), "yes", "no")</f>
        <v>yes</v>
      </c>
      <c r="K14" s="81" t="str">
        <f t="shared" si="6"/>
        <v>Z:\FAIR_Device_data\Experiment_AugSep_2023\Video_captures\FAIR-D1\Camera1\2023-08-23\FAIR-D1_2023-08-23_15-59-41.mp4</v>
      </c>
    </row>
    <row r="15" spans="1:12" ht="14.25" customHeight="1" x14ac:dyDescent="0.25">
      <c r="A15" s="5" t="str">
        <f t="shared" si="0"/>
        <v>FAIR-D1</v>
      </c>
      <c r="B15" s="4">
        <f t="shared" si="1"/>
        <v>45161</v>
      </c>
      <c r="C15" s="9">
        <f t="shared" si="2"/>
        <v>0.74907407407407411</v>
      </c>
      <c r="D15" s="9">
        <f t="shared" si="3"/>
        <v>45161.749074074076</v>
      </c>
      <c r="E15" s="9" t="str">
        <f t="shared" si="5"/>
        <v>2023-08-23</v>
      </c>
      <c r="F15" s="10" t="s">
        <v>1458</v>
      </c>
      <c r="G15" s="10" t="str">
        <f t="shared" si="4"/>
        <v>FAIR-D1_2023-08-23_17-58-40</v>
      </c>
      <c r="H15" s="10">
        <v>46.469000000000001</v>
      </c>
      <c r="I15" s="6">
        <v>83969286</v>
      </c>
      <c r="J15" s="6" t="str">
        <f>IF(OR(COUNTIF(Monitoring!E:E, G15) &gt; 0, COUNTIF(Monitoring!H:H, G15) &gt; 0), "yes", "no")</f>
        <v>yes</v>
      </c>
      <c r="K15" s="81" t="str">
        <f t="shared" si="6"/>
        <v>Z:\FAIR_Device_data\Experiment_AugSep_2023\Video_captures\FAIR-D1\Camera1\2023-08-23\FAIR-D1_2023-08-23_17-58-40.mp4</v>
      </c>
    </row>
    <row r="16" spans="1:12" ht="14.25" customHeight="1" x14ac:dyDescent="0.25">
      <c r="A16" s="5" t="str">
        <f t="shared" si="0"/>
        <v>FAIR-D1</v>
      </c>
      <c r="B16" s="4">
        <f t="shared" si="1"/>
        <v>45162</v>
      </c>
      <c r="C16" s="9">
        <f t="shared" si="2"/>
        <v>0.35170138888888891</v>
      </c>
      <c r="D16" s="9">
        <f t="shared" si="3"/>
        <v>45162.351701388892</v>
      </c>
      <c r="E16" s="9" t="str">
        <f t="shared" si="5"/>
        <v>2023-08-24</v>
      </c>
      <c r="F16" s="10" t="s">
        <v>1459</v>
      </c>
      <c r="G16" s="10" t="str">
        <f t="shared" si="4"/>
        <v>FAIR-D1_2023-08-24_08-26-27</v>
      </c>
      <c r="H16" s="10">
        <v>12.084</v>
      </c>
      <c r="I16" s="6">
        <v>20494967</v>
      </c>
      <c r="J16" s="6" t="str">
        <f>IF(OR(COUNTIF(Monitoring!E:E, G16) &gt; 0, COUNTIF(Monitoring!H:H, G16) &gt; 0), "yes", "no")</f>
        <v>no</v>
      </c>
      <c r="K16" s="81" t="str">
        <f t="shared" si="6"/>
        <v>Z:\FAIR_Device_data\Experiment_AugSep_2023\Video_captures\FAIR-D1\Camera1\2023-08-24\FAIR-D1_2023-08-24_08-26-27.mp4</v>
      </c>
    </row>
    <row r="17" spans="1:11" ht="14.25" customHeight="1" x14ac:dyDescent="0.25">
      <c r="A17" s="5" t="str">
        <f t="shared" si="0"/>
        <v>FAIR-D1</v>
      </c>
      <c r="B17" s="4">
        <f t="shared" si="1"/>
        <v>45162</v>
      </c>
      <c r="C17" s="9">
        <f t="shared" si="2"/>
        <v>0.41710648148148149</v>
      </c>
      <c r="D17" s="9">
        <f t="shared" si="3"/>
        <v>45162.41710648148</v>
      </c>
      <c r="E17" s="9" t="str">
        <f t="shared" si="5"/>
        <v>2023-08-24</v>
      </c>
      <c r="F17" s="10" t="s">
        <v>1460</v>
      </c>
      <c r="G17" s="10" t="str">
        <f t="shared" si="4"/>
        <v>FAIR-D1_2023-08-24_10-00-38</v>
      </c>
      <c r="H17" s="10">
        <v>37.472999999999999</v>
      </c>
      <c r="I17" s="6">
        <v>67549865</v>
      </c>
      <c r="J17" s="6" t="str">
        <f>IF(OR(COUNTIF(Monitoring!E:E, G17) &gt; 0, COUNTIF(Monitoring!H:H, G17) &gt; 0), "yes", "no")</f>
        <v>yes</v>
      </c>
      <c r="K17" s="81" t="str">
        <f t="shared" si="6"/>
        <v>Z:\FAIR_Device_data\Experiment_AugSep_2023\Video_captures\FAIR-D1\Camera1\2023-08-24\FAIR-D1_2023-08-24_10-00-38.mp4</v>
      </c>
    </row>
    <row r="18" spans="1:11" ht="14.25" customHeight="1" x14ac:dyDescent="0.25">
      <c r="A18" s="5" t="str">
        <f t="shared" si="0"/>
        <v>FAIR-D1</v>
      </c>
      <c r="B18" s="4">
        <f t="shared" si="1"/>
        <v>45162</v>
      </c>
      <c r="C18" s="9">
        <f t="shared" si="2"/>
        <v>0.44040509259259258</v>
      </c>
      <c r="D18" s="9">
        <f t="shared" si="3"/>
        <v>45162.440405092595</v>
      </c>
      <c r="E18" s="9" t="str">
        <f t="shared" si="5"/>
        <v>2023-08-24</v>
      </c>
      <c r="F18" s="10" t="s">
        <v>1461</v>
      </c>
      <c r="G18" s="10" t="str">
        <f t="shared" si="4"/>
        <v>FAIR-D1_2023-08-24_10-34-11</v>
      </c>
      <c r="H18" s="10">
        <v>11.422000000000001</v>
      </c>
      <c r="I18" s="6">
        <v>18818308</v>
      </c>
      <c r="J18" s="6" t="str">
        <f>IF(OR(COUNTIF(Monitoring!E:E, G18) &gt; 0, COUNTIF(Monitoring!H:H, G18) &gt; 0), "yes", "no")</f>
        <v>yes</v>
      </c>
      <c r="K18" s="81" t="str">
        <f t="shared" si="6"/>
        <v>Z:\FAIR_Device_data\Experiment_AugSep_2023\Video_captures\FAIR-D1\Camera1\2023-08-24\FAIR-D1_2023-08-24_10-34-11.mp4</v>
      </c>
    </row>
    <row r="19" spans="1:11" ht="14.25" customHeight="1" x14ac:dyDescent="0.25">
      <c r="A19" s="5" t="str">
        <f t="shared" si="0"/>
        <v>FAIR-D1</v>
      </c>
      <c r="B19" s="4">
        <f t="shared" si="1"/>
        <v>45162</v>
      </c>
      <c r="C19" s="9">
        <f t="shared" si="2"/>
        <v>0.47060185185185183</v>
      </c>
      <c r="D19" s="9">
        <f t="shared" si="3"/>
        <v>45162.470601851855</v>
      </c>
      <c r="E19" s="9" t="str">
        <f t="shared" si="5"/>
        <v>2023-08-24</v>
      </c>
      <c r="F19" s="10" t="s">
        <v>1462</v>
      </c>
      <c r="G19" s="10" t="str">
        <f t="shared" si="4"/>
        <v>FAIR-D1_2023-08-24_11-17-40</v>
      </c>
      <c r="H19" s="10">
        <v>11.513999999999999</v>
      </c>
      <c r="I19" s="6">
        <v>19085485</v>
      </c>
      <c r="J19" s="6" t="str">
        <f>IF(OR(COUNTIF(Monitoring!E:E, G19) &gt; 0, COUNTIF(Monitoring!H:H, G19) &gt; 0), "yes", "no")</f>
        <v>yes</v>
      </c>
      <c r="K19" s="81" t="str">
        <f t="shared" si="6"/>
        <v>Z:\FAIR_Device_data\Experiment_AugSep_2023\Video_captures\FAIR-D1\Camera1\2023-08-24\FAIR-D1_2023-08-24_11-17-40.mp4</v>
      </c>
    </row>
    <row r="20" spans="1:11" ht="14.25" customHeight="1" x14ac:dyDescent="0.25">
      <c r="A20" s="5" t="str">
        <f t="shared" si="0"/>
        <v>FAIR-D1</v>
      </c>
      <c r="B20" s="4">
        <f t="shared" si="1"/>
        <v>45162</v>
      </c>
      <c r="C20" s="9">
        <f t="shared" si="2"/>
        <v>0.50998842592592597</v>
      </c>
      <c r="D20" s="9">
        <f t="shared" si="3"/>
        <v>45162.509988425925</v>
      </c>
      <c r="E20" s="9" t="str">
        <f t="shared" si="5"/>
        <v>2023-08-24</v>
      </c>
      <c r="F20" s="10" t="s">
        <v>1463</v>
      </c>
      <c r="G20" s="10" t="str">
        <f t="shared" si="4"/>
        <v>FAIR-D1_2023-08-24_12-14-23</v>
      </c>
      <c r="H20" s="10">
        <v>59.250999999999998</v>
      </c>
      <c r="I20" s="6">
        <v>112143992</v>
      </c>
      <c r="J20" s="6" t="str">
        <f>IF(OR(COUNTIF(Monitoring!E:E, G20) &gt; 0, COUNTIF(Monitoring!H:H, G20) &gt; 0), "yes", "no")</f>
        <v>yes</v>
      </c>
      <c r="K20" s="81" t="str">
        <f t="shared" si="6"/>
        <v>Z:\FAIR_Device_data\Experiment_AugSep_2023\Video_captures\FAIR-D1\Camera1\2023-08-24\FAIR-D1_2023-08-24_12-14-23.mp4</v>
      </c>
    </row>
    <row r="21" spans="1:11" ht="14.25" customHeight="1" x14ac:dyDescent="0.25">
      <c r="A21" s="5" t="str">
        <f t="shared" si="0"/>
        <v>FAIR-D1</v>
      </c>
      <c r="B21" s="4">
        <f t="shared" si="1"/>
        <v>45162</v>
      </c>
      <c r="C21" s="9">
        <f t="shared" si="2"/>
        <v>0.51112268518518522</v>
      </c>
      <c r="D21" s="9">
        <f t="shared" si="3"/>
        <v>45162.511122685188</v>
      </c>
      <c r="E21" s="9" t="str">
        <f t="shared" si="5"/>
        <v>2023-08-24</v>
      </c>
      <c r="F21" s="10" t="s">
        <v>1464</v>
      </c>
      <c r="G21" s="10" t="str">
        <f t="shared" si="4"/>
        <v>FAIR-D1_2023-08-24_12-16-01</v>
      </c>
      <c r="H21" s="10">
        <v>54.817</v>
      </c>
      <c r="I21" s="6">
        <v>101790409</v>
      </c>
      <c r="J21" s="6" t="str">
        <f>IF(OR(COUNTIF(Monitoring!E:E, G21) &gt; 0, COUNTIF(Monitoring!H:H, G21) &gt; 0), "yes", "no")</f>
        <v>yes</v>
      </c>
      <c r="K21" s="81" t="str">
        <f t="shared" si="6"/>
        <v>Z:\FAIR_Device_data\Experiment_AugSep_2023\Video_captures\FAIR-D1\Camera1\2023-08-24\FAIR-D1_2023-08-24_12-16-01.mp4</v>
      </c>
    </row>
    <row r="22" spans="1:11" ht="14.25" customHeight="1" x14ac:dyDescent="0.25">
      <c r="A22" s="5" t="str">
        <f t="shared" si="0"/>
        <v>FAIR-D1</v>
      </c>
      <c r="B22" s="4">
        <f t="shared" si="1"/>
        <v>45162</v>
      </c>
      <c r="C22" s="9">
        <f t="shared" si="2"/>
        <v>0.53826388888888888</v>
      </c>
      <c r="D22" s="9">
        <f t="shared" si="3"/>
        <v>45162.538263888891</v>
      </c>
      <c r="E22" s="9" t="str">
        <f t="shared" si="5"/>
        <v>2023-08-24</v>
      </c>
      <c r="F22" s="10" t="s">
        <v>1465</v>
      </c>
      <c r="G22" s="10" t="str">
        <f t="shared" si="4"/>
        <v>FAIR-D1_2023-08-24_12-55-06</v>
      </c>
      <c r="H22" s="10">
        <v>10.760999999999999</v>
      </c>
      <c r="I22" s="6">
        <v>17497889</v>
      </c>
      <c r="J22" s="6" t="str">
        <f>IF(OR(COUNTIF(Monitoring!E:E, G22) &gt; 0, COUNTIF(Monitoring!H:H, G22) &gt; 0), "yes", "no")</f>
        <v>yes</v>
      </c>
      <c r="K22" s="81" t="str">
        <f t="shared" si="6"/>
        <v>Z:\FAIR_Device_data\Experiment_AugSep_2023\Video_captures\FAIR-D1\Camera1\2023-08-24\FAIR-D1_2023-08-24_12-55-06.mp4</v>
      </c>
    </row>
    <row r="23" spans="1:11" ht="14.25" customHeight="1" x14ac:dyDescent="0.25">
      <c r="A23" s="5" t="str">
        <f t="shared" si="0"/>
        <v>FAIR-D1</v>
      </c>
      <c r="B23" s="4">
        <f t="shared" si="1"/>
        <v>45162</v>
      </c>
      <c r="C23" s="9">
        <f t="shared" si="2"/>
        <v>0.56479166666666669</v>
      </c>
      <c r="D23" s="9">
        <f t="shared" si="3"/>
        <v>45162.564791666664</v>
      </c>
      <c r="E23" s="9" t="str">
        <f t="shared" si="5"/>
        <v>2023-08-24</v>
      </c>
      <c r="F23" s="10" t="s">
        <v>1466</v>
      </c>
      <c r="G23" s="10" t="str">
        <f t="shared" si="4"/>
        <v>FAIR-D1_2023-08-24_13-33-18</v>
      </c>
      <c r="H23" s="10">
        <v>10.765000000000001</v>
      </c>
      <c r="I23" s="6">
        <v>17093239</v>
      </c>
      <c r="J23" s="6" t="str">
        <f>IF(OR(COUNTIF(Monitoring!E:E, G23) &gt; 0, COUNTIF(Monitoring!H:H, G23) &gt; 0), "yes", "no")</f>
        <v>yes</v>
      </c>
      <c r="K23" s="81" t="str">
        <f t="shared" si="6"/>
        <v>Z:\FAIR_Device_data\Experiment_AugSep_2023\Video_captures\FAIR-D1\Camera1\2023-08-24\FAIR-D1_2023-08-24_13-33-18.mp4</v>
      </c>
    </row>
    <row r="24" spans="1:11" ht="14.25" customHeight="1" x14ac:dyDescent="0.25">
      <c r="A24" s="5" t="str">
        <f t="shared" si="0"/>
        <v>FAIR-D1</v>
      </c>
      <c r="B24" s="4">
        <f t="shared" si="1"/>
        <v>45162</v>
      </c>
      <c r="C24" s="9">
        <f t="shared" si="2"/>
        <v>0.72037037037037033</v>
      </c>
      <c r="D24" s="9">
        <f t="shared" si="3"/>
        <v>45162.720370370371</v>
      </c>
      <c r="E24" s="9" t="str">
        <f t="shared" si="5"/>
        <v>2023-08-24</v>
      </c>
      <c r="F24" s="10" t="s">
        <v>1467</v>
      </c>
      <c r="G24" s="10" t="str">
        <f t="shared" si="4"/>
        <v>FAIR-D1_2023-08-24_17-17-20</v>
      </c>
      <c r="H24" s="10">
        <v>11.75</v>
      </c>
      <c r="I24" s="6">
        <v>18465870</v>
      </c>
      <c r="J24" s="6" t="str">
        <f>IF(OR(COUNTIF(Monitoring!E:E, G24) &gt; 0, COUNTIF(Monitoring!H:H, G24) &gt; 0), "yes", "no")</f>
        <v>no</v>
      </c>
      <c r="K24" s="81" t="str">
        <f t="shared" si="6"/>
        <v>Z:\FAIR_Device_data\Experiment_AugSep_2023\Video_captures\FAIR-D1\Camera1\2023-08-24\FAIR-D1_2023-08-24_17-17-20.mp4</v>
      </c>
    </row>
    <row r="25" spans="1:11" ht="14.25" customHeight="1" x14ac:dyDescent="0.25">
      <c r="A25" s="5" t="str">
        <f t="shared" si="0"/>
        <v>FAIR-D1</v>
      </c>
      <c r="B25" s="4">
        <f t="shared" si="1"/>
        <v>45163</v>
      </c>
      <c r="C25" s="9">
        <f t="shared" si="2"/>
        <v>0.3037037037037037</v>
      </c>
      <c r="D25" s="9">
        <f t="shared" si="3"/>
        <v>45163.303703703707</v>
      </c>
      <c r="E25" s="9" t="str">
        <f t="shared" si="5"/>
        <v>2023-08-25</v>
      </c>
      <c r="F25" s="10" t="s">
        <v>1468</v>
      </c>
      <c r="G25" s="10" t="str">
        <f t="shared" si="4"/>
        <v>FAIR-D1_2023-08-25_07-17-20</v>
      </c>
      <c r="H25" s="10">
        <v>11.763</v>
      </c>
      <c r="I25" s="6">
        <v>19618948</v>
      </c>
      <c r="J25" s="6" t="str">
        <f>IF(OR(COUNTIF(Monitoring!E:E, G25) &gt; 0, COUNTIF(Monitoring!H:H, G25) &gt; 0), "yes", "no")</f>
        <v>no</v>
      </c>
      <c r="K25" s="81" t="str">
        <f t="shared" si="6"/>
        <v>Z:\FAIR_Device_data\Experiment_AugSep_2023\Video_captures\FAIR-D1\Camera1\2023-08-25\FAIR-D1_2023-08-25_07-17-20.mp4</v>
      </c>
    </row>
    <row r="26" spans="1:11" ht="14.25" customHeight="1" x14ac:dyDescent="0.25">
      <c r="A26" s="5" t="str">
        <f t="shared" si="0"/>
        <v>FAIR-D1</v>
      </c>
      <c r="B26" s="4">
        <f t="shared" si="1"/>
        <v>45163</v>
      </c>
      <c r="C26" s="9">
        <f t="shared" si="2"/>
        <v>0.67962962962962958</v>
      </c>
      <c r="D26" s="9">
        <f t="shared" si="3"/>
        <v>45163.679629629631</v>
      </c>
      <c r="E26" s="9" t="str">
        <f t="shared" si="5"/>
        <v>2023-08-25</v>
      </c>
      <c r="F26" s="10" t="s">
        <v>1469</v>
      </c>
      <c r="G26" s="10" t="str">
        <f t="shared" si="4"/>
        <v>FAIR-D1_2023-08-25_16-18-40</v>
      </c>
      <c r="H26" s="10">
        <v>17.533999999999999</v>
      </c>
      <c r="I26" s="6">
        <v>31656110</v>
      </c>
      <c r="J26" s="6" t="str">
        <f>IF(OR(COUNTIF(Monitoring!E:E, G26) &gt; 0, COUNTIF(Monitoring!H:H, G26) &gt; 0), "yes", "no")</f>
        <v>yes</v>
      </c>
      <c r="K26" s="81" t="str">
        <f t="shared" si="6"/>
        <v>Z:\FAIR_Device_data\Experiment_AugSep_2023\Video_captures\FAIR-D1\Camera1\2023-08-25\FAIR-D1_2023-08-25_16-18-40.mp4</v>
      </c>
    </row>
    <row r="27" spans="1:11" ht="14.25" customHeight="1" x14ac:dyDescent="0.25">
      <c r="A27" s="5" t="str">
        <f t="shared" si="0"/>
        <v>FAIR-D1</v>
      </c>
      <c r="B27" s="4">
        <f t="shared" si="1"/>
        <v>45163</v>
      </c>
      <c r="C27" s="9">
        <f t="shared" si="2"/>
        <v>0.69497685185185187</v>
      </c>
      <c r="D27" s="9">
        <f t="shared" si="3"/>
        <v>45163.694976851853</v>
      </c>
      <c r="E27" s="9" t="str">
        <f t="shared" si="5"/>
        <v>2023-08-25</v>
      </c>
      <c r="F27" s="10" t="s">
        <v>1470</v>
      </c>
      <c r="G27" s="10" t="str">
        <f t="shared" si="4"/>
        <v>FAIR-D1_2023-08-25_16-40-46</v>
      </c>
      <c r="H27" s="10">
        <v>27.602</v>
      </c>
      <c r="I27" s="6">
        <v>48048811</v>
      </c>
      <c r="J27" s="6" t="str">
        <f>IF(OR(COUNTIF(Monitoring!E:E, G27) &gt; 0, COUNTIF(Monitoring!H:H, G27) &gt; 0), "yes", "no")</f>
        <v>yes</v>
      </c>
      <c r="K27" s="81" t="str">
        <f t="shared" si="6"/>
        <v>Z:\FAIR_Device_data\Experiment_AugSep_2023\Video_captures\FAIR-D1\Camera1\2023-08-25\FAIR-D1_2023-08-25_16-40-46.mp4</v>
      </c>
    </row>
    <row r="28" spans="1:11" ht="14.25" customHeight="1" x14ac:dyDescent="0.25">
      <c r="A28" s="5" t="str">
        <f t="shared" si="0"/>
        <v>FAIR-D1</v>
      </c>
      <c r="B28" s="4">
        <f t="shared" si="1"/>
        <v>45163</v>
      </c>
      <c r="C28" s="9">
        <f t="shared" si="2"/>
        <v>0.7036458333333333</v>
      </c>
      <c r="D28" s="9">
        <f t="shared" si="3"/>
        <v>45163.703645833331</v>
      </c>
      <c r="E28" s="9" t="str">
        <f t="shared" si="5"/>
        <v>2023-08-25</v>
      </c>
      <c r="F28" s="10" t="s">
        <v>1471</v>
      </c>
      <c r="G28" s="10" t="str">
        <f t="shared" si="4"/>
        <v>FAIR-D1_2023-08-25_16-53-15</v>
      </c>
      <c r="H28" s="10">
        <v>15.981999999999999</v>
      </c>
      <c r="I28" s="6">
        <v>28293009</v>
      </c>
      <c r="J28" s="6" t="str">
        <f>IF(OR(COUNTIF(Monitoring!E:E, G28) &gt; 0, COUNTIF(Monitoring!H:H, G28) &gt; 0), "yes", "no")</f>
        <v>yes</v>
      </c>
      <c r="K28" s="81" t="str">
        <f t="shared" si="6"/>
        <v>Z:\FAIR_Device_data\Experiment_AugSep_2023\Video_captures\FAIR-D1\Camera1\2023-08-25\FAIR-D1_2023-08-25_16-53-15.mp4</v>
      </c>
    </row>
    <row r="29" spans="1:11" ht="14.25" customHeight="1" x14ac:dyDescent="0.25">
      <c r="A29" s="5" t="str">
        <f t="shared" si="0"/>
        <v>FAIR-D1</v>
      </c>
      <c r="B29" s="4">
        <f t="shared" si="1"/>
        <v>45163</v>
      </c>
      <c r="C29" s="9">
        <f t="shared" si="2"/>
        <v>0.71802083333333333</v>
      </c>
      <c r="D29" s="9">
        <f t="shared" si="3"/>
        <v>45163.71802083333</v>
      </c>
      <c r="E29" s="9" t="str">
        <f t="shared" si="5"/>
        <v>2023-08-25</v>
      </c>
      <c r="F29" s="10" t="s">
        <v>1472</v>
      </c>
      <c r="G29" s="10" t="str">
        <f t="shared" si="4"/>
        <v>FAIR-D1_2023-08-25_17-13-57</v>
      </c>
      <c r="H29" s="10">
        <v>20.094000000000001</v>
      </c>
      <c r="I29" s="6">
        <v>36769202</v>
      </c>
      <c r="J29" s="6" t="str">
        <f>IF(OR(COUNTIF(Monitoring!E:E, G29) &gt; 0, COUNTIF(Monitoring!H:H, G29) &gt; 0), "yes", "no")</f>
        <v>yes</v>
      </c>
      <c r="K29" s="81" t="str">
        <f t="shared" si="6"/>
        <v>Z:\FAIR_Device_data\Experiment_AugSep_2023\Video_captures\FAIR-D1\Camera1\2023-08-25\FAIR-D1_2023-08-25_17-13-57.mp4</v>
      </c>
    </row>
    <row r="30" spans="1:11" ht="14.25" customHeight="1" x14ac:dyDescent="0.25">
      <c r="A30" s="5" t="str">
        <f t="shared" si="0"/>
        <v>FAIR-D1</v>
      </c>
      <c r="B30" s="4">
        <f t="shared" si="1"/>
        <v>45163</v>
      </c>
      <c r="C30" s="9">
        <f t="shared" si="2"/>
        <v>0.72928240740740746</v>
      </c>
      <c r="D30" s="9">
        <f t="shared" si="3"/>
        <v>45163.72928240741</v>
      </c>
      <c r="E30" s="9" t="str">
        <f t="shared" si="5"/>
        <v>2023-08-25</v>
      </c>
      <c r="F30" s="10" t="s">
        <v>1473</v>
      </c>
      <c r="G30" s="10" t="str">
        <f t="shared" si="4"/>
        <v>FAIR-D1_2023-08-25_17-30-10</v>
      </c>
      <c r="H30" s="10">
        <v>38.991</v>
      </c>
      <c r="I30" s="6">
        <v>73074378</v>
      </c>
      <c r="J30" s="6" t="str">
        <f>IF(OR(COUNTIF(Monitoring!E:E, G30) &gt; 0, COUNTIF(Monitoring!H:H, G30) &gt; 0), "yes", "no")</f>
        <v>yes</v>
      </c>
      <c r="K30" s="81" t="str">
        <f t="shared" si="6"/>
        <v>Z:\FAIR_Device_data\Experiment_AugSep_2023\Video_captures\FAIR-D1\Camera1\2023-08-25\FAIR-D1_2023-08-25_17-30-10.mp4</v>
      </c>
    </row>
    <row r="31" spans="1:11" ht="14.25" customHeight="1" x14ac:dyDescent="0.25">
      <c r="A31" s="5" t="str">
        <f t="shared" si="0"/>
        <v>FAIR-D1</v>
      </c>
      <c r="B31" s="4">
        <f t="shared" si="1"/>
        <v>45163</v>
      </c>
      <c r="C31" s="9">
        <f t="shared" si="2"/>
        <v>0.74200231481481482</v>
      </c>
      <c r="D31" s="9">
        <f t="shared" si="3"/>
        <v>45163.742002314815</v>
      </c>
      <c r="E31" s="9" t="str">
        <f t="shared" si="5"/>
        <v>2023-08-25</v>
      </c>
      <c r="F31" s="10" t="s">
        <v>1474</v>
      </c>
      <c r="G31" s="10" t="str">
        <f t="shared" si="4"/>
        <v>FAIR-D1_2023-08-25_17-48-29</v>
      </c>
      <c r="H31" s="10">
        <v>11.098000000000001</v>
      </c>
      <c r="I31" s="6">
        <v>17583495</v>
      </c>
      <c r="J31" s="6" t="str">
        <f>IF(OR(COUNTIF(Monitoring!E:E, G31) &gt; 0, COUNTIF(Monitoring!H:H, G31) &gt; 0), "yes", "no")</f>
        <v>no</v>
      </c>
      <c r="K31" s="81" t="str">
        <f t="shared" si="6"/>
        <v>Z:\FAIR_Device_data\Experiment_AugSep_2023\Video_captures\FAIR-D1\Camera1\2023-08-25\FAIR-D1_2023-08-25_17-48-29.mp4</v>
      </c>
    </row>
    <row r="32" spans="1:11" ht="14.25" customHeight="1" x14ac:dyDescent="0.25">
      <c r="A32" s="5" t="str">
        <f t="shared" si="0"/>
        <v>FAIR-D1</v>
      </c>
      <c r="B32" s="4">
        <f t="shared" si="1"/>
        <v>45163</v>
      </c>
      <c r="C32" s="9">
        <f t="shared" si="2"/>
        <v>0.75288194444444445</v>
      </c>
      <c r="D32" s="9">
        <f t="shared" si="3"/>
        <v>45163.752881944441</v>
      </c>
      <c r="E32" s="9" t="str">
        <f t="shared" si="5"/>
        <v>2023-08-25</v>
      </c>
      <c r="F32" s="10" t="s">
        <v>1475</v>
      </c>
      <c r="G32" s="10" t="str">
        <f t="shared" si="4"/>
        <v>FAIR-D1_2023-08-25_18-04-09</v>
      </c>
      <c r="H32" s="10">
        <v>12.728</v>
      </c>
      <c r="I32" s="6">
        <v>21071862</v>
      </c>
      <c r="J32" s="6" t="str">
        <f>IF(OR(COUNTIF(Monitoring!E:E, G32) &gt; 0, COUNTIF(Monitoring!H:H, G32) &gt; 0), "yes", "no")</f>
        <v>yes</v>
      </c>
      <c r="K32" s="81" t="str">
        <f t="shared" si="6"/>
        <v>Z:\FAIR_Device_data\Experiment_AugSep_2023\Video_captures\FAIR-D1\Camera1\2023-08-25\FAIR-D1_2023-08-25_18-04-09.mp4</v>
      </c>
    </row>
    <row r="33" spans="1:11" ht="14.25" customHeight="1" x14ac:dyDescent="0.25">
      <c r="A33" s="5" t="str">
        <f t="shared" si="0"/>
        <v>FAIR-D1</v>
      </c>
      <c r="B33" s="4">
        <f t="shared" si="1"/>
        <v>45163</v>
      </c>
      <c r="C33" s="9">
        <f t="shared" si="2"/>
        <v>0.77015046296296297</v>
      </c>
      <c r="D33" s="9">
        <f t="shared" si="3"/>
        <v>45163.770150462966</v>
      </c>
      <c r="E33" s="9" t="str">
        <f t="shared" si="5"/>
        <v>2023-08-25</v>
      </c>
      <c r="F33" s="10" t="s">
        <v>1476</v>
      </c>
      <c r="G33" s="10" t="str">
        <f t="shared" si="4"/>
        <v>FAIR-D1_2023-08-25_18-29-01</v>
      </c>
      <c r="H33" s="10">
        <v>32.966999999999999</v>
      </c>
      <c r="I33" s="6">
        <v>56078347</v>
      </c>
      <c r="J33" s="6" t="str">
        <f>IF(OR(COUNTIF(Monitoring!E:E, G33) &gt; 0, COUNTIF(Monitoring!H:H, G33) &gt; 0), "yes", "no")</f>
        <v>yes</v>
      </c>
      <c r="K33" s="81" t="str">
        <f t="shared" si="6"/>
        <v>Z:\FAIR_Device_data\Experiment_AugSep_2023\Video_captures\FAIR-D1\Camera1\2023-08-25\FAIR-D1_2023-08-25_18-29-01.mp4</v>
      </c>
    </row>
    <row r="34" spans="1:11" ht="14.25" customHeight="1" x14ac:dyDescent="0.25">
      <c r="A34" s="5" t="str">
        <f t="shared" si="0"/>
        <v>FAIR-D1</v>
      </c>
      <c r="B34" s="4">
        <f t="shared" ref="B34:B65" si="7">VALUE(MID(G34, FIND("_", G34)+1,10))</f>
        <v>45164</v>
      </c>
      <c r="C34" s="9">
        <f t="shared" si="2"/>
        <v>0.31222222222222223</v>
      </c>
      <c r="D34" s="9">
        <f t="shared" si="3"/>
        <v>45164.312222222223</v>
      </c>
      <c r="E34" s="9" t="str">
        <f t="shared" si="5"/>
        <v>2023-08-26</v>
      </c>
      <c r="F34" s="10" t="s">
        <v>1477</v>
      </c>
      <c r="G34" s="10" t="str">
        <f t="shared" si="4"/>
        <v>FAIR-D1_2023-08-26_07-29-36</v>
      </c>
      <c r="H34" s="10">
        <v>14.318</v>
      </c>
      <c r="I34" s="6">
        <v>24566850</v>
      </c>
      <c r="J34" s="6" t="str">
        <f>IF(OR(COUNTIF(Monitoring!E:E, G34) &gt; 0, COUNTIF(Monitoring!H:H, G34) &gt; 0), "yes", "no")</f>
        <v>no</v>
      </c>
      <c r="K34" s="81" t="str">
        <f t="shared" si="6"/>
        <v>Z:\FAIR_Device_data\Experiment_AugSep_2023\Video_captures\FAIR-D1\Camera1\2023-08-26\FAIR-D1_2023-08-26_07-29-36.mp4</v>
      </c>
    </row>
    <row r="35" spans="1:11" ht="14.25" customHeight="1" x14ac:dyDescent="0.25">
      <c r="A35" s="5" t="str">
        <f t="shared" si="0"/>
        <v>FAIR-D1</v>
      </c>
      <c r="B35" s="4">
        <f t="shared" si="7"/>
        <v>45164</v>
      </c>
      <c r="C35" s="9">
        <f t="shared" si="2"/>
        <v>0.31913194444444443</v>
      </c>
      <c r="D35" s="9">
        <f t="shared" si="3"/>
        <v>45164.319131944445</v>
      </c>
      <c r="E35" s="9" t="str">
        <f t="shared" si="5"/>
        <v>2023-08-26</v>
      </c>
      <c r="F35" s="10" t="s">
        <v>1478</v>
      </c>
      <c r="G35" s="10" t="str">
        <f t="shared" si="4"/>
        <v>FAIR-D1_2023-08-26_07-39-33</v>
      </c>
      <c r="H35" s="10">
        <v>69.796000000000006</v>
      </c>
      <c r="I35" s="6">
        <v>129737224</v>
      </c>
      <c r="J35" s="6" t="str">
        <f>IF(OR(COUNTIF(Monitoring!E:E, G35) &gt; 0, COUNTIF(Monitoring!H:H, G35) &gt; 0), "yes", "no")</f>
        <v>yes</v>
      </c>
      <c r="K35" s="81" t="str">
        <f t="shared" si="6"/>
        <v>Z:\FAIR_Device_data\Experiment_AugSep_2023\Video_captures\FAIR-D1\Camera1\2023-08-26\FAIR-D1_2023-08-26_07-39-33.mp4</v>
      </c>
    </row>
    <row r="36" spans="1:11" ht="14.25" customHeight="1" x14ac:dyDescent="0.25">
      <c r="A36" s="5" t="str">
        <f t="shared" si="0"/>
        <v>FAIR-D1</v>
      </c>
      <c r="B36" s="4">
        <f t="shared" si="7"/>
        <v>45164</v>
      </c>
      <c r="C36" s="9">
        <f t="shared" si="2"/>
        <v>0.33696759259259257</v>
      </c>
      <c r="D36" s="9">
        <f t="shared" si="3"/>
        <v>45164.336967592593</v>
      </c>
      <c r="E36" s="9" t="str">
        <f t="shared" si="5"/>
        <v>2023-08-26</v>
      </c>
      <c r="F36" s="10" t="s">
        <v>1479</v>
      </c>
      <c r="G36" s="10" t="str">
        <f t="shared" si="4"/>
        <v>FAIR-D1_2023-08-26_08-05-14</v>
      </c>
      <c r="H36" s="10">
        <v>13.494</v>
      </c>
      <c r="I36" s="6">
        <v>23292999</v>
      </c>
      <c r="J36" s="6" t="str">
        <f>IF(OR(COUNTIF(Monitoring!E:E, G36) &gt; 0, COUNTIF(Monitoring!H:H, G36) &gt; 0), "yes", "no")</f>
        <v>yes</v>
      </c>
      <c r="K36" s="81" t="str">
        <f t="shared" si="6"/>
        <v>Z:\FAIR_Device_data\Experiment_AugSep_2023\Video_captures\FAIR-D1\Camera1\2023-08-26\FAIR-D1_2023-08-26_08-05-14.mp4</v>
      </c>
    </row>
    <row r="37" spans="1:11" ht="14.25" customHeight="1" x14ac:dyDescent="0.25">
      <c r="A37" s="5" t="str">
        <f t="shared" si="0"/>
        <v>FAIR-D1</v>
      </c>
      <c r="B37" s="4">
        <f t="shared" si="7"/>
        <v>45164</v>
      </c>
      <c r="C37" s="9">
        <f t="shared" si="2"/>
        <v>0.33751157407407406</v>
      </c>
      <c r="D37" s="9">
        <f t="shared" si="3"/>
        <v>45164.337511574071</v>
      </c>
      <c r="E37" s="9" t="str">
        <f t="shared" si="5"/>
        <v>2023-08-26</v>
      </c>
      <c r="F37" s="10" t="s">
        <v>1480</v>
      </c>
      <c r="G37" s="10" t="str">
        <f t="shared" si="4"/>
        <v>FAIR-D1_2023-08-26_08-06-01</v>
      </c>
      <c r="H37" s="10">
        <v>40.975999999999999</v>
      </c>
      <c r="I37" s="6">
        <v>73795415</v>
      </c>
      <c r="J37" s="6" t="str">
        <f>IF(OR(COUNTIF(Monitoring!E:E, G37) &gt; 0, COUNTIF(Monitoring!H:H, G37) &gt; 0), "yes", "no")</f>
        <v>yes</v>
      </c>
      <c r="K37" s="81" t="str">
        <f t="shared" si="6"/>
        <v>Z:\FAIR_Device_data\Experiment_AugSep_2023\Video_captures\FAIR-D1\Camera1\2023-08-26\FAIR-D1_2023-08-26_08-06-01.mp4</v>
      </c>
    </row>
    <row r="38" spans="1:11" ht="14.25" customHeight="1" x14ac:dyDescent="0.25">
      <c r="A38" s="5" t="str">
        <f t="shared" si="0"/>
        <v>FAIR-D1</v>
      </c>
      <c r="B38" s="4">
        <f t="shared" si="7"/>
        <v>45164</v>
      </c>
      <c r="C38" s="9">
        <f t="shared" si="2"/>
        <v>0.33894675925925927</v>
      </c>
      <c r="D38" s="9">
        <f t="shared" si="3"/>
        <v>45164.338946759257</v>
      </c>
      <c r="E38" s="9" t="str">
        <f t="shared" si="5"/>
        <v>2023-08-26</v>
      </c>
      <c r="F38" s="10" t="s">
        <v>1481</v>
      </c>
      <c r="G38" s="10" t="str">
        <f t="shared" si="4"/>
        <v>FAIR-D1_2023-08-26_08-08-05</v>
      </c>
      <c r="H38" s="10">
        <v>17.559999999999999</v>
      </c>
      <c r="I38" s="6">
        <v>31295735</v>
      </c>
      <c r="J38" s="6" t="str">
        <f>IF(OR(COUNTIF(Monitoring!E:E, G38) &gt; 0, COUNTIF(Monitoring!H:H, G38) &gt; 0), "yes", "no")</f>
        <v>yes</v>
      </c>
      <c r="K38" s="81" t="str">
        <f t="shared" si="6"/>
        <v>Z:\FAIR_Device_data\Experiment_AugSep_2023\Video_captures\FAIR-D1\Camera1\2023-08-26\FAIR-D1_2023-08-26_08-08-05.mp4</v>
      </c>
    </row>
    <row r="39" spans="1:11" ht="14.25" customHeight="1" x14ac:dyDescent="0.25">
      <c r="A39" s="5" t="str">
        <f t="shared" si="0"/>
        <v>FAIR-D1</v>
      </c>
      <c r="B39" s="4">
        <f t="shared" si="7"/>
        <v>45164</v>
      </c>
      <c r="C39" s="9">
        <f t="shared" si="2"/>
        <v>0.34032407407407406</v>
      </c>
      <c r="D39" s="9">
        <f t="shared" si="3"/>
        <v>45164.340324074074</v>
      </c>
      <c r="E39" s="9" t="str">
        <f t="shared" si="5"/>
        <v>2023-08-26</v>
      </c>
      <c r="F39" s="10" t="s">
        <v>1482</v>
      </c>
      <c r="G39" s="10" t="str">
        <f t="shared" si="4"/>
        <v>FAIR-D1_2023-08-26_08-10-04</v>
      </c>
      <c r="H39" s="10">
        <v>11.215999999999999</v>
      </c>
      <c r="I39" s="6">
        <v>18708855</v>
      </c>
      <c r="J39" s="6" t="str">
        <f>IF(OR(COUNTIF(Monitoring!E:E, G39) &gt; 0, COUNTIF(Monitoring!H:H, G39) &gt; 0), "yes", "no")</f>
        <v>yes</v>
      </c>
      <c r="K39" s="81" t="str">
        <f t="shared" si="6"/>
        <v>Z:\FAIR_Device_data\Experiment_AugSep_2023\Video_captures\FAIR-D1\Camera1\2023-08-26\FAIR-D1_2023-08-26_08-10-04.mp4</v>
      </c>
    </row>
    <row r="40" spans="1:11" ht="14.25" customHeight="1" x14ac:dyDescent="0.25">
      <c r="A40" s="5" t="str">
        <f t="shared" si="0"/>
        <v>FAIR-D1</v>
      </c>
      <c r="B40" s="4">
        <f t="shared" si="7"/>
        <v>45164</v>
      </c>
      <c r="C40" s="9">
        <f t="shared" si="2"/>
        <v>0.34467592592592594</v>
      </c>
      <c r="D40" s="9">
        <f t="shared" si="3"/>
        <v>45164.344675925924</v>
      </c>
      <c r="E40" s="9" t="str">
        <f t="shared" si="5"/>
        <v>2023-08-26</v>
      </c>
      <c r="F40" s="10" t="s">
        <v>1483</v>
      </c>
      <c r="G40" s="10" t="str">
        <f t="shared" si="4"/>
        <v>FAIR-D1_2023-08-26_08-16-20</v>
      </c>
      <c r="H40" s="10">
        <v>36.454000000000001</v>
      </c>
      <c r="I40" s="6">
        <v>70695747</v>
      </c>
      <c r="J40" s="6" t="str">
        <f>IF(OR(COUNTIF(Monitoring!E:E, G40) &gt; 0, COUNTIF(Monitoring!H:H, G40) &gt; 0), "yes", "no")</f>
        <v>yes</v>
      </c>
      <c r="K40" s="81" t="str">
        <f t="shared" si="6"/>
        <v>Z:\FAIR_Device_data\Experiment_AugSep_2023\Video_captures\FAIR-D1\Camera1\2023-08-26\FAIR-D1_2023-08-26_08-16-20.mp4</v>
      </c>
    </row>
    <row r="41" spans="1:11" ht="14.25" customHeight="1" x14ac:dyDescent="0.25">
      <c r="A41" s="5" t="str">
        <f t="shared" si="0"/>
        <v>FAIR-D1</v>
      </c>
      <c r="B41" s="4">
        <f t="shared" si="7"/>
        <v>45164</v>
      </c>
      <c r="C41" s="9">
        <f t="shared" si="2"/>
        <v>0.35540509259259262</v>
      </c>
      <c r="D41" s="9">
        <f t="shared" si="3"/>
        <v>45164.355405092596</v>
      </c>
      <c r="E41" s="9" t="str">
        <f t="shared" si="5"/>
        <v>2023-08-26</v>
      </c>
      <c r="F41" s="10" t="s">
        <v>1484</v>
      </c>
      <c r="G41" s="10" t="str">
        <f t="shared" si="4"/>
        <v>FAIR-D1_2023-08-26_08-31-47</v>
      </c>
      <c r="H41" s="10">
        <v>11.83</v>
      </c>
      <c r="I41" s="6">
        <v>19462091</v>
      </c>
      <c r="J41" s="6" t="str">
        <f>IF(OR(COUNTIF(Monitoring!E:E, G41) &gt; 0, COUNTIF(Monitoring!H:H, G41) &gt; 0), "yes", "no")</f>
        <v>yes</v>
      </c>
      <c r="K41" s="81" t="str">
        <f t="shared" si="6"/>
        <v>Z:\FAIR_Device_data\Experiment_AugSep_2023\Video_captures\FAIR-D1\Camera1\2023-08-26\FAIR-D1_2023-08-26_08-31-47.mp4</v>
      </c>
    </row>
    <row r="42" spans="1:11" ht="14.25" customHeight="1" x14ac:dyDescent="0.25">
      <c r="A42" s="5" t="str">
        <f t="shared" si="0"/>
        <v>FAIR-D1</v>
      </c>
      <c r="B42" s="4">
        <f t="shared" si="7"/>
        <v>45164</v>
      </c>
      <c r="C42" s="9">
        <f t="shared" si="2"/>
        <v>0.35591435185185183</v>
      </c>
      <c r="D42" s="9">
        <f t="shared" si="3"/>
        <v>45164.355914351851</v>
      </c>
      <c r="E42" s="9" t="str">
        <f t="shared" si="5"/>
        <v>2023-08-26</v>
      </c>
      <c r="F42" s="10" t="s">
        <v>1485</v>
      </c>
      <c r="G42" s="10" t="str">
        <f t="shared" si="4"/>
        <v>FAIR-D1_2023-08-26_08-32-31</v>
      </c>
      <c r="H42" s="10">
        <v>110.895</v>
      </c>
      <c r="I42" s="6">
        <v>208694379</v>
      </c>
      <c r="J42" s="6" t="str">
        <f>IF(OR(COUNTIF(Monitoring!E:E, G42) &gt; 0, COUNTIF(Monitoring!H:H, G42) &gt; 0), "yes", "no")</f>
        <v>yes</v>
      </c>
      <c r="K42" s="81" t="str">
        <f t="shared" si="6"/>
        <v>Z:\FAIR_Device_data\Experiment_AugSep_2023\Video_captures\FAIR-D1\Camera1\2023-08-26\FAIR-D1_2023-08-26_08-32-31.mp4</v>
      </c>
    </row>
    <row r="43" spans="1:11" ht="14.25" customHeight="1" x14ac:dyDescent="0.25">
      <c r="A43" s="5" t="str">
        <f t="shared" si="0"/>
        <v>FAIR-D1</v>
      </c>
      <c r="B43" s="4">
        <f t="shared" si="7"/>
        <v>45164</v>
      </c>
      <c r="C43" s="9">
        <f t="shared" si="2"/>
        <v>0.35931712962962964</v>
      </c>
      <c r="D43" s="9">
        <f t="shared" si="3"/>
        <v>45164.359317129631</v>
      </c>
      <c r="E43" s="9" t="str">
        <f t="shared" si="5"/>
        <v>2023-08-26</v>
      </c>
      <c r="F43" s="10" t="s">
        <v>1486</v>
      </c>
      <c r="G43" s="10" t="str">
        <f t="shared" si="4"/>
        <v>FAIR-D1_2023-08-26_08-37-25</v>
      </c>
      <c r="H43" s="10">
        <v>31.207999999999998</v>
      </c>
      <c r="I43" s="6">
        <v>60087654</v>
      </c>
      <c r="J43" s="6" t="str">
        <f>IF(OR(COUNTIF(Monitoring!E:E, G43) &gt; 0, COUNTIF(Monitoring!H:H, G43) &gt; 0), "yes", "no")</f>
        <v>yes</v>
      </c>
      <c r="K43" s="81" t="str">
        <f t="shared" si="6"/>
        <v>Z:\FAIR_Device_data\Experiment_AugSep_2023\Video_captures\FAIR-D1\Camera1\2023-08-26\FAIR-D1_2023-08-26_08-37-25.mp4</v>
      </c>
    </row>
    <row r="44" spans="1:11" ht="14.25" customHeight="1" x14ac:dyDescent="0.25">
      <c r="A44" s="5" t="str">
        <f t="shared" si="0"/>
        <v>FAIR-D1</v>
      </c>
      <c r="B44" s="4">
        <f t="shared" si="7"/>
        <v>45164</v>
      </c>
      <c r="C44" s="9">
        <f t="shared" si="2"/>
        <v>0.36062499999999997</v>
      </c>
      <c r="D44" s="9">
        <f t="shared" si="3"/>
        <v>45164.360625000001</v>
      </c>
      <c r="E44" s="9" t="str">
        <f t="shared" si="5"/>
        <v>2023-08-26</v>
      </c>
      <c r="F44" s="10" t="s">
        <v>1487</v>
      </c>
      <c r="G44" s="10" t="str">
        <f t="shared" si="4"/>
        <v>FAIR-D1_2023-08-26_08-39-18</v>
      </c>
      <c r="H44" s="10">
        <v>16.93</v>
      </c>
      <c r="I44" s="6">
        <v>31033988</v>
      </c>
      <c r="J44" s="6" t="str">
        <f>IF(OR(COUNTIF(Monitoring!E:E, G44) &gt; 0, COUNTIF(Monitoring!H:H, G44) &gt; 0), "yes", "no")</f>
        <v>yes</v>
      </c>
      <c r="K44" s="81" t="str">
        <f t="shared" si="6"/>
        <v>Z:\FAIR_Device_data\Experiment_AugSep_2023\Video_captures\FAIR-D1\Camera1\2023-08-26\FAIR-D1_2023-08-26_08-39-18.mp4</v>
      </c>
    </row>
    <row r="45" spans="1:11" ht="14.25" customHeight="1" x14ac:dyDescent="0.25">
      <c r="A45" s="5" t="str">
        <f t="shared" si="0"/>
        <v>FAIR-D1</v>
      </c>
      <c r="B45" s="4">
        <f t="shared" si="7"/>
        <v>45164</v>
      </c>
      <c r="C45" s="9">
        <f t="shared" si="2"/>
        <v>0.36208333333333331</v>
      </c>
      <c r="D45" s="9">
        <f t="shared" si="3"/>
        <v>45164.362083333333</v>
      </c>
      <c r="E45" s="9" t="str">
        <f t="shared" si="5"/>
        <v>2023-08-26</v>
      </c>
      <c r="F45" s="10" t="s">
        <v>1488</v>
      </c>
      <c r="G45" s="10" t="str">
        <f t="shared" si="4"/>
        <v>FAIR-D1_2023-08-26_08-41-24</v>
      </c>
      <c r="H45" s="10">
        <v>17.242999999999999</v>
      </c>
      <c r="I45" s="6">
        <v>31513678</v>
      </c>
      <c r="J45" s="6" t="str">
        <f>IF(OR(COUNTIF(Monitoring!E:E, G45) &gt; 0, COUNTIF(Monitoring!H:H, G45) &gt; 0), "yes", "no")</f>
        <v>yes</v>
      </c>
      <c r="K45" s="81" t="str">
        <f t="shared" si="6"/>
        <v>Z:\FAIR_Device_data\Experiment_AugSep_2023\Video_captures\FAIR-D1\Camera1\2023-08-26\FAIR-D1_2023-08-26_08-41-24.mp4</v>
      </c>
    </row>
    <row r="46" spans="1:11" ht="14.25" customHeight="1" x14ac:dyDescent="0.25">
      <c r="A46" s="5" t="str">
        <f t="shared" si="0"/>
        <v>FAIR-D1</v>
      </c>
      <c r="B46" s="4">
        <f t="shared" si="7"/>
        <v>45164</v>
      </c>
      <c r="C46" s="9">
        <f t="shared" si="2"/>
        <v>0.36298611111111112</v>
      </c>
      <c r="D46" s="9">
        <f t="shared" si="3"/>
        <v>45164.362986111111</v>
      </c>
      <c r="E46" s="9" t="str">
        <f t="shared" si="5"/>
        <v>2023-08-26</v>
      </c>
      <c r="F46" s="10" t="s">
        <v>1489</v>
      </c>
      <c r="G46" s="10" t="str">
        <f t="shared" si="4"/>
        <v>FAIR-D1_2023-08-26_08-42-42</v>
      </c>
      <c r="H46" s="10">
        <v>17.184000000000001</v>
      </c>
      <c r="I46" s="6">
        <v>31342419</v>
      </c>
      <c r="J46" s="6" t="str">
        <f>IF(OR(COUNTIF(Monitoring!E:E, G46) &gt; 0, COUNTIF(Monitoring!H:H, G46) &gt; 0), "yes", "no")</f>
        <v>yes</v>
      </c>
      <c r="K46" s="81" t="str">
        <f t="shared" si="6"/>
        <v>Z:\FAIR_Device_data\Experiment_AugSep_2023\Video_captures\FAIR-D1\Camera1\2023-08-26\FAIR-D1_2023-08-26_08-42-42.mp4</v>
      </c>
    </row>
    <row r="47" spans="1:11" ht="14.25" customHeight="1" x14ac:dyDescent="0.25">
      <c r="A47" s="5" t="str">
        <f t="shared" si="0"/>
        <v>FAIR-D1</v>
      </c>
      <c r="B47" s="4">
        <f t="shared" si="7"/>
        <v>45164</v>
      </c>
      <c r="C47" s="9">
        <f t="shared" si="2"/>
        <v>0.36636574074074074</v>
      </c>
      <c r="D47" s="9">
        <f t="shared" si="3"/>
        <v>45164.366365740738</v>
      </c>
      <c r="E47" s="9" t="str">
        <f t="shared" si="5"/>
        <v>2023-08-26</v>
      </c>
      <c r="F47" s="10" t="s">
        <v>1490</v>
      </c>
      <c r="G47" s="10" t="str">
        <f t="shared" si="4"/>
        <v>FAIR-D1_2023-08-26_08-47-34</v>
      </c>
      <c r="H47" s="10">
        <v>24.721</v>
      </c>
      <c r="I47" s="6">
        <v>45958660</v>
      </c>
      <c r="J47" s="6" t="str">
        <f>IF(OR(COUNTIF(Monitoring!E:E, G47) &gt; 0, COUNTIF(Monitoring!H:H, G47) &gt; 0), "yes", "no")</f>
        <v>yes</v>
      </c>
      <c r="K47" s="81" t="str">
        <f t="shared" si="6"/>
        <v>Z:\FAIR_Device_data\Experiment_AugSep_2023\Video_captures\FAIR-D1\Camera1\2023-08-26\FAIR-D1_2023-08-26_08-47-34.mp4</v>
      </c>
    </row>
    <row r="48" spans="1:11" ht="14.25" customHeight="1" x14ac:dyDescent="0.25">
      <c r="A48" s="5" t="str">
        <f t="shared" si="0"/>
        <v>FAIR-D1</v>
      </c>
      <c r="B48" s="4">
        <f t="shared" si="7"/>
        <v>45164</v>
      </c>
      <c r="C48" s="9">
        <f t="shared" si="2"/>
        <v>0.36756944444444445</v>
      </c>
      <c r="D48" s="9">
        <f t="shared" si="3"/>
        <v>45164.367569444446</v>
      </c>
      <c r="E48" s="9" t="str">
        <f t="shared" si="5"/>
        <v>2023-08-26</v>
      </c>
      <c r="F48" s="10" t="s">
        <v>1491</v>
      </c>
      <c r="G48" s="10" t="str">
        <f t="shared" si="4"/>
        <v>FAIR-D1_2023-08-26_08-49-18</v>
      </c>
      <c r="H48" s="10">
        <v>68.605000000000004</v>
      </c>
      <c r="I48" s="6">
        <v>130096332</v>
      </c>
      <c r="J48" s="6" t="str">
        <f>IF(OR(COUNTIF(Monitoring!E:E, G48) &gt; 0, COUNTIF(Monitoring!H:H, G48) &gt; 0), "yes", "no")</f>
        <v>yes</v>
      </c>
      <c r="K48" s="81" t="str">
        <f t="shared" si="6"/>
        <v>Z:\FAIR_Device_data\Experiment_AugSep_2023\Video_captures\FAIR-D1\Camera1\2023-08-26\FAIR-D1_2023-08-26_08-49-18.mp4</v>
      </c>
    </row>
    <row r="49" spans="1:11" ht="14.25" customHeight="1" x14ac:dyDescent="0.25">
      <c r="A49" s="5" t="str">
        <f t="shared" si="0"/>
        <v>FAIR-D1</v>
      </c>
      <c r="B49" s="4">
        <f t="shared" si="7"/>
        <v>45164</v>
      </c>
      <c r="C49" s="9">
        <f t="shared" si="2"/>
        <v>0.37046296296296294</v>
      </c>
      <c r="D49" s="9">
        <f t="shared" si="3"/>
        <v>45164.370462962965</v>
      </c>
      <c r="E49" s="9" t="str">
        <f t="shared" si="5"/>
        <v>2023-08-26</v>
      </c>
      <c r="F49" s="10" t="s">
        <v>1492</v>
      </c>
      <c r="G49" s="10" t="str">
        <f t="shared" si="4"/>
        <v>FAIR-D1_2023-08-26_08-53-28</v>
      </c>
      <c r="H49" s="10">
        <v>190.60400000000001</v>
      </c>
      <c r="I49" s="6">
        <v>338408268</v>
      </c>
      <c r="J49" s="6" t="str">
        <f>IF(OR(COUNTIF(Monitoring!E:E, G49) &gt; 0, COUNTIF(Monitoring!H:H, G49) &gt; 0), "yes", "no")</f>
        <v>yes</v>
      </c>
      <c r="K49" s="81" t="str">
        <f t="shared" si="6"/>
        <v>Z:\FAIR_Device_data\Experiment_AugSep_2023\Video_captures\FAIR-D1\Camera1\2023-08-26\FAIR-D1_2023-08-26_08-53-28.mp4</v>
      </c>
    </row>
    <row r="50" spans="1:11" ht="14.25" customHeight="1" x14ac:dyDescent="0.25">
      <c r="A50" s="5" t="str">
        <f t="shared" si="0"/>
        <v>FAIR-D1</v>
      </c>
      <c r="B50" s="4">
        <f t="shared" si="7"/>
        <v>45164</v>
      </c>
      <c r="C50" s="9">
        <f t="shared" si="2"/>
        <v>0.37716435185185188</v>
      </c>
      <c r="D50" s="9">
        <f t="shared" si="3"/>
        <v>45164.377164351848</v>
      </c>
      <c r="E50" s="9" t="str">
        <f t="shared" si="5"/>
        <v>2023-08-26</v>
      </c>
      <c r="F50" s="10" t="s">
        <v>1493</v>
      </c>
      <c r="G50" s="10" t="str">
        <f t="shared" si="4"/>
        <v>FAIR-D1_2023-08-26_09-03-07</v>
      </c>
      <c r="H50" s="10">
        <v>12.301</v>
      </c>
      <c r="I50" s="6">
        <v>20978452</v>
      </c>
      <c r="J50" s="6" t="str">
        <f>IF(OR(COUNTIF(Monitoring!E:E, G50) &gt; 0, COUNTIF(Monitoring!H:H, G50) &gt; 0), "yes", "no")</f>
        <v>yes</v>
      </c>
      <c r="K50" s="81" t="str">
        <f t="shared" si="6"/>
        <v>Z:\FAIR_Device_data\Experiment_AugSep_2023\Video_captures\FAIR-D1\Camera1\2023-08-26\FAIR-D1_2023-08-26_09-03-07.mp4</v>
      </c>
    </row>
    <row r="51" spans="1:11" ht="14.25" customHeight="1" x14ac:dyDescent="0.25">
      <c r="A51" s="5" t="str">
        <f t="shared" si="0"/>
        <v>FAIR-D1</v>
      </c>
      <c r="B51" s="4">
        <f t="shared" si="7"/>
        <v>45164</v>
      </c>
      <c r="C51" s="9">
        <f t="shared" si="2"/>
        <v>0.3787152777777778</v>
      </c>
      <c r="D51" s="9">
        <f t="shared" si="3"/>
        <v>45164.37871527778</v>
      </c>
      <c r="E51" s="9" t="str">
        <f t="shared" si="5"/>
        <v>2023-08-26</v>
      </c>
      <c r="F51" s="10" t="s">
        <v>1494</v>
      </c>
      <c r="G51" s="10" t="str">
        <f t="shared" si="4"/>
        <v>FAIR-D1_2023-08-26_09-05-21</v>
      </c>
      <c r="H51" s="10">
        <v>15.818</v>
      </c>
      <c r="I51" s="6">
        <v>27644865</v>
      </c>
      <c r="J51" s="6" t="str">
        <f>IF(OR(COUNTIF(Monitoring!E:E, G51) &gt; 0, COUNTIF(Monitoring!H:H, G51) &gt; 0), "yes", "no")</f>
        <v>yes</v>
      </c>
      <c r="K51" s="81" t="str">
        <f t="shared" si="6"/>
        <v>Z:\FAIR_Device_data\Experiment_AugSep_2023\Video_captures\FAIR-D1\Camera1\2023-08-26\FAIR-D1_2023-08-26_09-05-21.mp4</v>
      </c>
    </row>
    <row r="52" spans="1:11" ht="14.25" customHeight="1" x14ac:dyDescent="0.25">
      <c r="A52" s="5" t="str">
        <f t="shared" si="0"/>
        <v>FAIR-D1</v>
      </c>
      <c r="B52" s="4">
        <f t="shared" si="7"/>
        <v>45164</v>
      </c>
      <c r="C52" s="9">
        <f t="shared" si="2"/>
        <v>0.38145833333333334</v>
      </c>
      <c r="D52" s="9">
        <f t="shared" si="3"/>
        <v>45164.381458333337</v>
      </c>
      <c r="E52" s="9" t="str">
        <f t="shared" si="5"/>
        <v>2023-08-26</v>
      </c>
      <c r="F52" s="10" t="s">
        <v>1495</v>
      </c>
      <c r="G52" s="10" t="str">
        <f t="shared" si="4"/>
        <v>FAIR-D1_2023-08-26_09-09-18</v>
      </c>
      <c r="H52" s="10">
        <v>10.84</v>
      </c>
      <c r="I52" s="6">
        <v>17588955</v>
      </c>
      <c r="J52" s="6" t="str">
        <f>IF(OR(COUNTIF(Monitoring!E:E, G52) &gt; 0, COUNTIF(Monitoring!H:H, G52) &gt; 0), "yes", "no")</f>
        <v>no</v>
      </c>
      <c r="K52" s="81" t="str">
        <f t="shared" si="6"/>
        <v>Z:\FAIR_Device_data\Experiment_AugSep_2023\Video_captures\FAIR-D1\Camera1\2023-08-26\FAIR-D1_2023-08-26_09-09-18.mp4</v>
      </c>
    </row>
    <row r="53" spans="1:11" ht="14.25" customHeight="1" x14ac:dyDescent="0.25">
      <c r="A53" s="5" t="str">
        <f t="shared" si="0"/>
        <v>FAIR-D1</v>
      </c>
      <c r="B53" s="4">
        <f t="shared" si="7"/>
        <v>45164</v>
      </c>
      <c r="C53" s="9">
        <f t="shared" si="2"/>
        <v>0.38758101851851851</v>
      </c>
      <c r="D53" s="9">
        <f t="shared" si="3"/>
        <v>45164.38758101852</v>
      </c>
      <c r="E53" s="9" t="str">
        <f t="shared" si="5"/>
        <v>2023-08-26</v>
      </c>
      <c r="F53" s="10" t="s">
        <v>1496</v>
      </c>
      <c r="G53" s="10" t="str">
        <f t="shared" si="4"/>
        <v>FAIR-D1_2023-08-26_09-18-07</v>
      </c>
      <c r="H53" s="10">
        <v>11.976000000000001</v>
      </c>
      <c r="I53" s="6">
        <v>20200223</v>
      </c>
      <c r="J53" s="6" t="str">
        <f>IF(OR(COUNTIF(Monitoring!E:E, G53) &gt; 0, COUNTIF(Monitoring!H:H, G53) &gt; 0), "yes", "no")</f>
        <v>yes</v>
      </c>
      <c r="K53" s="81" t="str">
        <f t="shared" si="6"/>
        <v>Z:\FAIR_Device_data\Experiment_AugSep_2023\Video_captures\FAIR-D1\Camera1\2023-08-26\FAIR-D1_2023-08-26_09-18-07.mp4</v>
      </c>
    </row>
    <row r="54" spans="1:11" ht="14.25" customHeight="1" x14ac:dyDescent="0.25">
      <c r="A54" s="5" t="str">
        <f t="shared" si="0"/>
        <v>FAIR-D1</v>
      </c>
      <c r="B54" s="4">
        <f t="shared" si="7"/>
        <v>45164</v>
      </c>
      <c r="C54" s="9">
        <f t="shared" si="2"/>
        <v>0.39788194444444447</v>
      </c>
      <c r="D54" s="9">
        <f t="shared" si="3"/>
        <v>45164.397881944446</v>
      </c>
      <c r="E54" s="9" t="str">
        <f t="shared" si="5"/>
        <v>2023-08-26</v>
      </c>
      <c r="F54" s="10" t="s">
        <v>1497</v>
      </c>
      <c r="G54" s="10" t="str">
        <f t="shared" si="4"/>
        <v>FAIR-D1_2023-08-26_09-32-57</v>
      </c>
      <c r="H54" s="10">
        <v>10.933</v>
      </c>
      <c r="I54" s="6">
        <v>17853799</v>
      </c>
      <c r="J54" s="6" t="str">
        <f>IF(OR(COUNTIF(Monitoring!E:E, G54) &gt; 0, COUNTIF(Monitoring!H:H, G54) &gt; 0), "yes", "no")</f>
        <v>no</v>
      </c>
      <c r="K54" s="81" t="str">
        <f t="shared" si="6"/>
        <v>Z:\FAIR_Device_data\Experiment_AugSep_2023\Video_captures\FAIR-D1\Camera1\2023-08-26\FAIR-D1_2023-08-26_09-32-57.mp4</v>
      </c>
    </row>
    <row r="55" spans="1:11" ht="14.25" customHeight="1" x14ac:dyDescent="0.25">
      <c r="A55" s="5" t="str">
        <f t="shared" si="0"/>
        <v>FAIR-D1</v>
      </c>
      <c r="B55" s="4">
        <f t="shared" si="7"/>
        <v>45164</v>
      </c>
      <c r="C55" s="9">
        <f t="shared" si="2"/>
        <v>0.39868055555555554</v>
      </c>
      <c r="D55" s="9">
        <f t="shared" si="3"/>
        <v>45164.398680555554</v>
      </c>
      <c r="E55" s="9" t="str">
        <f t="shared" si="5"/>
        <v>2023-08-26</v>
      </c>
      <c r="F55" s="10" t="s">
        <v>1498</v>
      </c>
      <c r="G55" s="10" t="str">
        <f t="shared" si="4"/>
        <v>FAIR-D1_2023-08-26_09-34-06</v>
      </c>
      <c r="H55" s="10">
        <v>11.821</v>
      </c>
      <c r="I55" s="6">
        <v>19779941</v>
      </c>
      <c r="J55" s="6" t="str">
        <f>IF(OR(COUNTIF(Monitoring!E:E, G55) &gt; 0, COUNTIF(Monitoring!H:H, G55) &gt; 0), "yes", "no")</f>
        <v>yes</v>
      </c>
      <c r="K55" s="81" t="str">
        <f t="shared" si="6"/>
        <v>Z:\FAIR_Device_data\Experiment_AugSep_2023\Video_captures\FAIR-D1\Camera1\2023-08-26\FAIR-D1_2023-08-26_09-34-06.mp4</v>
      </c>
    </row>
    <row r="56" spans="1:11" ht="14.25" customHeight="1" x14ac:dyDescent="0.25">
      <c r="A56" s="5" t="str">
        <f t="shared" si="0"/>
        <v>FAIR-D1</v>
      </c>
      <c r="B56" s="4">
        <f t="shared" si="7"/>
        <v>45164</v>
      </c>
      <c r="C56" s="9">
        <f t="shared" si="2"/>
        <v>0.41577546296296297</v>
      </c>
      <c r="D56" s="9">
        <f t="shared" si="3"/>
        <v>45164.415775462963</v>
      </c>
      <c r="E56" s="9" t="str">
        <f t="shared" si="5"/>
        <v>2023-08-26</v>
      </c>
      <c r="F56" s="10" t="s">
        <v>1499</v>
      </c>
      <c r="G56" s="10" t="str">
        <f t="shared" si="4"/>
        <v>FAIR-D1_2023-08-26_09-58-43</v>
      </c>
      <c r="H56" s="10">
        <v>14.17</v>
      </c>
      <c r="I56" s="6">
        <v>24270809</v>
      </c>
      <c r="J56" s="6" t="str">
        <f>IF(OR(COUNTIF(Monitoring!E:E, G56) &gt; 0, COUNTIF(Monitoring!H:H, G56) &gt; 0), "yes", "no")</f>
        <v>yes</v>
      </c>
      <c r="K56" s="81" t="str">
        <f t="shared" si="6"/>
        <v>Z:\FAIR_Device_data\Experiment_AugSep_2023\Video_captures\FAIR-D1\Camera1\2023-08-26\FAIR-D1_2023-08-26_09-58-43.mp4</v>
      </c>
    </row>
    <row r="57" spans="1:11" ht="14.25" customHeight="1" x14ac:dyDescent="0.25">
      <c r="A57" s="5" t="str">
        <f t="shared" si="0"/>
        <v>FAIR-D1</v>
      </c>
      <c r="B57" s="4">
        <f t="shared" si="7"/>
        <v>45164</v>
      </c>
      <c r="C57" s="9">
        <f t="shared" si="2"/>
        <v>0.41692129629629632</v>
      </c>
      <c r="D57" s="9">
        <f t="shared" si="3"/>
        <v>45164.416921296295</v>
      </c>
      <c r="E57" s="9" t="str">
        <f t="shared" si="5"/>
        <v>2023-08-26</v>
      </c>
      <c r="F57" s="10" t="s">
        <v>1500</v>
      </c>
      <c r="G57" s="10" t="str">
        <f t="shared" si="4"/>
        <v>FAIR-D1_2023-08-26_10-00-22</v>
      </c>
      <c r="H57" s="10">
        <v>18.928000000000001</v>
      </c>
      <c r="I57" s="6">
        <v>33895833</v>
      </c>
      <c r="J57" s="6" t="str">
        <f>IF(OR(COUNTIF(Monitoring!E:E, G57) &gt; 0, COUNTIF(Monitoring!H:H, G57) &gt; 0), "yes", "no")</f>
        <v>yes</v>
      </c>
      <c r="K57" s="81" t="str">
        <f t="shared" si="6"/>
        <v>Z:\FAIR_Device_data\Experiment_AugSep_2023\Video_captures\FAIR-D1\Camera1\2023-08-26\FAIR-D1_2023-08-26_10-00-22.mp4</v>
      </c>
    </row>
    <row r="58" spans="1:11" ht="14.25" customHeight="1" x14ac:dyDescent="0.25">
      <c r="A58" s="5" t="str">
        <f t="shared" si="0"/>
        <v>FAIR-D1</v>
      </c>
      <c r="B58" s="4">
        <f t="shared" si="7"/>
        <v>45164</v>
      </c>
      <c r="C58" s="9">
        <f t="shared" si="2"/>
        <v>0.41825231481481484</v>
      </c>
      <c r="D58" s="9">
        <f t="shared" si="3"/>
        <v>45164.418252314812</v>
      </c>
      <c r="E58" s="9" t="str">
        <f t="shared" si="5"/>
        <v>2023-08-26</v>
      </c>
      <c r="F58" s="10" t="s">
        <v>1501</v>
      </c>
      <c r="G58" s="10" t="str">
        <f t="shared" si="4"/>
        <v>FAIR-D1_2023-08-26_10-02-17</v>
      </c>
      <c r="H58" s="10">
        <v>11.218</v>
      </c>
      <c r="I58" s="6">
        <v>18397021</v>
      </c>
      <c r="J58" s="6" t="str">
        <f>IF(OR(COUNTIF(Monitoring!E:E, G58) &gt; 0, COUNTIF(Monitoring!H:H, G58) &gt; 0), "yes", "no")</f>
        <v>yes</v>
      </c>
      <c r="K58" s="81" t="str">
        <f t="shared" si="6"/>
        <v>Z:\FAIR_Device_data\Experiment_AugSep_2023\Video_captures\FAIR-D1\Camera1\2023-08-26\FAIR-D1_2023-08-26_10-02-17.mp4</v>
      </c>
    </row>
    <row r="59" spans="1:11" ht="14.25" customHeight="1" x14ac:dyDescent="0.25">
      <c r="A59" s="5" t="str">
        <f t="shared" si="0"/>
        <v>FAIR-D1</v>
      </c>
      <c r="B59" s="4">
        <f t="shared" si="7"/>
        <v>45164</v>
      </c>
      <c r="C59" s="9">
        <f t="shared" si="2"/>
        <v>0.41931712962962964</v>
      </c>
      <c r="D59" s="9">
        <f t="shared" si="3"/>
        <v>45164.419317129628</v>
      </c>
      <c r="E59" s="9" t="str">
        <f t="shared" si="5"/>
        <v>2023-08-26</v>
      </c>
      <c r="F59" s="10" t="s">
        <v>1502</v>
      </c>
      <c r="G59" s="10" t="str">
        <f t="shared" si="4"/>
        <v>FAIR-D1_2023-08-26_10-03-49</v>
      </c>
      <c r="H59" s="10">
        <v>14.163</v>
      </c>
      <c r="I59" s="6">
        <v>24410720</v>
      </c>
      <c r="J59" s="6" t="str">
        <f>IF(OR(COUNTIF(Monitoring!E:E, G59) &gt; 0, COUNTIF(Monitoring!H:H, G59) &gt; 0), "yes", "no")</f>
        <v>yes</v>
      </c>
      <c r="K59" s="81" t="str">
        <f t="shared" si="6"/>
        <v>Z:\FAIR_Device_data\Experiment_AugSep_2023\Video_captures\FAIR-D1\Camera1\2023-08-26\FAIR-D1_2023-08-26_10-03-49.mp4</v>
      </c>
    </row>
    <row r="60" spans="1:11" ht="14.25" customHeight="1" x14ac:dyDescent="0.25">
      <c r="A60" s="5" t="str">
        <f t="shared" si="0"/>
        <v>FAIR-D1</v>
      </c>
      <c r="B60" s="4">
        <f t="shared" si="7"/>
        <v>45164</v>
      </c>
      <c r="C60" s="9">
        <f t="shared" si="2"/>
        <v>0.44246527777777778</v>
      </c>
      <c r="D60" s="9">
        <f t="shared" si="3"/>
        <v>45164.442465277774</v>
      </c>
      <c r="E60" s="9" t="str">
        <f t="shared" si="5"/>
        <v>2023-08-26</v>
      </c>
      <c r="F60" s="10" t="s">
        <v>1503</v>
      </c>
      <c r="G60" s="10" t="str">
        <f t="shared" si="4"/>
        <v>FAIR-D1_2023-08-26_10-37-09</v>
      </c>
      <c r="H60" s="10">
        <v>12.574999999999999</v>
      </c>
      <c r="I60" s="6">
        <v>20153825</v>
      </c>
      <c r="J60" s="6" t="str">
        <f>IF(OR(COUNTIF(Monitoring!E:E, G60) &gt; 0, COUNTIF(Monitoring!H:H, G60) &gt; 0), "yes", "no")</f>
        <v>yes</v>
      </c>
      <c r="K60" s="81" t="str">
        <f t="shared" si="6"/>
        <v>Z:\FAIR_Device_data\Experiment_AugSep_2023\Video_captures\FAIR-D1\Camera1\2023-08-26\FAIR-D1_2023-08-26_10-37-09.mp4</v>
      </c>
    </row>
    <row r="61" spans="1:11" ht="14.25" customHeight="1" x14ac:dyDescent="0.25">
      <c r="A61" s="5" t="str">
        <f t="shared" si="0"/>
        <v>FAIR-D1</v>
      </c>
      <c r="B61" s="4">
        <f t="shared" si="7"/>
        <v>45164</v>
      </c>
      <c r="C61" s="9">
        <f t="shared" si="2"/>
        <v>0.44663194444444443</v>
      </c>
      <c r="D61" s="9">
        <f t="shared" si="3"/>
        <v>45164.446631944447</v>
      </c>
      <c r="E61" s="9" t="str">
        <f t="shared" si="5"/>
        <v>2023-08-26</v>
      </c>
      <c r="F61" s="10" t="s">
        <v>1504</v>
      </c>
      <c r="G61" s="10" t="str">
        <f t="shared" si="4"/>
        <v>FAIR-D1_2023-08-26_10-43-09</v>
      </c>
      <c r="H61" s="10">
        <v>16.638999999999999</v>
      </c>
      <c r="I61" s="6">
        <v>28066830</v>
      </c>
      <c r="J61" s="6" t="str">
        <f>IF(OR(COUNTIF(Monitoring!E:E, G61) &gt; 0, COUNTIF(Monitoring!H:H, G61) &gt; 0), "yes", "no")</f>
        <v>yes</v>
      </c>
      <c r="K61" s="81" t="str">
        <f t="shared" si="6"/>
        <v>Z:\FAIR_Device_data\Experiment_AugSep_2023\Video_captures\FAIR-D1\Camera1\2023-08-26\FAIR-D1_2023-08-26_10-43-09.mp4</v>
      </c>
    </row>
    <row r="62" spans="1:11" ht="14.25" customHeight="1" x14ac:dyDescent="0.25">
      <c r="A62" s="5" t="str">
        <f t="shared" si="0"/>
        <v>FAIR-D1</v>
      </c>
      <c r="B62" s="4">
        <f t="shared" si="7"/>
        <v>45164</v>
      </c>
      <c r="C62" s="9">
        <f t="shared" si="2"/>
        <v>0.44831018518518517</v>
      </c>
      <c r="D62" s="9">
        <f t="shared" si="3"/>
        <v>45164.448310185187</v>
      </c>
      <c r="E62" s="9" t="str">
        <f t="shared" si="5"/>
        <v>2023-08-26</v>
      </c>
      <c r="F62" s="10" t="s">
        <v>1505</v>
      </c>
      <c r="G62" s="10" t="str">
        <f t="shared" si="4"/>
        <v>FAIR-D1_2023-08-26_10-45-34</v>
      </c>
      <c r="H62" s="10">
        <v>10.925000000000001</v>
      </c>
      <c r="I62" s="6">
        <v>17125004</v>
      </c>
      <c r="J62" s="6" t="str">
        <f>IF(OR(COUNTIF(Monitoring!E:E, G62) &gt; 0, COUNTIF(Monitoring!H:H, G62) &gt; 0), "yes", "no")</f>
        <v>yes</v>
      </c>
      <c r="K62" s="81" t="str">
        <f t="shared" si="6"/>
        <v>Z:\FAIR_Device_data\Experiment_AugSep_2023\Video_captures\FAIR-D1\Camera1\2023-08-26\FAIR-D1_2023-08-26_10-45-34.mp4</v>
      </c>
    </row>
    <row r="63" spans="1:11" ht="14.25" customHeight="1" x14ac:dyDescent="0.25">
      <c r="A63" s="5" t="str">
        <f t="shared" si="0"/>
        <v>FAIR-D1</v>
      </c>
      <c r="B63" s="4">
        <f t="shared" si="7"/>
        <v>45164</v>
      </c>
      <c r="C63" s="9">
        <f t="shared" si="2"/>
        <v>0.44892361111111112</v>
      </c>
      <c r="D63" s="9">
        <f t="shared" si="3"/>
        <v>45164.448923611111</v>
      </c>
      <c r="E63" s="9" t="str">
        <f t="shared" si="5"/>
        <v>2023-08-26</v>
      </c>
      <c r="F63" s="10" t="s">
        <v>1506</v>
      </c>
      <c r="G63" s="10" t="str">
        <f t="shared" si="4"/>
        <v>FAIR-D1_2023-08-26_10-46-27</v>
      </c>
      <c r="H63" s="10">
        <v>17.774000000000001</v>
      </c>
      <c r="I63" s="6">
        <v>30760134</v>
      </c>
      <c r="J63" s="6" t="str">
        <f>IF(OR(COUNTIF(Monitoring!E:E, G63) &gt; 0, COUNTIF(Monitoring!H:H, G63) &gt; 0), "yes", "no")</f>
        <v>yes</v>
      </c>
      <c r="K63" s="81" t="str">
        <f t="shared" si="6"/>
        <v>Z:\FAIR_Device_data\Experiment_AugSep_2023\Video_captures\FAIR-D1\Camera1\2023-08-26\FAIR-D1_2023-08-26_10-46-27.mp4</v>
      </c>
    </row>
    <row r="64" spans="1:11" ht="14.25" customHeight="1" x14ac:dyDescent="0.25">
      <c r="A64" s="5" t="str">
        <f t="shared" si="0"/>
        <v>FAIR-D1</v>
      </c>
      <c r="B64" s="4">
        <f t="shared" si="7"/>
        <v>45164</v>
      </c>
      <c r="C64" s="9">
        <f t="shared" si="2"/>
        <v>0.4521296296296296</v>
      </c>
      <c r="D64" s="9">
        <f t="shared" si="3"/>
        <v>45164.45212962963</v>
      </c>
      <c r="E64" s="9" t="str">
        <f t="shared" si="5"/>
        <v>2023-08-26</v>
      </c>
      <c r="F64" s="10" t="s">
        <v>1507</v>
      </c>
      <c r="G64" s="10" t="str">
        <f t="shared" si="4"/>
        <v>FAIR-D1_2023-08-26_10-51-04</v>
      </c>
      <c r="H64" s="10">
        <v>38.566000000000003</v>
      </c>
      <c r="I64" s="6">
        <v>69221520</v>
      </c>
      <c r="J64" s="6" t="str">
        <f>IF(OR(COUNTIF(Monitoring!E:E, G64) &gt; 0, COUNTIF(Monitoring!H:H, G64) &gt; 0), "yes", "no")</f>
        <v>yes</v>
      </c>
      <c r="K64" s="81" t="str">
        <f t="shared" si="6"/>
        <v>Z:\FAIR_Device_data\Experiment_AugSep_2023\Video_captures\FAIR-D1\Camera1\2023-08-26\FAIR-D1_2023-08-26_10-51-04.mp4</v>
      </c>
    </row>
    <row r="65" spans="1:11" ht="14.25" customHeight="1" x14ac:dyDescent="0.25">
      <c r="A65" s="5" t="str">
        <f t="shared" si="0"/>
        <v>FAIR-D1</v>
      </c>
      <c r="B65" s="4">
        <f t="shared" si="7"/>
        <v>45164</v>
      </c>
      <c r="C65" s="9">
        <f t="shared" si="2"/>
        <v>0.45368055555555553</v>
      </c>
      <c r="D65" s="9">
        <f t="shared" si="3"/>
        <v>45164.453680555554</v>
      </c>
      <c r="E65" s="9" t="str">
        <f t="shared" si="5"/>
        <v>2023-08-26</v>
      </c>
      <c r="F65" s="10" t="s">
        <v>1508</v>
      </c>
      <c r="G65" s="10" t="str">
        <f t="shared" si="4"/>
        <v>FAIR-D1_2023-08-26_10-53-18</v>
      </c>
      <c r="H65" s="10">
        <v>31.158999999999999</v>
      </c>
      <c r="I65" s="6">
        <v>56691362</v>
      </c>
      <c r="J65" s="6" t="str">
        <f>IF(OR(COUNTIF(Monitoring!E:E, G65) &gt; 0, COUNTIF(Monitoring!H:H, G65) &gt; 0), "yes", "no")</f>
        <v>no</v>
      </c>
      <c r="K65" s="81" t="str">
        <f t="shared" si="6"/>
        <v>Z:\FAIR_Device_data\Experiment_AugSep_2023\Video_captures\FAIR-D1\Camera1\2023-08-26\FAIR-D1_2023-08-26_10-53-18.mp4</v>
      </c>
    </row>
    <row r="66" spans="1:11" ht="14.25" customHeight="1" x14ac:dyDescent="0.25">
      <c r="A66" s="5" t="str">
        <f t="shared" ref="A66:A129" si="8">+LEFT(G66,7)</f>
        <v>FAIR-D1</v>
      </c>
      <c r="B66" s="4">
        <f t="shared" ref="B66:B97" si="9">VALUE(MID(G66, FIND("_", G66)+1,10))</f>
        <v>45164</v>
      </c>
      <c r="C66" s="9">
        <f t="shared" ref="C66:C129" si="10">IF(ISBLANK(G66),"",TIME(LEFT(RIGHT(G66,8),2),LEFT(RIGHT(G66,5),2),RIGHT(G66,2)))</f>
        <v>0.46124999999999999</v>
      </c>
      <c r="D66" s="9">
        <f t="shared" ref="D66:D129" si="11">+B66+C66</f>
        <v>45164.46125</v>
      </c>
      <c r="E66" s="9" t="str">
        <f t="shared" si="5"/>
        <v>2023-08-26</v>
      </c>
      <c r="F66" s="10" t="s">
        <v>1509</v>
      </c>
      <c r="G66" s="10" t="str">
        <f t="shared" ref="G66:G129" si="12">+LEFT(F66,27)</f>
        <v>FAIR-D1_2023-08-26_11-04-12</v>
      </c>
      <c r="H66" s="10">
        <v>11.602</v>
      </c>
      <c r="I66" s="6">
        <v>18702928</v>
      </c>
      <c r="J66" s="6" t="str">
        <f>IF(OR(COUNTIF(Monitoring!E:E, G66) &gt; 0, COUNTIF(Monitoring!H:H, G66) &gt; 0), "yes", "no")</f>
        <v>yes</v>
      </c>
      <c r="K66" s="81" t="str">
        <f t="shared" si="6"/>
        <v>Z:\FAIR_Device_data\Experiment_AugSep_2023\Video_captures\FAIR-D1\Camera1\2023-08-26\FAIR-D1_2023-08-26_11-04-12.mp4</v>
      </c>
    </row>
    <row r="67" spans="1:11" ht="14.25" customHeight="1" x14ac:dyDescent="0.25">
      <c r="A67" s="5" t="str">
        <f t="shared" si="8"/>
        <v>FAIR-D1</v>
      </c>
      <c r="B67" s="4">
        <f t="shared" si="9"/>
        <v>45164</v>
      </c>
      <c r="C67" s="9">
        <f t="shared" si="10"/>
        <v>0.46547453703703706</v>
      </c>
      <c r="D67" s="9">
        <f t="shared" si="11"/>
        <v>45164.465474537035</v>
      </c>
      <c r="E67" s="9" t="str">
        <f t="shared" ref="E67:E130" si="13">+_xlfn.CONCAT(YEAR(B67),"-",TEXT(MONTH(B67),"00"),"-",TEXT(DAY(B67),"00"))</f>
        <v>2023-08-26</v>
      </c>
      <c r="F67" s="10" t="s">
        <v>1510</v>
      </c>
      <c r="G67" s="10" t="str">
        <f t="shared" si="12"/>
        <v>FAIR-D1_2023-08-26_11-10-17</v>
      </c>
      <c r="H67" s="10">
        <v>64.424000000000007</v>
      </c>
      <c r="I67" s="6">
        <v>118929709</v>
      </c>
      <c r="J67" s="6" t="str">
        <f>IF(OR(COUNTIF(Monitoring!E:E, G67) &gt; 0, COUNTIF(Monitoring!H:H, G67) &gt; 0), "yes", "no")</f>
        <v>yes</v>
      </c>
      <c r="K67" s="81" t="str">
        <f t="shared" ref="K67:K130" si="14">HYPERLINK(_xlfn.CONCAT("Z:\FAIR_Device_data\Experiment_AugSep_2023","\","Video_captures","\",A67,"\","Camera1","\",E67,"\",F67))</f>
        <v>Z:\FAIR_Device_data\Experiment_AugSep_2023\Video_captures\FAIR-D1\Camera1\2023-08-26\FAIR-D1_2023-08-26_11-10-17.mp4</v>
      </c>
    </row>
    <row r="68" spans="1:11" ht="14.25" customHeight="1" x14ac:dyDescent="0.25">
      <c r="A68" s="5" t="str">
        <f t="shared" si="8"/>
        <v>FAIR-D1</v>
      </c>
      <c r="B68" s="4">
        <f t="shared" si="9"/>
        <v>45164</v>
      </c>
      <c r="C68" s="9">
        <f t="shared" si="10"/>
        <v>0.46843750000000001</v>
      </c>
      <c r="D68" s="9">
        <f t="shared" si="11"/>
        <v>45164.4684375</v>
      </c>
      <c r="E68" s="9" t="str">
        <f t="shared" si="13"/>
        <v>2023-08-26</v>
      </c>
      <c r="F68" s="10" t="s">
        <v>1511</v>
      </c>
      <c r="G68" s="10" t="str">
        <f t="shared" si="12"/>
        <v>FAIR-D1_2023-08-26_11-14-33</v>
      </c>
      <c r="H68" s="10">
        <v>12.117000000000001</v>
      </c>
      <c r="I68" s="6">
        <v>20040812</v>
      </c>
      <c r="J68" s="6" t="str">
        <f>IF(OR(COUNTIF(Monitoring!E:E, G68) &gt; 0, COUNTIF(Monitoring!H:H, G68) &gt; 0), "yes", "no")</f>
        <v>yes</v>
      </c>
      <c r="K68" s="81" t="str">
        <f t="shared" si="14"/>
        <v>Z:\FAIR_Device_data\Experiment_AugSep_2023\Video_captures\FAIR-D1\Camera1\2023-08-26\FAIR-D1_2023-08-26_11-14-33.mp4</v>
      </c>
    </row>
    <row r="69" spans="1:11" ht="14.25" customHeight="1" x14ac:dyDescent="0.25">
      <c r="A69" s="5" t="str">
        <f t="shared" si="8"/>
        <v>FAIR-D1</v>
      </c>
      <c r="B69" s="4">
        <f t="shared" si="9"/>
        <v>45164</v>
      </c>
      <c r="C69" s="9">
        <f t="shared" si="10"/>
        <v>0.47057870370370369</v>
      </c>
      <c r="D69" s="9">
        <f t="shared" si="11"/>
        <v>45164.470578703702</v>
      </c>
      <c r="E69" s="9" t="str">
        <f t="shared" si="13"/>
        <v>2023-08-26</v>
      </c>
      <c r="F69" s="10" t="s">
        <v>1512</v>
      </c>
      <c r="G69" s="10" t="str">
        <f t="shared" si="12"/>
        <v>FAIR-D1_2023-08-26_11-17-38</v>
      </c>
      <c r="H69" s="10">
        <v>10.932</v>
      </c>
      <c r="I69" s="6">
        <v>18083251</v>
      </c>
      <c r="J69" s="6" t="str">
        <f>IF(OR(COUNTIF(Monitoring!E:E, G69) &gt; 0, COUNTIF(Monitoring!H:H, G69) &gt; 0), "yes", "no")</f>
        <v>yes</v>
      </c>
      <c r="K69" s="81" t="str">
        <f t="shared" si="14"/>
        <v>Z:\FAIR_Device_data\Experiment_AugSep_2023\Video_captures\FAIR-D1\Camera1\2023-08-26\FAIR-D1_2023-08-26_11-17-38.mp4</v>
      </c>
    </row>
    <row r="70" spans="1:11" ht="14.25" customHeight="1" x14ac:dyDescent="0.25">
      <c r="A70" s="5" t="str">
        <f t="shared" si="8"/>
        <v>FAIR-D1</v>
      </c>
      <c r="B70" s="4">
        <f t="shared" si="9"/>
        <v>45164</v>
      </c>
      <c r="C70" s="9">
        <f t="shared" si="10"/>
        <v>0.47303240740740743</v>
      </c>
      <c r="D70" s="9">
        <f t="shared" si="11"/>
        <v>45164.473032407404</v>
      </c>
      <c r="E70" s="9" t="str">
        <f t="shared" si="13"/>
        <v>2023-08-26</v>
      </c>
      <c r="F70" s="10" t="s">
        <v>1513</v>
      </c>
      <c r="G70" s="10" t="str">
        <f t="shared" si="12"/>
        <v>FAIR-D1_2023-08-26_11-21-10</v>
      </c>
      <c r="H70" s="10">
        <v>12.397</v>
      </c>
      <c r="I70" s="6">
        <v>21011768</v>
      </c>
      <c r="J70" s="6" t="str">
        <f>IF(OR(COUNTIF(Monitoring!E:E, G70) &gt; 0, COUNTIF(Monitoring!H:H, G70) &gt; 0), "yes", "no")</f>
        <v>yes</v>
      </c>
      <c r="K70" s="81" t="str">
        <f t="shared" si="14"/>
        <v>Z:\FAIR_Device_data\Experiment_AugSep_2023\Video_captures\FAIR-D1\Camera1\2023-08-26\FAIR-D1_2023-08-26_11-21-10.mp4</v>
      </c>
    </row>
    <row r="71" spans="1:11" ht="14.25" customHeight="1" x14ac:dyDescent="0.25">
      <c r="A71" s="5" t="str">
        <f t="shared" si="8"/>
        <v>FAIR-D1</v>
      </c>
      <c r="B71" s="4">
        <f t="shared" si="9"/>
        <v>45164</v>
      </c>
      <c r="C71" s="9">
        <f t="shared" si="10"/>
        <v>0.48037037037037039</v>
      </c>
      <c r="D71" s="9">
        <f t="shared" si="11"/>
        <v>45164.480370370373</v>
      </c>
      <c r="E71" s="9" t="str">
        <f t="shared" si="13"/>
        <v>2023-08-26</v>
      </c>
      <c r="F71" s="10" t="s">
        <v>1514</v>
      </c>
      <c r="G71" s="10" t="str">
        <f t="shared" si="12"/>
        <v>FAIR-D1_2023-08-26_11-31-44</v>
      </c>
      <c r="H71" s="10">
        <v>11.054</v>
      </c>
      <c r="I71" s="6">
        <v>18262241</v>
      </c>
      <c r="J71" s="6" t="str">
        <f>IF(OR(COUNTIF(Monitoring!E:E, G71) &gt; 0, COUNTIF(Monitoring!H:H, G71) &gt; 0), "yes", "no")</f>
        <v>yes</v>
      </c>
      <c r="K71" s="81" t="str">
        <f t="shared" si="14"/>
        <v>Z:\FAIR_Device_data\Experiment_AugSep_2023\Video_captures\FAIR-D1\Camera1\2023-08-26\FAIR-D1_2023-08-26_11-31-44.mp4</v>
      </c>
    </row>
    <row r="72" spans="1:11" ht="14.25" customHeight="1" x14ac:dyDescent="0.25">
      <c r="A72" s="5" t="str">
        <f t="shared" si="8"/>
        <v>FAIR-D1</v>
      </c>
      <c r="B72" s="4">
        <f t="shared" si="9"/>
        <v>45164</v>
      </c>
      <c r="C72" s="9">
        <f t="shared" si="10"/>
        <v>0.48313657407407407</v>
      </c>
      <c r="D72" s="9">
        <f t="shared" si="11"/>
        <v>45164.483136574076</v>
      </c>
      <c r="E72" s="9" t="str">
        <f t="shared" si="13"/>
        <v>2023-08-26</v>
      </c>
      <c r="F72" s="10" t="s">
        <v>1515</v>
      </c>
      <c r="G72" s="10" t="str">
        <f t="shared" si="12"/>
        <v>FAIR-D1_2023-08-26_11-35-43</v>
      </c>
      <c r="H72" s="10">
        <v>13.351000000000001</v>
      </c>
      <c r="I72" s="6">
        <v>22034976</v>
      </c>
      <c r="J72" s="6" t="str">
        <f>IF(OR(COUNTIF(Monitoring!E:E, G72) &gt; 0, COUNTIF(Monitoring!H:H, G72) &gt; 0), "yes", "no")</f>
        <v>yes</v>
      </c>
      <c r="K72" s="81" t="str">
        <f t="shared" si="14"/>
        <v>Z:\FAIR_Device_data\Experiment_AugSep_2023\Video_captures\FAIR-D1\Camera1\2023-08-26\FAIR-D1_2023-08-26_11-35-43.mp4</v>
      </c>
    </row>
    <row r="73" spans="1:11" ht="14.25" customHeight="1" x14ac:dyDescent="0.25">
      <c r="A73" s="5" t="str">
        <f t="shared" si="8"/>
        <v>FAIR-D1</v>
      </c>
      <c r="B73" s="4">
        <f t="shared" si="9"/>
        <v>45164</v>
      </c>
      <c r="C73" s="9">
        <f t="shared" si="10"/>
        <v>0.48390046296296296</v>
      </c>
      <c r="D73" s="9">
        <f t="shared" si="11"/>
        <v>45164.483900462961</v>
      </c>
      <c r="E73" s="9" t="str">
        <f t="shared" si="13"/>
        <v>2023-08-26</v>
      </c>
      <c r="F73" s="10" t="s">
        <v>1516</v>
      </c>
      <c r="G73" s="10" t="str">
        <f t="shared" si="12"/>
        <v>FAIR-D1_2023-08-26_11-36-49</v>
      </c>
      <c r="H73" s="10">
        <v>12.645</v>
      </c>
      <c r="I73" s="6">
        <v>21308652</v>
      </c>
      <c r="J73" s="6" t="str">
        <f>IF(OR(COUNTIF(Monitoring!E:E, G73) &gt; 0, COUNTIF(Monitoring!H:H, G73) &gt; 0), "yes", "no")</f>
        <v>yes</v>
      </c>
      <c r="K73" s="81" t="str">
        <f t="shared" si="14"/>
        <v>Z:\FAIR_Device_data\Experiment_AugSep_2023\Video_captures\FAIR-D1\Camera1\2023-08-26\FAIR-D1_2023-08-26_11-36-49.mp4</v>
      </c>
    </row>
    <row r="74" spans="1:11" ht="14.25" customHeight="1" x14ac:dyDescent="0.25">
      <c r="A74" s="5" t="str">
        <f t="shared" si="8"/>
        <v>FAIR-D1</v>
      </c>
      <c r="B74" s="4">
        <f t="shared" si="9"/>
        <v>45164</v>
      </c>
      <c r="C74" s="9">
        <f t="shared" si="10"/>
        <v>0.49118055555555556</v>
      </c>
      <c r="D74" s="9">
        <f t="shared" si="11"/>
        <v>45164.491180555553</v>
      </c>
      <c r="E74" s="9" t="str">
        <f t="shared" si="13"/>
        <v>2023-08-26</v>
      </c>
      <c r="F74" s="10" t="s">
        <v>1517</v>
      </c>
      <c r="G74" s="10" t="str">
        <f t="shared" si="12"/>
        <v>FAIR-D1_2023-08-26_11-47-18</v>
      </c>
      <c r="H74" s="10">
        <v>18.417999999999999</v>
      </c>
      <c r="I74" s="6">
        <v>32600922</v>
      </c>
      <c r="J74" s="6" t="str">
        <f>IF(OR(COUNTIF(Monitoring!E:E, G74) &gt; 0, COUNTIF(Monitoring!H:H, G74) &gt; 0), "yes", "no")</f>
        <v>yes</v>
      </c>
      <c r="K74" s="81" t="str">
        <f t="shared" si="14"/>
        <v>Z:\FAIR_Device_data\Experiment_AugSep_2023\Video_captures\FAIR-D1\Camera1\2023-08-26\FAIR-D1_2023-08-26_11-47-18.mp4</v>
      </c>
    </row>
    <row r="75" spans="1:11" ht="14.25" customHeight="1" x14ac:dyDescent="0.25">
      <c r="A75" s="5" t="str">
        <f t="shared" si="8"/>
        <v>FAIR-D1</v>
      </c>
      <c r="B75" s="4">
        <f t="shared" si="9"/>
        <v>45164</v>
      </c>
      <c r="C75" s="9">
        <f t="shared" si="10"/>
        <v>0.4919560185185185</v>
      </c>
      <c r="D75" s="9">
        <f t="shared" si="11"/>
        <v>45164.491956018515</v>
      </c>
      <c r="E75" s="9" t="str">
        <f t="shared" si="13"/>
        <v>2023-08-26</v>
      </c>
      <c r="F75" s="10" t="s">
        <v>1518</v>
      </c>
      <c r="G75" s="10" t="str">
        <f t="shared" si="12"/>
        <v>FAIR-D1_2023-08-26_11-48-25</v>
      </c>
      <c r="H75" s="10">
        <v>56.377000000000002</v>
      </c>
      <c r="I75" s="6">
        <v>102184019</v>
      </c>
      <c r="J75" s="6" t="str">
        <f>IF(OR(COUNTIF(Monitoring!E:E, G75) &gt; 0, COUNTIF(Monitoring!H:H, G75) &gt; 0), "yes", "no")</f>
        <v>yes</v>
      </c>
      <c r="K75" s="81" t="str">
        <f t="shared" si="14"/>
        <v>Z:\FAIR_Device_data\Experiment_AugSep_2023\Video_captures\FAIR-D1\Camera1\2023-08-26\FAIR-D1_2023-08-26_11-48-25.mp4</v>
      </c>
    </row>
    <row r="76" spans="1:11" ht="14.25" customHeight="1" x14ac:dyDescent="0.25">
      <c r="A76" s="5" t="str">
        <f t="shared" si="8"/>
        <v>FAIR-D1</v>
      </c>
      <c r="B76" s="4">
        <f t="shared" si="9"/>
        <v>45164</v>
      </c>
      <c r="C76" s="9">
        <f t="shared" si="10"/>
        <v>0.49497685185185186</v>
      </c>
      <c r="D76" s="9">
        <f t="shared" si="11"/>
        <v>45164.494976851849</v>
      </c>
      <c r="E76" s="9" t="str">
        <f t="shared" si="13"/>
        <v>2023-08-26</v>
      </c>
      <c r="F76" s="10" t="s">
        <v>1519</v>
      </c>
      <c r="G76" s="10" t="str">
        <f t="shared" si="12"/>
        <v>FAIR-D1_2023-08-26_11-52-46</v>
      </c>
      <c r="H76" s="10">
        <v>27.355</v>
      </c>
      <c r="I76" s="6">
        <v>46294094</v>
      </c>
      <c r="J76" s="6" t="str">
        <f>IF(OR(COUNTIF(Monitoring!E:E, G76) &gt; 0, COUNTIF(Monitoring!H:H, G76) &gt; 0), "yes", "no")</f>
        <v>yes</v>
      </c>
      <c r="K76" s="81" t="str">
        <f t="shared" si="14"/>
        <v>Z:\FAIR_Device_data\Experiment_AugSep_2023\Video_captures\FAIR-D1\Camera1\2023-08-26\FAIR-D1_2023-08-26_11-52-46.mp4</v>
      </c>
    </row>
    <row r="77" spans="1:11" ht="14.25" customHeight="1" x14ac:dyDescent="0.25">
      <c r="A77" s="5" t="str">
        <f t="shared" si="8"/>
        <v>FAIR-D1</v>
      </c>
      <c r="B77" s="4">
        <f t="shared" si="9"/>
        <v>45164</v>
      </c>
      <c r="C77" s="9">
        <f t="shared" si="10"/>
        <v>0.49812499999999998</v>
      </c>
      <c r="D77" s="9">
        <f t="shared" si="11"/>
        <v>45164.498124999998</v>
      </c>
      <c r="E77" s="9" t="str">
        <f t="shared" si="13"/>
        <v>2023-08-26</v>
      </c>
      <c r="F77" s="10" t="s">
        <v>1520</v>
      </c>
      <c r="G77" s="10" t="str">
        <f t="shared" si="12"/>
        <v>FAIR-D1_2023-08-26_11-57-18</v>
      </c>
      <c r="H77" s="10">
        <v>14.38</v>
      </c>
      <c r="I77" s="6">
        <v>24113087</v>
      </c>
      <c r="J77" s="6" t="str">
        <f>IF(OR(COUNTIF(Monitoring!E:E, G77) &gt; 0, COUNTIF(Monitoring!H:H, G77) &gt; 0), "yes", "no")</f>
        <v>yes</v>
      </c>
      <c r="K77" s="81" t="str">
        <f t="shared" si="14"/>
        <v>Z:\FAIR_Device_data\Experiment_AugSep_2023\Video_captures\FAIR-D1\Camera1\2023-08-26\FAIR-D1_2023-08-26_11-57-18.mp4</v>
      </c>
    </row>
    <row r="78" spans="1:11" ht="14.25" customHeight="1" x14ac:dyDescent="0.25">
      <c r="A78" s="5" t="str">
        <f t="shared" si="8"/>
        <v>FAIR-D1</v>
      </c>
      <c r="B78" s="4">
        <f t="shared" si="9"/>
        <v>45164</v>
      </c>
      <c r="C78" s="9">
        <f t="shared" si="10"/>
        <v>0.5012847222222222</v>
      </c>
      <c r="D78" s="9">
        <f t="shared" si="11"/>
        <v>45164.501284722224</v>
      </c>
      <c r="E78" s="9" t="str">
        <f t="shared" si="13"/>
        <v>2023-08-26</v>
      </c>
      <c r="F78" s="10" t="s">
        <v>1521</v>
      </c>
      <c r="G78" s="10" t="str">
        <f t="shared" si="12"/>
        <v>FAIR-D1_2023-08-26_12-01-51</v>
      </c>
      <c r="H78" s="10">
        <v>15.395</v>
      </c>
      <c r="I78" s="6">
        <v>26569805</v>
      </c>
      <c r="J78" s="6" t="str">
        <f>IF(OR(COUNTIF(Monitoring!E:E, G78) &gt; 0, COUNTIF(Monitoring!H:H, G78) &gt; 0), "yes", "no")</f>
        <v>yes</v>
      </c>
      <c r="K78" s="81" t="str">
        <f t="shared" si="14"/>
        <v>Z:\FAIR_Device_data\Experiment_AugSep_2023\Video_captures\FAIR-D1\Camera1\2023-08-26\FAIR-D1_2023-08-26_12-01-51.mp4</v>
      </c>
    </row>
    <row r="79" spans="1:11" ht="14.25" customHeight="1" x14ac:dyDescent="0.25">
      <c r="A79" s="5" t="str">
        <f t="shared" si="8"/>
        <v>FAIR-D1</v>
      </c>
      <c r="B79" s="4">
        <f t="shared" si="9"/>
        <v>45164</v>
      </c>
      <c r="C79" s="9">
        <f t="shared" si="10"/>
        <v>0.50219907407407405</v>
      </c>
      <c r="D79" s="9">
        <f t="shared" si="11"/>
        <v>45164.502199074072</v>
      </c>
      <c r="E79" s="9" t="str">
        <f t="shared" si="13"/>
        <v>2023-08-26</v>
      </c>
      <c r="F79" s="10" t="s">
        <v>1522</v>
      </c>
      <c r="G79" s="10" t="str">
        <f t="shared" si="12"/>
        <v>FAIR-D1_2023-08-26_12-03-10</v>
      </c>
      <c r="H79" s="10">
        <v>14.345000000000001</v>
      </c>
      <c r="I79" s="6">
        <v>25345104</v>
      </c>
      <c r="J79" s="6" t="str">
        <f>IF(OR(COUNTIF(Monitoring!E:E, G79) &gt; 0, COUNTIF(Monitoring!H:H, G79) &gt; 0), "yes", "no")</f>
        <v>yes</v>
      </c>
      <c r="K79" s="81" t="str">
        <f t="shared" si="14"/>
        <v>Z:\FAIR_Device_data\Experiment_AugSep_2023\Video_captures\FAIR-D1\Camera1\2023-08-26\FAIR-D1_2023-08-26_12-03-10.mp4</v>
      </c>
    </row>
    <row r="80" spans="1:11" ht="14.25" customHeight="1" x14ac:dyDescent="0.25">
      <c r="A80" s="5" t="str">
        <f t="shared" si="8"/>
        <v>FAIR-D1</v>
      </c>
      <c r="B80" s="4">
        <f t="shared" si="9"/>
        <v>45164</v>
      </c>
      <c r="C80" s="9">
        <f t="shared" si="10"/>
        <v>0.50373842592592588</v>
      </c>
      <c r="D80" s="9">
        <f t="shared" si="11"/>
        <v>45164.503738425927</v>
      </c>
      <c r="E80" s="9" t="str">
        <f t="shared" si="13"/>
        <v>2023-08-26</v>
      </c>
      <c r="F80" s="10" t="s">
        <v>1523</v>
      </c>
      <c r="G80" s="10" t="str">
        <f t="shared" si="12"/>
        <v>FAIR-D1_2023-08-26_12-05-23</v>
      </c>
      <c r="H80" s="10">
        <v>33.472999999999999</v>
      </c>
      <c r="I80" s="6">
        <v>58431168</v>
      </c>
      <c r="J80" s="6" t="str">
        <f>IF(OR(COUNTIF(Monitoring!E:E, G80) &gt; 0, COUNTIF(Monitoring!H:H, G80) &gt; 0), "yes", "no")</f>
        <v>yes</v>
      </c>
      <c r="K80" s="81" t="str">
        <f t="shared" si="14"/>
        <v>Z:\FAIR_Device_data\Experiment_AugSep_2023\Video_captures\FAIR-D1\Camera1\2023-08-26\FAIR-D1_2023-08-26_12-05-23.mp4</v>
      </c>
    </row>
    <row r="81" spans="1:11" ht="14.25" customHeight="1" x14ac:dyDescent="0.25">
      <c r="A81" s="5" t="str">
        <f t="shared" si="8"/>
        <v>FAIR-D1</v>
      </c>
      <c r="B81" s="4">
        <f t="shared" si="9"/>
        <v>45164</v>
      </c>
      <c r="C81" s="9">
        <f t="shared" si="10"/>
        <v>0.51543981481481482</v>
      </c>
      <c r="D81" s="9">
        <f t="shared" si="11"/>
        <v>45164.515439814815</v>
      </c>
      <c r="E81" s="9" t="str">
        <f t="shared" si="13"/>
        <v>2023-08-26</v>
      </c>
      <c r="F81" s="10" t="s">
        <v>1524</v>
      </c>
      <c r="G81" s="10" t="str">
        <f t="shared" si="12"/>
        <v>FAIR-D1_2023-08-26_12-22-14</v>
      </c>
      <c r="H81" s="10">
        <v>11.446999999999999</v>
      </c>
      <c r="I81" s="6">
        <v>18853109</v>
      </c>
      <c r="J81" s="6" t="str">
        <f>IF(OR(COUNTIF(Monitoring!E:E, G81) &gt; 0, COUNTIF(Monitoring!H:H, G81) &gt; 0), "yes", "no")</f>
        <v>yes</v>
      </c>
      <c r="K81" s="81" t="str">
        <f t="shared" si="14"/>
        <v>Z:\FAIR_Device_data\Experiment_AugSep_2023\Video_captures\FAIR-D1\Camera1\2023-08-26\FAIR-D1_2023-08-26_12-22-14.mp4</v>
      </c>
    </row>
    <row r="82" spans="1:11" ht="14.25" customHeight="1" x14ac:dyDescent="0.25">
      <c r="A82" s="5" t="str">
        <f t="shared" si="8"/>
        <v>FAIR-D1</v>
      </c>
      <c r="B82" s="4">
        <f t="shared" si="9"/>
        <v>45164</v>
      </c>
      <c r="C82" s="9">
        <f t="shared" si="10"/>
        <v>0.51747685185185188</v>
      </c>
      <c r="D82" s="9">
        <f t="shared" si="11"/>
        <v>45164.517476851855</v>
      </c>
      <c r="E82" s="9" t="str">
        <f t="shared" si="13"/>
        <v>2023-08-26</v>
      </c>
      <c r="F82" s="10" t="s">
        <v>1525</v>
      </c>
      <c r="G82" s="10" t="str">
        <f t="shared" si="12"/>
        <v>FAIR-D1_2023-08-26_12-25-10</v>
      </c>
      <c r="H82" s="10">
        <v>82.527000000000001</v>
      </c>
      <c r="I82" s="6">
        <v>146883522</v>
      </c>
      <c r="J82" s="6" t="str">
        <f>IF(OR(COUNTIF(Monitoring!E:E, G82) &gt; 0, COUNTIF(Monitoring!H:H, G82) &gt; 0), "yes", "no")</f>
        <v>yes</v>
      </c>
      <c r="K82" s="81" t="str">
        <f t="shared" si="14"/>
        <v>Z:\FAIR_Device_data\Experiment_AugSep_2023\Video_captures\FAIR-D1\Camera1\2023-08-26\FAIR-D1_2023-08-26_12-25-10.mp4</v>
      </c>
    </row>
    <row r="83" spans="1:11" ht="14.25" customHeight="1" x14ac:dyDescent="0.25">
      <c r="A83" s="5" t="str">
        <f t="shared" si="8"/>
        <v>FAIR-D1</v>
      </c>
      <c r="B83" s="4">
        <f t="shared" si="9"/>
        <v>45164</v>
      </c>
      <c r="C83" s="9">
        <f t="shared" si="10"/>
        <v>0.52678240740740745</v>
      </c>
      <c r="D83" s="9">
        <f t="shared" si="11"/>
        <v>45164.526782407411</v>
      </c>
      <c r="E83" s="9" t="str">
        <f t="shared" si="13"/>
        <v>2023-08-26</v>
      </c>
      <c r="F83" s="10" t="s">
        <v>1526</v>
      </c>
      <c r="G83" s="10" t="str">
        <f t="shared" si="12"/>
        <v>FAIR-D1_2023-08-26_12-38-34</v>
      </c>
      <c r="H83" s="10">
        <v>10.909000000000001</v>
      </c>
      <c r="I83" s="6">
        <v>17803764</v>
      </c>
      <c r="J83" s="6" t="str">
        <f>IF(OR(COUNTIF(Monitoring!E:E, G83) &gt; 0, COUNTIF(Monitoring!H:H, G83) &gt; 0), "yes", "no")</f>
        <v>yes</v>
      </c>
      <c r="K83" s="81" t="str">
        <f t="shared" si="14"/>
        <v>Z:\FAIR_Device_data\Experiment_AugSep_2023\Video_captures\FAIR-D1\Camera1\2023-08-26\FAIR-D1_2023-08-26_12-38-34.mp4</v>
      </c>
    </row>
    <row r="84" spans="1:11" ht="14.25" customHeight="1" x14ac:dyDescent="0.25">
      <c r="A84" s="5" t="str">
        <f t="shared" si="8"/>
        <v>FAIR-D1</v>
      </c>
      <c r="B84" s="4">
        <f t="shared" si="9"/>
        <v>45164</v>
      </c>
      <c r="C84" s="9">
        <f t="shared" si="10"/>
        <v>0.53394675925925927</v>
      </c>
      <c r="D84" s="9">
        <f t="shared" si="11"/>
        <v>45164.533946759257</v>
      </c>
      <c r="E84" s="9" t="str">
        <f t="shared" si="13"/>
        <v>2023-08-26</v>
      </c>
      <c r="F84" s="10" t="s">
        <v>1527</v>
      </c>
      <c r="G84" s="10" t="str">
        <f t="shared" si="12"/>
        <v>FAIR-D1_2023-08-26_12-48-53</v>
      </c>
      <c r="H84" s="10">
        <v>45.845999999999997</v>
      </c>
      <c r="I84" s="6">
        <v>83637518</v>
      </c>
      <c r="J84" s="6" t="str">
        <f>IF(OR(COUNTIF(Monitoring!E:E, G84) &gt; 0, COUNTIF(Monitoring!H:H, G84) &gt; 0), "yes", "no")</f>
        <v>yes</v>
      </c>
      <c r="K84" s="81" t="str">
        <f t="shared" si="14"/>
        <v>Z:\FAIR_Device_data\Experiment_AugSep_2023\Video_captures\FAIR-D1\Camera1\2023-08-26\FAIR-D1_2023-08-26_12-48-53.mp4</v>
      </c>
    </row>
    <row r="85" spans="1:11" ht="14.25" customHeight="1" x14ac:dyDescent="0.25">
      <c r="A85" s="5" t="str">
        <f t="shared" si="8"/>
        <v>FAIR-D1</v>
      </c>
      <c r="B85" s="4">
        <f t="shared" si="9"/>
        <v>45164</v>
      </c>
      <c r="C85" s="9">
        <f t="shared" si="10"/>
        <v>0.53521990740740744</v>
      </c>
      <c r="D85" s="9">
        <f t="shared" si="11"/>
        <v>45164.535219907404</v>
      </c>
      <c r="E85" s="9" t="str">
        <f t="shared" si="13"/>
        <v>2023-08-26</v>
      </c>
      <c r="F85" s="10" t="s">
        <v>1528</v>
      </c>
      <c r="G85" s="10" t="str">
        <f t="shared" si="12"/>
        <v>FAIR-D1_2023-08-26_12-50-43</v>
      </c>
      <c r="H85" s="10">
        <v>14.170999999999999</v>
      </c>
      <c r="I85" s="6">
        <v>23875788</v>
      </c>
      <c r="J85" s="6" t="str">
        <f>IF(OR(COUNTIF(Monitoring!E:E, G85) &gt; 0, COUNTIF(Monitoring!H:H, G85) &gt; 0), "yes", "no")</f>
        <v>yes</v>
      </c>
      <c r="K85" s="81" t="str">
        <f t="shared" si="14"/>
        <v>Z:\FAIR_Device_data\Experiment_AugSep_2023\Video_captures\FAIR-D1\Camera1\2023-08-26\FAIR-D1_2023-08-26_12-50-43.mp4</v>
      </c>
    </row>
    <row r="86" spans="1:11" ht="14.25" customHeight="1" x14ac:dyDescent="0.25">
      <c r="A86" s="5" t="str">
        <f t="shared" si="8"/>
        <v>FAIR-D1</v>
      </c>
      <c r="B86" s="4">
        <f t="shared" si="9"/>
        <v>45164</v>
      </c>
      <c r="C86" s="9">
        <f t="shared" si="10"/>
        <v>0.53589120370370369</v>
      </c>
      <c r="D86" s="9">
        <f t="shared" si="11"/>
        <v>45164.535891203705</v>
      </c>
      <c r="E86" s="9" t="str">
        <f t="shared" si="13"/>
        <v>2023-08-26</v>
      </c>
      <c r="F86" s="10" t="s">
        <v>1529</v>
      </c>
      <c r="G86" s="10" t="str">
        <f t="shared" si="12"/>
        <v>FAIR-D1_2023-08-26_12-51-41</v>
      </c>
      <c r="H86" s="10">
        <v>34.220999999999997</v>
      </c>
      <c r="I86" s="6">
        <v>61167499</v>
      </c>
      <c r="J86" s="6" t="str">
        <f>IF(OR(COUNTIF(Monitoring!E:E, G86) &gt; 0, COUNTIF(Monitoring!H:H, G86) &gt; 0), "yes", "no")</f>
        <v>yes</v>
      </c>
      <c r="K86" s="81" t="str">
        <f t="shared" si="14"/>
        <v>Z:\FAIR_Device_data\Experiment_AugSep_2023\Video_captures\FAIR-D1\Camera1\2023-08-26\FAIR-D1_2023-08-26_12-51-41.mp4</v>
      </c>
    </row>
    <row r="87" spans="1:11" ht="14.25" customHeight="1" x14ac:dyDescent="0.25">
      <c r="A87" s="5" t="str">
        <f t="shared" si="8"/>
        <v>FAIR-D1</v>
      </c>
      <c r="B87" s="4">
        <f t="shared" si="9"/>
        <v>45164</v>
      </c>
      <c r="C87" s="9">
        <f t="shared" si="10"/>
        <v>0.54208333333333336</v>
      </c>
      <c r="D87" s="9">
        <f t="shared" si="11"/>
        <v>45164.542083333334</v>
      </c>
      <c r="E87" s="9" t="str">
        <f t="shared" si="13"/>
        <v>2023-08-26</v>
      </c>
      <c r="F87" s="10" t="s">
        <v>1530</v>
      </c>
      <c r="G87" s="10" t="str">
        <f t="shared" si="12"/>
        <v>FAIR-D1_2023-08-26_13-00-36</v>
      </c>
      <c r="H87" s="10">
        <v>12.432</v>
      </c>
      <c r="I87" s="6">
        <v>21217756</v>
      </c>
      <c r="J87" s="6" t="str">
        <f>IF(OR(COUNTIF(Monitoring!E:E, G87) &gt; 0, COUNTIF(Monitoring!H:H, G87) &gt; 0), "yes", "no")</f>
        <v>yes</v>
      </c>
      <c r="K87" s="81" t="str">
        <f t="shared" si="14"/>
        <v>Z:\FAIR_Device_data\Experiment_AugSep_2023\Video_captures\FAIR-D1\Camera1\2023-08-26\FAIR-D1_2023-08-26_13-00-36.mp4</v>
      </c>
    </row>
    <row r="88" spans="1:11" ht="14.25" customHeight="1" x14ac:dyDescent="0.25">
      <c r="A88" s="5" t="str">
        <f t="shared" si="8"/>
        <v>FAIR-D1</v>
      </c>
      <c r="B88" s="4">
        <f t="shared" si="9"/>
        <v>45164</v>
      </c>
      <c r="C88" s="9">
        <f t="shared" si="10"/>
        <v>0.57846064814814813</v>
      </c>
      <c r="D88" s="9">
        <f t="shared" si="11"/>
        <v>45164.578460648147</v>
      </c>
      <c r="E88" s="9" t="str">
        <f t="shared" si="13"/>
        <v>2023-08-26</v>
      </c>
      <c r="F88" s="10" t="s">
        <v>1531</v>
      </c>
      <c r="G88" s="10" t="str">
        <f t="shared" si="12"/>
        <v>FAIR-D1_2023-08-26_13-52-59</v>
      </c>
      <c r="H88" s="10">
        <v>18.571999999999999</v>
      </c>
      <c r="I88" s="6">
        <v>32730039</v>
      </c>
      <c r="J88" s="6" t="str">
        <f>IF(OR(COUNTIF(Monitoring!E:E, G88) &gt; 0, COUNTIF(Monitoring!H:H, G88) &gt; 0), "yes", "no")</f>
        <v>yes</v>
      </c>
      <c r="K88" s="81" t="str">
        <f t="shared" si="14"/>
        <v>Z:\FAIR_Device_data\Experiment_AugSep_2023\Video_captures\FAIR-D1\Camera1\2023-08-26\FAIR-D1_2023-08-26_13-52-59.mp4</v>
      </c>
    </row>
    <row r="89" spans="1:11" ht="14.25" customHeight="1" x14ac:dyDescent="0.25">
      <c r="A89" s="5" t="str">
        <f t="shared" si="8"/>
        <v>FAIR-D1</v>
      </c>
      <c r="B89" s="4">
        <f t="shared" si="9"/>
        <v>45164</v>
      </c>
      <c r="C89" s="9">
        <f t="shared" si="10"/>
        <v>0.58739583333333334</v>
      </c>
      <c r="D89" s="9">
        <f t="shared" si="11"/>
        <v>45164.587395833332</v>
      </c>
      <c r="E89" s="9" t="str">
        <f t="shared" si="13"/>
        <v>2023-08-26</v>
      </c>
      <c r="F89" s="10" t="s">
        <v>1532</v>
      </c>
      <c r="G89" s="10" t="str">
        <f t="shared" si="12"/>
        <v>FAIR-D1_2023-08-26_14-05-51</v>
      </c>
      <c r="H89" s="10">
        <v>12.488</v>
      </c>
      <c r="I89" s="6">
        <v>20692710</v>
      </c>
      <c r="J89" s="6" t="str">
        <f>IF(OR(COUNTIF(Monitoring!E:E, G89) &gt; 0, COUNTIF(Monitoring!H:H, G89) &gt; 0), "yes", "no")</f>
        <v>yes</v>
      </c>
      <c r="K89" s="81" t="str">
        <f t="shared" si="14"/>
        <v>Z:\FAIR_Device_data\Experiment_AugSep_2023\Video_captures\FAIR-D1\Camera1\2023-08-26\FAIR-D1_2023-08-26_14-05-51.mp4</v>
      </c>
    </row>
    <row r="90" spans="1:11" ht="14.25" customHeight="1" x14ac:dyDescent="0.25">
      <c r="A90" s="5" t="str">
        <f t="shared" si="8"/>
        <v>FAIR-D1</v>
      </c>
      <c r="B90" s="4">
        <f t="shared" si="9"/>
        <v>45164</v>
      </c>
      <c r="C90" s="9">
        <f t="shared" si="10"/>
        <v>0.58972222222222226</v>
      </c>
      <c r="D90" s="9">
        <f t="shared" si="11"/>
        <v>45164.589722222219</v>
      </c>
      <c r="E90" s="9" t="str">
        <f t="shared" si="13"/>
        <v>2023-08-26</v>
      </c>
      <c r="F90" s="10" t="s">
        <v>1533</v>
      </c>
      <c r="G90" s="10" t="str">
        <f t="shared" si="12"/>
        <v>FAIR-D1_2023-08-26_14-09-12</v>
      </c>
      <c r="H90" s="10">
        <v>11.065</v>
      </c>
      <c r="I90" s="6">
        <v>17954851</v>
      </c>
      <c r="J90" s="6" t="str">
        <f>IF(OR(COUNTIF(Monitoring!E:E, G90) &gt; 0, COUNTIF(Monitoring!H:H, G90) &gt; 0), "yes", "no")</f>
        <v>yes</v>
      </c>
      <c r="K90" s="81" t="str">
        <f t="shared" si="14"/>
        <v>Z:\FAIR_Device_data\Experiment_AugSep_2023\Video_captures\FAIR-D1\Camera1\2023-08-26\FAIR-D1_2023-08-26_14-09-12.mp4</v>
      </c>
    </row>
    <row r="91" spans="1:11" ht="14.25" customHeight="1" x14ac:dyDescent="0.25">
      <c r="A91" s="5" t="str">
        <f t="shared" si="8"/>
        <v>FAIR-D1</v>
      </c>
      <c r="B91" s="4">
        <f t="shared" si="9"/>
        <v>45164</v>
      </c>
      <c r="C91" s="9">
        <f t="shared" si="10"/>
        <v>0.59030092592592598</v>
      </c>
      <c r="D91" s="9">
        <f t="shared" si="11"/>
        <v>45164.590300925927</v>
      </c>
      <c r="E91" s="9" t="str">
        <f t="shared" si="13"/>
        <v>2023-08-26</v>
      </c>
      <c r="F91" s="10" t="s">
        <v>1534</v>
      </c>
      <c r="G91" s="10" t="str">
        <f t="shared" si="12"/>
        <v>FAIR-D1_2023-08-26_14-10-02</v>
      </c>
      <c r="H91" s="10">
        <v>48.676000000000002</v>
      </c>
      <c r="I91" s="6">
        <v>91256926</v>
      </c>
      <c r="J91" s="6" t="str">
        <f>IF(OR(COUNTIF(Monitoring!E:E, G91) &gt; 0, COUNTIF(Monitoring!H:H, G91) &gt; 0), "yes", "no")</f>
        <v>yes</v>
      </c>
      <c r="K91" s="81" t="str">
        <f t="shared" si="14"/>
        <v>Z:\FAIR_Device_data\Experiment_AugSep_2023\Video_captures\FAIR-D1\Camera1\2023-08-26\FAIR-D1_2023-08-26_14-10-02.mp4</v>
      </c>
    </row>
    <row r="92" spans="1:11" ht="14.25" customHeight="1" x14ac:dyDescent="0.25">
      <c r="A92" s="5" t="str">
        <f t="shared" si="8"/>
        <v>FAIR-D1</v>
      </c>
      <c r="B92" s="4">
        <f t="shared" si="9"/>
        <v>45164</v>
      </c>
      <c r="C92" s="9">
        <f t="shared" si="10"/>
        <v>0.6007986111111111</v>
      </c>
      <c r="D92" s="9">
        <f t="shared" si="11"/>
        <v>45164.600798611114</v>
      </c>
      <c r="E92" s="9" t="str">
        <f t="shared" si="13"/>
        <v>2023-08-26</v>
      </c>
      <c r="F92" s="10" t="s">
        <v>1535</v>
      </c>
      <c r="G92" s="10" t="str">
        <f t="shared" si="12"/>
        <v>FAIR-D1_2023-08-26_14-25-09</v>
      </c>
      <c r="H92" s="10">
        <v>17.245999999999999</v>
      </c>
      <c r="I92" s="6">
        <v>30843541</v>
      </c>
      <c r="J92" s="6" t="str">
        <f>IF(OR(COUNTIF(Monitoring!E:E, G92) &gt; 0, COUNTIF(Monitoring!H:H, G92) &gt; 0), "yes", "no")</f>
        <v>yes</v>
      </c>
      <c r="K92" s="81" t="str">
        <f t="shared" si="14"/>
        <v>Z:\FAIR_Device_data\Experiment_AugSep_2023\Video_captures\FAIR-D1\Camera1\2023-08-26\FAIR-D1_2023-08-26_14-25-09.mp4</v>
      </c>
    </row>
    <row r="93" spans="1:11" ht="14.25" customHeight="1" x14ac:dyDescent="0.25">
      <c r="A93" s="5" t="str">
        <f t="shared" si="8"/>
        <v>FAIR-D1</v>
      </c>
      <c r="B93" s="4">
        <f t="shared" si="9"/>
        <v>45164</v>
      </c>
      <c r="C93" s="9">
        <f t="shared" si="10"/>
        <v>0.60340277777777773</v>
      </c>
      <c r="D93" s="9">
        <f t="shared" si="11"/>
        <v>45164.603402777779</v>
      </c>
      <c r="E93" s="9" t="str">
        <f t="shared" si="13"/>
        <v>2023-08-26</v>
      </c>
      <c r="F93" s="10" t="s">
        <v>1536</v>
      </c>
      <c r="G93" s="10" t="str">
        <f t="shared" si="12"/>
        <v>FAIR-D1_2023-08-26_14-28-54</v>
      </c>
      <c r="H93" s="10">
        <v>39.491</v>
      </c>
      <c r="I93" s="6">
        <v>70905842</v>
      </c>
      <c r="J93" s="6" t="str">
        <f>IF(OR(COUNTIF(Monitoring!E:E, G93) &gt; 0, COUNTIF(Monitoring!H:H, G93) &gt; 0), "yes", "no")</f>
        <v>yes</v>
      </c>
      <c r="K93" s="81" t="str">
        <f t="shared" si="14"/>
        <v>Z:\FAIR_Device_data\Experiment_AugSep_2023\Video_captures\FAIR-D1\Camera1\2023-08-26\FAIR-D1_2023-08-26_14-28-54.mp4</v>
      </c>
    </row>
    <row r="94" spans="1:11" ht="14.25" customHeight="1" x14ac:dyDescent="0.25">
      <c r="A94" s="5" t="str">
        <f t="shared" si="8"/>
        <v>FAIR-D1</v>
      </c>
      <c r="B94" s="4">
        <f t="shared" si="9"/>
        <v>45164</v>
      </c>
      <c r="C94" s="9">
        <f t="shared" si="10"/>
        <v>0.60826388888888894</v>
      </c>
      <c r="D94" s="9">
        <f t="shared" si="11"/>
        <v>45164.608263888891</v>
      </c>
      <c r="E94" s="9" t="str">
        <f t="shared" si="13"/>
        <v>2023-08-26</v>
      </c>
      <c r="F94" s="10" t="s">
        <v>1537</v>
      </c>
      <c r="G94" s="10" t="str">
        <f t="shared" si="12"/>
        <v>FAIR-D1_2023-08-26_14-35-54</v>
      </c>
      <c r="H94" s="10">
        <v>11.069000000000001</v>
      </c>
      <c r="I94" s="6">
        <v>17992782</v>
      </c>
      <c r="J94" s="6" t="str">
        <f>IF(OR(COUNTIF(Monitoring!E:E, G94) &gt; 0, COUNTIF(Monitoring!H:H, G94) &gt; 0), "yes", "no")</f>
        <v>yes</v>
      </c>
      <c r="K94" s="81" t="str">
        <f t="shared" si="14"/>
        <v>Z:\FAIR_Device_data\Experiment_AugSep_2023\Video_captures\FAIR-D1\Camera1\2023-08-26\FAIR-D1_2023-08-26_14-35-54.mp4</v>
      </c>
    </row>
    <row r="95" spans="1:11" ht="14.25" customHeight="1" x14ac:dyDescent="0.25">
      <c r="A95" s="5" t="str">
        <f t="shared" si="8"/>
        <v>FAIR-D1</v>
      </c>
      <c r="B95" s="4">
        <f t="shared" si="9"/>
        <v>45164</v>
      </c>
      <c r="C95" s="9">
        <f t="shared" si="10"/>
        <v>0.61586805555555557</v>
      </c>
      <c r="D95" s="9">
        <f t="shared" si="11"/>
        <v>45164.615868055553</v>
      </c>
      <c r="E95" s="9" t="str">
        <f t="shared" si="13"/>
        <v>2023-08-26</v>
      </c>
      <c r="F95" s="10" t="s">
        <v>1538</v>
      </c>
      <c r="G95" s="10" t="str">
        <f t="shared" si="12"/>
        <v>FAIR-D1_2023-08-26_14-46-51</v>
      </c>
      <c r="H95" s="10">
        <v>10.818</v>
      </c>
      <c r="I95" s="6">
        <v>18307907</v>
      </c>
      <c r="J95" s="6" t="str">
        <f>IF(OR(COUNTIF(Monitoring!E:E, G95) &gt; 0, COUNTIF(Monitoring!H:H, G95) &gt; 0), "yes", "no")</f>
        <v>yes</v>
      </c>
      <c r="K95" s="81" t="str">
        <f t="shared" si="14"/>
        <v>Z:\FAIR_Device_data\Experiment_AugSep_2023\Video_captures\FAIR-D1\Camera1\2023-08-26\FAIR-D1_2023-08-26_14-46-51.mp4</v>
      </c>
    </row>
    <row r="96" spans="1:11" ht="14.25" customHeight="1" x14ac:dyDescent="0.25">
      <c r="A96" s="5" t="str">
        <f t="shared" si="8"/>
        <v>FAIR-D1</v>
      </c>
      <c r="B96" s="4">
        <f t="shared" si="9"/>
        <v>45164</v>
      </c>
      <c r="C96" s="9">
        <f t="shared" si="10"/>
        <v>0.61750000000000005</v>
      </c>
      <c r="D96" s="9">
        <f t="shared" si="11"/>
        <v>45164.6175</v>
      </c>
      <c r="E96" s="9" t="str">
        <f t="shared" si="13"/>
        <v>2023-08-26</v>
      </c>
      <c r="F96" s="10" t="s">
        <v>1539</v>
      </c>
      <c r="G96" s="10" t="str">
        <f t="shared" si="12"/>
        <v>FAIR-D1_2023-08-26_14-49-12</v>
      </c>
      <c r="H96" s="10">
        <v>11.723000000000001</v>
      </c>
      <c r="I96" s="6">
        <v>19397075</v>
      </c>
      <c r="J96" s="6" t="str">
        <f>IF(OR(COUNTIF(Monitoring!E:E, G96) &gt; 0, COUNTIF(Monitoring!H:H, G96) &gt; 0), "yes", "no")</f>
        <v>yes</v>
      </c>
      <c r="K96" s="81" t="str">
        <f t="shared" si="14"/>
        <v>Z:\FAIR_Device_data\Experiment_AugSep_2023\Video_captures\FAIR-D1\Camera1\2023-08-26\FAIR-D1_2023-08-26_14-49-12.mp4</v>
      </c>
    </row>
    <row r="97" spans="1:11" ht="14.25" customHeight="1" x14ac:dyDescent="0.25">
      <c r="A97" s="5" t="str">
        <f t="shared" si="8"/>
        <v>FAIR-D1</v>
      </c>
      <c r="B97" s="4">
        <f t="shared" si="9"/>
        <v>45164</v>
      </c>
      <c r="C97" s="9">
        <f t="shared" si="10"/>
        <v>0.61828703703703702</v>
      </c>
      <c r="D97" s="9">
        <f t="shared" si="11"/>
        <v>45164.618287037039</v>
      </c>
      <c r="E97" s="9" t="str">
        <f t="shared" si="13"/>
        <v>2023-08-26</v>
      </c>
      <c r="F97" s="10" t="s">
        <v>1540</v>
      </c>
      <c r="G97" s="10" t="str">
        <f t="shared" si="12"/>
        <v>FAIR-D1_2023-08-26_14-50-20</v>
      </c>
      <c r="H97" s="10">
        <v>39.036999999999999</v>
      </c>
      <c r="I97" s="6">
        <v>70076143</v>
      </c>
      <c r="J97" s="6" t="str">
        <f>IF(OR(COUNTIF(Monitoring!E:E, G97) &gt; 0, COUNTIF(Monitoring!H:H, G97) &gt; 0), "yes", "no")</f>
        <v>yes</v>
      </c>
      <c r="K97" s="81" t="str">
        <f t="shared" si="14"/>
        <v>Z:\FAIR_Device_data\Experiment_AugSep_2023\Video_captures\FAIR-D1\Camera1\2023-08-26\FAIR-D1_2023-08-26_14-50-20.mp4</v>
      </c>
    </row>
    <row r="98" spans="1:11" ht="14.25" customHeight="1" x14ac:dyDescent="0.25">
      <c r="A98" s="5" t="str">
        <f t="shared" si="8"/>
        <v>FAIR-D1</v>
      </c>
      <c r="B98" s="4">
        <f t="shared" ref="B98:B129" si="15">VALUE(MID(G98, FIND("_", G98)+1,10))</f>
        <v>45164</v>
      </c>
      <c r="C98" s="9">
        <f t="shared" si="10"/>
        <v>0.62001157407407403</v>
      </c>
      <c r="D98" s="9">
        <f t="shared" si="11"/>
        <v>45164.620011574072</v>
      </c>
      <c r="E98" s="9" t="str">
        <f t="shared" si="13"/>
        <v>2023-08-26</v>
      </c>
      <c r="F98" s="10" t="s">
        <v>1541</v>
      </c>
      <c r="G98" s="10" t="str">
        <f t="shared" si="12"/>
        <v>FAIR-D1_2023-08-26_14-52-49</v>
      </c>
      <c r="H98" s="10">
        <v>22.25</v>
      </c>
      <c r="I98" s="6">
        <v>37142386</v>
      </c>
      <c r="J98" s="6" t="str">
        <f>IF(OR(COUNTIF(Monitoring!E:E, G98) &gt; 0, COUNTIF(Monitoring!H:H, G98) &gt; 0), "yes", "no")</f>
        <v>yes</v>
      </c>
      <c r="K98" s="81" t="str">
        <f t="shared" si="14"/>
        <v>Z:\FAIR_Device_data\Experiment_AugSep_2023\Video_captures\FAIR-D1\Camera1\2023-08-26\FAIR-D1_2023-08-26_14-52-49.mp4</v>
      </c>
    </row>
    <row r="99" spans="1:11" ht="14.25" customHeight="1" x14ac:dyDescent="0.25">
      <c r="A99" s="5" t="str">
        <f t="shared" si="8"/>
        <v>FAIR-D1</v>
      </c>
      <c r="B99" s="4">
        <f t="shared" si="15"/>
        <v>45164</v>
      </c>
      <c r="C99" s="9">
        <f t="shared" si="10"/>
        <v>0.62129629629629635</v>
      </c>
      <c r="D99" s="9">
        <f t="shared" si="11"/>
        <v>45164.621296296296</v>
      </c>
      <c r="E99" s="9" t="str">
        <f t="shared" si="13"/>
        <v>2023-08-26</v>
      </c>
      <c r="F99" s="10" t="s">
        <v>1542</v>
      </c>
      <c r="G99" s="10" t="str">
        <f t="shared" si="12"/>
        <v>FAIR-D1_2023-08-26_14-54-40</v>
      </c>
      <c r="H99" s="10">
        <v>67.971000000000004</v>
      </c>
      <c r="I99" s="6">
        <v>123825213</v>
      </c>
      <c r="J99" s="6" t="str">
        <f>IF(OR(COUNTIF(Monitoring!E:E, G99) &gt; 0, COUNTIF(Monitoring!H:H, G99) &gt; 0), "yes", "no")</f>
        <v>yes</v>
      </c>
      <c r="K99" s="81" t="str">
        <f t="shared" si="14"/>
        <v>Z:\FAIR_Device_data\Experiment_AugSep_2023\Video_captures\FAIR-D1\Camera1\2023-08-26\FAIR-D1_2023-08-26_14-54-40.mp4</v>
      </c>
    </row>
    <row r="100" spans="1:11" ht="14.25" customHeight="1" x14ac:dyDescent="0.25">
      <c r="A100" s="5" t="str">
        <f t="shared" si="8"/>
        <v>FAIR-D1</v>
      </c>
      <c r="B100" s="4">
        <f t="shared" si="15"/>
        <v>45164</v>
      </c>
      <c r="C100" s="9">
        <f t="shared" si="10"/>
        <v>0.6240162037037037</v>
      </c>
      <c r="D100" s="9">
        <f t="shared" si="11"/>
        <v>45164.624016203707</v>
      </c>
      <c r="E100" s="9" t="str">
        <f t="shared" si="13"/>
        <v>2023-08-26</v>
      </c>
      <c r="F100" s="10" t="s">
        <v>1543</v>
      </c>
      <c r="G100" s="10" t="str">
        <f t="shared" si="12"/>
        <v>FAIR-D1_2023-08-26_14-58-35</v>
      </c>
      <c r="H100" s="10">
        <v>18.126999999999999</v>
      </c>
      <c r="I100" s="6">
        <v>31902952</v>
      </c>
      <c r="J100" s="6" t="str">
        <f>IF(OR(COUNTIF(Monitoring!E:E, G100) &gt; 0, COUNTIF(Monitoring!H:H, G100) &gt; 0), "yes", "no")</f>
        <v>yes</v>
      </c>
      <c r="K100" s="81" t="str">
        <f t="shared" si="14"/>
        <v>Z:\FAIR_Device_data\Experiment_AugSep_2023\Video_captures\FAIR-D1\Camera1\2023-08-26\FAIR-D1_2023-08-26_14-58-35.mp4</v>
      </c>
    </row>
    <row r="101" spans="1:11" ht="14.25" customHeight="1" x14ac:dyDescent="0.25">
      <c r="A101" s="5" t="str">
        <f t="shared" si="8"/>
        <v>FAIR-D1</v>
      </c>
      <c r="B101" s="4">
        <f t="shared" si="15"/>
        <v>45164</v>
      </c>
      <c r="C101" s="9">
        <f t="shared" si="10"/>
        <v>0.62814814814814812</v>
      </c>
      <c r="D101" s="9">
        <f t="shared" si="11"/>
        <v>45164.628148148149</v>
      </c>
      <c r="E101" s="9" t="str">
        <f t="shared" si="13"/>
        <v>2023-08-26</v>
      </c>
      <c r="F101" s="10" t="s">
        <v>1544</v>
      </c>
      <c r="G101" s="10" t="str">
        <f t="shared" si="12"/>
        <v>FAIR-D1_2023-08-26_15-04-32</v>
      </c>
      <c r="H101" s="10">
        <v>11.259</v>
      </c>
      <c r="I101" s="6">
        <v>18937582</v>
      </c>
      <c r="J101" s="6" t="str">
        <f>IF(OR(COUNTIF(Monitoring!E:E, G101) &gt; 0, COUNTIF(Monitoring!H:H, G101) &gt; 0), "yes", "no")</f>
        <v>yes</v>
      </c>
      <c r="K101" s="81" t="str">
        <f t="shared" si="14"/>
        <v>Z:\FAIR_Device_data\Experiment_AugSep_2023\Video_captures\FAIR-D1\Camera1\2023-08-26\FAIR-D1_2023-08-26_15-04-32.mp4</v>
      </c>
    </row>
    <row r="102" spans="1:11" ht="14.25" customHeight="1" x14ac:dyDescent="0.25">
      <c r="A102" s="5" t="str">
        <f t="shared" si="8"/>
        <v>FAIR-D1</v>
      </c>
      <c r="B102" s="4">
        <f t="shared" si="15"/>
        <v>45164</v>
      </c>
      <c r="C102" s="9">
        <f t="shared" si="10"/>
        <v>0.63640046296296293</v>
      </c>
      <c r="D102" s="9">
        <f t="shared" si="11"/>
        <v>45164.636400462965</v>
      </c>
      <c r="E102" s="9" t="str">
        <f t="shared" si="13"/>
        <v>2023-08-26</v>
      </c>
      <c r="F102" s="10" t="s">
        <v>1545</v>
      </c>
      <c r="G102" s="10" t="str">
        <f t="shared" si="12"/>
        <v>FAIR-D1_2023-08-26_15-16-25</v>
      </c>
      <c r="H102" s="10">
        <v>11.945</v>
      </c>
      <c r="I102" s="6">
        <v>20023677</v>
      </c>
      <c r="J102" s="6" t="str">
        <f>IF(OR(COUNTIF(Monitoring!E:E, G102) &gt; 0, COUNTIF(Monitoring!H:H, G102) &gt; 0), "yes", "no")</f>
        <v>yes</v>
      </c>
      <c r="K102" s="81" t="str">
        <f t="shared" si="14"/>
        <v>Z:\FAIR_Device_data\Experiment_AugSep_2023\Video_captures\FAIR-D1\Camera1\2023-08-26\FAIR-D1_2023-08-26_15-16-25.mp4</v>
      </c>
    </row>
    <row r="103" spans="1:11" ht="14.25" customHeight="1" x14ac:dyDescent="0.25">
      <c r="A103" s="5" t="str">
        <f t="shared" si="8"/>
        <v>FAIR-D1</v>
      </c>
      <c r="B103" s="4">
        <f t="shared" si="15"/>
        <v>45164</v>
      </c>
      <c r="C103" s="9">
        <f t="shared" si="10"/>
        <v>0.63692129629629635</v>
      </c>
      <c r="D103" s="9">
        <f t="shared" si="11"/>
        <v>45164.636921296296</v>
      </c>
      <c r="E103" s="9" t="str">
        <f t="shared" si="13"/>
        <v>2023-08-26</v>
      </c>
      <c r="F103" s="10" t="s">
        <v>1546</v>
      </c>
      <c r="G103" s="10" t="str">
        <f t="shared" si="12"/>
        <v>FAIR-D1_2023-08-26_15-17-10</v>
      </c>
      <c r="H103" s="10">
        <v>64.335999999999999</v>
      </c>
      <c r="I103" s="6">
        <v>121031301</v>
      </c>
      <c r="J103" s="6" t="str">
        <f>IF(OR(COUNTIF(Monitoring!E:E, G103) &gt; 0, COUNTIF(Monitoring!H:H, G103) &gt; 0), "yes", "no")</f>
        <v>yes</v>
      </c>
      <c r="K103" s="81" t="str">
        <f t="shared" si="14"/>
        <v>Z:\FAIR_Device_data\Experiment_AugSep_2023\Video_captures\FAIR-D1\Camera1\2023-08-26\FAIR-D1_2023-08-26_15-17-10.mp4</v>
      </c>
    </row>
    <row r="104" spans="1:11" ht="14.25" customHeight="1" x14ac:dyDescent="0.25">
      <c r="A104" s="5" t="str">
        <f t="shared" si="8"/>
        <v>FAIR-D1</v>
      </c>
      <c r="B104" s="4">
        <f t="shared" si="15"/>
        <v>45164</v>
      </c>
      <c r="C104" s="9">
        <f t="shared" si="10"/>
        <v>0.63888888888888884</v>
      </c>
      <c r="D104" s="9">
        <f t="shared" si="11"/>
        <v>45164.638888888891</v>
      </c>
      <c r="E104" s="9" t="str">
        <f t="shared" si="13"/>
        <v>2023-08-26</v>
      </c>
      <c r="F104" s="10" t="s">
        <v>1547</v>
      </c>
      <c r="G104" s="10" t="str">
        <f t="shared" si="12"/>
        <v>FAIR-D1_2023-08-26_15-20-00</v>
      </c>
      <c r="H104" s="10">
        <v>36.212000000000003</v>
      </c>
      <c r="I104" s="6">
        <v>69620071</v>
      </c>
      <c r="J104" s="6" t="str">
        <f>IF(OR(COUNTIF(Monitoring!E:E, G104) &gt; 0, COUNTIF(Monitoring!H:H, G104) &gt; 0), "yes", "no")</f>
        <v>yes</v>
      </c>
      <c r="K104" s="81" t="str">
        <f t="shared" si="14"/>
        <v>Z:\FAIR_Device_data\Experiment_AugSep_2023\Video_captures\FAIR-D1\Camera1\2023-08-26\FAIR-D1_2023-08-26_15-20-00.mp4</v>
      </c>
    </row>
    <row r="105" spans="1:11" ht="14.25" customHeight="1" x14ac:dyDescent="0.25">
      <c r="A105" s="5" t="str">
        <f t="shared" si="8"/>
        <v>FAIR-D1</v>
      </c>
      <c r="B105" s="4">
        <f t="shared" si="15"/>
        <v>45164</v>
      </c>
      <c r="C105" s="9">
        <f t="shared" si="10"/>
        <v>0.64671296296296299</v>
      </c>
      <c r="D105" s="9">
        <f t="shared" si="11"/>
        <v>45164.64671296296</v>
      </c>
      <c r="E105" s="9" t="str">
        <f t="shared" si="13"/>
        <v>2023-08-26</v>
      </c>
      <c r="F105" s="10" t="s">
        <v>1548</v>
      </c>
      <c r="G105" s="10" t="str">
        <f t="shared" si="12"/>
        <v>FAIR-D1_2023-08-26_15-31-16</v>
      </c>
      <c r="H105" s="10">
        <v>16.401</v>
      </c>
      <c r="I105" s="6">
        <v>29448139</v>
      </c>
      <c r="J105" s="6" t="str">
        <f>IF(OR(COUNTIF(Monitoring!E:E, G105) &gt; 0, COUNTIF(Monitoring!H:H, G105) &gt; 0), "yes", "no")</f>
        <v>yes</v>
      </c>
      <c r="K105" s="81" t="str">
        <f t="shared" si="14"/>
        <v>Z:\FAIR_Device_data\Experiment_AugSep_2023\Video_captures\FAIR-D1\Camera1\2023-08-26\FAIR-D1_2023-08-26_15-31-16.mp4</v>
      </c>
    </row>
    <row r="106" spans="1:11" ht="14.25" customHeight="1" x14ac:dyDescent="0.25">
      <c r="A106" s="5" t="str">
        <f t="shared" si="8"/>
        <v>FAIR-D1</v>
      </c>
      <c r="B106" s="4">
        <f t="shared" si="15"/>
        <v>45164</v>
      </c>
      <c r="C106" s="9">
        <f t="shared" si="10"/>
        <v>0.6605092592592593</v>
      </c>
      <c r="D106" s="9">
        <f t="shared" si="11"/>
        <v>45164.660509259258</v>
      </c>
      <c r="E106" s="9" t="str">
        <f t="shared" si="13"/>
        <v>2023-08-26</v>
      </c>
      <c r="F106" s="10" t="s">
        <v>1549</v>
      </c>
      <c r="G106" s="10" t="str">
        <f t="shared" si="12"/>
        <v>FAIR-D1_2023-08-26_15-51-08</v>
      </c>
      <c r="H106" s="10">
        <v>22.72</v>
      </c>
      <c r="I106" s="6">
        <v>42583672</v>
      </c>
      <c r="J106" s="6" t="str">
        <f>IF(OR(COUNTIF(Monitoring!E:E, G106) &gt; 0, COUNTIF(Monitoring!H:H, G106) &gt; 0), "yes", "no")</f>
        <v>yes</v>
      </c>
      <c r="K106" s="81" t="str">
        <f t="shared" si="14"/>
        <v>Z:\FAIR_Device_data\Experiment_AugSep_2023\Video_captures\FAIR-D1\Camera1\2023-08-26\FAIR-D1_2023-08-26_15-51-08.mp4</v>
      </c>
    </row>
    <row r="107" spans="1:11" ht="14.25" customHeight="1" x14ac:dyDescent="0.25">
      <c r="A107" s="5" t="str">
        <f t="shared" si="8"/>
        <v>FAIR-D1</v>
      </c>
      <c r="B107" s="4">
        <f t="shared" si="15"/>
        <v>45164</v>
      </c>
      <c r="C107" s="9">
        <f t="shared" si="10"/>
        <v>0.66715277777777782</v>
      </c>
      <c r="D107" s="9">
        <f t="shared" si="11"/>
        <v>45164.66715277778</v>
      </c>
      <c r="E107" s="9" t="str">
        <f t="shared" si="13"/>
        <v>2023-08-26</v>
      </c>
      <c r="F107" s="10" t="s">
        <v>1550</v>
      </c>
      <c r="G107" s="10" t="str">
        <f t="shared" si="12"/>
        <v>FAIR-D1_2023-08-26_16-00-42</v>
      </c>
      <c r="H107" s="10">
        <v>34.787999999999997</v>
      </c>
      <c r="I107" s="6">
        <v>66584832</v>
      </c>
      <c r="J107" s="6" t="str">
        <f>IF(OR(COUNTIF(Monitoring!E:E, G107) &gt; 0, COUNTIF(Monitoring!H:H, G107) &gt; 0), "yes", "no")</f>
        <v>yes</v>
      </c>
      <c r="K107" s="81" t="str">
        <f t="shared" si="14"/>
        <v>Z:\FAIR_Device_data\Experiment_AugSep_2023\Video_captures\FAIR-D1\Camera1\2023-08-26\FAIR-D1_2023-08-26_16-00-42.mp4</v>
      </c>
    </row>
    <row r="108" spans="1:11" ht="14.25" customHeight="1" x14ac:dyDescent="0.25">
      <c r="A108" s="5" t="str">
        <f t="shared" si="8"/>
        <v>FAIR-D1</v>
      </c>
      <c r="B108" s="4">
        <f t="shared" si="15"/>
        <v>45164</v>
      </c>
      <c r="C108" s="9">
        <f t="shared" si="10"/>
        <v>0.71649305555555554</v>
      </c>
      <c r="D108" s="9">
        <f t="shared" si="11"/>
        <v>45164.716493055559</v>
      </c>
      <c r="E108" s="9" t="str">
        <f t="shared" si="13"/>
        <v>2023-08-26</v>
      </c>
      <c r="F108" s="10" t="s">
        <v>1551</v>
      </c>
      <c r="G108" s="10" t="str">
        <f t="shared" si="12"/>
        <v>FAIR-D1_2023-08-26_17-11-45</v>
      </c>
      <c r="H108" s="10">
        <v>86.852999999999994</v>
      </c>
      <c r="I108" s="6">
        <v>167015775</v>
      </c>
      <c r="J108" s="6" t="str">
        <f>IF(OR(COUNTIF(Monitoring!E:E, G108) &gt; 0, COUNTIF(Monitoring!H:H, G108) &gt; 0), "yes", "no")</f>
        <v>yes</v>
      </c>
      <c r="K108" s="81" t="str">
        <f t="shared" si="14"/>
        <v>Z:\FAIR_Device_data\Experiment_AugSep_2023\Video_captures\FAIR-D1\Camera1\2023-08-26\FAIR-D1_2023-08-26_17-11-45.mp4</v>
      </c>
    </row>
    <row r="109" spans="1:11" ht="14.25" customHeight="1" x14ac:dyDescent="0.25">
      <c r="A109" s="5" t="str">
        <f t="shared" si="8"/>
        <v>FAIR-D1</v>
      </c>
      <c r="B109" s="4">
        <f t="shared" si="15"/>
        <v>45164</v>
      </c>
      <c r="C109" s="9">
        <f t="shared" si="10"/>
        <v>0.76197916666666665</v>
      </c>
      <c r="D109" s="9">
        <f t="shared" si="11"/>
        <v>45164.761979166666</v>
      </c>
      <c r="E109" s="9" t="str">
        <f t="shared" si="13"/>
        <v>2023-08-26</v>
      </c>
      <c r="F109" s="10" t="s">
        <v>1552</v>
      </c>
      <c r="G109" s="10" t="str">
        <f t="shared" si="12"/>
        <v>FAIR-D1_2023-08-26_18-17-15</v>
      </c>
      <c r="H109" s="10">
        <v>12.340999999999999</v>
      </c>
      <c r="I109" s="6">
        <v>20239397</v>
      </c>
      <c r="J109" s="6" t="str">
        <f>IF(OR(COUNTIF(Monitoring!E:E, G109) &gt; 0, COUNTIF(Monitoring!H:H, G109) &gt; 0), "yes", "no")</f>
        <v>no</v>
      </c>
      <c r="K109" s="81" t="str">
        <f t="shared" si="14"/>
        <v>Z:\FAIR_Device_data\Experiment_AugSep_2023\Video_captures\FAIR-D1\Camera1\2023-08-26\FAIR-D1_2023-08-26_18-17-15.mp4</v>
      </c>
    </row>
    <row r="110" spans="1:11" ht="14.25" customHeight="1" x14ac:dyDescent="0.25">
      <c r="A110" s="5" t="str">
        <f t="shared" si="8"/>
        <v>FAIR-D1</v>
      </c>
      <c r="B110" s="4">
        <f t="shared" si="15"/>
        <v>45165</v>
      </c>
      <c r="C110" s="9">
        <f t="shared" si="10"/>
        <v>0.39273148148148146</v>
      </c>
      <c r="D110" s="9">
        <f t="shared" si="11"/>
        <v>45165.392731481479</v>
      </c>
      <c r="E110" s="9" t="str">
        <f t="shared" si="13"/>
        <v>2023-08-27</v>
      </c>
      <c r="F110" s="10" t="s">
        <v>1553</v>
      </c>
      <c r="G110" s="10" t="str">
        <f t="shared" si="12"/>
        <v>FAIR-D1_2023-08-27_09-25-32</v>
      </c>
      <c r="H110" s="10">
        <v>12.31</v>
      </c>
      <c r="I110" s="6">
        <v>20912955</v>
      </c>
      <c r="J110" s="6" t="str">
        <f>IF(OR(COUNTIF(Monitoring!E:E, G110) &gt; 0, COUNTIF(Monitoring!H:H, G110) &gt; 0), "yes", "no")</f>
        <v>yes</v>
      </c>
      <c r="K110" s="81" t="str">
        <f t="shared" si="14"/>
        <v>Z:\FAIR_Device_data\Experiment_AugSep_2023\Video_captures\FAIR-D1\Camera1\2023-08-27\FAIR-D1_2023-08-27_09-25-32.mp4</v>
      </c>
    </row>
    <row r="111" spans="1:11" ht="14.25" customHeight="1" x14ac:dyDescent="0.25">
      <c r="A111" s="5" t="str">
        <f t="shared" si="8"/>
        <v>FAIR-D1</v>
      </c>
      <c r="B111" s="4">
        <f t="shared" si="15"/>
        <v>45165</v>
      </c>
      <c r="C111" s="9">
        <f t="shared" si="10"/>
        <v>0.39387731481481481</v>
      </c>
      <c r="D111" s="9">
        <f t="shared" si="11"/>
        <v>45165.393877314818</v>
      </c>
      <c r="E111" s="9" t="str">
        <f t="shared" si="13"/>
        <v>2023-08-27</v>
      </c>
      <c r="F111" s="10" t="s">
        <v>1554</v>
      </c>
      <c r="G111" s="10" t="str">
        <f t="shared" si="12"/>
        <v>FAIR-D1_2023-08-27_09-27-11</v>
      </c>
      <c r="H111" s="10">
        <v>11.426</v>
      </c>
      <c r="I111" s="6">
        <v>19189659</v>
      </c>
      <c r="J111" s="6" t="str">
        <f>IF(OR(COUNTIF(Monitoring!E:E, G111) &gt; 0, COUNTIF(Monitoring!H:H, G111) &gt; 0), "yes", "no")</f>
        <v>yes</v>
      </c>
      <c r="K111" s="81" t="str">
        <f t="shared" si="14"/>
        <v>Z:\FAIR_Device_data\Experiment_AugSep_2023\Video_captures\FAIR-D1\Camera1\2023-08-27\FAIR-D1_2023-08-27_09-27-11.mp4</v>
      </c>
    </row>
    <row r="112" spans="1:11" ht="14.25" customHeight="1" x14ac:dyDescent="0.25">
      <c r="A112" s="5" t="str">
        <f t="shared" si="8"/>
        <v>FAIR-D1</v>
      </c>
      <c r="B112" s="4">
        <f t="shared" si="15"/>
        <v>45165</v>
      </c>
      <c r="C112" s="9">
        <f t="shared" si="10"/>
        <v>0.4074652777777778</v>
      </c>
      <c r="D112" s="9">
        <f t="shared" si="11"/>
        <v>45165.407465277778</v>
      </c>
      <c r="E112" s="9" t="str">
        <f t="shared" si="13"/>
        <v>2023-08-27</v>
      </c>
      <c r="F112" s="10" t="s">
        <v>1555</v>
      </c>
      <c r="G112" s="10" t="str">
        <f t="shared" si="12"/>
        <v>FAIR-D1_2023-08-27_09-46-45</v>
      </c>
      <c r="H112" s="10">
        <v>13.215</v>
      </c>
      <c r="I112" s="6">
        <v>23005318</v>
      </c>
      <c r="J112" s="6" t="str">
        <f>IF(OR(COUNTIF(Monitoring!E:E, G112) &gt; 0, COUNTIF(Monitoring!H:H, G112) &gt; 0), "yes", "no")</f>
        <v>yes</v>
      </c>
      <c r="K112" s="81" t="str">
        <f t="shared" si="14"/>
        <v>Z:\FAIR_Device_data\Experiment_AugSep_2023\Video_captures\FAIR-D1\Camera1\2023-08-27\FAIR-D1_2023-08-27_09-46-45.mp4</v>
      </c>
    </row>
    <row r="113" spans="1:11" ht="14.25" customHeight="1" x14ac:dyDescent="0.25">
      <c r="A113" s="5" t="str">
        <f t="shared" si="8"/>
        <v>FAIR-D1</v>
      </c>
      <c r="B113" s="4">
        <f t="shared" si="15"/>
        <v>45165</v>
      </c>
      <c r="C113" s="9">
        <f t="shared" si="10"/>
        <v>0.41146990740740741</v>
      </c>
      <c r="D113" s="9">
        <f t="shared" si="11"/>
        <v>45165.411469907405</v>
      </c>
      <c r="E113" s="9" t="str">
        <f t="shared" si="13"/>
        <v>2023-08-27</v>
      </c>
      <c r="F113" s="10" t="s">
        <v>1556</v>
      </c>
      <c r="G113" s="10" t="str">
        <f t="shared" si="12"/>
        <v>FAIR-D1_2023-08-27_09-52-31</v>
      </c>
      <c r="H113" s="10">
        <v>91.150999999999996</v>
      </c>
      <c r="I113" s="6">
        <v>168813581</v>
      </c>
      <c r="J113" s="6" t="str">
        <f>IF(OR(COUNTIF(Monitoring!E:E, G113) &gt; 0, COUNTIF(Monitoring!H:H, G113) &gt; 0), "yes", "no")</f>
        <v>yes</v>
      </c>
      <c r="K113" s="81" t="str">
        <f t="shared" si="14"/>
        <v>Z:\FAIR_Device_data\Experiment_AugSep_2023\Video_captures\FAIR-D1\Camera1\2023-08-27\FAIR-D1_2023-08-27_09-52-31.mp4</v>
      </c>
    </row>
    <row r="114" spans="1:11" ht="14.25" customHeight="1" x14ac:dyDescent="0.25">
      <c r="A114" s="5" t="str">
        <f t="shared" si="8"/>
        <v>FAIR-D1</v>
      </c>
      <c r="B114" s="4">
        <f t="shared" si="15"/>
        <v>45165</v>
      </c>
      <c r="C114" s="9">
        <f t="shared" si="10"/>
        <v>0.41614583333333333</v>
      </c>
      <c r="D114" s="9">
        <f t="shared" si="11"/>
        <v>45165.416145833333</v>
      </c>
      <c r="E114" s="9" t="str">
        <f t="shared" si="13"/>
        <v>2023-08-27</v>
      </c>
      <c r="F114" s="10" t="s">
        <v>1557</v>
      </c>
      <c r="G114" s="10" t="str">
        <f t="shared" si="12"/>
        <v>FAIR-D1_2023-08-27_09-59-15</v>
      </c>
      <c r="H114" s="10">
        <v>14.707000000000001</v>
      </c>
      <c r="I114" s="6">
        <v>26384653</v>
      </c>
      <c r="J114" s="6" t="str">
        <f>IF(OR(COUNTIF(Monitoring!E:E, G114) &gt; 0, COUNTIF(Monitoring!H:H, G114) &gt; 0), "yes", "no")</f>
        <v>yes</v>
      </c>
      <c r="K114" s="81" t="str">
        <f t="shared" si="14"/>
        <v>Z:\FAIR_Device_data\Experiment_AugSep_2023\Video_captures\FAIR-D1\Camera1\2023-08-27\FAIR-D1_2023-08-27_09-59-15.mp4</v>
      </c>
    </row>
    <row r="115" spans="1:11" ht="14.25" customHeight="1" x14ac:dyDescent="0.25">
      <c r="A115" s="5" t="str">
        <f t="shared" si="8"/>
        <v>FAIR-D1</v>
      </c>
      <c r="B115" s="4">
        <f t="shared" si="15"/>
        <v>45165</v>
      </c>
      <c r="C115" s="9">
        <f t="shared" si="10"/>
        <v>0.42054398148148148</v>
      </c>
      <c r="D115" s="9">
        <f t="shared" si="11"/>
        <v>45165.420543981483</v>
      </c>
      <c r="E115" s="9" t="str">
        <f t="shared" si="13"/>
        <v>2023-08-27</v>
      </c>
      <c r="F115" s="10" t="s">
        <v>1558</v>
      </c>
      <c r="G115" s="10" t="str">
        <f t="shared" si="12"/>
        <v>FAIR-D1_2023-08-27_10-05-35</v>
      </c>
      <c r="H115" s="10">
        <v>31.928000000000001</v>
      </c>
      <c r="I115" s="6">
        <v>56775913</v>
      </c>
      <c r="J115" s="6" t="str">
        <f>IF(OR(COUNTIF(Monitoring!E:E, G115) &gt; 0, COUNTIF(Monitoring!H:H, G115) &gt; 0), "yes", "no")</f>
        <v>yes</v>
      </c>
      <c r="K115" s="81" t="str">
        <f t="shared" si="14"/>
        <v>Z:\FAIR_Device_data\Experiment_AugSep_2023\Video_captures\FAIR-D1\Camera1\2023-08-27\FAIR-D1_2023-08-27_10-05-35.mp4</v>
      </c>
    </row>
    <row r="116" spans="1:11" ht="14.25" customHeight="1" x14ac:dyDescent="0.25">
      <c r="A116" s="5" t="str">
        <f t="shared" si="8"/>
        <v>FAIR-D1</v>
      </c>
      <c r="B116" s="4">
        <f t="shared" si="15"/>
        <v>45165</v>
      </c>
      <c r="C116" s="9">
        <f t="shared" si="10"/>
        <v>0.42252314814814818</v>
      </c>
      <c r="D116" s="9">
        <f t="shared" si="11"/>
        <v>45165.422523148147</v>
      </c>
      <c r="E116" s="9" t="str">
        <f t="shared" si="13"/>
        <v>2023-08-27</v>
      </c>
      <c r="F116" s="10" t="s">
        <v>1559</v>
      </c>
      <c r="G116" s="10" t="str">
        <f t="shared" si="12"/>
        <v>FAIR-D1_2023-08-27_10-08-26</v>
      </c>
      <c r="H116" s="10">
        <v>12.347</v>
      </c>
      <c r="I116" s="6">
        <v>21153731</v>
      </c>
      <c r="J116" s="6" t="str">
        <f>IF(OR(COUNTIF(Monitoring!E:E, G116) &gt; 0, COUNTIF(Monitoring!H:H, G116) &gt; 0), "yes", "no")</f>
        <v>no</v>
      </c>
      <c r="K116" s="81" t="str">
        <f t="shared" si="14"/>
        <v>Z:\FAIR_Device_data\Experiment_AugSep_2023\Video_captures\FAIR-D1\Camera1\2023-08-27\FAIR-D1_2023-08-27_10-08-26.mp4</v>
      </c>
    </row>
    <row r="117" spans="1:11" ht="14.25" customHeight="1" x14ac:dyDescent="0.25">
      <c r="A117" s="5" t="str">
        <f t="shared" si="8"/>
        <v>FAIR-D1</v>
      </c>
      <c r="B117" s="4">
        <f t="shared" si="15"/>
        <v>45165</v>
      </c>
      <c r="C117" s="9">
        <f t="shared" si="10"/>
        <v>0.43144675925925924</v>
      </c>
      <c r="D117" s="9">
        <f t="shared" si="11"/>
        <v>45165.431446759256</v>
      </c>
      <c r="E117" s="9" t="str">
        <f t="shared" si="13"/>
        <v>2023-08-27</v>
      </c>
      <c r="F117" s="10" t="s">
        <v>1560</v>
      </c>
      <c r="G117" s="10" t="str">
        <f t="shared" si="12"/>
        <v>FAIR-D1_2023-08-27_10-21-17</v>
      </c>
      <c r="H117" s="10">
        <v>46.982999999999997</v>
      </c>
      <c r="I117" s="6">
        <v>84941900</v>
      </c>
      <c r="J117" s="6" t="str">
        <f>IF(OR(COUNTIF(Monitoring!E:E, G117) &gt; 0, COUNTIF(Monitoring!H:H, G117) &gt; 0), "yes", "no")</f>
        <v>yes</v>
      </c>
      <c r="K117" s="81" t="str">
        <f t="shared" si="14"/>
        <v>Z:\FAIR_Device_data\Experiment_AugSep_2023\Video_captures\FAIR-D1\Camera1\2023-08-27\FAIR-D1_2023-08-27_10-21-17.mp4</v>
      </c>
    </row>
    <row r="118" spans="1:11" ht="14.25" customHeight="1" x14ac:dyDescent="0.25">
      <c r="A118" s="5" t="str">
        <f t="shared" si="8"/>
        <v>FAIR-D1</v>
      </c>
      <c r="B118" s="4">
        <f t="shared" si="15"/>
        <v>45165</v>
      </c>
      <c r="C118" s="9">
        <f t="shared" si="10"/>
        <v>0.43737268518518518</v>
      </c>
      <c r="D118" s="9">
        <f t="shared" si="11"/>
        <v>45165.437372685185</v>
      </c>
      <c r="E118" s="9" t="str">
        <f t="shared" si="13"/>
        <v>2023-08-27</v>
      </c>
      <c r="F118" s="10" t="s">
        <v>1561</v>
      </c>
      <c r="G118" s="10" t="str">
        <f t="shared" si="12"/>
        <v>FAIR-D1_2023-08-27_10-29-49</v>
      </c>
      <c r="H118" s="10">
        <v>19.346</v>
      </c>
      <c r="I118" s="6">
        <v>32858271</v>
      </c>
      <c r="J118" s="6" t="str">
        <f>IF(OR(COUNTIF(Monitoring!E:E, G118) &gt; 0, COUNTIF(Monitoring!H:H, G118) &gt; 0), "yes", "no")</f>
        <v>yes</v>
      </c>
      <c r="K118" s="81" t="str">
        <f t="shared" si="14"/>
        <v>Z:\FAIR_Device_data\Experiment_AugSep_2023\Video_captures\FAIR-D1\Camera1\2023-08-27\FAIR-D1_2023-08-27_10-29-49.mp4</v>
      </c>
    </row>
    <row r="119" spans="1:11" ht="14.25" customHeight="1" x14ac:dyDescent="0.25">
      <c r="A119" s="5" t="str">
        <f t="shared" si="8"/>
        <v>FAIR-D1</v>
      </c>
      <c r="B119" s="4">
        <f t="shared" si="15"/>
        <v>45165</v>
      </c>
      <c r="C119" s="9">
        <f t="shared" si="10"/>
        <v>0.44118055555555558</v>
      </c>
      <c r="D119" s="9">
        <f t="shared" si="11"/>
        <v>45165.441180555557</v>
      </c>
      <c r="E119" s="9" t="str">
        <f t="shared" si="13"/>
        <v>2023-08-27</v>
      </c>
      <c r="F119" s="10" t="s">
        <v>1562</v>
      </c>
      <c r="G119" s="10" t="str">
        <f t="shared" si="12"/>
        <v>FAIR-D1_2023-08-27_10-35-18</v>
      </c>
      <c r="H119" s="10">
        <v>137.05799999999999</v>
      </c>
      <c r="I119" s="6">
        <v>259104201</v>
      </c>
      <c r="J119" s="6" t="str">
        <f>IF(OR(COUNTIF(Monitoring!E:E, G119) &gt; 0, COUNTIF(Monitoring!H:H, G119) &gt; 0), "yes", "no")</f>
        <v>yes</v>
      </c>
      <c r="K119" s="81" t="str">
        <f t="shared" si="14"/>
        <v>Z:\FAIR_Device_data\Experiment_AugSep_2023\Video_captures\FAIR-D1\Camera1\2023-08-27\FAIR-D1_2023-08-27_10-35-18.mp4</v>
      </c>
    </row>
    <row r="120" spans="1:11" ht="14.25" customHeight="1" x14ac:dyDescent="0.25">
      <c r="A120" s="5" t="str">
        <f t="shared" si="8"/>
        <v>FAIR-D1</v>
      </c>
      <c r="B120" s="4">
        <f t="shared" si="15"/>
        <v>45165</v>
      </c>
      <c r="C120" s="9">
        <f t="shared" si="10"/>
        <v>0.44545138888888891</v>
      </c>
      <c r="D120" s="9">
        <f t="shared" si="11"/>
        <v>45165.445451388892</v>
      </c>
      <c r="E120" s="9" t="str">
        <f t="shared" si="13"/>
        <v>2023-08-27</v>
      </c>
      <c r="F120" s="10" t="s">
        <v>1563</v>
      </c>
      <c r="G120" s="10" t="str">
        <f t="shared" si="12"/>
        <v>FAIR-D1_2023-08-27_10-41-27</v>
      </c>
      <c r="H120" s="10">
        <v>10.936999999999999</v>
      </c>
      <c r="I120" s="6">
        <v>18158888</v>
      </c>
      <c r="J120" s="6" t="str">
        <f>IF(OR(COUNTIF(Monitoring!E:E, G120) &gt; 0, COUNTIF(Monitoring!H:H, G120) &gt; 0), "yes", "no")</f>
        <v>yes</v>
      </c>
      <c r="K120" s="81" t="str">
        <f t="shared" si="14"/>
        <v>Z:\FAIR_Device_data\Experiment_AugSep_2023\Video_captures\FAIR-D1\Camera1\2023-08-27\FAIR-D1_2023-08-27_10-41-27.mp4</v>
      </c>
    </row>
    <row r="121" spans="1:11" ht="14.25" customHeight="1" x14ac:dyDescent="0.25">
      <c r="A121" s="5" t="str">
        <f t="shared" si="8"/>
        <v>FAIR-D1</v>
      </c>
      <c r="B121" s="4">
        <f t="shared" si="15"/>
        <v>45165</v>
      </c>
      <c r="C121" s="9">
        <f t="shared" si="10"/>
        <v>0.44664351851851852</v>
      </c>
      <c r="D121" s="9">
        <f t="shared" si="11"/>
        <v>45165.446643518517</v>
      </c>
      <c r="E121" s="9" t="str">
        <f t="shared" si="13"/>
        <v>2023-08-27</v>
      </c>
      <c r="F121" s="10" t="s">
        <v>1564</v>
      </c>
      <c r="G121" s="10" t="str">
        <f t="shared" si="12"/>
        <v>FAIR-D1_2023-08-27_10-43-10</v>
      </c>
      <c r="H121" s="10">
        <v>23.611000000000001</v>
      </c>
      <c r="I121" s="6">
        <v>43759869</v>
      </c>
      <c r="J121" s="6" t="str">
        <f>IF(OR(COUNTIF(Monitoring!E:E, G121) &gt; 0, COUNTIF(Monitoring!H:H, G121) &gt; 0), "yes", "no")</f>
        <v>yes</v>
      </c>
      <c r="K121" s="81" t="str">
        <f t="shared" si="14"/>
        <v>Z:\FAIR_Device_data\Experiment_AugSep_2023\Video_captures\FAIR-D1\Camera1\2023-08-27\FAIR-D1_2023-08-27_10-43-10.mp4</v>
      </c>
    </row>
    <row r="122" spans="1:11" ht="14.25" customHeight="1" x14ac:dyDescent="0.25">
      <c r="A122" s="5" t="str">
        <f t="shared" si="8"/>
        <v>FAIR-D1</v>
      </c>
      <c r="B122" s="4">
        <f t="shared" si="15"/>
        <v>45165</v>
      </c>
      <c r="C122" s="9">
        <f t="shared" si="10"/>
        <v>0.46336805555555555</v>
      </c>
      <c r="D122" s="9">
        <f t="shared" si="11"/>
        <v>45165.463368055556</v>
      </c>
      <c r="E122" s="9" t="str">
        <f t="shared" si="13"/>
        <v>2023-08-27</v>
      </c>
      <c r="F122" s="10" t="s">
        <v>1565</v>
      </c>
      <c r="G122" s="10" t="str">
        <f t="shared" si="12"/>
        <v>FAIR-D1_2023-08-27_11-07-15</v>
      </c>
      <c r="H122" s="10">
        <v>13.358000000000001</v>
      </c>
      <c r="I122" s="6">
        <v>23136775</v>
      </c>
      <c r="J122" s="6" t="str">
        <f>IF(OR(COUNTIF(Monitoring!E:E, G122) &gt; 0, COUNTIF(Monitoring!H:H, G122) &gt; 0), "yes", "no")</f>
        <v>yes</v>
      </c>
      <c r="K122" s="81" t="str">
        <f t="shared" si="14"/>
        <v>Z:\FAIR_Device_data\Experiment_AugSep_2023\Video_captures\FAIR-D1\Camera1\2023-08-27\FAIR-D1_2023-08-27_11-07-15.mp4</v>
      </c>
    </row>
    <row r="123" spans="1:11" ht="14.25" customHeight="1" x14ac:dyDescent="0.25">
      <c r="A123" s="5" t="str">
        <f t="shared" si="8"/>
        <v>FAIR-D1</v>
      </c>
      <c r="B123" s="4">
        <f t="shared" si="15"/>
        <v>45165</v>
      </c>
      <c r="C123" s="9">
        <f t="shared" si="10"/>
        <v>0.46394675925925927</v>
      </c>
      <c r="D123" s="9">
        <f t="shared" si="11"/>
        <v>45165.463946759257</v>
      </c>
      <c r="E123" s="9" t="str">
        <f t="shared" si="13"/>
        <v>2023-08-27</v>
      </c>
      <c r="F123" s="10" t="s">
        <v>1566</v>
      </c>
      <c r="G123" s="10" t="str">
        <f t="shared" si="12"/>
        <v>FAIR-D1_2023-08-27_11-08-05</v>
      </c>
      <c r="H123" s="10">
        <v>11.733000000000001</v>
      </c>
      <c r="I123" s="6">
        <v>19829459</v>
      </c>
      <c r="J123" s="6" t="str">
        <f>IF(OR(COUNTIF(Monitoring!E:E, G123) &gt; 0, COUNTIF(Monitoring!H:H, G123) &gt; 0), "yes", "no")</f>
        <v>no</v>
      </c>
      <c r="K123" s="81" t="str">
        <f t="shared" si="14"/>
        <v>Z:\FAIR_Device_data\Experiment_AugSep_2023\Video_captures\FAIR-D1\Camera1\2023-08-27\FAIR-D1_2023-08-27_11-08-05.mp4</v>
      </c>
    </row>
    <row r="124" spans="1:11" ht="14.25" customHeight="1" x14ac:dyDescent="0.25">
      <c r="A124" s="5" t="str">
        <f t="shared" si="8"/>
        <v>FAIR-D1</v>
      </c>
      <c r="B124" s="4">
        <f t="shared" si="15"/>
        <v>45165</v>
      </c>
      <c r="C124" s="9">
        <f t="shared" si="10"/>
        <v>0.46440972222222221</v>
      </c>
      <c r="D124" s="9">
        <f t="shared" si="11"/>
        <v>45165.464409722219</v>
      </c>
      <c r="E124" s="9" t="str">
        <f t="shared" si="13"/>
        <v>2023-08-27</v>
      </c>
      <c r="F124" s="10" t="s">
        <v>1567</v>
      </c>
      <c r="G124" s="10" t="str">
        <f t="shared" si="12"/>
        <v>FAIR-D1_2023-08-27_11-08-45</v>
      </c>
      <c r="H124" s="10">
        <v>15.462</v>
      </c>
      <c r="I124" s="6">
        <v>25211041</v>
      </c>
      <c r="J124" s="6" t="str">
        <f>IF(OR(COUNTIF(Monitoring!E:E, G124) &gt; 0, COUNTIF(Monitoring!H:H, G124) &gt; 0), "yes", "no")</f>
        <v>yes</v>
      </c>
      <c r="K124" s="81" t="str">
        <f t="shared" si="14"/>
        <v>Z:\FAIR_Device_data\Experiment_AugSep_2023\Video_captures\FAIR-D1\Camera1\2023-08-27\FAIR-D1_2023-08-27_11-08-45.mp4</v>
      </c>
    </row>
    <row r="125" spans="1:11" ht="14.25" customHeight="1" x14ac:dyDescent="0.25">
      <c r="A125" s="5" t="str">
        <f t="shared" si="8"/>
        <v>FAIR-D1</v>
      </c>
      <c r="B125" s="4">
        <f t="shared" si="15"/>
        <v>45165</v>
      </c>
      <c r="C125" s="9">
        <f t="shared" si="10"/>
        <v>0.46489583333333334</v>
      </c>
      <c r="D125" s="9">
        <f t="shared" si="11"/>
        <v>45165.464895833335</v>
      </c>
      <c r="E125" s="9" t="str">
        <f t="shared" si="13"/>
        <v>2023-08-27</v>
      </c>
      <c r="F125" s="10" t="s">
        <v>1568</v>
      </c>
      <c r="G125" s="10" t="str">
        <f t="shared" si="12"/>
        <v>FAIR-D1_2023-08-27_11-09-27</v>
      </c>
      <c r="H125" s="10">
        <v>22.994</v>
      </c>
      <c r="I125" s="6">
        <v>40290861</v>
      </c>
      <c r="J125" s="6" t="str">
        <f>IF(OR(COUNTIF(Monitoring!E:E, G125) &gt; 0, COUNTIF(Monitoring!H:H, G125) &gt; 0), "yes", "no")</f>
        <v>yes</v>
      </c>
      <c r="K125" s="81" t="str">
        <f t="shared" si="14"/>
        <v>Z:\FAIR_Device_data\Experiment_AugSep_2023\Video_captures\FAIR-D1\Camera1\2023-08-27\FAIR-D1_2023-08-27_11-09-27.mp4</v>
      </c>
    </row>
    <row r="126" spans="1:11" ht="14.25" customHeight="1" x14ac:dyDescent="0.25">
      <c r="A126" s="5" t="str">
        <f t="shared" si="8"/>
        <v>FAIR-D1</v>
      </c>
      <c r="B126" s="4">
        <f t="shared" si="15"/>
        <v>45165</v>
      </c>
      <c r="C126" s="9">
        <f t="shared" si="10"/>
        <v>0.4729976851851852</v>
      </c>
      <c r="D126" s="9">
        <f t="shared" si="11"/>
        <v>45165.472997685189</v>
      </c>
      <c r="E126" s="9" t="str">
        <f t="shared" si="13"/>
        <v>2023-08-27</v>
      </c>
      <c r="F126" s="10" t="s">
        <v>1569</v>
      </c>
      <c r="G126" s="10" t="str">
        <f t="shared" si="12"/>
        <v>FAIR-D1_2023-08-27_11-21-07</v>
      </c>
      <c r="H126" s="10">
        <v>34.396000000000001</v>
      </c>
      <c r="I126" s="6">
        <v>62155586</v>
      </c>
      <c r="J126" s="6" t="str">
        <f>IF(OR(COUNTIF(Monitoring!E:E, G126) &gt; 0, COUNTIF(Monitoring!H:H, G126) &gt; 0), "yes", "no")</f>
        <v>yes</v>
      </c>
      <c r="K126" s="81" t="str">
        <f t="shared" si="14"/>
        <v>Z:\FAIR_Device_data\Experiment_AugSep_2023\Video_captures\FAIR-D1\Camera1\2023-08-27\FAIR-D1_2023-08-27_11-21-07.mp4</v>
      </c>
    </row>
    <row r="127" spans="1:11" ht="14.25" customHeight="1" x14ac:dyDescent="0.25">
      <c r="A127" s="5" t="str">
        <f t="shared" si="8"/>
        <v>FAIR-D1</v>
      </c>
      <c r="B127" s="4">
        <f t="shared" si="15"/>
        <v>45165</v>
      </c>
      <c r="C127" s="9">
        <f t="shared" si="10"/>
        <v>0.48256944444444444</v>
      </c>
      <c r="D127" s="9">
        <f t="shared" si="11"/>
        <v>45165.482569444444</v>
      </c>
      <c r="E127" s="9" t="str">
        <f t="shared" si="13"/>
        <v>2023-08-27</v>
      </c>
      <c r="F127" s="10" t="s">
        <v>1570</v>
      </c>
      <c r="G127" s="10" t="str">
        <f t="shared" si="12"/>
        <v>FAIR-D1_2023-08-27_11-34-54</v>
      </c>
      <c r="H127" s="10">
        <v>30.888999999999999</v>
      </c>
      <c r="I127" s="6">
        <v>55421669</v>
      </c>
      <c r="J127" s="6" t="str">
        <f>IF(OR(COUNTIF(Monitoring!E:E, G127) &gt; 0, COUNTIF(Monitoring!H:H, G127) &gt; 0), "yes", "no")</f>
        <v>yes</v>
      </c>
      <c r="K127" s="81" t="str">
        <f t="shared" si="14"/>
        <v>Z:\FAIR_Device_data\Experiment_AugSep_2023\Video_captures\FAIR-D1\Camera1\2023-08-27\FAIR-D1_2023-08-27_11-34-54.mp4</v>
      </c>
    </row>
    <row r="128" spans="1:11" ht="14.25" customHeight="1" x14ac:dyDescent="0.25">
      <c r="A128" s="5" t="str">
        <f t="shared" si="8"/>
        <v>FAIR-D1</v>
      </c>
      <c r="B128" s="4">
        <f t="shared" si="15"/>
        <v>45165</v>
      </c>
      <c r="C128" s="9">
        <f t="shared" si="10"/>
        <v>0.48344907407407406</v>
      </c>
      <c r="D128" s="9">
        <f t="shared" si="11"/>
        <v>45165.483449074076</v>
      </c>
      <c r="E128" s="9" t="str">
        <f t="shared" si="13"/>
        <v>2023-08-27</v>
      </c>
      <c r="F128" s="10" t="s">
        <v>1571</v>
      </c>
      <c r="G128" s="10" t="str">
        <f t="shared" si="12"/>
        <v>FAIR-D1_2023-08-27_11-36-10</v>
      </c>
      <c r="H128" s="10">
        <v>19.032</v>
      </c>
      <c r="I128" s="6">
        <v>34940386</v>
      </c>
      <c r="J128" s="6" t="str">
        <f>IF(OR(COUNTIF(Monitoring!E:E, G128) &gt; 0, COUNTIF(Monitoring!H:H, G128) &gt; 0), "yes", "no")</f>
        <v>yes</v>
      </c>
      <c r="K128" s="81" t="str">
        <f t="shared" si="14"/>
        <v>Z:\FAIR_Device_data\Experiment_AugSep_2023\Video_captures\FAIR-D1\Camera1\2023-08-27\FAIR-D1_2023-08-27_11-36-10.mp4</v>
      </c>
    </row>
    <row r="129" spans="1:11" ht="14.25" customHeight="1" x14ac:dyDescent="0.25">
      <c r="A129" s="5" t="str">
        <f t="shared" si="8"/>
        <v>FAIR-D1</v>
      </c>
      <c r="B129" s="4">
        <f t="shared" si="15"/>
        <v>45165</v>
      </c>
      <c r="C129" s="9">
        <f t="shared" si="10"/>
        <v>0.48454861111111114</v>
      </c>
      <c r="D129" s="9">
        <f t="shared" si="11"/>
        <v>45165.484548611108</v>
      </c>
      <c r="E129" s="9" t="str">
        <f t="shared" si="13"/>
        <v>2023-08-27</v>
      </c>
      <c r="F129" s="10" t="s">
        <v>1572</v>
      </c>
      <c r="G129" s="10" t="str">
        <f t="shared" si="12"/>
        <v>FAIR-D1_2023-08-27_11-37-45</v>
      </c>
      <c r="H129" s="10">
        <v>11.18</v>
      </c>
      <c r="I129" s="6">
        <v>18790313</v>
      </c>
      <c r="J129" s="6" t="str">
        <f>IF(OR(COUNTIF(Monitoring!E:E, G129) &gt; 0, COUNTIF(Monitoring!H:H, G129) &gt; 0), "yes", "no")</f>
        <v>yes</v>
      </c>
      <c r="K129" s="81" t="str">
        <f t="shared" si="14"/>
        <v>Z:\FAIR_Device_data\Experiment_AugSep_2023\Video_captures\FAIR-D1\Camera1\2023-08-27\FAIR-D1_2023-08-27_11-37-45.mp4</v>
      </c>
    </row>
    <row r="130" spans="1:11" ht="14.25" customHeight="1" x14ac:dyDescent="0.25">
      <c r="A130" s="5" t="str">
        <f t="shared" ref="A130:A193" si="16">+LEFT(G130,7)</f>
        <v>FAIR-D1</v>
      </c>
      <c r="B130" s="4">
        <f t="shared" ref="B130:B161" si="17">VALUE(MID(G130, FIND("_", G130)+1,10))</f>
        <v>45165</v>
      </c>
      <c r="C130" s="9">
        <f t="shared" ref="C130:C193" si="18">IF(ISBLANK(G130),"",TIME(LEFT(RIGHT(G130,8),2),LEFT(RIGHT(G130,5),2),RIGHT(G130,2)))</f>
        <v>0.4851388888888889</v>
      </c>
      <c r="D130" s="9">
        <f t="shared" ref="D130:D193" si="19">+B130+C130</f>
        <v>45165.485138888886</v>
      </c>
      <c r="E130" s="9" t="str">
        <f t="shared" si="13"/>
        <v>2023-08-27</v>
      </c>
      <c r="F130" s="10" t="s">
        <v>1573</v>
      </c>
      <c r="G130" s="10" t="str">
        <f t="shared" ref="G130:G193" si="20">+LEFT(F130,27)</f>
        <v>FAIR-D1_2023-08-27_11-38-36</v>
      </c>
      <c r="H130" s="10">
        <v>68.995000000000005</v>
      </c>
      <c r="I130" s="6">
        <v>128713143</v>
      </c>
      <c r="J130" s="6" t="str">
        <f>IF(OR(COUNTIF(Monitoring!E:E, G130) &gt; 0, COUNTIF(Monitoring!H:H, G130) &gt; 0), "yes", "no")</f>
        <v>yes</v>
      </c>
      <c r="K130" s="81" t="str">
        <f t="shared" si="14"/>
        <v>Z:\FAIR_Device_data\Experiment_AugSep_2023\Video_captures\FAIR-D1\Camera1\2023-08-27\FAIR-D1_2023-08-27_11-38-36.mp4</v>
      </c>
    </row>
    <row r="131" spans="1:11" ht="14.25" customHeight="1" x14ac:dyDescent="0.25">
      <c r="A131" s="5" t="str">
        <f t="shared" si="16"/>
        <v>FAIR-D1</v>
      </c>
      <c r="B131" s="4">
        <f t="shared" si="17"/>
        <v>45165</v>
      </c>
      <c r="C131" s="9">
        <f t="shared" si="18"/>
        <v>0.49287037037037035</v>
      </c>
      <c r="D131" s="9">
        <f t="shared" si="19"/>
        <v>45165.49287037037</v>
      </c>
      <c r="E131" s="9" t="str">
        <f t="shared" ref="E131:E194" si="21">+_xlfn.CONCAT(YEAR(B131),"-",TEXT(MONTH(B131),"00"),"-",TEXT(DAY(B131),"00"))</f>
        <v>2023-08-27</v>
      </c>
      <c r="F131" s="10" t="s">
        <v>1574</v>
      </c>
      <c r="G131" s="10" t="str">
        <f t="shared" si="20"/>
        <v>FAIR-D1_2023-08-27_11-49-44</v>
      </c>
      <c r="H131" s="10">
        <v>10.798</v>
      </c>
      <c r="I131" s="6">
        <v>17893091</v>
      </c>
      <c r="J131" s="6" t="str">
        <f>IF(OR(COUNTIF(Monitoring!E:E, G131) &gt; 0, COUNTIF(Monitoring!H:H, G131) &gt; 0), "yes", "no")</f>
        <v>yes</v>
      </c>
      <c r="K131" s="81" t="str">
        <f t="shared" ref="K131:K194" si="22">HYPERLINK(_xlfn.CONCAT("Z:\FAIR_Device_data\Experiment_AugSep_2023","\","Video_captures","\",A131,"\","Camera1","\",E131,"\",F131))</f>
        <v>Z:\FAIR_Device_data\Experiment_AugSep_2023\Video_captures\FAIR-D1\Camera1\2023-08-27\FAIR-D1_2023-08-27_11-49-44.mp4</v>
      </c>
    </row>
    <row r="132" spans="1:11" ht="14.25" customHeight="1" x14ac:dyDescent="0.25">
      <c r="A132" s="5" t="str">
        <f t="shared" si="16"/>
        <v>FAIR-D1</v>
      </c>
      <c r="B132" s="4">
        <f t="shared" si="17"/>
        <v>45165</v>
      </c>
      <c r="C132" s="9">
        <f t="shared" si="18"/>
        <v>0.50583333333333336</v>
      </c>
      <c r="D132" s="9">
        <f t="shared" si="19"/>
        <v>45165.505833333336</v>
      </c>
      <c r="E132" s="9" t="str">
        <f t="shared" si="21"/>
        <v>2023-08-27</v>
      </c>
      <c r="F132" s="10" t="s">
        <v>1575</v>
      </c>
      <c r="G132" s="10" t="str">
        <f t="shared" si="20"/>
        <v>FAIR-D1_2023-08-27_12-08-24</v>
      </c>
      <c r="H132" s="10">
        <v>10.992000000000001</v>
      </c>
      <c r="I132" s="6">
        <v>18109170</v>
      </c>
      <c r="J132" s="6" t="str">
        <f>IF(OR(COUNTIF(Monitoring!E:E, G132) &gt; 0, COUNTIF(Monitoring!H:H, G132) &gt; 0), "yes", "no")</f>
        <v>yes</v>
      </c>
      <c r="K132" s="81" t="str">
        <f t="shared" si="22"/>
        <v>Z:\FAIR_Device_data\Experiment_AugSep_2023\Video_captures\FAIR-D1\Camera1\2023-08-27\FAIR-D1_2023-08-27_12-08-24.mp4</v>
      </c>
    </row>
    <row r="133" spans="1:11" ht="14.25" customHeight="1" x14ac:dyDescent="0.25">
      <c r="A133" s="5" t="str">
        <f t="shared" si="16"/>
        <v>FAIR-D1</v>
      </c>
      <c r="B133" s="4">
        <f t="shared" si="17"/>
        <v>45165</v>
      </c>
      <c r="C133" s="9">
        <f t="shared" si="18"/>
        <v>0.5081134259259259</v>
      </c>
      <c r="D133" s="9">
        <f t="shared" si="19"/>
        <v>45165.508113425924</v>
      </c>
      <c r="E133" s="9" t="str">
        <f t="shared" si="21"/>
        <v>2023-08-27</v>
      </c>
      <c r="F133" s="10" t="s">
        <v>1576</v>
      </c>
      <c r="G133" s="10" t="str">
        <f t="shared" si="20"/>
        <v>FAIR-D1_2023-08-27_12-11-41</v>
      </c>
      <c r="H133" s="10">
        <v>10.871</v>
      </c>
      <c r="I133" s="6">
        <v>18108124</v>
      </c>
      <c r="J133" s="6" t="str">
        <f>IF(OR(COUNTIF(Monitoring!E:E, G133) &gt; 0, COUNTIF(Monitoring!H:H, G133) &gt; 0), "yes", "no")</f>
        <v>yes</v>
      </c>
      <c r="K133" s="81" t="str">
        <f t="shared" si="22"/>
        <v>Z:\FAIR_Device_data\Experiment_AugSep_2023\Video_captures\FAIR-D1\Camera1\2023-08-27\FAIR-D1_2023-08-27_12-11-41.mp4</v>
      </c>
    </row>
    <row r="134" spans="1:11" ht="14.25" customHeight="1" x14ac:dyDescent="0.25">
      <c r="A134" s="5" t="str">
        <f t="shared" si="16"/>
        <v>FAIR-D1</v>
      </c>
      <c r="B134" s="4">
        <f t="shared" si="17"/>
        <v>45165</v>
      </c>
      <c r="C134" s="9">
        <f t="shared" si="18"/>
        <v>0.50940972222222225</v>
      </c>
      <c r="D134" s="9">
        <f t="shared" si="19"/>
        <v>45165.509409722225</v>
      </c>
      <c r="E134" s="9" t="str">
        <f t="shared" si="21"/>
        <v>2023-08-27</v>
      </c>
      <c r="F134" s="10" t="s">
        <v>1577</v>
      </c>
      <c r="G134" s="10" t="str">
        <f t="shared" si="20"/>
        <v>FAIR-D1_2023-08-27_12-13-33</v>
      </c>
      <c r="H134" s="10">
        <v>24.706</v>
      </c>
      <c r="I134" s="6">
        <v>46364944</v>
      </c>
      <c r="J134" s="6" t="str">
        <f>IF(OR(COUNTIF(Monitoring!E:E, G134) &gt; 0, COUNTIF(Monitoring!H:H, G134) &gt; 0), "yes", "no")</f>
        <v>yes</v>
      </c>
      <c r="K134" s="81" t="str">
        <f t="shared" si="22"/>
        <v>Z:\FAIR_Device_data\Experiment_AugSep_2023\Video_captures\FAIR-D1\Camera1\2023-08-27\FAIR-D1_2023-08-27_12-13-33.mp4</v>
      </c>
    </row>
    <row r="135" spans="1:11" ht="14.25" customHeight="1" x14ac:dyDescent="0.25">
      <c r="A135" s="5" t="str">
        <f t="shared" si="16"/>
        <v>FAIR-D1</v>
      </c>
      <c r="B135" s="4">
        <f t="shared" si="17"/>
        <v>45165</v>
      </c>
      <c r="C135" s="9">
        <f t="shared" si="18"/>
        <v>0.5405092592592593</v>
      </c>
      <c r="D135" s="9">
        <f t="shared" si="19"/>
        <v>45165.540509259263</v>
      </c>
      <c r="E135" s="9" t="str">
        <f t="shared" si="21"/>
        <v>2023-08-27</v>
      </c>
      <c r="F135" s="10" t="s">
        <v>1578</v>
      </c>
      <c r="G135" s="10" t="str">
        <f t="shared" si="20"/>
        <v>FAIR-D1_2023-08-27_12-58-20</v>
      </c>
      <c r="H135" s="10">
        <v>11.098000000000001</v>
      </c>
      <c r="I135" s="6">
        <v>18323151</v>
      </c>
      <c r="J135" s="6" t="str">
        <f>IF(OR(COUNTIF(Monitoring!E:E, G135) &gt; 0, COUNTIF(Monitoring!H:H, G135) &gt; 0), "yes", "no")</f>
        <v>yes</v>
      </c>
      <c r="K135" s="81" t="str">
        <f t="shared" si="22"/>
        <v>Z:\FAIR_Device_data\Experiment_AugSep_2023\Video_captures\FAIR-D1\Camera1\2023-08-27\FAIR-D1_2023-08-27_12-58-20.mp4</v>
      </c>
    </row>
    <row r="136" spans="1:11" ht="14.25" customHeight="1" x14ac:dyDescent="0.25">
      <c r="A136" s="5" t="str">
        <f t="shared" si="16"/>
        <v>FAIR-D1</v>
      </c>
      <c r="B136" s="4">
        <f t="shared" si="17"/>
        <v>45165</v>
      </c>
      <c r="C136" s="9">
        <f t="shared" si="18"/>
        <v>0.5549074074074074</v>
      </c>
      <c r="D136" s="9">
        <f t="shared" si="19"/>
        <v>45165.554907407408</v>
      </c>
      <c r="E136" s="9" t="str">
        <f t="shared" si="21"/>
        <v>2023-08-27</v>
      </c>
      <c r="F136" s="10" t="s">
        <v>1579</v>
      </c>
      <c r="G136" s="10" t="str">
        <f t="shared" si="20"/>
        <v>FAIR-D1_2023-08-27_13-19-04</v>
      </c>
      <c r="H136" s="10">
        <v>11.090999999999999</v>
      </c>
      <c r="I136" s="6">
        <v>18238592</v>
      </c>
      <c r="J136" s="6" t="str">
        <f>IF(OR(COUNTIF(Monitoring!E:E, G136) &gt; 0, COUNTIF(Monitoring!H:H, G136) &gt; 0), "yes", "no")</f>
        <v>yes</v>
      </c>
      <c r="K136" s="81" t="str">
        <f t="shared" si="22"/>
        <v>Z:\FAIR_Device_data\Experiment_AugSep_2023\Video_captures\FAIR-D1\Camera1\2023-08-27\FAIR-D1_2023-08-27_13-19-04.mp4</v>
      </c>
    </row>
    <row r="137" spans="1:11" ht="14.25" customHeight="1" x14ac:dyDescent="0.25">
      <c r="A137" s="5" t="str">
        <f t="shared" si="16"/>
        <v>FAIR-D1</v>
      </c>
      <c r="B137" s="4">
        <f t="shared" si="17"/>
        <v>45165</v>
      </c>
      <c r="C137" s="9">
        <f t="shared" si="18"/>
        <v>0.56244212962962958</v>
      </c>
      <c r="D137" s="9">
        <f t="shared" si="19"/>
        <v>45165.562442129631</v>
      </c>
      <c r="E137" s="9" t="str">
        <f t="shared" si="21"/>
        <v>2023-08-27</v>
      </c>
      <c r="F137" s="10" t="s">
        <v>1580</v>
      </c>
      <c r="G137" s="10" t="str">
        <f t="shared" si="20"/>
        <v>FAIR-D1_2023-08-27_13-29-55</v>
      </c>
      <c r="H137" s="10">
        <v>21.212</v>
      </c>
      <c r="I137" s="6">
        <v>36390165</v>
      </c>
      <c r="J137" s="6" t="str">
        <f>IF(OR(COUNTIF(Monitoring!E:E, G137) &gt; 0, COUNTIF(Monitoring!H:H, G137) &gt; 0), "yes", "no")</f>
        <v>yes</v>
      </c>
      <c r="K137" s="81" t="str">
        <f t="shared" si="22"/>
        <v>Z:\FAIR_Device_data\Experiment_AugSep_2023\Video_captures\FAIR-D1\Camera1\2023-08-27\FAIR-D1_2023-08-27_13-29-55.mp4</v>
      </c>
    </row>
    <row r="138" spans="1:11" ht="14.25" customHeight="1" x14ac:dyDescent="0.25">
      <c r="A138" s="5" t="str">
        <f t="shared" si="16"/>
        <v>FAIR-D1</v>
      </c>
      <c r="B138" s="4">
        <f t="shared" si="17"/>
        <v>45165</v>
      </c>
      <c r="C138" s="9">
        <f t="shared" si="18"/>
        <v>0.57021990740740736</v>
      </c>
      <c r="D138" s="9">
        <f t="shared" si="19"/>
        <v>45165.570219907408</v>
      </c>
      <c r="E138" s="9" t="str">
        <f t="shared" si="21"/>
        <v>2023-08-27</v>
      </c>
      <c r="F138" s="10" t="s">
        <v>1581</v>
      </c>
      <c r="G138" s="10" t="str">
        <f t="shared" si="20"/>
        <v>FAIR-D1_2023-08-27_13-41-07</v>
      </c>
      <c r="H138" s="10">
        <v>11.635</v>
      </c>
      <c r="I138" s="6">
        <v>19144325</v>
      </c>
      <c r="J138" s="6" t="str">
        <f>IF(OR(COUNTIF(Monitoring!E:E, G138) &gt; 0, COUNTIF(Monitoring!H:H, G138) &gt; 0), "yes", "no")</f>
        <v>yes</v>
      </c>
      <c r="K138" s="81" t="str">
        <f t="shared" si="22"/>
        <v>Z:\FAIR_Device_data\Experiment_AugSep_2023\Video_captures\FAIR-D1\Camera1\2023-08-27\FAIR-D1_2023-08-27_13-41-07.mp4</v>
      </c>
    </row>
    <row r="139" spans="1:11" ht="14.25" customHeight="1" x14ac:dyDescent="0.25">
      <c r="A139" s="5" t="str">
        <f t="shared" si="16"/>
        <v>FAIR-D1</v>
      </c>
      <c r="B139" s="4">
        <f t="shared" si="17"/>
        <v>45165</v>
      </c>
      <c r="C139" s="9">
        <f t="shared" si="18"/>
        <v>0.57103009259259263</v>
      </c>
      <c r="D139" s="9">
        <f t="shared" si="19"/>
        <v>45165.571030092593</v>
      </c>
      <c r="E139" s="9" t="str">
        <f t="shared" si="21"/>
        <v>2023-08-27</v>
      </c>
      <c r="F139" s="10" t="s">
        <v>1582</v>
      </c>
      <c r="G139" s="10" t="str">
        <f t="shared" si="20"/>
        <v>FAIR-D1_2023-08-27_13-42-17</v>
      </c>
      <c r="H139" s="10">
        <v>67.988</v>
      </c>
      <c r="I139" s="6">
        <v>123007346</v>
      </c>
      <c r="J139" s="6" t="str">
        <f>IF(OR(COUNTIF(Monitoring!E:E, G139) &gt; 0, COUNTIF(Monitoring!H:H, G139) &gt; 0), "yes", "no")</f>
        <v>yes</v>
      </c>
      <c r="K139" s="81" t="str">
        <f t="shared" si="22"/>
        <v>Z:\FAIR_Device_data\Experiment_AugSep_2023\Video_captures\FAIR-D1\Camera1\2023-08-27\FAIR-D1_2023-08-27_13-42-17.mp4</v>
      </c>
    </row>
    <row r="140" spans="1:11" ht="14.25" customHeight="1" x14ac:dyDescent="0.25">
      <c r="A140" s="5" t="str">
        <f t="shared" si="16"/>
        <v>FAIR-D1</v>
      </c>
      <c r="B140" s="4">
        <f t="shared" si="17"/>
        <v>45165</v>
      </c>
      <c r="C140" s="9">
        <f t="shared" si="18"/>
        <v>0.57240740740740736</v>
      </c>
      <c r="D140" s="9">
        <f t="shared" si="19"/>
        <v>45165.57240740741</v>
      </c>
      <c r="E140" s="9" t="str">
        <f t="shared" si="21"/>
        <v>2023-08-27</v>
      </c>
      <c r="F140" s="10" t="s">
        <v>1583</v>
      </c>
      <c r="G140" s="10" t="str">
        <f t="shared" si="20"/>
        <v>FAIR-D1_2023-08-27_13-44-16</v>
      </c>
      <c r="H140" s="10">
        <v>30.170999999999999</v>
      </c>
      <c r="I140" s="6">
        <v>51157177</v>
      </c>
      <c r="J140" s="6" t="str">
        <f>IF(OR(COUNTIF(Monitoring!E:E, G140) &gt; 0, COUNTIF(Monitoring!H:H, G140) &gt; 0), "yes", "no")</f>
        <v>yes</v>
      </c>
      <c r="K140" s="81" t="str">
        <f t="shared" si="22"/>
        <v>Z:\FAIR_Device_data\Experiment_AugSep_2023\Video_captures\FAIR-D1\Camera1\2023-08-27\FAIR-D1_2023-08-27_13-44-16.mp4</v>
      </c>
    </row>
    <row r="141" spans="1:11" ht="14.25" customHeight="1" x14ac:dyDescent="0.25">
      <c r="A141" s="5" t="str">
        <f t="shared" si="16"/>
        <v>FAIR-D1</v>
      </c>
      <c r="B141" s="4">
        <f t="shared" si="17"/>
        <v>45165</v>
      </c>
      <c r="C141" s="9">
        <f t="shared" si="18"/>
        <v>0.58834490740740741</v>
      </c>
      <c r="D141" s="9">
        <f t="shared" si="19"/>
        <v>45165.58834490741</v>
      </c>
      <c r="E141" s="9" t="str">
        <f t="shared" si="21"/>
        <v>2023-08-27</v>
      </c>
      <c r="F141" s="10" t="s">
        <v>1584</v>
      </c>
      <c r="G141" s="10" t="str">
        <f t="shared" si="20"/>
        <v>FAIR-D1_2023-08-27_14-07-13</v>
      </c>
      <c r="H141" s="10">
        <v>27.984000000000002</v>
      </c>
      <c r="I141" s="6">
        <v>48059984</v>
      </c>
      <c r="J141" s="6" t="str">
        <f>IF(OR(COUNTIF(Monitoring!E:E, G141) &gt; 0, COUNTIF(Monitoring!H:H, G141) &gt; 0), "yes", "no")</f>
        <v>yes</v>
      </c>
      <c r="K141" s="81" t="str">
        <f t="shared" si="22"/>
        <v>Z:\FAIR_Device_data\Experiment_AugSep_2023\Video_captures\FAIR-D1\Camera1\2023-08-27\FAIR-D1_2023-08-27_14-07-13.mp4</v>
      </c>
    </row>
    <row r="142" spans="1:11" ht="14.25" customHeight="1" x14ac:dyDescent="0.25">
      <c r="A142" s="5" t="str">
        <f t="shared" si="16"/>
        <v>FAIR-D1</v>
      </c>
      <c r="B142" s="4">
        <f t="shared" si="17"/>
        <v>45165</v>
      </c>
      <c r="C142" s="9">
        <f t="shared" si="18"/>
        <v>0.59089120370370374</v>
      </c>
      <c r="D142" s="9">
        <f t="shared" si="19"/>
        <v>45165.590891203705</v>
      </c>
      <c r="E142" s="9" t="str">
        <f t="shared" si="21"/>
        <v>2023-08-27</v>
      </c>
      <c r="F142" s="10" t="s">
        <v>1585</v>
      </c>
      <c r="G142" s="10" t="str">
        <f t="shared" si="20"/>
        <v>FAIR-D1_2023-08-27_14-10-53</v>
      </c>
      <c r="H142" s="10">
        <v>12.82</v>
      </c>
      <c r="I142" s="6">
        <v>21856345</v>
      </c>
      <c r="J142" s="6" t="str">
        <f>IF(OR(COUNTIF(Monitoring!E:E, G142) &gt; 0, COUNTIF(Monitoring!H:H, G142) &gt; 0), "yes", "no")</f>
        <v>yes</v>
      </c>
      <c r="K142" s="81" t="str">
        <f t="shared" si="22"/>
        <v>Z:\FAIR_Device_data\Experiment_AugSep_2023\Video_captures\FAIR-D1\Camera1\2023-08-27\FAIR-D1_2023-08-27_14-10-53.mp4</v>
      </c>
    </row>
    <row r="143" spans="1:11" ht="14.25" customHeight="1" x14ac:dyDescent="0.25">
      <c r="A143" s="5" t="str">
        <f t="shared" si="16"/>
        <v>FAIR-D1</v>
      </c>
      <c r="B143" s="4">
        <f t="shared" si="17"/>
        <v>45165</v>
      </c>
      <c r="C143" s="9">
        <f t="shared" si="18"/>
        <v>0.59302083333333333</v>
      </c>
      <c r="D143" s="9">
        <f t="shared" si="19"/>
        <v>45165.59302083333</v>
      </c>
      <c r="E143" s="9" t="str">
        <f t="shared" si="21"/>
        <v>2023-08-27</v>
      </c>
      <c r="F143" s="10" t="s">
        <v>1586</v>
      </c>
      <c r="G143" s="10" t="str">
        <f t="shared" si="20"/>
        <v>FAIR-D1_2023-08-27_14-13-57</v>
      </c>
      <c r="H143" s="10">
        <v>11.778</v>
      </c>
      <c r="I143" s="6">
        <v>19882183</v>
      </c>
      <c r="J143" s="6" t="str">
        <f>IF(OR(COUNTIF(Monitoring!E:E, G143) &gt; 0, COUNTIF(Monitoring!H:H, G143) &gt; 0), "yes", "no")</f>
        <v>yes</v>
      </c>
      <c r="K143" s="81" t="str">
        <f t="shared" si="22"/>
        <v>Z:\FAIR_Device_data\Experiment_AugSep_2023\Video_captures\FAIR-D1\Camera1\2023-08-27\FAIR-D1_2023-08-27_14-13-57.mp4</v>
      </c>
    </row>
    <row r="144" spans="1:11" ht="14.25" customHeight="1" x14ac:dyDescent="0.25">
      <c r="A144" s="5" t="str">
        <f t="shared" si="16"/>
        <v>FAIR-D1</v>
      </c>
      <c r="B144" s="4">
        <f t="shared" si="17"/>
        <v>45165</v>
      </c>
      <c r="C144" s="9">
        <f t="shared" si="18"/>
        <v>0.62152777777777779</v>
      </c>
      <c r="D144" s="9">
        <f t="shared" si="19"/>
        <v>45165.621527777781</v>
      </c>
      <c r="E144" s="9" t="str">
        <f t="shared" si="21"/>
        <v>2023-08-27</v>
      </c>
      <c r="F144" s="10" t="s">
        <v>1587</v>
      </c>
      <c r="G144" s="10" t="str">
        <f t="shared" si="20"/>
        <v>FAIR-D1_2023-08-27_14-55-00</v>
      </c>
      <c r="H144" s="10">
        <v>17.114999999999998</v>
      </c>
      <c r="I144" s="6">
        <v>30597625</v>
      </c>
      <c r="J144" s="6" t="str">
        <f>IF(OR(COUNTIF(Monitoring!E:E, G144) &gt; 0, COUNTIF(Monitoring!H:H, G144) &gt; 0), "yes", "no")</f>
        <v>yes</v>
      </c>
      <c r="K144" s="81" t="str">
        <f t="shared" si="22"/>
        <v>Z:\FAIR_Device_data\Experiment_AugSep_2023\Video_captures\FAIR-D1\Camera1\2023-08-27\FAIR-D1_2023-08-27_14-55-00.mp4</v>
      </c>
    </row>
    <row r="145" spans="1:11" ht="14.25" customHeight="1" x14ac:dyDescent="0.25">
      <c r="A145" s="5" t="str">
        <f t="shared" si="16"/>
        <v>FAIR-D1</v>
      </c>
      <c r="B145" s="4">
        <f t="shared" si="17"/>
        <v>45165</v>
      </c>
      <c r="C145" s="9">
        <f t="shared" si="18"/>
        <v>0.75913194444444443</v>
      </c>
      <c r="D145" s="9">
        <f t="shared" si="19"/>
        <v>45165.759131944447</v>
      </c>
      <c r="E145" s="9" t="str">
        <f t="shared" si="21"/>
        <v>2023-08-27</v>
      </c>
      <c r="F145" s="10" t="s">
        <v>1588</v>
      </c>
      <c r="G145" s="10" t="str">
        <f t="shared" si="20"/>
        <v>FAIR-D1_2023-08-27_18-13-09</v>
      </c>
      <c r="H145" s="10">
        <v>38.642000000000003</v>
      </c>
      <c r="I145" s="6">
        <v>71497631</v>
      </c>
      <c r="J145" s="6" t="str">
        <f>IF(OR(COUNTIF(Monitoring!E:E, G145) &gt; 0, COUNTIF(Monitoring!H:H, G145) &gt; 0), "yes", "no")</f>
        <v>yes</v>
      </c>
      <c r="K145" s="81" t="str">
        <f t="shared" si="22"/>
        <v>Z:\FAIR_Device_data\Experiment_AugSep_2023\Video_captures\FAIR-D1\Camera1\2023-08-27\FAIR-D1_2023-08-27_18-13-09.mp4</v>
      </c>
    </row>
    <row r="146" spans="1:11" ht="14.25" customHeight="1" x14ac:dyDescent="0.25">
      <c r="A146" s="5" t="str">
        <f t="shared" si="16"/>
        <v>FAIR-D1</v>
      </c>
      <c r="B146" s="4">
        <f t="shared" si="17"/>
        <v>45165</v>
      </c>
      <c r="C146" s="9">
        <f t="shared" si="18"/>
        <v>0.76237268518518519</v>
      </c>
      <c r="D146" s="9">
        <f t="shared" si="19"/>
        <v>45165.762372685182</v>
      </c>
      <c r="E146" s="9" t="str">
        <f t="shared" si="21"/>
        <v>2023-08-27</v>
      </c>
      <c r="F146" s="10" t="s">
        <v>1589</v>
      </c>
      <c r="G146" s="10" t="str">
        <f t="shared" si="20"/>
        <v>FAIR-D1_2023-08-27_18-17-49</v>
      </c>
      <c r="H146" s="10">
        <v>13.212999999999999</v>
      </c>
      <c r="I146" s="6">
        <v>22300108</v>
      </c>
      <c r="J146" s="6" t="str">
        <f>IF(OR(COUNTIF(Monitoring!E:E, G146) &gt; 0, COUNTIF(Monitoring!H:H, G146) &gt; 0), "yes", "no")</f>
        <v>yes</v>
      </c>
      <c r="K146" s="81" t="str">
        <f t="shared" si="22"/>
        <v>Z:\FAIR_Device_data\Experiment_AugSep_2023\Video_captures\FAIR-D1\Camera1\2023-08-27\FAIR-D1_2023-08-27_18-17-49.mp4</v>
      </c>
    </row>
    <row r="147" spans="1:11" ht="14.25" customHeight="1" x14ac:dyDescent="0.25">
      <c r="A147" s="5" t="str">
        <f t="shared" si="16"/>
        <v>FAIR-D1</v>
      </c>
      <c r="B147" s="4">
        <f t="shared" si="17"/>
        <v>45166</v>
      </c>
      <c r="C147" s="9">
        <f t="shared" si="18"/>
        <v>0.30209490740740741</v>
      </c>
      <c r="D147" s="9">
        <f t="shared" si="19"/>
        <v>45166.302094907405</v>
      </c>
      <c r="E147" s="9" t="str">
        <f t="shared" si="21"/>
        <v>2023-08-28</v>
      </c>
      <c r="F147" s="10" t="s">
        <v>1590</v>
      </c>
      <c r="G147" s="10" t="str">
        <f t="shared" si="20"/>
        <v>FAIR-D1_2023-08-28_07-15-01</v>
      </c>
      <c r="H147" s="10">
        <v>17.55</v>
      </c>
      <c r="I147" s="6">
        <v>31531950</v>
      </c>
      <c r="J147" s="6" t="str">
        <f>IF(OR(COUNTIF(Monitoring!E:E, G147) &gt; 0, COUNTIF(Monitoring!H:H, G147) &gt; 0), "yes", "no")</f>
        <v>yes</v>
      </c>
      <c r="K147" s="81" t="str">
        <f t="shared" si="22"/>
        <v>Z:\FAIR_Device_data\Experiment_AugSep_2023\Video_captures\FAIR-D1\Camera1\2023-08-28\FAIR-D1_2023-08-28_07-15-01.mp4</v>
      </c>
    </row>
    <row r="148" spans="1:11" ht="14.25" customHeight="1" x14ac:dyDescent="0.25">
      <c r="A148" s="5" t="str">
        <f t="shared" si="16"/>
        <v>FAIR-D1</v>
      </c>
      <c r="B148" s="4">
        <f t="shared" si="17"/>
        <v>45166</v>
      </c>
      <c r="C148" s="9">
        <f t="shared" si="18"/>
        <v>0.30275462962962962</v>
      </c>
      <c r="D148" s="9">
        <f t="shared" si="19"/>
        <v>45166.302754629629</v>
      </c>
      <c r="E148" s="9" t="str">
        <f t="shared" si="21"/>
        <v>2023-08-28</v>
      </c>
      <c r="F148" s="10" t="s">
        <v>1591</v>
      </c>
      <c r="G148" s="10" t="str">
        <f t="shared" si="20"/>
        <v>FAIR-D1_2023-08-28_07-15-58</v>
      </c>
      <c r="H148" s="10">
        <v>44.884999999999998</v>
      </c>
      <c r="I148" s="6">
        <v>86601206</v>
      </c>
      <c r="J148" s="6" t="str">
        <f>IF(OR(COUNTIF(Monitoring!E:E, G148) &gt; 0, COUNTIF(Monitoring!H:H, G148) &gt; 0), "yes", "no")</f>
        <v>no</v>
      </c>
      <c r="K148" s="81" t="str">
        <f t="shared" si="22"/>
        <v>Z:\FAIR_Device_data\Experiment_AugSep_2023\Video_captures\FAIR-D1\Camera1\2023-08-28\FAIR-D1_2023-08-28_07-15-58.mp4</v>
      </c>
    </row>
    <row r="149" spans="1:11" ht="14.25" customHeight="1" x14ac:dyDescent="0.25">
      <c r="A149" s="5" t="str">
        <f t="shared" si="16"/>
        <v>FAIR-D1</v>
      </c>
      <c r="B149" s="4">
        <f t="shared" si="17"/>
        <v>45166</v>
      </c>
      <c r="C149" s="9">
        <f t="shared" si="18"/>
        <v>0.30532407407407408</v>
      </c>
      <c r="D149" s="9">
        <f t="shared" si="19"/>
        <v>45166.305324074077</v>
      </c>
      <c r="E149" s="9" t="str">
        <f t="shared" si="21"/>
        <v>2023-08-28</v>
      </c>
      <c r="F149" s="10" t="s">
        <v>1592</v>
      </c>
      <c r="G149" s="10" t="str">
        <f t="shared" si="20"/>
        <v>FAIR-D1_2023-08-28_07-19-40</v>
      </c>
      <c r="H149" s="10">
        <v>36.192999999999998</v>
      </c>
      <c r="I149" s="6">
        <v>69529355</v>
      </c>
      <c r="J149" s="6" t="str">
        <f>IF(OR(COUNTIF(Monitoring!E:E, G149) &gt; 0, COUNTIF(Monitoring!H:H, G149) &gt; 0), "yes", "no")</f>
        <v>no</v>
      </c>
      <c r="K149" s="81" t="str">
        <f t="shared" si="22"/>
        <v>Z:\FAIR_Device_data\Experiment_AugSep_2023\Video_captures\FAIR-D1\Camera1\2023-08-28\FAIR-D1_2023-08-28_07-19-40.mp4</v>
      </c>
    </row>
    <row r="150" spans="1:11" ht="14.25" customHeight="1" x14ac:dyDescent="0.25">
      <c r="A150" s="5" t="str">
        <f t="shared" si="16"/>
        <v>FAIR-D1</v>
      </c>
      <c r="B150" s="4">
        <f t="shared" si="17"/>
        <v>45166</v>
      </c>
      <c r="C150" s="9">
        <f t="shared" si="18"/>
        <v>0.30606481481481479</v>
      </c>
      <c r="D150" s="9">
        <f t="shared" si="19"/>
        <v>45166.306064814817</v>
      </c>
      <c r="E150" s="9" t="str">
        <f t="shared" si="21"/>
        <v>2023-08-28</v>
      </c>
      <c r="F150" s="10" t="s">
        <v>1593</v>
      </c>
      <c r="G150" s="10" t="str">
        <f t="shared" si="20"/>
        <v>FAIR-D1_2023-08-28_07-20-44</v>
      </c>
      <c r="H150" s="10">
        <v>83.578000000000003</v>
      </c>
      <c r="I150" s="6">
        <v>155507215</v>
      </c>
      <c r="J150" s="6" t="str">
        <f>IF(OR(COUNTIF(Monitoring!E:E, G150) &gt; 0, COUNTIF(Monitoring!H:H, G150) &gt; 0), "yes", "no")</f>
        <v>no</v>
      </c>
      <c r="K150" s="81" t="str">
        <f t="shared" si="22"/>
        <v>Z:\FAIR_Device_data\Experiment_AugSep_2023\Video_captures\FAIR-D1\Camera1\2023-08-28\FAIR-D1_2023-08-28_07-20-44.mp4</v>
      </c>
    </row>
    <row r="151" spans="1:11" ht="14.25" customHeight="1" x14ac:dyDescent="0.25">
      <c r="A151" s="5" t="str">
        <f t="shared" si="16"/>
        <v>FAIR-D1</v>
      </c>
      <c r="B151" s="4">
        <f t="shared" si="17"/>
        <v>45166</v>
      </c>
      <c r="C151" s="9">
        <f t="shared" si="18"/>
        <v>0.30812499999999998</v>
      </c>
      <c r="D151" s="9">
        <f t="shared" si="19"/>
        <v>45166.308125000003</v>
      </c>
      <c r="E151" s="9" t="str">
        <f t="shared" si="21"/>
        <v>2023-08-28</v>
      </c>
      <c r="F151" s="10" t="s">
        <v>1594</v>
      </c>
      <c r="G151" s="10" t="str">
        <f t="shared" si="20"/>
        <v>FAIR-D1_2023-08-28_07-23-42</v>
      </c>
      <c r="H151" s="10">
        <v>59.67</v>
      </c>
      <c r="I151" s="6">
        <v>109486748</v>
      </c>
      <c r="J151" s="6" t="str">
        <f>IF(OR(COUNTIF(Monitoring!E:E, G151) &gt; 0, COUNTIF(Monitoring!H:H, G151) &gt; 0), "yes", "no")</f>
        <v>no</v>
      </c>
      <c r="K151" s="81" t="str">
        <f t="shared" si="22"/>
        <v>Z:\FAIR_Device_data\Experiment_AugSep_2023\Video_captures\FAIR-D1\Camera1\2023-08-28\FAIR-D1_2023-08-28_07-23-42.mp4</v>
      </c>
    </row>
    <row r="152" spans="1:11" ht="14.25" customHeight="1" x14ac:dyDescent="0.25">
      <c r="A152" s="5" t="str">
        <f t="shared" si="16"/>
        <v>FAIR-D1</v>
      </c>
      <c r="B152" s="4">
        <f t="shared" si="17"/>
        <v>45166</v>
      </c>
      <c r="C152" s="9">
        <f t="shared" si="18"/>
        <v>0.3096875</v>
      </c>
      <c r="D152" s="9">
        <f t="shared" si="19"/>
        <v>45166.309687499997</v>
      </c>
      <c r="E152" s="9" t="str">
        <f t="shared" si="21"/>
        <v>2023-08-28</v>
      </c>
      <c r="F152" s="10" t="s">
        <v>1595</v>
      </c>
      <c r="G152" s="10" t="str">
        <f t="shared" si="20"/>
        <v>FAIR-D1_2023-08-28_07-25-57</v>
      </c>
      <c r="H152" s="10">
        <v>29.245999999999999</v>
      </c>
      <c r="I152" s="6">
        <v>55328168</v>
      </c>
      <c r="J152" s="6" t="str">
        <f>IF(OR(COUNTIF(Monitoring!E:E, G152) &gt; 0, COUNTIF(Monitoring!H:H, G152) &gt; 0), "yes", "no")</f>
        <v>no</v>
      </c>
      <c r="K152" s="81" t="str">
        <f t="shared" si="22"/>
        <v>Z:\FAIR_Device_data\Experiment_AugSep_2023\Video_captures\FAIR-D1\Camera1\2023-08-28\FAIR-D1_2023-08-28_07-25-57.mp4</v>
      </c>
    </row>
    <row r="153" spans="1:11" ht="14.25" customHeight="1" x14ac:dyDescent="0.25">
      <c r="A153" s="5" t="str">
        <f t="shared" si="16"/>
        <v>FAIR-D1</v>
      </c>
      <c r="B153" s="4">
        <f t="shared" si="17"/>
        <v>45166</v>
      </c>
      <c r="C153" s="9">
        <f t="shared" si="18"/>
        <v>0.31216435185185187</v>
      </c>
      <c r="D153" s="9">
        <f t="shared" si="19"/>
        <v>45166.312164351853</v>
      </c>
      <c r="E153" s="9" t="str">
        <f t="shared" si="21"/>
        <v>2023-08-28</v>
      </c>
      <c r="F153" s="10" t="s">
        <v>1596</v>
      </c>
      <c r="G153" s="10" t="str">
        <f t="shared" si="20"/>
        <v>FAIR-D1_2023-08-28_07-29-31</v>
      </c>
      <c r="H153" s="10">
        <v>45.65</v>
      </c>
      <c r="I153" s="6">
        <v>87616325</v>
      </c>
      <c r="J153" s="6" t="str">
        <f>IF(OR(COUNTIF(Monitoring!E:E, G153) &gt; 0, COUNTIF(Monitoring!H:H, G153) &gt; 0), "yes", "no")</f>
        <v>no</v>
      </c>
      <c r="K153" s="81" t="str">
        <f t="shared" si="22"/>
        <v>Z:\FAIR_Device_data\Experiment_AugSep_2023\Video_captures\FAIR-D1\Camera1\2023-08-28\FAIR-D1_2023-08-28_07-29-31.mp4</v>
      </c>
    </row>
    <row r="154" spans="1:11" ht="14.25" customHeight="1" x14ac:dyDescent="0.25">
      <c r="A154" s="5" t="str">
        <f t="shared" si="16"/>
        <v>FAIR-D1</v>
      </c>
      <c r="B154" s="4">
        <f t="shared" si="17"/>
        <v>45166</v>
      </c>
      <c r="C154" s="9">
        <f t="shared" si="18"/>
        <v>0.31322916666666667</v>
      </c>
      <c r="D154" s="9">
        <f t="shared" si="19"/>
        <v>45166.31322916667</v>
      </c>
      <c r="E154" s="9" t="str">
        <f t="shared" si="21"/>
        <v>2023-08-28</v>
      </c>
      <c r="F154" s="10" t="s">
        <v>1597</v>
      </c>
      <c r="G154" s="10" t="str">
        <f t="shared" si="20"/>
        <v>FAIR-D1_2023-08-28_07-31-03</v>
      </c>
      <c r="H154" s="10">
        <v>57.845999999999997</v>
      </c>
      <c r="I154" s="6">
        <v>111440854</v>
      </c>
      <c r="J154" s="6" t="str">
        <f>IF(OR(COUNTIF(Monitoring!E:E, G154) &gt; 0, COUNTIF(Monitoring!H:H, G154) &gt; 0), "yes", "no")</f>
        <v>no</v>
      </c>
      <c r="K154" s="81" t="str">
        <f t="shared" si="22"/>
        <v>Z:\FAIR_Device_data\Experiment_AugSep_2023\Video_captures\FAIR-D1\Camera1\2023-08-28\FAIR-D1_2023-08-28_07-31-03.mp4</v>
      </c>
    </row>
    <row r="155" spans="1:11" ht="14.25" customHeight="1" x14ac:dyDescent="0.25">
      <c r="A155" s="5" t="str">
        <f t="shared" si="16"/>
        <v>FAIR-D1</v>
      </c>
      <c r="B155" s="4">
        <f t="shared" si="17"/>
        <v>45166</v>
      </c>
      <c r="C155" s="9">
        <f t="shared" si="18"/>
        <v>0.31429398148148147</v>
      </c>
      <c r="D155" s="9">
        <f t="shared" si="19"/>
        <v>45166.314293981479</v>
      </c>
      <c r="E155" s="9" t="str">
        <f t="shared" si="21"/>
        <v>2023-08-28</v>
      </c>
      <c r="F155" s="10" t="s">
        <v>1598</v>
      </c>
      <c r="G155" s="10" t="str">
        <f t="shared" si="20"/>
        <v>FAIR-D1_2023-08-28_07-32-35</v>
      </c>
      <c r="H155" s="10">
        <v>232.649</v>
      </c>
      <c r="I155" s="6">
        <v>440660857</v>
      </c>
      <c r="J155" s="6" t="str">
        <f>IF(OR(COUNTIF(Monitoring!E:E, G155) &gt; 0, COUNTIF(Monitoring!H:H, G155) &gt; 0), "yes", "no")</f>
        <v>no</v>
      </c>
      <c r="K155" s="81" t="str">
        <f t="shared" si="22"/>
        <v>Z:\FAIR_Device_data\Experiment_AugSep_2023\Video_captures\FAIR-D1\Camera1\2023-08-28\FAIR-D1_2023-08-28_07-32-35.mp4</v>
      </c>
    </row>
    <row r="156" spans="1:11" ht="14.25" customHeight="1" x14ac:dyDescent="0.25">
      <c r="A156" s="5" t="str">
        <f t="shared" si="16"/>
        <v>FAIR-D1</v>
      </c>
      <c r="B156" s="4">
        <f t="shared" si="17"/>
        <v>45166</v>
      </c>
      <c r="C156" s="9">
        <f t="shared" si="18"/>
        <v>0.31776620370370373</v>
      </c>
      <c r="D156" s="9">
        <f t="shared" si="19"/>
        <v>45166.317766203705</v>
      </c>
      <c r="E156" s="9" t="str">
        <f t="shared" si="21"/>
        <v>2023-08-28</v>
      </c>
      <c r="F156" s="10" t="s">
        <v>1599</v>
      </c>
      <c r="G156" s="10" t="str">
        <f t="shared" si="20"/>
        <v>FAIR-D1_2023-08-28_07-37-35</v>
      </c>
      <c r="H156" s="10">
        <v>161.58099999999999</v>
      </c>
      <c r="I156" s="6">
        <v>308531672</v>
      </c>
      <c r="J156" s="6" t="str">
        <f>IF(OR(COUNTIF(Monitoring!E:E, G156) &gt; 0, COUNTIF(Monitoring!H:H, G156) &gt; 0), "yes", "no")</f>
        <v>no</v>
      </c>
      <c r="K156" s="81" t="str">
        <f t="shared" si="22"/>
        <v>Z:\FAIR_Device_data\Experiment_AugSep_2023\Video_captures\FAIR-D1\Camera1\2023-08-28\FAIR-D1_2023-08-28_07-37-35.mp4</v>
      </c>
    </row>
    <row r="157" spans="1:11" ht="14.25" customHeight="1" x14ac:dyDescent="0.25">
      <c r="A157" s="5" t="str">
        <f t="shared" si="16"/>
        <v>FAIR-D1</v>
      </c>
      <c r="B157" s="4">
        <f t="shared" si="17"/>
        <v>45166</v>
      </c>
      <c r="C157" s="9">
        <f t="shared" si="18"/>
        <v>0.32163194444444443</v>
      </c>
      <c r="D157" s="9">
        <f t="shared" si="19"/>
        <v>45166.321631944447</v>
      </c>
      <c r="E157" s="9" t="str">
        <f t="shared" si="21"/>
        <v>2023-08-28</v>
      </c>
      <c r="F157" s="10" t="s">
        <v>1600</v>
      </c>
      <c r="G157" s="10" t="str">
        <f t="shared" si="20"/>
        <v>FAIR-D1_2023-08-28_07-43-09</v>
      </c>
      <c r="H157" s="10">
        <v>70.168999999999997</v>
      </c>
      <c r="I157" s="6">
        <v>133906862</v>
      </c>
      <c r="J157" s="6" t="str">
        <f>IF(OR(COUNTIF(Monitoring!E:E, G157) &gt; 0, COUNTIF(Monitoring!H:H, G157) &gt; 0), "yes", "no")</f>
        <v>no</v>
      </c>
      <c r="K157" s="81" t="str">
        <f t="shared" si="22"/>
        <v>Z:\FAIR_Device_data\Experiment_AugSep_2023\Video_captures\FAIR-D1\Camera1\2023-08-28\FAIR-D1_2023-08-28_07-43-09.mp4</v>
      </c>
    </row>
    <row r="158" spans="1:11" ht="14.25" customHeight="1" x14ac:dyDescent="0.25">
      <c r="A158" s="5" t="str">
        <f t="shared" si="16"/>
        <v>FAIR-D1</v>
      </c>
      <c r="B158" s="4">
        <f t="shared" si="17"/>
        <v>45166</v>
      </c>
      <c r="C158" s="9">
        <f t="shared" si="18"/>
        <v>0.32284722222222223</v>
      </c>
      <c r="D158" s="9">
        <f t="shared" si="19"/>
        <v>45166.322847222225</v>
      </c>
      <c r="E158" s="9" t="str">
        <f t="shared" si="21"/>
        <v>2023-08-28</v>
      </c>
      <c r="F158" s="10" t="s">
        <v>1601</v>
      </c>
      <c r="G158" s="10" t="str">
        <f t="shared" si="20"/>
        <v>FAIR-D1_2023-08-28_07-44-54</v>
      </c>
      <c r="H158" s="10">
        <v>17.218</v>
      </c>
      <c r="I158" s="6">
        <v>30976851</v>
      </c>
      <c r="J158" s="6" t="str">
        <f>IF(OR(COUNTIF(Monitoring!E:E, G158) &gt; 0, COUNTIF(Monitoring!H:H, G158) &gt; 0), "yes", "no")</f>
        <v>yes</v>
      </c>
      <c r="K158" s="81" t="str">
        <f t="shared" si="22"/>
        <v>Z:\FAIR_Device_data\Experiment_AugSep_2023\Video_captures\FAIR-D1\Camera1\2023-08-28\FAIR-D1_2023-08-28_07-44-54.mp4</v>
      </c>
    </row>
    <row r="159" spans="1:11" ht="14.25" customHeight="1" x14ac:dyDescent="0.25">
      <c r="A159" s="5" t="str">
        <f t="shared" si="16"/>
        <v>FAIR-D1</v>
      </c>
      <c r="B159" s="4">
        <f t="shared" si="17"/>
        <v>45166</v>
      </c>
      <c r="C159" s="9">
        <f t="shared" si="18"/>
        <v>0.34861111111111109</v>
      </c>
      <c r="D159" s="9">
        <f t="shared" si="19"/>
        <v>45166.348611111112</v>
      </c>
      <c r="E159" s="9" t="str">
        <f t="shared" si="21"/>
        <v>2023-08-28</v>
      </c>
      <c r="F159" s="10" t="s">
        <v>1602</v>
      </c>
      <c r="G159" s="10" t="str">
        <f t="shared" si="20"/>
        <v>FAIR-D1_2023-08-28_08-22-00</v>
      </c>
      <c r="H159" s="10">
        <v>17.170999999999999</v>
      </c>
      <c r="I159" s="6">
        <v>30337914</v>
      </c>
      <c r="J159" s="6" t="str">
        <f>IF(OR(COUNTIF(Monitoring!E:E, G159) &gt; 0, COUNTIF(Monitoring!H:H, G159) &gt; 0), "yes", "no")</f>
        <v>yes</v>
      </c>
      <c r="K159" s="81" t="str">
        <f t="shared" si="22"/>
        <v>Z:\FAIR_Device_data\Experiment_AugSep_2023\Video_captures\FAIR-D1\Camera1\2023-08-28\FAIR-D1_2023-08-28_08-22-00.mp4</v>
      </c>
    </row>
    <row r="160" spans="1:11" ht="14.25" customHeight="1" x14ac:dyDescent="0.25">
      <c r="A160" s="5" t="str">
        <f t="shared" si="16"/>
        <v>FAIR-D1</v>
      </c>
      <c r="B160" s="4">
        <f t="shared" si="17"/>
        <v>45166</v>
      </c>
      <c r="C160" s="9">
        <f t="shared" si="18"/>
        <v>0.36907407407407405</v>
      </c>
      <c r="D160" s="9">
        <f t="shared" si="19"/>
        <v>45166.369074074071</v>
      </c>
      <c r="E160" s="9" t="str">
        <f t="shared" si="21"/>
        <v>2023-08-28</v>
      </c>
      <c r="F160" s="10" t="s">
        <v>1603</v>
      </c>
      <c r="G160" s="10" t="str">
        <f t="shared" si="20"/>
        <v>FAIR-D1_2023-08-28_08-51-28</v>
      </c>
      <c r="H160" s="10">
        <v>12.066000000000001</v>
      </c>
      <c r="I160" s="6">
        <v>20622876</v>
      </c>
      <c r="J160" s="6" t="str">
        <f>IF(OR(COUNTIF(Monitoring!E:E, G160) &gt; 0, COUNTIF(Monitoring!H:H, G160) &gt; 0), "yes", "no")</f>
        <v>yes</v>
      </c>
      <c r="K160" s="81" t="str">
        <f t="shared" si="22"/>
        <v>Z:\FAIR_Device_data\Experiment_AugSep_2023\Video_captures\FAIR-D1\Camera1\2023-08-28\FAIR-D1_2023-08-28_08-51-28.mp4</v>
      </c>
    </row>
    <row r="161" spans="1:11" ht="14.25" customHeight="1" x14ac:dyDescent="0.25">
      <c r="A161" s="5" t="str">
        <f t="shared" si="16"/>
        <v>FAIR-D1</v>
      </c>
      <c r="B161" s="4">
        <f t="shared" si="17"/>
        <v>45166</v>
      </c>
      <c r="C161" s="9">
        <f t="shared" si="18"/>
        <v>0.42407407407407405</v>
      </c>
      <c r="D161" s="9">
        <f t="shared" si="19"/>
        <v>45166.424074074072</v>
      </c>
      <c r="E161" s="9" t="str">
        <f t="shared" si="21"/>
        <v>2023-08-28</v>
      </c>
      <c r="F161" s="10" t="s">
        <v>1604</v>
      </c>
      <c r="G161" s="10" t="str">
        <f t="shared" si="20"/>
        <v>FAIR-D1_2023-08-28_10-10-40</v>
      </c>
      <c r="H161" s="10">
        <v>12.298999999999999</v>
      </c>
      <c r="I161" s="6">
        <v>20937673</v>
      </c>
      <c r="J161" s="6" t="str">
        <f>IF(OR(COUNTIF(Monitoring!E:E, G161) &gt; 0, COUNTIF(Monitoring!H:H, G161) &gt; 0), "yes", "no")</f>
        <v>yes</v>
      </c>
      <c r="K161" s="81" t="str">
        <f t="shared" si="22"/>
        <v>Z:\FAIR_Device_data\Experiment_AugSep_2023\Video_captures\FAIR-D1\Camera1\2023-08-28\FAIR-D1_2023-08-28_10-10-40.mp4</v>
      </c>
    </row>
    <row r="162" spans="1:11" ht="14.25" customHeight="1" x14ac:dyDescent="0.25">
      <c r="A162" s="5" t="str">
        <f t="shared" si="16"/>
        <v>FAIR-D1</v>
      </c>
      <c r="B162" s="4">
        <f t="shared" ref="B162:B193" si="23">VALUE(MID(G162, FIND("_", G162)+1,10))</f>
        <v>45166</v>
      </c>
      <c r="C162" s="9">
        <f t="shared" si="18"/>
        <v>0.49805555555555553</v>
      </c>
      <c r="D162" s="9">
        <f t="shared" si="19"/>
        <v>45166.498055555552</v>
      </c>
      <c r="E162" s="9" t="str">
        <f t="shared" si="21"/>
        <v>2023-08-28</v>
      </c>
      <c r="F162" s="10" t="s">
        <v>1605</v>
      </c>
      <c r="G162" s="10" t="str">
        <f t="shared" si="20"/>
        <v>FAIR-D1_2023-08-28_11-57-12</v>
      </c>
      <c r="H162" s="10">
        <v>50.009</v>
      </c>
      <c r="I162" s="6">
        <v>96660083</v>
      </c>
      <c r="J162" s="6" t="str">
        <f>IF(OR(COUNTIF(Monitoring!E:E, G162) &gt; 0, COUNTIF(Monitoring!H:H, G162) &gt; 0), "yes", "no")</f>
        <v>yes</v>
      </c>
      <c r="K162" s="81" t="str">
        <f t="shared" si="22"/>
        <v>Z:\FAIR_Device_data\Experiment_AugSep_2023\Video_captures\FAIR-D1\Camera1\2023-08-28\FAIR-D1_2023-08-28_11-57-12.mp4</v>
      </c>
    </row>
    <row r="163" spans="1:11" ht="14.25" customHeight="1" x14ac:dyDescent="0.25">
      <c r="A163" s="5" t="str">
        <f t="shared" si="16"/>
        <v>FAIR-D1</v>
      </c>
      <c r="B163" s="4">
        <f t="shared" si="23"/>
        <v>45166</v>
      </c>
      <c r="C163" s="9">
        <f t="shared" si="18"/>
        <v>0.52430555555555558</v>
      </c>
      <c r="D163" s="9">
        <f t="shared" si="19"/>
        <v>45166.524305555555</v>
      </c>
      <c r="E163" s="9" t="str">
        <f t="shared" si="21"/>
        <v>2023-08-28</v>
      </c>
      <c r="F163" s="10" t="s">
        <v>1606</v>
      </c>
      <c r="G163" s="10" t="str">
        <f t="shared" si="20"/>
        <v>FAIR-D1_2023-08-28_12-35-00</v>
      </c>
      <c r="H163" s="10">
        <v>24.454000000000001</v>
      </c>
      <c r="I163" s="6">
        <v>41428880</v>
      </c>
      <c r="J163" s="6" t="str">
        <f>IF(OR(COUNTIF(Monitoring!E:E, G163) &gt; 0, COUNTIF(Monitoring!H:H, G163) &gt; 0), "yes", "no")</f>
        <v>yes</v>
      </c>
      <c r="K163" s="81" t="str">
        <f t="shared" si="22"/>
        <v>Z:\FAIR_Device_data\Experiment_AugSep_2023\Video_captures\FAIR-D1\Camera1\2023-08-28\FAIR-D1_2023-08-28_12-35-00.mp4</v>
      </c>
    </row>
    <row r="164" spans="1:11" ht="14.25" customHeight="1" x14ac:dyDescent="0.25">
      <c r="A164" s="5" t="str">
        <f t="shared" si="16"/>
        <v>FAIR-D1</v>
      </c>
      <c r="B164" s="4">
        <f t="shared" si="23"/>
        <v>45167</v>
      </c>
      <c r="C164" s="9">
        <f t="shared" si="18"/>
        <v>0.52908564814814818</v>
      </c>
      <c r="D164" s="9">
        <f t="shared" si="19"/>
        <v>45167.529085648152</v>
      </c>
      <c r="E164" s="9" t="str">
        <f t="shared" si="21"/>
        <v>2023-08-29</v>
      </c>
      <c r="F164" s="10" t="s">
        <v>1607</v>
      </c>
      <c r="G164" s="10" t="str">
        <f t="shared" si="20"/>
        <v>FAIR-D1_2023-08-29_12-41-53</v>
      </c>
      <c r="H164" s="10">
        <v>11.46</v>
      </c>
      <c r="I164" s="6">
        <v>19261148</v>
      </c>
      <c r="J164" s="6" t="str">
        <f>IF(OR(COUNTIF(Monitoring!E:E, G164) &gt; 0, COUNTIF(Monitoring!H:H, G164) &gt; 0), "yes", "no")</f>
        <v>yes</v>
      </c>
      <c r="K164" s="81" t="str">
        <f t="shared" si="22"/>
        <v>Z:\FAIR_Device_data\Experiment_AugSep_2023\Video_captures\FAIR-D1\Camera1\2023-08-29\FAIR-D1_2023-08-29_12-41-53.mp4</v>
      </c>
    </row>
    <row r="165" spans="1:11" ht="14.25" customHeight="1" x14ac:dyDescent="0.25">
      <c r="A165" s="5" t="str">
        <f t="shared" si="16"/>
        <v>FAIR-D1</v>
      </c>
      <c r="B165" s="4">
        <f t="shared" si="23"/>
        <v>45167</v>
      </c>
      <c r="C165" s="9">
        <f t="shared" si="18"/>
        <v>0.55001157407407408</v>
      </c>
      <c r="D165" s="9">
        <f t="shared" si="19"/>
        <v>45167.550011574072</v>
      </c>
      <c r="E165" s="9" t="str">
        <f t="shared" si="21"/>
        <v>2023-08-29</v>
      </c>
      <c r="F165" s="10" t="s">
        <v>1608</v>
      </c>
      <c r="G165" s="10" t="str">
        <f t="shared" si="20"/>
        <v>FAIR-D1_2023-08-29_13-12-01</v>
      </c>
      <c r="H165" s="10">
        <v>14.476000000000001</v>
      </c>
      <c r="I165" s="6">
        <v>25333355</v>
      </c>
      <c r="J165" s="6" t="str">
        <f>IF(OR(COUNTIF(Monitoring!E:E, G165) &gt; 0, COUNTIF(Monitoring!H:H, G165) &gt; 0), "yes", "no")</f>
        <v>yes</v>
      </c>
      <c r="K165" s="81" t="str">
        <f t="shared" si="22"/>
        <v>Z:\FAIR_Device_data\Experiment_AugSep_2023\Video_captures\FAIR-D1\Camera1\2023-08-29\FAIR-D1_2023-08-29_13-12-01.mp4</v>
      </c>
    </row>
    <row r="166" spans="1:11" ht="14.25" customHeight="1" x14ac:dyDescent="0.25">
      <c r="A166" s="5" t="str">
        <f t="shared" si="16"/>
        <v>FAIR-D1</v>
      </c>
      <c r="B166" s="4">
        <f t="shared" si="23"/>
        <v>45168</v>
      </c>
      <c r="C166" s="9">
        <f t="shared" si="18"/>
        <v>0.30373842592592593</v>
      </c>
      <c r="D166" s="9">
        <f t="shared" si="19"/>
        <v>45168.303738425922</v>
      </c>
      <c r="E166" s="9" t="str">
        <f t="shared" si="21"/>
        <v>2023-08-30</v>
      </c>
      <c r="F166" s="10" t="s">
        <v>1609</v>
      </c>
      <c r="G166" s="10" t="str">
        <f t="shared" si="20"/>
        <v>FAIR-D1_2023-08-30_07-17-23</v>
      </c>
      <c r="H166" s="10">
        <v>10.651</v>
      </c>
      <c r="I166" s="6">
        <v>17180566</v>
      </c>
      <c r="J166" s="6" t="str">
        <f>IF(OR(COUNTIF(Monitoring!E:E, G166) &gt; 0, COUNTIF(Monitoring!H:H, G166) &gt; 0), "yes", "no")</f>
        <v>no</v>
      </c>
      <c r="K166" s="81" t="str">
        <f t="shared" si="22"/>
        <v>Z:\FAIR_Device_data\Experiment_AugSep_2023\Video_captures\FAIR-D1\Camera1\2023-08-30\FAIR-D1_2023-08-30_07-17-23.mp4</v>
      </c>
    </row>
    <row r="167" spans="1:11" ht="14.25" customHeight="1" x14ac:dyDescent="0.25">
      <c r="A167" s="5" t="str">
        <f t="shared" si="16"/>
        <v>FAIR-D1</v>
      </c>
      <c r="B167" s="4">
        <f t="shared" si="23"/>
        <v>45168</v>
      </c>
      <c r="C167" s="9">
        <f t="shared" si="18"/>
        <v>0.49141203703703706</v>
      </c>
      <c r="D167" s="9">
        <f t="shared" si="19"/>
        <v>45168.491412037038</v>
      </c>
      <c r="E167" s="9" t="str">
        <f t="shared" si="21"/>
        <v>2023-08-30</v>
      </c>
      <c r="F167" s="10" t="s">
        <v>1610</v>
      </c>
      <c r="G167" s="10" t="str">
        <f t="shared" si="20"/>
        <v>FAIR-D1_2023-08-30_11-47-38</v>
      </c>
      <c r="H167" s="10">
        <v>10.994</v>
      </c>
      <c r="I167" s="6">
        <v>18014776</v>
      </c>
      <c r="J167" s="6" t="str">
        <f>IF(OR(COUNTIF(Monitoring!E:E, G167) &gt; 0, COUNTIF(Monitoring!H:H, G167) &gt; 0), "yes", "no")</f>
        <v>yes</v>
      </c>
      <c r="K167" s="81" t="str">
        <f t="shared" si="22"/>
        <v>Z:\FAIR_Device_data\Experiment_AugSep_2023\Video_captures\FAIR-D1\Camera1\2023-08-30\FAIR-D1_2023-08-30_11-47-38.mp4</v>
      </c>
    </row>
    <row r="168" spans="1:11" ht="14.25" customHeight="1" x14ac:dyDescent="0.25">
      <c r="A168" s="5" t="str">
        <f t="shared" si="16"/>
        <v>FAIR-D1</v>
      </c>
      <c r="B168" s="4">
        <f t="shared" si="23"/>
        <v>45168</v>
      </c>
      <c r="C168" s="9">
        <f t="shared" si="18"/>
        <v>0.49339120370370371</v>
      </c>
      <c r="D168" s="9">
        <f t="shared" si="19"/>
        <v>45168.493391203701</v>
      </c>
      <c r="E168" s="9" t="str">
        <f t="shared" si="21"/>
        <v>2023-08-30</v>
      </c>
      <c r="F168" s="10" t="s">
        <v>1611</v>
      </c>
      <c r="G168" s="10" t="str">
        <f t="shared" si="20"/>
        <v>FAIR-D1_2023-08-30_11-50-29</v>
      </c>
      <c r="H168" s="10">
        <v>13.099</v>
      </c>
      <c r="I168" s="6">
        <v>21609082</v>
      </c>
      <c r="J168" s="6" t="str">
        <f>IF(OR(COUNTIF(Monitoring!E:E, G168) &gt; 0, COUNTIF(Monitoring!H:H, G168) &gt; 0), "yes", "no")</f>
        <v>yes</v>
      </c>
      <c r="K168" s="81" t="str">
        <f t="shared" si="22"/>
        <v>Z:\FAIR_Device_data\Experiment_AugSep_2023\Video_captures\FAIR-D1\Camera1\2023-08-30\FAIR-D1_2023-08-30_11-50-29.mp4</v>
      </c>
    </row>
    <row r="169" spans="1:11" ht="14.25" customHeight="1" x14ac:dyDescent="0.25">
      <c r="A169" s="5" t="str">
        <f t="shared" si="16"/>
        <v>FAIR-D1</v>
      </c>
      <c r="B169" s="4">
        <f t="shared" si="23"/>
        <v>45168</v>
      </c>
      <c r="C169" s="9">
        <f t="shared" si="18"/>
        <v>0.50233796296296296</v>
      </c>
      <c r="D169" s="9">
        <f t="shared" si="19"/>
        <v>45168.502337962964</v>
      </c>
      <c r="E169" s="9" t="str">
        <f t="shared" si="21"/>
        <v>2023-08-30</v>
      </c>
      <c r="F169" s="10" t="s">
        <v>1612</v>
      </c>
      <c r="G169" s="10" t="str">
        <f t="shared" si="20"/>
        <v>FAIR-D1_2023-08-30_12-03-22</v>
      </c>
      <c r="H169" s="10">
        <v>11.295999999999999</v>
      </c>
      <c r="I169" s="6">
        <v>18535599</v>
      </c>
      <c r="J169" s="6" t="str">
        <f>IF(OR(COUNTIF(Monitoring!E:E, G169) &gt; 0, COUNTIF(Monitoring!H:H, G169) &gt; 0), "yes", "no")</f>
        <v>yes</v>
      </c>
      <c r="K169" s="81" t="str">
        <f t="shared" si="22"/>
        <v>Z:\FAIR_Device_data\Experiment_AugSep_2023\Video_captures\FAIR-D1\Camera1\2023-08-30\FAIR-D1_2023-08-30_12-03-22.mp4</v>
      </c>
    </row>
    <row r="170" spans="1:11" ht="14.25" customHeight="1" x14ac:dyDescent="0.25">
      <c r="A170" s="5" t="str">
        <f t="shared" si="16"/>
        <v>FAIR-D1</v>
      </c>
      <c r="B170" s="4">
        <f t="shared" si="23"/>
        <v>45168</v>
      </c>
      <c r="C170" s="9">
        <f t="shared" si="18"/>
        <v>0.52917824074074071</v>
      </c>
      <c r="D170" s="9">
        <f t="shared" si="19"/>
        <v>45168.529178240744</v>
      </c>
      <c r="E170" s="9" t="str">
        <f t="shared" si="21"/>
        <v>2023-08-30</v>
      </c>
      <c r="F170" s="10" t="s">
        <v>1613</v>
      </c>
      <c r="G170" s="10" t="str">
        <f t="shared" si="20"/>
        <v>FAIR-D1_2023-08-30_12-42-01</v>
      </c>
      <c r="H170" s="10">
        <v>10.827</v>
      </c>
      <c r="I170" s="6">
        <v>17956239</v>
      </c>
      <c r="J170" s="6" t="str">
        <f>IF(OR(COUNTIF(Monitoring!E:E, G170) &gt; 0, COUNTIF(Monitoring!H:H, G170) &gt; 0), "yes", "no")</f>
        <v>yes</v>
      </c>
      <c r="K170" s="81" t="str">
        <f t="shared" si="22"/>
        <v>Z:\FAIR_Device_data\Experiment_AugSep_2023\Video_captures\FAIR-D1\Camera1\2023-08-30\FAIR-D1_2023-08-30_12-42-01.mp4</v>
      </c>
    </row>
    <row r="171" spans="1:11" ht="14.25" customHeight="1" x14ac:dyDescent="0.25">
      <c r="A171" s="5" t="str">
        <f t="shared" si="16"/>
        <v>FAIR-D1</v>
      </c>
      <c r="B171" s="4">
        <f t="shared" si="23"/>
        <v>45168</v>
      </c>
      <c r="C171" s="9">
        <f t="shared" si="18"/>
        <v>0.5323148148148148</v>
      </c>
      <c r="D171" s="9">
        <f t="shared" si="19"/>
        <v>45168.532314814816</v>
      </c>
      <c r="E171" s="9" t="str">
        <f t="shared" si="21"/>
        <v>2023-08-30</v>
      </c>
      <c r="F171" s="10" t="s">
        <v>1614</v>
      </c>
      <c r="G171" s="10" t="str">
        <f t="shared" si="20"/>
        <v>FAIR-D1_2023-08-30_12-46-32</v>
      </c>
      <c r="H171" s="10">
        <v>37.845999999999997</v>
      </c>
      <c r="I171" s="6">
        <v>64830530</v>
      </c>
      <c r="J171" s="6" t="str">
        <f>IF(OR(COUNTIF(Monitoring!E:E, G171) &gt; 0, COUNTIF(Monitoring!H:H, G171) &gt; 0), "yes", "no")</f>
        <v>yes</v>
      </c>
      <c r="K171" s="81" t="str">
        <f t="shared" si="22"/>
        <v>Z:\FAIR_Device_data\Experiment_AugSep_2023\Video_captures\FAIR-D1\Camera1\2023-08-30\FAIR-D1_2023-08-30_12-46-32.mp4</v>
      </c>
    </row>
    <row r="172" spans="1:11" ht="14.25" customHeight="1" x14ac:dyDescent="0.25">
      <c r="A172" s="5" t="str">
        <f t="shared" si="16"/>
        <v>FAIR-D1</v>
      </c>
      <c r="B172" s="4">
        <f t="shared" si="23"/>
        <v>45168</v>
      </c>
      <c r="C172" s="9">
        <f t="shared" si="18"/>
        <v>0.53384259259259259</v>
      </c>
      <c r="D172" s="9">
        <f t="shared" si="19"/>
        <v>45168.533842592595</v>
      </c>
      <c r="E172" s="9" t="str">
        <f t="shared" si="21"/>
        <v>2023-08-30</v>
      </c>
      <c r="F172" s="10" t="s">
        <v>1615</v>
      </c>
      <c r="G172" s="10" t="str">
        <f t="shared" si="20"/>
        <v>FAIR-D1_2023-08-30_12-48-44</v>
      </c>
      <c r="H172" s="10">
        <v>14.882999999999999</v>
      </c>
      <c r="I172" s="6">
        <v>25526284</v>
      </c>
      <c r="J172" s="6" t="str">
        <f>IF(OR(COUNTIF(Monitoring!E:E, G172) &gt; 0, COUNTIF(Monitoring!H:H, G172) &gt; 0), "yes", "no")</f>
        <v>yes</v>
      </c>
      <c r="K172" s="81" t="str">
        <f t="shared" si="22"/>
        <v>Z:\FAIR_Device_data\Experiment_AugSep_2023\Video_captures\FAIR-D1\Camera1\2023-08-30\FAIR-D1_2023-08-30_12-48-44.mp4</v>
      </c>
    </row>
    <row r="173" spans="1:11" ht="14.25" customHeight="1" x14ac:dyDescent="0.25">
      <c r="A173" s="5" t="str">
        <f t="shared" si="16"/>
        <v>FAIR-D1</v>
      </c>
      <c r="B173" s="4">
        <f t="shared" si="23"/>
        <v>45168</v>
      </c>
      <c r="C173" s="9">
        <f t="shared" si="18"/>
        <v>0.54313657407407412</v>
      </c>
      <c r="D173" s="9">
        <f t="shared" si="19"/>
        <v>45168.543136574073</v>
      </c>
      <c r="E173" s="9" t="str">
        <f t="shared" si="21"/>
        <v>2023-08-30</v>
      </c>
      <c r="F173" s="10" t="s">
        <v>1616</v>
      </c>
      <c r="G173" s="10" t="str">
        <f t="shared" si="20"/>
        <v>FAIR-D1_2023-08-30_13-02-07</v>
      </c>
      <c r="H173" s="10">
        <v>11.714</v>
      </c>
      <c r="I173" s="6">
        <v>19756565</v>
      </c>
      <c r="J173" s="6" t="str">
        <f>IF(OR(COUNTIF(Monitoring!E:E, G173) &gt; 0, COUNTIF(Monitoring!H:H, G173) &gt; 0), "yes", "no")</f>
        <v>yes</v>
      </c>
      <c r="K173" s="81" t="str">
        <f t="shared" si="22"/>
        <v>Z:\FAIR_Device_data\Experiment_AugSep_2023\Video_captures\FAIR-D1\Camera1\2023-08-30\FAIR-D1_2023-08-30_13-02-07.mp4</v>
      </c>
    </row>
    <row r="174" spans="1:11" ht="14.25" customHeight="1" x14ac:dyDescent="0.25">
      <c r="A174" s="5" t="str">
        <f t="shared" si="16"/>
        <v>FAIR-D1</v>
      </c>
      <c r="B174" s="4">
        <f t="shared" si="23"/>
        <v>45168</v>
      </c>
      <c r="C174" s="9">
        <f t="shared" si="18"/>
        <v>0.54741898148148149</v>
      </c>
      <c r="D174" s="9">
        <f t="shared" si="19"/>
        <v>45168.547418981485</v>
      </c>
      <c r="E174" s="9" t="str">
        <f t="shared" si="21"/>
        <v>2023-08-30</v>
      </c>
      <c r="F174" s="10" t="s">
        <v>1617</v>
      </c>
      <c r="G174" s="10" t="str">
        <f t="shared" si="20"/>
        <v>FAIR-D1_2023-08-30_13-08-17</v>
      </c>
      <c r="H174" s="10">
        <v>14.32</v>
      </c>
      <c r="I174" s="6">
        <v>24847736</v>
      </c>
      <c r="J174" s="6" t="str">
        <f>IF(OR(COUNTIF(Monitoring!E:E, G174) &gt; 0, COUNTIF(Monitoring!H:H, G174) &gt; 0), "yes", "no")</f>
        <v>yes</v>
      </c>
      <c r="K174" s="81" t="str">
        <f t="shared" si="22"/>
        <v>Z:\FAIR_Device_data\Experiment_AugSep_2023\Video_captures\FAIR-D1\Camera1\2023-08-30\FAIR-D1_2023-08-30_13-08-17.mp4</v>
      </c>
    </row>
    <row r="175" spans="1:11" ht="14.25" customHeight="1" x14ac:dyDescent="0.25">
      <c r="A175" s="5" t="str">
        <f t="shared" si="16"/>
        <v>FAIR-D1</v>
      </c>
      <c r="B175" s="4">
        <f t="shared" si="23"/>
        <v>45168</v>
      </c>
      <c r="C175" s="9">
        <f t="shared" si="18"/>
        <v>0.54844907407407406</v>
      </c>
      <c r="D175" s="9">
        <f t="shared" si="19"/>
        <v>45168.548449074071</v>
      </c>
      <c r="E175" s="9" t="str">
        <f t="shared" si="21"/>
        <v>2023-08-30</v>
      </c>
      <c r="F175" s="10" t="s">
        <v>1618</v>
      </c>
      <c r="G175" s="10" t="str">
        <f t="shared" si="20"/>
        <v>FAIR-D1_2023-08-30_13-09-46</v>
      </c>
      <c r="H175" s="10">
        <v>11.696</v>
      </c>
      <c r="I175" s="6">
        <v>19914893</v>
      </c>
      <c r="J175" s="6" t="str">
        <f>IF(OR(COUNTIF(Monitoring!E:E, G175) &gt; 0, COUNTIF(Monitoring!H:H, G175) &gt; 0), "yes", "no")</f>
        <v>yes</v>
      </c>
      <c r="K175" s="81" t="str">
        <f t="shared" si="22"/>
        <v>Z:\FAIR_Device_data\Experiment_AugSep_2023\Video_captures\FAIR-D1\Camera1\2023-08-30\FAIR-D1_2023-08-30_13-09-46.mp4</v>
      </c>
    </row>
    <row r="176" spans="1:11" ht="14.25" customHeight="1" x14ac:dyDescent="0.25">
      <c r="A176" s="5" t="str">
        <f t="shared" si="16"/>
        <v>FAIR-D1</v>
      </c>
      <c r="B176" s="4">
        <f t="shared" si="23"/>
        <v>45168</v>
      </c>
      <c r="C176" s="9">
        <f t="shared" si="18"/>
        <v>0.54902777777777778</v>
      </c>
      <c r="D176" s="9">
        <f t="shared" si="19"/>
        <v>45168.549027777779</v>
      </c>
      <c r="E176" s="9" t="str">
        <f t="shared" si="21"/>
        <v>2023-08-30</v>
      </c>
      <c r="F176" s="10" t="s">
        <v>1619</v>
      </c>
      <c r="G176" s="10" t="str">
        <f t="shared" si="20"/>
        <v>FAIR-D1_2023-08-30_13-10-36</v>
      </c>
      <c r="H176" s="10">
        <v>11.284000000000001</v>
      </c>
      <c r="I176" s="6">
        <v>18921080</v>
      </c>
      <c r="J176" s="6" t="str">
        <f>IF(OR(COUNTIF(Monitoring!E:E, G176) &gt; 0, COUNTIF(Monitoring!H:H, G176) &gt; 0), "yes", "no")</f>
        <v>yes</v>
      </c>
      <c r="K176" s="81" t="str">
        <f t="shared" si="22"/>
        <v>Z:\FAIR_Device_data\Experiment_AugSep_2023\Video_captures\FAIR-D1\Camera1\2023-08-30\FAIR-D1_2023-08-30_13-10-36.mp4</v>
      </c>
    </row>
    <row r="177" spans="1:11" ht="14.25" customHeight="1" x14ac:dyDescent="0.25">
      <c r="A177" s="5" t="str">
        <f t="shared" si="16"/>
        <v>FAIR-D1</v>
      </c>
      <c r="B177" s="4">
        <f t="shared" si="23"/>
        <v>45168</v>
      </c>
      <c r="C177" s="9">
        <f t="shared" si="18"/>
        <v>0.54975694444444445</v>
      </c>
      <c r="D177" s="9">
        <f t="shared" si="19"/>
        <v>45168.549756944441</v>
      </c>
      <c r="E177" s="9" t="str">
        <f t="shared" si="21"/>
        <v>2023-08-30</v>
      </c>
      <c r="F177" s="10" t="s">
        <v>1620</v>
      </c>
      <c r="G177" s="10" t="str">
        <f t="shared" si="20"/>
        <v>FAIR-D1_2023-08-30_13-11-39</v>
      </c>
      <c r="H177" s="10">
        <v>14.585000000000001</v>
      </c>
      <c r="I177" s="6">
        <v>25400083</v>
      </c>
      <c r="J177" s="6" t="str">
        <f>IF(OR(COUNTIF(Monitoring!E:E, G177) &gt; 0, COUNTIF(Monitoring!H:H, G177) &gt; 0), "yes", "no")</f>
        <v>yes</v>
      </c>
      <c r="K177" s="81" t="str">
        <f t="shared" si="22"/>
        <v>Z:\FAIR_Device_data\Experiment_AugSep_2023\Video_captures\FAIR-D1\Camera1\2023-08-30\FAIR-D1_2023-08-30_13-11-39.mp4</v>
      </c>
    </row>
    <row r="178" spans="1:11" ht="14.25" customHeight="1" x14ac:dyDescent="0.25">
      <c r="A178" s="5" t="str">
        <f t="shared" si="16"/>
        <v>FAIR-D1</v>
      </c>
      <c r="B178" s="4">
        <f t="shared" si="23"/>
        <v>45168</v>
      </c>
      <c r="C178" s="9">
        <f t="shared" si="18"/>
        <v>0.55805555555555553</v>
      </c>
      <c r="D178" s="9">
        <f t="shared" si="19"/>
        <v>45168.558055555557</v>
      </c>
      <c r="E178" s="9" t="str">
        <f t="shared" si="21"/>
        <v>2023-08-30</v>
      </c>
      <c r="F178" s="10" t="s">
        <v>1621</v>
      </c>
      <c r="G178" s="10" t="str">
        <f t="shared" si="20"/>
        <v>FAIR-D1_2023-08-30_13-23-36</v>
      </c>
      <c r="H178" s="10">
        <v>10.69</v>
      </c>
      <c r="I178" s="6">
        <v>17305895</v>
      </c>
      <c r="J178" s="6" t="str">
        <f>IF(OR(COUNTIF(Monitoring!E:E, G178) &gt; 0, COUNTIF(Monitoring!H:H, G178) &gt; 0), "yes", "no")</f>
        <v>yes</v>
      </c>
      <c r="K178" s="81" t="str">
        <f t="shared" si="22"/>
        <v>Z:\FAIR_Device_data\Experiment_AugSep_2023\Video_captures\FAIR-D1\Camera1\2023-08-30\FAIR-D1_2023-08-30_13-23-36.mp4</v>
      </c>
    </row>
    <row r="179" spans="1:11" ht="14.25" customHeight="1" x14ac:dyDescent="0.25">
      <c r="A179" s="5" t="str">
        <f t="shared" si="16"/>
        <v>FAIR-D1</v>
      </c>
      <c r="B179" s="4">
        <f t="shared" si="23"/>
        <v>45168</v>
      </c>
      <c r="C179" s="9">
        <f t="shared" si="18"/>
        <v>0.56738425925925928</v>
      </c>
      <c r="D179" s="9">
        <f t="shared" si="19"/>
        <v>45168.567384259259</v>
      </c>
      <c r="E179" s="9" t="str">
        <f t="shared" si="21"/>
        <v>2023-08-30</v>
      </c>
      <c r="F179" s="10" t="s">
        <v>1622</v>
      </c>
      <c r="G179" s="10" t="str">
        <f t="shared" si="20"/>
        <v>FAIR-D1_2023-08-30_13-37-02</v>
      </c>
      <c r="H179" s="10">
        <v>43.348999999999997</v>
      </c>
      <c r="I179" s="6">
        <v>79785592</v>
      </c>
      <c r="J179" s="6" t="str">
        <f>IF(OR(COUNTIF(Monitoring!E:E, G179) &gt; 0, COUNTIF(Monitoring!H:H, G179) &gt; 0), "yes", "no")</f>
        <v>yes</v>
      </c>
      <c r="K179" s="81" t="str">
        <f t="shared" si="22"/>
        <v>Z:\FAIR_Device_data\Experiment_AugSep_2023\Video_captures\FAIR-D1\Camera1\2023-08-30\FAIR-D1_2023-08-30_13-37-02.mp4</v>
      </c>
    </row>
    <row r="180" spans="1:11" ht="14.25" customHeight="1" x14ac:dyDescent="0.25">
      <c r="A180" s="5" t="str">
        <f t="shared" si="16"/>
        <v>FAIR-D1</v>
      </c>
      <c r="B180" s="4">
        <f t="shared" si="23"/>
        <v>45168</v>
      </c>
      <c r="C180" s="9">
        <f t="shared" si="18"/>
        <v>0.58141203703703703</v>
      </c>
      <c r="D180" s="9">
        <f t="shared" si="19"/>
        <v>45168.581412037034</v>
      </c>
      <c r="E180" s="9" t="str">
        <f t="shared" si="21"/>
        <v>2023-08-30</v>
      </c>
      <c r="F180" s="10" t="s">
        <v>1623</v>
      </c>
      <c r="G180" s="10" t="str">
        <f t="shared" si="20"/>
        <v>FAIR-D1_2023-08-30_13-57-14</v>
      </c>
      <c r="H180" s="10">
        <v>10.676</v>
      </c>
      <c r="I180" s="6">
        <v>17366995</v>
      </c>
      <c r="J180" s="6" t="str">
        <f>IF(OR(COUNTIF(Monitoring!E:E, G180) &gt; 0, COUNTIF(Monitoring!H:H, G180) &gt; 0), "yes", "no")</f>
        <v>yes</v>
      </c>
      <c r="K180" s="81" t="str">
        <f t="shared" si="22"/>
        <v>Z:\FAIR_Device_data\Experiment_AugSep_2023\Video_captures\FAIR-D1\Camera1\2023-08-30\FAIR-D1_2023-08-30_13-57-14.mp4</v>
      </c>
    </row>
    <row r="181" spans="1:11" ht="14.25" customHeight="1" x14ac:dyDescent="0.25">
      <c r="A181" s="5" t="str">
        <f t="shared" si="16"/>
        <v>FAIR-D1</v>
      </c>
      <c r="B181" s="4">
        <f t="shared" si="23"/>
        <v>45168</v>
      </c>
      <c r="C181" s="9">
        <f t="shared" si="18"/>
        <v>0.59046296296296297</v>
      </c>
      <c r="D181" s="9">
        <f t="shared" si="19"/>
        <v>45168.590462962966</v>
      </c>
      <c r="E181" s="9" t="str">
        <f t="shared" si="21"/>
        <v>2023-08-30</v>
      </c>
      <c r="F181" s="10" t="s">
        <v>1624</v>
      </c>
      <c r="G181" s="10" t="str">
        <f t="shared" si="20"/>
        <v>FAIR-D1_2023-08-30_14-10-16</v>
      </c>
      <c r="H181" s="10">
        <v>10.797000000000001</v>
      </c>
      <c r="I181" s="6">
        <v>17620804</v>
      </c>
      <c r="J181" s="6" t="str">
        <f>IF(OR(COUNTIF(Monitoring!E:E, G181) &gt; 0, COUNTIF(Monitoring!H:H, G181) &gt; 0), "yes", "no")</f>
        <v>yes</v>
      </c>
      <c r="K181" s="81" t="str">
        <f t="shared" si="22"/>
        <v>Z:\FAIR_Device_data\Experiment_AugSep_2023\Video_captures\FAIR-D1\Camera1\2023-08-30\FAIR-D1_2023-08-30_14-10-16.mp4</v>
      </c>
    </row>
    <row r="182" spans="1:11" ht="14.25" customHeight="1" x14ac:dyDescent="0.25">
      <c r="A182" s="5" t="str">
        <f t="shared" si="16"/>
        <v>FAIR-D1</v>
      </c>
      <c r="B182" s="4">
        <f t="shared" si="23"/>
        <v>45168</v>
      </c>
      <c r="C182" s="9">
        <f t="shared" si="18"/>
        <v>0.64703703703703708</v>
      </c>
      <c r="D182" s="9">
        <f t="shared" si="19"/>
        <v>45168.647037037037</v>
      </c>
      <c r="E182" s="9" t="str">
        <f t="shared" si="21"/>
        <v>2023-08-30</v>
      </c>
      <c r="F182" s="10" t="s">
        <v>1625</v>
      </c>
      <c r="G182" s="10" t="str">
        <f t="shared" si="20"/>
        <v>FAIR-D1_2023-08-30_15-31-44</v>
      </c>
      <c r="H182" s="10">
        <v>13.193</v>
      </c>
      <c r="I182" s="6">
        <v>21650752</v>
      </c>
      <c r="J182" s="6" t="str">
        <f>IF(OR(COUNTIF(Monitoring!E:E, G182) &gt; 0, COUNTIF(Monitoring!H:H, G182) &gt; 0), "yes", "no")</f>
        <v>yes</v>
      </c>
      <c r="K182" s="81" t="str">
        <f t="shared" si="22"/>
        <v>Z:\FAIR_Device_data\Experiment_AugSep_2023\Video_captures\FAIR-D1\Camera1\2023-08-30\FAIR-D1_2023-08-30_15-31-44.mp4</v>
      </c>
    </row>
    <row r="183" spans="1:11" ht="14.25" customHeight="1" x14ac:dyDescent="0.25">
      <c r="A183" s="5" t="str">
        <f t="shared" si="16"/>
        <v>FAIR-D1</v>
      </c>
      <c r="B183" s="4">
        <f t="shared" si="23"/>
        <v>45168</v>
      </c>
      <c r="C183" s="9">
        <f t="shared" si="18"/>
        <v>0.647974537037037</v>
      </c>
      <c r="D183" s="9">
        <f t="shared" si="19"/>
        <v>45168.647974537038</v>
      </c>
      <c r="E183" s="9" t="str">
        <f t="shared" si="21"/>
        <v>2023-08-30</v>
      </c>
      <c r="F183" s="10" t="s">
        <v>1626</v>
      </c>
      <c r="G183" s="10" t="str">
        <f t="shared" si="20"/>
        <v>FAIR-D1_2023-08-30_15-33-05</v>
      </c>
      <c r="H183" s="10">
        <v>10.68</v>
      </c>
      <c r="I183" s="6">
        <v>17347132</v>
      </c>
      <c r="J183" s="6" t="str">
        <f>IF(OR(COUNTIF(Monitoring!E:E, G183) &gt; 0, COUNTIF(Monitoring!H:H, G183) &gt; 0), "yes", "no")</f>
        <v>yes</v>
      </c>
      <c r="K183" s="81" t="str">
        <f t="shared" si="22"/>
        <v>Z:\FAIR_Device_data\Experiment_AugSep_2023\Video_captures\FAIR-D1\Camera1\2023-08-30\FAIR-D1_2023-08-30_15-33-05.mp4</v>
      </c>
    </row>
    <row r="184" spans="1:11" ht="14.25" customHeight="1" x14ac:dyDescent="0.25">
      <c r="A184" s="5" t="str">
        <f t="shared" si="16"/>
        <v>FAIR-D1</v>
      </c>
      <c r="B184" s="4">
        <f t="shared" si="23"/>
        <v>45168</v>
      </c>
      <c r="C184" s="9">
        <f t="shared" si="18"/>
        <v>0.69611111111111112</v>
      </c>
      <c r="D184" s="9">
        <f t="shared" si="19"/>
        <v>45168.696111111109</v>
      </c>
      <c r="E184" s="9" t="str">
        <f t="shared" si="21"/>
        <v>2023-08-30</v>
      </c>
      <c r="F184" s="10" t="s">
        <v>1627</v>
      </c>
      <c r="G184" s="10" t="str">
        <f t="shared" si="20"/>
        <v>FAIR-D1_2023-08-30_16-42-24</v>
      </c>
      <c r="H184" s="10">
        <v>10.462</v>
      </c>
      <c r="I184" s="6">
        <v>17022232</v>
      </c>
      <c r="J184" s="6" t="str">
        <f>IF(OR(COUNTIF(Monitoring!E:E, G184) &gt; 0, COUNTIF(Monitoring!H:H, G184) &gt; 0), "yes", "no")</f>
        <v>no</v>
      </c>
      <c r="K184" s="81" t="str">
        <f t="shared" si="22"/>
        <v>Z:\FAIR_Device_data\Experiment_AugSep_2023\Video_captures\FAIR-D1\Camera1\2023-08-30\FAIR-D1_2023-08-30_16-42-24.mp4</v>
      </c>
    </row>
    <row r="185" spans="1:11" ht="14.25" customHeight="1" x14ac:dyDescent="0.25">
      <c r="A185" s="5" t="str">
        <f t="shared" si="16"/>
        <v>FAIR-D1</v>
      </c>
      <c r="B185" s="4">
        <f t="shared" si="23"/>
        <v>45168</v>
      </c>
      <c r="C185" s="9">
        <f t="shared" si="18"/>
        <v>0.72004629629629635</v>
      </c>
      <c r="D185" s="9">
        <f t="shared" si="19"/>
        <v>45168.720046296294</v>
      </c>
      <c r="E185" s="9" t="str">
        <f t="shared" si="21"/>
        <v>2023-08-30</v>
      </c>
      <c r="F185" s="10" t="s">
        <v>1628</v>
      </c>
      <c r="G185" s="10" t="str">
        <f t="shared" si="20"/>
        <v>FAIR-D1_2023-08-30_17-16-52</v>
      </c>
      <c r="H185" s="10">
        <v>17.792000000000002</v>
      </c>
      <c r="I185" s="6">
        <v>32523902</v>
      </c>
      <c r="J185" s="6" t="str">
        <f>IF(OR(COUNTIF(Monitoring!E:E, G185) &gt; 0, COUNTIF(Monitoring!H:H, G185) &gt; 0), "yes", "no")</f>
        <v>yes</v>
      </c>
      <c r="K185" s="81" t="str">
        <f t="shared" si="22"/>
        <v>Z:\FAIR_Device_data\Experiment_AugSep_2023\Video_captures\FAIR-D1\Camera1\2023-08-30\FAIR-D1_2023-08-30_17-16-52.mp4</v>
      </c>
    </row>
    <row r="186" spans="1:11" ht="14.25" customHeight="1" x14ac:dyDescent="0.25">
      <c r="A186" s="5" t="str">
        <f t="shared" si="16"/>
        <v>FAIR-D1</v>
      </c>
      <c r="B186" s="4">
        <f t="shared" si="23"/>
        <v>45168</v>
      </c>
      <c r="C186" s="9">
        <f t="shared" si="18"/>
        <v>0.72645833333333332</v>
      </c>
      <c r="D186" s="9">
        <f t="shared" si="19"/>
        <v>45168.726458333331</v>
      </c>
      <c r="E186" s="9" t="str">
        <f t="shared" si="21"/>
        <v>2023-08-30</v>
      </c>
      <c r="F186" s="10" t="s">
        <v>1629</v>
      </c>
      <c r="G186" s="10" t="str">
        <f t="shared" si="20"/>
        <v>FAIR-D1_2023-08-30_17-26-06</v>
      </c>
      <c r="H186" s="10">
        <v>17.518000000000001</v>
      </c>
      <c r="I186" s="6">
        <v>31328999</v>
      </c>
      <c r="J186" s="6" t="str">
        <f>IF(OR(COUNTIF(Monitoring!E:E, G186) &gt; 0, COUNTIF(Monitoring!H:H, G186) &gt; 0), "yes", "no")</f>
        <v>yes</v>
      </c>
      <c r="K186" s="81" t="str">
        <f t="shared" si="22"/>
        <v>Z:\FAIR_Device_data\Experiment_AugSep_2023\Video_captures\FAIR-D1\Camera1\2023-08-30\FAIR-D1_2023-08-30_17-26-06.mp4</v>
      </c>
    </row>
    <row r="187" spans="1:11" ht="14.25" customHeight="1" x14ac:dyDescent="0.25">
      <c r="A187" s="5" t="str">
        <f t="shared" si="16"/>
        <v>FAIR-D1</v>
      </c>
      <c r="B187" s="4">
        <f t="shared" si="23"/>
        <v>45168</v>
      </c>
      <c r="C187" s="9">
        <f t="shared" si="18"/>
        <v>0.73952546296296295</v>
      </c>
      <c r="D187" s="9">
        <f t="shared" si="19"/>
        <v>45168.739525462966</v>
      </c>
      <c r="E187" s="9" t="str">
        <f t="shared" si="21"/>
        <v>2023-08-30</v>
      </c>
      <c r="F187" s="10" t="s">
        <v>1630</v>
      </c>
      <c r="G187" s="10" t="str">
        <f t="shared" si="20"/>
        <v>FAIR-D1_2023-08-30_17-44-55</v>
      </c>
      <c r="H187" s="10">
        <v>15.548</v>
      </c>
      <c r="I187" s="6">
        <v>26979121</v>
      </c>
      <c r="J187" s="6" t="str">
        <f>IF(OR(COUNTIF(Monitoring!E:E, G187) &gt; 0, COUNTIF(Monitoring!H:H, G187) &gt; 0), "yes", "no")</f>
        <v>no</v>
      </c>
      <c r="K187" s="81" t="str">
        <f t="shared" si="22"/>
        <v>Z:\FAIR_Device_data\Experiment_AugSep_2023\Video_captures\FAIR-D1\Camera1\2023-08-30\FAIR-D1_2023-08-30_17-44-55.mp4</v>
      </c>
    </row>
    <row r="188" spans="1:11" ht="14.25" customHeight="1" x14ac:dyDescent="0.25">
      <c r="A188" s="5" t="str">
        <f t="shared" si="16"/>
        <v>FAIR-D1</v>
      </c>
      <c r="B188" s="4">
        <f t="shared" si="23"/>
        <v>45168</v>
      </c>
      <c r="C188" s="9">
        <f t="shared" si="18"/>
        <v>0.76103009259259258</v>
      </c>
      <c r="D188" s="9">
        <f t="shared" si="19"/>
        <v>45168.761030092595</v>
      </c>
      <c r="E188" s="9" t="str">
        <f t="shared" si="21"/>
        <v>2023-08-30</v>
      </c>
      <c r="F188" s="10" t="s">
        <v>1631</v>
      </c>
      <c r="G188" s="10" t="str">
        <f t="shared" si="20"/>
        <v>FAIR-D1_2023-08-30_18-15-53</v>
      </c>
      <c r="H188" s="10">
        <v>11.61</v>
      </c>
      <c r="I188" s="6">
        <v>19245625</v>
      </c>
      <c r="J188" s="6" t="str">
        <f>IF(OR(COUNTIF(Monitoring!E:E, G188) &gt; 0, COUNTIF(Monitoring!H:H, G188) &gt; 0), "yes", "no")</f>
        <v>yes</v>
      </c>
      <c r="K188" s="81" t="str">
        <f t="shared" si="22"/>
        <v>Z:\FAIR_Device_data\Experiment_AugSep_2023\Video_captures\FAIR-D1\Camera1\2023-08-30\FAIR-D1_2023-08-30_18-15-53.mp4</v>
      </c>
    </row>
    <row r="189" spans="1:11" ht="14.25" customHeight="1" x14ac:dyDescent="0.25">
      <c r="A189" s="5" t="str">
        <f t="shared" si="16"/>
        <v>FAIR-D1</v>
      </c>
      <c r="B189" s="4">
        <f t="shared" si="23"/>
        <v>45169</v>
      </c>
      <c r="C189" s="9">
        <f t="shared" si="18"/>
        <v>0.36635416666666665</v>
      </c>
      <c r="D189" s="9">
        <f t="shared" si="19"/>
        <v>45169.366354166668</v>
      </c>
      <c r="E189" s="9" t="str">
        <f t="shared" si="21"/>
        <v>2023-08-31</v>
      </c>
      <c r="F189" s="10" t="s">
        <v>1632</v>
      </c>
      <c r="G189" s="10" t="str">
        <f t="shared" si="20"/>
        <v>FAIR-D1_2023-08-31_08-47-33</v>
      </c>
      <c r="H189" s="10">
        <v>10.75</v>
      </c>
      <c r="I189" s="6">
        <v>17487326</v>
      </c>
      <c r="J189" s="6" t="str">
        <f>IF(OR(COUNTIF(Monitoring!E:E, G189) &gt; 0, COUNTIF(Monitoring!H:H, G189) &gt; 0), "yes", "no")</f>
        <v>no</v>
      </c>
      <c r="K189" s="81" t="str">
        <f t="shared" si="22"/>
        <v>Z:\FAIR_Device_data\Experiment_AugSep_2023\Video_captures\FAIR-D1\Camera1\2023-08-31\FAIR-D1_2023-08-31_08-47-33.mp4</v>
      </c>
    </row>
    <row r="190" spans="1:11" ht="14.25" customHeight="1" x14ac:dyDescent="0.25">
      <c r="A190" s="5" t="str">
        <f t="shared" si="16"/>
        <v>FAIR-D1</v>
      </c>
      <c r="B190" s="4">
        <f t="shared" si="23"/>
        <v>45169</v>
      </c>
      <c r="C190" s="9">
        <f t="shared" si="18"/>
        <v>0.3770486111111111</v>
      </c>
      <c r="D190" s="9">
        <f t="shared" si="19"/>
        <v>45169.37704861111</v>
      </c>
      <c r="E190" s="9" t="str">
        <f t="shared" si="21"/>
        <v>2023-08-31</v>
      </c>
      <c r="F190" s="10" t="s">
        <v>1633</v>
      </c>
      <c r="G190" s="10" t="str">
        <f t="shared" si="20"/>
        <v>FAIR-D1_2023-08-31_09-02-57</v>
      </c>
      <c r="H190" s="10">
        <v>38.31</v>
      </c>
      <c r="I190" s="6">
        <v>73311098</v>
      </c>
      <c r="J190" s="6" t="str">
        <f>IF(OR(COUNTIF(Monitoring!E:E, G190) &gt; 0, COUNTIF(Monitoring!H:H, G190) &gt; 0), "yes", "no")</f>
        <v>yes</v>
      </c>
      <c r="K190" s="81" t="str">
        <f t="shared" si="22"/>
        <v>Z:\FAIR_Device_data\Experiment_AugSep_2023\Video_captures\FAIR-D1\Camera1\2023-08-31\FAIR-D1_2023-08-31_09-02-57.mp4</v>
      </c>
    </row>
    <row r="191" spans="1:11" ht="14.25" customHeight="1" x14ac:dyDescent="0.25">
      <c r="A191" s="5" t="str">
        <f t="shared" si="16"/>
        <v>FAIR-D1</v>
      </c>
      <c r="B191" s="4">
        <f t="shared" si="23"/>
        <v>45169</v>
      </c>
      <c r="C191" s="9">
        <f t="shared" si="18"/>
        <v>0.38430555555555557</v>
      </c>
      <c r="D191" s="9">
        <f t="shared" si="19"/>
        <v>45169.384305555555</v>
      </c>
      <c r="E191" s="9" t="str">
        <f t="shared" si="21"/>
        <v>2023-08-31</v>
      </c>
      <c r="F191" s="10" t="s">
        <v>1634</v>
      </c>
      <c r="G191" s="10" t="str">
        <f t="shared" si="20"/>
        <v>FAIR-D1_2023-08-31_09-13-24</v>
      </c>
      <c r="H191" s="10">
        <v>26.658999999999999</v>
      </c>
      <c r="I191" s="6">
        <v>46925845</v>
      </c>
      <c r="J191" s="6" t="str">
        <f>IF(OR(COUNTIF(Monitoring!E:E, G191) &gt; 0, COUNTIF(Monitoring!H:H, G191) &gt; 0), "yes", "no")</f>
        <v>yes</v>
      </c>
      <c r="K191" s="81" t="str">
        <f t="shared" si="22"/>
        <v>Z:\FAIR_Device_data\Experiment_AugSep_2023\Video_captures\FAIR-D1\Camera1\2023-08-31\FAIR-D1_2023-08-31_09-13-24.mp4</v>
      </c>
    </row>
    <row r="192" spans="1:11" ht="14.25" customHeight="1" x14ac:dyDescent="0.25">
      <c r="A192" s="5" t="str">
        <f t="shared" si="16"/>
        <v>FAIR-D1</v>
      </c>
      <c r="B192" s="4">
        <f t="shared" si="23"/>
        <v>45169</v>
      </c>
      <c r="C192" s="9">
        <f t="shared" si="18"/>
        <v>0.39655092592592595</v>
      </c>
      <c r="D192" s="9">
        <f t="shared" si="19"/>
        <v>45169.396550925929</v>
      </c>
      <c r="E192" s="9" t="str">
        <f t="shared" si="21"/>
        <v>2023-08-31</v>
      </c>
      <c r="F192" s="10" t="s">
        <v>1635</v>
      </c>
      <c r="G192" s="10" t="str">
        <f t="shared" si="20"/>
        <v>FAIR-D1_2023-08-31_09-31-02</v>
      </c>
      <c r="H192" s="10">
        <v>11.531000000000001</v>
      </c>
      <c r="I192" s="6">
        <v>19331536</v>
      </c>
      <c r="J192" s="6" t="str">
        <f>IF(OR(COUNTIF(Monitoring!E:E, G192) &gt; 0, COUNTIF(Monitoring!H:H, G192) &gt; 0), "yes", "no")</f>
        <v>yes</v>
      </c>
      <c r="K192" s="81" t="str">
        <f t="shared" si="22"/>
        <v>Z:\FAIR_Device_data\Experiment_AugSep_2023\Video_captures\FAIR-D1\Camera1\2023-08-31\FAIR-D1_2023-08-31_09-31-02.mp4</v>
      </c>
    </row>
    <row r="193" spans="1:11" ht="14.25" customHeight="1" x14ac:dyDescent="0.25">
      <c r="A193" s="5" t="str">
        <f t="shared" si="16"/>
        <v>FAIR-D1</v>
      </c>
      <c r="B193" s="4">
        <f t="shared" si="23"/>
        <v>45169</v>
      </c>
      <c r="C193" s="9">
        <f t="shared" si="18"/>
        <v>0.39789351851851851</v>
      </c>
      <c r="D193" s="9">
        <f t="shared" si="19"/>
        <v>45169.397893518515</v>
      </c>
      <c r="E193" s="9" t="str">
        <f t="shared" si="21"/>
        <v>2023-08-31</v>
      </c>
      <c r="F193" s="10" t="s">
        <v>1636</v>
      </c>
      <c r="G193" s="10" t="str">
        <f t="shared" si="20"/>
        <v>FAIR-D1_2023-08-31_09-32-58</v>
      </c>
      <c r="H193" s="10">
        <v>12.74</v>
      </c>
      <c r="I193" s="6">
        <v>21745322</v>
      </c>
      <c r="J193" s="6" t="str">
        <f>IF(OR(COUNTIF(Monitoring!E:E, G193) &gt; 0, COUNTIF(Monitoring!H:H, G193) &gt; 0), "yes", "no")</f>
        <v>no</v>
      </c>
      <c r="K193" s="81" t="str">
        <f t="shared" si="22"/>
        <v>Z:\FAIR_Device_data\Experiment_AugSep_2023\Video_captures\FAIR-D1\Camera1\2023-08-31\FAIR-D1_2023-08-31_09-32-58.mp4</v>
      </c>
    </row>
    <row r="194" spans="1:11" ht="14.25" customHeight="1" x14ac:dyDescent="0.25">
      <c r="A194" s="5" t="str">
        <f t="shared" ref="A194:A257" si="24">+LEFT(G194,7)</f>
        <v>FAIR-D1</v>
      </c>
      <c r="B194" s="4">
        <f t="shared" ref="B194:B257" si="25">VALUE(MID(G194,FIND("_",G194)+1,10))</f>
        <v>45169</v>
      </c>
      <c r="C194" s="9">
        <f t="shared" ref="C194:C257" si="26">IF(ISBLANK(G194),"",TIME(LEFT(RIGHT(G194,8),2),LEFT(RIGHT(G194,5),2),RIGHT(G194,2)))</f>
        <v>0.39840277777777777</v>
      </c>
      <c r="D194" s="9">
        <f t="shared" ref="D194:D257" si="27">+B194+C194</f>
        <v>45169.398402777777</v>
      </c>
      <c r="E194" s="9" t="str">
        <f t="shared" si="21"/>
        <v>2023-08-31</v>
      </c>
      <c r="F194" s="10" t="s">
        <v>1637</v>
      </c>
      <c r="G194" s="10" t="str">
        <f t="shared" ref="G194:G257" si="28">+LEFT(F194,27)</f>
        <v>FAIR-D1_2023-08-31_09-33-42</v>
      </c>
      <c r="H194" s="10">
        <v>12.644</v>
      </c>
      <c r="I194" s="6">
        <v>19430480</v>
      </c>
      <c r="J194" s="6" t="str">
        <f>IF(OR(COUNTIF(Monitoring!E:E, G194) &gt; 0, COUNTIF(Monitoring!H:H, G194) &gt; 0), "yes", "no")</f>
        <v>no</v>
      </c>
      <c r="K194" s="81" t="str">
        <f t="shared" si="22"/>
        <v>Z:\FAIR_Device_data\Experiment_AugSep_2023\Video_captures\FAIR-D1\Camera1\2023-08-31\FAIR-D1_2023-08-31_09-33-42.mp4</v>
      </c>
    </row>
    <row r="195" spans="1:11" ht="14.25" customHeight="1" x14ac:dyDescent="0.25">
      <c r="A195" s="5" t="str">
        <f t="shared" si="24"/>
        <v>FAIR-D1</v>
      </c>
      <c r="B195" s="4">
        <f t="shared" si="25"/>
        <v>45169</v>
      </c>
      <c r="C195" s="9">
        <f t="shared" si="26"/>
        <v>0.39938657407407407</v>
      </c>
      <c r="D195" s="9">
        <f t="shared" si="27"/>
        <v>45169.399386574078</v>
      </c>
      <c r="E195" s="9" t="str">
        <f t="shared" ref="E195:E258" si="29">+_xlfn.CONCAT(YEAR(B195),"-",TEXT(MONTH(B195),"00"),"-",TEXT(DAY(B195),"00"))</f>
        <v>2023-08-31</v>
      </c>
      <c r="F195" s="10" t="s">
        <v>1638</v>
      </c>
      <c r="G195" s="10" t="str">
        <f t="shared" si="28"/>
        <v>FAIR-D1_2023-08-31_09-35-07</v>
      </c>
      <c r="H195" s="10">
        <v>10.929</v>
      </c>
      <c r="I195" s="6">
        <v>17770791</v>
      </c>
      <c r="J195" s="6" t="str">
        <f>IF(OR(COUNTIF(Monitoring!E:E, G195) &gt; 0, COUNTIF(Monitoring!H:H, G195) &gt; 0), "yes", "no")</f>
        <v>no</v>
      </c>
      <c r="K195" s="81" t="str">
        <f t="shared" ref="K195:K258" si="30">HYPERLINK(_xlfn.CONCAT("Z:\FAIR_Device_data\Experiment_AugSep_2023","\","Video_captures","\",A195,"\","Camera1","\",E195,"\",F195))</f>
        <v>Z:\FAIR_Device_data\Experiment_AugSep_2023\Video_captures\FAIR-D1\Camera1\2023-08-31\FAIR-D1_2023-08-31_09-35-07.mp4</v>
      </c>
    </row>
    <row r="196" spans="1:11" ht="14.25" customHeight="1" x14ac:dyDescent="0.25">
      <c r="A196" s="5" t="str">
        <f t="shared" si="24"/>
        <v>FAIR-D1</v>
      </c>
      <c r="B196" s="4">
        <f t="shared" si="25"/>
        <v>45169</v>
      </c>
      <c r="C196" s="9">
        <f t="shared" si="26"/>
        <v>0.40067129629629628</v>
      </c>
      <c r="D196" s="9">
        <f t="shared" si="27"/>
        <v>45169.400671296295</v>
      </c>
      <c r="E196" s="9" t="str">
        <f t="shared" si="29"/>
        <v>2023-08-31</v>
      </c>
      <c r="F196" s="10" t="s">
        <v>1639</v>
      </c>
      <c r="G196" s="10" t="str">
        <f t="shared" si="28"/>
        <v>FAIR-D1_2023-08-31_09-36-58</v>
      </c>
      <c r="H196" s="10">
        <v>25.030999999999999</v>
      </c>
      <c r="I196" s="6">
        <v>42037415</v>
      </c>
      <c r="J196" s="6" t="str">
        <f>IF(OR(COUNTIF(Monitoring!E:E, G196) &gt; 0, COUNTIF(Monitoring!H:H, G196) &gt; 0), "yes", "no")</f>
        <v>yes</v>
      </c>
      <c r="K196" s="81" t="str">
        <f t="shared" si="30"/>
        <v>Z:\FAIR_Device_data\Experiment_AugSep_2023\Video_captures\FAIR-D1\Camera1\2023-08-31\FAIR-D1_2023-08-31_09-36-58.mp4</v>
      </c>
    </row>
    <row r="197" spans="1:11" ht="14.25" customHeight="1" x14ac:dyDescent="0.25">
      <c r="A197" s="5" t="str">
        <f t="shared" si="24"/>
        <v>FAIR-D1</v>
      </c>
      <c r="B197" s="4">
        <f t="shared" si="25"/>
        <v>45169</v>
      </c>
      <c r="C197" s="9">
        <f t="shared" si="26"/>
        <v>0.40600694444444446</v>
      </c>
      <c r="D197" s="9">
        <f t="shared" si="27"/>
        <v>45169.406006944446</v>
      </c>
      <c r="E197" s="9" t="str">
        <f t="shared" si="29"/>
        <v>2023-08-31</v>
      </c>
      <c r="F197" s="10" t="s">
        <v>1640</v>
      </c>
      <c r="G197" s="10" t="str">
        <f t="shared" si="28"/>
        <v>FAIR-D1_2023-08-31_09-44-39</v>
      </c>
      <c r="H197" s="10">
        <v>11.725</v>
      </c>
      <c r="I197" s="6">
        <v>19291527</v>
      </c>
      <c r="J197" s="6" t="str">
        <f>IF(OR(COUNTIF(Monitoring!E:E, G197) &gt; 0, COUNTIF(Monitoring!H:H, G197) &gt; 0), "yes", "no")</f>
        <v>yes</v>
      </c>
      <c r="K197" s="81" t="str">
        <f t="shared" si="30"/>
        <v>Z:\FAIR_Device_data\Experiment_AugSep_2023\Video_captures\FAIR-D1\Camera1\2023-08-31\FAIR-D1_2023-08-31_09-44-39.mp4</v>
      </c>
    </row>
    <row r="198" spans="1:11" ht="14.25" customHeight="1" x14ac:dyDescent="0.25">
      <c r="A198" s="5" t="str">
        <f t="shared" si="24"/>
        <v>FAIR-D1</v>
      </c>
      <c r="B198" s="4">
        <f t="shared" si="25"/>
        <v>45169</v>
      </c>
      <c r="C198" s="9">
        <f t="shared" si="26"/>
        <v>0.40725694444444444</v>
      </c>
      <c r="D198" s="9">
        <f t="shared" si="27"/>
        <v>45169.407256944447</v>
      </c>
      <c r="E198" s="9" t="str">
        <f t="shared" si="29"/>
        <v>2023-08-31</v>
      </c>
      <c r="F198" s="10" t="s">
        <v>1641</v>
      </c>
      <c r="G198" s="10" t="str">
        <f t="shared" si="28"/>
        <v>FAIR-D1_2023-08-31_09-46-27</v>
      </c>
      <c r="H198" s="10">
        <v>36.246000000000002</v>
      </c>
      <c r="I198" s="6">
        <v>64434523</v>
      </c>
      <c r="J198" s="6" t="str">
        <f>IF(OR(COUNTIF(Monitoring!E:E, G198) &gt; 0, COUNTIF(Monitoring!H:H, G198) &gt; 0), "yes", "no")</f>
        <v>yes</v>
      </c>
      <c r="K198" s="81" t="str">
        <f t="shared" si="30"/>
        <v>Z:\FAIR_Device_data\Experiment_AugSep_2023\Video_captures\FAIR-D1\Camera1\2023-08-31\FAIR-D1_2023-08-31_09-46-27.mp4</v>
      </c>
    </row>
    <row r="199" spans="1:11" ht="14.25" customHeight="1" x14ac:dyDescent="0.25">
      <c r="A199" s="5" t="str">
        <f t="shared" si="24"/>
        <v>FAIR-D1</v>
      </c>
      <c r="B199" s="4">
        <f t="shared" si="25"/>
        <v>45169</v>
      </c>
      <c r="C199" s="9">
        <f t="shared" si="26"/>
        <v>0.41417824074074072</v>
      </c>
      <c r="D199" s="9">
        <f t="shared" si="27"/>
        <v>45169.414178240739</v>
      </c>
      <c r="E199" s="9" t="str">
        <f t="shared" si="29"/>
        <v>2023-08-31</v>
      </c>
      <c r="F199" s="10" t="s">
        <v>1642</v>
      </c>
      <c r="G199" s="10" t="str">
        <f t="shared" si="28"/>
        <v>FAIR-D1_2023-08-31_09-56-25</v>
      </c>
      <c r="H199" s="10">
        <v>10.653</v>
      </c>
      <c r="I199" s="6">
        <v>17194324</v>
      </c>
      <c r="J199" s="6" t="str">
        <f>IF(OR(COUNTIF(Monitoring!E:E, G199) &gt; 0, COUNTIF(Monitoring!H:H, G199) &gt; 0), "yes", "no")</f>
        <v>no</v>
      </c>
      <c r="K199" s="81" t="str">
        <f t="shared" si="30"/>
        <v>Z:\FAIR_Device_data\Experiment_AugSep_2023\Video_captures\FAIR-D1\Camera1\2023-08-31\FAIR-D1_2023-08-31_09-56-25.mp4</v>
      </c>
    </row>
    <row r="200" spans="1:11" ht="14.25" customHeight="1" x14ac:dyDescent="0.25">
      <c r="A200" s="5" t="str">
        <f t="shared" si="24"/>
        <v>FAIR-D1</v>
      </c>
      <c r="B200" s="4">
        <f t="shared" si="25"/>
        <v>45169</v>
      </c>
      <c r="C200" s="9">
        <f t="shared" si="26"/>
        <v>0.41695601851851855</v>
      </c>
      <c r="D200" s="9">
        <f t="shared" si="27"/>
        <v>45169.416956018518</v>
      </c>
      <c r="E200" s="9" t="str">
        <f t="shared" si="29"/>
        <v>2023-08-31</v>
      </c>
      <c r="F200" s="10" t="s">
        <v>1643</v>
      </c>
      <c r="G200" s="10" t="str">
        <f t="shared" si="28"/>
        <v>FAIR-D1_2023-08-31_10-00-25</v>
      </c>
      <c r="H200" s="10">
        <v>10.792</v>
      </c>
      <c r="I200" s="6">
        <v>17559446</v>
      </c>
      <c r="J200" s="6" t="str">
        <f>IF(OR(COUNTIF(Monitoring!E:E, G200) &gt; 0, COUNTIF(Monitoring!H:H, G200) &gt; 0), "yes", "no")</f>
        <v>no</v>
      </c>
      <c r="K200" s="81" t="str">
        <f t="shared" si="30"/>
        <v>Z:\FAIR_Device_data\Experiment_AugSep_2023\Video_captures\FAIR-D1\Camera1\2023-08-31\FAIR-D1_2023-08-31_10-00-25.mp4</v>
      </c>
    </row>
    <row r="201" spans="1:11" ht="14.25" customHeight="1" x14ac:dyDescent="0.25">
      <c r="A201" s="5" t="str">
        <f t="shared" si="24"/>
        <v>FAIR-D1</v>
      </c>
      <c r="B201" s="4">
        <f t="shared" si="25"/>
        <v>45169</v>
      </c>
      <c r="C201" s="9">
        <f t="shared" si="26"/>
        <v>0.43581018518518516</v>
      </c>
      <c r="D201" s="9">
        <f t="shared" si="27"/>
        <v>45169.435810185183</v>
      </c>
      <c r="E201" s="9" t="str">
        <f t="shared" si="29"/>
        <v>2023-08-31</v>
      </c>
      <c r="F201" s="10" t="s">
        <v>1644</v>
      </c>
      <c r="G201" s="10" t="str">
        <f t="shared" si="28"/>
        <v>FAIR-D1_2023-08-31_10-27-34</v>
      </c>
      <c r="H201" s="10">
        <v>10.768000000000001</v>
      </c>
      <c r="I201" s="6">
        <v>17635871</v>
      </c>
      <c r="J201" s="6" t="str">
        <f>IF(OR(COUNTIF(Monitoring!E:E, G201) &gt; 0, COUNTIF(Monitoring!H:H, G201) &gt; 0), "yes", "no")</f>
        <v>no</v>
      </c>
      <c r="K201" s="81" t="str">
        <f t="shared" si="30"/>
        <v>Z:\FAIR_Device_data\Experiment_AugSep_2023\Video_captures\FAIR-D1\Camera1\2023-08-31\FAIR-D1_2023-08-31_10-27-34.mp4</v>
      </c>
    </row>
    <row r="202" spans="1:11" ht="14.25" customHeight="1" x14ac:dyDescent="0.25">
      <c r="A202" s="5" t="str">
        <f t="shared" si="24"/>
        <v>FAIR-D1</v>
      </c>
      <c r="B202" s="4">
        <f t="shared" si="25"/>
        <v>45169</v>
      </c>
      <c r="C202" s="9">
        <f t="shared" si="26"/>
        <v>0.45581018518518518</v>
      </c>
      <c r="D202" s="9">
        <f t="shared" si="27"/>
        <v>45169.455810185187</v>
      </c>
      <c r="E202" s="9" t="str">
        <f t="shared" si="29"/>
        <v>2023-08-31</v>
      </c>
      <c r="F202" s="10" t="s">
        <v>1645</v>
      </c>
      <c r="G202" s="10" t="str">
        <f t="shared" si="28"/>
        <v>FAIR-D1_2023-08-31_10-56-22</v>
      </c>
      <c r="H202" s="10">
        <v>10.531000000000001</v>
      </c>
      <c r="I202" s="6">
        <v>16818187</v>
      </c>
      <c r="J202" s="6" t="str">
        <f>IF(OR(COUNTIF(Monitoring!E:E, G202) &gt; 0, COUNTIF(Monitoring!H:H, G202) &gt; 0), "yes", "no")</f>
        <v>yes</v>
      </c>
      <c r="K202" s="81" t="str">
        <f t="shared" si="30"/>
        <v>Z:\FAIR_Device_data\Experiment_AugSep_2023\Video_captures\FAIR-D1\Camera1\2023-08-31\FAIR-D1_2023-08-31_10-56-22.mp4</v>
      </c>
    </row>
    <row r="203" spans="1:11" ht="14.25" customHeight="1" x14ac:dyDescent="0.25">
      <c r="A203" s="5" t="str">
        <f t="shared" si="24"/>
        <v>FAIR-D1</v>
      </c>
      <c r="B203" s="4">
        <f t="shared" si="25"/>
        <v>45169</v>
      </c>
      <c r="C203" s="9">
        <f t="shared" si="26"/>
        <v>0.46158564814814818</v>
      </c>
      <c r="D203" s="9">
        <f t="shared" si="27"/>
        <v>45169.461585648147</v>
      </c>
      <c r="E203" s="9" t="str">
        <f t="shared" si="29"/>
        <v>2023-08-31</v>
      </c>
      <c r="F203" s="10" t="s">
        <v>1646</v>
      </c>
      <c r="G203" s="10" t="str">
        <f t="shared" si="28"/>
        <v>FAIR-D1_2023-08-31_11-04-41</v>
      </c>
      <c r="H203" s="10">
        <v>10.661</v>
      </c>
      <c r="I203" s="6">
        <v>17260794</v>
      </c>
      <c r="J203" s="6" t="str">
        <f>IF(OR(COUNTIF(Monitoring!E:E, G203) &gt; 0, COUNTIF(Monitoring!H:H, G203) &gt; 0), "yes", "no")</f>
        <v>no</v>
      </c>
      <c r="K203" s="81" t="str">
        <f t="shared" si="30"/>
        <v>Z:\FAIR_Device_data\Experiment_AugSep_2023\Video_captures\FAIR-D1\Camera1\2023-08-31\FAIR-D1_2023-08-31_11-04-41.mp4</v>
      </c>
    </row>
    <row r="204" spans="1:11" ht="14.25" customHeight="1" x14ac:dyDescent="0.25">
      <c r="A204" s="5" t="str">
        <f t="shared" si="24"/>
        <v>FAIR-D1</v>
      </c>
      <c r="B204" s="4">
        <f t="shared" si="25"/>
        <v>45169</v>
      </c>
      <c r="C204" s="9">
        <f t="shared" si="26"/>
        <v>0.46523148148148147</v>
      </c>
      <c r="D204" s="9">
        <f t="shared" si="27"/>
        <v>45169.465231481481</v>
      </c>
      <c r="E204" s="9" t="str">
        <f t="shared" si="29"/>
        <v>2023-08-31</v>
      </c>
      <c r="F204" s="10" t="s">
        <v>1647</v>
      </c>
      <c r="G204" s="10" t="str">
        <f t="shared" si="28"/>
        <v>FAIR-D1_2023-08-31_11-09-56</v>
      </c>
      <c r="H204" s="10">
        <v>34.652999999999999</v>
      </c>
      <c r="I204" s="6">
        <v>60187761</v>
      </c>
      <c r="J204" s="6" t="str">
        <f>IF(OR(COUNTIF(Monitoring!E:E, G204) &gt; 0, COUNTIF(Monitoring!H:H, G204) &gt; 0), "yes", "no")</f>
        <v>yes</v>
      </c>
      <c r="K204" s="81" t="str">
        <f t="shared" si="30"/>
        <v>Z:\FAIR_Device_data\Experiment_AugSep_2023\Video_captures\FAIR-D1\Camera1\2023-08-31\FAIR-D1_2023-08-31_11-09-56.mp4</v>
      </c>
    </row>
    <row r="205" spans="1:11" ht="14.25" customHeight="1" x14ac:dyDescent="0.25">
      <c r="A205" s="5" t="str">
        <f t="shared" si="24"/>
        <v>FAIR-D1</v>
      </c>
      <c r="B205" s="4">
        <f t="shared" si="25"/>
        <v>45169</v>
      </c>
      <c r="C205" s="9">
        <f t="shared" si="26"/>
        <v>0.46987268518518521</v>
      </c>
      <c r="D205" s="9">
        <f t="shared" si="27"/>
        <v>45169.469872685186</v>
      </c>
      <c r="E205" s="9" t="str">
        <f t="shared" si="29"/>
        <v>2023-08-31</v>
      </c>
      <c r="F205" s="10" t="s">
        <v>1648</v>
      </c>
      <c r="G205" s="10" t="str">
        <f t="shared" si="28"/>
        <v>FAIR-D1_2023-08-31_11-16-37</v>
      </c>
      <c r="H205" s="10">
        <v>12.615</v>
      </c>
      <c r="I205" s="6">
        <v>20920783</v>
      </c>
      <c r="J205" s="6" t="str">
        <f>IF(OR(COUNTIF(Monitoring!E:E, G205) &gt; 0, COUNTIF(Monitoring!H:H, G205) &gt; 0), "yes", "no")</f>
        <v>yes</v>
      </c>
      <c r="K205" s="81" t="str">
        <f t="shared" si="30"/>
        <v>Z:\FAIR_Device_data\Experiment_AugSep_2023\Video_captures\FAIR-D1\Camera1\2023-08-31\FAIR-D1_2023-08-31_11-16-37.mp4</v>
      </c>
    </row>
    <row r="206" spans="1:11" ht="14.25" customHeight="1" x14ac:dyDescent="0.25">
      <c r="A206" s="5" t="str">
        <f t="shared" si="24"/>
        <v>FAIR-D1</v>
      </c>
      <c r="B206" s="4">
        <f t="shared" si="25"/>
        <v>45169</v>
      </c>
      <c r="C206" s="9">
        <f t="shared" si="26"/>
        <v>0.47467592592592595</v>
      </c>
      <c r="D206" s="9">
        <f t="shared" si="27"/>
        <v>45169.474675925929</v>
      </c>
      <c r="E206" s="9" t="str">
        <f t="shared" si="29"/>
        <v>2023-08-31</v>
      </c>
      <c r="F206" s="10" t="s">
        <v>1649</v>
      </c>
      <c r="G206" s="10" t="str">
        <f t="shared" si="28"/>
        <v>FAIR-D1_2023-08-31_11-23-32</v>
      </c>
      <c r="H206" s="10">
        <v>10.811999999999999</v>
      </c>
      <c r="I206" s="6">
        <v>17850147</v>
      </c>
      <c r="J206" s="6" t="str">
        <f>IF(OR(COUNTIF(Monitoring!E:E, G206) &gt; 0, COUNTIF(Monitoring!H:H, G206) &gt; 0), "yes", "no")</f>
        <v>yes</v>
      </c>
      <c r="K206" s="81" t="str">
        <f t="shared" si="30"/>
        <v>Z:\FAIR_Device_data\Experiment_AugSep_2023\Video_captures\FAIR-D1\Camera1\2023-08-31\FAIR-D1_2023-08-31_11-23-32.mp4</v>
      </c>
    </row>
    <row r="207" spans="1:11" ht="14.25" customHeight="1" x14ac:dyDescent="0.25">
      <c r="A207" s="5" t="str">
        <f t="shared" si="24"/>
        <v>FAIR-D1</v>
      </c>
      <c r="B207" s="4">
        <f t="shared" si="25"/>
        <v>45169</v>
      </c>
      <c r="C207" s="9">
        <f t="shared" si="26"/>
        <v>0.51209490740740737</v>
      </c>
      <c r="D207" s="9">
        <f t="shared" si="27"/>
        <v>45169.512094907404</v>
      </c>
      <c r="E207" s="9" t="str">
        <f t="shared" si="29"/>
        <v>2023-08-31</v>
      </c>
      <c r="F207" s="10" t="s">
        <v>1650</v>
      </c>
      <c r="G207" s="10" t="str">
        <f t="shared" si="28"/>
        <v>FAIR-D1_2023-08-31_12-17-25</v>
      </c>
      <c r="H207" s="10">
        <v>18.632999999999999</v>
      </c>
      <c r="I207" s="6">
        <v>33781080</v>
      </c>
      <c r="J207" s="6" t="str">
        <f>IF(OR(COUNTIF(Monitoring!E:E, G207) &gt; 0, COUNTIF(Monitoring!H:H, G207) &gt; 0), "yes", "no")</f>
        <v>yes</v>
      </c>
      <c r="K207" s="81" t="str">
        <f t="shared" si="30"/>
        <v>Z:\FAIR_Device_data\Experiment_AugSep_2023\Video_captures\FAIR-D1\Camera1\2023-08-31\FAIR-D1_2023-08-31_12-17-25.mp4</v>
      </c>
    </row>
    <row r="208" spans="1:11" ht="14.25" customHeight="1" x14ac:dyDescent="0.25">
      <c r="A208" s="5" t="str">
        <f t="shared" si="24"/>
        <v>FAIR-D1</v>
      </c>
      <c r="B208" s="4">
        <f t="shared" si="25"/>
        <v>45169</v>
      </c>
      <c r="C208" s="9">
        <f t="shared" si="26"/>
        <v>0.52942129629629631</v>
      </c>
      <c r="D208" s="9">
        <f t="shared" si="27"/>
        <v>45169.529421296298</v>
      </c>
      <c r="E208" s="9" t="str">
        <f t="shared" si="29"/>
        <v>2023-08-31</v>
      </c>
      <c r="F208" s="10" t="s">
        <v>1651</v>
      </c>
      <c r="G208" s="10" t="str">
        <f t="shared" si="28"/>
        <v>FAIR-D1_2023-08-31_12-42-22</v>
      </c>
      <c r="H208" s="10">
        <v>11.265000000000001</v>
      </c>
      <c r="I208" s="6">
        <v>18579148</v>
      </c>
      <c r="J208" s="6" t="str">
        <f>IF(OR(COUNTIF(Monitoring!E:E, G208) &gt; 0, COUNTIF(Monitoring!H:H, G208) &gt; 0), "yes", "no")</f>
        <v>yes</v>
      </c>
      <c r="K208" s="81" t="str">
        <f t="shared" si="30"/>
        <v>Z:\FAIR_Device_data\Experiment_AugSep_2023\Video_captures\FAIR-D1\Camera1\2023-08-31\FAIR-D1_2023-08-31_12-42-22.mp4</v>
      </c>
    </row>
    <row r="209" spans="1:11" ht="14.25" customHeight="1" x14ac:dyDescent="0.25">
      <c r="A209" s="5" t="str">
        <f t="shared" si="24"/>
        <v>FAIR-D1</v>
      </c>
      <c r="B209" s="4">
        <f t="shared" si="25"/>
        <v>45169</v>
      </c>
      <c r="C209" s="9">
        <f t="shared" si="26"/>
        <v>0.54100694444444442</v>
      </c>
      <c r="D209" s="9">
        <f t="shared" si="27"/>
        <v>45169.541006944448</v>
      </c>
      <c r="E209" s="9" t="str">
        <f t="shared" si="29"/>
        <v>2023-08-31</v>
      </c>
      <c r="F209" s="10" t="s">
        <v>1652</v>
      </c>
      <c r="G209" s="10" t="str">
        <f t="shared" si="28"/>
        <v>FAIR-D1_2023-08-31_12-59-03</v>
      </c>
      <c r="H209" s="10">
        <v>13.592000000000001</v>
      </c>
      <c r="I209" s="6">
        <v>23128950</v>
      </c>
      <c r="J209" s="6" t="str">
        <f>IF(OR(COUNTIF(Monitoring!E:E, G209) &gt; 0, COUNTIF(Monitoring!H:H, G209) &gt; 0), "yes", "no")</f>
        <v>yes</v>
      </c>
      <c r="K209" s="81" t="str">
        <f t="shared" si="30"/>
        <v>Z:\FAIR_Device_data\Experiment_AugSep_2023\Video_captures\FAIR-D1\Camera1\2023-08-31\FAIR-D1_2023-08-31_12-59-03.mp4</v>
      </c>
    </row>
    <row r="210" spans="1:11" ht="14.25" customHeight="1" x14ac:dyDescent="0.25">
      <c r="A210" s="5" t="str">
        <f t="shared" si="24"/>
        <v>FAIR-D1</v>
      </c>
      <c r="B210" s="4">
        <f t="shared" si="25"/>
        <v>45169</v>
      </c>
      <c r="C210" s="9">
        <f t="shared" si="26"/>
        <v>0.5434606481481481</v>
      </c>
      <c r="D210" s="9">
        <f t="shared" si="27"/>
        <v>45169.54346064815</v>
      </c>
      <c r="E210" s="9" t="str">
        <f t="shared" si="29"/>
        <v>2023-08-31</v>
      </c>
      <c r="F210" s="10" t="s">
        <v>1653</v>
      </c>
      <c r="G210" s="10" t="str">
        <f t="shared" si="28"/>
        <v>FAIR-D1_2023-08-31_13-02-35</v>
      </c>
      <c r="H210" s="10">
        <v>109.023</v>
      </c>
      <c r="I210" s="6">
        <v>208531506</v>
      </c>
      <c r="J210" s="6" t="str">
        <f>IF(OR(COUNTIF(Monitoring!E:E, G210) &gt; 0, COUNTIF(Monitoring!H:H, G210) &gt; 0), "yes", "no")</f>
        <v>yes</v>
      </c>
      <c r="K210" s="81" t="str">
        <f t="shared" si="30"/>
        <v>Z:\FAIR_Device_data\Experiment_AugSep_2023\Video_captures\FAIR-D1\Camera1\2023-08-31\FAIR-D1_2023-08-31_13-02-35.mp4</v>
      </c>
    </row>
    <row r="211" spans="1:11" ht="14.25" customHeight="1" x14ac:dyDescent="0.25">
      <c r="A211" s="5" t="str">
        <f t="shared" si="24"/>
        <v>FAIR-D1</v>
      </c>
      <c r="B211" s="4">
        <f t="shared" si="25"/>
        <v>45169</v>
      </c>
      <c r="C211" s="9">
        <f t="shared" si="26"/>
        <v>0.68346064814814811</v>
      </c>
      <c r="D211" s="9">
        <f t="shared" si="27"/>
        <v>45169.68346064815</v>
      </c>
      <c r="E211" s="9" t="str">
        <f t="shared" si="29"/>
        <v>2023-08-31</v>
      </c>
      <c r="F211" s="10" t="s">
        <v>1654</v>
      </c>
      <c r="G211" s="10" t="str">
        <f t="shared" si="28"/>
        <v>FAIR-D1_2023-08-31_16-24-11</v>
      </c>
      <c r="H211" s="10">
        <v>11.67</v>
      </c>
      <c r="I211" s="6">
        <v>19005004</v>
      </c>
      <c r="J211" s="6" t="str">
        <f>IF(OR(COUNTIF(Monitoring!E:E, G211) &gt; 0, COUNTIF(Monitoring!H:H, G211) &gt; 0), "yes", "no")</f>
        <v>yes</v>
      </c>
      <c r="K211" s="81" t="str">
        <f t="shared" si="30"/>
        <v>Z:\FAIR_Device_data\Experiment_AugSep_2023\Video_captures\FAIR-D1\Camera1\2023-08-31\FAIR-D1_2023-08-31_16-24-11.mp4</v>
      </c>
    </row>
    <row r="212" spans="1:11" ht="14.25" customHeight="1" x14ac:dyDescent="0.25">
      <c r="A212" s="5" t="str">
        <f t="shared" si="24"/>
        <v>FAIR-D1</v>
      </c>
      <c r="B212" s="4">
        <f t="shared" si="25"/>
        <v>45169</v>
      </c>
      <c r="C212" s="9">
        <f t="shared" si="26"/>
        <v>0.7083680555555556</v>
      </c>
      <c r="D212" s="9">
        <f t="shared" si="27"/>
        <v>45169.708368055559</v>
      </c>
      <c r="E212" s="9" t="str">
        <f t="shared" si="29"/>
        <v>2023-08-31</v>
      </c>
      <c r="F212" s="10" t="s">
        <v>1655</v>
      </c>
      <c r="G212" s="10" t="str">
        <f t="shared" si="28"/>
        <v>FAIR-D1_2023-08-31_17-00-03</v>
      </c>
      <c r="H212" s="10">
        <v>10.666</v>
      </c>
      <c r="I212" s="6">
        <v>17434221</v>
      </c>
      <c r="J212" s="6" t="str">
        <f>IF(OR(COUNTIF(Monitoring!E:E, G212) &gt; 0, COUNTIF(Monitoring!H:H, G212) &gt; 0), "yes", "no")</f>
        <v>no</v>
      </c>
      <c r="K212" s="81" t="str">
        <f t="shared" si="30"/>
        <v>Z:\FAIR_Device_data\Experiment_AugSep_2023\Video_captures\FAIR-D1\Camera1\2023-08-31\FAIR-D1_2023-08-31_17-00-03.mp4</v>
      </c>
    </row>
    <row r="213" spans="1:11" ht="14.25" customHeight="1" x14ac:dyDescent="0.25">
      <c r="A213" s="5" t="str">
        <f t="shared" si="24"/>
        <v>FAIR-D1</v>
      </c>
      <c r="B213" s="4">
        <f t="shared" si="25"/>
        <v>45169</v>
      </c>
      <c r="C213" s="9">
        <f t="shared" si="26"/>
        <v>0.72140046296296301</v>
      </c>
      <c r="D213" s="9">
        <f t="shared" si="27"/>
        <v>45169.721400462964</v>
      </c>
      <c r="E213" s="9" t="str">
        <f t="shared" si="29"/>
        <v>2023-08-31</v>
      </c>
      <c r="F213" s="10" t="s">
        <v>1656</v>
      </c>
      <c r="G213" s="10" t="str">
        <f t="shared" si="28"/>
        <v>FAIR-D1_2023-08-31_17-18-49</v>
      </c>
      <c r="H213" s="10">
        <v>11.35</v>
      </c>
      <c r="I213" s="6">
        <v>18590343</v>
      </c>
      <c r="J213" s="6" t="str">
        <f>IF(OR(COUNTIF(Monitoring!E:E, G213) &gt; 0, COUNTIF(Monitoring!H:H, G213) &gt; 0), "yes", "no")</f>
        <v>no</v>
      </c>
      <c r="K213" s="81" t="str">
        <f t="shared" si="30"/>
        <v>Z:\FAIR_Device_data\Experiment_AugSep_2023\Video_captures\FAIR-D1\Camera1\2023-08-31\FAIR-D1_2023-08-31_17-18-49.mp4</v>
      </c>
    </row>
    <row r="214" spans="1:11" ht="14.25" customHeight="1" x14ac:dyDescent="0.25">
      <c r="A214" s="5" t="str">
        <f t="shared" si="24"/>
        <v>FAIR-D1</v>
      </c>
      <c r="B214" s="4">
        <f t="shared" si="25"/>
        <v>45169</v>
      </c>
      <c r="C214" s="9">
        <f t="shared" si="26"/>
        <v>0.74682870370370369</v>
      </c>
      <c r="D214" s="9">
        <f t="shared" si="27"/>
        <v>45169.746828703705</v>
      </c>
      <c r="E214" s="9" t="str">
        <f t="shared" si="29"/>
        <v>2023-08-31</v>
      </c>
      <c r="F214" s="10" t="s">
        <v>1657</v>
      </c>
      <c r="G214" s="10" t="str">
        <f t="shared" si="28"/>
        <v>FAIR-D1_2023-08-31_17-55-26</v>
      </c>
      <c r="H214" s="10">
        <v>14.663</v>
      </c>
      <c r="I214" s="6">
        <v>25769417</v>
      </c>
      <c r="J214" s="6" t="str">
        <f>IF(OR(COUNTIF(Monitoring!E:E, G214) &gt; 0, COUNTIF(Monitoring!H:H, G214) &gt; 0), "yes", "no")</f>
        <v>yes</v>
      </c>
      <c r="K214" s="81" t="str">
        <f t="shared" si="30"/>
        <v>Z:\FAIR_Device_data\Experiment_AugSep_2023\Video_captures\FAIR-D1\Camera1\2023-08-31\FAIR-D1_2023-08-31_17-55-26.mp4</v>
      </c>
    </row>
    <row r="215" spans="1:11" ht="14.25" customHeight="1" x14ac:dyDescent="0.25">
      <c r="A215" s="5" t="str">
        <f t="shared" si="24"/>
        <v>FAIR-D1</v>
      </c>
      <c r="B215" s="4">
        <f t="shared" si="25"/>
        <v>45169</v>
      </c>
      <c r="C215" s="9">
        <f t="shared" si="26"/>
        <v>0.75155092592592587</v>
      </c>
      <c r="D215" s="9">
        <f t="shared" si="27"/>
        <v>45169.751550925925</v>
      </c>
      <c r="E215" s="9" t="str">
        <f t="shared" si="29"/>
        <v>2023-08-31</v>
      </c>
      <c r="F215" s="10" t="s">
        <v>1658</v>
      </c>
      <c r="G215" s="10" t="str">
        <f t="shared" si="28"/>
        <v>FAIR-D1_2023-08-31_18-02-14</v>
      </c>
      <c r="H215" s="10">
        <v>17.469000000000001</v>
      </c>
      <c r="I215" s="6">
        <v>31816549</v>
      </c>
      <c r="J215" s="6" t="str">
        <f>IF(OR(COUNTIF(Monitoring!E:E, G215) &gt; 0, COUNTIF(Monitoring!H:H, G215) &gt; 0), "yes", "no")</f>
        <v>no</v>
      </c>
      <c r="K215" s="81" t="str">
        <f t="shared" si="30"/>
        <v>Z:\FAIR_Device_data\Experiment_AugSep_2023\Video_captures\FAIR-D1\Camera1\2023-08-31\FAIR-D1_2023-08-31_18-02-14.mp4</v>
      </c>
    </row>
    <row r="216" spans="1:11" ht="14.25" customHeight="1" x14ac:dyDescent="0.25">
      <c r="A216" s="5" t="str">
        <f t="shared" si="24"/>
        <v>FAIR-D1</v>
      </c>
      <c r="B216" s="4">
        <f t="shared" si="25"/>
        <v>45169</v>
      </c>
      <c r="C216" s="9">
        <f t="shared" si="26"/>
        <v>0.75278935185185181</v>
      </c>
      <c r="D216" s="9">
        <f t="shared" si="27"/>
        <v>45169.752789351849</v>
      </c>
      <c r="E216" s="9" t="str">
        <f t="shared" si="29"/>
        <v>2023-08-31</v>
      </c>
      <c r="F216" s="10" t="s">
        <v>1659</v>
      </c>
      <c r="G216" s="10" t="str">
        <f t="shared" si="28"/>
        <v>FAIR-D1_2023-08-31_18-04-01</v>
      </c>
      <c r="H216" s="10">
        <v>16.945</v>
      </c>
      <c r="I216" s="6">
        <v>30922411</v>
      </c>
      <c r="J216" s="6" t="str">
        <f>IF(OR(COUNTIF(Monitoring!E:E, G216) &gt; 0, COUNTIF(Monitoring!H:H, G216) &gt; 0), "yes", "no")</f>
        <v>no</v>
      </c>
      <c r="K216" s="81" t="str">
        <f t="shared" si="30"/>
        <v>Z:\FAIR_Device_data\Experiment_AugSep_2023\Video_captures\FAIR-D1\Camera1\2023-08-31\FAIR-D1_2023-08-31_18-04-01.mp4</v>
      </c>
    </row>
    <row r="217" spans="1:11" ht="14.25" customHeight="1" x14ac:dyDescent="0.25">
      <c r="A217" s="5" t="str">
        <f t="shared" si="24"/>
        <v>FAIR-D1</v>
      </c>
      <c r="B217" s="4">
        <f t="shared" si="25"/>
        <v>45169</v>
      </c>
      <c r="C217" s="9">
        <f t="shared" si="26"/>
        <v>0.75432870370370375</v>
      </c>
      <c r="D217" s="9">
        <f t="shared" si="27"/>
        <v>45169.754328703704</v>
      </c>
      <c r="E217" s="9" t="str">
        <f t="shared" si="29"/>
        <v>2023-08-31</v>
      </c>
      <c r="F217" s="10" t="s">
        <v>1660</v>
      </c>
      <c r="G217" s="10" t="str">
        <f t="shared" si="28"/>
        <v>FAIR-D1_2023-08-31_18-06-14</v>
      </c>
      <c r="H217" s="10">
        <v>50.564</v>
      </c>
      <c r="I217" s="6">
        <v>95453463</v>
      </c>
      <c r="J217" s="6" t="str">
        <f>IF(OR(COUNTIF(Monitoring!E:E, G217) &gt; 0, COUNTIF(Monitoring!H:H, G217) &gt; 0), "yes", "no")</f>
        <v>yes</v>
      </c>
      <c r="K217" s="81" t="str">
        <f t="shared" si="30"/>
        <v>Z:\FAIR_Device_data\Experiment_AugSep_2023\Video_captures\FAIR-D1\Camera1\2023-08-31\FAIR-D1_2023-08-31_18-06-14.mp4</v>
      </c>
    </row>
    <row r="218" spans="1:11" ht="14.25" customHeight="1" x14ac:dyDescent="0.25">
      <c r="A218" s="5" t="str">
        <f t="shared" si="24"/>
        <v>FAIR-D1</v>
      </c>
      <c r="B218" s="4">
        <f t="shared" si="25"/>
        <v>45169</v>
      </c>
      <c r="C218" s="9">
        <f t="shared" si="26"/>
        <v>0.75540509259259259</v>
      </c>
      <c r="D218" s="9">
        <f t="shared" si="27"/>
        <v>45169.75540509259</v>
      </c>
      <c r="E218" s="9" t="str">
        <f t="shared" si="29"/>
        <v>2023-08-31</v>
      </c>
      <c r="F218" s="10" t="s">
        <v>1661</v>
      </c>
      <c r="G218" s="10" t="str">
        <f t="shared" si="28"/>
        <v>FAIR-D1_2023-08-31_18-07-47</v>
      </c>
      <c r="H218" s="10">
        <v>11.488</v>
      </c>
      <c r="I218" s="6">
        <v>19658675</v>
      </c>
      <c r="J218" s="6" t="str">
        <f>IF(OR(COUNTIF(Monitoring!E:E, G218) &gt; 0, COUNTIF(Monitoring!H:H, G218) &gt; 0), "yes", "no")</f>
        <v>yes</v>
      </c>
      <c r="K218" s="81" t="str">
        <f t="shared" si="30"/>
        <v>Z:\FAIR_Device_data\Experiment_AugSep_2023\Video_captures\FAIR-D1\Camera1\2023-08-31\FAIR-D1_2023-08-31_18-07-47.mp4</v>
      </c>
    </row>
    <row r="219" spans="1:11" ht="14.25" customHeight="1" x14ac:dyDescent="0.25">
      <c r="A219" s="5" t="str">
        <f t="shared" si="24"/>
        <v>FAIR-D1</v>
      </c>
      <c r="B219" s="4">
        <f t="shared" si="25"/>
        <v>45169</v>
      </c>
      <c r="C219" s="9">
        <f t="shared" si="26"/>
        <v>0.76234953703703701</v>
      </c>
      <c r="D219" s="9">
        <f t="shared" si="27"/>
        <v>45169.762349537035</v>
      </c>
      <c r="E219" s="9" t="str">
        <f t="shared" si="29"/>
        <v>2023-08-31</v>
      </c>
      <c r="F219" s="10" t="s">
        <v>1662</v>
      </c>
      <c r="G219" s="10" t="str">
        <f t="shared" si="28"/>
        <v>FAIR-D1_2023-08-31_18-17-47</v>
      </c>
      <c r="H219" s="10">
        <v>13.113</v>
      </c>
      <c r="I219" s="6">
        <v>22147780</v>
      </c>
      <c r="J219" s="6" t="str">
        <f>IF(OR(COUNTIF(Monitoring!E:E, G219) &gt; 0, COUNTIF(Monitoring!H:H, G219) &gt; 0), "yes", "no")</f>
        <v>yes</v>
      </c>
      <c r="K219" s="81" t="str">
        <f t="shared" si="30"/>
        <v>Z:\FAIR_Device_data\Experiment_AugSep_2023\Video_captures\FAIR-D1\Camera1\2023-08-31\FAIR-D1_2023-08-31_18-17-47.mp4</v>
      </c>
    </row>
    <row r="220" spans="1:11" ht="14.25" customHeight="1" x14ac:dyDescent="0.25">
      <c r="A220" s="5" t="str">
        <f t="shared" si="24"/>
        <v>FAIR-D1</v>
      </c>
      <c r="B220" s="4">
        <f t="shared" si="25"/>
        <v>45170</v>
      </c>
      <c r="C220" s="9">
        <f t="shared" si="26"/>
        <v>0.29592592592592593</v>
      </c>
      <c r="D220" s="9">
        <f t="shared" si="27"/>
        <v>45170.295925925922</v>
      </c>
      <c r="E220" s="9" t="str">
        <f t="shared" si="29"/>
        <v>2023-09-01</v>
      </c>
      <c r="F220" s="10" t="s">
        <v>1663</v>
      </c>
      <c r="G220" s="10" t="str">
        <f t="shared" si="28"/>
        <v>FAIR-D1_2023-09-01_07-06-08</v>
      </c>
      <c r="H220" s="10">
        <v>36.887</v>
      </c>
      <c r="I220" s="6">
        <v>66238012</v>
      </c>
      <c r="J220" s="6" t="str">
        <f>IF(OR(COUNTIF(Monitoring!E:E, G220) &gt; 0, COUNTIF(Monitoring!H:H, G220) &gt; 0), "yes", "no")</f>
        <v>yes</v>
      </c>
      <c r="K220" s="81" t="str">
        <f t="shared" si="30"/>
        <v>Z:\FAIR_Device_data\Experiment_AugSep_2023\Video_captures\FAIR-D1\Camera1\2023-09-01\FAIR-D1_2023-09-01_07-06-08.mp4</v>
      </c>
    </row>
    <row r="221" spans="1:11" ht="14.25" customHeight="1" x14ac:dyDescent="0.25">
      <c r="A221" s="5" t="str">
        <f t="shared" si="24"/>
        <v>FAIR-D1</v>
      </c>
      <c r="B221" s="4">
        <f t="shared" si="25"/>
        <v>45170</v>
      </c>
      <c r="C221" s="9">
        <f t="shared" si="26"/>
        <v>0.29677083333333332</v>
      </c>
      <c r="D221" s="9">
        <f t="shared" si="27"/>
        <v>45170.296770833331</v>
      </c>
      <c r="E221" s="9" t="str">
        <f t="shared" si="29"/>
        <v>2023-09-01</v>
      </c>
      <c r="F221" s="10" t="s">
        <v>1664</v>
      </c>
      <c r="G221" s="10" t="str">
        <f t="shared" si="28"/>
        <v>FAIR-D1_2023-09-01_07-07-21</v>
      </c>
      <c r="H221" s="10">
        <v>15.342000000000001</v>
      </c>
      <c r="I221" s="6">
        <v>25143567</v>
      </c>
      <c r="J221" s="6" t="str">
        <f>IF(OR(COUNTIF(Monitoring!E:E, G221) &gt; 0, COUNTIF(Monitoring!H:H, G221) &gt; 0), "yes", "no")</f>
        <v>no</v>
      </c>
      <c r="K221" s="81" t="str">
        <f t="shared" si="30"/>
        <v>Z:\FAIR_Device_data\Experiment_AugSep_2023\Video_captures\FAIR-D1\Camera1\2023-09-01\FAIR-D1_2023-09-01_07-07-21.mp4</v>
      </c>
    </row>
    <row r="222" spans="1:11" ht="14.25" customHeight="1" x14ac:dyDescent="0.25">
      <c r="A222" s="5" t="str">
        <f t="shared" si="24"/>
        <v>FAIR-D1</v>
      </c>
      <c r="B222" s="4">
        <f t="shared" si="25"/>
        <v>45170</v>
      </c>
      <c r="C222" s="9">
        <f t="shared" si="26"/>
        <v>0.30277777777777776</v>
      </c>
      <c r="D222" s="9">
        <f t="shared" si="27"/>
        <v>45170.302777777775</v>
      </c>
      <c r="E222" s="9" t="str">
        <f t="shared" si="29"/>
        <v>2023-09-01</v>
      </c>
      <c r="F222" s="10" t="s">
        <v>1665</v>
      </c>
      <c r="G222" s="10" t="str">
        <f t="shared" si="28"/>
        <v>FAIR-D1_2023-09-01_07-16-00</v>
      </c>
      <c r="H222" s="10">
        <v>20.52</v>
      </c>
      <c r="I222" s="6">
        <v>37937480</v>
      </c>
      <c r="J222" s="6" t="str">
        <f>IF(OR(COUNTIF(Monitoring!E:E, G222) &gt; 0, COUNTIF(Monitoring!H:H, G222) &gt; 0), "yes", "no")</f>
        <v>no</v>
      </c>
      <c r="K222" s="81" t="str">
        <f t="shared" si="30"/>
        <v>Z:\FAIR_Device_data\Experiment_AugSep_2023\Video_captures\FAIR-D1\Camera1\2023-09-01\FAIR-D1_2023-09-01_07-16-00.mp4</v>
      </c>
    </row>
    <row r="223" spans="1:11" ht="14.25" customHeight="1" x14ac:dyDescent="0.25">
      <c r="A223" s="5" t="str">
        <f t="shared" si="24"/>
        <v>FAIR-D1</v>
      </c>
      <c r="B223" s="4">
        <f t="shared" si="25"/>
        <v>45170</v>
      </c>
      <c r="C223" s="9">
        <f t="shared" si="26"/>
        <v>0.30767361111111113</v>
      </c>
      <c r="D223" s="9">
        <f t="shared" si="27"/>
        <v>45170.307673611111</v>
      </c>
      <c r="E223" s="9" t="str">
        <f t="shared" si="29"/>
        <v>2023-09-01</v>
      </c>
      <c r="F223" s="10" t="s">
        <v>1666</v>
      </c>
      <c r="G223" s="10" t="str">
        <f t="shared" si="28"/>
        <v>FAIR-D1_2023-09-01_07-23-03</v>
      </c>
      <c r="H223" s="10">
        <v>37.436999999999998</v>
      </c>
      <c r="I223" s="6">
        <v>68372767</v>
      </c>
      <c r="J223" s="6" t="str">
        <f>IF(OR(COUNTIF(Monitoring!E:E, G223) &gt; 0, COUNTIF(Monitoring!H:H, G223) &gt; 0), "yes", "no")</f>
        <v>no</v>
      </c>
      <c r="K223" s="81" t="str">
        <f t="shared" si="30"/>
        <v>Z:\FAIR_Device_data\Experiment_AugSep_2023\Video_captures\FAIR-D1\Camera1\2023-09-01\FAIR-D1_2023-09-01_07-23-03.mp4</v>
      </c>
    </row>
    <row r="224" spans="1:11" ht="14.25" customHeight="1" x14ac:dyDescent="0.25">
      <c r="A224" s="5" t="str">
        <f t="shared" si="24"/>
        <v>FAIR-D1</v>
      </c>
      <c r="B224" s="4">
        <f t="shared" si="25"/>
        <v>45170</v>
      </c>
      <c r="C224" s="9">
        <f t="shared" si="26"/>
        <v>0.32836805555555554</v>
      </c>
      <c r="D224" s="9">
        <f t="shared" si="27"/>
        <v>45170.328368055554</v>
      </c>
      <c r="E224" s="9" t="str">
        <f t="shared" si="29"/>
        <v>2023-09-01</v>
      </c>
      <c r="F224" s="10" t="s">
        <v>1667</v>
      </c>
      <c r="G224" s="10" t="str">
        <f t="shared" si="28"/>
        <v>FAIR-D1_2023-09-01_07-52-51</v>
      </c>
      <c r="H224" s="10">
        <v>39.555</v>
      </c>
      <c r="I224" s="6">
        <v>72532228</v>
      </c>
      <c r="J224" s="6" t="str">
        <f>IF(OR(COUNTIF(Monitoring!E:E, G224) &gt; 0, COUNTIF(Monitoring!H:H, G224) &gt; 0), "yes", "no")</f>
        <v>no</v>
      </c>
      <c r="K224" s="81" t="str">
        <f t="shared" si="30"/>
        <v>Z:\FAIR_Device_data\Experiment_AugSep_2023\Video_captures\FAIR-D1\Camera1\2023-09-01\FAIR-D1_2023-09-01_07-52-51.mp4</v>
      </c>
    </row>
    <row r="225" spans="1:11" ht="14.25" customHeight="1" x14ac:dyDescent="0.25">
      <c r="A225" s="5" t="str">
        <f t="shared" si="24"/>
        <v>FAIR-D1</v>
      </c>
      <c r="B225" s="4">
        <f t="shared" si="25"/>
        <v>45170</v>
      </c>
      <c r="C225" s="9">
        <f t="shared" si="26"/>
        <v>0.33137731481481481</v>
      </c>
      <c r="D225" s="9">
        <f t="shared" si="27"/>
        <v>45170.331377314818</v>
      </c>
      <c r="E225" s="9" t="str">
        <f t="shared" si="29"/>
        <v>2023-09-01</v>
      </c>
      <c r="F225" s="10" t="s">
        <v>1668</v>
      </c>
      <c r="G225" s="10" t="str">
        <f t="shared" si="28"/>
        <v>FAIR-D1_2023-09-01_07-57-11</v>
      </c>
      <c r="H225" s="10">
        <v>37.905999999999999</v>
      </c>
      <c r="I225" s="6">
        <v>70502279</v>
      </c>
      <c r="J225" s="6" t="str">
        <f>IF(OR(COUNTIF(Monitoring!E:E, G225) &gt; 0, COUNTIF(Monitoring!H:H, G225) &gt; 0), "yes", "no")</f>
        <v>no</v>
      </c>
      <c r="K225" s="81" t="str">
        <f t="shared" si="30"/>
        <v>Z:\FAIR_Device_data\Experiment_AugSep_2023\Video_captures\FAIR-D1\Camera1\2023-09-01\FAIR-D1_2023-09-01_07-57-11.mp4</v>
      </c>
    </row>
    <row r="226" spans="1:11" ht="14.25" customHeight="1" x14ac:dyDescent="0.25">
      <c r="A226" s="5" t="str">
        <f t="shared" si="24"/>
        <v>FAIR-D1</v>
      </c>
      <c r="B226" s="4">
        <f t="shared" si="25"/>
        <v>45170</v>
      </c>
      <c r="C226" s="9">
        <f t="shared" si="26"/>
        <v>0.33476851851851852</v>
      </c>
      <c r="D226" s="9">
        <f t="shared" si="27"/>
        <v>45170.334768518522</v>
      </c>
      <c r="E226" s="9" t="str">
        <f t="shared" si="29"/>
        <v>2023-09-01</v>
      </c>
      <c r="F226" s="10" t="s">
        <v>1669</v>
      </c>
      <c r="G226" s="10" t="str">
        <f t="shared" si="28"/>
        <v>FAIR-D1_2023-09-01_08-02-04</v>
      </c>
      <c r="H226" s="10">
        <v>99.5</v>
      </c>
      <c r="I226" s="6">
        <v>184370005</v>
      </c>
      <c r="J226" s="6" t="str">
        <f>IF(OR(COUNTIF(Monitoring!E:E, G226) &gt; 0, COUNTIF(Monitoring!H:H, G226) &gt; 0), "yes", "no")</f>
        <v>no</v>
      </c>
      <c r="K226" s="81" t="str">
        <f t="shared" si="30"/>
        <v>Z:\FAIR_Device_data\Experiment_AugSep_2023\Video_captures\FAIR-D1\Camera1\2023-09-01\FAIR-D1_2023-09-01_08-02-04.mp4</v>
      </c>
    </row>
    <row r="227" spans="1:11" ht="14.25" customHeight="1" x14ac:dyDescent="0.25">
      <c r="A227" s="5" t="str">
        <f t="shared" si="24"/>
        <v>FAIR-D1</v>
      </c>
      <c r="B227" s="4">
        <f t="shared" si="25"/>
        <v>45170</v>
      </c>
      <c r="C227" s="9">
        <f t="shared" si="26"/>
        <v>0.33740740740740743</v>
      </c>
      <c r="D227" s="9">
        <f t="shared" si="27"/>
        <v>45170.337407407409</v>
      </c>
      <c r="E227" s="9" t="str">
        <f t="shared" si="29"/>
        <v>2023-09-01</v>
      </c>
      <c r="F227" s="10" t="s">
        <v>1670</v>
      </c>
      <c r="G227" s="10" t="str">
        <f t="shared" si="28"/>
        <v>FAIR-D1_2023-09-01_08-05-52</v>
      </c>
      <c r="H227" s="10">
        <v>16.645</v>
      </c>
      <c r="I227" s="6">
        <v>29672734</v>
      </c>
      <c r="J227" s="6" t="str">
        <f>IF(OR(COUNTIF(Monitoring!E:E, G227) &gt; 0, COUNTIF(Monitoring!H:H, G227) &gt; 0), "yes", "no")</f>
        <v>no</v>
      </c>
      <c r="K227" s="81" t="str">
        <f t="shared" si="30"/>
        <v>Z:\FAIR_Device_data\Experiment_AugSep_2023\Video_captures\FAIR-D1\Camera1\2023-09-01\FAIR-D1_2023-09-01_08-05-52.mp4</v>
      </c>
    </row>
    <row r="228" spans="1:11" ht="14.25" customHeight="1" x14ac:dyDescent="0.25">
      <c r="A228" s="5" t="str">
        <f t="shared" si="24"/>
        <v>FAIR-D1</v>
      </c>
      <c r="B228" s="4">
        <f t="shared" si="25"/>
        <v>45170</v>
      </c>
      <c r="C228" s="9">
        <f t="shared" si="26"/>
        <v>0.33945601851851853</v>
      </c>
      <c r="D228" s="9">
        <f t="shared" si="27"/>
        <v>45170.339456018519</v>
      </c>
      <c r="E228" s="9" t="str">
        <f t="shared" si="29"/>
        <v>2023-09-01</v>
      </c>
      <c r="F228" s="10" t="s">
        <v>1671</v>
      </c>
      <c r="G228" s="10" t="str">
        <f t="shared" si="28"/>
        <v>FAIR-D1_2023-09-01_08-08-49</v>
      </c>
      <c r="H228" s="10">
        <v>23.81</v>
      </c>
      <c r="I228" s="6">
        <v>43270920</v>
      </c>
      <c r="J228" s="6" t="str">
        <f>IF(OR(COUNTIF(Monitoring!E:E, G228) &gt; 0, COUNTIF(Monitoring!H:H, G228) &gt; 0), "yes", "no")</f>
        <v>no</v>
      </c>
      <c r="K228" s="81" t="str">
        <f t="shared" si="30"/>
        <v>Z:\FAIR_Device_data\Experiment_AugSep_2023\Video_captures\FAIR-D1\Camera1\2023-09-01\FAIR-D1_2023-09-01_08-08-49.mp4</v>
      </c>
    </row>
    <row r="229" spans="1:11" ht="14.25" customHeight="1" x14ac:dyDescent="0.25">
      <c r="A229" s="5" t="str">
        <f t="shared" si="24"/>
        <v>FAIR-D1</v>
      </c>
      <c r="B229" s="4">
        <f t="shared" si="25"/>
        <v>45170</v>
      </c>
      <c r="C229" s="9">
        <f t="shared" si="26"/>
        <v>0.34229166666666666</v>
      </c>
      <c r="D229" s="9">
        <f t="shared" si="27"/>
        <v>45170.342291666668</v>
      </c>
      <c r="E229" s="9" t="str">
        <f t="shared" si="29"/>
        <v>2023-09-01</v>
      </c>
      <c r="F229" s="10" t="s">
        <v>1672</v>
      </c>
      <c r="G229" s="10" t="str">
        <f t="shared" si="28"/>
        <v>FAIR-D1_2023-09-01_08-12-54</v>
      </c>
      <c r="H229" s="10">
        <v>38.603000000000002</v>
      </c>
      <c r="I229" s="6">
        <v>73529822</v>
      </c>
      <c r="J229" s="6" t="str">
        <f>IF(OR(COUNTIF(Monitoring!E:E, G229) &gt; 0, COUNTIF(Monitoring!H:H, G229) &gt; 0), "yes", "no")</f>
        <v>yes</v>
      </c>
      <c r="K229" s="81" t="str">
        <f t="shared" si="30"/>
        <v>Z:\FAIR_Device_data\Experiment_AugSep_2023\Video_captures\FAIR-D1\Camera1\2023-09-01\FAIR-D1_2023-09-01_08-12-54.mp4</v>
      </c>
    </row>
    <row r="230" spans="1:11" ht="14.25" customHeight="1" x14ac:dyDescent="0.25">
      <c r="A230" s="5" t="str">
        <f t="shared" si="24"/>
        <v>FAIR-D1</v>
      </c>
      <c r="B230" s="4">
        <f t="shared" si="25"/>
        <v>45170</v>
      </c>
      <c r="C230" s="9">
        <f t="shared" si="26"/>
        <v>0.34719907407407408</v>
      </c>
      <c r="D230" s="9">
        <f t="shared" si="27"/>
        <v>45170.347199074073</v>
      </c>
      <c r="E230" s="9" t="str">
        <f t="shared" si="29"/>
        <v>2023-09-01</v>
      </c>
      <c r="F230" s="10" t="s">
        <v>1673</v>
      </c>
      <c r="G230" s="10" t="str">
        <f t="shared" si="28"/>
        <v>FAIR-D1_2023-09-01_08-19-58</v>
      </c>
      <c r="H230" s="10">
        <v>21.218</v>
      </c>
      <c r="I230" s="6">
        <v>38649769</v>
      </c>
      <c r="J230" s="6" t="str">
        <f>IF(OR(COUNTIF(Monitoring!E:E, G230) &gt; 0, COUNTIF(Monitoring!H:H, G230) &gt; 0), "yes", "no")</f>
        <v>yes</v>
      </c>
      <c r="K230" s="81" t="str">
        <f t="shared" si="30"/>
        <v>Z:\FAIR_Device_data\Experiment_AugSep_2023\Video_captures\FAIR-D1\Camera1\2023-09-01\FAIR-D1_2023-09-01_08-19-58.mp4</v>
      </c>
    </row>
    <row r="231" spans="1:11" ht="14.25" customHeight="1" x14ac:dyDescent="0.25">
      <c r="A231" s="5" t="str">
        <f t="shared" si="24"/>
        <v>FAIR-D1</v>
      </c>
      <c r="B231" s="4">
        <f t="shared" si="25"/>
        <v>45170</v>
      </c>
      <c r="C231" s="9">
        <f t="shared" si="26"/>
        <v>0.34802083333333333</v>
      </c>
      <c r="D231" s="9">
        <f t="shared" si="27"/>
        <v>45170.348020833335</v>
      </c>
      <c r="E231" s="9" t="str">
        <f t="shared" si="29"/>
        <v>2023-09-01</v>
      </c>
      <c r="F231" s="10" t="s">
        <v>1674</v>
      </c>
      <c r="G231" s="10" t="str">
        <f t="shared" si="28"/>
        <v>FAIR-D1_2023-09-01_08-21-09</v>
      </c>
      <c r="H231" s="10">
        <v>17.309999999999999</v>
      </c>
      <c r="I231" s="6">
        <v>31386222</v>
      </c>
      <c r="J231" s="6" t="str">
        <f>IF(OR(COUNTIF(Monitoring!E:E, G231) &gt; 0, COUNTIF(Monitoring!H:H, G231) &gt; 0), "yes", "no")</f>
        <v>yes</v>
      </c>
      <c r="K231" s="81" t="str">
        <f t="shared" si="30"/>
        <v>Z:\FAIR_Device_data\Experiment_AugSep_2023\Video_captures\FAIR-D1\Camera1\2023-09-01\FAIR-D1_2023-09-01_08-21-09.mp4</v>
      </c>
    </row>
    <row r="232" spans="1:11" ht="14.25" customHeight="1" x14ac:dyDescent="0.25">
      <c r="A232" s="5" t="str">
        <f t="shared" si="24"/>
        <v>FAIR-D1</v>
      </c>
      <c r="B232" s="4">
        <f t="shared" si="25"/>
        <v>45170</v>
      </c>
      <c r="C232" s="9">
        <f t="shared" si="26"/>
        <v>0.34872685185185187</v>
      </c>
      <c r="D232" s="9">
        <f t="shared" si="27"/>
        <v>45170.348726851851</v>
      </c>
      <c r="E232" s="9" t="str">
        <f t="shared" si="29"/>
        <v>2023-09-01</v>
      </c>
      <c r="F232" s="10" t="s">
        <v>1675</v>
      </c>
      <c r="G232" s="10" t="str">
        <f t="shared" si="28"/>
        <v>FAIR-D1_2023-09-01_08-22-10</v>
      </c>
      <c r="H232" s="10">
        <v>36.174999999999997</v>
      </c>
      <c r="I232" s="6">
        <v>68689693</v>
      </c>
      <c r="J232" s="6" t="str">
        <f>IF(OR(COUNTIF(Monitoring!E:E, G232) &gt; 0, COUNTIF(Monitoring!H:H, G232) &gt; 0), "yes", "no")</f>
        <v>yes</v>
      </c>
      <c r="K232" s="81" t="str">
        <f t="shared" si="30"/>
        <v>Z:\FAIR_Device_data\Experiment_AugSep_2023\Video_captures\FAIR-D1\Camera1\2023-09-01\FAIR-D1_2023-09-01_08-22-10.mp4</v>
      </c>
    </row>
    <row r="233" spans="1:11" ht="14.25" customHeight="1" x14ac:dyDescent="0.25">
      <c r="A233" s="5" t="str">
        <f t="shared" si="24"/>
        <v>FAIR-D1</v>
      </c>
      <c r="B233" s="4">
        <f t="shared" si="25"/>
        <v>45170</v>
      </c>
      <c r="C233" s="9">
        <f t="shared" si="26"/>
        <v>0.36440972222222223</v>
      </c>
      <c r="D233" s="9">
        <f t="shared" si="27"/>
        <v>45170.36440972222</v>
      </c>
      <c r="E233" s="9" t="str">
        <f t="shared" si="29"/>
        <v>2023-09-01</v>
      </c>
      <c r="F233" s="10" t="s">
        <v>1676</v>
      </c>
      <c r="G233" s="10" t="str">
        <f t="shared" si="28"/>
        <v>FAIR-D1_2023-09-01_08-44-45</v>
      </c>
      <c r="H233" s="10">
        <v>10.856</v>
      </c>
      <c r="I233" s="6">
        <v>17872329</v>
      </c>
      <c r="J233" s="6" t="str">
        <f>IF(OR(COUNTIF(Monitoring!E:E, G233) &gt; 0, COUNTIF(Monitoring!H:H, G233) &gt; 0), "yes", "no")</f>
        <v>yes</v>
      </c>
      <c r="K233" s="81" t="str">
        <f t="shared" si="30"/>
        <v>Z:\FAIR_Device_data\Experiment_AugSep_2023\Video_captures\FAIR-D1\Camera1\2023-09-01\FAIR-D1_2023-09-01_08-44-45.mp4</v>
      </c>
    </row>
    <row r="234" spans="1:11" ht="14.25" customHeight="1" x14ac:dyDescent="0.25">
      <c r="A234" s="5" t="str">
        <f t="shared" si="24"/>
        <v>FAIR-D1</v>
      </c>
      <c r="B234" s="4">
        <f t="shared" si="25"/>
        <v>45170</v>
      </c>
      <c r="C234" s="9">
        <f t="shared" si="26"/>
        <v>0.39971064814814816</v>
      </c>
      <c r="D234" s="9">
        <f t="shared" si="27"/>
        <v>45170.399710648147</v>
      </c>
      <c r="E234" s="9" t="str">
        <f t="shared" si="29"/>
        <v>2023-09-01</v>
      </c>
      <c r="F234" s="10" t="s">
        <v>1677</v>
      </c>
      <c r="G234" s="10" t="str">
        <f t="shared" si="28"/>
        <v>FAIR-D1_2023-09-01_09-35-35</v>
      </c>
      <c r="H234" s="10">
        <v>70.522999999999996</v>
      </c>
      <c r="I234" s="6">
        <v>133973169</v>
      </c>
      <c r="J234" s="6" t="str">
        <f>IF(OR(COUNTIF(Monitoring!E:E, G234) &gt; 0, COUNTIF(Monitoring!H:H, G234) &gt; 0), "yes", "no")</f>
        <v>yes</v>
      </c>
      <c r="K234" s="81" t="str">
        <f t="shared" si="30"/>
        <v>Z:\FAIR_Device_data\Experiment_AugSep_2023\Video_captures\FAIR-D1\Camera1\2023-09-01\FAIR-D1_2023-09-01_09-35-35.mp4</v>
      </c>
    </row>
    <row r="235" spans="1:11" ht="14.25" customHeight="1" x14ac:dyDescent="0.25">
      <c r="A235" s="5" t="str">
        <f t="shared" si="24"/>
        <v>FAIR-D1</v>
      </c>
      <c r="B235" s="4">
        <f t="shared" si="25"/>
        <v>45170</v>
      </c>
      <c r="C235" s="9">
        <f t="shared" si="26"/>
        <v>0.48599537037037038</v>
      </c>
      <c r="D235" s="9">
        <f t="shared" si="27"/>
        <v>45170.485995370371</v>
      </c>
      <c r="E235" s="9" t="str">
        <f t="shared" si="29"/>
        <v>2023-09-01</v>
      </c>
      <c r="F235" s="10" t="s">
        <v>1678</v>
      </c>
      <c r="G235" s="10" t="str">
        <f t="shared" si="28"/>
        <v>FAIR-D1_2023-09-01_11-39-50</v>
      </c>
      <c r="H235" s="10">
        <v>30.564</v>
      </c>
      <c r="I235" s="6">
        <v>57171993</v>
      </c>
      <c r="J235" s="6" t="str">
        <f>IF(OR(COUNTIF(Monitoring!E:E, G235) &gt; 0, COUNTIF(Monitoring!H:H, G235) &gt; 0), "yes", "no")</f>
        <v>yes</v>
      </c>
      <c r="K235" s="81" t="str">
        <f t="shared" si="30"/>
        <v>Z:\FAIR_Device_data\Experiment_AugSep_2023\Video_captures\FAIR-D1\Camera1\2023-09-01\FAIR-D1_2023-09-01_11-39-50.mp4</v>
      </c>
    </row>
    <row r="236" spans="1:11" ht="14.25" customHeight="1" x14ac:dyDescent="0.25">
      <c r="A236" s="5" t="str">
        <f t="shared" si="24"/>
        <v>FAIR-D1</v>
      </c>
      <c r="B236" s="4">
        <f t="shared" si="25"/>
        <v>45170</v>
      </c>
      <c r="C236" s="9">
        <f t="shared" si="26"/>
        <v>0.48675925925925928</v>
      </c>
      <c r="D236" s="9">
        <f t="shared" si="27"/>
        <v>45170.486759259256</v>
      </c>
      <c r="E236" s="9" t="str">
        <f t="shared" si="29"/>
        <v>2023-09-01</v>
      </c>
      <c r="F236" s="10" t="s">
        <v>1679</v>
      </c>
      <c r="G236" s="10" t="str">
        <f t="shared" si="28"/>
        <v>FAIR-D1_2023-09-01_11-40-56</v>
      </c>
      <c r="H236" s="10">
        <v>15.587999999999999</v>
      </c>
      <c r="I236" s="6">
        <v>27420639</v>
      </c>
      <c r="J236" s="6" t="str">
        <f>IF(OR(COUNTIF(Monitoring!E:E, G236) &gt; 0, COUNTIF(Monitoring!H:H, G236) &gt; 0), "yes", "no")</f>
        <v>no</v>
      </c>
      <c r="K236" s="81" t="str">
        <f t="shared" si="30"/>
        <v>Z:\FAIR_Device_data\Experiment_AugSep_2023\Video_captures\FAIR-D1\Camera1\2023-09-01\FAIR-D1_2023-09-01_11-40-56.mp4</v>
      </c>
    </row>
    <row r="237" spans="1:11" ht="14.25" customHeight="1" x14ac:dyDescent="0.25">
      <c r="A237" s="5" t="str">
        <f t="shared" si="24"/>
        <v>FAIR-D1</v>
      </c>
      <c r="B237" s="4">
        <f t="shared" si="25"/>
        <v>45170</v>
      </c>
      <c r="C237" s="9">
        <f t="shared" si="26"/>
        <v>0.49645833333333333</v>
      </c>
      <c r="D237" s="9">
        <f t="shared" si="27"/>
        <v>45170.496458333335</v>
      </c>
      <c r="E237" s="9" t="str">
        <f t="shared" si="29"/>
        <v>2023-09-01</v>
      </c>
      <c r="F237" s="10" t="s">
        <v>1680</v>
      </c>
      <c r="G237" s="10" t="str">
        <f t="shared" si="28"/>
        <v>FAIR-D1_2023-09-01_11-54-54</v>
      </c>
      <c r="H237" s="10">
        <v>11.247</v>
      </c>
      <c r="I237" s="6">
        <v>17880164</v>
      </c>
      <c r="J237" s="6" t="str">
        <f>IF(OR(COUNTIF(Monitoring!E:E, G237) &gt; 0, COUNTIF(Monitoring!H:H, G237) &gt; 0), "yes", "no")</f>
        <v>yes</v>
      </c>
      <c r="K237" s="81" t="str">
        <f t="shared" si="30"/>
        <v>Z:\FAIR_Device_data\Experiment_AugSep_2023\Video_captures\FAIR-D1\Camera1\2023-09-01\FAIR-D1_2023-09-01_11-54-54.mp4</v>
      </c>
    </row>
    <row r="238" spans="1:11" ht="14.25" customHeight="1" x14ac:dyDescent="0.25">
      <c r="A238" s="5" t="str">
        <f t="shared" si="24"/>
        <v>FAIR-D1</v>
      </c>
      <c r="B238" s="4">
        <f t="shared" si="25"/>
        <v>45170</v>
      </c>
      <c r="C238" s="9">
        <f t="shared" si="26"/>
        <v>0.53340277777777778</v>
      </c>
      <c r="D238" s="9">
        <f t="shared" si="27"/>
        <v>45170.533402777779</v>
      </c>
      <c r="E238" s="9" t="str">
        <f t="shared" si="29"/>
        <v>2023-09-01</v>
      </c>
      <c r="F238" s="10" t="s">
        <v>1681</v>
      </c>
      <c r="G238" s="10" t="str">
        <f t="shared" si="28"/>
        <v>FAIR-D1_2023-09-01_12-48-06</v>
      </c>
      <c r="H238" s="10">
        <v>10.727</v>
      </c>
      <c r="I238" s="6">
        <v>17458870</v>
      </c>
      <c r="J238" s="6" t="str">
        <f>IF(OR(COUNTIF(Monitoring!E:E, G238) &gt; 0, COUNTIF(Monitoring!H:H, G238) &gt; 0), "yes", "no")</f>
        <v>yes</v>
      </c>
      <c r="K238" s="81" t="str">
        <f t="shared" si="30"/>
        <v>Z:\FAIR_Device_data\Experiment_AugSep_2023\Video_captures\FAIR-D1\Camera1\2023-09-01\FAIR-D1_2023-09-01_12-48-06.mp4</v>
      </c>
    </row>
    <row r="239" spans="1:11" ht="14.25" customHeight="1" x14ac:dyDescent="0.25">
      <c r="A239" s="5" t="str">
        <f t="shared" si="24"/>
        <v>FAIR-D1</v>
      </c>
      <c r="B239" s="4">
        <f t="shared" si="25"/>
        <v>45170</v>
      </c>
      <c r="C239" s="9">
        <f t="shared" si="26"/>
        <v>0.53734953703703703</v>
      </c>
      <c r="D239" s="9">
        <f t="shared" si="27"/>
        <v>45170.537349537037</v>
      </c>
      <c r="E239" s="9" t="str">
        <f t="shared" si="29"/>
        <v>2023-09-01</v>
      </c>
      <c r="F239" s="10" t="s">
        <v>1682</v>
      </c>
      <c r="G239" s="10" t="str">
        <f t="shared" si="28"/>
        <v>FAIR-D1_2023-09-01_12-53-47</v>
      </c>
      <c r="H239" s="10">
        <v>12.271000000000001</v>
      </c>
      <c r="I239" s="6">
        <v>20746338</v>
      </c>
      <c r="J239" s="6" t="str">
        <f>IF(OR(COUNTIF(Monitoring!E:E, G239) &gt; 0, COUNTIF(Monitoring!H:H, G239) &gt; 0), "yes", "no")</f>
        <v>yes</v>
      </c>
      <c r="K239" s="81" t="str">
        <f t="shared" si="30"/>
        <v>Z:\FAIR_Device_data\Experiment_AugSep_2023\Video_captures\FAIR-D1\Camera1\2023-09-01\FAIR-D1_2023-09-01_12-53-47.mp4</v>
      </c>
    </row>
    <row r="240" spans="1:11" ht="14.25" customHeight="1" x14ac:dyDescent="0.25">
      <c r="A240" s="5" t="str">
        <f t="shared" si="24"/>
        <v>FAIR-D1</v>
      </c>
      <c r="B240" s="4">
        <f t="shared" si="25"/>
        <v>45170</v>
      </c>
      <c r="C240" s="9">
        <f t="shared" si="26"/>
        <v>0.54768518518518516</v>
      </c>
      <c r="D240" s="9">
        <f t="shared" si="27"/>
        <v>45170.547685185185</v>
      </c>
      <c r="E240" s="9" t="str">
        <f t="shared" si="29"/>
        <v>2023-09-01</v>
      </c>
      <c r="F240" s="10" t="s">
        <v>1683</v>
      </c>
      <c r="G240" s="10" t="str">
        <f t="shared" si="28"/>
        <v>FAIR-D1_2023-09-01_13-08-40</v>
      </c>
      <c r="H240" s="10">
        <v>10.815</v>
      </c>
      <c r="I240" s="6">
        <v>17622522</v>
      </c>
      <c r="J240" s="6" t="str">
        <f>IF(OR(COUNTIF(Monitoring!E:E, G240) &gt; 0, COUNTIF(Monitoring!H:H, G240) &gt; 0), "yes", "no")</f>
        <v>no</v>
      </c>
      <c r="K240" s="81" t="str">
        <f t="shared" si="30"/>
        <v>Z:\FAIR_Device_data\Experiment_AugSep_2023\Video_captures\FAIR-D1\Camera1\2023-09-01\FAIR-D1_2023-09-01_13-08-40.mp4</v>
      </c>
    </row>
    <row r="241" spans="1:11" ht="14.25" customHeight="1" x14ac:dyDescent="0.25">
      <c r="A241" s="5" t="str">
        <f t="shared" si="24"/>
        <v>FAIR-D1</v>
      </c>
      <c r="B241" s="4">
        <f t="shared" si="25"/>
        <v>45170</v>
      </c>
      <c r="C241" s="9">
        <f t="shared" si="26"/>
        <v>0.55546296296296294</v>
      </c>
      <c r="D241" s="9">
        <f t="shared" si="27"/>
        <v>45170.555462962962</v>
      </c>
      <c r="E241" s="9" t="str">
        <f t="shared" si="29"/>
        <v>2023-09-01</v>
      </c>
      <c r="F241" s="10" t="s">
        <v>1684</v>
      </c>
      <c r="G241" s="10" t="str">
        <f t="shared" si="28"/>
        <v>FAIR-D1_2023-09-01_13-19-52</v>
      </c>
      <c r="H241" s="10">
        <v>146.149</v>
      </c>
      <c r="I241" s="6">
        <v>264262701</v>
      </c>
      <c r="J241" s="6" t="str">
        <f>IF(OR(COUNTIF(Monitoring!E:E, G241) &gt; 0, COUNTIF(Monitoring!H:H, G241) &gt; 0), "yes", "no")</f>
        <v>yes</v>
      </c>
      <c r="K241" s="81" t="str">
        <f t="shared" si="30"/>
        <v>Z:\FAIR_Device_data\Experiment_AugSep_2023\Video_captures\FAIR-D1\Camera1\2023-09-01\FAIR-D1_2023-09-01_13-19-52.mp4</v>
      </c>
    </row>
    <row r="242" spans="1:11" ht="14.25" customHeight="1" x14ac:dyDescent="0.25">
      <c r="A242" s="5" t="str">
        <f t="shared" si="24"/>
        <v>FAIR-D1</v>
      </c>
      <c r="B242" s="4">
        <f t="shared" si="25"/>
        <v>45170</v>
      </c>
      <c r="C242" s="9">
        <f t="shared" si="26"/>
        <v>0.55849537037037034</v>
      </c>
      <c r="D242" s="9">
        <f t="shared" si="27"/>
        <v>45170.558495370373</v>
      </c>
      <c r="E242" s="9" t="str">
        <f t="shared" si="29"/>
        <v>2023-09-01</v>
      </c>
      <c r="F242" s="10" t="s">
        <v>1685</v>
      </c>
      <c r="G242" s="10" t="str">
        <f t="shared" si="28"/>
        <v>FAIR-D1_2023-09-01_13-24-14</v>
      </c>
      <c r="H242" s="10">
        <v>18.318999999999999</v>
      </c>
      <c r="I242" s="6">
        <v>32245146</v>
      </c>
      <c r="J242" s="6" t="str">
        <f>IF(OR(COUNTIF(Monitoring!E:E, G242) &gt; 0, COUNTIF(Monitoring!H:H, G242) &gt; 0), "yes", "no")</f>
        <v>yes</v>
      </c>
      <c r="K242" s="81" t="str">
        <f t="shared" si="30"/>
        <v>Z:\FAIR_Device_data\Experiment_AugSep_2023\Video_captures\FAIR-D1\Camera1\2023-09-01\FAIR-D1_2023-09-01_13-24-14.mp4</v>
      </c>
    </row>
    <row r="243" spans="1:11" ht="14.25" customHeight="1" x14ac:dyDescent="0.25">
      <c r="A243" s="5" t="str">
        <f t="shared" si="24"/>
        <v>FAIR-D1</v>
      </c>
      <c r="B243" s="4">
        <f t="shared" si="25"/>
        <v>45170</v>
      </c>
      <c r="C243" s="9">
        <f t="shared" si="26"/>
        <v>0.60048611111111116</v>
      </c>
      <c r="D243" s="9">
        <f t="shared" si="27"/>
        <v>45170.600486111114</v>
      </c>
      <c r="E243" s="9" t="str">
        <f t="shared" si="29"/>
        <v>2023-09-01</v>
      </c>
      <c r="F243" s="10" t="s">
        <v>1686</v>
      </c>
      <c r="G243" s="10" t="str">
        <f t="shared" si="28"/>
        <v>FAIR-D1_2023-09-01_14-24-42</v>
      </c>
      <c r="H243" s="10">
        <v>27.553000000000001</v>
      </c>
      <c r="I243" s="6">
        <v>48481936</v>
      </c>
      <c r="J243" s="6" t="str">
        <f>IF(OR(COUNTIF(Monitoring!E:E, G243) &gt; 0, COUNTIF(Monitoring!H:H, G243) &gt; 0), "yes", "no")</f>
        <v>yes</v>
      </c>
      <c r="K243" s="81" t="str">
        <f t="shared" si="30"/>
        <v>Z:\FAIR_Device_data\Experiment_AugSep_2023\Video_captures\FAIR-D1\Camera1\2023-09-01\FAIR-D1_2023-09-01_14-24-42.mp4</v>
      </c>
    </row>
    <row r="244" spans="1:11" ht="14.25" customHeight="1" x14ac:dyDescent="0.25">
      <c r="A244" s="5" t="str">
        <f t="shared" si="24"/>
        <v>FAIR-D1</v>
      </c>
      <c r="B244" s="4">
        <f t="shared" si="25"/>
        <v>45170</v>
      </c>
      <c r="C244" s="9">
        <f t="shared" si="26"/>
        <v>0.60140046296296301</v>
      </c>
      <c r="D244" s="9">
        <f t="shared" si="27"/>
        <v>45170.601400462961</v>
      </c>
      <c r="E244" s="9" t="str">
        <f t="shared" si="29"/>
        <v>2023-09-01</v>
      </c>
      <c r="F244" s="10" t="s">
        <v>1687</v>
      </c>
      <c r="G244" s="10" t="str">
        <f t="shared" si="28"/>
        <v>FAIR-D1_2023-09-01_14-26-01</v>
      </c>
      <c r="H244" s="10">
        <v>10.779</v>
      </c>
      <c r="I244" s="6">
        <v>17636908</v>
      </c>
      <c r="J244" s="6" t="str">
        <f>IF(OR(COUNTIF(Monitoring!E:E, G244) &gt; 0, COUNTIF(Monitoring!H:H, G244) &gt; 0), "yes", "no")</f>
        <v>yes</v>
      </c>
      <c r="K244" s="81" t="str">
        <f t="shared" si="30"/>
        <v>Z:\FAIR_Device_data\Experiment_AugSep_2023\Video_captures\FAIR-D1\Camera1\2023-09-01\FAIR-D1_2023-09-01_14-26-01.mp4</v>
      </c>
    </row>
    <row r="245" spans="1:11" ht="14.25" customHeight="1" x14ac:dyDescent="0.25">
      <c r="A245" s="5" t="str">
        <f t="shared" si="24"/>
        <v>FAIR-D1</v>
      </c>
      <c r="B245" s="4">
        <f t="shared" si="25"/>
        <v>45170</v>
      </c>
      <c r="C245" s="9">
        <f t="shared" si="26"/>
        <v>0.60667824074074073</v>
      </c>
      <c r="D245" s="9">
        <f t="shared" si="27"/>
        <v>45170.606678240743</v>
      </c>
      <c r="E245" s="9" t="str">
        <f t="shared" si="29"/>
        <v>2023-09-01</v>
      </c>
      <c r="F245" s="10" t="s">
        <v>1688</v>
      </c>
      <c r="G245" s="10" t="str">
        <f t="shared" si="28"/>
        <v>FAIR-D1_2023-09-01_14-33-37</v>
      </c>
      <c r="H245" s="10">
        <v>32.686999999999998</v>
      </c>
      <c r="I245" s="6">
        <v>55057515</v>
      </c>
      <c r="J245" s="6" t="str">
        <f>IF(OR(COUNTIF(Monitoring!E:E, G245) &gt; 0, COUNTIF(Monitoring!H:H, G245) &gt; 0), "yes", "no")</f>
        <v>yes</v>
      </c>
      <c r="K245" s="81" t="str">
        <f t="shared" si="30"/>
        <v>Z:\FAIR_Device_data\Experiment_AugSep_2023\Video_captures\FAIR-D1\Camera1\2023-09-01\FAIR-D1_2023-09-01_14-33-37.mp4</v>
      </c>
    </row>
    <row r="246" spans="1:11" ht="14.25" customHeight="1" x14ac:dyDescent="0.25">
      <c r="A246" s="5" t="str">
        <f t="shared" si="24"/>
        <v>FAIR-D1</v>
      </c>
      <c r="B246" s="4">
        <f t="shared" si="25"/>
        <v>45170</v>
      </c>
      <c r="C246" s="9">
        <f t="shared" si="26"/>
        <v>0.61119212962962965</v>
      </c>
      <c r="D246" s="9">
        <f t="shared" si="27"/>
        <v>45170.611192129632</v>
      </c>
      <c r="E246" s="9" t="str">
        <f t="shared" si="29"/>
        <v>2023-09-01</v>
      </c>
      <c r="F246" s="10" t="s">
        <v>1689</v>
      </c>
      <c r="G246" s="10" t="str">
        <f t="shared" si="28"/>
        <v>FAIR-D1_2023-09-01_14-40-07</v>
      </c>
      <c r="H246" s="10">
        <v>11.231999999999999</v>
      </c>
      <c r="I246" s="6">
        <v>18506723</v>
      </c>
      <c r="J246" s="6" t="str">
        <f>IF(OR(COUNTIF(Monitoring!E:E, G246) &gt; 0, COUNTIF(Monitoring!H:H, G246) &gt; 0), "yes", "no")</f>
        <v>yes</v>
      </c>
      <c r="K246" s="81" t="str">
        <f t="shared" si="30"/>
        <v>Z:\FAIR_Device_data\Experiment_AugSep_2023\Video_captures\FAIR-D1\Camera1\2023-09-01\FAIR-D1_2023-09-01_14-40-07.mp4</v>
      </c>
    </row>
    <row r="247" spans="1:11" ht="14.25" customHeight="1" x14ac:dyDescent="0.25">
      <c r="A247" s="5" t="str">
        <f t="shared" si="24"/>
        <v>FAIR-D1</v>
      </c>
      <c r="B247" s="4">
        <f t="shared" si="25"/>
        <v>45170</v>
      </c>
      <c r="C247" s="9">
        <f t="shared" si="26"/>
        <v>0.622650462962963</v>
      </c>
      <c r="D247" s="9">
        <f t="shared" si="27"/>
        <v>45170.622650462959</v>
      </c>
      <c r="E247" s="9" t="str">
        <f t="shared" si="29"/>
        <v>2023-09-01</v>
      </c>
      <c r="F247" s="10" t="s">
        <v>1690</v>
      </c>
      <c r="G247" s="10" t="str">
        <f t="shared" si="28"/>
        <v>FAIR-D1_2023-09-01_14-56-37</v>
      </c>
      <c r="H247" s="10">
        <v>10.614000000000001</v>
      </c>
      <c r="I247" s="6">
        <v>17262817</v>
      </c>
      <c r="J247" s="6" t="str">
        <f>IF(OR(COUNTIF(Monitoring!E:E, G247) &gt; 0, COUNTIF(Monitoring!H:H, G247) &gt; 0), "yes", "no")</f>
        <v>no</v>
      </c>
      <c r="K247" s="81" t="str">
        <f t="shared" si="30"/>
        <v>Z:\FAIR_Device_data\Experiment_AugSep_2023\Video_captures\FAIR-D1\Camera1\2023-09-01\FAIR-D1_2023-09-01_14-56-37.mp4</v>
      </c>
    </row>
    <row r="248" spans="1:11" ht="14.25" customHeight="1" x14ac:dyDescent="0.25">
      <c r="A248" s="5" t="str">
        <f t="shared" si="24"/>
        <v>FAIR-D1</v>
      </c>
      <c r="B248" s="4">
        <f t="shared" si="25"/>
        <v>45170</v>
      </c>
      <c r="C248" s="9">
        <f t="shared" si="26"/>
        <v>0.63692129629629635</v>
      </c>
      <c r="D248" s="9">
        <f t="shared" si="27"/>
        <v>45170.636921296296</v>
      </c>
      <c r="E248" s="9" t="str">
        <f t="shared" si="29"/>
        <v>2023-09-01</v>
      </c>
      <c r="F248" s="10" t="s">
        <v>1691</v>
      </c>
      <c r="G248" s="10" t="str">
        <f t="shared" si="28"/>
        <v>FAIR-D1_2023-09-01_15-17-10</v>
      </c>
      <c r="H248" s="10">
        <v>11.523</v>
      </c>
      <c r="I248" s="6">
        <v>18919721</v>
      </c>
      <c r="J248" s="6" t="str">
        <f>IF(OR(COUNTIF(Monitoring!E:E, G248) &gt; 0, COUNTIF(Monitoring!H:H, G248) &gt; 0), "yes", "no")</f>
        <v>yes</v>
      </c>
      <c r="K248" s="81" t="str">
        <f t="shared" si="30"/>
        <v>Z:\FAIR_Device_data\Experiment_AugSep_2023\Video_captures\FAIR-D1\Camera1\2023-09-01\FAIR-D1_2023-09-01_15-17-10.mp4</v>
      </c>
    </row>
    <row r="249" spans="1:11" ht="14.25" customHeight="1" x14ac:dyDescent="0.25">
      <c r="A249" s="5" t="str">
        <f t="shared" si="24"/>
        <v>FAIR-D1</v>
      </c>
      <c r="B249" s="4">
        <f t="shared" si="25"/>
        <v>45170</v>
      </c>
      <c r="C249" s="9">
        <f t="shared" si="26"/>
        <v>0.6398611111111111</v>
      </c>
      <c r="D249" s="9">
        <f t="shared" si="27"/>
        <v>45170.639861111114</v>
      </c>
      <c r="E249" s="9" t="str">
        <f t="shared" si="29"/>
        <v>2023-09-01</v>
      </c>
      <c r="F249" s="10" t="s">
        <v>1692</v>
      </c>
      <c r="G249" s="10" t="str">
        <f t="shared" si="28"/>
        <v>FAIR-D1_2023-09-01_15-21-24</v>
      </c>
      <c r="H249" s="10">
        <v>24.712</v>
      </c>
      <c r="I249" s="6">
        <v>45536561</v>
      </c>
      <c r="J249" s="6" t="str">
        <f>IF(OR(COUNTIF(Monitoring!E:E, G249) &gt; 0, COUNTIF(Monitoring!H:H, G249) &gt; 0), "yes", "no")</f>
        <v>yes</v>
      </c>
      <c r="K249" s="81" t="str">
        <f t="shared" si="30"/>
        <v>Z:\FAIR_Device_data\Experiment_AugSep_2023\Video_captures\FAIR-D1\Camera1\2023-09-01\FAIR-D1_2023-09-01_15-21-24.mp4</v>
      </c>
    </row>
    <row r="250" spans="1:11" ht="14.25" customHeight="1" x14ac:dyDescent="0.25">
      <c r="A250" s="5" t="str">
        <f t="shared" si="24"/>
        <v>FAIR-D1</v>
      </c>
      <c r="B250" s="4">
        <f t="shared" si="25"/>
        <v>45170</v>
      </c>
      <c r="C250" s="9">
        <f t="shared" si="26"/>
        <v>0.66135416666666669</v>
      </c>
      <c r="D250" s="9">
        <f t="shared" si="27"/>
        <v>45170.661354166667</v>
      </c>
      <c r="E250" s="9" t="str">
        <f t="shared" si="29"/>
        <v>2023-09-01</v>
      </c>
      <c r="F250" s="10" t="s">
        <v>1693</v>
      </c>
      <c r="G250" s="10" t="str">
        <f t="shared" si="28"/>
        <v>FAIR-D1_2023-09-01_15-52-21</v>
      </c>
      <c r="H250" s="10">
        <v>10.877000000000001</v>
      </c>
      <c r="I250" s="6">
        <v>17913755</v>
      </c>
      <c r="J250" s="6" t="str">
        <f>IF(OR(COUNTIF(Monitoring!E:E, G250) &gt; 0, COUNTIF(Monitoring!H:H, G250) &gt; 0), "yes", "no")</f>
        <v>no</v>
      </c>
      <c r="K250" s="81" t="str">
        <f t="shared" si="30"/>
        <v>Z:\FAIR_Device_data\Experiment_AugSep_2023\Video_captures\FAIR-D1\Camera1\2023-09-01\FAIR-D1_2023-09-01_15-52-21.mp4</v>
      </c>
    </row>
    <row r="251" spans="1:11" ht="14.25" customHeight="1" x14ac:dyDescent="0.25">
      <c r="A251" s="5" t="str">
        <f t="shared" si="24"/>
        <v>FAIR-D1</v>
      </c>
      <c r="B251" s="4">
        <f t="shared" si="25"/>
        <v>45170</v>
      </c>
      <c r="C251" s="9">
        <f t="shared" si="26"/>
        <v>0.67113425925925929</v>
      </c>
      <c r="D251" s="9">
        <f t="shared" si="27"/>
        <v>45170.671134259261</v>
      </c>
      <c r="E251" s="9" t="str">
        <f t="shared" si="29"/>
        <v>2023-09-01</v>
      </c>
      <c r="F251" s="10" t="s">
        <v>1694</v>
      </c>
      <c r="G251" s="10" t="str">
        <f t="shared" si="28"/>
        <v>FAIR-D1_2023-09-01_16-06-26</v>
      </c>
      <c r="H251" s="10">
        <v>10.911</v>
      </c>
      <c r="I251" s="6">
        <v>17972317</v>
      </c>
      <c r="J251" s="6" t="str">
        <f>IF(OR(COUNTIF(Monitoring!E:E, G251) &gt; 0, COUNTIF(Monitoring!H:H, G251) &gt; 0), "yes", "no")</f>
        <v>yes</v>
      </c>
      <c r="K251" s="81" t="str">
        <f t="shared" si="30"/>
        <v>Z:\FAIR_Device_data\Experiment_AugSep_2023\Video_captures\FAIR-D1\Camera1\2023-09-01\FAIR-D1_2023-09-01_16-06-26.mp4</v>
      </c>
    </row>
    <row r="252" spans="1:11" ht="14.25" customHeight="1" x14ac:dyDescent="0.25">
      <c r="A252" s="5" t="str">
        <f t="shared" si="24"/>
        <v>FAIR-D1</v>
      </c>
      <c r="B252" s="4">
        <f t="shared" si="25"/>
        <v>45170</v>
      </c>
      <c r="C252" s="9">
        <f t="shared" si="26"/>
        <v>0.67670138888888887</v>
      </c>
      <c r="D252" s="9">
        <f t="shared" si="27"/>
        <v>45170.676701388889</v>
      </c>
      <c r="E252" s="9" t="str">
        <f t="shared" si="29"/>
        <v>2023-09-01</v>
      </c>
      <c r="F252" s="10" t="s">
        <v>1695</v>
      </c>
      <c r="G252" s="10" t="str">
        <f t="shared" si="28"/>
        <v>FAIR-D1_2023-09-01_16-14-27</v>
      </c>
      <c r="H252" s="10">
        <v>10.641</v>
      </c>
      <c r="I252" s="6">
        <v>17028420</v>
      </c>
      <c r="J252" s="6" t="str">
        <f>IF(OR(COUNTIF(Monitoring!E:E, G252) &gt; 0, COUNTIF(Monitoring!H:H, G252) &gt; 0), "yes", "no")</f>
        <v>no</v>
      </c>
      <c r="K252" s="81" t="str">
        <f t="shared" si="30"/>
        <v>Z:\FAIR_Device_data\Experiment_AugSep_2023\Video_captures\FAIR-D1\Camera1\2023-09-01\FAIR-D1_2023-09-01_16-14-27.mp4</v>
      </c>
    </row>
    <row r="253" spans="1:11" ht="14.25" customHeight="1" x14ac:dyDescent="0.25">
      <c r="A253" s="5" t="str">
        <f t="shared" si="24"/>
        <v>FAIR-D1</v>
      </c>
      <c r="B253" s="4">
        <f t="shared" si="25"/>
        <v>45170</v>
      </c>
      <c r="C253" s="9">
        <f t="shared" si="26"/>
        <v>0.68747685185185181</v>
      </c>
      <c r="D253" s="9">
        <f t="shared" si="27"/>
        <v>45170.687476851854</v>
      </c>
      <c r="E253" s="9" t="str">
        <f t="shared" si="29"/>
        <v>2023-09-01</v>
      </c>
      <c r="F253" s="10" t="s">
        <v>1696</v>
      </c>
      <c r="G253" s="10" t="str">
        <f t="shared" si="28"/>
        <v>FAIR-D1_2023-09-01_16-29-58</v>
      </c>
      <c r="H253" s="10">
        <v>14.478</v>
      </c>
      <c r="I253" s="6">
        <v>25066612</v>
      </c>
      <c r="J253" s="6" t="str">
        <f>IF(OR(COUNTIF(Monitoring!E:E, G253) &gt; 0, COUNTIF(Monitoring!H:H, G253) &gt; 0), "yes", "no")</f>
        <v>yes</v>
      </c>
      <c r="K253" s="81" t="str">
        <f t="shared" si="30"/>
        <v>Z:\FAIR_Device_data\Experiment_AugSep_2023\Video_captures\FAIR-D1\Camera1\2023-09-01\FAIR-D1_2023-09-01_16-29-58.mp4</v>
      </c>
    </row>
    <row r="254" spans="1:11" ht="14.25" customHeight="1" x14ac:dyDescent="0.25">
      <c r="A254" s="5" t="str">
        <f t="shared" si="24"/>
        <v>FAIR-D1</v>
      </c>
      <c r="B254" s="4">
        <f t="shared" si="25"/>
        <v>45170</v>
      </c>
      <c r="C254" s="9">
        <f t="shared" si="26"/>
        <v>0.68914351851851852</v>
      </c>
      <c r="D254" s="9">
        <f t="shared" si="27"/>
        <v>45170.689143518517</v>
      </c>
      <c r="E254" s="9" t="str">
        <f t="shared" si="29"/>
        <v>2023-09-01</v>
      </c>
      <c r="F254" s="10" t="s">
        <v>1697</v>
      </c>
      <c r="G254" s="10" t="str">
        <f t="shared" si="28"/>
        <v>FAIR-D1_2023-09-01_16-32-22</v>
      </c>
      <c r="H254" s="10">
        <v>12.805</v>
      </c>
      <c r="I254" s="6">
        <v>22029087</v>
      </c>
      <c r="J254" s="6" t="str">
        <f>IF(OR(COUNTIF(Monitoring!E:E, G254) &gt; 0, COUNTIF(Monitoring!H:H, G254) &gt; 0), "yes", "no")</f>
        <v>yes</v>
      </c>
      <c r="K254" s="81" t="str">
        <f t="shared" si="30"/>
        <v>Z:\FAIR_Device_data\Experiment_AugSep_2023\Video_captures\FAIR-D1\Camera1\2023-09-01\FAIR-D1_2023-09-01_16-32-22.mp4</v>
      </c>
    </row>
    <row r="255" spans="1:11" ht="14.25" customHeight="1" x14ac:dyDescent="0.25">
      <c r="A255" s="5" t="str">
        <f t="shared" si="24"/>
        <v>FAIR-D1</v>
      </c>
      <c r="B255" s="4">
        <f t="shared" si="25"/>
        <v>45170</v>
      </c>
      <c r="C255" s="9">
        <f t="shared" si="26"/>
        <v>0.69415509259259256</v>
      </c>
      <c r="D255" s="9">
        <f t="shared" si="27"/>
        <v>45170.694155092591</v>
      </c>
      <c r="E255" s="9" t="str">
        <f t="shared" si="29"/>
        <v>2023-09-01</v>
      </c>
      <c r="F255" s="10" t="s">
        <v>1698</v>
      </c>
      <c r="G255" s="10" t="str">
        <f t="shared" si="28"/>
        <v>FAIR-D1_2023-09-01_16-39-35</v>
      </c>
      <c r="H255" s="10">
        <v>27.7</v>
      </c>
      <c r="I255" s="6">
        <v>48136059</v>
      </c>
      <c r="J255" s="6" t="str">
        <f>IF(OR(COUNTIF(Monitoring!E:E, G255) &gt; 0, COUNTIF(Monitoring!H:H, G255) &gt; 0), "yes", "no")</f>
        <v>yes</v>
      </c>
      <c r="K255" s="81" t="str">
        <f t="shared" si="30"/>
        <v>Z:\FAIR_Device_data\Experiment_AugSep_2023\Video_captures\FAIR-D1\Camera1\2023-09-01\FAIR-D1_2023-09-01_16-39-35.mp4</v>
      </c>
    </row>
    <row r="256" spans="1:11" ht="14.25" customHeight="1" x14ac:dyDescent="0.25">
      <c r="A256" s="5" t="str">
        <f t="shared" si="24"/>
        <v>FAIR-D1</v>
      </c>
      <c r="B256" s="4">
        <f t="shared" si="25"/>
        <v>45170</v>
      </c>
      <c r="C256" s="9">
        <f t="shared" si="26"/>
        <v>0.70215277777777774</v>
      </c>
      <c r="D256" s="9">
        <f t="shared" si="27"/>
        <v>45170.702152777776</v>
      </c>
      <c r="E256" s="9" t="str">
        <f t="shared" si="29"/>
        <v>2023-09-01</v>
      </c>
      <c r="F256" s="10" t="s">
        <v>1699</v>
      </c>
      <c r="G256" s="10" t="str">
        <f t="shared" si="28"/>
        <v>FAIR-D1_2023-09-01_16-51-06</v>
      </c>
      <c r="H256" s="10">
        <v>23.966999999999999</v>
      </c>
      <c r="I256" s="6">
        <v>42952676</v>
      </c>
      <c r="J256" s="6" t="str">
        <f>IF(OR(COUNTIF(Monitoring!E:E, G256) &gt; 0, COUNTIF(Monitoring!H:H, G256) &gt; 0), "yes", "no")</f>
        <v>yes</v>
      </c>
      <c r="K256" s="81" t="str">
        <f t="shared" si="30"/>
        <v>Z:\FAIR_Device_data\Experiment_AugSep_2023\Video_captures\FAIR-D1\Camera1\2023-09-01\FAIR-D1_2023-09-01_16-51-06.mp4</v>
      </c>
    </row>
    <row r="257" spans="1:11" ht="14.25" customHeight="1" x14ac:dyDescent="0.25">
      <c r="A257" s="5" t="str">
        <f t="shared" si="24"/>
        <v>FAIR-D1</v>
      </c>
      <c r="B257" s="4">
        <f t="shared" si="25"/>
        <v>45170</v>
      </c>
      <c r="C257" s="9">
        <f t="shared" si="26"/>
        <v>0.73939814814814819</v>
      </c>
      <c r="D257" s="9">
        <f t="shared" si="27"/>
        <v>45170.739398148151</v>
      </c>
      <c r="E257" s="9" t="str">
        <f t="shared" si="29"/>
        <v>2023-09-01</v>
      </c>
      <c r="F257" s="10" t="s">
        <v>1700</v>
      </c>
      <c r="G257" s="10" t="str">
        <f t="shared" si="28"/>
        <v>FAIR-D1_2023-09-01_17-44-44</v>
      </c>
      <c r="H257" s="10">
        <v>12.321999999999999</v>
      </c>
      <c r="I257" s="6">
        <v>20488806</v>
      </c>
      <c r="J257" s="6" t="str">
        <f>IF(OR(COUNTIF(Monitoring!E:E, G257) &gt; 0, COUNTIF(Monitoring!H:H, G257) &gt; 0), "yes", "no")</f>
        <v>yes</v>
      </c>
      <c r="K257" s="81" t="str">
        <f t="shared" si="30"/>
        <v>Z:\FAIR_Device_data\Experiment_AugSep_2023\Video_captures\FAIR-D1\Camera1\2023-09-01\FAIR-D1_2023-09-01_17-44-44.mp4</v>
      </c>
    </row>
    <row r="258" spans="1:11" ht="14.25" customHeight="1" x14ac:dyDescent="0.25">
      <c r="A258" s="5" t="str">
        <f t="shared" ref="A258:A321" si="31">+LEFT(G258,7)</f>
        <v>FAIR-D1</v>
      </c>
      <c r="B258" s="4">
        <f t="shared" ref="B258:B321" si="32">VALUE(MID(G258,FIND("_",G258)+1,10))</f>
        <v>45170</v>
      </c>
      <c r="C258" s="9">
        <f t="shared" ref="C258:C321" si="33">IF(ISBLANK(G258),"",TIME(LEFT(RIGHT(G258,8),2),LEFT(RIGHT(G258,5),2),RIGHT(G258,2)))</f>
        <v>0.76204861111111111</v>
      </c>
      <c r="D258" s="9">
        <f t="shared" ref="D258:D321" si="34">+B258+C258</f>
        <v>45170.762048611112</v>
      </c>
      <c r="E258" s="9" t="str">
        <f t="shared" si="29"/>
        <v>2023-09-01</v>
      </c>
      <c r="F258" s="10" t="s">
        <v>1701</v>
      </c>
      <c r="G258" s="10" t="str">
        <f t="shared" ref="G258:G321" si="35">+LEFT(F258,27)</f>
        <v>FAIR-D1_2023-09-01_18-17-21</v>
      </c>
      <c r="H258" s="10">
        <v>10.91</v>
      </c>
      <c r="I258" s="6">
        <v>17059880</v>
      </c>
      <c r="J258" s="6" t="str">
        <f>IF(OR(COUNTIF(Monitoring!E:E, G258) &gt; 0, COUNTIF(Monitoring!H:H, G258) &gt; 0), "yes", "no")</f>
        <v>no</v>
      </c>
      <c r="K258" s="81" t="str">
        <f t="shared" si="30"/>
        <v>Z:\FAIR_Device_data\Experiment_AugSep_2023\Video_captures\FAIR-D1\Camera1\2023-09-01\FAIR-D1_2023-09-01_18-17-21.mp4</v>
      </c>
    </row>
    <row r="259" spans="1:11" ht="14.25" customHeight="1" x14ac:dyDescent="0.25">
      <c r="A259" s="5" t="str">
        <f t="shared" si="31"/>
        <v>FAIR-D1</v>
      </c>
      <c r="B259" s="4">
        <f t="shared" si="32"/>
        <v>45170</v>
      </c>
      <c r="C259" s="9">
        <f t="shared" si="33"/>
        <v>0.76957175925925925</v>
      </c>
      <c r="D259" s="9">
        <f t="shared" si="34"/>
        <v>45170.769571759258</v>
      </c>
      <c r="E259" s="9" t="str">
        <f t="shared" ref="E259:E322" si="36">+_xlfn.CONCAT(YEAR(B259),"-",TEXT(MONTH(B259),"00"),"-",TEXT(DAY(B259),"00"))</f>
        <v>2023-09-01</v>
      </c>
      <c r="F259" s="10" t="s">
        <v>1702</v>
      </c>
      <c r="G259" s="10" t="str">
        <f t="shared" si="35"/>
        <v>FAIR-D1_2023-09-01_18-28-11</v>
      </c>
      <c r="H259" s="10">
        <v>13.263999999999999</v>
      </c>
      <c r="I259" s="6">
        <v>22586682</v>
      </c>
      <c r="J259" s="6" t="str">
        <f>IF(OR(COUNTIF(Monitoring!E:E, G259) &gt; 0, COUNTIF(Monitoring!H:H, G259) &gt; 0), "yes", "no")</f>
        <v>yes</v>
      </c>
      <c r="K259" s="81" t="str">
        <f t="shared" ref="K259:K322" si="37">HYPERLINK(_xlfn.CONCAT("Z:\FAIR_Device_data\Experiment_AugSep_2023","\","Video_captures","\",A259,"\","Camera1","\",E259,"\",F259))</f>
        <v>Z:\FAIR_Device_data\Experiment_AugSep_2023\Video_captures\FAIR-D1\Camera1\2023-09-01\FAIR-D1_2023-09-01_18-28-11.mp4</v>
      </c>
    </row>
    <row r="260" spans="1:11" ht="14.25" customHeight="1" x14ac:dyDescent="0.25">
      <c r="A260" s="5" t="str">
        <f t="shared" si="31"/>
        <v>FAIR-D1</v>
      </c>
      <c r="B260" s="4">
        <f t="shared" si="32"/>
        <v>45171</v>
      </c>
      <c r="C260" s="9">
        <f t="shared" si="33"/>
        <v>0.34891203703703705</v>
      </c>
      <c r="D260" s="9">
        <f t="shared" si="34"/>
        <v>45171.348912037036</v>
      </c>
      <c r="E260" s="9" t="str">
        <f t="shared" si="36"/>
        <v>2023-09-02</v>
      </c>
      <c r="F260" s="10" t="s">
        <v>1703</v>
      </c>
      <c r="G260" s="10" t="str">
        <f t="shared" si="35"/>
        <v>FAIR-D1_2023-09-02_08-22-26</v>
      </c>
      <c r="H260" s="10">
        <v>17.504000000000001</v>
      </c>
      <c r="I260" s="6">
        <v>31116658</v>
      </c>
      <c r="J260" s="6" t="str">
        <f>IF(OR(COUNTIF(Monitoring!E:E, G260) &gt; 0, COUNTIF(Monitoring!H:H, G260) &gt; 0), "yes", "no")</f>
        <v>yes</v>
      </c>
      <c r="K260" s="81" t="str">
        <f t="shared" si="37"/>
        <v>Z:\FAIR_Device_data\Experiment_AugSep_2023\Video_captures\FAIR-D1\Camera1\2023-09-02\FAIR-D1_2023-09-02_08-22-26.mp4</v>
      </c>
    </row>
    <row r="261" spans="1:11" ht="14.25" customHeight="1" x14ac:dyDescent="0.25">
      <c r="A261" s="5" t="str">
        <f t="shared" si="31"/>
        <v>FAIR-D1</v>
      </c>
      <c r="B261" s="4">
        <f t="shared" si="32"/>
        <v>45171</v>
      </c>
      <c r="C261" s="9">
        <f t="shared" si="33"/>
        <v>0.35462962962962963</v>
      </c>
      <c r="D261" s="9">
        <f t="shared" si="34"/>
        <v>45171.354629629626</v>
      </c>
      <c r="E261" s="9" t="str">
        <f t="shared" si="36"/>
        <v>2023-09-02</v>
      </c>
      <c r="F261" s="10" t="s">
        <v>1704</v>
      </c>
      <c r="G261" s="10" t="str">
        <f t="shared" si="35"/>
        <v>FAIR-D1_2023-09-02_08-30-40</v>
      </c>
      <c r="H261" s="10">
        <v>11.446999999999999</v>
      </c>
      <c r="I261" s="6">
        <v>18737175</v>
      </c>
      <c r="J261" s="6" t="str">
        <f>IF(OR(COUNTIF(Monitoring!E:E, G261) &gt; 0, COUNTIF(Monitoring!H:H, G261) &gt; 0), "yes", "no")</f>
        <v>yes</v>
      </c>
      <c r="K261" s="81" t="str">
        <f t="shared" si="37"/>
        <v>Z:\FAIR_Device_data\Experiment_AugSep_2023\Video_captures\FAIR-D1\Camera1\2023-09-02\FAIR-D1_2023-09-02_08-30-40.mp4</v>
      </c>
    </row>
    <row r="262" spans="1:11" ht="14.25" customHeight="1" x14ac:dyDescent="0.25">
      <c r="A262" s="5" t="str">
        <f t="shared" si="31"/>
        <v>FAIR-D1</v>
      </c>
      <c r="B262" s="4">
        <f t="shared" si="32"/>
        <v>45171</v>
      </c>
      <c r="C262" s="9">
        <f t="shared" si="33"/>
        <v>0.44636574074074076</v>
      </c>
      <c r="D262" s="9">
        <f t="shared" si="34"/>
        <v>45171.44636574074</v>
      </c>
      <c r="E262" s="9" t="str">
        <f t="shared" si="36"/>
        <v>2023-09-02</v>
      </c>
      <c r="F262" s="10" t="s">
        <v>1705</v>
      </c>
      <c r="G262" s="10" t="str">
        <f t="shared" si="35"/>
        <v>FAIR-D1_2023-09-02_10-42-46</v>
      </c>
      <c r="H262" s="10">
        <v>19.558</v>
      </c>
      <c r="I262" s="6">
        <v>34789766</v>
      </c>
      <c r="J262" s="6" t="str">
        <f>IF(OR(COUNTIF(Monitoring!E:E, G262) &gt; 0, COUNTIF(Monitoring!H:H, G262) &gt; 0), "yes", "no")</f>
        <v>no</v>
      </c>
      <c r="K262" s="81" t="str">
        <f t="shared" si="37"/>
        <v>Z:\FAIR_Device_data\Experiment_AugSep_2023\Video_captures\FAIR-D1\Camera1\2023-09-02\FAIR-D1_2023-09-02_10-42-46.mp4</v>
      </c>
    </row>
    <row r="263" spans="1:11" ht="14.25" customHeight="1" x14ac:dyDescent="0.25">
      <c r="A263" s="5" t="str">
        <f t="shared" si="31"/>
        <v>FAIR-D1</v>
      </c>
      <c r="B263" s="4">
        <f t="shared" si="32"/>
        <v>45171</v>
      </c>
      <c r="C263" s="9">
        <f t="shared" si="33"/>
        <v>0.44766203703703705</v>
      </c>
      <c r="D263" s="9">
        <f t="shared" si="34"/>
        <v>45171.447662037041</v>
      </c>
      <c r="E263" s="9" t="str">
        <f t="shared" si="36"/>
        <v>2023-09-02</v>
      </c>
      <c r="F263" s="10" t="s">
        <v>1706</v>
      </c>
      <c r="G263" s="10" t="str">
        <f t="shared" si="35"/>
        <v>FAIR-D1_2023-09-02_10-44-38</v>
      </c>
      <c r="H263" s="10">
        <v>17.683</v>
      </c>
      <c r="I263" s="6">
        <v>30845135</v>
      </c>
      <c r="J263" s="6" t="str">
        <f>IF(OR(COUNTIF(Monitoring!E:E, G263) &gt; 0, COUNTIF(Monitoring!H:H, G263) &gt; 0), "yes", "no")</f>
        <v>no</v>
      </c>
      <c r="K263" s="81" t="str">
        <f t="shared" si="37"/>
        <v>Z:\FAIR_Device_data\Experiment_AugSep_2023\Video_captures\FAIR-D1\Camera1\2023-09-02\FAIR-D1_2023-09-02_10-44-38.mp4</v>
      </c>
    </row>
    <row r="264" spans="1:11" ht="14.25" customHeight="1" x14ac:dyDescent="0.25">
      <c r="A264" s="5" t="str">
        <f t="shared" si="31"/>
        <v>FAIR-D1</v>
      </c>
      <c r="B264" s="4">
        <f t="shared" si="32"/>
        <v>45171</v>
      </c>
      <c r="C264" s="9">
        <f t="shared" si="33"/>
        <v>0.45379629629629631</v>
      </c>
      <c r="D264" s="9">
        <f t="shared" si="34"/>
        <v>45171.453796296293</v>
      </c>
      <c r="E264" s="9" t="str">
        <f t="shared" si="36"/>
        <v>2023-09-02</v>
      </c>
      <c r="F264" s="10" t="s">
        <v>1707</v>
      </c>
      <c r="G264" s="10" t="str">
        <f t="shared" si="35"/>
        <v>FAIR-D1_2023-09-02_10-53-28</v>
      </c>
      <c r="H264" s="10">
        <v>11.696999999999999</v>
      </c>
      <c r="I264" s="6">
        <v>19416899</v>
      </c>
      <c r="J264" s="6" t="str">
        <f>IF(OR(COUNTIF(Monitoring!E:E, G264) &gt; 0, COUNTIF(Monitoring!H:H, G264) &gt; 0), "yes", "no")</f>
        <v>yes</v>
      </c>
      <c r="K264" s="81" t="str">
        <f t="shared" si="37"/>
        <v>Z:\FAIR_Device_data\Experiment_AugSep_2023\Video_captures\FAIR-D1\Camera1\2023-09-02\FAIR-D1_2023-09-02_10-53-28.mp4</v>
      </c>
    </row>
    <row r="265" spans="1:11" ht="14.25" customHeight="1" x14ac:dyDescent="0.25">
      <c r="A265" s="5" t="str">
        <f t="shared" si="31"/>
        <v>FAIR-D1</v>
      </c>
      <c r="B265" s="4">
        <f t="shared" si="32"/>
        <v>45171</v>
      </c>
      <c r="C265" s="9">
        <f t="shared" si="33"/>
        <v>0.54120370370370374</v>
      </c>
      <c r="D265" s="9">
        <f t="shared" si="34"/>
        <v>45171.541203703702</v>
      </c>
      <c r="E265" s="9" t="str">
        <f t="shared" si="36"/>
        <v>2023-09-02</v>
      </c>
      <c r="F265" s="10" t="s">
        <v>1708</v>
      </c>
      <c r="G265" s="10" t="str">
        <f t="shared" si="35"/>
        <v>FAIR-D1_2023-09-02_12-59-20</v>
      </c>
      <c r="H265" s="10">
        <v>24.524000000000001</v>
      </c>
      <c r="I265" s="6">
        <v>39797084</v>
      </c>
      <c r="J265" s="6" t="str">
        <f>IF(OR(COUNTIF(Monitoring!E:E, G265) &gt; 0, COUNTIF(Monitoring!H:H, G265) &gt; 0), "yes", "no")</f>
        <v>yes</v>
      </c>
      <c r="K265" s="81" t="str">
        <f t="shared" si="37"/>
        <v>Z:\FAIR_Device_data\Experiment_AugSep_2023\Video_captures\FAIR-D1\Camera1\2023-09-02\FAIR-D1_2023-09-02_12-59-20.mp4</v>
      </c>
    </row>
    <row r="266" spans="1:11" ht="14.25" customHeight="1" x14ac:dyDescent="0.25">
      <c r="A266" s="5" t="str">
        <f t="shared" si="31"/>
        <v>FAIR-D1</v>
      </c>
      <c r="B266" s="4">
        <f t="shared" si="32"/>
        <v>45171</v>
      </c>
      <c r="C266" s="9">
        <f t="shared" si="33"/>
        <v>0.54652777777777772</v>
      </c>
      <c r="D266" s="9">
        <f t="shared" si="34"/>
        <v>45171.546527777777</v>
      </c>
      <c r="E266" s="9" t="str">
        <f t="shared" si="36"/>
        <v>2023-09-02</v>
      </c>
      <c r="F266" s="10" t="s">
        <v>1709</v>
      </c>
      <c r="G266" s="10" t="str">
        <f t="shared" si="35"/>
        <v>FAIR-D1_2023-09-02_13-07-00</v>
      </c>
      <c r="H266" s="10">
        <v>10.846</v>
      </c>
      <c r="I266" s="6">
        <v>17786085</v>
      </c>
      <c r="J266" s="6" t="str">
        <f>IF(OR(COUNTIF(Monitoring!E:E, G266) &gt; 0, COUNTIF(Monitoring!H:H, G266) &gt; 0), "yes", "no")</f>
        <v>yes</v>
      </c>
      <c r="K266" s="81" t="str">
        <f t="shared" si="37"/>
        <v>Z:\FAIR_Device_data\Experiment_AugSep_2023\Video_captures\FAIR-D1\Camera1\2023-09-02\FAIR-D1_2023-09-02_13-07-00.mp4</v>
      </c>
    </row>
    <row r="267" spans="1:11" ht="14.25" customHeight="1" x14ac:dyDescent="0.25">
      <c r="A267" s="5" t="str">
        <f t="shared" si="31"/>
        <v>FAIR-D1</v>
      </c>
      <c r="B267" s="4">
        <f t="shared" si="32"/>
        <v>45171</v>
      </c>
      <c r="C267" s="9">
        <f t="shared" si="33"/>
        <v>0.57840277777777782</v>
      </c>
      <c r="D267" s="9">
        <f t="shared" si="34"/>
        <v>45171.578402777777</v>
      </c>
      <c r="E267" s="9" t="str">
        <f t="shared" si="36"/>
        <v>2023-09-02</v>
      </c>
      <c r="F267" s="10" t="s">
        <v>1710</v>
      </c>
      <c r="G267" s="10" t="str">
        <f t="shared" si="35"/>
        <v>FAIR-D1_2023-09-02_13-52-54</v>
      </c>
      <c r="H267" s="10">
        <v>12.11</v>
      </c>
      <c r="I267" s="6">
        <v>19360270</v>
      </c>
      <c r="J267" s="6" t="str">
        <f>IF(OR(COUNTIF(Monitoring!E:E, G267) &gt; 0, COUNTIF(Monitoring!H:H, G267) &gt; 0), "yes", "no")</f>
        <v>no</v>
      </c>
      <c r="K267" s="81" t="str">
        <f t="shared" si="37"/>
        <v>Z:\FAIR_Device_data\Experiment_AugSep_2023\Video_captures\FAIR-D1\Camera1\2023-09-02\FAIR-D1_2023-09-02_13-52-54.mp4</v>
      </c>
    </row>
    <row r="268" spans="1:11" ht="14.25" customHeight="1" x14ac:dyDescent="0.25">
      <c r="A268" s="5" t="str">
        <f t="shared" si="31"/>
        <v>FAIR-D1</v>
      </c>
      <c r="B268" s="4">
        <f t="shared" si="32"/>
        <v>45171</v>
      </c>
      <c r="C268" s="9">
        <f t="shared" si="33"/>
        <v>0.57886574074074071</v>
      </c>
      <c r="D268" s="9">
        <f t="shared" si="34"/>
        <v>45171.578865740739</v>
      </c>
      <c r="E268" s="9" t="str">
        <f t="shared" si="36"/>
        <v>2023-09-02</v>
      </c>
      <c r="F268" s="10" t="s">
        <v>1711</v>
      </c>
      <c r="G268" s="10" t="str">
        <f t="shared" si="35"/>
        <v>FAIR-D1_2023-09-02_13-53-34</v>
      </c>
      <c r="H268" s="10">
        <v>11.848000000000001</v>
      </c>
      <c r="I268" s="6">
        <v>17620154</v>
      </c>
      <c r="J268" s="6" t="str">
        <f>IF(OR(COUNTIF(Monitoring!E:E, G268) &gt; 0, COUNTIF(Monitoring!H:H, G268) &gt; 0), "yes", "no")</f>
        <v>yes</v>
      </c>
      <c r="K268" s="81" t="str">
        <f t="shared" si="37"/>
        <v>Z:\FAIR_Device_data\Experiment_AugSep_2023\Video_captures\FAIR-D1\Camera1\2023-09-02\FAIR-D1_2023-09-02_13-53-34.mp4</v>
      </c>
    </row>
    <row r="269" spans="1:11" ht="14.25" customHeight="1" x14ac:dyDescent="0.25">
      <c r="A269" s="5" t="str">
        <f t="shared" si="31"/>
        <v>FAIR-D1</v>
      </c>
      <c r="B269" s="4">
        <f t="shared" si="32"/>
        <v>45171</v>
      </c>
      <c r="C269" s="9">
        <f t="shared" si="33"/>
        <v>0.58648148148148149</v>
      </c>
      <c r="D269" s="9">
        <f t="shared" si="34"/>
        <v>45171.586481481485</v>
      </c>
      <c r="E269" s="9" t="str">
        <f t="shared" si="36"/>
        <v>2023-09-02</v>
      </c>
      <c r="F269" s="10" t="s">
        <v>1712</v>
      </c>
      <c r="G269" s="10" t="str">
        <f t="shared" si="35"/>
        <v>FAIR-D1_2023-09-02_14-04-32</v>
      </c>
      <c r="H269" s="10">
        <v>10.617000000000001</v>
      </c>
      <c r="I269" s="6">
        <v>16885928</v>
      </c>
      <c r="J269" s="6" t="str">
        <f>IF(OR(COUNTIF(Monitoring!E:E, G269) &gt; 0, COUNTIF(Monitoring!H:H, G269) &gt; 0), "yes", "no")</f>
        <v>no</v>
      </c>
      <c r="K269" s="81" t="str">
        <f t="shared" si="37"/>
        <v>Z:\FAIR_Device_data\Experiment_AugSep_2023\Video_captures\FAIR-D1\Camera1\2023-09-02\FAIR-D1_2023-09-02_14-04-32.mp4</v>
      </c>
    </row>
    <row r="270" spans="1:11" ht="14.25" customHeight="1" x14ac:dyDescent="0.25">
      <c r="A270" s="5" t="str">
        <f t="shared" si="31"/>
        <v>FAIR-D1</v>
      </c>
      <c r="B270" s="4">
        <f t="shared" si="32"/>
        <v>45171</v>
      </c>
      <c r="C270" s="9">
        <f t="shared" si="33"/>
        <v>0.58706018518518521</v>
      </c>
      <c r="D270" s="9">
        <f t="shared" si="34"/>
        <v>45171.587060185186</v>
      </c>
      <c r="E270" s="9" t="str">
        <f t="shared" si="36"/>
        <v>2023-09-02</v>
      </c>
      <c r="F270" s="10" t="s">
        <v>1713</v>
      </c>
      <c r="G270" s="10" t="str">
        <f t="shared" si="35"/>
        <v>FAIR-D1_2023-09-02_14-05-22</v>
      </c>
      <c r="H270" s="10">
        <v>11.279</v>
      </c>
      <c r="I270" s="6">
        <v>18709693</v>
      </c>
      <c r="J270" s="6" t="str">
        <f>IF(OR(COUNTIF(Monitoring!E:E, G270) &gt; 0, COUNTIF(Monitoring!H:H, G270) &gt; 0), "yes", "no")</f>
        <v>no</v>
      </c>
      <c r="K270" s="81" t="str">
        <f t="shared" si="37"/>
        <v>Z:\FAIR_Device_data\Experiment_AugSep_2023\Video_captures\FAIR-D1\Camera1\2023-09-02\FAIR-D1_2023-09-02_14-05-22.mp4</v>
      </c>
    </row>
    <row r="271" spans="1:11" ht="14.25" customHeight="1" x14ac:dyDescent="0.25">
      <c r="A271" s="5" t="str">
        <f t="shared" si="31"/>
        <v>FAIR-D1</v>
      </c>
      <c r="B271" s="4">
        <f t="shared" si="32"/>
        <v>45171</v>
      </c>
      <c r="C271" s="9">
        <f t="shared" si="33"/>
        <v>0.59834490740740742</v>
      </c>
      <c r="D271" s="9">
        <f t="shared" si="34"/>
        <v>45171.598344907405</v>
      </c>
      <c r="E271" s="9" t="str">
        <f t="shared" si="36"/>
        <v>2023-09-02</v>
      </c>
      <c r="F271" s="10" t="s">
        <v>1714</v>
      </c>
      <c r="G271" s="10" t="str">
        <f t="shared" si="35"/>
        <v>FAIR-D1_2023-09-02_14-21-37</v>
      </c>
      <c r="H271" s="10">
        <v>10.606</v>
      </c>
      <c r="I271" s="6">
        <v>17393688</v>
      </c>
      <c r="J271" s="6" t="str">
        <f>IF(OR(COUNTIF(Monitoring!E:E, G271) &gt; 0, COUNTIF(Monitoring!H:H, G271) &gt; 0), "yes", "no")</f>
        <v>yes</v>
      </c>
      <c r="K271" s="81" t="str">
        <f t="shared" si="37"/>
        <v>Z:\FAIR_Device_data\Experiment_AugSep_2023\Video_captures\FAIR-D1\Camera1\2023-09-02\FAIR-D1_2023-09-02_14-21-37.mp4</v>
      </c>
    </row>
    <row r="272" spans="1:11" ht="14.25" customHeight="1" x14ac:dyDescent="0.25">
      <c r="A272" s="5" t="str">
        <f t="shared" si="31"/>
        <v>FAIR-D1</v>
      </c>
      <c r="B272" s="4">
        <f t="shared" si="32"/>
        <v>45171</v>
      </c>
      <c r="C272" s="9">
        <f t="shared" si="33"/>
        <v>0.63738425925925923</v>
      </c>
      <c r="D272" s="9">
        <f t="shared" si="34"/>
        <v>45171.637384259258</v>
      </c>
      <c r="E272" s="9" t="str">
        <f t="shared" si="36"/>
        <v>2023-09-02</v>
      </c>
      <c r="F272" s="10" t="s">
        <v>1715</v>
      </c>
      <c r="G272" s="10" t="str">
        <f t="shared" si="35"/>
        <v>FAIR-D1_2023-09-02_15-17-50</v>
      </c>
      <c r="H272" s="10">
        <v>30.265000000000001</v>
      </c>
      <c r="I272" s="6">
        <v>54998641</v>
      </c>
      <c r="J272" s="6" t="str">
        <f>IF(OR(COUNTIF(Monitoring!E:E, G272) &gt; 0, COUNTIF(Monitoring!H:H, G272) &gt; 0), "yes", "no")</f>
        <v>yes</v>
      </c>
      <c r="K272" s="81" t="str">
        <f t="shared" si="37"/>
        <v>Z:\FAIR_Device_data\Experiment_AugSep_2023\Video_captures\FAIR-D1\Camera1\2023-09-02\FAIR-D1_2023-09-02_15-17-50.mp4</v>
      </c>
    </row>
    <row r="273" spans="1:11" ht="14.25" customHeight="1" x14ac:dyDescent="0.25">
      <c r="A273" s="5" t="str">
        <f t="shared" si="31"/>
        <v>FAIR-D1</v>
      </c>
      <c r="B273" s="4">
        <f t="shared" si="32"/>
        <v>45171</v>
      </c>
      <c r="C273" s="9">
        <f t="shared" si="33"/>
        <v>0.6409259259259259</v>
      </c>
      <c r="D273" s="9">
        <f t="shared" si="34"/>
        <v>45171.640925925924</v>
      </c>
      <c r="E273" s="9" t="str">
        <f t="shared" si="36"/>
        <v>2023-09-02</v>
      </c>
      <c r="F273" s="10" t="s">
        <v>1716</v>
      </c>
      <c r="G273" s="10" t="str">
        <f t="shared" si="35"/>
        <v>FAIR-D1_2023-09-02_15-22-56</v>
      </c>
      <c r="H273" s="10">
        <v>10.831</v>
      </c>
      <c r="I273" s="6">
        <v>17328274</v>
      </c>
      <c r="J273" s="6" t="str">
        <f>IF(OR(COUNTIF(Monitoring!E:E, G273) &gt; 0, COUNTIF(Monitoring!H:H, G273) &gt; 0), "yes", "no")</f>
        <v>no</v>
      </c>
      <c r="K273" s="81" t="str">
        <f t="shared" si="37"/>
        <v>Z:\FAIR_Device_data\Experiment_AugSep_2023\Video_captures\FAIR-D1\Camera1\2023-09-02\FAIR-D1_2023-09-02_15-22-56.mp4</v>
      </c>
    </row>
    <row r="274" spans="1:11" ht="14.25" customHeight="1" x14ac:dyDescent="0.25">
      <c r="A274" s="5" t="str">
        <f t="shared" si="31"/>
        <v>FAIR-D1</v>
      </c>
      <c r="B274" s="4">
        <f t="shared" si="32"/>
        <v>45171</v>
      </c>
      <c r="C274" s="9">
        <f t="shared" si="33"/>
        <v>0.64692129629629624</v>
      </c>
      <c r="D274" s="9">
        <f t="shared" si="34"/>
        <v>45171.646921296298</v>
      </c>
      <c r="E274" s="9" t="str">
        <f t="shared" si="36"/>
        <v>2023-09-02</v>
      </c>
      <c r="F274" s="10" t="s">
        <v>1717</v>
      </c>
      <c r="G274" s="10" t="str">
        <f t="shared" si="35"/>
        <v>FAIR-D1_2023-09-02_15-31-34</v>
      </c>
      <c r="H274" s="10">
        <v>10.888</v>
      </c>
      <c r="I274" s="6">
        <v>17638499</v>
      </c>
      <c r="J274" s="6" t="str">
        <f>IF(OR(COUNTIF(Monitoring!E:E, G274) &gt; 0, COUNTIF(Monitoring!H:H, G274) &gt; 0), "yes", "no")</f>
        <v>yes</v>
      </c>
      <c r="K274" s="81" t="str">
        <f t="shared" si="37"/>
        <v>Z:\FAIR_Device_data\Experiment_AugSep_2023\Video_captures\FAIR-D1\Camera1\2023-09-02\FAIR-D1_2023-09-02_15-31-34.mp4</v>
      </c>
    </row>
    <row r="275" spans="1:11" ht="14.25" customHeight="1" x14ac:dyDescent="0.25">
      <c r="A275" s="5" t="str">
        <f t="shared" si="31"/>
        <v>FAIR-D1</v>
      </c>
      <c r="B275" s="4">
        <f t="shared" si="32"/>
        <v>45171</v>
      </c>
      <c r="C275" s="9">
        <f t="shared" si="33"/>
        <v>0.66416666666666668</v>
      </c>
      <c r="D275" s="9">
        <f t="shared" si="34"/>
        <v>45171.664166666669</v>
      </c>
      <c r="E275" s="9" t="str">
        <f t="shared" si="36"/>
        <v>2023-09-02</v>
      </c>
      <c r="F275" s="10" t="s">
        <v>1718</v>
      </c>
      <c r="G275" s="10" t="str">
        <f t="shared" si="35"/>
        <v>FAIR-D1_2023-09-02_15-56-24</v>
      </c>
      <c r="H275" s="10">
        <v>21.707000000000001</v>
      </c>
      <c r="I275" s="6">
        <v>36063686</v>
      </c>
      <c r="J275" s="6" t="str">
        <f>IF(OR(COUNTIF(Monitoring!E:E, G275) &gt; 0, COUNTIF(Monitoring!H:H, G275) &gt; 0), "yes", "no")</f>
        <v>yes</v>
      </c>
      <c r="K275" s="81" t="str">
        <f t="shared" si="37"/>
        <v>Z:\FAIR_Device_data\Experiment_AugSep_2023\Video_captures\FAIR-D1\Camera1\2023-09-02\FAIR-D1_2023-09-02_15-56-24.mp4</v>
      </c>
    </row>
    <row r="276" spans="1:11" ht="14.25" customHeight="1" x14ac:dyDescent="0.25">
      <c r="A276" s="5" t="str">
        <f t="shared" si="31"/>
        <v>FAIR-D1</v>
      </c>
      <c r="B276" s="4">
        <f t="shared" si="32"/>
        <v>45171</v>
      </c>
      <c r="C276" s="9">
        <f t="shared" si="33"/>
        <v>0.67415509259259254</v>
      </c>
      <c r="D276" s="9">
        <f t="shared" si="34"/>
        <v>45171.674155092594</v>
      </c>
      <c r="E276" s="9" t="str">
        <f t="shared" si="36"/>
        <v>2023-09-02</v>
      </c>
      <c r="F276" s="10" t="s">
        <v>1719</v>
      </c>
      <c r="G276" s="10" t="str">
        <f t="shared" si="35"/>
        <v>FAIR-D1_2023-09-02_16-10-47</v>
      </c>
      <c r="H276" s="10">
        <v>11.189</v>
      </c>
      <c r="I276" s="6">
        <v>18276776</v>
      </c>
      <c r="J276" s="6" t="str">
        <f>IF(OR(COUNTIF(Monitoring!E:E, G276) &gt; 0, COUNTIF(Monitoring!H:H, G276) &gt; 0), "yes", "no")</f>
        <v>no</v>
      </c>
      <c r="K276" s="81" t="str">
        <f t="shared" si="37"/>
        <v>Z:\FAIR_Device_data\Experiment_AugSep_2023\Video_captures\FAIR-D1\Camera1\2023-09-02\FAIR-D1_2023-09-02_16-10-47.mp4</v>
      </c>
    </row>
    <row r="277" spans="1:11" ht="14.25" customHeight="1" x14ac:dyDescent="0.25">
      <c r="A277" s="5" t="str">
        <f t="shared" si="31"/>
        <v>FAIR-D1</v>
      </c>
      <c r="B277" s="4">
        <f t="shared" si="32"/>
        <v>45171</v>
      </c>
      <c r="C277" s="9">
        <f t="shared" si="33"/>
        <v>0.70560185185185187</v>
      </c>
      <c r="D277" s="9">
        <f t="shared" si="34"/>
        <v>45171.705601851849</v>
      </c>
      <c r="E277" s="9" t="str">
        <f t="shared" si="36"/>
        <v>2023-09-02</v>
      </c>
      <c r="F277" s="10" t="s">
        <v>1720</v>
      </c>
      <c r="G277" s="10" t="str">
        <f t="shared" si="35"/>
        <v>FAIR-D1_2023-09-02_16-56-04</v>
      </c>
      <c r="H277" s="10">
        <v>10.451000000000001</v>
      </c>
      <c r="I277" s="6">
        <v>16807113</v>
      </c>
      <c r="J277" s="6" t="str">
        <f>IF(OR(COUNTIF(Monitoring!E:E, G277) &gt; 0, COUNTIF(Monitoring!H:H, G277) &gt; 0), "yes", "no")</f>
        <v>no</v>
      </c>
      <c r="K277" s="81" t="str">
        <f t="shared" si="37"/>
        <v>Z:\FAIR_Device_data\Experiment_AugSep_2023\Video_captures\FAIR-D1\Camera1\2023-09-02\FAIR-D1_2023-09-02_16-56-04.mp4</v>
      </c>
    </row>
    <row r="278" spans="1:11" ht="14.25" customHeight="1" x14ac:dyDescent="0.25">
      <c r="A278" s="5" t="str">
        <f t="shared" si="31"/>
        <v>FAIR-D1</v>
      </c>
      <c r="B278" s="4">
        <f t="shared" si="32"/>
        <v>45171</v>
      </c>
      <c r="C278" s="9">
        <f t="shared" si="33"/>
        <v>0.7396759259259259</v>
      </c>
      <c r="D278" s="9">
        <f t="shared" si="34"/>
        <v>45171.739675925928</v>
      </c>
      <c r="E278" s="9" t="str">
        <f t="shared" si="36"/>
        <v>2023-09-02</v>
      </c>
      <c r="F278" s="10" t="s">
        <v>1721</v>
      </c>
      <c r="G278" s="10" t="str">
        <f t="shared" si="35"/>
        <v>FAIR-D1_2023-09-02_17-45-08</v>
      </c>
      <c r="H278" s="10">
        <v>10.784000000000001</v>
      </c>
      <c r="I278" s="6">
        <v>17192115</v>
      </c>
      <c r="J278" s="6" t="str">
        <f>IF(OR(COUNTIF(Monitoring!E:E, G278) &gt; 0, COUNTIF(Monitoring!H:H, G278) &gt; 0), "yes", "no")</f>
        <v>yes</v>
      </c>
      <c r="K278" s="81" t="str">
        <f t="shared" si="37"/>
        <v>Z:\FAIR_Device_data\Experiment_AugSep_2023\Video_captures\FAIR-D1\Camera1\2023-09-02\FAIR-D1_2023-09-02_17-45-08.mp4</v>
      </c>
    </row>
    <row r="279" spans="1:11" ht="14.25" customHeight="1" x14ac:dyDescent="0.25">
      <c r="A279" s="5" t="str">
        <f t="shared" si="31"/>
        <v>FAIR-D1</v>
      </c>
      <c r="B279" s="4">
        <f t="shared" si="32"/>
        <v>45171</v>
      </c>
      <c r="C279" s="9">
        <f t="shared" si="33"/>
        <v>0.74401620370370369</v>
      </c>
      <c r="D279" s="9">
        <f t="shared" si="34"/>
        <v>45171.744016203702</v>
      </c>
      <c r="E279" s="9" t="str">
        <f t="shared" si="36"/>
        <v>2023-09-02</v>
      </c>
      <c r="F279" s="10" t="s">
        <v>1722</v>
      </c>
      <c r="G279" s="10" t="str">
        <f t="shared" si="35"/>
        <v>FAIR-D1_2023-09-02_17-51-23</v>
      </c>
      <c r="H279" s="10">
        <v>11.071999999999999</v>
      </c>
      <c r="I279" s="6">
        <v>17949063</v>
      </c>
      <c r="J279" s="6" t="str">
        <f>IF(OR(COUNTIF(Monitoring!E:E, G279) &gt; 0, COUNTIF(Monitoring!H:H, G279) &gt; 0), "yes", "no")</f>
        <v>yes</v>
      </c>
      <c r="K279" s="81" t="str">
        <f t="shared" si="37"/>
        <v>Z:\FAIR_Device_data\Experiment_AugSep_2023\Video_captures\FAIR-D1\Camera1\2023-09-02\FAIR-D1_2023-09-02_17-51-23.mp4</v>
      </c>
    </row>
    <row r="280" spans="1:11" ht="14.25" customHeight="1" x14ac:dyDescent="0.25">
      <c r="A280" s="5" t="str">
        <f t="shared" si="31"/>
        <v>FAIR-D1</v>
      </c>
      <c r="B280" s="4">
        <f t="shared" si="32"/>
        <v>45171</v>
      </c>
      <c r="C280" s="9">
        <f t="shared" si="33"/>
        <v>0.75791666666666668</v>
      </c>
      <c r="D280" s="9">
        <f t="shared" si="34"/>
        <v>45171.757916666669</v>
      </c>
      <c r="E280" s="9" t="str">
        <f t="shared" si="36"/>
        <v>2023-09-02</v>
      </c>
      <c r="F280" s="10" t="s">
        <v>1723</v>
      </c>
      <c r="G280" s="10" t="str">
        <f t="shared" si="35"/>
        <v>FAIR-D1_2023-09-02_18-11-24</v>
      </c>
      <c r="H280" s="10">
        <v>22.774999999999999</v>
      </c>
      <c r="I280" s="6">
        <v>40461262</v>
      </c>
      <c r="J280" s="6" t="str">
        <f>IF(OR(COUNTIF(Monitoring!E:E, G280) &gt; 0, COUNTIF(Monitoring!H:H, G280) &gt; 0), "yes", "no")</f>
        <v>yes</v>
      </c>
      <c r="K280" s="81" t="str">
        <f t="shared" si="37"/>
        <v>Z:\FAIR_Device_data\Experiment_AugSep_2023\Video_captures\FAIR-D1\Camera1\2023-09-02\FAIR-D1_2023-09-02_18-11-24.mp4</v>
      </c>
    </row>
    <row r="281" spans="1:11" ht="14.25" customHeight="1" x14ac:dyDescent="0.25">
      <c r="A281" s="5" t="str">
        <f t="shared" si="31"/>
        <v>FAIR-D1</v>
      </c>
      <c r="B281" s="4">
        <f t="shared" si="32"/>
        <v>45172</v>
      </c>
      <c r="C281" s="9">
        <f t="shared" si="33"/>
        <v>0.35497685185185185</v>
      </c>
      <c r="D281" s="9">
        <f t="shared" si="34"/>
        <v>45172.35497685185</v>
      </c>
      <c r="E281" s="9" t="str">
        <f t="shared" si="36"/>
        <v>2023-09-03</v>
      </c>
      <c r="F281" s="10" t="s">
        <v>1724</v>
      </c>
      <c r="G281" s="10" t="str">
        <f t="shared" si="35"/>
        <v>FAIR-D1_2023-09-03_08-31-10</v>
      </c>
      <c r="H281" s="10">
        <v>98.643000000000001</v>
      </c>
      <c r="I281" s="6">
        <v>182084115</v>
      </c>
      <c r="J281" s="6" t="str">
        <f>IF(OR(COUNTIF(Monitoring!E:E, G281) &gt; 0, COUNTIF(Monitoring!H:H, G281) &gt; 0), "yes", "no")</f>
        <v>yes</v>
      </c>
      <c r="K281" s="81" t="str">
        <f t="shared" si="37"/>
        <v>Z:\FAIR_Device_data\Experiment_AugSep_2023\Video_captures\FAIR-D1\Camera1\2023-09-03\FAIR-D1_2023-09-03_08-31-10.mp4</v>
      </c>
    </row>
    <row r="282" spans="1:11" ht="14.25" customHeight="1" x14ac:dyDescent="0.25">
      <c r="A282" s="5" t="str">
        <f t="shared" si="31"/>
        <v>FAIR-D1</v>
      </c>
      <c r="B282" s="4">
        <f t="shared" si="32"/>
        <v>45172</v>
      </c>
      <c r="C282" s="9">
        <f t="shared" si="33"/>
        <v>0.39111111111111113</v>
      </c>
      <c r="D282" s="9">
        <f t="shared" si="34"/>
        <v>45172.391111111108</v>
      </c>
      <c r="E282" s="9" t="str">
        <f t="shared" si="36"/>
        <v>2023-09-03</v>
      </c>
      <c r="F282" s="10" t="s">
        <v>1725</v>
      </c>
      <c r="G282" s="10" t="str">
        <f t="shared" si="35"/>
        <v>FAIR-D1_2023-09-03_09-23-12</v>
      </c>
      <c r="H282" s="10">
        <v>11.071999999999999</v>
      </c>
      <c r="I282" s="6">
        <v>17806993</v>
      </c>
      <c r="J282" s="6" t="str">
        <f>IF(OR(COUNTIF(Monitoring!E:E, G282) &gt; 0, COUNTIF(Monitoring!H:H, G282) &gt; 0), "yes", "no")</f>
        <v>no</v>
      </c>
      <c r="K282" s="81" t="str">
        <f t="shared" si="37"/>
        <v>Z:\FAIR_Device_data\Experiment_AugSep_2023\Video_captures\FAIR-D1\Camera1\2023-09-03\FAIR-D1_2023-09-03_09-23-12.mp4</v>
      </c>
    </row>
    <row r="283" spans="1:11" ht="14.25" customHeight="1" x14ac:dyDescent="0.25">
      <c r="A283" s="5" t="str">
        <f t="shared" si="31"/>
        <v>FAIR-D1</v>
      </c>
      <c r="B283" s="4">
        <f t="shared" si="32"/>
        <v>45172</v>
      </c>
      <c r="C283" s="9">
        <f t="shared" si="33"/>
        <v>0.4246875</v>
      </c>
      <c r="D283" s="9">
        <f t="shared" si="34"/>
        <v>45172.424687500003</v>
      </c>
      <c r="E283" s="9" t="str">
        <f t="shared" si="36"/>
        <v>2023-09-03</v>
      </c>
      <c r="F283" s="10" t="s">
        <v>1726</v>
      </c>
      <c r="G283" s="10" t="str">
        <f t="shared" si="35"/>
        <v>FAIR-D1_2023-09-03_10-11-33</v>
      </c>
      <c r="H283" s="10">
        <v>17.251999999999999</v>
      </c>
      <c r="I283" s="6">
        <v>30406074</v>
      </c>
      <c r="J283" s="6" t="str">
        <f>IF(OR(COUNTIF(Monitoring!E:E, G283) &gt; 0, COUNTIF(Monitoring!H:H, G283) &gt; 0), "yes", "no")</f>
        <v>yes</v>
      </c>
      <c r="K283" s="81" t="str">
        <f t="shared" si="37"/>
        <v>Z:\FAIR_Device_data\Experiment_AugSep_2023\Video_captures\FAIR-D1\Camera1\2023-09-03\FAIR-D1_2023-09-03_10-11-33.mp4</v>
      </c>
    </row>
    <row r="284" spans="1:11" ht="14.25" customHeight="1" x14ac:dyDescent="0.25">
      <c r="A284" s="5" t="str">
        <f t="shared" si="31"/>
        <v>FAIR-D1</v>
      </c>
      <c r="B284" s="4">
        <f t="shared" si="32"/>
        <v>45172</v>
      </c>
      <c r="C284" s="9">
        <f t="shared" si="33"/>
        <v>0.44848379629629631</v>
      </c>
      <c r="D284" s="9">
        <f t="shared" si="34"/>
        <v>45172.448483796295</v>
      </c>
      <c r="E284" s="9" t="str">
        <f t="shared" si="36"/>
        <v>2023-09-03</v>
      </c>
      <c r="F284" s="10" t="s">
        <v>1727</v>
      </c>
      <c r="G284" s="10" t="str">
        <f t="shared" si="35"/>
        <v>FAIR-D1_2023-09-03_10-45-49</v>
      </c>
      <c r="H284" s="10">
        <v>11.234</v>
      </c>
      <c r="I284" s="6">
        <v>18654829</v>
      </c>
      <c r="J284" s="6" t="str">
        <f>IF(OR(COUNTIF(Monitoring!E:E, G284) &gt; 0, COUNTIF(Monitoring!H:H, G284) &gt; 0), "yes", "no")</f>
        <v>yes</v>
      </c>
      <c r="K284" s="81" t="str">
        <f t="shared" si="37"/>
        <v>Z:\FAIR_Device_data\Experiment_AugSep_2023\Video_captures\FAIR-D1\Camera1\2023-09-03\FAIR-D1_2023-09-03_10-45-49.mp4</v>
      </c>
    </row>
    <row r="285" spans="1:11" ht="14.25" customHeight="1" x14ac:dyDescent="0.25">
      <c r="A285" s="5" t="str">
        <f t="shared" si="31"/>
        <v>FAIR-D1</v>
      </c>
      <c r="B285" s="4">
        <f t="shared" si="32"/>
        <v>45172</v>
      </c>
      <c r="C285" s="9">
        <f t="shared" si="33"/>
        <v>0.70089120370370372</v>
      </c>
      <c r="D285" s="9">
        <f t="shared" si="34"/>
        <v>45172.700891203705</v>
      </c>
      <c r="E285" s="9" t="str">
        <f t="shared" si="36"/>
        <v>2023-09-03</v>
      </c>
      <c r="F285" s="10" t="s">
        <v>1728</v>
      </c>
      <c r="G285" s="10" t="str">
        <f t="shared" si="35"/>
        <v>FAIR-D1_2023-09-03_16-49-17</v>
      </c>
      <c r="H285" s="10">
        <v>11.324999999999999</v>
      </c>
      <c r="I285" s="6">
        <v>18425875</v>
      </c>
      <c r="J285" s="6" t="str">
        <f>IF(OR(COUNTIF(Monitoring!E:E, G285) &gt; 0, COUNTIF(Monitoring!H:H, G285) &gt; 0), "yes", "no")</f>
        <v>yes</v>
      </c>
      <c r="K285" s="81" t="str">
        <f t="shared" si="37"/>
        <v>Z:\FAIR_Device_data\Experiment_AugSep_2023\Video_captures\FAIR-D1\Camera1\2023-09-03\FAIR-D1_2023-09-03_16-49-17.mp4</v>
      </c>
    </row>
    <row r="286" spans="1:11" ht="14.25" customHeight="1" x14ac:dyDescent="0.25">
      <c r="A286" s="5" t="str">
        <f t="shared" si="31"/>
        <v>FAIR-D1</v>
      </c>
      <c r="B286" s="4">
        <f t="shared" si="32"/>
        <v>45172</v>
      </c>
      <c r="C286" s="9">
        <f t="shared" si="33"/>
        <v>0.76203703703703707</v>
      </c>
      <c r="D286" s="9">
        <f t="shared" si="34"/>
        <v>45172.762037037035</v>
      </c>
      <c r="E286" s="9" t="str">
        <f t="shared" si="36"/>
        <v>2023-09-03</v>
      </c>
      <c r="F286" s="10" t="s">
        <v>1729</v>
      </c>
      <c r="G286" s="10" t="str">
        <f t="shared" si="35"/>
        <v>FAIR-D1_2023-09-03_18-17-20</v>
      </c>
      <c r="H286" s="10">
        <v>11.407999999999999</v>
      </c>
      <c r="I286" s="6">
        <v>18888606</v>
      </c>
      <c r="J286" s="6" t="str">
        <f>IF(OR(COUNTIF(Monitoring!E:E, G286) &gt; 0, COUNTIF(Monitoring!H:H, G286) &gt; 0), "yes", "no")</f>
        <v>no</v>
      </c>
      <c r="K286" s="81" t="str">
        <f t="shared" si="37"/>
        <v>Z:\FAIR_Device_data\Experiment_AugSep_2023\Video_captures\FAIR-D1\Camera1\2023-09-03\FAIR-D1_2023-09-03_18-17-20.mp4</v>
      </c>
    </row>
    <row r="287" spans="1:11" ht="14.25" customHeight="1" x14ac:dyDescent="0.25">
      <c r="A287" s="5" t="str">
        <f t="shared" si="31"/>
        <v>FAIR-D1</v>
      </c>
      <c r="B287" s="4">
        <f t="shared" si="32"/>
        <v>45173</v>
      </c>
      <c r="C287" s="9">
        <f t="shared" si="33"/>
        <v>0.54429398148148145</v>
      </c>
      <c r="D287" s="9">
        <f t="shared" si="34"/>
        <v>45173.544293981482</v>
      </c>
      <c r="E287" s="9" t="str">
        <f t="shared" si="36"/>
        <v>2023-09-04</v>
      </c>
      <c r="F287" s="10" t="s">
        <v>1730</v>
      </c>
      <c r="G287" s="10" t="str">
        <f t="shared" si="35"/>
        <v>FAIR-D1_2023-09-04_13-03-47</v>
      </c>
      <c r="H287" s="10">
        <v>13.439</v>
      </c>
      <c r="I287" s="6">
        <v>23191439</v>
      </c>
      <c r="J287" s="6" t="str">
        <f>IF(OR(COUNTIF(Monitoring!E:E, G287) &gt; 0, COUNTIF(Monitoring!H:H, G287) &gt; 0), "yes", "no")</f>
        <v>yes</v>
      </c>
      <c r="K287" s="81" t="str">
        <f t="shared" si="37"/>
        <v>Z:\FAIR_Device_data\Experiment_AugSep_2023\Video_captures\FAIR-D1\Camera1\2023-09-04\FAIR-D1_2023-09-04_13-03-47.mp4</v>
      </c>
    </row>
    <row r="288" spans="1:11" ht="14.25" customHeight="1" x14ac:dyDescent="0.25">
      <c r="A288" s="5" t="str">
        <f t="shared" si="31"/>
        <v>FAIR-D1</v>
      </c>
      <c r="B288" s="4">
        <f t="shared" si="32"/>
        <v>45173</v>
      </c>
      <c r="C288" s="9">
        <f t="shared" si="33"/>
        <v>0.57765046296296296</v>
      </c>
      <c r="D288" s="9">
        <f t="shared" si="34"/>
        <v>45173.577650462961</v>
      </c>
      <c r="E288" s="9" t="str">
        <f t="shared" si="36"/>
        <v>2023-09-04</v>
      </c>
      <c r="F288" s="10" t="s">
        <v>1731</v>
      </c>
      <c r="G288" s="10" t="str">
        <f t="shared" si="35"/>
        <v>FAIR-D1_2023-09-04_13-51-49</v>
      </c>
      <c r="H288" s="10">
        <v>10.718</v>
      </c>
      <c r="I288" s="6">
        <v>17499809</v>
      </c>
      <c r="J288" s="6" t="str">
        <f>IF(OR(COUNTIF(Monitoring!E:E, G288) &gt; 0, COUNTIF(Monitoring!H:H, G288) &gt; 0), "yes", "no")</f>
        <v>yes</v>
      </c>
      <c r="K288" s="81" t="str">
        <f t="shared" si="37"/>
        <v>Z:\FAIR_Device_data\Experiment_AugSep_2023\Video_captures\FAIR-D1\Camera1\2023-09-04\FAIR-D1_2023-09-04_13-51-49.mp4</v>
      </c>
    </row>
    <row r="289" spans="1:11" ht="14.25" customHeight="1" x14ac:dyDescent="0.25">
      <c r="A289" s="5" t="str">
        <f t="shared" si="31"/>
        <v>FAIR-D1</v>
      </c>
      <c r="B289" s="4">
        <f t="shared" si="32"/>
        <v>45173</v>
      </c>
      <c r="C289" s="9">
        <f t="shared" si="33"/>
        <v>0.64759259259259261</v>
      </c>
      <c r="D289" s="9">
        <f t="shared" si="34"/>
        <v>45173.647592592592</v>
      </c>
      <c r="E289" s="9" t="str">
        <f t="shared" si="36"/>
        <v>2023-09-04</v>
      </c>
      <c r="F289" s="10" t="s">
        <v>1732</v>
      </c>
      <c r="G289" s="10" t="str">
        <f t="shared" si="35"/>
        <v>FAIR-D1_2023-09-04_15-32-32</v>
      </c>
      <c r="H289" s="10">
        <v>12.25</v>
      </c>
      <c r="I289" s="6">
        <v>20288975</v>
      </c>
      <c r="J289" s="6" t="str">
        <f>IF(OR(COUNTIF(Monitoring!E:E, G289) &gt; 0, COUNTIF(Monitoring!H:H, G289) &gt; 0), "yes", "no")</f>
        <v>yes</v>
      </c>
      <c r="K289" s="81" t="str">
        <f t="shared" si="37"/>
        <v>Z:\FAIR_Device_data\Experiment_AugSep_2023\Video_captures\FAIR-D1\Camera1\2023-09-04\FAIR-D1_2023-09-04_15-32-32.mp4</v>
      </c>
    </row>
    <row r="290" spans="1:11" ht="14.25" customHeight="1" x14ac:dyDescent="0.25">
      <c r="A290" s="5" t="str">
        <f t="shared" si="31"/>
        <v>FAIR-D1</v>
      </c>
      <c r="B290" s="4">
        <f t="shared" si="32"/>
        <v>45173</v>
      </c>
      <c r="C290" s="9">
        <f t="shared" si="33"/>
        <v>0.74554398148148149</v>
      </c>
      <c r="D290" s="9">
        <f t="shared" si="34"/>
        <v>45173.74554398148</v>
      </c>
      <c r="E290" s="9" t="str">
        <f t="shared" si="36"/>
        <v>2023-09-04</v>
      </c>
      <c r="F290" s="10" t="s">
        <v>1733</v>
      </c>
      <c r="G290" s="10" t="str">
        <f t="shared" si="35"/>
        <v>FAIR-D1_2023-09-04_17-53-35</v>
      </c>
      <c r="H290" s="10">
        <v>66.748000000000005</v>
      </c>
      <c r="I290" s="6">
        <v>117847733</v>
      </c>
      <c r="J290" s="6" t="str">
        <f>IF(OR(COUNTIF(Monitoring!E:E, G290) &gt; 0, COUNTIF(Monitoring!H:H, G290) &gt; 0), "yes", "no")</f>
        <v>yes</v>
      </c>
      <c r="K290" s="81" t="str">
        <f t="shared" si="37"/>
        <v>Z:\FAIR_Device_data\Experiment_AugSep_2023\Video_captures\FAIR-D1\Camera1\2023-09-04\FAIR-D1_2023-09-04_17-53-35.mp4</v>
      </c>
    </row>
    <row r="291" spans="1:11" ht="14.25" customHeight="1" x14ac:dyDescent="0.25">
      <c r="A291" s="5" t="str">
        <f t="shared" si="31"/>
        <v>FAIR-D1</v>
      </c>
      <c r="B291" s="4">
        <f t="shared" si="32"/>
        <v>45173</v>
      </c>
      <c r="C291" s="9">
        <f t="shared" si="33"/>
        <v>0.76204861111111111</v>
      </c>
      <c r="D291" s="9">
        <f t="shared" si="34"/>
        <v>45173.762048611112</v>
      </c>
      <c r="E291" s="9" t="str">
        <f t="shared" si="36"/>
        <v>2023-09-04</v>
      </c>
      <c r="F291" s="10" t="s">
        <v>1734</v>
      </c>
      <c r="G291" s="10" t="str">
        <f t="shared" si="35"/>
        <v>FAIR-D1_2023-09-04_18-17-21</v>
      </c>
      <c r="H291" s="10">
        <v>12.148</v>
      </c>
      <c r="I291" s="6">
        <v>20325320</v>
      </c>
      <c r="J291" s="6" t="str">
        <f>IF(OR(COUNTIF(Monitoring!E:E, G291) &gt; 0, COUNTIF(Monitoring!H:H, G291) &gt; 0), "yes", "no")</f>
        <v>no</v>
      </c>
      <c r="K291" s="81" t="str">
        <f t="shared" si="37"/>
        <v>Z:\FAIR_Device_data\Experiment_AugSep_2023\Video_captures\FAIR-D1\Camera1\2023-09-04\FAIR-D1_2023-09-04_18-17-21.mp4</v>
      </c>
    </row>
    <row r="292" spans="1:11" ht="14.25" customHeight="1" x14ac:dyDescent="0.25">
      <c r="A292" s="5" t="str">
        <f t="shared" si="31"/>
        <v>FAIR-D1</v>
      </c>
      <c r="B292" s="4">
        <f t="shared" si="32"/>
        <v>45174</v>
      </c>
      <c r="C292" s="9">
        <f t="shared" si="33"/>
        <v>0.43590277777777775</v>
      </c>
      <c r="D292" s="9">
        <f t="shared" si="34"/>
        <v>45174.435902777775</v>
      </c>
      <c r="E292" s="9" t="str">
        <f t="shared" si="36"/>
        <v>2023-09-05</v>
      </c>
      <c r="F292" s="10" t="s">
        <v>1735</v>
      </c>
      <c r="G292" s="10" t="str">
        <f t="shared" si="35"/>
        <v>FAIR-D1_2023-09-05_10-27-42</v>
      </c>
      <c r="H292" s="10">
        <v>10.872</v>
      </c>
      <c r="I292" s="6">
        <v>17774592</v>
      </c>
      <c r="J292" s="6" t="str">
        <f>IF(OR(COUNTIF(Monitoring!E:E, G292) &gt; 0, COUNTIF(Monitoring!H:H, G292) &gt; 0), "yes", "no")</f>
        <v>no</v>
      </c>
      <c r="K292" s="81" t="str">
        <f t="shared" si="37"/>
        <v>Z:\FAIR_Device_data\Experiment_AugSep_2023\Video_captures\FAIR-D1\Camera1\2023-09-05\FAIR-D1_2023-09-05_10-27-42.mp4</v>
      </c>
    </row>
    <row r="293" spans="1:11" ht="14.25" customHeight="1" x14ac:dyDescent="0.25">
      <c r="A293" s="5" t="str">
        <f t="shared" si="31"/>
        <v>FAIR-D1</v>
      </c>
      <c r="B293" s="4">
        <f t="shared" si="32"/>
        <v>45174</v>
      </c>
      <c r="C293" s="9">
        <f t="shared" si="33"/>
        <v>0.43646990740740743</v>
      </c>
      <c r="D293" s="9">
        <f t="shared" si="34"/>
        <v>45174.436469907407</v>
      </c>
      <c r="E293" s="9" t="str">
        <f t="shared" si="36"/>
        <v>2023-09-05</v>
      </c>
      <c r="F293" s="10" t="s">
        <v>1736</v>
      </c>
      <c r="G293" s="10" t="str">
        <f t="shared" si="35"/>
        <v>FAIR-D1_2023-09-05_10-28-31</v>
      </c>
      <c r="H293" s="10">
        <v>10.631</v>
      </c>
      <c r="I293" s="6">
        <v>17301348</v>
      </c>
      <c r="J293" s="6" t="str">
        <f>IF(OR(COUNTIF(Monitoring!E:E, G293) &gt; 0, COUNTIF(Monitoring!H:H, G293) &gt; 0), "yes", "no")</f>
        <v>no</v>
      </c>
      <c r="K293" s="81" t="str">
        <f t="shared" si="37"/>
        <v>Z:\FAIR_Device_data\Experiment_AugSep_2023\Video_captures\FAIR-D1\Camera1\2023-09-05\FAIR-D1_2023-09-05_10-28-31.mp4</v>
      </c>
    </row>
    <row r="294" spans="1:11" ht="14.25" customHeight="1" x14ac:dyDescent="0.25">
      <c r="A294" s="5" t="str">
        <f t="shared" si="31"/>
        <v>FAIR-D1</v>
      </c>
      <c r="B294" s="4">
        <f t="shared" si="32"/>
        <v>45174</v>
      </c>
      <c r="C294" s="9">
        <f t="shared" si="33"/>
        <v>0.61592592592592588</v>
      </c>
      <c r="D294" s="9">
        <f t="shared" si="34"/>
        <v>45174.615925925929</v>
      </c>
      <c r="E294" s="9" t="str">
        <f t="shared" si="36"/>
        <v>2023-09-05</v>
      </c>
      <c r="F294" s="10" t="s">
        <v>1737</v>
      </c>
      <c r="G294" s="10" t="str">
        <f t="shared" si="35"/>
        <v>FAIR-D1_2023-09-05_14-46-56</v>
      </c>
      <c r="H294" s="10">
        <v>11.051</v>
      </c>
      <c r="I294" s="6">
        <v>18329785</v>
      </c>
      <c r="J294" s="6" t="str">
        <f>IF(OR(COUNTIF(Monitoring!E:E, G294) &gt; 0, COUNTIF(Monitoring!H:H, G294) &gt; 0), "yes", "no")</f>
        <v>no</v>
      </c>
      <c r="K294" s="81" t="str">
        <f t="shared" si="37"/>
        <v>Z:\FAIR_Device_data\Experiment_AugSep_2023\Video_captures\FAIR-D1\Camera1\2023-09-05\FAIR-D1_2023-09-05_14-46-56.mp4</v>
      </c>
    </row>
    <row r="295" spans="1:11" ht="14.25" customHeight="1" x14ac:dyDescent="0.25">
      <c r="A295" s="5" t="str">
        <f t="shared" si="31"/>
        <v>FAIR-D1</v>
      </c>
      <c r="B295" s="4">
        <f t="shared" si="32"/>
        <v>45174</v>
      </c>
      <c r="C295" s="9">
        <f t="shared" si="33"/>
        <v>0.71671296296296294</v>
      </c>
      <c r="D295" s="9">
        <f t="shared" si="34"/>
        <v>45174.71671296296</v>
      </c>
      <c r="E295" s="9" t="str">
        <f t="shared" si="36"/>
        <v>2023-09-05</v>
      </c>
      <c r="F295" s="10" t="s">
        <v>1738</v>
      </c>
      <c r="G295" s="10" t="str">
        <f t="shared" si="35"/>
        <v>FAIR-D1_2023-09-05_17-12-04</v>
      </c>
      <c r="H295" s="10">
        <v>13.797000000000001</v>
      </c>
      <c r="I295" s="6">
        <v>23267041</v>
      </c>
      <c r="J295" s="6" t="str">
        <f>IF(OR(COUNTIF(Monitoring!E:E, G295) &gt; 0, COUNTIF(Monitoring!H:H, G295) &gt; 0), "yes", "no")</f>
        <v>no</v>
      </c>
      <c r="K295" s="81" t="str">
        <f t="shared" si="37"/>
        <v>Z:\FAIR_Device_data\Experiment_AugSep_2023\Video_captures\FAIR-D1\Camera1\2023-09-05\FAIR-D1_2023-09-05_17-12-04.mp4</v>
      </c>
    </row>
    <row r="296" spans="1:11" ht="14.25" customHeight="1" x14ac:dyDescent="0.25">
      <c r="A296" s="5" t="str">
        <f t="shared" si="31"/>
        <v>FAIR-D1</v>
      </c>
      <c r="B296" s="4">
        <f t="shared" si="32"/>
        <v>45174</v>
      </c>
      <c r="C296" s="9">
        <f t="shared" si="33"/>
        <v>0.76197916666666665</v>
      </c>
      <c r="D296" s="9">
        <f t="shared" si="34"/>
        <v>45174.761979166666</v>
      </c>
      <c r="E296" s="9" t="str">
        <f t="shared" si="36"/>
        <v>2023-09-05</v>
      </c>
      <c r="F296" s="10" t="s">
        <v>1739</v>
      </c>
      <c r="G296" s="10" t="str">
        <f t="shared" si="35"/>
        <v>FAIR-D1_2023-09-05_18-17-15</v>
      </c>
      <c r="H296" s="10">
        <v>11.678000000000001</v>
      </c>
      <c r="I296" s="6">
        <v>18278315</v>
      </c>
      <c r="J296" s="6" t="str">
        <f>IF(OR(COUNTIF(Monitoring!E:E, G296) &gt; 0, COUNTIF(Monitoring!H:H, G296) &gt; 0), "yes", "no")</f>
        <v>no</v>
      </c>
      <c r="K296" s="81" t="str">
        <f t="shared" si="37"/>
        <v>Z:\FAIR_Device_data\Experiment_AugSep_2023\Video_captures\FAIR-D1\Camera1\2023-09-05\FAIR-D1_2023-09-05_18-17-15.mp4</v>
      </c>
    </row>
    <row r="297" spans="1:11" ht="14.25" customHeight="1" x14ac:dyDescent="0.25">
      <c r="A297" s="5" t="str">
        <f t="shared" si="31"/>
        <v>FAIR-D1</v>
      </c>
      <c r="B297" s="4">
        <f t="shared" si="32"/>
        <v>45175</v>
      </c>
      <c r="C297" s="9">
        <f t="shared" si="33"/>
        <v>0.65583333333333338</v>
      </c>
      <c r="D297" s="9">
        <f t="shared" si="34"/>
        <v>45175.655833333331</v>
      </c>
      <c r="E297" s="9" t="str">
        <f t="shared" si="36"/>
        <v>2023-09-06</v>
      </c>
      <c r="F297" s="10" t="s">
        <v>1740</v>
      </c>
      <c r="G297" s="10" t="str">
        <f t="shared" si="35"/>
        <v>FAIR-D1_2023-09-06_15-44-24</v>
      </c>
      <c r="H297" s="10">
        <v>26.475000000000001</v>
      </c>
      <c r="I297" s="6">
        <v>48498364</v>
      </c>
      <c r="J297" s="6" t="str">
        <f>IF(OR(COUNTIF(Monitoring!E:E, G297) &gt; 0, COUNTIF(Monitoring!H:H, G297) &gt; 0), "yes", "no")</f>
        <v>yes</v>
      </c>
      <c r="K297" s="81" t="str">
        <f t="shared" si="37"/>
        <v>Z:\FAIR_Device_data\Experiment_AugSep_2023\Video_captures\FAIR-D1\Camera1\2023-09-06\FAIR-D1_2023-09-06_15-44-24.mp4</v>
      </c>
    </row>
    <row r="298" spans="1:11" ht="14.25" customHeight="1" x14ac:dyDescent="0.25">
      <c r="A298" s="5" t="str">
        <f t="shared" si="31"/>
        <v>FAIR-D1</v>
      </c>
      <c r="B298" s="4">
        <f t="shared" si="32"/>
        <v>45175</v>
      </c>
      <c r="C298" s="9">
        <f t="shared" si="33"/>
        <v>0.69057870370370367</v>
      </c>
      <c r="D298" s="9">
        <f t="shared" si="34"/>
        <v>45175.690578703703</v>
      </c>
      <c r="E298" s="9" t="str">
        <f t="shared" si="36"/>
        <v>2023-09-06</v>
      </c>
      <c r="F298" s="10" t="s">
        <v>1741</v>
      </c>
      <c r="G298" s="10" t="str">
        <f t="shared" si="35"/>
        <v>FAIR-D1_2023-09-06_16-34-26</v>
      </c>
      <c r="H298" s="10">
        <v>20.905999999999999</v>
      </c>
      <c r="I298" s="6">
        <v>37765573</v>
      </c>
      <c r="J298" s="6" t="str">
        <f>IF(OR(COUNTIF(Monitoring!E:E, G298) &gt; 0, COUNTIF(Monitoring!H:H, G298) &gt; 0), "yes", "no")</f>
        <v>yes</v>
      </c>
      <c r="K298" s="81" t="str">
        <f t="shared" si="37"/>
        <v>Z:\FAIR_Device_data\Experiment_AugSep_2023\Video_captures\FAIR-D1\Camera1\2023-09-06\FAIR-D1_2023-09-06_16-34-26.mp4</v>
      </c>
    </row>
    <row r="299" spans="1:11" ht="14.25" customHeight="1" x14ac:dyDescent="0.25">
      <c r="A299" s="5" t="str">
        <f t="shared" si="31"/>
        <v>FAIR-D1</v>
      </c>
      <c r="B299" s="4">
        <f t="shared" si="32"/>
        <v>45175</v>
      </c>
      <c r="C299" s="9">
        <f t="shared" si="33"/>
        <v>0.75754629629629633</v>
      </c>
      <c r="D299" s="9">
        <f t="shared" si="34"/>
        <v>45175.7575462963</v>
      </c>
      <c r="E299" s="9" t="str">
        <f t="shared" si="36"/>
        <v>2023-09-06</v>
      </c>
      <c r="F299" s="10" t="s">
        <v>1742</v>
      </c>
      <c r="G299" s="10" t="str">
        <f t="shared" si="35"/>
        <v>FAIR-D1_2023-09-06_18-10-52</v>
      </c>
      <c r="H299" s="10">
        <v>11.122999999999999</v>
      </c>
      <c r="I299" s="6">
        <v>17898917</v>
      </c>
      <c r="J299" s="6" t="str">
        <f>IF(OR(COUNTIF(Monitoring!E:E, G299) &gt; 0, COUNTIF(Monitoring!H:H, G299) &gt; 0), "yes", "no")</f>
        <v>yes</v>
      </c>
      <c r="K299" s="81" t="str">
        <f t="shared" si="37"/>
        <v>Z:\FAIR_Device_data\Experiment_AugSep_2023\Video_captures\FAIR-D1\Camera1\2023-09-06\FAIR-D1_2023-09-06_18-10-52.mp4</v>
      </c>
    </row>
    <row r="300" spans="1:11" ht="14.25" customHeight="1" x14ac:dyDescent="0.25">
      <c r="A300" s="5" t="str">
        <f t="shared" si="31"/>
        <v>FAIR-D1</v>
      </c>
      <c r="B300" s="4">
        <f t="shared" si="32"/>
        <v>45175</v>
      </c>
      <c r="C300" s="9">
        <f t="shared" si="33"/>
        <v>0.76927083333333335</v>
      </c>
      <c r="D300" s="9">
        <f t="shared" si="34"/>
        <v>45175.769270833334</v>
      </c>
      <c r="E300" s="9" t="str">
        <f t="shared" si="36"/>
        <v>2023-09-06</v>
      </c>
      <c r="F300" s="10" t="s">
        <v>1743</v>
      </c>
      <c r="G300" s="10" t="str">
        <f t="shared" si="35"/>
        <v>FAIR-D1_2023-09-06_18-27-45</v>
      </c>
      <c r="H300" s="10">
        <v>10.888999999999999</v>
      </c>
      <c r="I300" s="6">
        <v>17824108</v>
      </c>
      <c r="J300" s="6" t="str">
        <f>IF(OR(COUNTIF(Monitoring!E:E, G300) &gt; 0, COUNTIF(Monitoring!H:H, G300) &gt; 0), "yes", "no")</f>
        <v>yes</v>
      </c>
      <c r="K300" s="81" t="str">
        <f t="shared" si="37"/>
        <v>Z:\FAIR_Device_data\Experiment_AugSep_2023\Video_captures\FAIR-D1\Camera1\2023-09-06\FAIR-D1_2023-09-06_18-27-45.mp4</v>
      </c>
    </row>
    <row r="301" spans="1:11" ht="14.25" customHeight="1" x14ac:dyDescent="0.25">
      <c r="A301" s="5" t="str">
        <f t="shared" si="31"/>
        <v>FAIR-D1</v>
      </c>
      <c r="B301" s="4">
        <f t="shared" si="32"/>
        <v>45176</v>
      </c>
      <c r="C301" s="9">
        <f t="shared" si="33"/>
        <v>0.76203703703703707</v>
      </c>
      <c r="D301" s="9">
        <f t="shared" si="34"/>
        <v>45176.762037037035</v>
      </c>
      <c r="E301" s="9" t="str">
        <f t="shared" si="36"/>
        <v>2023-09-07</v>
      </c>
      <c r="F301" s="10" t="s">
        <v>1744</v>
      </c>
      <c r="G301" s="10" t="str">
        <f t="shared" si="35"/>
        <v>FAIR-D1_2023-09-07_18-17-20</v>
      </c>
      <c r="H301" s="10">
        <v>11.532999999999999</v>
      </c>
      <c r="I301" s="6">
        <v>18005377</v>
      </c>
      <c r="J301" s="6" t="str">
        <f>IF(OR(COUNTIF(Monitoring!E:E, G301) &gt; 0, COUNTIF(Monitoring!H:H, G301) &gt; 0), "yes", "no")</f>
        <v>no</v>
      </c>
      <c r="K301" s="81" t="str">
        <f t="shared" si="37"/>
        <v>Z:\FAIR_Device_data\Experiment_AugSep_2023\Video_captures\FAIR-D1\Camera1\2023-09-07\FAIR-D1_2023-09-07_18-17-20.mp4</v>
      </c>
    </row>
    <row r="302" spans="1:11" ht="14.25" customHeight="1" x14ac:dyDescent="0.25">
      <c r="A302" s="5" t="str">
        <f t="shared" si="31"/>
        <v>FAIR-D1</v>
      </c>
      <c r="B302" s="4">
        <f t="shared" si="32"/>
        <v>45177</v>
      </c>
      <c r="C302" s="9">
        <f t="shared" si="33"/>
        <v>0.38885416666666667</v>
      </c>
      <c r="D302" s="9">
        <f t="shared" si="34"/>
        <v>45177.388854166667</v>
      </c>
      <c r="E302" s="9" t="str">
        <f t="shared" si="36"/>
        <v>2023-09-08</v>
      </c>
      <c r="F302" s="10" t="s">
        <v>1745</v>
      </c>
      <c r="G302" s="10" t="str">
        <f t="shared" si="35"/>
        <v>FAIR-D1_2023-09-08_09-19-57</v>
      </c>
      <c r="H302" s="10">
        <v>26.036000000000001</v>
      </c>
      <c r="I302" s="6">
        <v>44190975</v>
      </c>
      <c r="J302" s="6" t="str">
        <f>IF(OR(COUNTIF(Monitoring!E:E, G302) &gt; 0, COUNTIF(Monitoring!H:H, G302) &gt; 0), "yes", "no")</f>
        <v>yes</v>
      </c>
      <c r="K302" s="81" t="str">
        <f t="shared" si="37"/>
        <v>Z:\FAIR_Device_data\Experiment_AugSep_2023\Video_captures\FAIR-D1\Camera1\2023-09-08\FAIR-D1_2023-09-08_09-19-57.mp4</v>
      </c>
    </row>
    <row r="303" spans="1:11" ht="14.25" customHeight="1" x14ac:dyDescent="0.25">
      <c r="A303" s="5" t="str">
        <f t="shared" si="31"/>
        <v>FAIR-D1</v>
      </c>
      <c r="B303" s="4">
        <f t="shared" si="32"/>
        <v>45177</v>
      </c>
      <c r="C303" s="9">
        <f t="shared" si="33"/>
        <v>0.43797453703703704</v>
      </c>
      <c r="D303" s="9">
        <f t="shared" si="34"/>
        <v>45177.437974537039</v>
      </c>
      <c r="E303" s="9" t="str">
        <f t="shared" si="36"/>
        <v>2023-09-08</v>
      </c>
      <c r="F303" s="10" t="s">
        <v>1746</v>
      </c>
      <c r="G303" s="10" t="str">
        <f t="shared" si="35"/>
        <v>FAIR-D1_2023-09-08_10-30-41</v>
      </c>
      <c r="H303" s="10">
        <v>15.095000000000001</v>
      </c>
      <c r="I303" s="6">
        <v>26316492</v>
      </c>
      <c r="J303" s="6" t="str">
        <f>IF(OR(COUNTIF(Monitoring!E:E, G303) &gt; 0, COUNTIF(Monitoring!H:H, G303) &gt; 0), "yes", "no")</f>
        <v>yes</v>
      </c>
      <c r="K303" s="81" t="str">
        <f t="shared" si="37"/>
        <v>Z:\FAIR_Device_data\Experiment_AugSep_2023\Video_captures\FAIR-D1\Camera1\2023-09-08\FAIR-D1_2023-09-08_10-30-41.mp4</v>
      </c>
    </row>
    <row r="304" spans="1:11" ht="14.25" customHeight="1" x14ac:dyDescent="0.25">
      <c r="A304" s="5" t="str">
        <f t="shared" si="31"/>
        <v>FAIR-D1</v>
      </c>
      <c r="B304" s="4">
        <f t="shared" si="32"/>
        <v>45177</v>
      </c>
      <c r="C304" s="9">
        <f t="shared" si="33"/>
        <v>0.45077546296296295</v>
      </c>
      <c r="D304" s="9">
        <f t="shared" si="34"/>
        <v>45177.450775462959</v>
      </c>
      <c r="E304" s="9" t="str">
        <f t="shared" si="36"/>
        <v>2023-09-08</v>
      </c>
      <c r="F304" s="10" t="s">
        <v>1747</v>
      </c>
      <c r="G304" s="10" t="str">
        <f t="shared" si="35"/>
        <v>FAIR-D1_2023-09-08_10-49-07</v>
      </c>
      <c r="H304" s="10">
        <v>33.113999999999997</v>
      </c>
      <c r="I304" s="6">
        <v>57323277</v>
      </c>
      <c r="J304" s="6" t="str">
        <f>IF(OR(COUNTIF(Monitoring!E:E, G304) &gt; 0, COUNTIF(Monitoring!H:H, G304) &gt; 0), "yes", "no")</f>
        <v>yes</v>
      </c>
      <c r="K304" s="81" t="str">
        <f t="shared" si="37"/>
        <v>Z:\FAIR_Device_data\Experiment_AugSep_2023\Video_captures\FAIR-D1\Camera1\2023-09-08\FAIR-D1_2023-09-08_10-49-07.mp4</v>
      </c>
    </row>
    <row r="305" spans="1:11" ht="14.25" customHeight="1" x14ac:dyDescent="0.25">
      <c r="A305" s="5" t="str">
        <f t="shared" si="31"/>
        <v>FAIR-D1</v>
      </c>
      <c r="B305" s="4">
        <f t="shared" si="32"/>
        <v>45178</v>
      </c>
      <c r="C305" s="9">
        <f t="shared" si="33"/>
        <v>0.45030092592592591</v>
      </c>
      <c r="D305" s="9">
        <f t="shared" si="34"/>
        <v>45178.450300925928</v>
      </c>
      <c r="E305" s="9" t="str">
        <f t="shared" si="36"/>
        <v>2023-09-09</v>
      </c>
      <c r="F305" s="10" t="s">
        <v>1748</v>
      </c>
      <c r="G305" s="10" t="str">
        <f t="shared" si="35"/>
        <v>FAIR-D1_2023-09-09_10-48-26</v>
      </c>
      <c r="H305" s="10">
        <v>24.411000000000001</v>
      </c>
      <c r="I305" s="6">
        <v>40658915</v>
      </c>
      <c r="J305" s="6" t="str">
        <f>IF(OR(COUNTIF(Monitoring!E:E, G305) &gt; 0, COUNTIF(Monitoring!H:H, G305) &gt; 0), "yes", "no")</f>
        <v>yes</v>
      </c>
      <c r="K305" s="81" t="str">
        <f t="shared" si="37"/>
        <v>Z:\FAIR_Device_data\Experiment_AugSep_2023\Video_captures\FAIR-D1\Camera1\2023-09-09\FAIR-D1_2023-09-09_10-48-26.mp4</v>
      </c>
    </row>
    <row r="306" spans="1:11" ht="14.25" customHeight="1" x14ac:dyDescent="0.25">
      <c r="A306" s="5" t="str">
        <f t="shared" si="31"/>
        <v>FAIR-D1</v>
      </c>
      <c r="B306" s="4">
        <f t="shared" si="32"/>
        <v>45178</v>
      </c>
      <c r="C306" s="9">
        <f t="shared" si="33"/>
        <v>0.45252314814814815</v>
      </c>
      <c r="D306" s="9">
        <f t="shared" si="34"/>
        <v>45178.452523148146</v>
      </c>
      <c r="E306" s="9" t="str">
        <f t="shared" si="36"/>
        <v>2023-09-09</v>
      </c>
      <c r="F306" s="10" t="s">
        <v>1749</v>
      </c>
      <c r="G306" s="10" t="str">
        <f t="shared" si="35"/>
        <v>FAIR-D1_2023-09-09_10-51-38</v>
      </c>
      <c r="H306" s="10">
        <v>11.632999999999999</v>
      </c>
      <c r="I306" s="6">
        <v>19246188</v>
      </c>
      <c r="J306" s="6" t="str">
        <f>IF(OR(COUNTIF(Monitoring!E:E, G306) &gt; 0, COUNTIF(Monitoring!H:H, G306) &gt; 0), "yes", "no")</f>
        <v>yes</v>
      </c>
      <c r="K306" s="81" t="str">
        <f t="shared" si="37"/>
        <v>Z:\FAIR_Device_data\Experiment_AugSep_2023\Video_captures\FAIR-D1\Camera1\2023-09-09\FAIR-D1_2023-09-09_10-51-38.mp4</v>
      </c>
    </row>
    <row r="307" spans="1:11" ht="14.25" customHeight="1" x14ac:dyDescent="0.25">
      <c r="A307" s="5" t="str">
        <f t="shared" si="31"/>
        <v>FAIR-D1</v>
      </c>
      <c r="B307" s="4">
        <f t="shared" si="32"/>
        <v>45178</v>
      </c>
      <c r="C307" s="9">
        <f t="shared" si="33"/>
        <v>0.66054398148148152</v>
      </c>
      <c r="D307" s="9">
        <f t="shared" si="34"/>
        <v>45178.660543981481</v>
      </c>
      <c r="E307" s="9" t="str">
        <f t="shared" si="36"/>
        <v>2023-09-09</v>
      </c>
      <c r="F307" s="10" t="s">
        <v>1750</v>
      </c>
      <c r="G307" s="10" t="str">
        <f t="shared" si="35"/>
        <v>FAIR-D1_2023-09-09_15-51-11</v>
      </c>
      <c r="H307" s="10">
        <v>14.692</v>
      </c>
      <c r="I307" s="6">
        <v>25838787</v>
      </c>
      <c r="J307" s="6" t="str">
        <f>IF(OR(COUNTIF(Monitoring!E:E, G307) &gt; 0, COUNTIF(Monitoring!H:H, G307) &gt; 0), "yes", "no")</f>
        <v>yes</v>
      </c>
      <c r="K307" s="81" t="str">
        <f t="shared" si="37"/>
        <v>Z:\FAIR_Device_data\Experiment_AugSep_2023\Video_captures\FAIR-D1\Camera1\2023-09-09\FAIR-D1_2023-09-09_15-51-11.mp4</v>
      </c>
    </row>
    <row r="308" spans="1:11" ht="14.25" customHeight="1" x14ac:dyDescent="0.25">
      <c r="A308" s="5" t="str">
        <f t="shared" si="31"/>
        <v>FAIR-D1</v>
      </c>
      <c r="B308" s="4">
        <f t="shared" si="32"/>
        <v>45178</v>
      </c>
      <c r="C308" s="9">
        <f t="shared" si="33"/>
        <v>0.74229166666666668</v>
      </c>
      <c r="D308" s="9">
        <f t="shared" si="34"/>
        <v>45178.742291666669</v>
      </c>
      <c r="E308" s="9" t="str">
        <f t="shared" si="36"/>
        <v>2023-09-09</v>
      </c>
      <c r="F308" s="10" t="s">
        <v>1751</v>
      </c>
      <c r="G308" s="10" t="str">
        <f t="shared" si="35"/>
        <v>FAIR-D1_2023-09-09_17-48-54</v>
      </c>
      <c r="H308" s="10">
        <v>11.46</v>
      </c>
      <c r="I308" s="6">
        <v>18825437</v>
      </c>
      <c r="J308" s="6" t="str">
        <f>IF(OR(COUNTIF(Monitoring!E:E, G308) &gt; 0, COUNTIF(Monitoring!H:H, G308) &gt; 0), "yes", "no")</f>
        <v>yes</v>
      </c>
      <c r="K308" s="81" t="str">
        <f t="shared" si="37"/>
        <v>Z:\FAIR_Device_data\Experiment_AugSep_2023\Video_captures\FAIR-D1\Camera1\2023-09-09\FAIR-D1_2023-09-09_17-48-54.mp4</v>
      </c>
    </row>
    <row r="309" spans="1:11" ht="14.25" customHeight="1" x14ac:dyDescent="0.25">
      <c r="A309" s="5" t="str">
        <f t="shared" si="31"/>
        <v>FAIR-D1</v>
      </c>
      <c r="B309" s="4">
        <f t="shared" si="32"/>
        <v>45179</v>
      </c>
      <c r="C309" s="9">
        <f t="shared" si="33"/>
        <v>0.41868055555555556</v>
      </c>
      <c r="D309" s="9">
        <f t="shared" si="34"/>
        <v>45179.418680555558</v>
      </c>
      <c r="E309" s="9" t="str">
        <f t="shared" si="36"/>
        <v>2023-09-10</v>
      </c>
      <c r="F309" s="10" t="s">
        <v>1752</v>
      </c>
      <c r="G309" s="10" t="str">
        <f t="shared" si="35"/>
        <v>FAIR-D1_2023-09-10_10-02-54</v>
      </c>
      <c r="H309" s="10">
        <v>13.526</v>
      </c>
      <c r="I309" s="6">
        <v>22910424</v>
      </c>
      <c r="J309" s="6" t="str">
        <f>IF(OR(COUNTIF(Monitoring!E:E, G309) &gt; 0, COUNTIF(Monitoring!H:H, G309) &gt; 0), "yes", "no")</f>
        <v>yes</v>
      </c>
      <c r="K309" s="81" t="str">
        <f t="shared" si="37"/>
        <v>Z:\FAIR_Device_data\Experiment_AugSep_2023\Video_captures\FAIR-D1\Camera1\2023-09-10\FAIR-D1_2023-09-10_10-02-54.mp4</v>
      </c>
    </row>
    <row r="310" spans="1:11" ht="14.25" customHeight="1" x14ac:dyDescent="0.25">
      <c r="A310" s="5" t="str">
        <f t="shared" si="31"/>
        <v>FAIR-D1</v>
      </c>
      <c r="B310" s="4">
        <f t="shared" si="32"/>
        <v>45179</v>
      </c>
      <c r="C310" s="9">
        <f t="shared" si="33"/>
        <v>0.47180555555555553</v>
      </c>
      <c r="D310" s="9">
        <f t="shared" si="34"/>
        <v>45179.471805555557</v>
      </c>
      <c r="E310" s="9" t="str">
        <f t="shared" si="36"/>
        <v>2023-09-10</v>
      </c>
      <c r="F310" s="10" t="s">
        <v>1753</v>
      </c>
      <c r="G310" s="10" t="str">
        <f t="shared" si="35"/>
        <v>FAIR-D1_2023-09-10_11-19-24</v>
      </c>
      <c r="H310" s="10">
        <v>10.771000000000001</v>
      </c>
      <c r="I310" s="6">
        <v>17134203</v>
      </c>
      <c r="J310" s="6" t="str">
        <f>IF(OR(COUNTIF(Monitoring!E:E, G310) &gt; 0, COUNTIF(Monitoring!H:H, G310) &gt; 0), "yes", "no")</f>
        <v>no</v>
      </c>
      <c r="K310" s="81" t="str">
        <f t="shared" si="37"/>
        <v>Z:\FAIR_Device_data\Experiment_AugSep_2023\Video_captures\FAIR-D1\Camera1\2023-09-10\FAIR-D1_2023-09-10_11-19-24.mp4</v>
      </c>
    </row>
    <row r="311" spans="1:11" ht="14.25" customHeight="1" x14ac:dyDescent="0.25">
      <c r="A311" s="5" t="str">
        <f t="shared" si="31"/>
        <v>FAIR-D1</v>
      </c>
      <c r="B311" s="4">
        <f t="shared" si="32"/>
        <v>45179</v>
      </c>
      <c r="C311" s="9">
        <f t="shared" si="33"/>
        <v>0.48366898148148146</v>
      </c>
      <c r="D311" s="9">
        <f t="shared" si="34"/>
        <v>45179.483668981484</v>
      </c>
      <c r="E311" s="9" t="str">
        <f t="shared" si="36"/>
        <v>2023-09-10</v>
      </c>
      <c r="F311" s="10" t="s">
        <v>1754</v>
      </c>
      <c r="G311" s="10" t="str">
        <f t="shared" si="35"/>
        <v>FAIR-D1_2023-09-10_11-36-29</v>
      </c>
      <c r="H311" s="10">
        <v>10.847</v>
      </c>
      <c r="I311" s="6">
        <v>17496983</v>
      </c>
      <c r="J311" s="6" t="str">
        <f>IF(OR(COUNTIF(Monitoring!E:E, G311) &gt; 0, COUNTIF(Monitoring!H:H, G311) &gt; 0), "yes", "no")</f>
        <v>yes</v>
      </c>
      <c r="K311" s="81" t="str">
        <f t="shared" si="37"/>
        <v>Z:\FAIR_Device_data\Experiment_AugSep_2023\Video_captures\FAIR-D1\Camera1\2023-09-10\FAIR-D1_2023-09-10_11-36-29.mp4</v>
      </c>
    </row>
    <row r="312" spans="1:11" ht="14.25" customHeight="1" x14ac:dyDescent="0.25">
      <c r="A312" s="5" t="str">
        <f t="shared" si="31"/>
        <v>FAIR-D1</v>
      </c>
      <c r="B312" s="4">
        <f t="shared" si="32"/>
        <v>45179</v>
      </c>
      <c r="C312" s="9">
        <f t="shared" si="33"/>
        <v>0.48523148148148149</v>
      </c>
      <c r="D312" s="9">
        <f t="shared" si="34"/>
        <v>45179.485231481478</v>
      </c>
      <c r="E312" s="9" t="str">
        <f t="shared" si="36"/>
        <v>2023-09-10</v>
      </c>
      <c r="F312" s="10" t="s">
        <v>1755</v>
      </c>
      <c r="G312" s="10" t="str">
        <f t="shared" si="35"/>
        <v>FAIR-D1_2023-09-10_11-38-44</v>
      </c>
      <c r="H312" s="10">
        <v>10.420999999999999</v>
      </c>
      <c r="I312" s="6">
        <v>17021045</v>
      </c>
      <c r="J312" s="6" t="str">
        <f>IF(OR(COUNTIF(Monitoring!E:E, G312) &gt; 0, COUNTIF(Monitoring!H:H, G312) &gt; 0), "yes", "no")</f>
        <v>yes</v>
      </c>
      <c r="K312" s="81" t="str">
        <f t="shared" si="37"/>
        <v>Z:\FAIR_Device_data\Experiment_AugSep_2023\Video_captures\FAIR-D1\Camera1\2023-09-10\FAIR-D1_2023-09-10_11-38-44.mp4</v>
      </c>
    </row>
    <row r="313" spans="1:11" ht="14.25" customHeight="1" x14ac:dyDescent="0.25">
      <c r="A313" s="5" t="str">
        <f t="shared" si="31"/>
        <v>FAIR-D1</v>
      </c>
      <c r="B313" s="4">
        <f t="shared" si="32"/>
        <v>45179</v>
      </c>
      <c r="C313" s="9">
        <f t="shared" si="33"/>
        <v>0.63849537037037041</v>
      </c>
      <c r="D313" s="9">
        <f t="shared" si="34"/>
        <v>45179.638495370367</v>
      </c>
      <c r="E313" s="9" t="str">
        <f t="shared" si="36"/>
        <v>2023-09-10</v>
      </c>
      <c r="F313" s="10" t="s">
        <v>1756</v>
      </c>
      <c r="G313" s="10" t="str">
        <f t="shared" si="35"/>
        <v>FAIR-D1_2023-09-10_15-19-26</v>
      </c>
      <c r="H313" s="10">
        <v>19.259</v>
      </c>
      <c r="I313" s="6">
        <v>34747039</v>
      </c>
      <c r="J313" s="6" t="str">
        <f>IF(OR(COUNTIF(Monitoring!E:E, G313) &gt; 0, COUNTIF(Monitoring!H:H, G313) &gt; 0), "yes", "no")</f>
        <v>yes</v>
      </c>
      <c r="K313" s="81" t="str">
        <f t="shared" si="37"/>
        <v>Z:\FAIR_Device_data\Experiment_AugSep_2023\Video_captures\FAIR-D1\Camera1\2023-09-10\FAIR-D1_2023-09-10_15-19-26.mp4</v>
      </c>
    </row>
    <row r="314" spans="1:11" ht="14.25" customHeight="1" x14ac:dyDescent="0.25">
      <c r="A314" s="5" t="str">
        <f t="shared" si="31"/>
        <v>FAIR-D1</v>
      </c>
      <c r="B314" s="4">
        <f t="shared" si="32"/>
        <v>45179</v>
      </c>
      <c r="C314" s="9">
        <f t="shared" si="33"/>
        <v>0.65456018518518522</v>
      </c>
      <c r="D314" s="9">
        <f t="shared" si="34"/>
        <v>45179.654560185183</v>
      </c>
      <c r="E314" s="9" t="str">
        <f t="shared" si="36"/>
        <v>2023-09-10</v>
      </c>
      <c r="F314" s="10" t="s">
        <v>1757</v>
      </c>
      <c r="G314" s="10" t="str">
        <f t="shared" si="35"/>
        <v>FAIR-D1_2023-09-10_15-42-34</v>
      </c>
      <c r="H314" s="10">
        <v>10.505000000000001</v>
      </c>
      <c r="I314" s="6">
        <v>17131360</v>
      </c>
      <c r="J314" s="6" t="str">
        <f>IF(OR(COUNTIF(Monitoring!E:E, G314) &gt; 0, COUNTIF(Monitoring!H:H, G314) &gt; 0), "yes", "no")</f>
        <v>no</v>
      </c>
      <c r="K314" s="81" t="str">
        <f t="shared" si="37"/>
        <v>Z:\FAIR_Device_data\Experiment_AugSep_2023\Video_captures\FAIR-D1\Camera1\2023-09-10\FAIR-D1_2023-09-10_15-42-34.mp4</v>
      </c>
    </row>
    <row r="315" spans="1:11" ht="14.25" customHeight="1" x14ac:dyDescent="0.25">
      <c r="A315" s="5" t="str">
        <f t="shared" si="31"/>
        <v>FAIR-D1</v>
      </c>
      <c r="B315" s="4">
        <f t="shared" si="32"/>
        <v>45179</v>
      </c>
      <c r="C315" s="9">
        <f t="shared" si="33"/>
        <v>0.68065972222222226</v>
      </c>
      <c r="D315" s="9">
        <f t="shared" si="34"/>
        <v>45179.680659722224</v>
      </c>
      <c r="E315" s="9" t="str">
        <f t="shared" si="36"/>
        <v>2023-09-10</v>
      </c>
      <c r="F315" s="10" t="s">
        <v>1758</v>
      </c>
      <c r="G315" s="10" t="str">
        <f t="shared" si="35"/>
        <v>FAIR-D1_2023-09-10_16-20-09</v>
      </c>
      <c r="H315" s="10">
        <v>16.902000000000001</v>
      </c>
      <c r="I315" s="6">
        <v>29688824</v>
      </c>
      <c r="J315" s="6" t="str">
        <f>IF(OR(COUNTIF(Monitoring!E:E, G315) &gt; 0, COUNTIF(Monitoring!H:H, G315) &gt; 0), "yes", "no")</f>
        <v>yes</v>
      </c>
      <c r="K315" s="81" t="str">
        <f t="shared" si="37"/>
        <v>Z:\FAIR_Device_data\Experiment_AugSep_2023\Video_captures\FAIR-D1\Camera1\2023-09-10\FAIR-D1_2023-09-10_16-20-09.mp4</v>
      </c>
    </row>
    <row r="316" spans="1:11" ht="14.25" customHeight="1" x14ac:dyDescent="0.25">
      <c r="A316" s="5" t="str">
        <f t="shared" si="31"/>
        <v>FAIR-D1</v>
      </c>
      <c r="B316" s="4">
        <f t="shared" si="32"/>
        <v>45179</v>
      </c>
      <c r="C316" s="9">
        <f t="shared" si="33"/>
        <v>0.72349537037037037</v>
      </c>
      <c r="D316" s="9">
        <f t="shared" si="34"/>
        <v>45179.723495370374</v>
      </c>
      <c r="E316" s="9" t="str">
        <f t="shared" si="36"/>
        <v>2023-09-10</v>
      </c>
      <c r="F316" s="10" t="s">
        <v>1759</v>
      </c>
      <c r="G316" s="10" t="str">
        <f t="shared" si="35"/>
        <v>FAIR-D1_2023-09-10_17-21-50</v>
      </c>
      <c r="H316" s="10">
        <v>10.794</v>
      </c>
      <c r="I316" s="6">
        <v>17746791</v>
      </c>
      <c r="J316" s="6" t="str">
        <f>IF(OR(COUNTIF(Monitoring!E:E, G316) &gt; 0, COUNTIF(Monitoring!H:H, G316) &gt; 0), "yes", "no")</f>
        <v>no</v>
      </c>
      <c r="K316" s="81" t="str">
        <f t="shared" si="37"/>
        <v>Z:\FAIR_Device_data\Experiment_AugSep_2023\Video_captures\FAIR-D1\Camera1\2023-09-10\FAIR-D1_2023-09-10_17-21-50.mp4</v>
      </c>
    </row>
    <row r="317" spans="1:11" ht="14.25" customHeight="1" x14ac:dyDescent="0.25">
      <c r="A317" s="5" t="str">
        <f t="shared" si="31"/>
        <v>FAIR-D1</v>
      </c>
      <c r="B317" s="4">
        <f t="shared" si="32"/>
        <v>45179</v>
      </c>
      <c r="C317" s="9">
        <f t="shared" si="33"/>
        <v>0.73024305555555558</v>
      </c>
      <c r="D317" s="9">
        <f t="shared" si="34"/>
        <v>45179.730243055557</v>
      </c>
      <c r="E317" s="9" t="str">
        <f t="shared" si="36"/>
        <v>2023-09-10</v>
      </c>
      <c r="F317" s="10" t="s">
        <v>1760</v>
      </c>
      <c r="G317" s="10" t="str">
        <f t="shared" si="35"/>
        <v>FAIR-D1_2023-09-10_17-31-33</v>
      </c>
      <c r="H317" s="10">
        <v>12.28</v>
      </c>
      <c r="I317" s="6">
        <v>20336951</v>
      </c>
      <c r="J317" s="6" t="str">
        <f>IF(OR(COUNTIF(Monitoring!E:E, G317) &gt; 0, COUNTIF(Monitoring!H:H, G317) &gt; 0), "yes", "no")</f>
        <v>yes</v>
      </c>
      <c r="K317" s="81" t="str">
        <f t="shared" si="37"/>
        <v>Z:\FAIR_Device_data\Experiment_AugSep_2023\Video_captures\FAIR-D1\Camera1\2023-09-10\FAIR-D1_2023-09-10_17-31-33.mp4</v>
      </c>
    </row>
    <row r="318" spans="1:11" ht="14.25" customHeight="1" x14ac:dyDescent="0.25">
      <c r="A318" s="5" t="str">
        <f t="shared" si="31"/>
        <v>FAIR-D1</v>
      </c>
      <c r="B318" s="4">
        <f t="shared" si="32"/>
        <v>45179</v>
      </c>
      <c r="C318" s="9">
        <f t="shared" si="33"/>
        <v>0.73603009259259256</v>
      </c>
      <c r="D318" s="9">
        <f t="shared" si="34"/>
        <v>45179.736030092594</v>
      </c>
      <c r="E318" s="9" t="str">
        <f t="shared" si="36"/>
        <v>2023-09-10</v>
      </c>
      <c r="F318" s="10" t="s">
        <v>1761</v>
      </c>
      <c r="G318" s="10" t="str">
        <f t="shared" si="35"/>
        <v>FAIR-D1_2023-09-10_17-39-53</v>
      </c>
      <c r="H318" s="10">
        <v>15.628</v>
      </c>
      <c r="I318" s="6">
        <v>27642871</v>
      </c>
      <c r="J318" s="6" t="str">
        <f>IF(OR(COUNTIF(Monitoring!E:E, G318) &gt; 0, COUNTIF(Monitoring!H:H, G318) &gt; 0), "yes", "no")</f>
        <v>yes</v>
      </c>
      <c r="K318" s="81" t="str">
        <f t="shared" si="37"/>
        <v>Z:\FAIR_Device_data\Experiment_AugSep_2023\Video_captures\FAIR-D1\Camera1\2023-09-10\FAIR-D1_2023-09-10_17-39-53.mp4</v>
      </c>
    </row>
    <row r="319" spans="1:11" ht="14.25" customHeight="1" x14ac:dyDescent="0.25">
      <c r="A319" s="5" t="str">
        <f t="shared" si="31"/>
        <v>FAIR-D1</v>
      </c>
      <c r="B319" s="4">
        <f t="shared" si="32"/>
        <v>45179</v>
      </c>
      <c r="C319" s="9">
        <f t="shared" si="33"/>
        <v>0.74047453703703703</v>
      </c>
      <c r="D319" s="9">
        <f t="shared" si="34"/>
        <v>45179.740474537037</v>
      </c>
      <c r="E319" s="9" t="str">
        <f t="shared" si="36"/>
        <v>2023-09-10</v>
      </c>
      <c r="F319" s="10" t="s">
        <v>1762</v>
      </c>
      <c r="G319" s="10" t="str">
        <f t="shared" si="35"/>
        <v>FAIR-D1_2023-09-10_17-46-17</v>
      </c>
      <c r="H319" s="10">
        <v>11.064</v>
      </c>
      <c r="I319" s="6">
        <v>18551654</v>
      </c>
      <c r="J319" s="6" t="str">
        <f>IF(OR(COUNTIF(Monitoring!E:E, G319) &gt; 0, COUNTIF(Monitoring!H:H, G319) &gt; 0), "yes", "no")</f>
        <v>yes</v>
      </c>
      <c r="K319" s="81" t="str">
        <f t="shared" si="37"/>
        <v>Z:\FAIR_Device_data\Experiment_AugSep_2023\Video_captures\FAIR-D1\Camera1\2023-09-10\FAIR-D1_2023-09-10_17-46-17.mp4</v>
      </c>
    </row>
    <row r="320" spans="1:11" ht="14.25" customHeight="1" x14ac:dyDescent="0.25">
      <c r="A320" s="5" t="str">
        <f t="shared" si="31"/>
        <v>FAIR-D1</v>
      </c>
      <c r="B320" s="4">
        <f t="shared" si="32"/>
        <v>45179</v>
      </c>
      <c r="C320" s="9">
        <f t="shared" si="33"/>
        <v>0.74097222222222225</v>
      </c>
      <c r="D320" s="9">
        <f t="shared" si="34"/>
        <v>45179.740972222222</v>
      </c>
      <c r="E320" s="9" t="str">
        <f t="shared" si="36"/>
        <v>2023-09-10</v>
      </c>
      <c r="F320" s="10" t="s">
        <v>1763</v>
      </c>
      <c r="G320" s="10" t="str">
        <f t="shared" si="35"/>
        <v>FAIR-D1_2023-09-10_17-47-00</v>
      </c>
      <c r="H320" s="10">
        <v>34.543999999999997</v>
      </c>
      <c r="I320" s="6">
        <v>59211650</v>
      </c>
      <c r="J320" s="6" t="str">
        <f>IF(OR(COUNTIF(Monitoring!E:E, G320) &gt; 0, COUNTIF(Monitoring!H:H, G320) &gt; 0), "yes", "no")</f>
        <v>yes</v>
      </c>
      <c r="K320" s="81" t="str">
        <f t="shared" si="37"/>
        <v>Z:\FAIR_Device_data\Experiment_AugSep_2023\Video_captures\FAIR-D1\Camera1\2023-09-10\FAIR-D1_2023-09-10_17-47-00.mp4</v>
      </c>
    </row>
    <row r="321" spans="1:11" ht="14.25" customHeight="1" x14ac:dyDescent="0.25">
      <c r="A321" s="5" t="str">
        <f t="shared" si="31"/>
        <v>FAIR-D1</v>
      </c>
      <c r="B321" s="4">
        <f t="shared" si="32"/>
        <v>45179</v>
      </c>
      <c r="C321" s="9">
        <f t="shared" si="33"/>
        <v>0.74531250000000004</v>
      </c>
      <c r="D321" s="9">
        <f t="shared" si="34"/>
        <v>45179.745312500003</v>
      </c>
      <c r="E321" s="9" t="str">
        <f t="shared" si="36"/>
        <v>2023-09-10</v>
      </c>
      <c r="F321" s="10" t="s">
        <v>1764</v>
      </c>
      <c r="G321" s="10" t="str">
        <f t="shared" si="35"/>
        <v>FAIR-D1_2023-09-10_17-53-15</v>
      </c>
      <c r="H321" s="10">
        <v>12.45</v>
      </c>
      <c r="I321" s="6">
        <v>20583099</v>
      </c>
      <c r="J321" s="6" t="str">
        <f>IF(OR(COUNTIF(Monitoring!E:E, G321) &gt; 0, COUNTIF(Monitoring!H:H, G321) &gt; 0), "yes", "no")</f>
        <v>yes</v>
      </c>
      <c r="K321" s="81" t="str">
        <f t="shared" si="37"/>
        <v>Z:\FAIR_Device_data\Experiment_AugSep_2023\Video_captures\FAIR-D1\Camera1\2023-09-10\FAIR-D1_2023-09-10_17-53-15.mp4</v>
      </c>
    </row>
    <row r="322" spans="1:11" ht="14.25" customHeight="1" x14ac:dyDescent="0.25">
      <c r="A322" s="5" t="str">
        <f t="shared" ref="A322:A385" si="38">+LEFT(G322,7)</f>
        <v>FAIR-D1</v>
      </c>
      <c r="B322" s="4">
        <f t="shared" ref="B322:B385" si="39">VALUE(MID(G322,FIND("_",G322)+1,10))</f>
        <v>45180</v>
      </c>
      <c r="C322" s="9">
        <f t="shared" ref="C322:C385" si="40">IF(ISBLANK(G322),"",TIME(LEFT(RIGHT(G322,8),2),LEFT(RIGHT(G322,5),2),RIGHT(G322,2)))</f>
        <v>0.35605324074074074</v>
      </c>
      <c r="D322" s="9">
        <f t="shared" ref="D322:D385" si="41">+B322+C322</f>
        <v>45180.356053240743</v>
      </c>
      <c r="E322" s="9" t="str">
        <f t="shared" si="36"/>
        <v>2023-09-11</v>
      </c>
      <c r="F322" s="10" t="s">
        <v>1765</v>
      </c>
      <c r="G322" s="10" t="str">
        <f t="shared" ref="G322:G385" si="42">+LEFT(F322,27)</f>
        <v>FAIR-D1_2023-09-11_08-32-43</v>
      </c>
      <c r="H322" s="10">
        <v>52.454999999999998</v>
      </c>
      <c r="I322" s="6">
        <v>92593530</v>
      </c>
      <c r="J322" s="6" t="str">
        <f>IF(OR(COUNTIF(Monitoring!E:E, G322) &gt; 0, COUNTIF(Monitoring!H:H, G322) &gt; 0), "yes", "no")</f>
        <v>yes</v>
      </c>
      <c r="K322" s="81" t="str">
        <f t="shared" si="37"/>
        <v>Z:\FAIR_Device_data\Experiment_AugSep_2023\Video_captures\FAIR-D1\Camera1\2023-09-11\FAIR-D1_2023-09-11_08-32-43.mp4</v>
      </c>
    </row>
    <row r="323" spans="1:11" ht="14.25" customHeight="1" x14ac:dyDescent="0.25">
      <c r="A323" s="5" t="str">
        <f t="shared" si="38"/>
        <v>FAIR-D1</v>
      </c>
      <c r="B323" s="4">
        <f t="shared" si="39"/>
        <v>45180</v>
      </c>
      <c r="C323" s="9">
        <f t="shared" si="40"/>
        <v>0.35916666666666669</v>
      </c>
      <c r="D323" s="9">
        <f t="shared" si="41"/>
        <v>45180.359166666669</v>
      </c>
      <c r="E323" s="9" t="str">
        <f t="shared" ref="E323:E386" si="43">+_xlfn.CONCAT(YEAR(B323),"-",TEXT(MONTH(B323),"00"),"-",TEXT(DAY(B323),"00"))</f>
        <v>2023-09-11</v>
      </c>
      <c r="F323" s="10" t="s">
        <v>1766</v>
      </c>
      <c r="G323" s="10" t="str">
        <f t="shared" si="42"/>
        <v>FAIR-D1_2023-09-11_08-37-12</v>
      </c>
      <c r="H323" s="10">
        <v>11.547000000000001</v>
      </c>
      <c r="I323" s="6">
        <v>18389459</v>
      </c>
      <c r="J323" s="6" t="str">
        <f>IF(OR(COUNTIF(Monitoring!E:E, G323) &gt; 0, COUNTIF(Monitoring!H:H, G323) &gt; 0), "yes", "no")</f>
        <v>no</v>
      </c>
      <c r="K323" s="81" t="str">
        <f t="shared" ref="K323:K386" si="44">HYPERLINK(_xlfn.CONCAT("Z:\FAIR_Device_data\Experiment_AugSep_2023","\","Video_captures","\",A323,"\","Camera1","\",E323,"\",F323))</f>
        <v>Z:\FAIR_Device_data\Experiment_AugSep_2023\Video_captures\FAIR-D1\Camera1\2023-09-11\FAIR-D1_2023-09-11_08-37-12.mp4</v>
      </c>
    </row>
    <row r="324" spans="1:11" ht="14.25" customHeight="1" x14ac:dyDescent="0.25">
      <c r="A324" s="5" t="str">
        <f t="shared" si="38"/>
        <v>FAIR-D1</v>
      </c>
      <c r="B324" s="4">
        <f t="shared" si="39"/>
        <v>45180</v>
      </c>
      <c r="C324" s="9">
        <f t="shared" si="40"/>
        <v>0.36041666666666666</v>
      </c>
      <c r="D324" s="9">
        <f t="shared" si="41"/>
        <v>45180.36041666667</v>
      </c>
      <c r="E324" s="9" t="str">
        <f t="shared" si="43"/>
        <v>2023-09-11</v>
      </c>
      <c r="F324" s="10" t="s">
        <v>1767</v>
      </c>
      <c r="G324" s="10" t="str">
        <f t="shared" si="42"/>
        <v>FAIR-D1_2023-09-11_08-39-00</v>
      </c>
      <c r="H324" s="10">
        <v>14.397</v>
      </c>
      <c r="I324" s="6">
        <v>24835180</v>
      </c>
      <c r="J324" s="6" t="str">
        <f>IF(OR(COUNTIF(Monitoring!E:E, G324) &gt; 0, COUNTIF(Monitoring!H:H, G324) &gt; 0), "yes", "no")</f>
        <v>no</v>
      </c>
      <c r="K324" s="81" t="str">
        <f t="shared" si="44"/>
        <v>Z:\FAIR_Device_data\Experiment_AugSep_2023\Video_captures\FAIR-D1\Camera1\2023-09-11\FAIR-D1_2023-09-11_08-39-00.mp4</v>
      </c>
    </row>
    <row r="325" spans="1:11" ht="14.25" customHeight="1" x14ac:dyDescent="0.25">
      <c r="A325" s="5" t="str">
        <f t="shared" si="38"/>
        <v>FAIR-D1</v>
      </c>
      <c r="B325" s="4">
        <f t="shared" si="39"/>
        <v>45180</v>
      </c>
      <c r="C325" s="9">
        <f t="shared" si="40"/>
        <v>0.36121527777777779</v>
      </c>
      <c r="D325" s="9">
        <f t="shared" si="41"/>
        <v>45180.361215277779</v>
      </c>
      <c r="E325" s="9" t="str">
        <f t="shared" si="43"/>
        <v>2023-09-11</v>
      </c>
      <c r="F325" s="10" t="s">
        <v>1768</v>
      </c>
      <c r="G325" s="10" t="str">
        <f t="shared" si="42"/>
        <v>FAIR-D1_2023-09-11_08-40-09</v>
      </c>
      <c r="H325" s="10">
        <v>17.998000000000001</v>
      </c>
      <c r="I325" s="6">
        <v>32080664</v>
      </c>
      <c r="J325" s="6" t="str">
        <f>IF(OR(COUNTIF(Monitoring!E:E, G325) &gt; 0, COUNTIF(Monitoring!H:H, G325) &gt; 0), "yes", "no")</f>
        <v>no</v>
      </c>
      <c r="K325" s="81" t="str">
        <f t="shared" si="44"/>
        <v>Z:\FAIR_Device_data\Experiment_AugSep_2023\Video_captures\FAIR-D1\Camera1\2023-09-11\FAIR-D1_2023-09-11_08-40-09.mp4</v>
      </c>
    </row>
    <row r="326" spans="1:11" ht="14.25" customHeight="1" x14ac:dyDescent="0.25">
      <c r="A326" s="5" t="str">
        <f t="shared" si="38"/>
        <v>FAIR-D1</v>
      </c>
      <c r="B326" s="4">
        <f t="shared" si="39"/>
        <v>45180</v>
      </c>
      <c r="C326" s="9">
        <f t="shared" si="40"/>
        <v>0.36189814814814814</v>
      </c>
      <c r="D326" s="9">
        <f t="shared" si="41"/>
        <v>45180.361898148149</v>
      </c>
      <c r="E326" s="9" t="str">
        <f t="shared" si="43"/>
        <v>2023-09-11</v>
      </c>
      <c r="F326" s="10" t="s">
        <v>1769</v>
      </c>
      <c r="G326" s="10" t="str">
        <f t="shared" si="42"/>
        <v>FAIR-D1_2023-09-11_08-41-08</v>
      </c>
      <c r="H326" s="10">
        <v>11.599</v>
      </c>
      <c r="I326" s="6">
        <v>19528609</v>
      </c>
      <c r="J326" s="6" t="str">
        <f>IF(OR(COUNTIF(Monitoring!E:E, G326) &gt; 0, COUNTIF(Monitoring!H:H, G326) &gt; 0), "yes", "no")</f>
        <v>yes</v>
      </c>
      <c r="K326" s="81" t="str">
        <f t="shared" si="44"/>
        <v>Z:\FAIR_Device_data\Experiment_AugSep_2023\Video_captures\FAIR-D1\Camera1\2023-09-11\FAIR-D1_2023-09-11_08-41-08.mp4</v>
      </c>
    </row>
    <row r="327" spans="1:11" ht="14.25" customHeight="1" x14ac:dyDescent="0.25">
      <c r="A327" s="5" t="str">
        <f t="shared" si="38"/>
        <v>FAIR-D1</v>
      </c>
      <c r="B327" s="4">
        <f t="shared" si="39"/>
        <v>45180</v>
      </c>
      <c r="C327" s="9">
        <f t="shared" si="40"/>
        <v>0.40207175925925925</v>
      </c>
      <c r="D327" s="9">
        <f t="shared" si="41"/>
        <v>45180.402071759258</v>
      </c>
      <c r="E327" s="9" t="str">
        <f t="shared" si="43"/>
        <v>2023-09-11</v>
      </c>
      <c r="F327" s="10" t="s">
        <v>1770</v>
      </c>
      <c r="G327" s="10" t="str">
        <f t="shared" si="42"/>
        <v>FAIR-D1_2023-09-11_09-38-59</v>
      </c>
      <c r="H327" s="10">
        <v>10.86</v>
      </c>
      <c r="I327" s="6">
        <v>17870612</v>
      </c>
      <c r="J327" s="6" t="str">
        <f>IF(OR(COUNTIF(Monitoring!E:E, G327) &gt; 0, COUNTIF(Monitoring!H:H, G327) &gt; 0), "yes", "no")</f>
        <v>yes</v>
      </c>
      <c r="K327" s="81" t="str">
        <f t="shared" si="44"/>
        <v>Z:\FAIR_Device_data\Experiment_AugSep_2023\Video_captures\FAIR-D1\Camera1\2023-09-11\FAIR-D1_2023-09-11_09-38-59.mp4</v>
      </c>
    </row>
    <row r="328" spans="1:11" ht="14.25" customHeight="1" x14ac:dyDescent="0.25">
      <c r="A328" s="5" t="str">
        <f t="shared" si="38"/>
        <v>FAIR-D1</v>
      </c>
      <c r="B328" s="4">
        <f t="shared" si="39"/>
        <v>45180</v>
      </c>
      <c r="C328" s="9">
        <f t="shared" si="40"/>
        <v>0.40961805555555558</v>
      </c>
      <c r="D328" s="9">
        <f t="shared" si="41"/>
        <v>45180.409618055557</v>
      </c>
      <c r="E328" s="9" t="str">
        <f t="shared" si="43"/>
        <v>2023-09-11</v>
      </c>
      <c r="F328" s="10" t="s">
        <v>1771</v>
      </c>
      <c r="G328" s="10" t="str">
        <f t="shared" si="42"/>
        <v>FAIR-D1_2023-09-11_09-49-51</v>
      </c>
      <c r="H328" s="10">
        <v>10.949</v>
      </c>
      <c r="I328" s="6">
        <v>17919753</v>
      </c>
      <c r="J328" s="6" t="str">
        <f>IF(OR(COUNTIF(Monitoring!E:E, G328) &gt; 0, COUNTIF(Monitoring!H:H, G328) &gt; 0), "yes", "no")</f>
        <v>yes</v>
      </c>
      <c r="K328" s="81" t="str">
        <f t="shared" si="44"/>
        <v>Z:\FAIR_Device_data\Experiment_AugSep_2023\Video_captures\FAIR-D1\Camera1\2023-09-11\FAIR-D1_2023-09-11_09-49-51.mp4</v>
      </c>
    </row>
    <row r="329" spans="1:11" ht="14.25" customHeight="1" x14ac:dyDescent="0.25">
      <c r="A329" s="5" t="str">
        <f t="shared" si="38"/>
        <v>FAIR-D1</v>
      </c>
      <c r="B329" s="4">
        <f t="shared" si="39"/>
        <v>45180</v>
      </c>
      <c r="C329" s="9">
        <f t="shared" si="40"/>
        <v>0.42662037037037037</v>
      </c>
      <c r="D329" s="9">
        <f t="shared" si="41"/>
        <v>45180.426620370374</v>
      </c>
      <c r="E329" s="9" t="str">
        <f t="shared" si="43"/>
        <v>2023-09-11</v>
      </c>
      <c r="F329" s="10" t="s">
        <v>1772</v>
      </c>
      <c r="G329" s="10" t="str">
        <f t="shared" si="42"/>
        <v>FAIR-D1_2023-09-11_10-14-20</v>
      </c>
      <c r="H329" s="10">
        <v>56.758000000000003</v>
      </c>
      <c r="I329" s="6">
        <v>103033106</v>
      </c>
      <c r="J329" s="6" t="str">
        <f>IF(OR(COUNTIF(Monitoring!E:E, G329) &gt; 0, COUNTIF(Monitoring!H:H, G329) &gt; 0), "yes", "no")</f>
        <v>yes</v>
      </c>
      <c r="K329" s="81" t="str">
        <f t="shared" si="44"/>
        <v>Z:\FAIR_Device_data\Experiment_AugSep_2023\Video_captures\FAIR-D1\Camera1\2023-09-11\FAIR-D1_2023-09-11_10-14-20.mp4</v>
      </c>
    </row>
    <row r="330" spans="1:11" ht="14.25" customHeight="1" x14ac:dyDescent="0.25">
      <c r="A330" s="5" t="str">
        <f t="shared" si="38"/>
        <v>FAIR-D1</v>
      </c>
      <c r="B330" s="4">
        <f t="shared" si="39"/>
        <v>45180</v>
      </c>
      <c r="C330" s="9">
        <f t="shared" si="40"/>
        <v>0.42788194444444444</v>
      </c>
      <c r="D330" s="9">
        <f t="shared" si="41"/>
        <v>45180.427881944444</v>
      </c>
      <c r="E330" s="9" t="str">
        <f t="shared" si="43"/>
        <v>2023-09-11</v>
      </c>
      <c r="F330" s="10" t="s">
        <v>1773</v>
      </c>
      <c r="G330" s="10" t="str">
        <f t="shared" si="42"/>
        <v>FAIR-D1_2023-09-11_10-16-09</v>
      </c>
      <c r="H330" s="10">
        <v>10.787000000000001</v>
      </c>
      <c r="I330" s="6">
        <v>17607329</v>
      </c>
      <c r="J330" s="6" t="str">
        <f>IF(OR(COUNTIF(Monitoring!E:E, G330) &gt; 0, COUNTIF(Monitoring!H:H, G330) &gt; 0), "yes", "no")</f>
        <v>yes</v>
      </c>
      <c r="K330" s="81" t="str">
        <f t="shared" si="44"/>
        <v>Z:\FAIR_Device_data\Experiment_AugSep_2023\Video_captures\FAIR-D1\Camera1\2023-09-11\FAIR-D1_2023-09-11_10-16-09.mp4</v>
      </c>
    </row>
    <row r="331" spans="1:11" ht="14.25" customHeight="1" x14ac:dyDescent="0.25">
      <c r="A331" s="5" t="str">
        <f t="shared" si="38"/>
        <v>FAIR-D1</v>
      </c>
      <c r="B331" s="4">
        <f t="shared" si="39"/>
        <v>45180</v>
      </c>
      <c r="C331" s="9">
        <f t="shared" si="40"/>
        <v>0.65540509259259261</v>
      </c>
      <c r="D331" s="9">
        <f t="shared" si="41"/>
        <v>45180.655405092592</v>
      </c>
      <c r="E331" s="9" t="str">
        <f t="shared" si="43"/>
        <v>2023-09-11</v>
      </c>
      <c r="F331" s="10" t="s">
        <v>1774</v>
      </c>
      <c r="G331" s="10" t="str">
        <f t="shared" si="42"/>
        <v>FAIR-D1_2023-09-11_15-43-47</v>
      </c>
      <c r="H331" s="10">
        <v>10.914999999999999</v>
      </c>
      <c r="I331" s="6">
        <v>17490291</v>
      </c>
      <c r="J331" s="6" t="str">
        <f>IF(OR(COUNTIF(Monitoring!E:E, G331) &gt; 0, COUNTIF(Monitoring!H:H, G331) &gt; 0), "yes", "no")</f>
        <v>yes</v>
      </c>
      <c r="K331" s="81" t="str">
        <f t="shared" si="44"/>
        <v>Z:\FAIR_Device_data\Experiment_AugSep_2023\Video_captures\FAIR-D1\Camera1\2023-09-11\FAIR-D1_2023-09-11_15-43-47.mp4</v>
      </c>
    </row>
    <row r="332" spans="1:11" ht="14.25" customHeight="1" x14ac:dyDescent="0.25">
      <c r="A332" s="5" t="str">
        <f t="shared" si="38"/>
        <v>FAIR-D1</v>
      </c>
      <c r="B332" s="4">
        <f t="shared" si="39"/>
        <v>45180</v>
      </c>
      <c r="C332" s="9">
        <f t="shared" si="40"/>
        <v>0.70894675925925921</v>
      </c>
      <c r="D332" s="9">
        <f t="shared" si="41"/>
        <v>45180.70894675926</v>
      </c>
      <c r="E332" s="9" t="str">
        <f t="shared" si="43"/>
        <v>2023-09-11</v>
      </c>
      <c r="F332" s="10" t="s">
        <v>1775</v>
      </c>
      <c r="G332" s="10" t="str">
        <f t="shared" si="42"/>
        <v>FAIR-D1_2023-09-11_17-00-53</v>
      </c>
      <c r="H332" s="10">
        <v>41.161000000000001</v>
      </c>
      <c r="I332" s="6">
        <v>77779696</v>
      </c>
      <c r="J332" s="6" t="str">
        <f>IF(OR(COUNTIF(Monitoring!E:E, G332) &gt; 0, COUNTIF(Monitoring!H:H, G332) &gt; 0), "yes", "no")</f>
        <v>no</v>
      </c>
      <c r="K332" s="81" t="str">
        <f t="shared" si="44"/>
        <v>Z:\FAIR_Device_data\Experiment_AugSep_2023\Video_captures\FAIR-D1\Camera1\2023-09-11\FAIR-D1_2023-09-11_17-00-53.mp4</v>
      </c>
    </row>
    <row r="333" spans="1:11" ht="14.25" customHeight="1" x14ac:dyDescent="0.25">
      <c r="A333" s="5" t="str">
        <f t="shared" si="38"/>
        <v>FAIR-D1</v>
      </c>
      <c r="B333" s="4">
        <f t="shared" si="39"/>
        <v>45180</v>
      </c>
      <c r="C333" s="9">
        <f t="shared" si="40"/>
        <v>0.71402777777777782</v>
      </c>
      <c r="D333" s="9">
        <f t="shared" si="41"/>
        <v>45180.71402777778</v>
      </c>
      <c r="E333" s="9" t="str">
        <f t="shared" si="43"/>
        <v>2023-09-11</v>
      </c>
      <c r="F333" s="10" t="s">
        <v>1776</v>
      </c>
      <c r="G333" s="10" t="str">
        <f t="shared" si="42"/>
        <v>FAIR-D1_2023-09-11_17-08-12</v>
      </c>
      <c r="H333" s="10">
        <v>33.841999999999999</v>
      </c>
      <c r="I333" s="6">
        <v>63707951</v>
      </c>
      <c r="J333" s="6" t="str">
        <f>IF(OR(COUNTIF(Monitoring!E:E, G333) &gt; 0, COUNTIF(Monitoring!H:H, G333) &gt; 0), "yes", "no")</f>
        <v>no</v>
      </c>
      <c r="K333" s="81" t="str">
        <f t="shared" si="44"/>
        <v>Z:\FAIR_Device_data\Experiment_AugSep_2023\Video_captures\FAIR-D1\Camera1\2023-09-11\FAIR-D1_2023-09-11_17-08-12.mp4</v>
      </c>
    </row>
    <row r="334" spans="1:11" ht="14.25" customHeight="1" x14ac:dyDescent="0.25">
      <c r="A334" s="5" t="str">
        <f t="shared" si="38"/>
        <v>FAIR-D1</v>
      </c>
      <c r="B334" s="4">
        <f t="shared" si="39"/>
        <v>45180</v>
      </c>
      <c r="C334" s="9">
        <f t="shared" si="40"/>
        <v>0.7323263888888889</v>
      </c>
      <c r="D334" s="9">
        <f t="shared" si="41"/>
        <v>45180.73232638889</v>
      </c>
      <c r="E334" s="9" t="str">
        <f t="shared" si="43"/>
        <v>2023-09-11</v>
      </c>
      <c r="F334" s="10" t="s">
        <v>1777</v>
      </c>
      <c r="G334" s="10" t="str">
        <f t="shared" si="42"/>
        <v>FAIR-D1_2023-09-11_17-34-33</v>
      </c>
      <c r="H334" s="10">
        <v>23.071999999999999</v>
      </c>
      <c r="I334" s="6">
        <v>41220933</v>
      </c>
      <c r="J334" s="6" t="str">
        <f>IF(OR(COUNTIF(Monitoring!E:E, G334) &gt; 0, COUNTIF(Monitoring!H:H, G334) &gt; 0), "yes", "no")</f>
        <v>no</v>
      </c>
      <c r="K334" s="81" t="str">
        <f t="shared" si="44"/>
        <v>Z:\FAIR_Device_data\Experiment_AugSep_2023\Video_captures\FAIR-D1\Camera1\2023-09-11\FAIR-D1_2023-09-11_17-34-33.mp4</v>
      </c>
    </row>
    <row r="335" spans="1:11" ht="14.25" customHeight="1" x14ac:dyDescent="0.25">
      <c r="A335" s="5" t="str">
        <f t="shared" si="38"/>
        <v>FAIR-D1</v>
      </c>
      <c r="B335" s="4">
        <f t="shared" si="39"/>
        <v>45180</v>
      </c>
      <c r="C335" s="9">
        <f t="shared" si="40"/>
        <v>0.74847222222222221</v>
      </c>
      <c r="D335" s="9">
        <f t="shared" si="41"/>
        <v>45180.748472222222</v>
      </c>
      <c r="E335" s="9" t="str">
        <f t="shared" si="43"/>
        <v>2023-09-11</v>
      </c>
      <c r="F335" s="10" t="s">
        <v>1778</v>
      </c>
      <c r="G335" s="10" t="str">
        <f t="shared" si="42"/>
        <v>FAIR-D1_2023-09-11_17-57-48</v>
      </c>
      <c r="H335" s="10">
        <v>17.128</v>
      </c>
      <c r="I335" s="6">
        <v>30190899</v>
      </c>
      <c r="J335" s="6" t="str">
        <f>IF(OR(COUNTIF(Monitoring!E:E, G335) &gt; 0, COUNTIF(Monitoring!H:H, G335) &gt; 0), "yes", "no")</f>
        <v>yes</v>
      </c>
      <c r="K335" s="81" t="str">
        <f t="shared" si="44"/>
        <v>Z:\FAIR_Device_data\Experiment_AugSep_2023\Video_captures\FAIR-D1\Camera1\2023-09-11\FAIR-D1_2023-09-11_17-57-48.mp4</v>
      </c>
    </row>
    <row r="336" spans="1:11" ht="14.25" customHeight="1" x14ac:dyDescent="0.25">
      <c r="A336" s="5" t="str">
        <f t="shared" si="38"/>
        <v>FAIR-D1</v>
      </c>
      <c r="B336" s="4">
        <f t="shared" si="39"/>
        <v>45181</v>
      </c>
      <c r="C336" s="9">
        <f t="shared" si="40"/>
        <v>0.33884259259259258</v>
      </c>
      <c r="D336" s="9">
        <f t="shared" si="41"/>
        <v>45181.338842592595</v>
      </c>
      <c r="E336" s="9" t="str">
        <f t="shared" si="43"/>
        <v>2023-09-12</v>
      </c>
      <c r="F336" s="10" t="s">
        <v>1779</v>
      </c>
      <c r="G336" s="10" t="str">
        <f t="shared" si="42"/>
        <v>FAIR-D1_2023-09-12_08-07-56</v>
      </c>
      <c r="H336" s="10">
        <v>11.226000000000001</v>
      </c>
      <c r="I336" s="6">
        <v>18596260</v>
      </c>
      <c r="J336" s="6" t="str">
        <f>IF(OR(COUNTIF(Monitoring!E:E, G336) &gt; 0, COUNTIF(Monitoring!H:H, G336) &gt; 0), "yes", "no")</f>
        <v>no</v>
      </c>
      <c r="K336" s="81" t="str">
        <f t="shared" si="44"/>
        <v>Z:\FAIR_Device_data\Experiment_AugSep_2023\Video_captures\FAIR-D1\Camera1\2023-09-12\FAIR-D1_2023-09-12_08-07-56.mp4</v>
      </c>
    </row>
    <row r="337" spans="1:11" ht="14.25" customHeight="1" x14ac:dyDescent="0.25">
      <c r="A337" s="5" t="str">
        <f t="shared" si="38"/>
        <v>FAIR-D1</v>
      </c>
      <c r="B337" s="4">
        <f t="shared" si="39"/>
        <v>45181</v>
      </c>
      <c r="C337" s="9">
        <f t="shared" si="40"/>
        <v>0.40950231481481481</v>
      </c>
      <c r="D337" s="9">
        <f t="shared" si="41"/>
        <v>45181.409502314818</v>
      </c>
      <c r="E337" s="9" t="str">
        <f t="shared" si="43"/>
        <v>2023-09-12</v>
      </c>
      <c r="F337" s="10" t="s">
        <v>1780</v>
      </c>
      <c r="G337" s="10" t="str">
        <f t="shared" si="42"/>
        <v>FAIR-D1_2023-09-12_09-49-41</v>
      </c>
      <c r="H337" s="10">
        <v>31.794</v>
      </c>
      <c r="I337" s="6">
        <v>59463324</v>
      </c>
      <c r="J337" s="6" t="str">
        <f>IF(OR(COUNTIF(Monitoring!E:E, G337) &gt; 0, COUNTIF(Monitoring!H:H, G337) &gt; 0), "yes", "no")</f>
        <v>yes</v>
      </c>
      <c r="K337" s="81" t="str">
        <f t="shared" si="44"/>
        <v>Z:\FAIR_Device_data\Experiment_AugSep_2023\Video_captures\FAIR-D1\Camera1\2023-09-12\FAIR-D1_2023-09-12_09-49-41.mp4</v>
      </c>
    </row>
    <row r="338" spans="1:11" ht="14.25" customHeight="1" x14ac:dyDescent="0.25">
      <c r="A338" s="5" t="str">
        <f t="shared" si="38"/>
        <v>FAIR-D1</v>
      </c>
      <c r="B338" s="4">
        <f t="shared" si="39"/>
        <v>45181</v>
      </c>
      <c r="C338" s="9">
        <f t="shared" si="40"/>
        <v>0.41025462962962961</v>
      </c>
      <c r="D338" s="9">
        <f t="shared" si="41"/>
        <v>45181.410254629627</v>
      </c>
      <c r="E338" s="9" t="str">
        <f t="shared" si="43"/>
        <v>2023-09-12</v>
      </c>
      <c r="F338" s="10" t="s">
        <v>1781</v>
      </c>
      <c r="G338" s="10" t="str">
        <f t="shared" si="42"/>
        <v>FAIR-D1_2023-09-12_09-50-46</v>
      </c>
      <c r="H338" s="10">
        <v>17.119</v>
      </c>
      <c r="I338" s="6">
        <v>30592458</v>
      </c>
      <c r="J338" s="6" t="str">
        <f>IF(OR(COUNTIF(Monitoring!E:E, G338) &gt; 0, COUNTIF(Monitoring!H:H, G338) &gt; 0), "yes", "no")</f>
        <v>yes</v>
      </c>
      <c r="K338" s="81" t="str">
        <f t="shared" si="44"/>
        <v>Z:\FAIR_Device_data\Experiment_AugSep_2023\Video_captures\FAIR-D1\Camera1\2023-09-12\FAIR-D1_2023-09-12_09-50-46.mp4</v>
      </c>
    </row>
    <row r="339" spans="1:11" ht="14.25" customHeight="1" x14ac:dyDescent="0.25">
      <c r="A339" s="5" t="str">
        <f t="shared" si="38"/>
        <v>FAIR-D1</v>
      </c>
      <c r="B339" s="4">
        <f t="shared" si="39"/>
        <v>45181</v>
      </c>
      <c r="C339" s="9">
        <f t="shared" si="40"/>
        <v>0.58265046296296297</v>
      </c>
      <c r="D339" s="9">
        <f t="shared" si="41"/>
        <v>45181.582650462966</v>
      </c>
      <c r="E339" s="9" t="str">
        <f t="shared" si="43"/>
        <v>2023-09-12</v>
      </c>
      <c r="F339" s="10" t="s">
        <v>1782</v>
      </c>
      <c r="G339" s="10" t="str">
        <f t="shared" si="42"/>
        <v>FAIR-D1_2023-09-12_13-59-01</v>
      </c>
      <c r="H339" s="10">
        <v>134.91900000000001</v>
      </c>
      <c r="I339" s="6">
        <v>248799704</v>
      </c>
      <c r="J339" s="6" t="str">
        <f>IF(OR(COUNTIF(Monitoring!E:E, G339) &gt; 0, COUNTIF(Monitoring!H:H, G339) &gt; 0), "yes", "no")</f>
        <v>yes</v>
      </c>
      <c r="K339" s="81" t="str">
        <f t="shared" si="44"/>
        <v>Z:\FAIR_Device_data\Experiment_AugSep_2023\Video_captures\FAIR-D1\Camera1\2023-09-12\FAIR-D1_2023-09-12_13-59-01.mp4</v>
      </c>
    </row>
    <row r="340" spans="1:11" ht="14.25" customHeight="1" x14ac:dyDescent="0.25">
      <c r="A340" s="5" t="str">
        <f t="shared" si="38"/>
        <v>FAIR-D1</v>
      </c>
      <c r="B340" s="4">
        <f t="shared" si="39"/>
        <v>45181</v>
      </c>
      <c r="C340" s="9">
        <f t="shared" si="40"/>
        <v>0.61155092592592597</v>
      </c>
      <c r="D340" s="9">
        <f t="shared" si="41"/>
        <v>45181.611550925925</v>
      </c>
      <c r="E340" s="9" t="str">
        <f t="shared" si="43"/>
        <v>2023-09-12</v>
      </c>
      <c r="F340" s="10" t="s">
        <v>1783</v>
      </c>
      <c r="G340" s="10" t="str">
        <f t="shared" si="42"/>
        <v>FAIR-D1_2023-09-12_14-40-38</v>
      </c>
      <c r="H340" s="10">
        <v>13.068</v>
      </c>
      <c r="I340" s="6">
        <v>21873822</v>
      </c>
      <c r="J340" s="6" t="str">
        <f>IF(OR(COUNTIF(Monitoring!E:E, G340) &gt; 0, COUNTIF(Monitoring!H:H, G340) &gt; 0), "yes", "no")</f>
        <v>no</v>
      </c>
      <c r="K340" s="81" t="str">
        <f t="shared" si="44"/>
        <v>Z:\FAIR_Device_data\Experiment_AugSep_2023\Video_captures\FAIR-D1\Camera1\2023-09-12\FAIR-D1_2023-09-12_14-40-38.mp4</v>
      </c>
    </row>
    <row r="341" spans="1:11" ht="14.25" customHeight="1" x14ac:dyDescent="0.25">
      <c r="A341" s="5" t="str">
        <f t="shared" si="38"/>
        <v>FAIR-D1</v>
      </c>
      <c r="B341" s="4">
        <f t="shared" si="39"/>
        <v>45181</v>
      </c>
      <c r="C341" s="9">
        <f t="shared" si="40"/>
        <v>0.62197916666666664</v>
      </c>
      <c r="D341" s="9">
        <f t="shared" si="41"/>
        <v>45181.621979166666</v>
      </c>
      <c r="E341" s="9" t="str">
        <f t="shared" si="43"/>
        <v>2023-09-12</v>
      </c>
      <c r="F341" s="10" t="s">
        <v>1784</v>
      </c>
      <c r="G341" s="10" t="str">
        <f t="shared" si="42"/>
        <v>FAIR-D1_2023-09-12_14-55-39</v>
      </c>
      <c r="H341" s="10">
        <v>16.384</v>
      </c>
      <c r="I341" s="6">
        <v>28840226</v>
      </c>
      <c r="J341" s="6" t="str">
        <f>IF(OR(COUNTIF(Monitoring!E:E, G341) &gt; 0, COUNTIF(Monitoring!H:H, G341) &gt; 0), "yes", "no")</f>
        <v>no</v>
      </c>
      <c r="K341" s="81" t="str">
        <f t="shared" si="44"/>
        <v>Z:\FAIR_Device_data\Experiment_AugSep_2023\Video_captures\FAIR-D1\Camera1\2023-09-12\FAIR-D1_2023-09-12_14-55-39.mp4</v>
      </c>
    </row>
    <row r="342" spans="1:11" ht="14.25" customHeight="1" x14ac:dyDescent="0.25">
      <c r="A342" s="5" t="str">
        <f t="shared" si="38"/>
        <v>FAIR-D1</v>
      </c>
      <c r="B342" s="4">
        <f t="shared" si="39"/>
        <v>45181</v>
      </c>
      <c r="C342" s="9">
        <f t="shared" si="40"/>
        <v>0.62515046296296295</v>
      </c>
      <c r="D342" s="9">
        <f t="shared" si="41"/>
        <v>45181.625150462962</v>
      </c>
      <c r="E342" s="9" t="str">
        <f t="shared" si="43"/>
        <v>2023-09-12</v>
      </c>
      <c r="F342" s="10" t="s">
        <v>1785</v>
      </c>
      <c r="G342" s="10" t="str">
        <f t="shared" si="42"/>
        <v>FAIR-D1_2023-09-12_15-00-13</v>
      </c>
      <c r="H342" s="10">
        <v>18.798999999999999</v>
      </c>
      <c r="I342" s="6">
        <v>33800892</v>
      </c>
      <c r="J342" s="6" t="str">
        <f>IF(OR(COUNTIF(Monitoring!E:E, G342) &gt; 0, COUNTIF(Monitoring!H:H, G342) &gt; 0), "yes", "no")</f>
        <v>no</v>
      </c>
      <c r="K342" s="81" t="str">
        <f t="shared" si="44"/>
        <v>Z:\FAIR_Device_data\Experiment_AugSep_2023\Video_captures\FAIR-D1\Camera1\2023-09-12\FAIR-D1_2023-09-12_15-00-13.mp4</v>
      </c>
    </row>
    <row r="343" spans="1:11" ht="14.25" customHeight="1" x14ac:dyDescent="0.25">
      <c r="A343" s="5" t="str">
        <f t="shared" si="38"/>
        <v>FAIR-D1</v>
      </c>
      <c r="B343" s="4">
        <f t="shared" si="39"/>
        <v>45182</v>
      </c>
      <c r="C343" s="9">
        <f t="shared" si="40"/>
        <v>0.3268402777777778</v>
      </c>
      <c r="D343" s="9">
        <f t="shared" si="41"/>
        <v>45182.326840277776</v>
      </c>
      <c r="E343" s="9" t="str">
        <f t="shared" si="43"/>
        <v>2023-09-13</v>
      </c>
      <c r="F343" s="10" t="s">
        <v>1786</v>
      </c>
      <c r="G343" s="10" t="str">
        <f t="shared" si="42"/>
        <v>FAIR-D1_2023-09-13_07-50-39</v>
      </c>
      <c r="H343" s="10">
        <v>16.933</v>
      </c>
      <c r="I343" s="6">
        <v>30876578</v>
      </c>
      <c r="J343" s="6" t="str">
        <f>IF(OR(COUNTIF(Monitoring!E:E, G343) &gt; 0, COUNTIF(Monitoring!H:H, G343) &gt; 0), "yes", "no")</f>
        <v>yes</v>
      </c>
      <c r="K343" s="81" t="str">
        <f t="shared" si="44"/>
        <v>Z:\FAIR_Device_data\Experiment_AugSep_2023\Video_captures\FAIR-D1\Camera1\2023-09-13\FAIR-D1_2023-09-13_07-50-39.mp4</v>
      </c>
    </row>
    <row r="344" spans="1:11" ht="14.25" customHeight="1" x14ac:dyDescent="0.25">
      <c r="A344" s="5" t="str">
        <f t="shared" si="38"/>
        <v>FAIR-D1</v>
      </c>
      <c r="B344" s="4">
        <f t="shared" si="39"/>
        <v>45182</v>
      </c>
      <c r="C344" s="9">
        <f t="shared" si="40"/>
        <v>0.33778935185185183</v>
      </c>
      <c r="D344" s="9">
        <f t="shared" si="41"/>
        <v>45182.337789351855</v>
      </c>
      <c r="E344" s="9" t="str">
        <f t="shared" si="43"/>
        <v>2023-09-13</v>
      </c>
      <c r="F344" s="10" t="s">
        <v>1787</v>
      </c>
      <c r="G344" s="10" t="str">
        <f t="shared" si="42"/>
        <v>FAIR-D1_2023-09-13_08-06-25</v>
      </c>
      <c r="H344" s="10">
        <v>12.832000000000001</v>
      </c>
      <c r="I344" s="6">
        <v>21763805</v>
      </c>
      <c r="J344" s="6" t="str">
        <f>IF(OR(COUNTIF(Monitoring!E:E, G344) &gt; 0, COUNTIF(Monitoring!H:H, G344) &gt; 0), "yes", "no")</f>
        <v>no</v>
      </c>
      <c r="K344" s="81" t="str">
        <f t="shared" si="44"/>
        <v>Z:\FAIR_Device_data\Experiment_AugSep_2023\Video_captures\FAIR-D1\Camera1\2023-09-13\FAIR-D1_2023-09-13_08-06-25.mp4</v>
      </c>
    </row>
    <row r="345" spans="1:11" ht="14.25" customHeight="1" x14ac:dyDescent="0.25">
      <c r="A345" s="5" t="str">
        <f t="shared" si="38"/>
        <v>FAIR-D1</v>
      </c>
      <c r="B345" s="4">
        <f t="shared" si="39"/>
        <v>45182</v>
      </c>
      <c r="C345" s="9">
        <f t="shared" si="40"/>
        <v>0.33989583333333334</v>
      </c>
      <c r="D345" s="9">
        <f t="shared" si="41"/>
        <v>45182.339895833335</v>
      </c>
      <c r="E345" s="9" t="str">
        <f t="shared" si="43"/>
        <v>2023-09-13</v>
      </c>
      <c r="F345" s="10" t="s">
        <v>1788</v>
      </c>
      <c r="G345" s="10" t="str">
        <f t="shared" si="42"/>
        <v>FAIR-D1_2023-09-13_08-09-27</v>
      </c>
      <c r="H345" s="10">
        <v>20.87</v>
      </c>
      <c r="I345" s="6">
        <v>38996719</v>
      </c>
      <c r="J345" s="6" t="str">
        <f>IF(OR(COUNTIF(Monitoring!E:E, G345) &gt; 0, COUNTIF(Monitoring!H:H, G345) &gt; 0), "yes", "no")</f>
        <v>yes</v>
      </c>
      <c r="K345" s="81" t="str">
        <f t="shared" si="44"/>
        <v>Z:\FAIR_Device_data\Experiment_AugSep_2023\Video_captures\FAIR-D1\Camera1\2023-09-13\FAIR-D1_2023-09-13_08-09-27.mp4</v>
      </c>
    </row>
    <row r="346" spans="1:11" ht="14.25" customHeight="1" x14ac:dyDescent="0.25">
      <c r="A346" s="5" t="str">
        <f t="shared" si="38"/>
        <v>FAIR-D1</v>
      </c>
      <c r="B346" s="4">
        <f t="shared" si="39"/>
        <v>45182</v>
      </c>
      <c r="C346" s="9">
        <f t="shared" si="40"/>
        <v>0.3772685185185185</v>
      </c>
      <c r="D346" s="9">
        <f t="shared" si="41"/>
        <v>45182.377268518518</v>
      </c>
      <c r="E346" s="9" t="str">
        <f t="shared" si="43"/>
        <v>2023-09-13</v>
      </c>
      <c r="F346" s="10" t="s">
        <v>1789</v>
      </c>
      <c r="G346" s="10" t="str">
        <f t="shared" si="42"/>
        <v>FAIR-D1_2023-09-13_09-03-16</v>
      </c>
      <c r="H346" s="10">
        <v>10.792</v>
      </c>
      <c r="I346" s="6">
        <v>17183703</v>
      </c>
      <c r="J346" s="6" t="str">
        <f>IF(OR(COUNTIF(Monitoring!E:E, G346) &gt; 0, COUNTIF(Monitoring!H:H, G346) &gt; 0), "yes", "no")</f>
        <v>no</v>
      </c>
      <c r="K346" s="81" t="str">
        <f t="shared" si="44"/>
        <v>Z:\FAIR_Device_data\Experiment_AugSep_2023\Video_captures\FAIR-D1\Camera1\2023-09-13\FAIR-D1_2023-09-13_09-03-16.mp4</v>
      </c>
    </row>
    <row r="347" spans="1:11" ht="14.25" customHeight="1" x14ac:dyDescent="0.25">
      <c r="A347" s="5" t="str">
        <f t="shared" si="38"/>
        <v>FAIR-D1</v>
      </c>
      <c r="B347" s="4">
        <f t="shared" si="39"/>
        <v>45182</v>
      </c>
      <c r="C347" s="9">
        <f t="shared" si="40"/>
        <v>0.38186342592592593</v>
      </c>
      <c r="D347" s="9">
        <f t="shared" si="41"/>
        <v>45182.381863425922</v>
      </c>
      <c r="E347" s="9" t="str">
        <f t="shared" si="43"/>
        <v>2023-09-13</v>
      </c>
      <c r="F347" s="10" t="s">
        <v>1790</v>
      </c>
      <c r="G347" s="10" t="str">
        <f t="shared" si="42"/>
        <v>FAIR-D1_2023-09-13_09-09-53</v>
      </c>
      <c r="H347" s="10">
        <v>10.917</v>
      </c>
      <c r="I347" s="6">
        <v>18012976</v>
      </c>
      <c r="J347" s="6" t="str">
        <f>IF(OR(COUNTIF(Monitoring!E:E, G347) &gt; 0, COUNTIF(Monitoring!H:H, G347) &gt; 0), "yes", "no")</f>
        <v>no</v>
      </c>
      <c r="K347" s="81" t="str">
        <f t="shared" si="44"/>
        <v>Z:\FAIR_Device_data\Experiment_AugSep_2023\Video_captures\FAIR-D1\Camera1\2023-09-13\FAIR-D1_2023-09-13_09-09-53.mp4</v>
      </c>
    </row>
    <row r="348" spans="1:11" ht="14.25" customHeight="1" x14ac:dyDescent="0.25">
      <c r="A348" s="5" t="str">
        <f t="shared" si="38"/>
        <v>FAIR-D1</v>
      </c>
      <c r="B348" s="4">
        <f t="shared" si="39"/>
        <v>45182</v>
      </c>
      <c r="C348" s="9">
        <f t="shared" si="40"/>
        <v>0.51744212962962965</v>
      </c>
      <c r="D348" s="9">
        <f t="shared" si="41"/>
        <v>45182.517442129632</v>
      </c>
      <c r="E348" s="9" t="str">
        <f t="shared" si="43"/>
        <v>2023-09-13</v>
      </c>
      <c r="F348" s="10" t="s">
        <v>1791</v>
      </c>
      <c r="G348" s="10" t="str">
        <f t="shared" si="42"/>
        <v>FAIR-D1_2023-09-13_12-25-07</v>
      </c>
      <c r="H348" s="10">
        <v>10.557</v>
      </c>
      <c r="I348" s="6">
        <v>17432973</v>
      </c>
      <c r="J348" s="6" t="str">
        <f>IF(OR(COUNTIF(Monitoring!E:E, G348) &gt; 0, COUNTIF(Monitoring!H:H, G348) &gt; 0), "yes", "no")</f>
        <v>no</v>
      </c>
      <c r="K348" s="81" t="str">
        <f t="shared" si="44"/>
        <v>Z:\FAIR_Device_data\Experiment_AugSep_2023\Video_captures\FAIR-D1\Camera1\2023-09-13\FAIR-D1_2023-09-13_12-25-07.mp4</v>
      </c>
    </row>
    <row r="349" spans="1:11" ht="14.25" customHeight="1" x14ac:dyDescent="0.25">
      <c r="A349" s="5" t="str">
        <f t="shared" si="38"/>
        <v>FAIR-D1</v>
      </c>
      <c r="B349" s="4">
        <f t="shared" si="39"/>
        <v>45182</v>
      </c>
      <c r="C349" s="9">
        <f t="shared" si="40"/>
        <v>0.68252314814814818</v>
      </c>
      <c r="D349" s="9">
        <f t="shared" si="41"/>
        <v>45182.682523148149</v>
      </c>
      <c r="E349" s="9" t="str">
        <f t="shared" si="43"/>
        <v>2023-09-13</v>
      </c>
      <c r="F349" s="10" t="s">
        <v>1792</v>
      </c>
      <c r="G349" s="10" t="str">
        <f t="shared" si="42"/>
        <v>FAIR-D1_2023-09-13_16-22-50</v>
      </c>
      <c r="H349" s="10">
        <v>11.375</v>
      </c>
      <c r="I349" s="6">
        <v>19371713</v>
      </c>
      <c r="J349" s="6" t="str">
        <f>IF(OR(COUNTIF(Monitoring!E:E, G349) &gt; 0, COUNTIF(Monitoring!H:H, G349) &gt; 0), "yes", "no")</f>
        <v>no</v>
      </c>
      <c r="K349" s="81" t="str">
        <f t="shared" si="44"/>
        <v>Z:\FAIR_Device_data\Experiment_AugSep_2023\Video_captures\FAIR-D1\Camera1\2023-09-13\FAIR-D1_2023-09-13_16-22-50.mp4</v>
      </c>
    </row>
    <row r="350" spans="1:11" ht="14.25" customHeight="1" x14ac:dyDescent="0.25">
      <c r="A350" s="5" t="str">
        <f t="shared" si="38"/>
        <v>FAIR-D2</v>
      </c>
      <c r="B350" s="4">
        <f t="shared" si="39"/>
        <v>45162</v>
      </c>
      <c r="C350" s="9">
        <f t="shared" si="40"/>
        <v>0.37556712962962963</v>
      </c>
      <c r="D350" s="9">
        <f t="shared" si="41"/>
        <v>45162.375567129631</v>
      </c>
      <c r="E350" s="9" t="str">
        <f t="shared" si="43"/>
        <v>2023-08-24</v>
      </c>
      <c r="F350" s="10" t="s">
        <v>1793</v>
      </c>
      <c r="G350" s="10" t="str">
        <f t="shared" si="42"/>
        <v>FAIR-D2_2023-08-24_09-00-49</v>
      </c>
      <c r="H350" s="10">
        <v>10.734999999999999</v>
      </c>
      <c r="I350" s="6">
        <v>17417137</v>
      </c>
      <c r="J350" s="6" t="str">
        <f>IF(OR(COUNTIF(Monitoring!E:E, G350) &gt; 0, COUNTIF(Monitoring!H:H, G350) &gt; 0), "yes", "no")</f>
        <v>no</v>
      </c>
      <c r="K350" s="81" t="str">
        <f t="shared" si="44"/>
        <v>Z:\FAIR_Device_data\Experiment_AugSep_2023\Video_captures\FAIR-D2\Camera1\2023-08-24\FAIR-D2_2023-08-24_09-00-49.mp4</v>
      </c>
    </row>
    <row r="351" spans="1:11" ht="14.25" customHeight="1" x14ac:dyDescent="0.25">
      <c r="A351" s="5" t="str">
        <f t="shared" si="38"/>
        <v>FAIR-D2</v>
      </c>
      <c r="B351" s="4">
        <f t="shared" si="39"/>
        <v>45162</v>
      </c>
      <c r="C351" s="9">
        <f t="shared" si="40"/>
        <v>0.49939814814814815</v>
      </c>
      <c r="D351" s="9">
        <f t="shared" si="41"/>
        <v>45162.499398148146</v>
      </c>
      <c r="E351" s="9" t="str">
        <f t="shared" si="43"/>
        <v>2023-08-24</v>
      </c>
      <c r="F351" s="10" t="s">
        <v>1794</v>
      </c>
      <c r="G351" s="10" t="str">
        <f t="shared" si="42"/>
        <v>FAIR-D2_2023-08-24_11-59-08</v>
      </c>
      <c r="H351" s="10">
        <v>21.911000000000001</v>
      </c>
      <c r="I351" s="6">
        <v>40667221</v>
      </c>
      <c r="J351" s="6" t="str">
        <f>IF(OR(COUNTIF(Monitoring!E:E, G351) &gt; 0, COUNTIF(Monitoring!H:H, G351) &gt; 0), "yes", "no")</f>
        <v>yes</v>
      </c>
      <c r="K351" s="81" t="str">
        <f t="shared" si="44"/>
        <v>Z:\FAIR_Device_data\Experiment_AugSep_2023\Video_captures\FAIR-D2\Camera1\2023-08-24\FAIR-D2_2023-08-24_11-59-08.mp4</v>
      </c>
    </row>
    <row r="352" spans="1:11" ht="14.25" customHeight="1" x14ac:dyDescent="0.25">
      <c r="A352" s="5" t="str">
        <f t="shared" si="38"/>
        <v>FAIR-D2</v>
      </c>
      <c r="B352" s="4">
        <f t="shared" si="39"/>
        <v>45162</v>
      </c>
      <c r="C352" s="9">
        <f t="shared" si="40"/>
        <v>0.53337962962962959</v>
      </c>
      <c r="D352" s="9">
        <f t="shared" si="41"/>
        <v>45162.533379629633</v>
      </c>
      <c r="E352" s="9" t="str">
        <f t="shared" si="43"/>
        <v>2023-08-24</v>
      </c>
      <c r="F352" s="10" t="s">
        <v>1795</v>
      </c>
      <c r="G352" s="10" t="str">
        <f t="shared" si="42"/>
        <v>FAIR-D2_2023-08-24_12-48-04</v>
      </c>
      <c r="H352" s="10">
        <v>12.753</v>
      </c>
      <c r="I352" s="6">
        <v>21974216</v>
      </c>
      <c r="J352" s="6" t="str">
        <f>IF(OR(COUNTIF(Monitoring!E:E, G352) &gt; 0, COUNTIF(Monitoring!H:H, G352) &gt; 0), "yes", "no")</f>
        <v>yes</v>
      </c>
      <c r="K352" s="81" t="str">
        <f t="shared" si="44"/>
        <v>Z:\FAIR_Device_data\Experiment_AugSep_2023\Video_captures\FAIR-D2\Camera1\2023-08-24\FAIR-D2_2023-08-24_12-48-04.mp4</v>
      </c>
    </row>
    <row r="353" spans="1:11" ht="14.25" customHeight="1" x14ac:dyDescent="0.25">
      <c r="A353" s="5" t="str">
        <f t="shared" si="38"/>
        <v>FAIR-D2</v>
      </c>
      <c r="B353" s="4">
        <f t="shared" si="39"/>
        <v>45162</v>
      </c>
      <c r="C353" s="9">
        <f t="shared" si="40"/>
        <v>0.66107638888888887</v>
      </c>
      <c r="D353" s="9">
        <f t="shared" si="41"/>
        <v>45162.661076388889</v>
      </c>
      <c r="E353" s="9" t="str">
        <f t="shared" si="43"/>
        <v>2023-08-24</v>
      </c>
      <c r="F353" s="10" t="s">
        <v>1796</v>
      </c>
      <c r="G353" s="10" t="str">
        <f t="shared" si="42"/>
        <v>FAIR-D2_2023-08-24_15-51-57</v>
      </c>
      <c r="H353" s="10">
        <v>41.134999999999998</v>
      </c>
      <c r="I353" s="6">
        <v>76185874</v>
      </c>
      <c r="J353" s="6" t="str">
        <f>IF(OR(COUNTIF(Monitoring!E:E, G353) &gt; 0, COUNTIF(Monitoring!H:H, G353) &gt; 0), "yes", "no")</f>
        <v>yes</v>
      </c>
      <c r="K353" s="81" t="str">
        <f t="shared" si="44"/>
        <v>Z:\FAIR_Device_data\Experiment_AugSep_2023\Video_captures\FAIR-D2\Camera1\2023-08-24\FAIR-D2_2023-08-24_15-51-57.mp4</v>
      </c>
    </row>
    <row r="354" spans="1:11" ht="14.25" customHeight="1" x14ac:dyDescent="0.25">
      <c r="A354" s="5" t="str">
        <f t="shared" si="38"/>
        <v>FAIR-D2</v>
      </c>
      <c r="B354" s="4">
        <f t="shared" si="39"/>
        <v>45162</v>
      </c>
      <c r="C354" s="9">
        <f t="shared" si="40"/>
        <v>0.76068287037037041</v>
      </c>
      <c r="D354" s="9">
        <f t="shared" si="41"/>
        <v>45162.760682870372</v>
      </c>
      <c r="E354" s="9" t="str">
        <f t="shared" si="43"/>
        <v>2023-08-24</v>
      </c>
      <c r="F354" s="10" t="s">
        <v>1797</v>
      </c>
      <c r="G354" s="10" t="str">
        <f t="shared" si="42"/>
        <v>FAIR-D2_2023-08-24_18-15-23</v>
      </c>
      <c r="H354" s="10">
        <v>38.195</v>
      </c>
      <c r="I354" s="6">
        <v>71578529</v>
      </c>
      <c r="J354" s="6" t="str">
        <f>IF(OR(COUNTIF(Monitoring!E:E, G354) &gt; 0, COUNTIF(Monitoring!H:H, G354) &gt; 0), "yes", "no")</f>
        <v>yes</v>
      </c>
      <c r="K354" s="81" t="str">
        <f t="shared" si="44"/>
        <v>Z:\FAIR_Device_data\Experiment_AugSep_2023\Video_captures\FAIR-D2\Camera1\2023-08-24\FAIR-D2_2023-08-24_18-15-23.mp4</v>
      </c>
    </row>
    <row r="355" spans="1:11" ht="14.25" customHeight="1" x14ac:dyDescent="0.25">
      <c r="A355" s="5" t="str">
        <f t="shared" si="38"/>
        <v>FAIR-D2</v>
      </c>
      <c r="B355" s="4">
        <f t="shared" si="39"/>
        <v>45162</v>
      </c>
      <c r="C355" s="9">
        <f t="shared" si="40"/>
        <v>0.76211805555555556</v>
      </c>
      <c r="D355" s="9">
        <f t="shared" si="41"/>
        <v>45162.762118055558</v>
      </c>
      <c r="E355" s="9" t="str">
        <f t="shared" si="43"/>
        <v>2023-08-24</v>
      </c>
      <c r="F355" s="10" t="s">
        <v>1798</v>
      </c>
      <c r="G355" s="10" t="str">
        <f t="shared" si="42"/>
        <v>FAIR-D2_2023-08-24_18-17-27</v>
      </c>
      <c r="H355" s="10">
        <v>25.122</v>
      </c>
      <c r="I355" s="6">
        <v>45437724</v>
      </c>
      <c r="J355" s="6" t="str">
        <f>IF(OR(COUNTIF(Monitoring!E:E, G355) &gt; 0, COUNTIF(Monitoring!H:H, G355) &gt; 0), "yes", "no")</f>
        <v>yes</v>
      </c>
      <c r="K355" s="81" t="str">
        <f t="shared" si="44"/>
        <v>Z:\FAIR_Device_data\Experiment_AugSep_2023\Video_captures\FAIR-D2\Camera1\2023-08-24\FAIR-D2_2023-08-24_18-17-27.mp4</v>
      </c>
    </row>
    <row r="356" spans="1:11" ht="14.25" customHeight="1" x14ac:dyDescent="0.25">
      <c r="A356" s="5" t="str">
        <f t="shared" si="38"/>
        <v>FAIR-D2</v>
      </c>
      <c r="B356" s="4">
        <f t="shared" si="39"/>
        <v>45162</v>
      </c>
      <c r="C356" s="9">
        <f t="shared" si="40"/>
        <v>0.76873842592592589</v>
      </c>
      <c r="D356" s="9">
        <f t="shared" si="41"/>
        <v>45162.768738425926</v>
      </c>
      <c r="E356" s="9" t="str">
        <f t="shared" si="43"/>
        <v>2023-08-24</v>
      </c>
      <c r="F356" s="10" t="s">
        <v>1799</v>
      </c>
      <c r="G356" s="10" t="str">
        <f t="shared" si="42"/>
        <v>FAIR-D2_2023-08-24_18-26-59</v>
      </c>
      <c r="H356" s="10">
        <v>73.346999999999994</v>
      </c>
      <c r="I356" s="6">
        <v>132603567</v>
      </c>
      <c r="J356" s="6" t="str">
        <f>IF(OR(COUNTIF(Monitoring!E:E, G356) &gt; 0, COUNTIF(Monitoring!H:H, G356) &gt; 0), "yes", "no")</f>
        <v>yes</v>
      </c>
      <c r="K356" s="81" t="str">
        <f t="shared" si="44"/>
        <v>Z:\FAIR_Device_data\Experiment_AugSep_2023\Video_captures\FAIR-D2\Camera1\2023-08-24\FAIR-D2_2023-08-24_18-26-59.mp4</v>
      </c>
    </row>
    <row r="357" spans="1:11" ht="14.25" customHeight="1" x14ac:dyDescent="0.25">
      <c r="A357" s="5" t="str">
        <f t="shared" si="38"/>
        <v>FAIR-D2</v>
      </c>
      <c r="B357" s="4">
        <f t="shared" si="39"/>
        <v>45166</v>
      </c>
      <c r="C357" s="9">
        <f t="shared" si="40"/>
        <v>0.3212962962962963</v>
      </c>
      <c r="D357" s="9">
        <f t="shared" si="41"/>
        <v>45166.321296296293</v>
      </c>
      <c r="E357" s="9" t="str">
        <f t="shared" si="43"/>
        <v>2023-08-28</v>
      </c>
      <c r="F357" s="10" t="s">
        <v>1800</v>
      </c>
      <c r="G357" s="10" t="str">
        <f t="shared" si="42"/>
        <v>FAIR-D2_2023-08-28_07-42-40</v>
      </c>
      <c r="H357" s="10">
        <v>12.228999999999999</v>
      </c>
      <c r="I357" s="6">
        <v>20359436</v>
      </c>
      <c r="J357" s="6" t="str">
        <f>IF(OR(COUNTIF(Monitoring!E:E, G357) &gt; 0, COUNTIF(Monitoring!H:H, G357) &gt; 0), "yes", "no")</f>
        <v>no</v>
      </c>
      <c r="K357" s="81" t="str">
        <f t="shared" si="44"/>
        <v>Z:\FAIR_Device_data\Experiment_AugSep_2023\Video_captures\FAIR-D2\Camera1\2023-08-28\FAIR-D2_2023-08-28_07-42-40.mp4</v>
      </c>
    </row>
    <row r="358" spans="1:11" ht="14.25" customHeight="1" x14ac:dyDescent="0.25">
      <c r="A358" s="5" t="str">
        <f t="shared" si="38"/>
        <v>FAIR-D2</v>
      </c>
      <c r="B358" s="4">
        <f t="shared" si="39"/>
        <v>45166</v>
      </c>
      <c r="C358" s="9">
        <f t="shared" si="40"/>
        <v>0.35561342592592593</v>
      </c>
      <c r="D358" s="9">
        <f t="shared" si="41"/>
        <v>45166.355613425927</v>
      </c>
      <c r="E358" s="9" t="str">
        <f t="shared" si="43"/>
        <v>2023-08-28</v>
      </c>
      <c r="F358" s="10" t="s">
        <v>1801</v>
      </c>
      <c r="G358" s="10" t="str">
        <f t="shared" si="42"/>
        <v>FAIR-D2_2023-08-28_08-32-05</v>
      </c>
      <c r="H358" s="10">
        <v>31.664999999999999</v>
      </c>
      <c r="I358" s="6">
        <v>52082863</v>
      </c>
      <c r="J358" s="6" t="str">
        <f>IF(OR(COUNTIF(Monitoring!E:E, G358) &gt; 0, COUNTIF(Monitoring!H:H, G358) &gt; 0), "yes", "no")</f>
        <v>yes</v>
      </c>
      <c r="K358" s="81" t="str">
        <f t="shared" si="44"/>
        <v>Z:\FAIR_Device_data\Experiment_AugSep_2023\Video_captures\FAIR-D2\Camera1\2023-08-28\FAIR-D2_2023-08-28_08-32-05.mp4</v>
      </c>
    </row>
    <row r="359" spans="1:11" ht="14.25" customHeight="1" x14ac:dyDescent="0.25">
      <c r="A359" s="5" t="str">
        <f t="shared" si="38"/>
        <v>FAIR-D2</v>
      </c>
      <c r="B359" s="4">
        <f t="shared" si="39"/>
        <v>45166</v>
      </c>
      <c r="C359" s="9">
        <f t="shared" si="40"/>
        <v>0.35748842592592595</v>
      </c>
      <c r="D359" s="9">
        <f t="shared" si="41"/>
        <v>45166.357488425929</v>
      </c>
      <c r="E359" s="9" t="str">
        <f t="shared" si="43"/>
        <v>2023-08-28</v>
      </c>
      <c r="F359" s="10" t="s">
        <v>1802</v>
      </c>
      <c r="G359" s="10" t="str">
        <f t="shared" si="42"/>
        <v>FAIR-D2_2023-08-28_08-34-47</v>
      </c>
      <c r="H359" s="10">
        <v>11.597</v>
      </c>
      <c r="I359" s="6">
        <v>18942901</v>
      </c>
      <c r="J359" s="6" t="str">
        <f>IF(OR(COUNTIF(Monitoring!E:E, G359) &gt; 0, COUNTIF(Monitoring!H:H, G359) &gt; 0), "yes", "no")</f>
        <v>no</v>
      </c>
      <c r="K359" s="81" t="str">
        <f t="shared" si="44"/>
        <v>Z:\FAIR_Device_data\Experiment_AugSep_2023\Video_captures\FAIR-D2\Camera1\2023-08-28\FAIR-D2_2023-08-28_08-34-47.mp4</v>
      </c>
    </row>
    <row r="360" spans="1:11" ht="14.25" customHeight="1" x14ac:dyDescent="0.25">
      <c r="A360" s="5" t="str">
        <f t="shared" si="38"/>
        <v>FAIR-D2</v>
      </c>
      <c r="B360" s="4">
        <f t="shared" si="39"/>
        <v>45166</v>
      </c>
      <c r="C360" s="9">
        <f t="shared" si="40"/>
        <v>0.35925925925925928</v>
      </c>
      <c r="D360" s="9">
        <f t="shared" si="41"/>
        <v>45166.359259259261</v>
      </c>
      <c r="E360" s="9" t="str">
        <f t="shared" si="43"/>
        <v>2023-08-28</v>
      </c>
      <c r="F360" s="10" t="s">
        <v>1803</v>
      </c>
      <c r="G360" s="10" t="str">
        <f t="shared" si="42"/>
        <v>FAIR-D2_2023-08-28_08-37-20</v>
      </c>
      <c r="H360" s="10">
        <v>21.879000000000001</v>
      </c>
      <c r="I360" s="6">
        <v>39680346</v>
      </c>
      <c r="J360" s="6" t="str">
        <f>IF(OR(COUNTIF(Monitoring!E:E, G360) &gt; 0, COUNTIF(Monitoring!H:H, G360) &gt; 0), "yes", "no")</f>
        <v>no</v>
      </c>
      <c r="K360" s="81" t="str">
        <f t="shared" si="44"/>
        <v>Z:\FAIR_Device_data\Experiment_AugSep_2023\Video_captures\FAIR-D2\Camera1\2023-08-28\FAIR-D2_2023-08-28_08-37-20.mp4</v>
      </c>
    </row>
    <row r="361" spans="1:11" ht="14.25" customHeight="1" x14ac:dyDescent="0.25">
      <c r="A361" s="5" t="str">
        <f t="shared" si="38"/>
        <v>FAIR-D2</v>
      </c>
      <c r="B361" s="4">
        <f t="shared" si="39"/>
        <v>45166</v>
      </c>
      <c r="C361" s="9">
        <f t="shared" si="40"/>
        <v>0.36017361111111112</v>
      </c>
      <c r="D361" s="9">
        <f t="shared" si="41"/>
        <v>45166.360173611109</v>
      </c>
      <c r="E361" s="9" t="str">
        <f t="shared" si="43"/>
        <v>2023-08-28</v>
      </c>
      <c r="F361" s="10" t="s">
        <v>1804</v>
      </c>
      <c r="G361" s="10" t="str">
        <f t="shared" si="42"/>
        <v>FAIR-D2_2023-08-28_08-38-39</v>
      </c>
      <c r="H361" s="10">
        <v>12.186</v>
      </c>
      <c r="I361" s="6">
        <v>20320785</v>
      </c>
      <c r="J361" s="6" t="str">
        <f>IF(OR(COUNTIF(Monitoring!E:E, G361) &gt; 0, COUNTIF(Monitoring!H:H, G361) &gt; 0), "yes", "no")</f>
        <v>yes</v>
      </c>
      <c r="K361" s="81" t="str">
        <f t="shared" si="44"/>
        <v>Z:\FAIR_Device_data\Experiment_AugSep_2023\Video_captures\FAIR-D2\Camera1\2023-08-28\FAIR-D2_2023-08-28_08-38-39.mp4</v>
      </c>
    </row>
    <row r="362" spans="1:11" ht="14.25" customHeight="1" x14ac:dyDescent="0.25">
      <c r="A362" s="5" t="str">
        <f t="shared" si="38"/>
        <v>FAIR-D2</v>
      </c>
      <c r="B362" s="4">
        <f t="shared" si="39"/>
        <v>45166</v>
      </c>
      <c r="C362" s="9">
        <f t="shared" si="40"/>
        <v>0.44127314814814816</v>
      </c>
      <c r="D362" s="9">
        <f t="shared" si="41"/>
        <v>45166.44127314815</v>
      </c>
      <c r="E362" s="9" t="str">
        <f t="shared" si="43"/>
        <v>2023-08-28</v>
      </c>
      <c r="F362" s="10" t="s">
        <v>1805</v>
      </c>
      <c r="G362" s="10" t="str">
        <f t="shared" si="42"/>
        <v>FAIR-D2_2023-08-28_10-35-26</v>
      </c>
      <c r="H362" s="10">
        <v>12.247999999999999</v>
      </c>
      <c r="I362" s="6">
        <v>20329458</v>
      </c>
      <c r="J362" s="6" t="str">
        <f>IF(OR(COUNTIF(Monitoring!E:E, G362) &gt; 0, COUNTIF(Monitoring!H:H, G362) &gt; 0), "yes", "no")</f>
        <v>no</v>
      </c>
      <c r="K362" s="81" t="str">
        <f t="shared" si="44"/>
        <v>Z:\FAIR_Device_data\Experiment_AugSep_2023\Video_captures\FAIR-D2\Camera1\2023-08-28\FAIR-D2_2023-08-28_10-35-26.mp4</v>
      </c>
    </row>
    <row r="363" spans="1:11" ht="14.25" customHeight="1" x14ac:dyDescent="0.25">
      <c r="A363" s="5" t="str">
        <f t="shared" si="38"/>
        <v>FAIR-D2</v>
      </c>
      <c r="B363" s="4">
        <f t="shared" si="39"/>
        <v>45166</v>
      </c>
      <c r="C363" s="9">
        <f t="shared" si="40"/>
        <v>0.44241898148148145</v>
      </c>
      <c r="D363" s="9">
        <f t="shared" si="41"/>
        <v>45166.442418981482</v>
      </c>
      <c r="E363" s="9" t="str">
        <f t="shared" si="43"/>
        <v>2023-08-28</v>
      </c>
      <c r="F363" s="10" t="s">
        <v>1806</v>
      </c>
      <c r="G363" s="10" t="str">
        <f t="shared" si="42"/>
        <v>FAIR-D2_2023-08-28_10-37-05</v>
      </c>
      <c r="H363" s="10">
        <v>11.252000000000001</v>
      </c>
      <c r="I363" s="6">
        <v>18532752</v>
      </c>
      <c r="J363" s="6" t="str">
        <f>IF(OR(COUNTIF(Monitoring!E:E, G363) &gt; 0, COUNTIF(Monitoring!H:H, G363) &gt; 0), "yes", "no")</f>
        <v>yes</v>
      </c>
      <c r="K363" s="81" t="str">
        <f t="shared" si="44"/>
        <v>Z:\FAIR_Device_data\Experiment_AugSep_2023\Video_captures\FAIR-D2\Camera1\2023-08-28\FAIR-D2_2023-08-28_10-37-05.mp4</v>
      </c>
    </row>
    <row r="364" spans="1:11" ht="14.25" customHeight="1" x14ac:dyDescent="0.25">
      <c r="A364" s="5" t="str">
        <f t="shared" si="38"/>
        <v>FAIR-D2</v>
      </c>
      <c r="B364" s="4">
        <f t="shared" si="39"/>
        <v>45166</v>
      </c>
      <c r="C364" s="9">
        <f t="shared" si="40"/>
        <v>0.47291666666666665</v>
      </c>
      <c r="D364" s="9">
        <f t="shared" si="41"/>
        <v>45166.472916666666</v>
      </c>
      <c r="E364" s="9" t="str">
        <f t="shared" si="43"/>
        <v>2023-08-28</v>
      </c>
      <c r="F364" s="10" t="s">
        <v>1807</v>
      </c>
      <c r="G364" s="10" t="str">
        <f t="shared" si="42"/>
        <v>FAIR-D2_2023-08-28_11-21-00</v>
      </c>
      <c r="H364" s="10">
        <v>29.245000000000001</v>
      </c>
      <c r="I364" s="6">
        <v>53815889</v>
      </c>
      <c r="J364" s="6" t="str">
        <f>IF(OR(COUNTIF(Monitoring!E:E, G364) &gt; 0, COUNTIF(Monitoring!H:H, G364) &gt; 0), "yes", "no")</f>
        <v>yes</v>
      </c>
      <c r="K364" s="81" t="str">
        <f t="shared" si="44"/>
        <v>Z:\FAIR_Device_data\Experiment_AugSep_2023\Video_captures\FAIR-D2\Camera1\2023-08-28\FAIR-D2_2023-08-28_11-21-00.mp4</v>
      </c>
    </row>
    <row r="365" spans="1:11" ht="14.25" customHeight="1" x14ac:dyDescent="0.25">
      <c r="A365" s="5" t="str">
        <f t="shared" si="38"/>
        <v>FAIR-D2</v>
      </c>
      <c r="B365" s="4">
        <f t="shared" si="39"/>
        <v>45166</v>
      </c>
      <c r="C365" s="9">
        <f t="shared" si="40"/>
        <v>0.51528935185185187</v>
      </c>
      <c r="D365" s="9">
        <f t="shared" si="41"/>
        <v>45166.515289351853</v>
      </c>
      <c r="E365" s="9" t="str">
        <f t="shared" si="43"/>
        <v>2023-08-28</v>
      </c>
      <c r="F365" s="10" t="s">
        <v>1808</v>
      </c>
      <c r="G365" s="10" t="str">
        <f t="shared" si="42"/>
        <v>FAIR-D2_2023-08-28_12-22-01</v>
      </c>
      <c r="H365" s="10">
        <v>11.554</v>
      </c>
      <c r="I365" s="6">
        <v>19326603</v>
      </c>
      <c r="J365" s="6" t="str">
        <f>IF(OR(COUNTIF(Monitoring!E:E, G365) &gt; 0, COUNTIF(Monitoring!H:H, G365) &gt; 0), "yes", "no")</f>
        <v>yes</v>
      </c>
      <c r="K365" s="81" t="str">
        <f t="shared" si="44"/>
        <v>Z:\FAIR_Device_data\Experiment_AugSep_2023\Video_captures\FAIR-D2\Camera1\2023-08-28\FAIR-D2_2023-08-28_12-22-01.mp4</v>
      </c>
    </row>
    <row r="366" spans="1:11" ht="14.25" customHeight="1" x14ac:dyDescent="0.25">
      <c r="A366" s="5" t="str">
        <f t="shared" si="38"/>
        <v>FAIR-D2</v>
      </c>
      <c r="B366" s="4">
        <f t="shared" si="39"/>
        <v>45166</v>
      </c>
      <c r="C366" s="9">
        <f t="shared" si="40"/>
        <v>0.51589120370370367</v>
      </c>
      <c r="D366" s="9">
        <f t="shared" si="41"/>
        <v>45166.5158912037</v>
      </c>
      <c r="E366" s="9" t="str">
        <f t="shared" si="43"/>
        <v>2023-08-28</v>
      </c>
      <c r="F366" s="10" t="s">
        <v>1809</v>
      </c>
      <c r="G366" s="10" t="str">
        <f t="shared" si="42"/>
        <v>FAIR-D2_2023-08-28_12-22-53</v>
      </c>
      <c r="H366" s="10">
        <v>66.805999999999997</v>
      </c>
      <c r="I366" s="6">
        <v>122134675</v>
      </c>
      <c r="J366" s="6" t="str">
        <f>IF(OR(COUNTIF(Monitoring!E:E, G366) &gt; 0, COUNTIF(Monitoring!H:H, G366) &gt; 0), "yes", "no")</f>
        <v>no</v>
      </c>
      <c r="K366" s="81" t="str">
        <f t="shared" si="44"/>
        <v>Z:\FAIR_Device_data\Experiment_AugSep_2023\Video_captures\FAIR-D2\Camera1\2023-08-28\FAIR-D2_2023-08-28_12-22-53.mp4</v>
      </c>
    </row>
    <row r="367" spans="1:11" ht="14.25" customHeight="1" x14ac:dyDescent="0.25">
      <c r="A367" s="5" t="str">
        <f t="shared" si="38"/>
        <v>FAIR-D2</v>
      </c>
      <c r="B367" s="4">
        <f t="shared" si="39"/>
        <v>45166</v>
      </c>
      <c r="C367" s="9">
        <f t="shared" si="40"/>
        <v>0.51762731481481483</v>
      </c>
      <c r="D367" s="9">
        <f t="shared" si="41"/>
        <v>45166.517627314817</v>
      </c>
      <c r="E367" s="9" t="str">
        <f t="shared" si="43"/>
        <v>2023-08-28</v>
      </c>
      <c r="F367" s="10" t="s">
        <v>1810</v>
      </c>
      <c r="G367" s="10" t="str">
        <f t="shared" si="42"/>
        <v>FAIR-D2_2023-08-28_12-25-23</v>
      </c>
      <c r="H367" s="10">
        <v>38.862000000000002</v>
      </c>
      <c r="I367" s="6">
        <v>66080007</v>
      </c>
      <c r="J367" s="6" t="str">
        <f>IF(OR(COUNTIF(Monitoring!E:E, G367) &gt; 0, COUNTIF(Monitoring!H:H, G367) &gt; 0), "yes", "no")</f>
        <v>no</v>
      </c>
      <c r="K367" s="81" t="str">
        <f t="shared" si="44"/>
        <v>Z:\FAIR_Device_data\Experiment_AugSep_2023\Video_captures\FAIR-D2\Camera1\2023-08-28\FAIR-D2_2023-08-28_12-25-23.mp4</v>
      </c>
    </row>
    <row r="368" spans="1:11" ht="14.25" customHeight="1" x14ac:dyDescent="0.25">
      <c r="A368" s="5" t="str">
        <f t="shared" si="38"/>
        <v>FAIR-D2</v>
      </c>
      <c r="B368" s="4">
        <f t="shared" si="39"/>
        <v>45166</v>
      </c>
      <c r="C368" s="9">
        <f t="shared" si="40"/>
        <v>0.51960648148148147</v>
      </c>
      <c r="D368" s="9">
        <f t="shared" si="41"/>
        <v>45166.519606481481</v>
      </c>
      <c r="E368" s="9" t="str">
        <f t="shared" si="43"/>
        <v>2023-08-28</v>
      </c>
      <c r="F368" s="10" t="s">
        <v>1811</v>
      </c>
      <c r="G368" s="10" t="str">
        <f t="shared" si="42"/>
        <v>FAIR-D2_2023-08-28_12-28-14</v>
      </c>
      <c r="H368" s="10">
        <v>14.849</v>
      </c>
      <c r="I368" s="6">
        <v>25663218</v>
      </c>
      <c r="J368" s="6" t="str">
        <f>IF(OR(COUNTIF(Monitoring!E:E, G368) &gt; 0, COUNTIF(Monitoring!H:H, G368) &gt; 0), "yes", "no")</f>
        <v>no</v>
      </c>
      <c r="K368" s="81" t="str">
        <f t="shared" si="44"/>
        <v>Z:\FAIR_Device_data\Experiment_AugSep_2023\Video_captures\FAIR-D2\Camera1\2023-08-28\FAIR-D2_2023-08-28_12-28-14.mp4</v>
      </c>
    </row>
    <row r="369" spans="1:11" ht="14.25" customHeight="1" x14ac:dyDescent="0.25">
      <c r="A369" s="5" t="str">
        <f t="shared" si="38"/>
        <v>FAIR-D2</v>
      </c>
      <c r="B369" s="4">
        <f t="shared" si="39"/>
        <v>45166</v>
      </c>
      <c r="C369" s="9">
        <f t="shared" si="40"/>
        <v>0.52190972222222221</v>
      </c>
      <c r="D369" s="9">
        <f t="shared" si="41"/>
        <v>45166.521909722222</v>
      </c>
      <c r="E369" s="9" t="str">
        <f t="shared" si="43"/>
        <v>2023-08-28</v>
      </c>
      <c r="F369" s="10" t="s">
        <v>1812</v>
      </c>
      <c r="G369" s="10" t="str">
        <f t="shared" si="42"/>
        <v>FAIR-D2_2023-08-28_12-31-33</v>
      </c>
      <c r="H369" s="10">
        <v>14.016</v>
      </c>
      <c r="I369" s="6">
        <v>24334998</v>
      </c>
      <c r="J369" s="6" t="str">
        <f>IF(OR(COUNTIF(Monitoring!E:E, G369) &gt; 0, COUNTIF(Monitoring!H:H, G369) &gt; 0), "yes", "no")</f>
        <v>no</v>
      </c>
      <c r="K369" s="81" t="str">
        <f t="shared" si="44"/>
        <v>Z:\FAIR_Device_data\Experiment_AugSep_2023\Video_captures\FAIR-D2\Camera1\2023-08-28\FAIR-D2_2023-08-28_12-31-33.mp4</v>
      </c>
    </row>
    <row r="370" spans="1:11" ht="14.25" customHeight="1" x14ac:dyDescent="0.25">
      <c r="A370" s="5" t="str">
        <f t="shared" si="38"/>
        <v>FAIR-D2</v>
      </c>
      <c r="B370" s="4">
        <f t="shared" si="39"/>
        <v>45166</v>
      </c>
      <c r="C370" s="9">
        <f t="shared" si="40"/>
        <v>0.52407407407407403</v>
      </c>
      <c r="D370" s="9">
        <f t="shared" si="41"/>
        <v>45166.524074074077</v>
      </c>
      <c r="E370" s="9" t="str">
        <f t="shared" si="43"/>
        <v>2023-08-28</v>
      </c>
      <c r="F370" s="10" t="s">
        <v>1813</v>
      </c>
      <c r="G370" s="10" t="str">
        <f t="shared" si="42"/>
        <v>FAIR-D2_2023-08-28_12-34-40</v>
      </c>
      <c r="H370" s="10">
        <v>28.518999999999998</v>
      </c>
      <c r="I370" s="6">
        <v>49364849</v>
      </c>
      <c r="J370" s="6" t="str">
        <f>IF(OR(COUNTIF(Monitoring!E:E, G370) &gt; 0, COUNTIF(Monitoring!H:H, G370) &gt; 0), "yes", "no")</f>
        <v>no</v>
      </c>
      <c r="K370" s="81" t="str">
        <f t="shared" si="44"/>
        <v>Z:\FAIR_Device_data\Experiment_AugSep_2023\Video_captures\FAIR-D2\Camera1\2023-08-28\FAIR-D2_2023-08-28_12-34-40.mp4</v>
      </c>
    </row>
    <row r="371" spans="1:11" ht="14.25" customHeight="1" x14ac:dyDescent="0.25">
      <c r="A371" s="5" t="str">
        <f t="shared" si="38"/>
        <v>FAIR-D2</v>
      </c>
      <c r="B371" s="4">
        <f t="shared" si="39"/>
        <v>45166</v>
      </c>
      <c r="C371" s="9">
        <f t="shared" si="40"/>
        <v>0.52513888888888893</v>
      </c>
      <c r="D371" s="9">
        <f t="shared" si="41"/>
        <v>45166.525138888886</v>
      </c>
      <c r="E371" s="9" t="str">
        <f t="shared" si="43"/>
        <v>2023-08-28</v>
      </c>
      <c r="F371" s="10" t="s">
        <v>1814</v>
      </c>
      <c r="G371" s="10" t="str">
        <f t="shared" si="42"/>
        <v>FAIR-D2_2023-08-28_12-36-12</v>
      </c>
      <c r="H371" s="10">
        <v>17.23</v>
      </c>
      <c r="I371" s="6">
        <v>30183332</v>
      </c>
      <c r="J371" s="6" t="str">
        <f>IF(OR(COUNTIF(Monitoring!E:E, G371) &gt; 0, COUNTIF(Monitoring!H:H, G371) &gt; 0), "yes", "no")</f>
        <v>no</v>
      </c>
      <c r="K371" s="81" t="str">
        <f t="shared" si="44"/>
        <v>Z:\FAIR_Device_data\Experiment_AugSep_2023\Video_captures\FAIR-D2\Camera1\2023-08-28\FAIR-D2_2023-08-28_12-36-12.mp4</v>
      </c>
    </row>
    <row r="372" spans="1:11" ht="14.25" customHeight="1" x14ac:dyDescent="0.25">
      <c r="A372" s="5" t="str">
        <f t="shared" si="38"/>
        <v>FAIR-D2</v>
      </c>
      <c r="B372" s="4">
        <f t="shared" si="39"/>
        <v>45166</v>
      </c>
      <c r="C372" s="9">
        <f t="shared" si="40"/>
        <v>0.52700231481481485</v>
      </c>
      <c r="D372" s="9">
        <f t="shared" si="41"/>
        <v>45166.527002314811</v>
      </c>
      <c r="E372" s="9" t="str">
        <f t="shared" si="43"/>
        <v>2023-08-28</v>
      </c>
      <c r="F372" s="10" t="s">
        <v>1815</v>
      </c>
      <c r="G372" s="10" t="str">
        <f t="shared" si="42"/>
        <v>FAIR-D2_2023-08-28_12-38-53</v>
      </c>
      <c r="H372" s="10">
        <v>10.78</v>
      </c>
      <c r="I372" s="6">
        <v>17780874</v>
      </c>
      <c r="J372" s="6" t="str">
        <f>IF(OR(COUNTIF(Monitoring!E:E, G372) &gt; 0, COUNTIF(Monitoring!H:H, G372) &gt; 0), "yes", "no")</f>
        <v>no</v>
      </c>
      <c r="K372" s="81" t="str">
        <f t="shared" si="44"/>
        <v>Z:\FAIR_Device_data\Experiment_AugSep_2023\Video_captures\FAIR-D2\Camera1\2023-08-28\FAIR-D2_2023-08-28_12-38-53.mp4</v>
      </c>
    </row>
    <row r="373" spans="1:11" ht="14.25" customHeight="1" x14ac:dyDescent="0.25">
      <c r="A373" s="5" t="str">
        <f t="shared" si="38"/>
        <v>FAIR-D2</v>
      </c>
      <c r="B373" s="4">
        <f t="shared" si="39"/>
        <v>45166</v>
      </c>
      <c r="C373" s="9">
        <f t="shared" si="40"/>
        <v>0.52781250000000002</v>
      </c>
      <c r="D373" s="9">
        <f t="shared" si="41"/>
        <v>45166.527812499997</v>
      </c>
      <c r="E373" s="9" t="str">
        <f t="shared" si="43"/>
        <v>2023-08-28</v>
      </c>
      <c r="F373" s="10" t="s">
        <v>1816</v>
      </c>
      <c r="G373" s="10" t="str">
        <f t="shared" si="42"/>
        <v>FAIR-D2_2023-08-28_12-40-03</v>
      </c>
      <c r="H373" s="10">
        <v>10.914</v>
      </c>
      <c r="I373" s="6">
        <v>17807070</v>
      </c>
      <c r="J373" s="6" t="str">
        <f>IF(OR(COUNTIF(Monitoring!E:E, G373) &gt; 0, COUNTIF(Monitoring!H:H, G373) &gt; 0), "yes", "no")</f>
        <v>yes</v>
      </c>
      <c r="K373" s="81" t="str">
        <f t="shared" si="44"/>
        <v>Z:\FAIR_Device_data\Experiment_AugSep_2023\Video_captures\FAIR-D2\Camera1\2023-08-28\FAIR-D2_2023-08-28_12-40-03.mp4</v>
      </c>
    </row>
    <row r="374" spans="1:11" ht="14.25" customHeight="1" x14ac:dyDescent="0.25">
      <c r="A374" s="5" t="str">
        <f t="shared" si="38"/>
        <v>FAIR-D2</v>
      </c>
      <c r="B374" s="4">
        <f t="shared" si="39"/>
        <v>45166</v>
      </c>
      <c r="C374" s="9">
        <f t="shared" si="40"/>
        <v>0.57002314814814814</v>
      </c>
      <c r="D374" s="9">
        <f t="shared" si="41"/>
        <v>45166.570023148146</v>
      </c>
      <c r="E374" s="9" t="str">
        <f t="shared" si="43"/>
        <v>2023-08-28</v>
      </c>
      <c r="F374" s="10" t="s">
        <v>1817</v>
      </c>
      <c r="G374" s="10" t="str">
        <f t="shared" si="42"/>
        <v>FAIR-D2_2023-08-28_13-40-50</v>
      </c>
      <c r="H374" s="10">
        <v>15.092000000000001</v>
      </c>
      <c r="I374" s="6">
        <v>25724965</v>
      </c>
      <c r="J374" s="6" t="str">
        <f>IF(OR(COUNTIF(Monitoring!E:E, G374) &gt; 0, COUNTIF(Monitoring!H:H, G374) &gt; 0), "yes", "no")</f>
        <v>yes</v>
      </c>
      <c r="K374" s="81" t="str">
        <f t="shared" si="44"/>
        <v>Z:\FAIR_Device_data\Experiment_AugSep_2023\Video_captures\FAIR-D2\Camera1\2023-08-28\FAIR-D2_2023-08-28_13-40-50.mp4</v>
      </c>
    </row>
    <row r="375" spans="1:11" ht="14.25" customHeight="1" x14ac:dyDescent="0.25">
      <c r="A375" s="5" t="str">
        <f t="shared" si="38"/>
        <v>FAIR-D2</v>
      </c>
      <c r="B375" s="4">
        <f t="shared" si="39"/>
        <v>45167</v>
      </c>
      <c r="C375" s="9">
        <f t="shared" si="40"/>
        <v>0.46120370370370373</v>
      </c>
      <c r="D375" s="9">
        <f t="shared" si="41"/>
        <v>45167.4612037037</v>
      </c>
      <c r="E375" s="9" t="str">
        <f t="shared" si="43"/>
        <v>2023-08-29</v>
      </c>
      <c r="F375" s="10" t="s">
        <v>1818</v>
      </c>
      <c r="G375" s="10" t="str">
        <f t="shared" si="42"/>
        <v>FAIR-D2_2023-08-29_11-04-08</v>
      </c>
      <c r="H375" s="10">
        <v>11.834</v>
      </c>
      <c r="I375" s="6">
        <v>18691784</v>
      </c>
      <c r="J375" s="6" t="str">
        <f>IF(OR(COUNTIF(Monitoring!E:E, G375) &gt; 0, COUNTIF(Monitoring!H:H, G375) &gt; 0), "yes", "no")</f>
        <v>no</v>
      </c>
      <c r="K375" s="81" t="str">
        <f t="shared" si="44"/>
        <v>Z:\FAIR_Device_data\Experiment_AugSep_2023\Video_captures\FAIR-D2\Camera1\2023-08-29\FAIR-D2_2023-08-29_11-04-08.mp4</v>
      </c>
    </row>
    <row r="376" spans="1:11" ht="14.25" customHeight="1" x14ac:dyDescent="0.25">
      <c r="A376" s="5" t="str">
        <f t="shared" si="38"/>
        <v>FAIR-D2</v>
      </c>
      <c r="B376" s="4">
        <f t="shared" si="39"/>
        <v>45167</v>
      </c>
      <c r="C376" s="9">
        <f t="shared" si="40"/>
        <v>0.53523148148148147</v>
      </c>
      <c r="D376" s="9">
        <f t="shared" si="41"/>
        <v>45167.535231481481</v>
      </c>
      <c r="E376" s="9" t="str">
        <f t="shared" si="43"/>
        <v>2023-08-29</v>
      </c>
      <c r="F376" s="10" t="s">
        <v>1819</v>
      </c>
      <c r="G376" s="10" t="str">
        <f t="shared" si="42"/>
        <v>FAIR-D2_2023-08-29_12-50-44</v>
      </c>
      <c r="H376" s="10">
        <v>11.047000000000001</v>
      </c>
      <c r="I376" s="6">
        <v>17875248</v>
      </c>
      <c r="J376" s="6" t="str">
        <f>IF(OR(COUNTIF(Monitoring!E:E, G376) &gt; 0, COUNTIF(Monitoring!H:H, G376) &gt; 0), "yes", "no")</f>
        <v>yes</v>
      </c>
      <c r="K376" s="81" t="str">
        <f t="shared" si="44"/>
        <v>Z:\FAIR_Device_data\Experiment_AugSep_2023\Video_captures\FAIR-D2\Camera1\2023-08-29\FAIR-D2_2023-08-29_12-50-44.mp4</v>
      </c>
    </row>
    <row r="377" spans="1:11" ht="14.25" customHeight="1" x14ac:dyDescent="0.25">
      <c r="A377" s="5" t="str">
        <f t="shared" si="38"/>
        <v>FAIR-D2</v>
      </c>
      <c r="B377" s="4">
        <f t="shared" si="39"/>
        <v>45167</v>
      </c>
      <c r="C377" s="9">
        <f t="shared" si="40"/>
        <v>0.57123842592592589</v>
      </c>
      <c r="D377" s="9">
        <f t="shared" si="41"/>
        <v>45167.571238425924</v>
      </c>
      <c r="E377" s="9" t="str">
        <f t="shared" si="43"/>
        <v>2023-08-29</v>
      </c>
      <c r="F377" s="10" t="s">
        <v>1820</v>
      </c>
      <c r="G377" s="10" t="str">
        <f t="shared" si="42"/>
        <v>FAIR-D2_2023-08-29_13-42-35</v>
      </c>
      <c r="H377" s="10">
        <v>11.6</v>
      </c>
      <c r="I377" s="6">
        <v>19243029</v>
      </c>
      <c r="J377" s="6" t="str">
        <f>IF(OR(COUNTIF(Monitoring!E:E, G377) &gt; 0, COUNTIF(Monitoring!H:H, G377) &gt; 0), "yes", "no")</f>
        <v>no</v>
      </c>
      <c r="K377" s="81" t="str">
        <f t="shared" si="44"/>
        <v>Z:\FAIR_Device_data\Experiment_AugSep_2023\Video_captures\FAIR-D2\Camera1\2023-08-29\FAIR-D2_2023-08-29_13-42-35.mp4</v>
      </c>
    </row>
    <row r="378" spans="1:11" ht="14.25" customHeight="1" x14ac:dyDescent="0.25">
      <c r="A378" s="5" t="str">
        <f t="shared" si="38"/>
        <v>FAIR-D2</v>
      </c>
      <c r="B378" s="4">
        <f t="shared" si="39"/>
        <v>45167</v>
      </c>
      <c r="C378" s="9">
        <f t="shared" si="40"/>
        <v>0.57204861111111116</v>
      </c>
      <c r="D378" s="9">
        <f t="shared" si="41"/>
        <v>45167.572048611109</v>
      </c>
      <c r="E378" s="9" t="str">
        <f t="shared" si="43"/>
        <v>2023-08-29</v>
      </c>
      <c r="F378" s="10" t="s">
        <v>1821</v>
      </c>
      <c r="G378" s="10" t="str">
        <f t="shared" si="42"/>
        <v>FAIR-D2_2023-08-29_13-43-45</v>
      </c>
      <c r="H378" s="10">
        <v>26.870999999999999</v>
      </c>
      <c r="I378" s="6">
        <v>46753154</v>
      </c>
      <c r="J378" s="6" t="str">
        <f>IF(OR(COUNTIF(Monitoring!E:E, G378) &gt; 0, COUNTIF(Monitoring!H:H, G378) &gt; 0), "yes", "no")</f>
        <v>no</v>
      </c>
      <c r="K378" s="81" t="str">
        <f t="shared" si="44"/>
        <v>Z:\FAIR_Device_data\Experiment_AugSep_2023\Video_captures\FAIR-D2\Camera1\2023-08-29\FAIR-D2_2023-08-29_13-43-45.mp4</v>
      </c>
    </row>
    <row r="379" spans="1:11" ht="14.25" customHeight="1" x14ac:dyDescent="0.25">
      <c r="A379" s="5" t="str">
        <f t="shared" si="38"/>
        <v>FAIR-D2</v>
      </c>
      <c r="B379" s="4">
        <f t="shared" si="39"/>
        <v>45168</v>
      </c>
      <c r="C379" s="9">
        <f t="shared" si="40"/>
        <v>0.47206018518518517</v>
      </c>
      <c r="D379" s="9">
        <f t="shared" si="41"/>
        <v>45168.472060185188</v>
      </c>
      <c r="E379" s="9" t="str">
        <f t="shared" si="43"/>
        <v>2023-08-30</v>
      </c>
      <c r="F379" s="10" t="s">
        <v>1822</v>
      </c>
      <c r="G379" s="10" t="str">
        <f t="shared" si="42"/>
        <v>FAIR-D2_2023-08-30_11-19-46</v>
      </c>
      <c r="H379" s="10">
        <v>11.86</v>
      </c>
      <c r="I379" s="6">
        <v>20183623</v>
      </c>
      <c r="J379" s="6" t="str">
        <f>IF(OR(COUNTIF(Monitoring!E:E, G379) &gt; 0, COUNTIF(Monitoring!H:H, G379) &gt; 0), "yes", "no")</f>
        <v>no</v>
      </c>
      <c r="K379" s="81" t="str">
        <f t="shared" si="44"/>
        <v>Z:\FAIR_Device_data\Experiment_AugSep_2023\Video_captures\FAIR-D2\Camera1\2023-08-30\FAIR-D2_2023-08-30_11-19-46.mp4</v>
      </c>
    </row>
    <row r="380" spans="1:11" ht="14.25" customHeight="1" x14ac:dyDescent="0.25">
      <c r="A380" s="5" t="str">
        <f t="shared" si="38"/>
        <v>FAIR-D2</v>
      </c>
      <c r="B380" s="4">
        <f t="shared" si="39"/>
        <v>45168</v>
      </c>
      <c r="C380" s="9">
        <f t="shared" si="40"/>
        <v>0.47273148148148147</v>
      </c>
      <c r="D380" s="9">
        <f t="shared" si="41"/>
        <v>45168.472731481481</v>
      </c>
      <c r="E380" s="9" t="str">
        <f t="shared" si="43"/>
        <v>2023-08-30</v>
      </c>
      <c r="F380" s="10" t="s">
        <v>1823</v>
      </c>
      <c r="G380" s="10" t="str">
        <f t="shared" si="42"/>
        <v>FAIR-D2_2023-08-30_11-20-44</v>
      </c>
      <c r="H380" s="10">
        <v>27.286999999999999</v>
      </c>
      <c r="I380" s="6">
        <v>48028565</v>
      </c>
      <c r="J380" s="6" t="str">
        <f>IF(OR(COUNTIF(Monitoring!E:E, G380) &gt; 0, COUNTIF(Monitoring!H:H, G380) &gt; 0), "yes", "no")</f>
        <v>yes</v>
      </c>
      <c r="K380" s="81" t="str">
        <f t="shared" si="44"/>
        <v>Z:\FAIR_Device_data\Experiment_AugSep_2023\Video_captures\FAIR-D2\Camera1\2023-08-30\FAIR-D2_2023-08-30_11-20-44.mp4</v>
      </c>
    </row>
    <row r="381" spans="1:11" ht="14.25" customHeight="1" x14ac:dyDescent="0.25">
      <c r="A381" s="5" t="str">
        <f t="shared" si="38"/>
        <v>FAIR-D2</v>
      </c>
      <c r="B381" s="4">
        <f t="shared" si="39"/>
        <v>45168</v>
      </c>
      <c r="C381" s="9">
        <f t="shared" si="40"/>
        <v>0.47347222222222224</v>
      </c>
      <c r="D381" s="9">
        <f t="shared" si="41"/>
        <v>45168.47347222222</v>
      </c>
      <c r="E381" s="9" t="str">
        <f t="shared" si="43"/>
        <v>2023-08-30</v>
      </c>
      <c r="F381" s="10" t="s">
        <v>1824</v>
      </c>
      <c r="G381" s="10" t="str">
        <f t="shared" si="42"/>
        <v>FAIR-D2_2023-08-30_11-21-48</v>
      </c>
      <c r="H381" s="10">
        <v>12.233000000000001</v>
      </c>
      <c r="I381" s="6">
        <v>18959418</v>
      </c>
      <c r="J381" s="6" t="str">
        <f>IF(OR(COUNTIF(Monitoring!E:E, G381) &gt; 0, COUNTIF(Monitoring!H:H, G381) &gt; 0), "yes", "no")</f>
        <v>no</v>
      </c>
      <c r="K381" s="81" t="str">
        <f t="shared" si="44"/>
        <v>Z:\FAIR_Device_data\Experiment_AugSep_2023\Video_captures\FAIR-D2\Camera1\2023-08-30\FAIR-D2_2023-08-30_11-21-48.mp4</v>
      </c>
    </row>
    <row r="382" spans="1:11" ht="14.25" customHeight="1" x14ac:dyDescent="0.25">
      <c r="A382" s="5" t="str">
        <f t="shared" si="38"/>
        <v>FAIR-D2</v>
      </c>
      <c r="B382" s="4">
        <f t="shared" si="39"/>
        <v>45168</v>
      </c>
      <c r="C382" s="9">
        <f t="shared" si="40"/>
        <v>0.47535879629629629</v>
      </c>
      <c r="D382" s="9">
        <f t="shared" si="41"/>
        <v>45168.475358796299</v>
      </c>
      <c r="E382" s="9" t="str">
        <f t="shared" si="43"/>
        <v>2023-08-30</v>
      </c>
      <c r="F382" s="10" t="s">
        <v>1825</v>
      </c>
      <c r="G382" s="10" t="str">
        <f t="shared" si="42"/>
        <v>FAIR-D2_2023-08-30_11-24-31</v>
      </c>
      <c r="H382" s="10">
        <v>41.45</v>
      </c>
      <c r="I382" s="6">
        <v>68590947</v>
      </c>
      <c r="J382" s="6" t="str">
        <f>IF(OR(COUNTIF(Monitoring!E:E, G382) &gt; 0, COUNTIF(Monitoring!H:H, G382) &gt; 0), "yes", "no")</f>
        <v>no</v>
      </c>
      <c r="K382" s="81" t="str">
        <f t="shared" si="44"/>
        <v>Z:\FAIR_Device_data\Experiment_AugSep_2023\Video_captures\FAIR-D2\Camera1\2023-08-30\FAIR-D2_2023-08-30_11-24-31.mp4</v>
      </c>
    </row>
    <row r="383" spans="1:11" ht="14.25" customHeight="1" x14ac:dyDescent="0.25">
      <c r="A383" s="5" t="str">
        <f t="shared" si="38"/>
        <v>FAIR-D2</v>
      </c>
      <c r="B383" s="4">
        <f t="shared" si="39"/>
        <v>45168</v>
      </c>
      <c r="C383" s="9">
        <f t="shared" si="40"/>
        <v>0.49496527777777777</v>
      </c>
      <c r="D383" s="9">
        <f t="shared" si="41"/>
        <v>45168.49496527778</v>
      </c>
      <c r="E383" s="9" t="str">
        <f t="shared" si="43"/>
        <v>2023-08-30</v>
      </c>
      <c r="F383" s="10" t="s">
        <v>1826</v>
      </c>
      <c r="G383" s="10" t="str">
        <f t="shared" si="42"/>
        <v>FAIR-D2_2023-08-30_11-52-45</v>
      </c>
      <c r="H383" s="10">
        <v>22.167000000000002</v>
      </c>
      <c r="I383" s="6">
        <v>37155139</v>
      </c>
      <c r="J383" s="6" t="str">
        <f>IF(OR(COUNTIF(Monitoring!E:E, G383) &gt; 0, COUNTIF(Monitoring!H:H, G383) &gt; 0), "yes", "no")</f>
        <v>no</v>
      </c>
      <c r="K383" s="81" t="str">
        <f t="shared" si="44"/>
        <v>Z:\FAIR_Device_data\Experiment_AugSep_2023\Video_captures\FAIR-D2\Camera1\2023-08-30\FAIR-D2_2023-08-30_11-52-45.mp4</v>
      </c>
    </row>
    <row r="384" spans="1:11" ht="14.25" customHeight="1" x14ac:dyDescent="0.25">
      <c r="A384" s="5" t="str">
        <f t="shared" si="38"/>
        <v>FAIR-D2</v>
      </c>
      <c r="B384" s="4">
        <f t="shared" si="39"/>
        <v>45168</v>
      </c>
      <c r="C384" s="9">
        <f t="shared" si="40"/>
        <v>0.52140046296296294</v>
      </c>
      <c r="D384" s="9">
        <f t="shared" si="41"/>
        <v>45168.52140046296</v>
      </c>
      <c r="E384" s="9" t="str">
        <f t="shared" si="43"/>
        <v>2023-08-30</v>
      </c>
      <c r="F384" s="10" t="s">
        <v>1827</v>
      </c>
      <c r="G384" s="10" t="str">
        <f t="shared" si="42"/>
        <v>FAIR-D2_2023-08-30_12-30-49</v>
      </c>
      <c r="H384" s="10">
        <v>22.33</v>
      </c>
      <c r="I384" s="6">
        <v>40257798</v>
      </c>
      <c r="J384" s="6" t="str">
        <f>IF(OR(COUNTIF(Monitoring!E:E, G384) &gt; 0, COUNTIF(Monitoring!H:H, G384) &gt; 0), "yes", "no")</f>
        <v>yes</v>
      </c>
      <c r="K384" s="81" t="str">
        <f t="shared" si="44"/>
        <v>Z:\FAIR_Device_data\Experiment_AugSep_2023\Video_captures\FAIR-D2\Camera1\2023-08-30\FAIR-D2_2023-08-30_12-30-49.mp4</v>
      </c>
    </row>
    <row r="385" spans="1:11" ht="14.25" customHeight="1" x14ac:dyDescent="0.25">
      <c r="A385" s="5" t="str">
        <f t="shared" si="38"/>
        <v>FAIR-D2</v>
      </c>
      <c r="B385" s="4">
        <f t="shared" si="39"/>
        <v>45168</v>
      </c>
      <c r="C385" s="9">
        <f t="shared" si="40"/>
        <v>0.5226736111111111</v>
      </c>
      <c r="D385" s="9">
        <f t="shared" si="41"/>
        <v>45168.522673611114</v>
      </c>
      <c r="E385" s="9" t="str">
        <f t="shared" si="43"/>
        <v>2023-08-30</v>
      </c>
      <c r="F385" s="10" t="s">
        <v>1828</v>
      </c>
      <c r="G385" s="10" t="str">
        <f t="shared" si="42"/>
        <v>FAIR-D2_2023-08-30_12-32-39</v>
      </c>
      <c r="H385" s="10">
        <v>12.053000000000001</v>
      </c>
      <c r="I385" s="6">
        <v>20690245</v>
      </c>
      <c r="J385" s="6" t="str">
        <f>IF(OR(COUNTIF(Monitoring!E:E, G385) &gt; 0, COUNTIF(Monitoring!H:H, G385) &gt; 0), "yes", "no")</f>
        <v>no</v>
      </c>
      <c r="K385" s="81" t="str">
        <f t="shared" si="44"/>
        <v>Z:\FAIR_Device_data\Experiment_AugSep_2023\Video_captures\FAIR-D2\Camera1\2023-08-30\FAIR-D2_2023-08-30_12-32-39.mp4</v>
      </c>
    </row>
    <row r="386" spans="1:11" ht="14.25" customHeight="1" x14ac:dyDescent="0.25">
      <c r="A386" s="5" t="str">
        <f t="shared" ref="A386:A449" si="45">+LEFT(G386,7)</f>
        <v>FAIR-D2</v>
      </c>
      <c r="B386" s="4">
        <f t="shared" ref="B386:B449" si="46">VALUE(MID(G386,FIND("_",G386)+1,10))</f>
        <v>45168</v>
      </c>
      <c r="C386" s="9">
        <f t="shared" ref="C386:C449" si="47">IF(ISBLANK(G386),"",TIME(LEFT(RIGHT(G386,8),2),LEFT(RIGHT(G386,5),2),RIGHT(G386,2)))</f>
        <v>0.52493055555555557</v>
      </c>
      <c r="D386" s="9">
        <f t="shared" ref="D386:D449" si="48">+B386+C386</f>
        <v>45168.524930555555</v>
      </c>
      <c r="E386" s="9" t="str">
        <f t="shared" si="43"/>
        <v>2023-08-30</v>
      </c>
      <c r="F386" s="10" t="s">
        <v>1829</v>
      </c>
      <c r="G386" s="10" t="str">
        <f t="shared" ref="G386:G449" si="49">+LEFT(F386,27)</f>
        <v>FAIR-D2_2023-08-30_12-35-54</v>
      </c>
      <c r="H386" s="10">
        <v>14.757999999999999</v>
      </c>
      <c r="I386" s="6">
        <v>24811062</v>
      </c>
      <c r="J386" s="6" t="str">
        <f>IF(OR(COUNTIF(Monitoring!E:E, G386) &gt; 0, COUNTIF(Monitoring!H:H, G386) &gt; 0), "yes", "no")</f>
        <v>yes</v>
      </c>
      <c r="K386" s="81" t="str">
        <f t="shared" si="44"/>
        <v>Z:\FAIR_Device_data\Experiment_AugSep_2023\Video_captures\FAIR-D2\Camera1\2023-08-30\FAIR-D2_2023-08-30_12-35-54.mp4</v>
      </c>
    </row>
    <row r="387" spans="1:11" ht="14.25" customHeight="1" x14ac:dyDescent="0.25">
      <c r="A387" s="5" t="str">
        <f t="shared" si="45"/>
        <v>FAIR-D2</v>
      </c>
      <c r="B387" s="4">
        <f t="shared" si="46"/>
        <v>45168</v>
      </c>
      <c r="C387" s="9">
        <f t="shared" si="47"/>
        <v>0.52916666666666667</v>
      </c>
      <c r="D387" s="9">
        <f t="shared" si="48"/>
        <v>45168.529166666667</v>
      </c>
      <c r="E387" s="9" t="str">
        <f t="shared" ref="E387:E450" si="50">+_xlfn.CONCAT(YEAR(B387),"-",TEXT(MONTH(B387),"00"),"-",TEXT(DAY(B387),"00"))</f>
        <v>2023-08-30</v>
      </c>
      <c r="F387" s="10" t="s">
        <v>1830</v>
      </c>
      <c r="G387" s="10" t="str">
        <f t="shared" si="49"/>
        <v>FAIR-D2_2023-08-30_12-42-00</v>
      </c>
      <c r="H387" s="10">
        <v>13.061999999999999</v>
      </c>
      <c r="I387" s="6">
        <v>21496353</v>
      </c>
      <c r="J387" s="6" t="str">
        <f>IF(OR(COUNTIF(Monitoring!E:E, G387) &gt; 0, COUNTIF(Monitoring!H:H, G387) &gt; 0), "yes", "no")</f>
        <v>no</v>
      </c>
      <c r="K387" s="81" t="str">
        <f t="shared" ref="K387:K450" si="51">HYPERLINK(_xlfn.CONCAT("Z:\FAIR_Device_data\Experiment_AugSep_2023","\","Video_captures","\",A387,"\","Camera1","\",E387,"\",F387))</f>
        <v>Z:\FAIR_Device_data\Experiment_AugSep_2023\Video_captures\FAIR-D2\Camera1\2023-08-30\FAIR-D2_2023-08-30_12-42-00.mp4</v>
      </c>
    </row>
    <row r="388" spans="1:11" ht="14.25" customHeight="1" x14ac:dyDescent="0.25">
      <c r="A388" s="5" t="str">
        <f t="shared" si="45"/>
        <v>FAIR-D2</v>
      </c>
      <c r="B388" s="4">
        <f t="shared" si="46"/>
        <v>45168</v>
      </c>
      <c r="C388" s="9">
        <f t="shared" si="47"/>
        <v>0.52984953703703708</v>
      </c>
      <c r="D388" s="9">
        <f t="shared" si="48"/>
        <v>45168.529849537037</v>
      </c>
      <c r="E388" s="9" t="str">
        <f t="shared" si="50"/>
        <v>2023-08-30</v>
      </c>
      <c r="F388" s="10" t="s">
        <v>1831</v>
      </c>
      <c r="G388" s="10" t="str">
        <f t="shared" si="49"/>
        <v>FAIR-D2_2023-08-30_12-42-59</v>
      </c>
      <c r="H388" s="10">
        <v>15.494</v>
      </c>
      <c r="I388" s="6">
        <v>27510462</v>
      </c>
      <c r="J388" s="6" t="str">
        <f>IF(OR(COUNTIF(Monitoring!E:E, G388) &gt; 0, COUNTIF(Monitoring!H:H, G388) &gt; 0), "yes", "no")</f>
        <v>no</v>
      </c>
      <c r="K388" s="81" t="str">
        <f t="shared" si="51"/>
        <v>Z:\FAIR_Device_data\Experiment_AugSep_2023\Video_captures\FAIR-D2\Camera1\2023-08-30\FAIR-D2_2023-08-30_12-42-59.mp4</v>
      </c>
    </row>
    <row r="389" spans="1:11" ht="14.25" customHeight="1" x14ac:dyDescent="0.25">
      <c r="A389" s="5" t="str">
        <f t="shared" si="45"/>
        <v>FAIR-D2</v>
      </c>
      <c r="B389" s="4">
        <f t="shared" si="46"/>
        <v>45168</v>
      </c>
      <c r="C389" s="9">
        <f t="shared" si="47"/>
        <v>0.53101851851851856</v>
      </c>
      <c r="D389" s="9">
        <f t="shared" si="48"/>
        <v>45168.531018518515</v>
      </c>
      <c r="E389" s="9" t="str">
        <f t="shared" si="50"/>
        <v>2023-08-30</v>
      </c>
      <c r="F389" s="10" t="s">
        <v>1832</v>
      </c>
      <c r="G389" s="10" t="str">
        <f t="shared" si="49"/>
        <v>FAIR-D2_2023-08-30_12-44-40</v>
      </c>
      <c r="H389" s="10">
        <v>12.598000000000001</v>
      </c>
      <c r="I389" s="6">
        <v>22038333</v>
      </c>
      <c r="J389" s="6" t="str">
        <f>IF(OR(COUNTIF(Monitoring!E:E, G389) &gt; 0, COUNTIF(Monitoring!H:H, G389) &gt; 0), "yes", "no")</f>
        <v>no</v>
      </c>
      <c r="K389" s="81" t="str">
        <f t="shared" si="51"/>
        <v>Z:\FAIR_Device_data\Experiment_AugSep_2023\Video_captures\FAIR-D2\Camera1\2023-08-30\FAIR-D2_2023-08-30_12-44-40.mp4</v>
      </c>
    </row>
    <row r="390" spans="1:11" ht="14.25" customHeight="1" x14ac:dyDescent="0.25">
      <c r="A390" s="5" t="str">
        <f t="shared" si="45"/>
        <v>FAIR-D2</v>
      </c>
      <c r="B390" s="4">
        <f t="shared" si="46"/>
        <v>45168</v>
      </c>
      <c r="C390" s="9">
        <f t="shared" si="47"/>
        <v>0.53178240740740745</v>
      </c>
      <c r="D390" s="9">
        <f t="shared" si="48"/>
        <v>45168.531782407408</v>
      </c>
      <c r="E390" s="9" t="str">
        <f t="shared" si="50"/>
        <v>2023-08-30</v>
      </c>
      <c r="F390" s="10" t="s">
        <v>1833</v>
      </c>
      <c r="G390" s="10" t="str">
        <f t="shared" si="49"/>
        <v>FAIR-D2_2023-08-30_12-45-46</v>
      </c>
      <c r="H390" s="10">
        <v>11.928000000000001</v>
      </c>
      <c r="I390" s="6">
        <v>19674398</v>
      </c>
      <c r="J390" s="6" t="str">
        <f>IF(OR(COUNTIF(Monitoring!E:E, G390) &gt; 0, COUNTIF(Monitoring!H:H, G390) &gt; 0), "yes", "no")</f>
        <v>no</v>
      </c>
      <c r="K390" s="81" t="str">
        <f t="shared" si="51"/>
        <v>Z:\FAIR_Device_data\Experiment_AugSep_2023\Video_captures\FAIR-D2\Camera1\2023-08-30\FAIR-D2_2023-08-30_12-45-46.mp4</v>
      </c>
    </row>
    <row r="391" spans="1:11" ht="14.25" customHeight="1" x14ac:dyDescent="0.25">
      <c r="A391" s="5" t="str">
        <f t="shared" si="45"/>
        <v>FAIR-D2</v>
      </c>
      <c r="B391" s="4">
        <f t="shared" si="46"/>
        <v>45168</v>
      </c>
      <c r="C391" s="9">
        <f t="shared" si="47"/>
        <v>0.53508101851851853</v>
      </c>
      <c r="D391" s="9">
        <f t="shared" si="48"/>
        <v>45168.535081018519</v>
      </c>
      <c r="E391" s="9" t="str">
        <f t="shared" si="50"/>
        <v>2023-08-30</v>
      </c>
      <c r="F391" s="10" t="s">
        <v>1834</v>
      </c>
      <c r="G391" s="10" t="str">
        <f t="shared" si="49"/>
        <v>FAIR-D2_2023-08-30_12-50-31</v>
      </c>
      <c r="H391" s="10">
        <v>31.125</v>
      </c>
      <c r="I391" s="6">
        <v>54768443</v>
      </c>
      <c r="J391" s="6" t="str">
        <f>IF(OR(COUNTIF(Monitoring!E:E, G391) &gt; 0, COUNTIF(Monitoring!H:H, G391) &gt; 0), "yes", "no")</f>
        <v>no</v>
      </c>
      <c r="K391" s="81" t="str">
        <f t="shared" si="51"/>
        <v>Z:\FAIR_Device_data\Experiment_AugSep_2023\Video_captures\FAIR-D2\Camera1\2023-08-30\FAIR-D2_2023-08-30_12-50-31.mp4</v>
      </c>
    </row>
    <row r="392" spans="1:11" ht="14.25" customHeight="1" x14ac:dyDescent="0.25">
      <c r="A392" s="5" t="str">
        <f t="shared" si="45"/>
        <v>FAIR-D2</v>
      </c>
      <c r="B392" s="4">
        <f t="shared" si="46"/>
        <v>45168</v>
      </c>
      <c r="C392" s="9">
        <f t="shared" si="47"/>
        <v>0.53759259259259262</v>
      </c>
      <c r="D392" s="9">
        <f t="shared" si="48"/>
        <v>45168.537592592591</v>
      </c>
      <c r="E392" s="9" t="str">
        <f t="shared" si="50"/>
        <v>2023-08-30</v>
      </c>
      <c r="F392" s="10" t="s">
        <v>1835</v>
      </c>
      <c r="G392" s="10" t="str">
        <f t="shared" si="49"/>
        <v>FAIR-D2_2023-08-30_12-54-08</v>
      </c>
      <c r="H392" s="10">
        <v>12.696</v>
      </c>
      <c r="I392" s="6">
        <v>21626620</v>
      </c>
      <c r="J392" s="6" t="str">
        <f>IF(OR(COUNTIF(Monitoring!E:E, G392) &gt; 0, COUNTIF(Monitoring!H:H, G392) &gt; 0), "yes", "no")</f>
        <v>no</v>
      </c>
      <c r="K392" s="81" t="str">
        <f t="shared" si="51"/>
        <v>Z:\FAIR_Device_data\Experiment_AugSep_2023\Video_captures\FAIR-D2\Camera1\2023-08-30\FAIR-D2_2023-08-30_12-54-08.mp4</v>
      </c>
    </row>
    <row r="393" spans="1:11" ht="14.25" customHeight="1" x14ac:dyDescent="0.25">
      <c r="A393" s="5" t="str">
        <f t="shared" si="45"/>
        <v>FAIR-D2</v>
      </c>
      <c r="B393" s="4">
        <f t="shared" si="46"/>
        <v>45168</v>
      </c>
      <c r="C393" s="9">
        <f t="shared" si="47"/>
        <v>0.53832175925925929</v>
      </c>
      <c r="D393" s="9">
        <f t="shared" si="48"/>
        <v>45168.538321759261</v>
      </c>
      <c r="E393" s="9" t="str">
        <f t="shared" si="50"/>
        <v>2023-08-30</v>
      </c>
      <c r="F393" s="10" t="s">
        <v>1836</v>
      </c>
      <c r="G393" s="10" t="str">
        <f t="shared" si="49"/>
        <v>FAIR-D2_2023-08-30_12-55-11</v>
      </c>
      <c r="H393" s="10">
        <v>222.44399999999999</v>
      </c>
      <c r="I393" s="6">
        <v>420271770</v>
      </c>
      <c r="J393" s="6" t="str">
        <f>IF(OR(COUNTIF(Monitoring!E:E, G393) &gt; 0, COUNTIF(Monitoring!H:H, G393) &gt; 0), "yes", "no")</f>
        <v>yes</v>
      </c>
      <c r="K393" s="81" t="str">
        <f t="shared" si="51"/>
        <v>Z:\FAIR_Device_data\Experiment_AugSep_2023\Video_captures\FAIR-D2\Camera1\2023-08-30\FAIR-D2_2023-08-30_12-55-11.mp4</v>
      </c>
    </row>
    <row r="394" spans="1:11" ht="14.25" customHeight="1" x14ac:dyDescent="0.25">
      <c r="A394" s="5" t="str">
        <f t="shared" si="45"/>
        <v>FAIR-D2</v>
      </c>
      <c r="B394" s="4">
        <f t="shared" si="46"/>
        <v>45168</v>
      </c>
      <c r="C394" s="9">
        <f t="shared" si="47"/>
        <v>0.54296296296296298</v>
      </c>
      <c r="D394" s="9">
        <f t="shared" si="48"/>
        <v>45168.542962962965</v>
      </c>
      <c r="E394" s="9" t="str">
        <f t="shared" si="50"/>
        <v>2023-08-30</v>
      </c>
      <c r="F394" s="10" t="s">
        <v>1837</v>
      </c>
      <c r="G394" s="10" t="str">
        <f t="shared" si="49"/>
        <v>FAIR-D2_2023-08-30_13-01-52</v>
      </c>
      <c r="H394" s="10">
        <v>15.654999999999999</v>
      </c>
      <c r="I394" s="6">
        <v>27167490</v>
      </c>
      <c r="J394" s="6" t="str">
        <f>IF(OR(COUNTIF(Monitoring!E:E, G394) &gt; 0, COUNTIF(Monitoring!H:H, G394) &gt; 0), "yes", "no")</f>
        <v>yes</v>
      </c>
      <c r="K394" s="81" t="str">
        <f t="shared" si="51"/>
        <v>Z:\FAIR_Device_data\Experiment_AugSep_2023\Video_captures\FAIR-D2\Camera1\2023-08-30\FAIR-D2_2023-08-30_13-01-52.mp4</v>
      </c>
    </row>
    <row r="395" spans="1:11" ht="14.25" customHeight="1" x14ac:dyDescent="0.25">
      <c r="A395" s="5" t="str">
        <f t="shared" si="45"/>
        <v>FAIR-D2</v>
      </c>
      <c r="B395" s="4">
        <f t="shared" si="46"/>
        <v>45168</v>
      </c>
      <c r="C395" s="9">
        <f t="shared" si="47"/>
        <v>0.54644675925925923</v>
      </c>
      <c r="D395" s="9">
        <f t="shared" si="48"/>
        <v>45168.546446759261</v>
      </c>
      <c r="E395" s="9" t="str">
        <f t="shared" si="50"/>
        <v>2023-08-30</v>
      </c>
      <c r="F395" s="10" t="s">
        <v>1838</v>
      </c>
      <c r="G395" s="10" t="str">
        <f t="shared" si="49"/>
        <v>FAIR-D2_2023-08-30_13-06-53</v>
      </c>
      <c r="H395" s="10">
        <v>10.396000000000001</v>
      </c>
      <c r="I395" s="6">
        <v>17231654</v>
      </c>
      <c r="J395" s="6" t="str">
        <f>IF(OR(COUNTIF(Monitoring!E:E, G395) &gt; 0, COUNTIF(Monitoring!H:H, G395) &gt; 0), "yes", "no")</f>
        <v>yes</v>
      </c>
      <c r="K395" s="81" t="str">
        <f t="shared" si="51"/>
        <v>Z:\FAIR_Device_data\Experiment_AugSep_2023\Video_captures\FAIR-D2\Camera1\2023-08-30\FAIR-D2_2023-08-30_13-06-53.mp4</v>
      </c>
    </row>
    <row r="396" spans="1:11" ht="14.25" customHeight="1" x14ac:dyDescent="0.25">
      <c r="A396" s="5" t="str">
        <f t="shared" si="45"/>
        <v>FAIR-D2</v>
      </c>
      <c r="B396" s="4">
        <f t="shared" si="46"/>
        <v>45168</v>
      </c>
      <c r="C396" s="9">
        <f t="shared" si="47"/>
        <v>0.55231481481481481</v>
      </c>
      <c r="D396" s="9">
        <f t="shared" si="48"/>
        <v>45168.552314814813</v>
      </c>
      <c r="E396" s="9" t="str">
        <f t="shared" si="50"/>
        <v>2023-08-30</v>
      </c>
      <c r="F396" s="10" t="s">
        <v>1839</v>
      </c>
      <c r="G396" s="10" t="str">
        <f t="shared" si="49"/>
        <v>FAIR-D2_2023-08-30_13-15-20</v>
      </c>
      <c r="H396" s="10">
        <v>11.769</v>
      </c>
      <c r="I396" s="6">
        <v>19576621</v>
      </c>
      <c r="J396" s="6" t="str">
        <f>IF(OR(COUNTIF(Monitoring!E:E, G396) &gt; 0, COUNTIF(Monitoring!H:H, G396) &gt; 0), "yes", "no")</f>
        <v>no</v>
      </c>
      <c r="K396" s="81" t="str">
        <f t="shared" si="51"/>
        <v>Z:\FAIR_Device_data\Experiment_AugSep_2023\Video_captures\FAIR-D2\Camera1\2023-08-30\FAIR-D2_2023-08-30_13-15-20.mp4</v>
      </c>
    </row>
    <row r="397" spans="1:11" ht="14.25" customHeight="1" x14ac:dyDescent="0.25">
      <c r="A397" s="5" t="str">
        <f t="shared" si="45"/>
        <v>FAIR-D2</v>
      </c>
      <c r="B397" s="4">
        <f t="shared" si="46"/>
        <v>45168</v>
      </c>
      <c r="C397" s="9">
        <f t="shared" si="47"/>
        <v>0.56917824074074075</v>
      </c>
      <c r="D397" s="9">
        <f t="shared" si="48"/>
        <v>45168.569178240738</v>
      </c>
      <c r="E397" s="9" t="str">
        <f t="shared" si="50"/>
        <v>2023-08-30</v>
      </c>
      <c r="F397" s="10" t="s">
        <v>1840</v>
      </c>
      <c r="G397" s="10" t="str">
        <f t="shared" si="49"/>
        <v>FAIR-D2_2023-08-30_13-39-37</v>
      </c>
      <c r="H397" s="10">
        <v>24.963999999999999</v>
      </c>
      <c r="I397" s="6">
        <v>42080252</v>
      </c>
      <c r="J397" s="6" t="str">
        <f>IF(OR(COUNTIF(Monitoring!E:E, G397) &gt; 0, COUNTIF(Monitoring!H:H, G397) &gt; 0), "yes", "no")</f>
        <v>yes</v>
      </c>
      <c r="K397" s="81" t="str">
        <f t="shared" si="51"/>
        <v>Z:\FAIR_Device_data\Experiment_AugSep_2023\Video_captures\FAIR-D2\Camera1\2023-08-30\FAIR-D2_2023-08-30_13-39-37.mp4</v>
      </c>
    </row>
    <row r="398" spans="1:11" ht="14.25" customHeight="1" x14ac:dyDescent="0.25">
      <c r="A398" s="5" t="str">
        <f t="shared" si="45"/>
        <v>FAIR-D2</v>
      </c>
      <c r="B398" s="4">
        <f t="shared" si="46"/>
        <v>45168</v>
      </c>
      <c r="C398" s="9">
        <f t="shared" si="47"/>
        <v>0.58924768518518522</v>
      </c>
      <c r="D398" s="9">
        <f t="shared" si="48"/>
        <v>45168.589247685188</v>
      </c>
      <c r="E398" s="9" t="str">
        <f t="shared" si="50"/>
        <v>2023-08-30</v>
      </c>
      <c r="F398" s="10" t="s">
        <v>1841</v>
      </c>
      <c r="G398" s="10" t="str">
        <f t="shared" si="49"/>
        <v>FAIR-D2_2023-08-30_14-08-31</v>
      </c>
      <c r="H398" s="10">
        <v>16.591000000000001</v>
      </c>
      <c r="I398" s="6">
        <v>30299471</v>
      </c>
      <c r="J398" s="6" t="str">
        <f>IF(OR(COUNTIF(Monitoring!E:E, G398) &gt; 0, COUNTIF(Monitoring!H:H, G398) &gt; 0), "yes", "no")</f>
        <v>no</v>
      </c>
      <c r="K398" s="81" t="str">
        <f t="shared" si="51"/>
        <v>Z:\FAIR_Device_data\Experiment_AugSep_2023\Video_captures\FAIR-D2\Camera1\2023-08-30\FAIR-D2_2023-08-30_14-08-31.mp4</v>
      </c>
    </row>
    <row r="399" spans="1:11" ht="14.25" customHeight="1" x14ac:dyDescent="0.25">
      <c r="A399" s="5" t="str">
        <f t="shared" si="45"/>
        <v>FAIR-D2</v>
      </c>
      <c r="B399" s="4">
        <f t="shared" si="46"/>
        <v>45168</v>
      </c>
      <c r="C399" s="9">
        <f t="shared" si="47"/>
        <v>0.60375000000000001</v>
      </c>
      <c r="D399" s="9">
        <f t="shared" si="48"/>
        <v>45168.603750000002</v>
      </c>
      <c r="E399" s="9" t="str">
        <f t="shared" si="50"/>
        <v>2023-08-30</v>
      </c>
      <c r="F399" s="10" t="s">
        <v>1842</v>
      </c>
      <c r="G399" s="10" t="str">
        <f t="shared" si="49"/>
        <v>FAIR-D2_2023-08-30_14-29-24</v>
      </c>
      <c r="H399" s="10">
        <v>22.488</v>
      </c>
      <c r="I399" s="6">
        <v>42058784</v>
      </c>
      <c r="J399" s="6" t="str">
        <f>IF(OR(COUNTIF(Monitoring!E:E, G399) &gt; 0, COUNTIF(Monitoring!H:H, G399) &gt; 0), "yes", "no")</f>
        <v>yes</v>
      </c>
      <c r="K399" s="81" t="str">
        <f t="shared" si="51"/>
        <v>Z:\FAIR_Device_data\Experiment_AugSep_2023\Video_captures\FAIR-D2\Camera1\2023-08-30\FAIR-D2_2023-08-30_14-29-24.mp4</v>
      </c>
    </row>
    <row r="400" spans="1:11" ht="14.25" customHeight="1" x14ac:dyDescent="0.25">
      <c r="A400" s="5" t="str">
        <f t="shared" si="45"/>
        <v>FAIR-D2</v>
      </c>
      <c r="B400" s="4">
        <f t="shared" si="46"/>
        <v>45168</v>
      </c>
      <c r="C400" s="9">
        <f t="shared" si="47"/>
        <v>0.61577546296296293</v>
      </c>
      <c r="D400" s="9">
        <f t="shared" si="48"/>
        <v>45168.61577546296</v>
      </c>
      <c r="E400" s="9" t="str">
        <f t="shared" si="50"/>
        <v>2023-08-30</v>
      </c>
      <c r="F400" s="10" t="s">
        <v>1843</v>
      </c>
      <c r="G400" s="10" t="str">
        <f t="shared" si="49"/>
        <v>FAIR-D2_2023-08-30_14-46-43</v>
      </c>
      <c r="H400" s="10">
        <v>10.606999999999999</v>
      </c>
      <c r="I400" s="6">
        <v>17094917</v>
      </c>
      <c r="J400" s="6" t="str">
        <f>IF(OR(COUNTIF(Monitoring!E:E, G400) &gt; 0, COUNTIF(Monitoring!H:H, G400) &gt; 0), "yes", "no")</f>
        <v>yes</v>
      </c>
      <c r="K400" s="81" t="str">
        <f t="shared" si="51"/>
        <v>Z:\FAIR_Device_data\Experiment_AugSep_2023\Video_captures\FAIR-D2\Camera1\2023-08-30\FAIR-D2_2023-08-30_14-46-43.mp4</v>
      </c>
    </row>
    <row r="401" spans="1:11" ht="14.25" customHeight="1" x14ac:dyDescent="0.25">
      <c r="A401" s="5" t="str">
        <f t="shared" si="45"/>
        <v>FAIR-D2</v>
      </c>
      <c r="B401" s="4">
        <f t="shared" si="46"/>
        <v>45168</v>
      </c>
      <c r="C401" s="9">
        <f t="shared" si="47"/>
        <v>0.63833333333333331</v>
      </c>
      <c r="D401" s="9">
        <f t="shared" si="48"/>
        <v>45168.638333333336</v>
      </c>
      <c r="E401" s="9" t="str">
        <f t="shared" si="50"/>
        <v>2023-08-30</v>
      </c>
      <c r="F401" s="10" t="s">
        <v>1844</v>
      </c>
      <c r="G401" s="10" t="str">
        <f t="shared" si="49"/>
        <v>FAIR-D2_2023-08-30_15-19-12</v>
      </c>
      <c r="H401" s="10">
        <v>14.333</v>
      </c>
      <c r="I401" s="6">
        <v>23679022</v>
      </c>
      <c r="J401" s="6" t="str">
        <f>IF(OR(COUNTIF(Monitoring!E:E, G401) &gt; 0, COUNTIF(Monitoring!H:H, G401) &gt; 0), "yes", "no")</f>
        <v>no</v>
      </c>
      <c r="K401" s="81" t="str">
        <f t="shared" si="51"/>
        <v>Z:\FAIR_Device_data\Experiment_AugSep_2023\Video_captures\FAIR-D2\Camera1\2023-08-30\FAIR-D2_2023-08-30_15-19-12.mp4</v>
      </c>
    </row>
    <row r="402" spans="1:11" ht="14.25" customHeight="1" x14ac:dyDescent="0.25">
      <c r="A402" s="5" t="str">
        <f t="shared" si="45"/>
        <v>FAIR-D2</v>
      </c>
      <c r="B402" s="4">
        <f t="shared" si="46"/>
        <v>45168</v>
      </c>
      <c r="C402" s="9">
        <f t="shared" si="47"/>
        <v>0.67252314814814818</v>
      </c>
      <c r="D402" s="9">
        <f t="shared" si="48"/>
        <v>45168.672523148147</v>
      </c>
      <c r="E402" s="9" t="str">
        <f t="shared" si="50"/>
        <v>2023-08-30</v>
      </c>
      <c r="F402" s="10" t="s">
        <v>1845</v>
      </c>
      <c r="G402" s="10" t="str">
        <f t="shared" si="49"/>
        <v>FAIR-D2_2023-08-30_16-08-26</v>
      </c>
      <c r="H402" s="10">
        <v>21.484999999999999</v>
      </c>
      <c r="I402" s="6">
        <v>34766096</v>
      </c>
      <c r="J402" s="6" t="str">
        <f>IF(OR(COUNTIF(Monitoring!E:E, G402) &gt; 0, COUNTIF(Monitoring!H:H, G402) &gt; 0), "yes", "no")</f>
        <v>yes</v>
      </c>
      <c r="K402" s="81" t="str">
        <f t="shared" si="51"/>
        <v>Z:\FAIR_Device_data\Experiment_AugSep_2023\Video_captures\FAIR-D2\Camera1\2023-08-30\FAIR-D2_2023-08-30_16-08-26.mp4</v>
      </c>
    </row>
    <row r="403" spans="1:11" ht="14.25" customHeight="1" x14ac:dyDescent="0.25">
      <c r="A403" s="5" t="str">
        <f t="shared" si="45"/>
        <v>FAIR-D2</v>
      </c>
      <c r="B403" s="4">
        <f t="shared" si="46"/>
        <v>45168</v>
      </c>
      <c r="C403" s="9">
        <f t="shared" si="47"/>
        <v>0.7271643518518518</v>
      </c>
      <c r="D403" s="9">
        <f t="shared" si="48"/>
        <v>45168.727164351854</v>
      </c>
      <c r="E403" s="9" t="str">
        <f t="shared" si="50"/>
        <v>2023-08-30</v>
      </c>
      <c r="F403" s="10" t="s">
        <v>1846</v>
      </c>
      <c r="G403" s="10" t="str">
        <f t="shared" si="49"/>
        <v>FAIR-D2_2023-08-30_17-27-07</v>
      </c>
      <c r="H403" s="10">
        <v>119.128</v>
      </c>
      <c r="I403" s="6">
        <v>214557012</v>
      </c>
      <c r="J403" s="6" t="str">
        <f>IF(OR(COUNTIF(Monitoring!E:E, G403) &gt; 0, COUNTIF(Monitoring!H:H, G403) &gt; 0), "yes", "no")</f>
        <v>yes</v>
      </c>
      <c r="K403" s="81" t="str">
        <f t="shared" si="51"/>
        <v>Z:\FAIR_Device_data\Experiment_AugSep_2023\Video_captures\FAIR-D2\Camera1\2023-08-30\FAIR-D2_2023-08-30_17-27-07.mp4</v>
      </c>
    </row>
    <row r="404" spans="1:11" ht="14.25" customHeight="1" x14ac:dyDescent="0.25">
      <c r="A404" s="5" t="str">
        <f t="shared" si="45"/>
        <v>FAIR-D2</v>
      </c>
      <c r="B404" s="4">
        <f t="shared" si="46"/>
        <v>45168</v>
      </c>
      <c r="C404" s="9">
        <f t="shared" si="47"/>
        <v>0.73451388888888891</v>
      </c>
      <c r="D404" s="9">
        <f t="shared" si="48"/>
        <v>45168.734513888892</v>
      </c>
      <c r="E404" s="9" t="str">
        <f t="shared" si="50"/>
        <v>2023-08-30</v>
      </c>
      <c r="F404" s="10" t="s">
        <v>1847</v>
      </c>
      <c r="G404" s="10" t="str">
        <f t="shared" si="49"/>
        <v>FAIR-D2_2023-08-30_17-37-42</v>
      </c>
      <c r="H404" s="10">
        <v>21.277000000000001</v>
      </c>
      <c r="I404" s="6">
        <v>38165381</v>
      </c>
      <c r="J404" s="6" t="str">
        <f>IF(OR(COUNTIF(Monitoring!E:E, G404) &gt; 0, COUNTIF(Monitoring!H:H, G404) &gt; 0), "yes", "no")</f>
        <v>yes</v>
      </c>
      <c r="K404" s="81" t="str">
        <f t="shared" si="51"/>
        <v>Z:\FAIR_Device_data\Experiment_AugSep_2023\Video_captures\FAIR-D2\Camera1\2023-08-30\FAIR-D2_2023-08-30_17-37-42.mp4</v>
      </c>
    </row>
    <row r="405" spans="1:11" ht="14.25" customHeight="1" x14ac:dyDescent="0.25">
      <c r="A405" s="5" t="str">
        <f t="shared" si="45"/>
        <v>FAIR-D2</v>
      </c>
      <c r="B405" s="4">
        <f t="shared" si="46"/>
        <v>45168</v>
      </c>
      <c r="C405" s="9">
        <f t="shared" si="47"/>
        <v>0.73663194444444446</v>
      </c>
      <c r="D405" s="9">
        <f t="shared" si="48"/>
        <v>45168.736631944441</v>
      </c>
      <c r="E405" s="9" t="str">
        <f t="shared" si="50"/>
        <v>2023-08-30</v>
      </c>
      <c r="F405" s="10" t="s">
        <v>1848</v>
      </c>
      <c r="G405" s="10" t="str">
        <f t="shared" si="49"/>
        <v>FAIR-D2_2023-08-30_17-40-45</v>
      </c>
      <c r="H405" s="10">
        <v>34.981000000000002</v>
      </c>
      <c r="I405" s="6">
        <v>63970635</v>
      </c>
      <c r="J405" s="6" t="str">
        <f>IF(OR(COUNTIF(Monitoring!E:E, G405) &gt; 0, COUNTIF(Monitoring!H:H, G405) &gt; 0), "yes", "no")</f>
        <v>yes</v>
      </c>
      <c r="K405" s="81" t="str">
        <f t="shared" si="51"/>
        <v>Z:\FAIR_Device_data\Experiment_AugSep_2023\Video_captures\FAIR-D2\Camera1\2023-08-30\FAIR-D2_2023-08-30_17-40-45.mp4</v>
      </c>
    </row>
    <row r="406" spans="1:11" ht="14.25" customHeight="1" x14ac:dyDescent="0.25">
      <c r="A406" s="5" t="str">
        <f t="shared" si="45"/>
        <v>FAIR-D2</v>
      </c>
      <c r="B406" s="4">
        <f t="shared" si="46"/>
        <v>45168</v>
      </c>
      <c r="C406" s="9">
        <f t="shared" si="47"/>
        <v>0.73814814814814811</v>
      </c>
      <c r="D406" s="9">
        <f t="shared" si="48"/>
        <v>45168.73814814815</v>
      </c>
      <c r="E406" s="9" t="str">
        <f t="shared" si="50"/>
        <v>2023-08-30</v>
      </c>
      <c r="F406" s="10" t="s">
        <v>1849</v>
      </c>
      <c r="G406" s="10" t="str">
        <f t="shared" si="49"/>
        <v>FAIR-D2_2023-08-30_17-42-56</v>
      </c>
      <c r="H406" s="10">
        <v>14.548999999999999</v>
      </c>
      <c r="I406" s="6">
        <v>25119564</v>
      </c>
      <c r="J406" s="6" t="str">
        <f>IF(OR(COUNTIF(Monitoring!E:E, G406) &gt; 0, COUNTIF(Monitoring!H:H, G406) &gt; 0), "yes", "no")</f>
        <v>no</v>
      </c>
      <c r="K406" s="81" t="str">
        <f t="shared" si="51"/>
        <v>Z:\FAIR_Device_data\Experiment_AugSep_2023\Video_captures\FAIR-D2\Camera1\2023-08-30\FAIR-D2_2023-08-30_17-42-56.mp4</v>
      </c>
    </row>
    <row r="407" spans="1:11" ht="14.25" customHeight="1" x14ac:dyDescent="0.25">
      <c r="A407" s="5" t="str">
        <f t="shared" si="45"/>
        <v>FAIR-D2</v>
      </c>
      <c r="B407" s="4">
        <f t="shared" si="46"/>
        <v>45168</v>
      </c>
      <c r="C407" s="9">
        <f t="shared" si="47"/>
        <v>0.75828703703703704</v>
      </c>
      <c r="D407" s="9">
        <f t="shared" si="48"/>
        <v>45168.758287037039</v>
      </c>
      <c r="E407" s="9" t="str">
        <f t="shared" si="50"/>
        <v>2023-08-30</v>
      </c>
      <c r="F407" s="10" t="s">
        <v>1850</v>
      </c>
      <c r="G407" s="10" t="str">
        <f t="shared" si="49"/>
        <v>FAIR-D2_2023-08-30_18-11-56</v>
      </c>
      <c r="H407" s="10">
        <v>13.984</v>
      </c>
      <c r="I407" s="6">
        <v>23904455</v>
      </c>
      <c r="J407" s="6" t="str">
        <f>IF(OR(COUNTIF(Monitoring!E:E, G407) &gt; 0, COUNTIF(Monitoring!H:H, G407) &gt; 0), "yes", "no")</f>
        <v>yes</v>
      </c>
      <c r="K407" s="81" t="str">
        <f t="shared" si="51"/>
        <v>Z:\FAIR_Device_data\Experiment_AugSep_2023\Video_captures\FAIR-D2\Camera1\2023-08-30\FAIR-D2_2023-08-30_18-11-56.mp4</v>
      </c>
    </row>
    <row r="408" spans="1:11" ht="14.25" customHeight="1" x14ac:dyDescent="0.25">
      <c r="A408" s="5" t="str">
        <f t="shared" si="45"/>
        <v>FAIR-D2</v>
      </c>
      <c r="B408" s="4">
        <f t="shared" si="46"/>
        <v>45168</v>
      </c>
      <c r="C408" s="9">
        <f t="shared" si="47"/>
        <v>0.76599537037037035</v>
      </c>
      <c r="D408" s="9">
        <f t="shared" si="48"/>
        <v>45168.76599537037</v>
      </c>
      <c r="E408" s="9" t="str">
        <f t="shared" si="50"/>
        <v>2023-08-30</v>
      </c>
      <c r="F408" s="10" t="s">
        <v>1851</v>
      </c>
      <c r="G408" s="10" t="str">
        <f t="shared" si="49"/>
        <v>FAIR-D2_2023-08-30_18-23-02</v>
      </c>
      <c r="H408" s="10">
        <v>11.417</v>
      </c>
      <c r="I408" s="6">
        <v>18907324</v>
      </c>
      <c r="J408" s="6" t="str">
        <f>IF(OR(COUNTIF(Monitoring!E:E, G408) &gt; 0, COUNTIF(Monitoring!H:H, G408) &gt; 0), "yes", "no")</f>
        <v>no</v>
      </c>
      <c r="K408" s="81" t="str">
        <f t="shared" si="51"/>
        <v>Z:\FAIR_Device_data\Experiment_AugSep_2023\Video_captures\FAIR-D2\Camera1\2023-08-30\FAIR-D2_2023-08-30_18-23-02.mp4</v>
      </c>
    </row>
    <row r="409" spans="1:11" ht="14.25" customHeight="1" x14ac:dyDescent="0.25">
      <c r="A409" s="5" t="str">
        <f t="shared" si="45"/>
        <v>FAIR-D2</v>
      </c>
      <c r="B409" s="4">
        <f t="shared" si="46"/>
        <v>45169</v>
      </c>
      <c r="C409" s="9">
        <f t="shared" si="47"/>
        <v>0.35806712962962961</v>
      </c>
      <c r="D409" s="9">
        <f t="shared" si="48"/>
        <v>45169.358067129629</v>
      </c>
      <c r="E409" s="9" t="str">
        <f t="shared" si="50"/>
        <v>2023-08-31</v>
      </c>
      <c r="F409" s="10" t="s">
        <v>1852</v>
      </c>
      <c r="G409" s="10" t="str">
        <f t="shared" si="49"/>
        <v>FAIR-D2_2023-08-31_08-35-37</v>
      </c>
      <c r="H409" s="10">
        <v>11.625</v>
      </c>
      <c r="I409" s="6">
        <v>18541383</v>
      </c>
      <c r="J409" s="6" t="str">
        <f>IF(OR(COUNTIF(Monitoring!E:E, G409) &gt; 0, COUNTIF(Monitoring!H:H, G409) &gt; 0), "yes", "no")</f>
        <v>no</v>
      </c>
      <c r="K409" s="81" t="str">
        <f t="shared" si="51"/>
        <v>Z:\FAIR_Device_data\Experiment_AugSep_2023\Video_captures\FAIR-D2\Camera1\2023-08-31\FAIR-D2_2023-08-31_08-35-37.mp4</v>
      </c>
    </row>
    <row r="410" spans="1:11" ht="14.25" customHeight="1" x14ac:dyDescent="0.25">
      <c r="A410" s="5" t="str">
        <f t="shared" si="45"/>
        <v>FAIR-D2</v>
      </c>
      <c r="B410" s="4">
        <f t="shared" si="46"/>
        <v>45169</v>
      </c>
      <c r="C410" s="9">
        <f t="shared" si="47"/>
        <v>0.37648148148148147</v>
      </c>
      <c r="D410" s="9">
        <f t="shared" si="48"/>
        <v>45169.376481481479</v>
      </c>
      <c r="E410" s="9" t="str">
        <f t="shared" si="50"/>
        <v>2023-08-31</v>
      </c>
      <c r="F410" s="10" t="s">
        <v>1853</v>
      </c>
      <c r="G410" s="10" t="str">
        <f t="shared" si="49"/>
        <v>FAIR-D2_2023-08-31_09-02-08</v>
      </c>
      <c r="H410" s="10">
        <v>10.62</v>
      </c>
      <c r="I410" s="6">
        <v>17038121</v>
      </c>
      <c r="J410" s="6" t="str">
        <f>IF(OR(COUNTIF(Monitoring!E:E, G410) &gt; 0, COUNTIF(Monitoring!H:H, G410) &gt; 0), "yes", "no")</f>
        <v>no</v>
      </c>
      <c r="K410" s="81" t="str">
        <f t="shared" si="51"/>
        <v>Z:\FAIR_Device_data\Experiment_AugSep_2023\Video_captures\FAIR-D2\Camera1\2023-08-31\FAIR-D2_2023-08-31_09-02-08.mp4</v>
      </c>
    </row>
    <row r="411" spans="1:11" ht="14.25" customHeight="1" x14ac:dyDescent="0.25">
      <c r="A411" s="5" t="str">
        <f t="shared" si="45"/>
        <v>FAIR-D2</v>
      </c>
      <c r="B411" s="4">
        <f t="shared" si="46"/>
        <v>45169</v>
      </c>
      <c r="C411" s="9">
        <f t="shared" si="47"/>
        <v>0.39651620370370372</v>
      </c>
      <c r="D411" s="9">
        <f t="shared" si="48"/>
        <v>45169.396516203706</v>
      </c>
      <c r="E411" s="9" t="str">
        <f t="shared" si="50"/>
        <v>2023-08-31</v>
      </c>
      <c r="F411" s="10" t="s">
        <v>1854</v>
      </c>
      <c r="G411" s="10" t="str">
        <f t="shared" si="49"/>
        <v>FAIR-D2_2023-08-31_09-30-59</v>
      </c>
      <c r="H411" s="10">
        <v>10.519</v>
      </c>
      <c r="I411" s="6">
        <v>17273678</v>
      </c>
      <c r="J411" s="6" t="str">
        <f>IF(OR(COUNTIF(Monitoring!E:E, G411) &gt; 0, COUNTIF(Monitoring!H:H, G411) &gt; 0), "yes", "no")</f>
        <v>no</v>
      </c>
      <c r="K411" s="81" t="str">
        <f t="shared" si="51"/>
        <v>Z:\FAIR_Device_data\Experiment_AugSep_2023\Video_captures\FAIR-D2\Camera1\2023-08-31\FAIR-D2_2023-08-31_09-30-59.mp4</v>
      </c>
    </row>
    <row r="412" spans="1:11" ht="14.25" customHeight="1" x14ac:dyDescent="0.25">
      <c r="A412" s="5" t="str">
        <f t="shared" si="45"/>
        <v>FAIR-D2</v>
      </c>
      <c r="B412" s="4">
        <f t="shared" si="46"/>
        <v>45169</v>
      </c>
      <c r="C412" s="9">
        <f t="shared" si="47"/>
        <v>0.39938657407407407</v>
      </c>
      <c r="D412" s="9">
        <f t="shared" si="48"/>
        <v>45169.399386574078</v>
      </c>
      <c r="E412" s="9" t="str">
        <f t="shared" si="50"/>
        <v>2023-08-31</v>
      </c>
      <c r="F412" s="10" t="s">
        <v>1855</v>
      </c>
      <c r="G412" s="10" t="str">
        <f t="shared" si="49"/>
        <v>FAIR-D2_2023-08-31_09-35-07</v>
      </c>
      <c r="H412" s="10">
        <v>16.536000000000001</v>
      </c>
      <c r="I412" s="6">
        <v>29035197</v>
      </c>
      <c r="J412" s="6" t="str">
        <f>IF(OR(COUNTIF(Monitoring!E:E, G412) &gt; 0, COUNTIF(Monitoring!H:H, G412) &gt; 0), "yes", "no")</f>
        <v>yes</v>
      </c>
      <c r="K412" s="81" t="str">
        <f t="shared" si="51"/>
        <v>Z:\FAIR_Device_data\Experiment_AugSep_2023\Video_captures\FAIR-D2\Camera1\2023-08-31\FAIR-D2_2023-08-31_09-35-07.mp4</v>
      </c>
    </row>
    <row r="413" spans="1:11" ht="14.25" customHeight="1" x14ac:dyDescent="0.25">
      <c r="A413" s="5" t="str">
        <f t="shared" si="45"/>
        <v>FAIR-D2</v>
      </c>
      <c r="B413" s="4">
        <f t="shared" si="46"/>
        <v>45169</v>
      </c>
      <c r="C413" s="9">
        <f t="shared" si="47"/>
        <v>0.43812499999999999</v>
      </c>
      <c r="D413" s="9">
        <f t="shared" si="48"/>
        <v>45169.438125000001</v>
      </c>
      <c r="E413" s="9" t="str">
        <f t="shared" si="50"/>
        <v>2023-08-31</v>
      </c>
      <c r="F413" s="10" t="s">
        <v>1856</v>
      </c>
      <c r="G413" s="10" t="str">
        <f t="shared" si="49"/>
        <v>FAIR-D2_2023-08-31_10-30-54</v>
      </c>
      <c r="H413" s="10">
        <v>10.532999999999999</v>
      </c>
      <c r="I413" s="6">
        <v>16976473</v>
      </c>
      <c r="J413" s="6" t="str">
        <f>IF(OR(COUNTIF(Monitoring!E:E, G413) &gt; 0, COUNTIF(Monitoring!H:H, G413) &gt; 0), "yes", "no")</f>
        <v>no</v>
      </c>
      <c r="K413" s="81" t="str">
        <f t="shared" si="51"/>
        <v>Z:\FAIR_Device_data\Experiment_AugSep_2023\Video_captures\FAIR-D2\Camera1\2023-08-31\FAIR-D2_2023-08-31_10-30-54.mp4</v>
      </c>
    </row>
    <row r="414" spans="1:11" ht="14.25" customHeight="1" x14ac:dyDescent="0.25">
      <c r="A414" s="5" t="str">
        <f t="shared" si="45"/>
        <v>FAIR-D2</v>
      </c>
      <c r="B414" s="4">
        <f t="shared" si="46"/>
        <v>45169</v>
      </c>
      <c r="C414" s="9">
        <f t="shared" si="47"/>
        <v>0.44869212962962962</v>
      </c>
      <c r="D414" s="9">
        <f t="shared" si="48"/>
        <v>45169.448692129627</v>
      </c>
      <c r="E414" s="9" t="str">
        <f t="shared" si="50"/>
        <v>2023-08-31</v>
      </c>
      <c r="F414" s="10" t="s">
        <v>1857</v>
      </c>
      <c r="G414" s="10" t="str">
        <f t="shared" si="49"/>
        <v>FAIR-D2_2023-08-31_10-46-07</v>
      </c>
      <c r="H414" s="10">
        <v>10.579000000000001</v>
      </c>
      <c r="I414" s="6">
        <v>17458993</v>
      </c>
      <c r="J414" s="6" t="str">
        <f>IF(OR(COUNTIF(Monitoring!E:E, G414) &gt; 0, COUNTIF(Monitoring!H:H, G414) &gt; 0), "yes", "no")</f>
        <v>no</v>
      </c>
      <c r="K414" s="81" t="str">
        <f t="shared" si="51"/>
        <v>Z:\FAIR_Device_data\Experiment_AugSep_2023\Video_captures\FAIR-D2\Camera1\2023-08-31\FAIR-D2_2023-08-31_10-46-07.mp4</v>
      </c>
    </row>
    <row r="415" spans="1:11" ht="14.25" customHeight="1" x14ac:dyDescent="0.25">
      <c r="A415" s="5" t="str">
        <f t="shared" si="45"/>
        <v>FAIR-D2</v>
      </c>
      <c r="B415" s="4">
        <f t="shared" si="46"/>
        <v>45169</v>
      </c>
      <c r="C415" s="9">
        <f t="shared" si="47"/>
        <v>0.45399305555555558</v>
      </c>
      <c r="D415" s="9">
        <f t="shared" si="48"/>
        <v>45169.453993055555</v>
      </c>
      <c r="E415" s="9" t="str">
        <f t="shared" si="50"/>
        <v>2023-08-31</v>
      </c>
      <c r="F415" s="10" t="s">
        <v>1858</v>
      </c>
      <c r="G415" s="10" t="str">
        <f t="shared" si="49"/>
        <v>FAIR-D2_2023-08-31_10-53-45</v>
      </c>
      <c r="H415" s="10">
        <v>10.791</v>
      </c>
      <c r="I415" s="6">
        <v>18007672</v>
      </c>
      <c r="J415" s="6" t="str">
        <f>IF(OR(COUNTIF(Monitoring!E:E, G415) &gt; 0, COUNTIF(Monitoring!H:H, G415) &gt; 0), "yes", "no")</f>
        <v>no</v>
      </c>
      <c r="K415" s="81" t="str">
        <f t="shared" si="51"/>
        <v>Z:\FAIR_Device_data\Experiment_AugSep_2023\Video_captures\FAIR-D2\Camera1\2023-08-31\FAIR-D2_2023-08-31_10-53-45.mp4</v>
      </c>
    </row>
    <row r="416" spans="1:11" ht="14.25" customHeight="1" x14ac:dyDescent="0.25">
      <c r="A416" s="5" t="str">
        <f t="shared" si="45"/>
        <v>FAIR-D2</v>
      </c>
      <c r="B416" s="4">
        <f t="shared" si="46"/>
        <v>45169</v>
      </c>
      <c r="C416" s="9">
        <f t="shared" si="47"/>
        <v>0.45476851851851852</v>
      </c>
      <c r="D416" s="9">
        <f t="shared" si="48"/>
        <v>45169.454768518517</v>
      </c>
      <c r="E416" s="9" t="str">
        <f t="shared" si="50"/>
        <v>2023-08-31</v>
      </c>
      <c r="F416" s="10" t="s">
        <v>1859</v>
      </c>
      <c r="G416" s="10" t="str">
        <f t="shared" si="49"/>
        <v>FAIR-D2_2023-08-31_10-54-52</v>
      </c>
      <c r="H416" s="10">
        <v>12.478999999999999</v>
      </c>
      <c r="I416" s="6">
        <v>21719945</v>
      </c>
      <c r="J416" s="6" t="str">
        <f>IF(OR(COUNTIF(Monitoring!E:E, G416) &gt; 0, COUNTIF(Monitoring!H:H, G416) &gt; 0), "yes", "no")</f>
        <v>no</v>
      </c>
      <c r="K416" s="81" t="str">
        <f t="shared" si="51"/>
        <v>Z:\FAIR_Device_data\Experiment_AugSep_2023\Video_captures\FAIR-D2\Camera1\2023-08-31\FAIR-D2_2023-08-31_10-54-52.mp4</v>
      </c>
    </row>
    <row r="417" spans="1:11" ht="14.25" customHeight="1" x14ac:dyDescent="0.25">
      <c r="A417" s="5" t="str">
        <f t="shared" si="45"/>
        <v>FAIR-D2</v>
      </c>
      <c r="B417" s="4">
        <f t="shared" si="46"/>
        <v>45169</v>
      </c>
      <c r="C417" s="9">
        <f t="shared" si="47"/>
        <v>0.48774305555555558</v>
      </c>
      <c r="D417" s="9">
        <f t="shared" si="48"/>
        <v>45169.487743055557</v>
      </c>
      <c r="E417" s="9" t="str">
        <f t="shared" si="50"/>
        <v>2023-08-31</v>
      </c>
      <c r="F417" s="10" t="s">
        <v>1860</v>
      </c>
      <c r="G417" s="10" t="str">
        <f t="shared" si="49"/>
        <v>FAIR-D2_2023-08-31_11-42-21</v>
      </c>
      <c r="H417" s="10">
        <v>16.542000000000002</v>
      </c>
      <c r="I417" s="6">
        <v>29566045</v>
      </c>
      <c r="J417" s="6" t="str">
        <f>IF(OR(COUNTIF(Monitoring!E:E, G417) &gt; 0, COUNTIF(Monitoring!H:H, G417) &gt; 0), "yes", "no")</f>
        <v>yes</v>
      </c>
      <c r="K417" s="81" t="str">
        <f t="shared" si="51"/>
        <v>Z:\FAIR_Device_data\Experiment_AugSep_2023\Video_captures\FAIR-D2\Camera1\2023-08-31\FAIR-D2_2023-08-31_11-42-21.mp4</v>
      </c>
    </row>
    <row r="418" spans="1:11" ht="14.25" customHeight="1" x14ac:dyDescent="0.25">
      <c r="A418" s="5" t="str">
        <f t="shared" si="45"/>
        <v>FAIR-D2</v>
      </c>
      <c r="B418" s="4">
        <f t="shared" si="46"/>
        <v>45169</v>
      </c>
      <c r="C418" s="9">
        <f t="shared" si="47"/>
        <v>0.52636574074074072</v>
      </c>
      <c r="D418" s="9">
        <f t="shared" si="48"/>
        <v>45169.526365740741</v>
      </c>
      <c r="E418" s="9" t="str">
        <f t="shared" si="50"/>
        <v>2023-08-31</v>
      </c>
      <c r="F418" s="10" t="s">
        <v>1861</v>
      </c>
      <c r="G418" s="10" t="str">
        <f t="shared" si="49"/>
        <v>FAIR-D2_2023-08-31_12-37-58</v>
      </c>
      <c r="H418" s="10">
        <v>10.865</v>
      </c>
      <c r="I418" s="6">
        <v>18104239</v>
      </c>
      <c r="J418" s="6" t="str">
        <f>IF(OR(COUNTIF(Monitoring!E:E, G418) &gt; 0, COUNTIF(Monitoring!H:H, G418) &gt; 0), "yes", "no")</f>
        <v>yes</v>
      </c>
      <c r="K418" s="81" t="str">
        <f t="shared" si="51"/>
        <v>Z:\FAIR_Device_data\Experiment_AugSep_2023\Video_captures\FAIR-D2\Camera1\2023-08-31\FAIR-D2_2023-08-31_12-37-58.mp4</v>
      </c>
    </row>
    <row r="419" spans="1:11" ht="14.25" customHeight="1" x14ac:dyDescent="0.25">
      <c r="A419" s="5" t="str">
        <f t="shared" si="45"/>
        <v>FAIR-D2</v>
      </c>
      <c r="B419" s="4">
        <f t="shared" si="46"/>
        <v>45169</v>
      </c>
      <c r="C419" s="9">
        <f t="shared" si="47"/>
        <v>0.62591435185185185</v>
      </c>
      <c r="D419" s="9">
        <f t="shared" si="48"/>
        <v>45169.625914351855</v>
      </c>
      <c r="E419" s="9" t="str">
        <f t="shared" si="50"/>
        <v>2023-08-31</v>
      </c>
      <c r="F419" s="10" t="s">
        <v>1862</v>
      </c>
      <c r="G419" s="10" t="str">
        <f t="shared" si="49"/>
        <v>FAIR-D2_2023-08-31_15-01-19</v>
      </c>
      <c r="H419" s="10">
        <v>12.981999999999999</v>
      </c>
      <c r="I419" s="6">
        <v>21959771</v>
      </c>
      <c r="J419" s="6" t="str">
        <f>IF(OR(COUNTIF(Monitoring!E:E, G419) &gt; 0, COUNTIF(Monitoring!H:H, G419) &gt; 0), "yes", "no")</f>
        <v>yes</v>
      </c>
      <c r="K419" s="81" t="str">
        <f t="shared" si="51"/>
        <v>Z:\FAIR_Device_data\Experiment_AugSep_2023\Video_captures\FAIR-D2\Camera1\2023-08-31\FAIR-D2_2023-08-31_15-01-19.mp4</v>
      </c>
    </row>
    <row r="420" spans="1:11" ht="14.25" customHeight="1" x14ac:dyDescent="0.25">
      <c r="A420" s="5" t="str">
        <f t="shared" si="45"/>
        <v>FAIR-D2</v>
      </c>
      <c r="B420" s="4">
        <f t="shared" si="46"/>
        <v>45169</v>
      </c>
      <c r="C420" s="9">
        <f t="shared" si="47"/>
        <v>0.62811342592592589</v>
      </c>
      <c r="D420" s="9">
        <f t="shared" si="48"/>
        <v>45169.628113425926</v>
      </c>
      <c r="E420" s="9" t="str">
        <f t="shared" si="50"/>
        <v>2023-08-31</v>
      </c>
      <c r="F420" s="10" t="s">
        <v>1863</v>
      </c>
      <c r="G420" s="10" t="str">
        <f t="shared" si="49"/>
        <v>FAIR-D2_2023-08-31_15-04-29</v>
      </c>
      <c r="H420" s="10">
        <v>10.445</v>
      </c>
      <c r="I420" s="6">
        <v>17147084</v>
      </c>
      <c r="J420" s="6" t="str">
        <f>IF(OR(COUNTIF(Monitoring!E:E, G420) &gt; 0, COUNTIF(Monitoring!H:H, G420) &gt; 0), "yes", "no")</f>
        <v>yes</v>
      </c>
      <c r="K420" s="81" t="str">
        <f t="shared" si="51"/>
        <v>Z:\FAIR_Device_data\Experiment_AugSep_2023\Video_captures\FAIR-D2\Camera1\2023-08-31\FAIR-D2_2023-08-31_15-04-29.mp4</v>
      </c>
    </row>
    <row r="421" spans="1:11" ht="14.25" customHeight="1" x14ac:dyDescent="0.25">
      <c r="A421" s="5" t="str">
        <f t="shared" si="45"/>
        <v>FAIR-D2</v>
      </c>
      <c r="B421" s="4">
        <f t="shared" si="46"/>
        <v>45169</v>
      </c>
      <c r="C421" s="9">
        <f t="shared" si="47"/>
        <v>0.63434027777777779</v>
      </c>
      <c r="D421" s="9">
        <f t="shared" si="48"/>
        <v>45169.634340277778</v>
      </c>
      <c r="E421" s="9" t="str">
        <f t="shared" si="50"/>
        <v>2023-08-31</v>
      </c>
      <c r="F421" s="10" t="s">
        <v>1864</v>
      </c>
      <c r="G421" s="10" t="str">
        <f t="shared" si="49"/>
        <v>FAIR-D2_2023-08-31_15-13-27</v>
      </c>
      <c r="H421" s="10">
        <v>38.877000000000002</v>
      </c>
      <c r="I421" s="6">
        <v>69716021</v>
      </c>
      <c r="J421" s="6" t="str">
        <f>IF(OR(COUNTIF(Monitoring!E:E, G421) &gt; 0, COUNTIF(Monitoring!H:H, G421) &gt; 0), "yes", "no")</f>
        <v>yes</v>
      </c>
      <c r="K421" s="81" t="str">
        <f t="shared" si="51"/>
        <v>Z:\FAIR_Device_data\Experiment_AugSep_2023\Video_captures\FAIR-D2\Camera1\2023-08-31\FAIR-D2_2023-08-31_15-13-27.mp4</v>
      </c>
    </row>
    <row r="422" spans="1:11" ht="14.25" customHeight="1" x14ac:dyDescent="0.25">
      <c r="A422" s="5" t="str">
        <f t="shared" si="45"/>
        <v>FAIR-D2</v>
      </c>
      <c r="B422" s="4">
        <f t="shared" si="46"/>
        <v>45169</v>
      </c>
      <c r="C422" s="9">
        <f t="shared" si="47"/>
        <v>0.6360069444444445</v>
      </c>
      <c r="D422" s="9">
        <f t="shared" si="48"/>
        <v>45169.636006944442</v>
      </c>
      <c r="E422" s="9" t="str">
        <f t="shared" si="50"/>
        <v>2023-08-31</v>
      </c>
      <c r="F422" s="10" t="s">
        <v>1865</v>
      </c>
      <c r="G422" s="10" t="str">
        <f t="shared" si="49"/>
        <v>FAIR-D2_2023-08-31_15-15-51</v>
      </c>
      <c r="H422" s="10">
        <v>10.792</v>
      </c>
      <c r="I422" s="6">
        <v>17875906</v>
      </c>
      <c r="J422" s="6" t="str">
        <f>IF(OR(COUNTIF(Monitoring!E:E, G422) &gt; 0, COUNTIF(Monitoring!H:H, G422) &gt; 0), "yes", "no")</f>
        <v>no</v>
      </c>
      <c r="K422" s="81" t="str">
        <f t="shared" si="51"/>
        <v>Z:\FAIR_Device_data\Experiment_AugSep_2023\Video_captures\FAIR-D2\Camera1\2023-08-31\FAIR-D2_2023-08-31_15-15-51.mp4</v>
      </c>
    </row>
    <row r="423" spans="1:11" ht="14.25" customHeight="1" x14ac:dyDescent="0.25">
      <c r="A423" s="5" t="str">
        <f t="shared" si="45"/>
        <v>FAIR-D2</v>
      </c>
      <c r="B423" s="4">
        <f t="shared" si="46"/>
        <v>45169</v>
      </c>
      <c r="C423" s="9">
        <f t="shared" si="47"/>
        <v>0.68635416666666671</v>
      </c>
      <c r="D423" s="9">
        <f t="shared" si="48"/>
        <v>45169.686354166668</v>
      </c>
      <c r="E423" s="9" t="str">
        <f t="shared" si="50"/>
        <v>2023-08-31</v>
      </c>
      <c r="F423" s="10" t="s">
        <v>1866</v>
      </c>
      <c r="G423" s="10" t="str">
        <f t="shared" si="49"/>
        <v>FAIR-D2_2023-08-31_16-28-21</v>
      </c>
      <c r="H423" s="10">
        <v>10.391</v>
      </c>
      <c r="I423" s="6">
        <v>17136723</v>
      </c>
      <c r="J423" s="6" t="str">
        <f>IF(OR(COUNTIF(Monitoring!E:E, G423) &gt; 0, COUNTIF(Monitoring!H:H, G423) &gt; 0), "yes", "no")</f>
        <v>no</v>
      </c>
      <c r="K423" s="81" t="str">
        <f t="shared" si="51"/>
        <v>Z:\FAIR_Device_data\Experiment_AugSep_2023\Video_captures\FAIR-D2\Camera1\2023-08-31\FAIR-D2_2023-08-31_16-28-21.mp4</v>
      </c>
    </row>
    <row r="424" spans="1:11" ht="14.25" customHeight="1" x14ac:dyDescent="0.25">
      <c r="A424" s="5" t="str">
        <f t="shared" si="45"/>
        <v>FAIR-D2</v>
      </c>
      <c r="B424" s="4">
        <f t="shared" si="46"/>
        <v>45169</v>
      </c>
      <c r="C424" s="9">
        <f t="shared" si="47"/>
        <v>0.69428240740740743</v>
      </c>
      <c r="D424" s="9">
        <f t="shared" si="48"/>
        <v>45169.694282407407</v>
      </c>
      <c r="E424" s="9" t="str">
        <f t="shared" si="50"/>
        <v>2023-08-31</v>
      </c>
      <c r="F424" s="10" t="s">
        <v>1867</v>
      </c>
      <c r="G424" s="10" t="str">
        <f t="shared" si="49"/>
        <v>FAIR-D2_2023-08-31_16-39-46</v>
      </c>
      <c r="H424" s="10">
        <v>10.398</v>
      </c>
      <c r="I424" s="6">
        <v>16777789</v>
      </c>
      <c r="J424" s="6" t="str">
        <f>IF(OR(COUNTIF(Monitoring!E:E, G424) &gt; 0, COUNTIF(Monitoring!H:H, G424) &gt; 0), "yes", "no")</f>
        <v>yes</v>
      </c>
      <c r="K424" s="81" t="str">
        <f t="shared" si="51"/>
        <v>Z:\FAIR_Device_data\Experiment_AugSep_2023\Video_captures\FAIR-D2\Camera1\2023-08-31\FAIR-D2_2023-08-31_16-39-46.mp4</v>
      </c>
    </row>
    <row r="425" spans="1:11" ht="14.25" customHeight="1" x14ac:dyDescent="0.25">
      <c r="A425" s="5" t="str">
        <f t="shared" si="45"/>
        <v>FAIR-D2</v>
      </c>
      <c r="B425" s="4">
        <f t="shared" si="46"/>
        <v>45169</v>
      </c>
      <c r="C425" s="9">
        <f t="shared" si="47"/>
        <v>0.7207175925925926</v>
      </c>
      <c r="D425" s="9">
        <f t="shared" si="48"/>
        <v>45169.720717592594</v>
      </c>
      <c r="E425" s="9" t="str">
        <f t="shared" si="50"/>
        <v>2023-08-31</v>
      </c>
      <c r="F425" s="10" t="s">
        <v>1868</v>
      </c>
      <c r="G425" s="10" t="str">
        <f t="shared" si="49"/>
        <v>FAIR-D2_2023-08-31_17-17-50</v>
      </c>
      <c r="H425" s="10">
        <v>10.622</v>
      </c>
      <c r="I425" s="6">
        <v>17312836</v>
      </c>
      <c r="J425" s="6" t="str">
        <f>IF(OR(COUNTIF(Monitoring!E:E, G425) &gt; 0, COUNTIF(Monitoring!H:H, G425) &gt; 0), "yes", "no")</f>
        <v>no</v>
      </c>
      <c r="K425" s="81" t="str">
        <f t="shared" si="51"/>
        <v>Z:\FAIR_Device_data\Experiment_AugSep_2023\Video_captures\FAIR-D2\Camera1\2023-08-31\FAIR-D2_2023-08-31_17-17-50.mp4</v>
      </c>
    </row>
    <row r="426" spans="1:11" ht="14.25" customHeight="1" x14ac:dyDescent="0.25">
      <c r="A426" s="5" t="str">
        <f t="shared" si="45"/>
        <v>FAIR-D2</v>
      </c>
      <c r="B426" s="4">
        <f t="shared" si="46"/>
        <v>45170</v>
      </c>
      <c r="C426" s="9">
        <f t="shared" si="47"/>
        <v>0.37031249999999999</v>
      </c>
      <c r="D426" s="9">
        <f t="shared" si="48"/>
        <v>45170.370312500003</v>
      </c>
      <c r="E426" s="9" t="str">
        <f t="shared" si="50"/>
        <v>2023-09-01</v>
      </c>
      <c r="F426" s="10" t="s">
        <v>1869</v>
      </c>
      <c r="G426" s="10" t="str">
        <f t="shared" si="49"/>
        <v>FAIR-D2_2023-09-01_08-53-15</v>
      </c>
      <c r="H426" s="10">
        <v>10.648999999999999</v>
      </c>
      <c r="I426" s="6">
        <v>16986775</v>
      </c>
      <c r="J426" s="6" t="str">
        <f>IF(OR(COUNTIF(Monitoring!E:E, G426) &gt; 0, COUNTIF(Monitoring!H:H, G426) &gt; 0), "yes", "no")</f>
        <v>yes</v>
      </c>
      <c r="K426" s="81" t="str">
        <f t="shared" si="51"/>
        <v>Z:\FAIR_Device_data\Experiment_AugSep_2023\Video_captures\FAIR-D2\Camera1\2023-09-01\FAIR-D2_2023-09-01_08-53-15.mp4</v>
      </c>
    </row>
    <row r="427" spans="1:11" ht="14.25" customHeight="1" x14ac:dyDescent="0.25">
      <c r="A427" s="5" t="str">
        <f t="shared" si="45"/>
        <v>FAIR-D2</v>
      </c>
      <c r="B427" s="4">
        <f t="shared" si="46"/>
        <v>45170</v>
      </c>
      <c r="C427" s="9">
        <f t="shared" si="47"/>
        <v>0.44075231481481481</v>
      </c>
      <c r="D427" s="9">
        <f t="shared" si="48"/>
        <v>45170.440752314818</v>
      </c>
      <c r="E427" s="9" t="str">
        <f t="shared" si="50"/>
        <v>2023-09-01</v>
      </c>
      <c r="F427" s="10" t="s">
        <v>1870</v>
      </c>
      <c r="G427" s="10" t="str">
        <f t="shared" si="49"/>
        <v>FAIR-D2_2023-09-01_10-34-41</v>
      </c>
      <c r="H427" s="10">
        <v>23.183</v>
      </c>
      <c r="I427" s="6">
        <v>41458404</v>
      </c>
      <c r="J427" s="6" t="str">
        <f>IF(OR(COUNTIF(Monitoring!E:E, G427) &gt; 0, COUNTIF(Monitoring!H:H, G427) &gt; 0), "yes", "no")</f>
        <v>no</v>
      </c>
      <c r="K427" s="81" t="str">
        <f t="shared" si="51"/>
        <v>Z:\FAIR_Device_data\Experiment_AugSep_2023\Video_captures\FAIR-D2\Camera1\2023-09-01\FAIR-D2_2023-09-01_10-34-41.mp4</v>
      </c>
    </row>
    <row r="428" spans="1:11" ht="14.25" customHeight="1" x14ac:dyDescent="0.25">
      <c r="A428" s="5" t="str">
        <f t="shared" si="45"/>
        <v>FAIR-D2</v>
      </c>
      <c r="B428" s="4">
        <f t="shared" si="46"/>
        <v>45170</v>
      </c>
      <c r="C428" s="9">
        <f t="shared" si="47"/>
        <v>0.44495370370370368</v>
      </c>
      <c r="D428" s="9">
        <f t="shared" si="48"/>
        <v>45170.444953703707</v>
      </c>
      <c r="E428" s="9" t="str">
        <f t="shared" si="50"/>
        <v>2023-09-01</v>
      </c>
      <c r="F428" s="10" t="s">
        <v>1871</v>
      </c>
      <c r="G428" s="10" t="str">
        <f t="shared" si="49"/>
        <v>FAIR-D2_2023-09-01_10-40-44</v>
      </c>
      <c r="H428" s="10">
        <v>11.715999999999999</v>
      </c>
      <c r="I428" s="6">
        <v>19376205</v>
      </c>
      <c r="J428" s="6" t="str">
        <f>IF(OR(COUNTIF(Monitoring!E:E, G428) &gt; 0, COUNTIF(Monitoring!H:H, G428) &gt; 0), "yes", "no")</f>
        <v>no</v>
      </c>
      <c r="K428" s="81" t="str">
        <f t="shared" si="51"/>
        <v>Z:\FAIR_Device_data\Experiment_AugSep_2023\Video_captures\FAIR-D2\Camera1\2023-09-01\FAIR-D2_2023-09-01_10-40-44.mp4</v>
      </c>
    </row>
    <row r="429" spans="1:11" ht="14.25" customHeight="1" x14ac:dyDescent="0.25">
      <c r="A429" s="5" t="str">
        <f t="shared" si="45"/>
        <v>FAIR-D2</v>
      </c>
      <c r="B429" s="4">
        <f t="shared" si="46"/>
        <v>45170</v>
      </c>
      <c r="C429" s="9">
        <f t="shared" si="47"/>
        <v>0.50890046296296299</v>
      </c>
      <c r="D429" s="9">
        <f t="shared" si="48"/>
        <v>45170.508900462963</v>
      </c>
      <c r="E429" s="9" t="str">
        <f t="shared" si="50"/>
        <v>2023-09-01</v>
      </c>
      <c r="F429" s="10" t="s">
        <v>1872</v>
      </c>
      <c r="G429" s="10" t="str">
        <f t="shared" si="49"/>
        <v>FAIR-D2_2023-09-01_12-12-49</v>
      </c>
      <c r="H429" s="10">
        <v>23.745999999999999</v>
      </c>
      <c r="I429" s="6">
        <v>42516030</v>
      </c>
      <c r="J429" s="6" t="str">
        <f>IF(OR(COUNTIF(Monitoring!E:E, G429) &gt; 0, COUNTIF(Monitoring!H:H, G429) &gt; 0), "yes", "no")</f>
        <v>no</v>
      </c>
      <c r="K429" s="81" t="str">
        <f t="shared" si="51"/>
        <v>Z:\FAIR_Device_data\Experiment_AugSep_2023\Video_captures\FAIR-D2\Camera1\2023-09-01\FAIR-D2_2023-09-01_12-12-49.mp4</v>
      </c>
    </row>
    <row r="430" spans="1:11" ht="14.25" customHeight="1" x14ac:dyDescent="0.25">
      <c r="A430" s="5" t="str">
        <f t="shared" si="45"/>
        <v>FAIR-D2</v>
      </c>
      <c r="B430" s="4">
        <f t="shared" si="46"/>
        <v>45170</v>
      </c>
      <c r="C430" s="9">
        <f t="shared" si="47"/>
        <v>0.53972222222222221</v>
      </c>
      <c r="D430" s="9">
        <f t="shared" si="48"/>
        <v>45170.539722222224</v>
      </c>
      <c r="E430" s="9" t="str">
        <f t="shared" si="50"/>
        <v>2023-09-01</v>
      </c>
      <c r="F430" s="10" t="s">
        <v>1873</v>
      </c>
      <c r="G430" s="10" t="str">
        <f t="shared" si="49"/>
        <v>FAIR-D2_2023-09-01_12-57-12</v>
      </c>
      <c r="H430" s="10">
        <v>93.376999999999995</v>
      </c>
      <c r="I430" s="6">
        <v>162313410</v>
      </c>
      <c r="J430" s="6" t="str">
        <f>IF(OR(COUNTIF(Monitoring!E:E, G430) &gt; 0, COUNTIF(Monitoring!H:H, G430) &gt; 0), "yes", "no")</f>
        <v>yes</v>
      </c>
      <c r="K430" s="81" t="str">
        <f t="shared" si="51"/>
        <v>Z:\FAIR_Device_data\Experiment_AugSep_2023\Video_captures\FAIR-D2\Camera1\2023-09-01\FAIR-D2_2023-09-01_12-57-12.mp4</v>
      </c>
    </row>
    <row r="431" spans="1:11" ht="14.25" customHeight="1" x14ac:dyDescent="0.25">
      <c r="A431" s="5" t="str">
        <f t="shared" si="45"/>
        <v>FAIR-D2</v>
      </c>
      <c r="B431" s="4">
        <f t="shared" si="46"/>
        <v>45170</v>
      </c>
      <c r="C431" s="9">
        <f t="shared" si="47"/>
        <v>0.5412731481481482</v>
      </c>
      <c r="D431" s="9">
        <f t="shared" si="48"/>
        <v>45170.541273148148</v>
      </c>
      <c r="E431" s="9" t="str">
        <f t="shared" si="50"/>
        <v>2023-09-01</v>
      </c>
      <c r="F431" s="10" t="s">
        <v>1874</v>
      </c>
      <c r="G431" s="10" t="str">
        <f t="shared" si="49"/>
        <v>FAIR-D2_2023-09-01_12-59-26</v>
      </c>
      <c r="H431" s="10">
        <v>40.802</v>
      </c>
      <c r="I431" s="6">
        <v>74599954</v>
      </c>
      <c r="J431" s="6" t="str">
        <f>IF(OR(COUNTIF(Monitoring!E:E, G431) &gt; 0, COUNTIF(Monitoring!H:H, G431) &gt; 0), "yes", "no")</f>
        <v>yes</v>
      </c>
      <c r="K431" s="81" t="str">
        <f t="shared" si="51"/>
        <v>Z:\FAIR_Device_data\Experiment_AugSep_2023\Video_captures\FAIR-D2\Camera1\2023-09-01\FAIR-D2_2023-09-01_12-59-26.mp4</v>
      </c>
    </row>
    <row r="432" spans="1:11" ht="14.25" customHeight="1" x14ac:dyDescent="0.25">
      <c r="A432" s="5" t="str">
        <f t="shared" si="45"/>
        <v>FAIR-D2</v>
      </c>
      <c r="B432" s="4">
        <f t="shared" si="46"/>
        <v>45170</v>
      </c>
      <c r="C432" s="9">
        <f t="shared" si="47"/>
        <v>0.57125000000000004</v>
      </c>
      <c r="D432" s="9">
        <f t="shared" si="48"/>
        <v>45170.571250000001</v>
      </c>
      <c r="E432" s="9" t="str">
        <f t="shared" si="50"/>
        <v>2023-09-01</v>
      </c>
      <c r="F432" s="10" t="s">
        <v>1875</v>
      </c>
      <c r="G432" s="10" t="str">
        <f t="shared" si="49"/>
        <v>FAIR-D2_2023-09-01_13-42-36</v>
      </c>
      <c r="H432" s="10">
        <v>17.225999999999999</v>
      </c>
      <c r="I432" s="6">
        <v>30509809</v>
      </c>
      <c r="J432" s="6" t="str">
        <f>IF(OR(COUNTIF(Monitoring!E:E, G432) &gt; 0, COUNTIF(Monitoring!H:H, G432) &gt; 0), "yes", "no")</f>
        <v>yes</v>
      </c>
      <c r="K432" s="81" t="str">
        <f t="shared" si="51"/>
        <v>Z:\FAIR_Device_data\Experiment_AugSep_2023\Video_captures\FAIR-D2\Camera1\2023-09-01\FAIR-D2_2023-09-01_13-42-36.mp4</v>
      </c>
    </row>
    <row r="433" spans="1:11" ht="14.25" customHeight="1" x14ac:dyDescent="0.25">
      <c r="A433" s="5" t="str">
        <f t="shared" si="45"/>
        <v>FAIR-D2</v>
      </c>
      <c r="B433" s="4">
        <f t="shared" si="46"/>
        <v>45170</v>
      </c>
      <c r="C433" s="9">
        <f t="shared" si="47"/>
        <v>0.5728240740740741</v>
      </c>
      <c r="D433" s="9">
        <f t="shared" si="48"/>
        <v>45170.572824074072</v>
      </c>
      <c r="E433" s="9" t="str">
        <f t="shared" si="50"/>
        <v>2023-09-01</v>
      </c>
      <c r="F433" s="10" t="s">
        <v>1876</v>
      </c>
      <c r="G433" s="10" t="str">
        <f t="shared" si="49"/>
        <v>FAIR-D2_2023-09-01_13-44-52</v>
      </c>
      <c r="H433" s="10">
        <v>21.472000000000001</v>
      </c>
      <c r="I433" s="6">
        <v>38803415</v>
      </c>
      <c r="J433" s="6" t="str">
        <f>IF(OR(COUNTIF(Monitoring!E:E, G433) &gt; 0, COUNTIF(Monitoring!H:H, G433) &gt; 0), "yes", "no")</f>
        <v>yes</v>
      </c>
      <c r="K433" s="81" t="str">
        <f t="shared" si="51"/>
        <v>Z:\FAIR_Device_data\Experiment_AugSep_2023\Video_captures\FAIR-D2\Camera1\2023-09-01\FAIR-D2_2023-09-01_13-44-52.mp4</v>
      </c>
    </row>
    <row r="434" spans="1:11" ht="14.25" customHeight="1" x14ac:dyDescent="0.25">
      <c r="A434" s="5" t="str">
        <f t="shared" si="45"/>
        <v>FAIR-D2</v>
      </c>
      <c r="B434" s="4">
        <f t="shared" si="46"/>
        <v>45170</v>
      </c>
      <c r="C434" s="9">
        <f t="shared" si="47"/>
        <v>0.58429398148148148</v>
      </c>
      <c r="D434" s="9">
        <f t="shared" si="48"/>
        <v>45170.584293981483</v>
      </c>
      <c r="E434" s="9" t="str">
        <f t="shared" si="50"/>
        <v>2023-09-01</v>
      </c>
      <c r="F434" s="10" t="s">
        <v>1877</v>
      </c>
      <c r="G434" s="10" t="str">
        <f t="shared" si="49"/>
        <v>FAIR-D2_2023-09-01_14-01-23</v>
      </c>
      <c r="H434" s="10">
        <v>12.081</v>
      </c>
      <c r="I434" s="6">
        <v>20090331</v>
      </c>
      <c r="J434" s="6" t="str">
        <f>IF(OR(COUNTIF(Monitoring!E:E, G434) &gt; 0, COUNTIF(Monitoring!H:H, G434) &gt; 0), "yes", "no")</f>
        <v>no</v>
      </c>
      <c r="K434" s="81" t="str">
        <f t="shared" si="51"/>
        <v>Z:\FAIR_Device_data\Experiment_AugSep_2023\Video_captures\FAIR-D2\Camera1\2023-09-01\FAIR-D2_2023-09-01_14-01-23.mp4</v>
      </c>
    </row>
    <row r="435" spans="1:11" ht="14.25" customHeight="1" x14ac:dyDescent="0.25">
      <c r="A435" s="5" t="str">
        <f t="shared" si="45"/>
        <v>FAIR-D2</v>
      </c>
      <c r="B435" s="4">
        <f t="shared" si="46"/>
        <v>45170</v>
      </c>
      <c r="C435" s="9">
        <f t="shared" si="47"/>
        <v>0.58475694444444448</v>
      </c>
      <c r="D435" s="9">
        <f t="shared" si="48"/>
        <v>45170.584756944445</v>
      </c>
      <c r="E435" s="9" t="str">
        <f t="shared" si="50"/>
        <v>2023-09-01</v>
      </c>
      <c r="F435" s="10" t="s">
        <v>1878</v>
      </c>
      <c r="G435" s="10" t="str">
        <f t="shared" si="49"/>
        <v>FAIR-D2_2023-09-01_14-02-03</v>
      </c>
      <c r="H435" s="10">
        <v>78.518000000000001</v>
      </c>
      <c r="I435" s="6">
        <v>137047868</v>
      </c>
      <c r="J435" s="6" t="str">
        <f>IF(OR(COUNTIF(Monitoring!E:E, G435) &gt; 0, COUNTIF(Monitoring!H:H, G435) &gt; 0), "yes", "no")</f>
        <v>yes</v>
      </c>
      <c r="K435" s="81" t="str">
        <f t="shared" si="51"/>
        <v>Z:\FAIR_Device_data\Experiment_AugSep_2023\Video_captures\FAIR-D2\Camera1\2023-09-01\FAIR-D2_2023-09-01_14-02-03.mp4</v>
      </c>
    </row>
    <row r="436" spans="1:11" ht="14.25" customHeight="1" x14ac:dyDescent="0.25">
      <c r="A436" s="5" t="str">
        <f t="shared" si="45"/>
        <v>FAIR-D2</v>
      </c>
      <c r="B436" s="4">
        <f t="shared" si="46"/>
        <v>45170</v>
      </c>
      <c r="C436" s="9">
        <f t="shared" si="47"/>
        <v>0.6509490740740741</v>
      </c>
      <c r="D436" s="9">
        <f t="shared" si="48"/>
        <v>45170.650949074072</v>
      </c>
      <c r="E436" s="9" t="str">
        <f t="shared" si="50"/>
        <v>2023-09-01</v>
      </c>
      <c r="F436" s="10" t="s">
        <v>1879</v>
      </c>
      <c r="G436" s="10" t="str">
        <f t="shared" si="49"/>
        <v>FAIR-D2_2023-09-01_15-37-22</v>
      </c>
      <c r="H436" s="10">
        <v>19.463999999999999</v>
      </c>
      <c r="I436" s="6">
        <v>34651363</v>
      </c>
      <c r="J436" s="6" t="str">
        <f>IF(OR(COUNTIF(Monitoring!E:E, G436) &gt; 0, COUNTIF(Monitoring!H:H, G436) &gt; 0), "yes", "no")</f>
        <v>yes</v>
      </c>
      <c r="K436" s="81" t="str">
        <f t="shared" si="51"/>
        <v>Z:\FAIR_Device_data\Experiment_AugSep_2023\Video_captures\FAIR-D2\Camera1\2023-09-01\FAIR-D2_2023-09-01_15-37-22.mp4</v>
      </c>
    </row>
    <row r="437" spans="1:11" ht="14.25" customHeight="1" x14ac:dyDescent="0.25">
      <c r="A437" s="5" t="str">
        <f t="shared" si="45"/>
        <v>FAIR-D2</v>
      </c>
      <c r="B437" s="4">
        <f t="shared" si="46"/>
        <v>45170</v>
      </c>
      <c r="C437" s="9">
        <f t="shared" si="47"/>
        <v>0.6602662037037037</v>
      </c>
      <c r="D437" s="9">
        <f t="shared" si="48"/>
        <v>45170.660266203704</v>
      </c>
      <c r="E437" s="9" t="str">
        <f t="shared" si="50"/>
        <v>2023-09-01</v>
      </c>
      <c r="F437" s="10" t="s">
        <v>1880</v>
      </c>
      <c r="G437" s="10" t="str">
        <f t="shared" si="49"/>
        <v>FAIR-D2_2023-09-01_15-50-47</v>
      </c>
      <c r="H437" s="10">
        <v>10.388</v>
      </c>
      <c r="I437" s="6">
        <v>17193162</v>
      </c>
      <c r="J437" s="6" t="str">
        <f>IF(OR(COUNTIF(Monitoring!E:E, G437) &gt; 0, COUNTIF(Monitoring!H:H, G437) &gt; 0), "yes", "no")</f>
        <v>no</v>
      </c>
      <c r="K437" s="81" t="str">
        <f t="shared" si="51"/>
        <v>Z:\FAIR_Device_data\Experiment_AugSep_2023\Video_captures\FAIR-D2\Camera1\2023-09-01\FAIR-D2_2023-09-01_15-50-47.mp4</v>
      </c>
    </row>
    <row r="438" spans="1:11" ht="14.25" customHeight="1" x14ac:dyDescent="0.25">
      <c r="A438" s="5" t="str">
        <f t="shared" si="45"/>
        <v>FAIR-D2</v>
      </c>
      <c r="B438" s="4">
        <f t="shared" si="46"/>
        <v>45170</v>
      </c>
      <c r="C438" s="9">
        <f t="shared" si="47"/>
        <v>0.67065972222222225</v>
      </c>
      <c r="D438" s="9">
        <f t="shared" si="48"/>
        <v>45170.670659722222</v>
      </c>
      <c r="E438" s="9" t="str">
        <f t="shared" si="50"/>
        <v>2023-09-01</v>
      </c>
      <c r="F438" s="10" t="s">
        <v>1881</v>
      </c>
      <c r="G438" s="10" t="str">
        <f t="shared" si="49"/>
        <v>FAIR-D2_2023-09-01_16-05-45</v>
      </c>
      <c r="H438" s="10">
        <v>10.481999999999999</v>
      </c>
      <c r="I438" s="6">
        <v>16904165</v>
      </c>
      <c r="J438" s="6" t="str">
        <f>IF(OR(COUNTIF(Monitoring!E:E, G438) &gt; 0, COUNTIF(Monitoring!H:H, G438) &gt; 0), "yes", "no")</f>
        <v>no</v>
      </c>
      <c r="K438" s="81" t="str">
        <f t="shared" si="51"/>
        <v>Z:\FAIR_Device_data\Experiment_AugSep_2023\Video_captures\FAIR-D2\Camera1\2023-09-01\FAIR-D2_2023-09-01_16-05-45.mp4</v>
      </c>
    </row>
    <row r="439" spans="1:11" ht="14.25" customHeight="1" x14ac:dyDescent="0.25">
      <c r="A439" s="5" t="str">
        <f t="shared" si="45"/>
        <v>FAIR-D2</v>
      </c>
      <c r="B439" s="4">
        <f t="shared" si="46"/>
        <v>45170</v>
      </c>
      <c r="C439" s="9">
        <f t="shared" si="47"/>
        <v>0.67215277777777782</v>
      </c>
      <c r="D439" s="9">
        <f t="shared" si="48"/>
        <v>45170.672152777777</v>
      </c>
      <c r="E439" s="9" t="str">
        <f t="shared" si="50"/>
        <v>2023-09-01</v>
      </c>
      <c r="F439" s="10" t="s">
        <v>1882</v>
      </c>
      <c r="G439" s="10" t="str">
        <f t="shared" si="49"/>
        <v>FAIR-D2_2023-09-01_16-07-54</v>
      </c>
      <c r="H439" s="10">
        <v>10.494999999999999</v>
      </c>
      <c r="I439" s="6">
        <v>17135683</v>
      </c>
      <c r="J439" s="6" t="str">
        <f>IF(OR(COUNTIF(Monitoring!E:E, G439) &gt; 0, COUNTIF(Monitoring!H:H, G439) &gt; 0), "yes", "no")</f>
        <v>no</v>
      </c>
      <c r="K439" s="81" t="str">
        <f t="shared" si="51"/>
        <v>Z:\FAIR_Device_data\Experiment_AugSep_2023\Video_captures\FAIR-D2\Camera1\2023-09-01\FAIR-D2_2023-09-01_16-07-54.mp4</v>
      </c>
    </row>
    <row r="440" spans="1:11" ht="14.25" customHeight="1" x14ac:dyDescent="0.25">
      <c r="A440" s="5" t="str">
        <f t="shared" si="45"/>
        <v>FAIR-D2</v>
      </c>
      <c r="B440" s="4">
        <f t="shared" si="46"/>
        <v>45170</v>
      </c>
      <c r="C440" s="9">
        <f t="shared" si="47"/>
        <v>0.67376157407407411</v>
      </c>
      <c r="D440" s="9">
        <f t="shared" si="48"/>
        <v>45170.673761574071</v>
      </c>
      <c r="E440" s="9" t="str">
        <f t="shared" si="50"/>
        <v>2023-09-01</v>
      </c>
      <c r="F440" s="10" t="s">
        <v>1883</v>
      </c>
      <c r="G440" s="10" t="str">
        <f t="shared" si="49"/>
        <v>FAIR-D2_2023-09-01_16-10-13</v>
      </c>
      <c r="H440" s="10">
        <v>10.487</v>
      </c>
      <c r="I440" s="6">
        <v>17105176</v>
      </c>
      <c r="J440" s="6" t="str">
        <f>IF(OR(COUNTIF(Monitoring!E:E, G440) &gt; 0, COUNTIF(Monitoring!H:H, G440) &gt; 0), "yes", "no")</f>
        <v>no</v>
      </c>
      <c r="K440" s="81" t="str">
        <f t="shared" si="51"/>
        <v>Z:\FAIR_Device_data\Experiment_AugSep_2023\Video_captures\FAIR-D2\Camera1\2023-09-01\FAIR-D2_2023-09-01_16-10-13.mp4</v>
      </c>
    </row>
    <row r="441" spans="1:11" ht="14.25" customHeight="1" x14ac:dyDescent="0.25">
      <c r="A441" s="5" t="str">
        <f t="shared" si="45"/>
        <v>FAIR-D2</v>
      </c>
      <c r="B441" s="4">
        <f t="shared" si="46"/>
        <v>45170</v>
      </c>
      <c r="C441" s="9">
        <f t="shared" si="47"/>
        <v>0.67593749999999997</v>
      </c>
      <c r="D441" s="9">
        <f t="shared" si="48"/>
        <v>45170.675937499997</v>
      </c>
      <c r="E441" s="9" t="str">
        <f t="shared" si="50"/>
        <v>2023-09-01</v>
      </c>
      <c r="F441" s="10" t="s">
        <v>1884</v>
      </c>
      <c r="G441" s="10" t="str">
        <f t="shared" si="49"/>
        <v>FAIR-D2_2023-09-01_16-13-21</v>
      </c>
      <c r="H441" s="10">
        <v>10.401</v>
      </c>
      <c r="I441" s="6">
        <v>17167124</v>
      </c>
      <c r="J441" s="6" t="str">
        <f>IF(OR(COUNTIF(Monitoring!E:E, G441) &gt; 0, COUNTIF(Monitoring!H:H, G441) &gt; 0), "yes", "no")</f>
        <v>no</v>
      </c>
      <c r="K441" s="81" t="str">
        <f t="shared" si="51"/>
        <v>Z:\FAIR_Device_data\Experiment_AugSep_2023\Video_captures\FAIR-D2\Camera1\2023-09-01\FAIR-D2_2023-09-01_16-13-21.mp4</v>
      </c>
    </row>
    <row r="442" spans="1:11" ht="14.25" customHeight="1" x14ac:dyDescent="0.25">
      <c r="A442" s="5" t="str">
        <f t="shared" si="45"/>
        <v>FAIR-D2</v>
      </c>
      <c r="B442" s="4">
        <f t="shared" si="46"/>
        <v>45170</v>
      </c>
      <c r="C442" s="9">
        <f t="shared" si="47"/>
        <v>0.72414351851851855</v>
      </c>
      <c r="D442" s="9">
        <f t="shared" si="48"/>
        <v>45170.724143518521</v>
      </c>
      <c r="E442" s="9" t="str">
        <f t="shared" si="50"/>
        <v>2023-09-01</v>
      </c>
      <c r="F442" s="10" t="s">
        <v>1885</v>
      </c>
      <c r="G442" s="10" t="str">
        <f t="shared" si="49"/>
        <v>FAIR-D2_2023-09-01_17-22-46</v>
      </c>
      <c r="H442" s="10">
        <v>36.256999999999998</v>
      </c>
      <c r="I442" s="6">
        <v>62343467</v>
      </c>
      <c r="J442" s="6" t="str">
        <f>IF(OR(COUNTIF(Monitoring!E:E, G442) &gt; 0, COUNTIF(Monitoring!H:H, G442) &gt; 0), "yes", "no")</f>
        <v>yes</v>
      </c>
      <c r="K442" s="81" t="str">
        <f t="shared" si="51"/>
        <v>Z:\FAIR_Device_data\Experiment_AugSep_2023\Video_captures\FAIR-D2\Camera1\2023-09-01\FAIR-D2_2023-09-01_17-22-46.mp4</v>
      </c>
    </row>
    <row r="443" spans="1:11" ht="14.25" customHeight="1" x14ac:dyDescent="0.25">
      <c r="A443" s="5" t="str">
        <f t="shared" si="45"/>
        <v>FAIR-D2</v>
      </c>
      <c r="B443" s="4">
        <f t="shared" si="46"/>
        <v>45170</v>
      </c>
      <c r="C443" s="9">
        <f t="shared" si="47"/>
        <v>0.72503472222222221</v>
      </c>
      <c r="D443" s="9">
        <f t="shared" si="48"/>
        <v>45170.725034722222</v>
      </c>
      <c r="E443" s="9" t="str">
        <f t="shared" si="50"/>
        <v>2023-09-01</v>
      </c>
      <c r="F443" s="10" t="s">
        <v>1886</v>
      </c>
      <c r="G443" s="10" t="str">
        <f t="shared" si="49"/>
        <v>FAIR-D2_2023-09-01_17-24-03</v>
      </c>
      <c r="H443" s="10">
        <v>79.653999999999996</v>
      </c>
      <c r="I443" s="6">
        <v>144065229</v>
      </c>
      <c r="J443" s="6" t="str">
        <f>IF(OR(COUNTIF(Monitoring!E:E, G443) &gt; 0, COUNTIF(Monitoring!H:H, G443) &gt; 0), "yes", "no")</f>
        <v>no</v>
      </c>
      <c r="K443" s="81" t="str">
        <f t="shared" si="51"/>
        <v>Z:\FAIR_Device_data\Experiment_AugSep_2023\Video_captures\FAIR-D2\Camera1\2023-09-01\FAIR-D2_2023-09-01_17-24-03.mp4</v>
      </c>
    </row>
    <row r="444" spans="1:11" ht="14.25" customHeight="1" x14ac:dyDescent="0.25">
      <c r="A444" s="5" t="str">
        <f t="shared" si="45"/>
        <v>FAIR-D2</v>
      </c>
      <c r="B444" s="4">
        <f t="shared" si="46"/>
        <v>45170</v>
      </c>
      <c r="C444" s="9">
        <f t="shared" si="47"/>
        <v>0.72675925925925922</v>
      </c>
      <c r="D444" s="9">
        <f t="shared" si="48"/>
        <v>45170.726759259262</v>
      </c>
      <c r="E444" s="9" t="str">
        <f t="shared" si="50"/>
        <v>2023-09-01</v>
      </c>
      <c r="F444" s="10" t="s">
        <v>1887</v>
      </c>
      <c r="G444" s="10" t="str">
        <f t="shared" si="49"/>
        <v>FAIR-D2_2023-09-01_17-26-32</v>
      </c>
      <c r="H444" s="10">
        <v>31.32</v>
      </c>
      <c r="I444" s="6">
        <v>59332164</v>
      </c>
      <c r="J444" s="6" t="str">
        <f>IF(OR(COUNTIF(Monitoring!E:E, G444) &gt; 0, COUNTIF(Monitoring!H:H, G444) &gt; 0), "yes", "no")</f>
        <v>no</v>
      </c>
      <c r="K444" s="81" t="str">
        <f t="shared" si="51"/>
        <v>Z:\FAIR_Device_data\Experiment_AugSep_2023\Video_captures\FAIR-D2\Camera1\2023-09-01\FAIR-D2_2023-09-01_17-26-32.mp4</v>
      </c>
    </row>
    <row r="445" spans="1:11" ht="14.25" customHeight="1" x14ac:dyDescent="0.25">
      <c r="A445" s="5" t="str">
        <f t="shared" si="45"/>
        <v>FAIR-D2</v>
      </c>
      <c r="B445" s="4">
        <f t="shared" si="46"/>
        <v>45170</v>
      </c>
      <c r="C445" s="9">
        <f t="shared" si="47"/>
        <v>0.73050925925925925</v>
      </c>
      <c r="D445" s="9">
        <f t="shared" si="48"/>
        <v>45170.730509259258</v>
      </c>
      <c r="E445" s="9" t="str">
        <f t="shared" si="50"/>
        <v>2023-09-01</v>
      </c>
      <c r="F445" s="10" t="s">
        <v>1888</v>
      </c>
      <c r="G445" s="10" t="str">
        <f t="shared" si="49"/>
        <v>FAIR-D2_2023-09-01_17-31-56</v>
      </c>
      <c r="H445" s="10">
        <v>55.271999999999998</v>
      </c>
      <c r="I445" s="6">
        <v>97886901</v>
      </c>
      <c r="J445" s="6" t="str">
        <f>IF(OR(COUNTIF(Monitoring!E:E, G445) &gt; 0, COUNTIF(Monitoring!H:H, G445) &gt; 0), "yes", "no")</f>
        <v>yes</v>
      </c>
      <c r="K445" s="81" t="str">
        <f t="shared" si="51"/>
        <v>Z:\FAIR_Device_data\Experiment_AugSep_2023\Video_captures\FAIR-D2\Camera1\2023-09-01\FAIR-D2_2023-09-01_17-31-56.mp4</v>
      </c>
    </row>
    <row r="446" spans="1:11" ht="14.25" customHeight="1" x14ac:dyDescent="0.25">
      <c r="A446" s="5" t="str">
        <f t="shared" si="45"/>
        <v>FAIR-D2</v>
      </c>
      <c r="B446" s="4">
        <f t="shared" si="46"/>
        <v>45171</v>
      </c>
      <c r="C446" s="9">
        <f t="shared" si="47"/>
        <v>0.39327546296296295</v>
      </c>
      <c r="D446" s="9">
        <f t="shared" si="48"/>
        <v>45171.393275462964</v>
      </c>
      <c r="E446" s="9" t="str">
        <f t="shared" si="50"/>
        <v>2023-09-02</v>
      </c>
      <c r="F446" s="10" t="s">
        <v>1889</v>
      </c>
      <c r="G446" s="10" t="str">
        <f t="shared" si="49"/>
        <v>FAIR-D2_2023-09-02_09-26-19</v>
      </c>
      <c r="H446" s="10">
        <v>10.688000000000001</v>
      </c>
      <c r="I446" s="6">
        <v>17073650</v>
      </c>
      <c r="J446" s="6" t="str">
        <f>IF(OR(COUNTIF(Monitoring!E:E, G446) &gt; 0, COUNTIF(Monitoring!H:H, G446) &gt; 0), "yes", "no")</f>
        <v>no</v>
      </c>
      <c r="K446" s="81" t="str">
        <f t="shared" si="51"/>
        <v>Z:\FAIR_Device_data\Experiment_AugSep_2023\Video_captures\FAIR-D2\Camera1\2023-09-02\FAIR-D2_2023-09-02_09-26-19.mp4</v>
      </c>
    </row>
    <row r="447" spans="1:11" ht="14.25" customHeight="1" x14ac:dyDescent="0.25">
      <c r="A447" s="5" t="str">
        <f t="shared" si="45"/>
        <v>FAIR-D2</v>
      </c>
      <c r="B447" s="4">
        <f t="shared" si="46"/>
        <v>45171</v>
      </c>
      <c r="C447" s="9">
        <f t="shared" si="47"/>
        <v>0.39484953703703701</v>
      </c>
      <c r="D447" s="9">
        <f t="shared" si="48"/>
        <v>45171.394849537035</v>
      </c>
      <c r="E447" s="9" t="str">
        <f t="shared" si="50"/>
        <v>2023-09-02</v>
      </c>
      <c r="F447" s="10" t="s">
        <v>1890</v>
      </c>
      <c r="G447" s="10" t="str">
        <f t="shared" si="49"/>
        <v>FAIR-D2_2023-09-02_09-28-35</v>
      </c>
      <c r="H447" s="10">
        <v>10.624000000000001</v>
      </c>
      <c r="I447" s="6">
        <v>17649918</v>
      </c>
      <c r="J447" s="6" t="str">
        <f>IF(OR(COUNTIF(Monitoring!E:E, G447) &gt; 0, COUNTIF(Monitoring!H:H, G447) &gt; 0), "yes", "no")</f>
        <v>no</v>
      </c>
      <c r="K447" s="81" t="str">
        <f t="shared" si="51"/>
        <v>Z:\FAIR_Device_data\Experiment_AugSep_2023\Video_captures\FAIR-D2\Camera1\2023-09-02\FAIR-D2_2023-09-02_09-28-35.mp4</v>
      </c>
    </row>
    <row r="448" spans="1:11" ht="14.25" customHeight="1" x14ac:dyDescent="0.25">
      <c r="A448" s="5" t="str">
        <f t="shared" si="45"/>
        <v>FAIR-D2</v>
      </c>
      <c r="B448" s="4">
        <f t="shared" si="46"/>
        <v>45171</v>
      </c>
      <c r="C448" s="9">
        <f t="shared" si="47"/>
        <v>0.40083333333333332</v>
      </c>
      <c r="D448" s="9">
        <f t="shared" si="48"/>
        <v>45171.400833333333</v>
      </c>
      <c r="E448" s="9" t="str">
        <f t="shared" si="50"/>
        <v>2023-09-02</v>
      </c>
      <c r="F448" s="10" t="s">
        <v>1891</v>
      </c>
      <c r="G448" s="10" t="str">
        <f t="shared" si="49"/>
        <v>FAIR-D2_2023-09-02_09-37-12</v>
      </c>
      <c r="H448" s="10">
        <v>11.397</v>
      </c>
      <c r="I448" s="6">
        <v>19505772</v>
      </c>
      <c r="J448" s="6" t="str">
        <f>IF(OR(COUNTIF(Monitoring!E:E, G448) &gt; 0, COUNTIF(Monitoring!H:H, G448) &gt; 0), "yes", "no")</f>
        <v>no</v>
      </c>
      <c r="K448" s="81" t="str">
        <f t="shared" si="51"/>
        <v>Z:\FAIR_Device_data\Experiment_AugSep_2023\Video_captures\FAIR-D2\Camera1\2023-09-02\FAIR-D2_2023-09-02_09-37-12.mp4</v>
      </c>
    </row>
    <row r="449" spans="1:11" ht="14.25" customHeight="1" x14ac:dyDescent="0.25">
      <c r="A449" s="5" t="str">
        <f t="shared" si="45"/>
        <v>FAIR-D2</v>
      </c>
      <c r="B449" s="4">
        <f t="shared" si="46"/>
        <v>45171</v>
      </c>
      <c r="C449" s="9">
        <f t="shared" si="47"/>
        <v>0.42347222222222225</v>
      </c>
      <c r="D449" s="9">
        <f t="shared" si="48"/>
        <v>45171.423472222225</v>
      </c>
      <c r="E449" s="9" t="str">
        <f t="shared" si="50"/>
        <v>2023-09-02</v>
      </c>
      <c r="F449" s="10" t="s">
        <v>1892</v>
      </c>
      <c r="G449" s="10" t="str">
        <f t="shared" si="49"/>
        <v>FAIR-D2_2023-09-02_10-09-48</v>
      </c>
      <c r="H449" s="10">
        <v>40.201999999999998</v>
      </c>
      <c r="I449" s="6">
        <v>72009867</v>
      </c>
      <c r="J449" s="6" t="str">
        <f>IF(OR(COUNTIF(Monitoring!E:E, G449) &gt; 0, COUNTIF(Monitoring!H:H, G449) &gt; 0), "yes", "no")</f>
        <v>yes</v>
      </c>
      <c r="K449" s="81" t="str">
        <f t="shared" si="51"/>
        <v>Z:\FAIR_Device_data\Experiment_AugSep_2023\Video_captures\FAIR-D2\Camera1\2023-09-02\FAIR-D2_2023-09-02_10-09-48.mp4</v>
      </c>
    </row>
    <row r="450" spans="1:11" ht="14.25" customHeight="1" x14ac:dyDescent="0.25">
      <c r="A450" s="5" t="str">
        <f t="shared" ref="A450:A513" si="52">+LEFT(G450,7)</f>
        <v>FAIR-D2</v>
      </c>
      <c r="B450" s="4">
        <f t="shared" ref="B450:B513" si="53">VALUE(MID(G450,FIND("_",G450)+1,10))</f>
        <v>45171</v>
      </c>
      <c r="C450" s="9">
        <f t="shared" ref="C450:C513" si="54">IF(ISBLANK(G450),"",TIME(LEFT(RIGHT(G450,8),2),LEFT(RIGHT(G450,5),2),RIGHT(G450,2)))</f>
        <v>0.42958333333333332</v>
      </c>
      <c r="D450" s="9">
        <f t="shared" ref="D450:D513" si="55">+B450+C450</f>
        <v>45171.429583333331</v>
      </c>
      <c r="E450" s="9" t="str">
        <f t="shared" si="50"/>
        <v>2023-09-02</v>
      </c>
      <c r="F450" s="10" t="s">
        <v>1893</v>
      </c>
      <c r="G450" s="10" t="str">
        <f t="shared" ref="G450:G513" si="56">+LEFT(F450,27)</f>
        <v>FAIR-D2_2023-09-02_10-18-36</v>
      </c>
      <c r="H450" s="10">
        <v>11.731999999999999</v>
      </c>
      <c r="I450" s="6">
        <v>19594997</v>
      </c>
      <c r="J450" s="6" t="str">
        <f>IF(OR(COUNTIF(Monitoring!E:E, G450) &gt; 0, COUNTIF(Monitoring!H:H, G450) &gt; 0), "yes", "no")</f>
        <v>yes</v>
      </c>
      <c r="K450" s="81" t="str">
        <f t="shared" si="51"/>
        <v>Z:\FAIR_Device_data\Experiment_AugSep_2023\Video_captures\FAIR-D2\Camera1\2023-09-02\FAIR-D2_2023-09-02_10-18-36.mp4</v>
      </c>
    </row>
    <row r="451" spans="1:11" ht="14.25" customHeight="1" x14ac:dyDescent="0.25">
      <c r="A451" s="5" t="str">
        <f t="shared" si="52"/>
        <v>FAIR-D2</v>
      </c>
      <c r="B451" s="4">
        <f t="shared" si="53"/>
        <v>45171</v>
      </c>
      <c r="C451" s="9">
        <f t="shared" si="54"/>
        <v>0.43149305555555556</v>
      </c>
      <c r="D451" s="9">
        <f t="shared" si="55"/>
        <v>45171.431493055556</v>
      </c>
      <c r="E451" s="9" t="str">
        <f t="shared" ref="E451:E514" si="57">+_xlfn.CONCAT(YEAR(B451),"-",TEXT(MONTH(B451),"00"),"-",TEXT(DAY(B451),"00"))</f>
        <v>2023-09-02</v>
      </c>
      <c r="F451" s="10" t="s">
        <v>1894</v>
      </c>
      <c r="G451" s="10" t="str">
        <f t="shared" si="56"/>
        <v>FAIR-D2_2023-09-02_10-21-21</v>
      </c>
      <c r="H451" s="10">
        <v>10.455</v>
      </c>
      <c r="I451" s="6">
        <v>16904737</v>
      </c>
      <c r="J451" s="6" t="str">
        <f>IF(OR(COUNTIF(Monitoring!E:E, G451) &gt; 0, COUNTIF(Monitoring!H:H, G451) &gt; 0), "yes", "no")</f>
        <v>no</v>
      </c>
      <c r="K451" s="81" t="str">
        <f t="shared" ref="K451:K514" si="58">HYPERLINK(_xlfn.CONCAT("Z:\FAIR_Device_data\Experiment_AugSep_2023","\","Video_captures","\",A451,"\","Camera1","\",E451,"\",F451))</f>
        <v>Z:\FAIR_Device_data\Experiment_AugSep_2023\Video_captures\FAIR-D2\Camera1\2023-09-02\FAIR-D2_2023-09-02_10-21-21.mp4</v>
      </c>
    </row>
    <row r="452" spans="1:11" ht="14.25" customHeight="1" x14ac:dyDescent="0.25">
      <c r="A452" s="5" t="str">
        <f t="shared" si="52"/>
        <v>FAIR-D2</v>
      </c>
      <c r="B452" s="4">
        <f t="shared" si="53"/>
        <v>45171</v>
      </c>
      <c r="C452" s="9">
        <f t="shared" si="54"/>
        <v>0.43277777777777776</v>
      </c>
      <c r="D452" s="9">
        <f t="shared" si="55"/>
        <v>45171.43277777778</v>
      </c>
      <c r="E452" s="9" t="str">
        <f t="shared" si="57"/>
        <v>2023-09-02</v>
      </c>
      <c r="F452" s="10" t="s">
        <v>1895</v>
      </c>
      <c r="G452" s="10" t="str">
        <f t="shared" si="56"/>
        <v>FAIR-D2_2023-09-02_10-23-12</v>
      </c>
      <c r="H452" s="10">
        <v>10.689</v>
      </c>
      <c r="I452" s="6">
        <v>17276795</v>
      </c>
      <c r="J452" s="6" t="str">
        <f>IF(OR(COUNTIF(Monitoring!E:E, G452) &gt; 0, COUNTIF(Monitoring!H:H, G452) &gt; 0), "yes", "no")</f>
        <v>yes</v>
      </c>
      <c r="K452" s="81" t="str">
        <f t="shared" si="58"/>
        <v>Z:\FAIR_Device_data\Experiment_AugSep_2023\Video_captures\FAIR-D2\Camera1\2023-09-02\FAIR-D2_2023-09-02_10-23-12.mp4</v>
      </c>
    </row>
    <row r="453" spans="1:11" ht="14.25" customHeight="1" x14ac:dyDescent="0.25">
      <c r="A453" s="5" t="str">
        <f t="shared" si="52"/>
        <v>FAIR-D2</v>
      </c>
      <c r="B453" s="4">
        <f t="shared" si="53"/>
        <v>45171</v>
      </c>
      <c r="C453" s="9">
        <f t="shared" si="54"/>
        <v>0.44234953703703705</v>
      </c>
      <c r="D453" s="9">
        <f t="shared" si="55"/>
        <v>45171.442349537036</v>
      </c>
      <c r="E453" s="9" t="str">
        <f t="shared" si="57"/>
        <v>2023-09-02</v>
      </c>
      <c r="F453" s="10" t="s">
        <v>1896</v>
      </c>
      <c r="G453" s="10" t="str">
        <f t="shared" si="56"/>
        <v>FAIR-D2_2023-09-02_10-36-59</v>
      </c>
      <c r="H453" s="10">
        <v>17.513999999999999</v>
      </c>
      <c r="I453" s="6">
        <v>30883844</v>
      </c>
      <c r="J453" s="6" t="str">
        <f>IF(OR(COUNTIF(Monitoring!E:E, G453) &gt; 0, COUNTIF(Monitoring!H:H, G453) &gt; 0), "yes", "no")</f>
        <v>no</v>
      </c>
      <c r="K453" s="81" t="str">
        <f t="shared" si="58"/>
        <v>Z:\FAIR_Device_data\Experiment_AugSep_2023\Video_captures\FAIR-D2\Camera1\2023-09-02\FAIR-D2_2023-09-02_10-36-59.mp4</v>
      </c>
    </row>
    <row r="454" spans="1:11" ht="14.25" customHeight="1" x14ac:dyDescent="0.25">
      <c r="A454" s="5" t="str">
        <f t="shared" si="52"/>
        <v>FAIR-D2</v>
      </c>
      <c r="B454" s="4">
        <f t="shared" si="53"/>
        <v>45171</v>
      </c>
      <c r="C454" s="9">
        <f t="shared" si="54"/>
        <v>0.44319444444444445</v>
      </c>
      <c r="D454" s="9">
        <f t="shared" si="55"/>
        <v>45171.443194444444</v>
      </c>
      <c r="E454" s="9" t="str">
        <f t="shared" si="57"/>
        <v>2023-09-02</v>
      </c>
      <c r="F454" s="10" t="s">
        <v>1897</v>
      </c>
      <c r="G454" s="10" t="str">
        <f t="shared" si="56"/>
        <v>FAIR-D2_2023-09-02_10-38-12</v>
      </c>
      <c r="H454" s="10">
        <v>10.872</v>
      </c>
      <c r="I454" s="6">
        <v>17945739</v>
      </c>
      <c r="J454" s="6" t="str">
        <f>IF(OR(COUNTIF(Monitoring!E:E, G454) &gt; 0, COUNTIF(Monitoring!H:H, G454) &gt; 0), "yes", "no")</f>
        <v>no</v>
      </c>
      <c r="K454" s="81" t="str">
        <f t="shared" si="58"/>
        <v>Z:\FAIR_Device_data\Experiment_AugSep_2023\Video_captures\FAIR-D2\Camera1\2023-09-02\FAIR-D2_2023-09-02_10-38-12.mp4</v>
      </c>
    </row>
    <row r="455" spans="1:11" ht="14.25" customHeight="1" x14ac:dyDescent="0.25">
      <c r="A455" s="5" t="str">
        <f t="shared" si="52"/>
        <v>FAIR-D2</v>
      </c>
      <c r="B455" s="4">
        <f t="shared" si="53"/>
        <v>45171</v>
      </c>
      <c r="C455" s="9">
        <f t="shared" si="54"/>
        <v>0.44464120370370369</v>
      </c>
      <c r="D455" s="9">
        <f t="shared" si="55"/>
        <v>45171.444641203707</v>
      </c>
      <c r="E455" s="9" t="str">
        <f t="shared" si="57"/>
        <v>2023-09-02</v>
      </c>
      <c r="F455" s="10" t="s">
        <v>1898</v>
      </c>
      <c r="G455" s="10" t="str">
        <f t="shared" si="56"/>
        <v>FAIR-D2_2023-09-02_10-40-17</v>
      </c>
      <c r="H455" s="10">
        <v>11.663</v>
      </c>
      <c r="I455" s="6">
        <v>19184325</v>
      </c>
      <c r="J455" s="6" t="str">
        <f>IF(OR(COUNTIF(Monitoring!E:E, G455) &gt; 0, COUNTIF(Monitoring!H:H, G455) &gt; 0), "yes", "no")</f>
        <v>no</v>
      </c>
      <c r="K455" s="81" t="str">
        <f t="shared" si="58"/>
        <v>Z:\FAIR_Device_data\Experiment_AugSep_2023\Video_captures\FAIR-D2\Camera1\2023-09-02\FAIR-D2_2023-09-02_10-40-17.mp4</v>
      </c>
    </row>
    <row r="456" spans="1:11" ht="14.25" customHeight="1" x14ac:dyDescent="0.25">
      <c r="A456" s="5" t="str">
        <f t="shared" si="52"/>
        <v>FAIR-D2</v>
      </c>
      <c r="B456" s="4">
        <f t="shared" si="53"/>
        <v>45171</v>
      </c>
      <c r="C456" s="9">
        <f t="shared" si="54"/>
        <v>0.45377314814814818</v>
      </c>
      <c r="D456" s="9">
        <f t="shared" si="55"/>
        <v>45171.453773148147</v>
      </c>
      <c r="E456" s="9" t="str">
        <f t="shared" si="57"/>
        <v>2023-09-02</v>
      </c>
      <c r="F456" s="10" t="s">
        <v>1899</v>
      </c>
      <c r="G456" s="10" t="str">
        <f t="shared" si="56"/>
        <v>FAIR-D2_2023-09-02_10-53-26</v>
      </c>
      <c r="H456" s="10">
        <v>25.777000000000001</v>
      </c>
      <c r="I456" s="6">
        <v>43559995</v>
      </c>
      <c r="J456" s="6" t="str">
        <f>IF(OR(COUNTIF(Monitoring!E:E, G456) &gt; 0, COUNTIF(Monitoring!H:H, G456) &gt; 0), "yes", "no")</f>
        <v>yes</v>
      </c>
      <c r="K456" s="81" t="str">
        <f t="shared" si="58"/>
        <v>Z:\FAIR_Device_data\Experiment_AugSep_2023\Video_captures\FAIR-D2\Camera1\2023-09-02\FAIR-D2_2023-09-02_10-53-26.mp4</v>
      </c>
    </row>
    <row r="457" spans="1:11" ht="14.25" customHeight="1" x14ac:dyDescent="0.25">
      <c r="A457" s="5" t="str">
        <f t="shared" si="52"/>
        <v>FAIR-D2</v>
      </c>
      <c r="B457" s="4">
        <f t="shared" si="53"/>
        <v>45171</v>
      </c>
      <c r="C457" s="9">
        <f t="shared" si="54"/>
        <v>0.4617013888888889</v>
      </c>
      <c r="D457" s="9">
        <f t="shared" si="55"/>
        <v>45171.461701388886</v>
      </c>
      <c r="E457" s="9" t="str">
        <f t="shared" si="57"/>
        <v>2023-09-02</v>
      </c>
      <c r="F457" s="10" t="s">
        <v>1900</v>
      </c>
      <c r="G457" s="10" t="str">
        <f t="shared" si="56"/>
        <v>FAIR-D2_2023-09-02_11-04-51</v>
      </c>
      <c r="H457" s="10">
        <v>15.645</v>
      </c>
      <c r="I457" s="6">
        <v>28218969</v>
      </c>
      <c r="J457" s="6" t="str">
        <f>IF(OR(COUNTIF(Monitoring!E:E, G457) &gt; 0, COUNTIF(Monitoring!H:H, G457) &gt; 0), "yes", "no")</f>
        <v>no</v>
      </c>
      <c r="K457" s="81" t="str">
        <f t="shared" si="58"/>
        <v>Z:\FAIR_Device_data\Experiment_AugSep_2023\Video_captures\FAIR-D2\Camera1\2023-09-02\FAIR-D2_2023-09-02_11-04-51.mp4</v>
      </c>
    </row>
    <row r="458" spans="1:11" ht="14.25" customHeight="1" x14ac:dyDescent="0.25">
      <c r="A458" s="5" t="str">
        <f t="shared" si="52"/>
        <v>FAIR-D2</v>
      </c>
      <c r="B458" s="4">
        <f t="shared" si="53"/>
        <v>45171</v>
      </c>
      <c r="C458" s="9">
        <f t="shared" si="54"/>
        <v>0.50178240740740743</v>
      </c>
      <c r="D458" s="9">
        <f t="shared" si="55"/>
        <v>45171.501782407409</v>
      </c>
      <c r="E458" s="9" t="str">
        <f t="shared" si="57"/>
        <v>2023-09-02</v>
      </c>
      <c r="F458" s="10" t="s">
        <v>1901</v>
      </c>
      <c r="G458" s="10" t="str">
        <f t="shared" si="56"/>
        <v>FAIR-D2_2023-09-02_12-02-34</v>
      </c>
      <c r="H458" s="10">
        <v>20.222999999999999</v>
      </c>
      <c r="I458" s="6">
        <v>35389019</v>
      </c>
      <c r="J458" s="6" t="str">
        <f>IF(OR(COUNTIF(Monitoring!E:E, G458) &gt; 0, COUNTIF(Monitoring!H:H, G458) &gt; 0), "yes", "no")</f>
        <v>yes</v>
      </c>
      <c r="K458" s="81" t="str">
        <f t="shared" si="58"/>
        <v>Z:\FAIR_Device_data\Experiment_AugSep_2023\Video_captures\FAIR-D2\Camera1\2023-09-02\FAIR-D2_2023-09-02_12-02-34.mp4</v>
      </c>
    </row>
    <row r="459" spans="1:11" ht="14.25" customHeight="1" x14ac:dyDescent="0.25">
      <c r="A459" s="5" t="str">
        <f t="shared" si="52"/>
        <v>FAIR-D2</v>
      </c>
      <c r="B459" s="4">
        <f t="shared" si="53"/>
        <v>45171</v>
      </c>
      <c r="C459" s="9">
        <f t="shared" si="54"/>
        <v>0.52261574074074069</v>
      </c>
      <c r="D459" s="9">
        <f t="shared" si="55"/>
        <v>45171.522615740738</v>
      </c>
      <c r="E459" s="9" t="str">
        <f t="shared" si="57"/>
        <v>2023-09-02</v>
      </c>
      <c r="F459" s="10" t="s">
        <v>1902</v>
      </c>
      <c r="G459" s="10" t="str">
        <f t="shared" si="56"/>
        <v>FAIR-D2_2023-09-02_12-32-34</v>
      </c>
      <c r="H459" s="10">
        <v>13.704000000000001</v>
      </c>
      <c r="I459" s="6">
        <v>22705612</v>
      </c>
      <c r="J459" s="6" t="str">
        <f>IF(OR(COUNTIF(Monitoring!E:E, G459) &gt; 0, COUNTIF(Monitoring!H:H, G459) &gt; 0), "yes", "no")</f>
        <v>yes</v>
      </c>
      <c r="K459" s="81" t="str">
        <f t="shared" si="58"/>
        <v>Z:\FAIR_Device_data\Experiment_AugSep_2023\Video_captures\FAIR-D2\Camera1\2023-09-02\FAIR-D2_2023-09-02_12-32-34.mp4</v>
      </c>
    </row>
    <row r="460" spans="1:11" ht="14.25" customHeight="1" x14ac:dyDescent="0.25">
      <c r="A460" s="5" t="str">
        <f t="shared" si="52"/>
        <v>FAIR-D2</v>
      </c>
      <c r="B460" s="4">
        <f t="shared" si="53"/>
        <v>45171</v>
      </c>
      <c r="C460" s="9">
        <f t="shared" si="54"/>
        <v>0.52976851851851847</v>
      </c>
      <c r="D460" s="9">
        <f t="shared" si="55"/>
        <v>45171.529768518521</v>
      </c>
      <c r="E460" s="9" t="str">
        <f t="shared" si="57"/>
        <v>2023-09-02</v>
      </c>
      <c r="F460" s="10" t="s">
        <v>1903</v>
      </c>
      <c r="G460" s="10" t="str">
        <f t="shared" si="56"/>
        <v>FAIR-D2_2023-09-02_12-42-52</v>
      </c>
      <c r="H460" s="10">
        <v>88.078999999999994</v>
      </c>
      <c r="I460" s="6">
        <v>156879808</v>
      </c>
      <c r="J460" s="6" t="str">
        <f>IF(OR(COUNTIF(Monitoring!E:E, G460) &gt; 0, COUNTIF(Monitoring!H:H, G460) &gt; 0), "yes", "no")</f>
        <v>yes</v>
      </c>
      <c r="K460" s="81" t="str">
        <f t="shared" si="58"/>
        <v>Z:\FAIR_Device_data\Experiment_AugSep_2023\Video_captures\FAIR-D2\Camera1\2023-09-02\FAIR-D2_2023-09-02_12-42-52.mp4</v>
      </c>
    </row>
    <row r="461" spans="1:11" ht="14.25" customHeight="1" x14ac:dyDescent="0.25">
      <c r="A461" s="5" t="str">
        <f t="shared" si="52"/>
        <v>FAIR-D2</v>
      </c>
      <c r="B461" s="4">
        <f t="shared" si="53"/>
        <v>45171</v>
      </c>
      <c r="C461" s="9">
        <f t="shared" si="54"/>
        <v>0.61667824074074074</v>
      </c>
      <c r="D461" s="9">
        <f t="shared" si="55"/>
        <v>45171.616678240738</v>
      </c>
      <c r="E461" s="9" t="str">
        <f t="shared" si="57"/>
        <v>2023-09-02</v>
      </c>
      <c r="F461" s="10" t="s">
        <v>1904</v>
      </c>
      <c r="G461" s="10" t="str">
        <f t="shared" si="56"/>
        <v>FAIR-D2_2023-09-02_14-48-01</v>
      </c>
      <c r="H461" s="10">
        <v>23.106000000000002</v>
      </c>
      <c r="I461" s="6">
        <v>42533829</v>
      </c>
      <c r="J461" s="6" t="str">
        <f>IF(OR(COUNTIF(Monitoring!E:E, G461) &gt; 0, COUNTIF(Monitoring!H:H, G461) &gt; 0), "yes", "no")</f>
        <v>yes</v>
      </c>
      <c r="K461" s="81" t="str">
        <f t="shared" si="58"/>
        <v>Z:\FAIR_Device_data\Experiment_AugSep_2023\Video_captures\FAIR-D2\Camera1\2023-09-02\FAIR-D2_2023-09-02_14-48-01.mp4</v>
      </c>
    </row>
    <row r="462" spans="1:11" ht="14.25" customHeight="1" x14ac:dyDescent="0.25">
      <c r="A462" s="5" t="str">
        <f t="shared" si="52"/>
        <v>FAIR-D2</v>
      </c>
      <c r="B462" s="4">
        <f t="shared" si="53"/>
        <v>45171</v>
      </c>
      <c r="C462" s="9">
        <f t="shared" si="54"/>
        <v>0.65249999999999997</v>
      </c>
      <c r="D462" s="9">
        <f t="shared" si="55"/>
        <v>45171.652499999997</v>
      </c>
      <c r="E462" s="9" t="str">
        <f t="shared" si="57"/>
        <v>2023-09-02</v>
      </c>
      <c r="F462" s="10" t="s">
        <v>1905</v>
      </c>
      <c r="G462" s="10" t="str">
        <f t="shared" si="56"/>
        <v>FAIR-D2_2023-09-02_15-39-36</v>
      </c>
      <c r="H462" s="10">
        <v>16.754999999999999</v>
      </c>
      <c r="I462" s="6">
        <v>28965601</v>
      </c>
      <c r="J462" s="6" t="str">
        <f>IF(OR(COUNTIF(Monitoring!E:E, G462) &gt; 0, COUNTIF(Monitoring!H:H, G462) &gt; 0), "yes", "no")</f>
        <v>yes</v>
      </c>
      <c r="K462" s="81" t="str">
        <f t="shared" si="58"/>
        <v>Z:\FAIR_Device_data\Experiment_AugSep_2023\Video_captures\FAIR-D2\Camera1\2023-09-02\FAIR-D2_2023-09-02_15-39-36.mp4</v>
      </c>
    </row>
    <row r="463" spans="1:11" ht="14.25" customHeight="1" x14ac:dyDescent="0.25">
      <c r="A463" s="5" t="str">
        <f t="shared" si="52"/>
        <v>FAIR-D2</v>
      </c>
      <c r="B463" s="4">
        <f t="shared" si="53"/>
        <v>45171</v>
      </c>
      <c r="C463" s="9">
        <f t="shared" si="54"/>
        <v>0.65422453703703709</v>
      </c>
      <c r="D463" s="9">
        <f t="shared" si="55"/>
        <v>45171.654224537036</v>
      </c>
      <c r="E463" s="9" t="str">
        <f t="shared" si="57"/>
        <v>2023-09-02</v>
      </c>
      <c r="F463" s="10" t="s">
        <v>1906</v>
      </c>
      <c r="G463" s="10" t="str">
        <f t="shared" si="56"/>
        <v>FAIR-D2_2023-09-02_15-42-05</v>
      </c>
      <c r="H463" s="10">
        <v>59.582999999999998</v>
      </c>
      <c r="I463" s="6">
        <v>103237722</v>
      </c>
      <c r="J463" s="6" t="str">
        <f>IF(OR(COUNTIF(Monitoring!E:E, G463) &gt; 0, COUNTIF(Monitoring!H:H, G463) &gt; 0), "yes", "no")</f>
        <v>yes</v>
      </c>
      <c r="K463" s="81" t="str">
        <f t="shared" si="58"/>
        <v>Z:\FAIR_Device_data\Experiment_AugSep_2023\Video_captures\FAIR-D2\Camera1\2023-09-02\FAIR-D2_2023-09-02_15-42-05.mp4</v>
      </c>
    </row>
    <row r="464" spans="1:11" ht="14.25" customHeight="1" x14ac:dyDescent="0.25">
      <c r="A464" s="5" t="str">
        <f t="shared" si="52"/>
        <v>FAIR-D2</v>
      </c>
      <c r="B464" s="4">
        <f t="shared" si="53"/>
        <v>45172</v>
      </c>
      <c r="C464" s="9">
        <f t="shared" si="54"/>
        <v>0.29846064814814816</v>
      </c>
      <c r="D464" s="9">
        <f t="shared" si="55"/>
        <v>45172.298460648148</v>
      </c>
      <c r="E464" s="9" t="str">
        <f t="shared" si="57"/>
        <v>2023-09-03</v>
      </c>
      <c r="F464" s="10" t="s">
        <v>1907</v>
      </c>
      <c r="G464" s="10" t="str">
        <f t="shared" si="56"/>
        <v>FAIR-D2_2023-09-03_07-09-47</v>
      </c>
      <c r="H464" s="10">
        <v>11.426</v>
      </c>
      <c r="I464" s="6">
        <v>18191210</v>
      </c>
      <c r="J464" s="6" t="str">
        <f>IF(OR(COUNTIF(Monitoring!E:E, G464) &gt; 0, COUNTIF(Monitoring!H:H, G464) &gt; 0), "yes", "no")</f>
        <v>yes</v>
      </c>
      <c r="K464" s="81" t="str">
        <f t="shared" si="58"/>
        <v>Z:\FAIR_Device_data\Experiment_AugSep_2023\Video_captures\FAIR-D2\Camera1\2023-09-03\FAIR-D2_2023-09-03_07-09-47.mp4</v>
      </c>
    </row>
    <row r="465" spans="1:11" ht="14.25" customHeight="1" x14ac:dyDescent="0.25">
      <c r="A465" s="5" t="str">
        <f t="shared" si="52"/>
        <v>FAIR-D2</v>
      </c>
      <c r="B465" s="4">
        <f t="shared" si="53"/>
        <v>45172</v>
      </c>
      <c r="C465" s="9">
        <f t="shared" si="54"/>
        <v>0.41899305555555555</v>
      </c>
      <c r="D465" s="9">
        <f t="shared" si="55"/>
        <v>45172.418993055559</v>
      </c>
      <c r="E465" s="9" t="str">
        <f t="shared" si="57"/>
        <v>2023-09-03</v>
      </c>
      <c r="F465" s="10" t="s">
        <v>1908</v>
      </c>
      <c r="G465" s="10" t="str">
        <f t="shared" si="56"/>
        <v>FAIR-D2_2023-09-03_10-03-21</v>
      </c>
      <c r="H465" s="10">
        <v>24.475999999999999</v>
      </c>
      <c r="I465" s="6">
        <v>41697891</v>
      </c>
      <c r="J465" s="6" t="str">
        <f>IF(OR(COUNTIF(Monitoring!E:E, G465) &gt; 0, COUNTIF(Monitoring!H:H, G465) &gt; 0), "yes", "no")</f>
        <v>no</v>
      </c>
      <c r="K465" s="81" t="str">
        <f t="shared" si="58"/>
        <v>Z:\FAIR_Device_data\Experiment_AugSep_2023\Video_captures\FAIR-D2\Camera1\2023-09-03\FAIR-D2_2023-09-03_10-03-21.mp4</v>
      </c>
    </row>
    <row r="466" spans="1:11" ht="14.25" customHeight="1" x14ac:dyDescent="0.25">
      <c r="A466" s="5" t="str">
        <f t="shared" si="52"/>
        <v>FAIR-D2</v>
      </c>
      <c r="B466" s="4">
        <f t="shared" si="53"/>
        <v>45172</v>
      </c>
      <c r="C466" s="9">
        <f t="shared" si="54"/>
        <v>0.49655092592592592</v>
      </c>
      <c r="D466" s="9">
        <f t="shared" si="55"/>
        <v>45172.496550925927</v>
      </c>
      <c r="E466" s="9" t="str">
        <f t="shared" si="57"/>
        <v>2023-09-03</v>
      </c>
      <c r="F466" s="10" t="s">
        <v>1909</v>
      </c>
      <c r="G466" s="10" t="str">
        <f t="shared" si="56"/>
        <v>FAIR-D2_2023-09-03_11-55-02</v>
      </c>
      <c r="H466" s="10">
        <v>10.583</v>
      </c>
      <c r="I466" s="6">
        <v>17510117</v>
      </c>
      <c r="J466" s="6" t="str">
        <f>IF(OR(COUNTIF(Monitoring!E:E, G466) &gt; 0, COUNTIF(Monitoring!H:H, G466) &gt; 0), "yes", "no")</f>
        <v>no</v>
      </c>
      <c r="K466" s="81" t="str">
        <f t="shared" si="58"/>
        <v>Z:\FAIR_Device_data\Experiment_AugSep_2023\Video_captures\FAIR-D2\Camera1\2023-09-03\FAIR-D2_2023-09-03_11-55-02.mp4</v>
      </c>
    </row>
    <row r="467" spans="1:11" ht="14.25" customHeight="1" x14ac:dyDescent="0.25">
      <c r="A467" s="5" t="str">
        <f t="shared" si="52"/>
        <v>FAIR-D2</v>
      </c>
      <c r="B467" s="4">
        <f t="shared" si="53"/>
        <v>45172</v>
      </c>
      <c r="C467" s="9">
        <f t="shared" si="54"/>
        <v>0.60828703703703701</v>
      </c>
      <c r="D467" s="9">
        <f t="shared" si="55"/>
        <v>45172.608287037037</v>
      </c>
      <c r="E467" s="9" t="str">
        <f t="shared" si="57"/>
        <v>2023-09-03</v>
      </c>
      <c r="F467" s="10" t="s">
        <v>1910</v>
      </c>
      <c r="G467" s="10" t="str">
        <f t="shared" si="56"/>
        <v>FAIR-D2_2023-09-03_14-35-56</v>
      </c>
      <c r="H467" s="10">
        <v>10.99</v>
      </c>
      <c r="I467" s="6">
        <v>17007444</v>
      </c>
      <c r="J467" s="6" t="str">
        <f>IF(OR(COUNTIF(Monitoring!E:E, G467) &gt; 0, COUNTIF(Monitoring!H:H, G467) &gt; 0), "yes", "no")</f>
        <v>yes</v>
      </c>
      <c r="K467" s="81" t="str">
        <f t="shared" si="58"/>
        <v>Z:\FAIR_Device_data\Experiment_AugSep_2023\Video_captures\FAIR-D2\Camera1\2023-09-03\FAIR-D2_2023-09-03_14-35-56.mp4</v>
      </c>
    </row>
    <row r="468" spans="1:11" ht="14.25" customHeight="1" x14ac:dyDescent="0.25">
      <c r="A468" s="5" t="str">
        <f t="shared" si="52"/>
        <v>FAIR-D2</v>
      </c>
      <c r="B468" s="4">
        <f t="shared" si="53"/>
        <v>45172</v>
      </c>
      <c r="C468" s="9">
        <f t="shared" si="54"/>
        <v>0.64626157407407403</v>
      </c>
      <c r="D468" s="9">
        <f t="shared" si="55"/>
        <v>45172.646261574075</v>
      </c>
      <c r="E468" s="9" t="str">
        <f t="shared" si="57"/>
        <v>2023-09-03</v>
      </c>
      <c r="F468" s="10" t="s">
        <v>1911</v>
      </c>
      <c r="G468" s="10" t="str">
        <f t="shared" si="56"/>
        <v>FAIR-D2_2023-09-03_15-30-37</v>
      </c>
      <c r="H468" s="10">
        <v>10.532999999999999</v>
      </c>
      <c r="I468" s="6">
        <v>17341456</v>
      </c>
      <c r="J468" s="6" t="str">
        <f>IF(OR(COUNTIF(Monitoring!E:E, G468) &gt; 0, COUNTIF(Monitoring!H:H, G468) &gt; 0), "yes", "no")</f>
        <v>yes</v>
      </c>
      <c r="K468" s="81" t="str">
        <f t="shared" si="58"/>
        <v>Z:\FAIR_Device_data\Experiment_AugSep_2023\Video_captures\FAIR-D2\Camera1\2023-09-03\FAIR-D2_2023-09-03_15-30-37.mp4</v>
      </c>
    </row>
    <row r="469" spans="1:11" ht="14.25" customHeight="1" x14ac:dyDescent="0.25">
      <c r="A469" s="5" t="str">
        <f t="shared" si="52"/>
        <v>FAIR-D2</v>
      </c>
      <c r="B469" s="4">
        <f t="shared" si="53"/>
        <v>45172</v>
      </c>
      <c r="C469" s="9">
        <f t="shared" si="54"/>
        <v>0.71499999999999997</v>
      </c>
      <c r="D469" s="9">
        <f t="shared" si="55"/>
        <v>45172.714999999997</v>
      </c>
      <c r="E469" s="9" t="str">
        <f t="shared" si="57"/>
        <v>2023-09-03</v>
      </c>
      <c r="F469" s="10" t="s">
        <v>1912</v>
      </c>
      <c r="G469" s="10" t="str">
        <f t="shared" si="56"/>
        <v>FAIR-D2_2023-09-03_17-09-36</v>
      </c>
      <c r="H469" s="10">
        <v>14.884</v>
      </c>
      <c r="I469" s="6">
        <v>25808382</v>
      </c>
      <c r="J469" s="6" t="str">
        <f>IF(OR(COUNTIF(Monitoring!E:E, G469) &gt; 0, COUNTIF(Monitoring!H:H, G469) &gt; 0), "yes", "no")</f>
        <v>no</v>
      </c>
      <c r="K469" s="81" t="str">
        <f t="shared" si="58"/>
        <v>Z:\FAIR_Device_data\Experiment_AugSep_2023\Video_captures\FAIR-D2\Camera1\2023-09-03\FAIR-D2_2023-09-03_17-09-36.mp4</v>
      </c>
    </row>
    <row r="470" spans="1:11" ht="14.25" customHeight="1" x14ac:dyDescent="0.25">
      <c r="A470" s="5" t="str">
        <f t="shared" si="52"/>
        <v>FAIR-D2</v>
      </c>
      <c r="B470" s="4">
        <f t="shared" si="53"/>
        <v>45172</v>
      </c>
      <c r="C470" s="9">
        <f t="shared" si="54"/>
        <v>0.729375</v>
      </c>
      <c r="D470" s="9">
        <f t="shared" si="55"/>
        <v>45172.729375000003</v>
      </c>
      <c r="E470" s="9" t="str">
        <f t="shared" si="57"/>
        <v>2023-09-03</v>
      </c>
      <c r="F470" s="10" t="s">
        <v>1913</v>
      </c>
      <c r="G470" s="10" t="str">
        <f t="shared" si="56"/>
        <v>FAIR-D2_2023-09-03_17-30-18</v>
      </c>
      <c r="H470" s="10">
        <v>10.388999999999999</v>
      </c>
      <c r="I470" s="6">
        <v>16703094</v>
      </c>
      <c r="J470" s="6" t="str">
        <f>IF(OR(COUNTIF(Monitoring!E:E, G470) &gt; 0, COUNTIF(Monitoring!H:H, G470) &gt; 0), "yes", "no")</f>
        <v>no</v>
      </c>
      <c r="K470" s="81" t="str">
        <f t="shared" si="58"/>
        <v>Z:\FAIR_Device_data\Experiment_AugSep_2023\Video_captures\FAIR-D2\Camera1\2023-09-03\FAIR-D2_2023-09-03_17-30-18.mp4</v>
      </c>
    </row>
    <row r="471" spans="1:11" ht="14.25" customHeight="1" x14ac:dyDescent="0.25">
      <c r="A471" s="5" t="str">
        <f t="shared" si="52"/>
        <v>FAIR-D2</v>
      </c>
      <c r="B471" s="4">
        <f t="shared" si="53"/>
        <v>45172</v>
      </c>
      <c r="C471" s="9">
        <f t="shared" si="54"/>
        <v>0.73729166666666668</v>
      </c>
      <c r="D471" s="9">
        <f t="shared" si="55"/>
        <v>45172.737291666665</v>
      </c>
      <c r="E471" s="9" t="str">
        <f t="shared" si="57"/>
        <v>2023-09-03</v>
      </c>
      <c r="F471" s="10" t="s">
        <v>1914</v>
      </c>
      <c r="G471" s="10" t="str">
        <f t="shared" si="56"/>
        <v>FAIR-D2_2023-09-03_17-41-42</v>
      </c>
      <c r="H471" s="10">
        <v>31.631</v>
      </c>
      <c r="I471" s="6">
        <v>57982748</v>
      </c>
      <c r="J471" s="6" t="str">
        <f>IF(OR(COUNTIF(Monitoring!E:E, G471) &gt; 0, COUNTIF(Monitoring!H:H, G471) &gt; 0), "yes", "no")</f>
        <v>yes</v>
      </c>
      <c r="K471" s="81" t="str">
        <f t="shared" si="58"/>
        <v>Z:\FAIR_Device_data\Experiment_AugSep_2023\Video_captures\FAIR-D2\Camera1\2023-09-03\FAIR-D2_2023-09-03_17-41-42.mp4</v>
      </c>
    </row>
    <row r="472" spans="1:11" ht="14.25" customHeight="1" x14ac:dyDescent="0.25">
      <c r="A472" s="5" t="str">
        <f t="shared" si="52"/>
        <v>FAIR-D2</v>
      </c>
      <c r="B472" s="4">
        <f t="shared" si="53"/>
        <v>45173</v>
      </c>
      <c r="C472" s="9">
        <f t="shared" si="54"/>
        <v>0.72092592592592597</v>
      </c>
      <c r="D472" s="9">
        <f t="shared" si="55"/>
        <v>45173.720925925925</v>
      </c>
      <c r="E472" s="9" t="str">
        <f t="shared" si="57"/>
        <v>2023-09-04</v>
      </c>
      <c r="F472" s="10" t="s">
        <v>1915</v>
      </c>
      <c r="G472" s="10" t="str">
        <f t="shared" si="56"/>
        <v>FAIR-D2_2023-09-04_17-18-08</v>
      </c>
      <c r="H472" s="10">
        <v>16.123999999999999</v>
      </c>
      <c r="I472" s="6">
        <v>26227792</v>
      </c>
      <c r="J472" s="6" t="str">
        <f>IF(OR(COUNTIF(Monitoring!E:E, G472) &gt; 0, COUNTIF(Monitoring!H:H, G472) &gt; 0), "yes", "no")</f>
        <v>yes</v>
      </c>
      <c r="K472" s="81" t="str">
        <f t="shared" si="58"/>
        <v>Z:\FAIR_Device_data\Experiment_AugSep_2023\Video_captures\FAIR-D2\Camera1\2023-09-04\FAIR-D2_2023-09-04_17-18-08.mp4</v>
      </c>
    </row>
    <row r="473" spans="1:11" ht="14.25" customHeight="1" x14ac:dyDescent="0.25">
      <c r="A473" s="5" t="str">
        <f t="shared" si="52"/>
        <v>FAIR-D2</v>
      </c>
      <c r="B473" s="4">
        <f t="shared" si="53"/>
        <v>45173</v>
      </c>
      <c r="C473" s="9">
        <f t="shared" si="54"/>
        <v>0.7222453703703704</v>
      </c>
      <c r="D473" s="9">
        <f t="shared" si="55"/>
        <v>45173.722245370373</v>
      </c>
      <c r="E473" s="9" t="str">
        <f t="shared" si="57"/>
        <v>2023-09-04</v>
      </c>
      <c r="F473" s="10" t="s">
        <v>1916</v>
      </c>
      <c r="G473" s="10" t="str">
        <f t="shared" si="56"/>
        <v>FAIR-D2_2023-09-04_17-20-02</v>
      </c>
      <c r="H473" s="10">
        <v>94.375</v>
      </c>
      <c r="I473" s="6">
        <v>171142403</v>
      </c>
      <c r="J473" s="6" t="str">
        <f>IF(OR(COUNTIF(Monitoring!E:E, G473) &gt; 0, COUNTIF(Monitoring!H:H, G473) &gt; 0), "yes", "no")</f>
        <v>yes</v>
      </c>
      <c r="K473" s="81" t="str">
        <f t="shared" si="58"/>
        <v>Z:\FAIR_Device_data\Experiment_AugSep_2023\Video_captures\FAIR-D2\Camera1\2023-09-04\FAIR-D2_2023-09-04_17-20-02.mp4</v>
      </c>
    </row>
    <row r="474" spans="1:11" ht="14.25" customHeight="1" x14ac:dyDescent="0.25">
      <c r="A474" s="5" t="str">
        <f t="shared" si="52"/>
        <v>FAIR-D2</v>
      </c>
      <c r="B474" s="4">
        <f t="shared" si="53"/>
        <v>45173</v>
      </c>
      <c r="C474" s="9">
        <f t="shared" si="54"/>
        <v>0.76202546296296292</v>
      </c>
      <c r="D474" s="9">
        <f t="shared" si="55"/>
        <v>45173.762025462966</v>
      </c>
      <c r="E474" s="9" t="str">
        <f t="shared" si="57"/>
        <v>2023-09-04</v>
      </c>
      <c r="F474" s="10" t="s">
        <v>1917</v>
      </c>
      <c r="G474" s="10" t="str">
        <f t="shared" si="56"/>
        <v>FAIR-D2_2023-09-04_18-17-19</v>
      </c>
      <c r="H474" s="10">
        <v>13.91</v>
      </c>
      <c r="I474" s="6">
        <v>23222405</v>
      </c>
      <c r="J474" s="6" t="str">
        <f>IF(OR(COUNTIF(Monitoring!E:E, G474) &gt; 0, COUNTIF(Monitoring!H:H, G474) &gt; 0), "yes", "no")</f>
        <v>no</v>
      </c>
      <c r="K474" s="81" t="str">
        <f t="shared" si="58"/>
        <v>Z:\FAIR_Device_data\Experiment_AugSep_2023\Video_captures\FAIR-D2\Camera1\2023-09-04\FAIR-D2_2023-09-04_18-17-19.mp4</v>
      </c>
    </row>
    <row r="475" spans="1:11" ht="14.25" customHeight="1" x14ac:dyDescent="0.25">
      <c r="A475" s="5" t="str">
        <f t="shared" si="52"/>
        <v>FAIR-D2</v>
      </c>
      <c r="B475" s="4">
        <f t="shared" si="53"/>
        <v>45181</v>
      </c>
      <c r="C475" s="9">
        <f t="shared" si="54"/>
        <v>0.32146990740740738</v>
      </c>
      <c r="D475" s="9">
        <f t="shared" si="55"/>
        <v>45181.321469907409</v>
      </c>
      <c r="E475" s="9" t="str">
        <f t="shared" si="57"/>
        <v>2023-09-12</v>
      </c>
      <c r="F475" s="10" t="s">
        <v>1918</v>
      </c>
      <c r="G475" s="10" t="str">
        <f t="shared" si="56"/>
        <v>FAIR-D2_2023-09-12_07-42-55</v>
      </c>
      <c r="H475" s="10">
        <v>15.359</v>
      </c>
      <c r="I475" s="6">
        <v>25361677</v>
      </c>
      <c r="J475" s="6" t="str">
        <f>IF(OR(COUNTIF(Monitoring!E:E, G475) &gt; 0, COUNTIF(Monitoring!H:H, G475) &gt; 0), "yes", "no")</f>
        <v>yes</v>
      </c>
      <c r="K475" s="81" t="str">
        <f t="shared" si="58"/>
        <v>Z:\FAIR_Device_data\Experiment_AugSep_2023\Video_captures\FAIR-D2\Camera1\2023-09-12\FAIR-D2_2023-09-12_07-42-55.mp4</v>
      </c>
    </row>
    <row r="476" spans="1:11" ht="14.25" customHeight="1" x14ac:dyDescent="0.25">
      <c r="A476" s="5" t="str">
        <f t="shared" si="52"/>
        <v>FAIR-D2</v>
      </c>
      <c r="B476" s="4">
        <f t="shared" si="53"/>
        <v>45181</v>
      </c>
      <c r="C476" s="9">
        <f t="shared" si="54"/>
        <v>0.32221064814814815</v>
      </c>
      <c r="D476" s="9">
        <f t="shared" si="55"/>
        <v>45181.322210648148</v>
      </c>
      <c r="E476" s="9" t="str">
        <f t="shared" si="57"/>
        <v>2023-09-12</v>
      </c>
      <c r="F476" s="10" t="s">
        <v>1919</v>
      </c>
      <c r="G476" s="10" t="str">
        <f t="shared" si="56"/>
        <v>FAIR-D2_2023-09-12_07-43-59</v>
      </c>
      <c r="H476" s="10">
        <v>17.361000000000001</v>
      </c>
      <c r="I476" s="6">
        <v>30163198</v>
      </c>
      <c r="J476" s="6" t="str">
        <f>IF(OR(COUNTIF(Monitoring!E:E, G476) &gt; 0, COUNTIF(Monitoring!H:H, G476) &gt; 0), "yes", "no")</f>
        <v>no</v>
      </c>
      <c r="K476" s="81" t="str">
        <f t="shared" si="58"/>
        <v>Z:\FAIR_Device_data\Experiment_AugSep_2023\Video_captures\FAIR-D2\Camera1\2023-09-12\FAIR-D2_2023-09-12_07-43-59.mp4</v>
      </c>
    </row>
    <row r="477" spans="1:11" ht="14.25" customHeight="1" x14ac:dyDescent="0.25">
      <c r="A477" s="5" t="str">
        <f t="shared" si="52"/>
        <v>FAIR-D2</v>
      </c>
      <c r="B477" s="4">
        <f t="shared" si="53"/>
        <v>45181</v>
      </c>
      <c r="C477" s="9">
        <f t="shared" si="54"/>
        <v>0.3303935185185185</v>
      </c>
      <c r="D477" s="9">
        <f t="shared" si="55"/>
        <v>45181.330393518518</v>
      </c>
      <c r="E477" s="9" t="str">
        <f t="shared" si="57"/>
        <v>2023-09-12</v>
      </c>
      <c r="F477" s="10" t="s">
        <v>1920</v>
      </c>
      <c r="G477" s="10" t="str">
        <f t="shared" si="56"/>
        <v>FAIR-D2_2023-09-12_07-55-46</v>
      </c>
      <c r="H477" s="10">
        <v>18.306000000000001</v>
      </c>
      <c r="I477" s="6">
        <v>31226640</v>
      </c>
      <c r="J477" s="6" t="str">
        <f>IF(OR(COUNTIF(Monitoring!E:E, G477) &gt; 0, COUNTIF(Monitoring!H:H, G477) &gt; 0), "yes", "no")</f>
        <v>yes</v>
      </c>
      <c r="K477" s="81" t="str">
        <f t="shared" si="58"/>
        <v>Z:\FAIR_Device_data\Experiment_AugSep_2023\Video_captures\FAIR-D2\Camera1\2023-09-12\FAIR-D2_2023-09-12_07-55-46.mp4</v>
      </c>
    </row>
    <row r="478" spans="1:11" ht="14.25" customHeight="1" x14ac:dyDescent="0.25">
      <c r="A478" s="5" t="str">
        <f t="shared" si="52"/>
        <v>FAIR-D2</v>
      </c>
      <c r="B478" s="4">
        <f t="shared" si="53"/>
        <v>45181</v>
      </c>
      <c r="C478" s="9">
        <f t="shared" si="54"/>
        <v>0.36414351851851851</v>
      </c>
      <c r="D478" s="9">
        <f t="shared" si="55"/>
        <v>45181.36414351852</v>
      </c>
      <c r="E478" s="9" t="str">
        <f t="shared" si="57"/>
        <v>2023-09-12</v>
      </c>
      <c r="F478" s="10" t="s">
        <v>1921</v>
      </c>
      <c r="G478" s="10" t="str">
        <f t="shared" si="56"/>
        <v>FAIR-D2_2023-09-12_08-44-22</v>
      </c>
      <c r="H478" s="10">
        <v>13.321999999999999</v>
      </c>
      <c r="I478" s="6">
        <v>22389252</v>
      </c>
      <c r="J478" s="6" t="str">
        <f>IF(OR(COUNTIF(Monitoring!E:E, G478) &gt; 0, COUNTIF(Monitoring!H:H, G478) &gt; 0), "yes", "no")</f>
        <v>yes</v>
      </c>
      <c r="K478" s="81" t="str">
        <f t="shared" si="58"/>
        <v>Z:\FAIR_Device_data\Experiment_AugSep_2023\Video_captures\FAIR-D2\Camera1\2023-09-12\FAIR-D2_2023-09-12_08-44-22.mp4</v>
      </c>
    </row>
    <row r="479" spans="1:11" ht="14.25" customHeight="1" x14ac:dyDescent="0.25">
      <c r="A479" s="5" t="str">
        <f t="shared" si="52"/>
        <v>FAIR-D2</v>
      </c>
      <c r="B479" s="4">
        <f t="shared" si="53"/>
        <v>45181</v>
      </c>
      <c r="C479" s="9">
        <f t="shared" si="54"/>
        <v>0.4014699074074074</v>
      </c>
      <c r="D479" s="9">
        <f t="shared" si="55"/>
        <v>45181.401469907411</v>
      </c>
      <c r="E479" s="9" t="str">
        <f t="shared" si="57"/>
        <v>2023-09-12</v>
      </c>
      <c r="F479" s="10" t="s">
        <v>1922</v>
      </c>
      <c r="G479" s="10" t="str">
        <f t="shared" si="56"/>
        <v>FAIR-D2_2023-09-12_09-38-07</v>
      </c>
      <c r="H479" s="10">
        <v>10.507</v>
      </c>
      <c r="I479" s="6">
        <v>17498468</v>
      </c>
      <c r="J479" s="6" t="str">
        <f>IF(OR(COUNTIF(Monitoring!E:E, G479) &gt; 0, COUNTIF(Monitoring!H:H, G479) &gt; 0), "yes", "no")</f>
        <v>no</v>
      </c>
      <c r="K479" s="81" t="str">
        <f t="shared" si="58"/>
        <v>Z:\FAIR_Device_data\Experiment_AugSep_2023\Video_captures\FAIR-D2\Camera1\2023-09-12\FAIR-D2_2023-09-12_09-38-07.mp4</v>
      </c>
    </row>
    <row r="480" spans="1:11" ht="14.25" customHeight="1" x14ac:dyDescent="0.25">
      <c r="A480" s="5" t="str">
        <f t="shared" si="52"/>
        <v>FAIR-D2</v>
      </c>
      <c r="B480" s="4">
        <f t="shared" si="53"/>
        <v>45181</v>
      </c>
      <c r="C480" s="9">
        <f t="shared" si="54"/>
        <v>0.76196759259259261</v>
      </c>
      <c r="D480" s="9">
        <f t="shared" si="55"/>
        <v>45181.761967592596</v>
      </c>
      <c r="E480" s="9" t="str">
        <f t="shared" si="57"/>
        <v>2023-09-12</v>
      </c>
      <c r="F480" s="10" t="s">
        <v>1923</v>
      </c>
      <c r="G480" s="10" t="str">
        <f t="shared" si="56"/>
        <v>FAIR-D2_2023-09-12_18-17-14</v>
      </c>
      <c r="H480" s="10">
        <v>15.526</v>
      </c>
      <c r="I480" s="6">
        <v>25981358</v>
      </c>
      <c r="J480" s="6" t="str">
        <f>IF(OR(COUNTIF(Monitoring!E:E, G480) &gt; 0, COUNTIF(Monitoring!H:H, G480) &gt; 0), "yes", "no")</f>
        <v>no</v>
      </c>
      <c r="K480" s="81" t="str">
        <f t="shared" si="58"/>
        <v>Z:\FAIR_Device_data\Experiment_AugSep_2023\Video_captures\FAIR-D2\Camera1\2023-09-12\FAIR-D2_2023-09-12_18-17-14.mp4</v>
      </c>
    </row>
    <row r="481" spans="1:11" ht="14.25" customHeight="1" x14ac:dyDescent="0.25">
      <c r="A481" s="5" t="str">
        <f t="shared" si="52"/>
        <v>FAIR-D2</v>
      </c>
      <c r="B481" s="4">
        <f t="shared" si="53"/>
        <v>45182</v>
      </c>
      <c r="C481" s="9">
        <f t="shared" si="54"/>
        <v>0.33908564814814812</v>
      </c>
      <c r="D481" s="9">
        <f t="shared" si="55"/>
        <v>45182.339085648149</v>
      </c>
      <c r="E481" s="9" t="str">
        <f t="shared" si="57"/>
        <v>2023-09-13</v>
      </c>
      <c r="F481" s="10" t="s">
        <v>1924</v>
      </c>
      <c r="G481" s="10" t="str">
        <f t="shared" si="56"/>
        <v>FAIR-D2_2023-09-13_08-08-17</v>
      </c>
      <c r="H481" s="10">
        <v>11.515000000000001</v>
      </c>
      <c r="I481" s="6">
        <v>17499728</v>
      </c>
      <c r="J481" s="6" t="str">
        <f>IF(OR(COUNTIF(Monitoring!E:E, G481) &gt; 0, COUNTIF(Monitoring!H:H, G481) &gt; 0), "yes", "no")</f>
        <v>no</v>
      </c>
      <c r="K481" s="81" t="str">
        <f t="shared" si="58"/>
        <v>Z:\FAIR_Device_data\Experiment_AugSep_2023\Video_captures\FAIR-D2\Camera1\2023-09-13\FAIR-D2_2023-09-13_08-08-17.mp4</v>
      </c>
    </row>
    <row r="482" spans="1:11" ht="14.25" customHeight="1" x14ac:dyDescent="0.25">
      <c r="A482" s="5" t="str">
        <f t="shared" si="52"/>
        <v>FAIR-D2</v>
      </c>
      <c r="B482" s="4">
        <f t="shared" si="53"/>
        <v>45182</v>
      </c>
      <c r="C482" s="9">
        <f t="shared" si="54"/>
        <v>0.37721064814814814</v>
      </c>
      <c r="D482" s="9">
        <f t="shared" si="55"/>
        <v>45182.377210648148</v>
      </c>
      <c r="E482" s="9" t="str">
        <f t="shared" si="57"/>
        <v>2023-09-13</v>
      </c>
      <c r="F482" s="10" t="s">
        <v>1925</v>
      </c>
      <c r="G482" s="10" t="str">
        <f t="shared" si="56"/>
        <v>FAIR-D2_2023-09-13_09-03-11</v>
      </c>
      <c r="H482" s="10">
        <v>11.531000000000001</v>
      </c>
      <c r="I482" s="6">
        <v>17613915</v>
      </c>
      <c r="J482" s="6" t="str">
        <f>IF(OR(COUNTIF(Monitoring!E:E, G482) &gt; 0, COUNTIF(Monitoring!H:H, G482) &gt; 0), "yes", "no")</f>
        <v>no</v>
      </c>
      <c r="K482" s="81" t="str">
        <f t="shared" si="58"/>
        <v>Z:\FAIR_Device_data\Experiment_AugSep_2023\Video_captures\FAIR-D2\Camera1\2023-09-13\FAIR-D2_2023-09-13_09-03-11.mp4</v>
      </c>
    </row>
    <row r="483" spans="1:11" ht="14.25" customHeight="1" x14ac:dyDescent="0.25">
      <c r="A483" s="5" t="str">
        <f t="shared" si="52"/>
        <v>FAIR-D2</v>
      </c>
      <c r="B483" s="4">
        <f t="shared" si="53"/>
        <v>45182</v>
      </c>
      <c r="C483" s="9">
        <f t="shared" si="54"/>
        <v>0.42444444444444446</v>
      </c>
      <c r="D483" s="9">
        <f t="shared" si="55"/>
        <v>45182.424444444441</v>
      </c>
      <c r="E483" s="9" t="str">
        <f t="shared" si="57"/>
        <v>2023-09-13</v>
      </c>
      <c r="F483" s="10" t="s">
        <v>1926</v>
      </c>
      <c r="G483" s="10" t="str">
        <f t="shared" si="56"/>
        <v>FAIR-D2_2023-09-13_10-11-12</v>
      </c>
      <c r="H483" s="10">
        <v>11.061</v>
      </c>
      <c r="I483" s="6">
        <v>17514259</v>
      </c>
      <c r="J483" s="6" t="str">
        <f>IF(OR(COUNTIF(Monitoring!E:E, G483) &gt; 0, COUNTIF(Monitoring!H:H, G483) &gt; 0), "yes", "no")</f>
        <v>no</v>
      </c>
      <c r="K483" s="81" t="str">
        <f t="shared" si="58"/>
        <v>Z:\FAIR_Device_data\Experiment_AugSep_2023\Video_captures\FAIR-D2\Camera1\2023-09-13\FAIR-D2_2023-09-13_10-11-12.mp4</v>
      </c>
    </row>
    <row r="484" spans="1:11" ht="14.25" customHeight="1" x14ac:dyDescent="0.25">
      <c r="A484" s="5" t="str">
        <f t="shared" si="52"/>
        <v>FAIR-D2</v>
      </c>
      <c r="B484" s="4">
        <f t="shared" si="53"/>
        <v>45182</v>
      </c>
      <c r="C484" s="9">
        <f t="shared" si="54"/>
        <v>0.76199074074074069</v>
      </c>
      <c r="D484" s="9">
        <f t="shared" si="55"/>
        <v>45182.761990740742</v>
      </c>
      <c r="E484" s="9" t="str">
        <f t="shared" si="57"/>
        <v>2023-09-13</v>
      </c>
      <c r="F484" s="10" t="s">
        <v>1927</v>
      </c>
      <c r="G484" s="10" t="str">
        <f t="shared" si="56"/>
        <v>FAIR-D2_2023-09-13_18-17-16</v>
      </c>
      <c r="H484" s="10">
        <v>16.082000000000001</v>
      </c>
      <c r="I484" s="6">
        <v>26579521</v>
      </c>
      <c r="J484" s="6" t="str">
        <f>IF(OR(COUNTIF(Monitoring!E:E, G484) &gt; 0, COUNTIF(Monitoring!H:H, G484) &gt; 0), "yes", "no")</f>
        <v>no</v>
      </c>
      <c r="K484" s="81" t="str">
        <f t="shared" si="58"/>
        <v>Z:\FAIR_Device_data\Experiment_AugSep_2023\Video_captures\FAIR-D2\Camera1\2023-09-13\FAIR-D2_2023-09-13_18-17-16.mp4</v>
      </c>
    </row>
    <row r="485" spans="1:11" ht="14.25" customHeight="1" x14ac:dyDescent="0.25">
      <c r="A485" s="5" t="str">
        <f t="shared" si="52"/>
        <v>FAIR-D2</v>
      </c>
      <c r="B485" s="4">
        <f t="shared" si="53"/>
        <v>45161</v>
      </c>
      <c r="C485" s="9">
        <f t="shared" si="54"/>
        <v>0.33217592592592593</v>
      </c>
      <c r="D485" s="9">
        <f t="shared" si="55"/>
        <v>45161.332175925927</v>
      </c>
      <c r="E485" s="9" t="str">
        <f t="shared" si="57"/>
        <v>2023-08-23</v>
      </c>
      <c r="F485" s="10" t="s">
        <v>1928</v>
      </c>
      <c r="G485" s="10" t="str">
        <f t="shared" si="56"/>
        <v>FAIR-D2_2023-08-23_07-58-20</v>
      </c>
      <c r="H485" s="10">
        <v>18.428999999999998</v>
      </c>
      <c r="I485" s="6">
        <v>32824126</v>
      </c>
      <c r="J485" s="6" t="str">
        <f>IF(OR(COUNTIF(Monitoring!E:E, G485) &gt; 0, COUNTIF(Monitoring!H:H, G485) &gt; 0), "yes", "no")</f>
        <v>yes</v>
      </c>
      <c r="K485" s="81" t="str">
        <f t="shared" si="58"/>
        <v>Z:\FAIR_Device_data\Experiment_AugSep_2023\Video_captures\FAIR-D2\Camera1\2023-08-23\FAIR-D2_2023-08-23_07-58-20.mp4</v>
      </c>
    </row>
    <row r="486" spans="1:11" ht="14.25" customHeight="1" x14ac:dyDescent="0.25">
      <c r="A486" s="5" t="str">
        <f t="shared" si="52"/>
        <v>FAIR-D2</v>
      </c>
      <c r="B486" s="4">
        <f t="shared" si="53"/>
        <v>45161</v>
      </c>
      <c r="C486" s="9">
        <f t="shared" si="54"/>
        <v>0.36670138888888887</v>
      </c>
      <c r="D486" s="9">
        <f t="shared" si="55"/>
        <v>45161.366701388892</v>
      </c>
      <c r="E486" s="9" t="str">
        <f t="shared" si="57"/>
        <v>2023-08-23</v>
      </c>
      <c r="F486" s="10" t="s">
        <v>1929</v>
      </c>
      <c r="G486" s="10" t="str">
        <f t="shared" si="56"/>
        <v>FAIR-D2_2023-08-23_08-48-03</v>
      </c>
      <c r="H486" s="10">
        <v>23.677</v>
      </c>
      <c r="I486" s="6">
        <v>37565484</v>
      </c>
      <c r="J486" s="6" t="str">
        <f>IF(OR(COUNTIF(Monitoring!E:E, G486) &gt; 0, COUNTIF(Monitoring!H:H, G486) &gt; 0), "yes", "no")</f>
        <v>yes</v>
      </c>
      <c r="K486" s="81" t="str">
        <f t="shared" si="58"/>
        <v>Z:\FAIR_Device_data\Experiment_AugSep_2023\Video_captures\FAIR-D2\Camera1\2023-08-23\FAIR-D2_2023-08-23_08-48-03.mp4</v>
      </c>
    </row>
    <row r="487" spans="1:11" ht="14.25" customHeight="1" x14ac:dyDescent="0.25">
      <c r="A487" s="5" t="str">
        <f t="shared" si="52"/>
        <v>FAIR-D2</v>
      </c>
      <c r="B487" s="4">
        <f t="shared" si="53"/>
        <v>45161</v>
      </c>
      <c r="C487" s="9">
        <f t="shared" si="54"/>
        <v>0.40827546296296297</v>
      </c>
      <c r="D487" s="9">
        <f t="shared" si="55"/>
        <v>45161.408275462964</v>
      </c>
      <c r="E487" s="9" t="str">
        <f t="shared" si="57"/>
        <v>2023-08-23</v>
      </c>
      <c r="F487" s="10" t="s">
        <v>1930</v>
      </c>
      <c r="G487" s="10" t="str">
        <f t="shared" si="56"/>
        <v>FAIR-D2_2023-08-23_09-47-55</v>
      </c>
      <c r="H487" s="10">
        <v>33.941000000000003</v>
      </c>
      <c r="I487" s="6">
        <v>64174890</v>
      </c>
      <c r="J487" s="6" t="str">
        <f>IF(OR(COUNTIF(Monitoring!E:E, G487) &gt; 0, COUNTIF(Monitoring!H:H, G487) &gt; 0), "yes", "no")</f>
        <v>yes</v>
      </c>
      <c r="K487" s="81" t="str">
        <f t="shared" si="58"/>
        <v>Z:\FAIR_Device_data\Experiment_AugSep_2023\Video_captures\FAIR-D2\Camera1\2023-08-23\FAIR-D2_2023-08-23_09-47-55.mp4</v>
      </c>
    </row>
    <row r="488" spans="1:11" ht="14.25" customHeight="1" x14ac:dyDescent="0.25">
      <c r="A488" s="5" t="str">
        <f t="shared" si="52"/>
        <v>FAIR-D2</v>
      </c>
      <c r="B488" s="4">
        <f t="shared" si="53"/>
        <v>45161</v>
      </c>
      <c r="C488" s="9">
        <f t="shared" si="54"/>
        <v>0.43547453703703703</v>
      </c>
      <c r="D488" s="9">
        <f t="shared" si="55"/>
        <v>45161.435474537036</v>
      </c>
      <c r="E488" s="9" t="str">
        <f t="shared" si="57"/>
        <v>2023-08-23</v>
      </c>
      <c r="F488" s="10" t="s">
        <v>1931</v>
      </c>
      <c r="G488" s="10" t="str">
        <f t="shared" si="56"/>
        <v>FAIR-D2_2023-08-23_10-27-05</v>
      </c>
      <c r="H488" s="10">
        <v>12.343</v>
      </c>
      <c r="I488" s="6">
        <v>20465679</v>
      </c>
      <c r="J488" s="6" t="str">
        <f>IF(OR(COUNTIF(Monitoring!E:E, G488) &gt; 0, COUNTIF(Monitoring!H:H, G488) &gt; 0), "yes", "no")</f>
        <v>yes</v>
      </c>
      <c r="K488" s="81" t="str">
        <f t="shared" si="58"/>
        <v>Z:\FAIR_Device_data\Experiment_AugSep_2023\Video_captures\FAIR-D2\Camera1\2023-08-23\FAIR-D2_2023-08-23_10-27-05.mp4</v>
      </c>
    </row>
    <row r="489" spans="1:11" ht="14.25" customHeight="1" x14ac:dyDescent="0.25">
      <c r="A489" s="5" t="str">
        <f t="shared" si="52"/>
        <v>FAIR-D2</v>
      </c>
      <c r="B489" s="4">
        <f t="shared" si="53"/>
        <v>45161</v>
      </c>
      <c r="C489" s="9">
        <f t="shared" si="54"/>
        <v>0.4463078703703704</v>
      </c>
      <c r="D489" s="9">
        <f t="shared" si="55"/>
        <v>45161.44630787037</v>
      </c>
      <c r="E489" s="9" t="str">
        <f t="shared" si="57"/>
        <v>2023-08-23</v>
      </c>
      <c r="F489" s="10" t="s">
        <v>1932</v>
      </c>
      <c r="G489" s="10" t="str">
        <f t="shared" si="56"/>
        <v>FAIR-D2_2023-08-23_10-42-41</v>
      </c>
      <c r="H489" s="10">
        <v>14.512</v>
      </c>
      <c r="I489" s="6">
        <v>25169157</v>
      </c>
      <c r="J489" s="6" t="str">
        <f>IF(OR(COUNTIF(Monitoring!E:E, G489) &gt; 0, COUNTIF(Monitoring!H:H, G489) &gt; 0), "yes", "no")</f>
        <v>yes</v>
      </c>
      <c r="K489" s="81" t="str">
        <f t="shared" si="58"/>
        <v>Z:\FAIR_Device_data\Experiment_AugSep_2023\Video_captures\FAIR-D2\Camera1\2023-08-23\FAIR-D2_2023-08-23_10-42-41.mp4</v>
      </c>
    </row>
    <row r="490" spans="1:11" ht="14.25" customHeight="1" x14ac:dyDescent="0.25">
      <c r="A490" s="5" t="str">
        <f t="shared" si="52"/>
        <v>FAIR-D2</v>
      </c>
      <c r="B490" s="4">
        <f t="shared" si="53"/>
        <v>45161</v>
      </c>
      <c r="C490" s="9">
        <f t="shared" si="54"/>
        <v>0.49596064814814816</v>
      </c>
      <c r="D490" s="9">
        <f t="shared" si="55"/>
        <v>45161.49596064815</v>
      </c>
      <c r="E490" s="9" t="str">
        <f t="shared" si="57"/>
        <v>2023-08-23</v>
      </c>
      <c r="F490" s="10" t="s">
        <v>1933</v>
      </c>
      <c r="G490" s="10" t="str">
        <f t="shared" si="56"/>
        <v>FAIR-D2_2023-08-23_11-54-11</v>
      </c>
      <c r="H490" s="10">
        <v>10.5</v>
      </c>
      <c r="I490" s="6">
        <v>17231896</v>
      </c>
      <c r="J490" s="6" t="str">
        <f>IF(OR(COUNTIF(Monitoring!E:E, G490) &gt; 0, COUNTIF(Monitoring!H:H, G490) &gt; 0), "yes", "no")</f>
        <v>no</v>
      </c>
      <c r="K490" s="81" t="str">
        <f t="shared" si="58"/>
        <v>Z:\FAIR_Device_data\Experiment_AugSep_2023\Video_captures\FAIR-D2\Camera1\2023-08-23\FAIR-D2_2023-08-23_11-54-11.mp4</v>
      </c>
    </row>
    <row r="491" spans="1:11" ht="14.25" customHeight="1" x14ac:dyDescent="0.25">
      <c r="A491" s="5" t="str">
        <f t="shared" si="52"/>
        <v>FAIR-D2</v>
      </c>
      <c r="B491" s="4">
        <f t="shared" si="53"/>
        <v>45161</v>
      </c>
      <c r="C491" s="9">
        <f t="shared" si="54"/>
        <v>0.52531249999999996</v>
      </c>
      <c r="D491" s="9">
        <f t="shared" si="55"/>
        <v>45161.525312500002</v>
      </c>
      <c r="E491" s="9" t="str">
        <f t="shared" si="57"/>
        <v>2023-08-23</v>
      </c>
      <c r="F491" s="10" t="s">
        <v>1934</v>
      </c>
      <c r="G491" s="10" t="str">
        <f t="shared" si="56"/>
        <v>FAIR-D2_2023-08-23_12-36-27</v>
      </c>
      <c r="H491" s="10">
        <v>63.896000000000001</v>
      </c>
      <c r="I491" s="6">
        <v>116460057</v>
      </c>
      <c r="J491" s="6" t="str">
        <f>IF(OR(COUNTIF(Monitoring!E:E, G491) &gt; 0, COUNTIF(Monitoring!H:H, G491) &gt; 0), "yes", "no")</f>
        <v>yes</v>
      </c>
      <c r="K491" s="81" t="str">
        <f t="shared" si="58"/>
        <v>Z:\FAIR_Device_data\Experiment_AugSep_2023\Video_captures\FAIR-D2\Camera1\2023-08-23\FAIR-D2_2023-08-23_12-36-27.mp4</v>
      </c>
    </row>
    <row r="492" spans="1:11" ht="14.25" customHeight="1" x14ac:dyDescent="0.25">
      <c r="A492" s="5" t="str">
        <f t="shared" si="52"/>
        <v>FAIR-D2</v>
      </c>
      <c r="B492" s="4">
        <f t="shared" si="53"/>
        <v>45161</v>
      </c>
      <c r="C492" s="9">
        <f t="shared" si="54"/>
        <v>0.56488425925925922</v>
      </c>
      <c r="D492" s="9">
        <f t="shared" si="55"/>
        <v>45161.564884259256</v>
      </c>
      <c r="E492" s="9" t="str">
        <f t="shared" si="57"/>
        <v>2023-08-23</v>
      </c>
      <c r="F492" s="10" t="s">
        <v>1935</v>
      </c>
      <c r="G492" s="10" t="str">
        <f t="shared" si="56"/>
        <v>FAIR-D2_2023-08-23_13-33-26</v>
      </c>
      <c r="H492" s="10">
        <v>10.349</v>
      </c>
      <c r="I492" s="6">
        <v>16649468</v>
      </c>
      <c r="J492" s="6" t="str">
        <f>IF(OR(COUNTIF(Monitoring!E:E, G492) &gt; 0, COUNTIF(Monitoring!H:H, G492) &gt; 0), "yes", "no")</f>
        <v>no</v>
      </c>
      <c r="K492" s="81" t="str">
        <f t="shared" si="58"/>
        <v>Z:\FAIR_Device_data\Experiment_AugSep_2023\Video_captures\FAIR-D2\Camera1\2023-08-23\FAIR-D2_2023-08-23_13-33-26.mp4</v>
      </c>
    </row>
    <row r="493" spans="1:11" ht="14.25" customHeight="1" x14ac:dyDescent="0.25">
      <c r="A493" s="5" t="str">
        <f t="shared" si="52"/>
        <v>FAIR-D2</v>
      </c>
      <c r="B493" s="4">
        <f t="shared" si="53"/>
        <v>45161</v>
      </c>
      <c r="C493" s="9">
        <f t="shared" si="54"/>
        <v>0.65679398148148149</v>
      </c>
      <c r="D493" s="9">
        <f t="shared" si="55"/>
        <v>45161.656793981485</v>
      </c>
      <c r="E493" s="9" t="str">
        <f t="shared" si="57"/>
        <v>2023-08-23</v>
      </c>
      <c r="F493" s="10" t="s">
        <v>1936</v>
      </c>
      <c r="G493" s="10" t="str">
        <f t="shared" si="56"/>
        <v>FAIR-D2_2023-08-23_15-45-47</v>
      </c>
      <c r="H493" s="10">
        <v>20.513999999999999</v>
      </c>
      <c r="I493" s="6">
        <v>36854540</v>
      </c>
      <c r="J493" s="6" t="str">
        <f>IF(OR(COUNTIF(Monitoring!E:E, G493) &gt; 0, COUNTIF(Monitoring!H:H, G493) &gt; 0), "yes", "no")</f>
        <v>yes</v>
      </c>
      <c r="K493" s="81" t="str">
        <f t="shared" si="58"/>
        <v>Z:\FAIR_Device_data\Experiment_AugSep_2023\Video_captures\FAIR-D2\Camera1\2023-08-23\FAIR-D2_2023-08-23_15-45-47.mp4</v>
      </c>
    </row>
    <row r="494" spans="1:11" ht="14.25" customHeight="1" x14ac:dyDescent="0.25">
      <c r="A494" s="5" t="str">
        <f t="shared" si="52"/>
        <v>FAIR-D2</v>
      </c>
      <c r="B494" s="4">
        <f t="shared" si="53"/>
        <v>45163</v>
      </c>
      <c r="C494" s="9">
        <f t="shared" si="54"/>
        <v>0.65347222222222223</v>
      </c>
      <c r="D494" s="9">
        <f t="shared" si="55"/>
        <v>45163.65347222222</v>
      </c>
      <c r="E494" s="9" t="str">
        <f t="shared" si="57"/>
        <v>2023-08-25</v>
      </c>
      <c r="F494" s="10" t="s">
        <v>1937</v>
      </c>
      <c r="G494" s="10" t="str">
        <f t="shared" si="56"/>
        <v>FAIR-D2_2023-08-25_15-41-00</v>
      </c>
      <c r="H494" s="10">
        <v>36.433999999999997</v>
      </c>
      <c r="I494" s="6">
        <v>64066497</v>
      </c>
      <c r="J494" s="6" t="str">
        <f>IF(OR(COUNTIF(Monitoring!E:E, G494) &gt; 0, COUNTIF(Monitoring!H:H, G494) &gt; 0), "yes", "no")</f>
        <v>yes</v>
      </c>
      <c r="K494" s="81" t="str">
        <f t="shared" si="58"/>
        <v>Z:\FAIR_Device_data\Experiment_AugSep_2023\Video_captures\FAIR-D2\Camera1\2023-08-25\FAIR-D2_2023-08-25_15-41-00.mp4</v>
      </c>
    </row>
    <row r="495" spans="1:11" ht="14.25" customHeight="1" x14ac:dyDescent="0.25">
      <c r="A495" s="5" t="str">
        <f t="shared" si="52"/>
        <v>FAIR-D2</v>
      </c>
      <c r="B495" s="4">
        <f t="shared" si="53"/>
        <v>45163</v>
      </c>
      <c r="C495" s="9">
        <f t="shared" si="54"/>
        <v>0.6555671296296296</v>
      </c>
      <c r="D495" s="9">
        <f t="shared" si="55"/>
        <v>45163.65556712963</v>
      </c>
      <c r="E495" s="9" t="str">
        <f t="shared" si="57"/>
        <v>2023-08-25</v>
      </c>
      <c r="F495" s="10" t="s">
        <v>1938</v>
      </c>
      <c r="G495" s="10" t="str">
        <f t="shared" si="56"/>
        <v>FAIR-D2_2023-08-25_15-44-01</v>
      </c>
      <c r="H495" s="10">
        <v>14.044</v>
      </c>
      <c r="I495" s="6">
        <v>23769008</v>
      </c>
      <c r="J495" s="6" t="str">
        <f>IF(OR(COUNTIF(Monitoring!E:E, G495) &gt; 0, COUNTIF(Monitoring!H:H, G495) &gt; 0), "yes", "no")</f>
        <v>yes</v>
      </c>
      <c r="K495" s="81" t="str">
        <f t="shared" si="58"/>
        <v>Z:\FAIR_Device_data\Experiment_AugSep_2023\Video_captures\FAIR-D2\Camera1\2023-08-25\FAIR-D2_2023-08-25_15-44-01.mp4</v>
      </c>
    </row>
    <row r="496" spans="1:11" ht="14.25" customHeight="1" x14ac:dyDescent="0.25">
      <c r="A496" s="5" t="str">
        <f t="shared" si="52"/>
        <v>FAIR-D2</v>
      </c>
      <c r="B496" s="4">
        <f t="shared" si="53"/>
        <v>45163</v>
      </c>
      <c r="C496" s="9">
        <f t="shared" si="54"/>
        <v>0.65606481481481482</v>
      </c>
      <c r="D496" s="9">
        <f t="shared" si="55"/>
        <v>45163.656064814815</v>
      </c>
      <c r="E496" s="9" t="str">
        <f t="shared" si="57"/>
        <v>2023-08-25</v>
      </c>
      <c r="F496" s="10" t="s">
        <v>1939</v>
      </c>
      <c r="G496" s="10" t="str">
        <f t="shared" si="56"/>
        <v>FAIR-D2_2023-08-25_15-44-44</v>
      </c>
      <c r="H496" s="10">
        <v>13.457000000000001</v>
      </c>
      <c r="I496" s="6">
        <v>20607191</v>
      </c>
      <c r="J496" s="6" t="str">
        <f>IF(OR(COUNTIF(Monitoring!E:E, G496) &gt; 0, COUNTIF(Monitoring!H:H, G496) &gt; 0), "yes", "no")</f>
        <v>yes</v>
      </c>
      <c r="K496" s="81" t="str">
        <f t="shared" si="58"/>
        <v>Z:\FAIR_Device_data\Experiment_AugSep_2023\Video_captures\FAIR-D2\Camera1\2023-08-25\FAIR-D2_2023-08-25_15-44-44.mp4</v>
      </c>
    </row>
    <row r="497" spans="1:11" ht="14.25" customHeight="1" x14ac:dyDescent="0.25">
      <c r="A497" s="5" t="str">
        <f t="shared" si="52"/>
        <v>FAIR-D2</v>
      </c>
      <c r="B497" s="4">
        <f t="shared" si="53"/>
        <v>45163</v>
      </c>
      <c r="C497" s="9">
        <f t="shared" si="54"/>
        <v>0.65741898148148148</v>
      </c>
      <c r="D497" s="9">
        <f t="shared" si="55"/>
        <v>45163.657418981478</v>
      </c>
      <c r="E497" s="9" t="str">
        <f t="shared" si="57"/>
        <v>2023-08-25</v>
      </c>
      <c r="F497" s="10" t="s">
        <v>1940</v>
      </c>
      <c r="G497" s="10" t="str">
        <f t="shared" si="56"/>
        <v>FAIR-D2_2023-08-25_15-46-41</v>
      </c>
      <c r="H497" s="10">
        <v>11.641999999999999</v>
      </c>
      <c r="I497" s="6">
        <v>19202037</v>
      </c>
      <c r="J497" s="6" t="str">
        <f>IF(OR(COUNTIF(Monitoring!E:E, G497) &gt; 0, COUNTIF(Monitoring!H:H, G497) &gt; 0), "yes", "no")</f>
        <v>yes</v>
      </c>
      <c r="K497" s="81" t="str">
        <f t="shared" si="58"/>
        <v>Z:\FAIR_Device_data\Experiment_AugSep_2023\Video_captures\FAIR-D2\Camera1\2023-08-25\FAIR-D2_2023-08-25_15-46-41.mp4</v>
      </c>
    </row>
    <row r="498" spans="1:11" ht="14.25" customHeight="1" x14ac:dyDescent="0.25">
      <c r="A498" s="5" t="str">
        <f t="shared" si="52"/>
        <v>FAIR-D2</v>
      </c>
      <c r="B498" s="4">
        <f t="shared" si="53"/>
        <v>45163</v>
      </c>
      <c r="C498" s="9">
        <f t="shared" si="54"/>
        <v>0.65874999999999995</v>
      </c>
      <c r="D498" s="9">
        <f t="shared" si="55"/>
        <v>45163.658750000002</v>
      </c>
      <c r="E498" s="9" t="str">
        <f t="shared" si="57"/>
        <v>2023-08-25</v>
      </c>
      <c r="F498" s="10" t="s">
        <v>1941</v>
      </c>
      <c r="G498" s="10" t="str">
        <f t="shared" si="56"/>
        <v>FAIR-D2_2023-08-25_15-48-36</v>
      </c>
      <c r="H498" s="10">
        <v>53.954000000000001</v>
      </c>
      <c r="I498" s="6">
        <v>95792585</v>
      </c>
      <c r="J498" s="6" t="str">
        <f>IF(OR(COUNTIF(Monitoring!E:E, G498) &gt; 0, COUNTIF(Monitoring!H:H, G498) &gt; 0), "yes", "no")</f>
        <v>yes</v>
      </c>
      <c r="K498" s="81" t="str">
        <f t="shared" si="58"/>
        <v>Z:\FAIR_Device_data\Experiment_AugSep_2023\Video_captures\FAIR-D2\Camera1\2023-08-25\FAIR-D2_2023-08-25_15-48-36.mp4</v>
      </c>
    </row>
    <row r="499" spans="1:11" ht="14.25" customHeight="1" x14ac:dyDescent="0.25">
      <c r="A499" s="5" t="str">
        <f t="shared" si="52"/>
        <v>FAIR-D2</v>
      </c>
      <c r="B499" s="4">
        <f t="shared" si="53"/>
        <v>45163</v>
      </c>
      <c r="C499" s="9">
        <f t="shared" si="54"/>
        <v>0.66082175925925923</v>
      </c>
      <c r="D499" s="9">
        <f t="shared" si="55"/>
        <v>45163.660821759258</v>
      </c>
      <c r="E499" s="9" t="str">
        <f t="shared" si="57"/>
        <v>2023-08-25</v>
      </c>
      <c r="F499" s="10" t="s">
        <v>1942</v>
      </c>
      <c r="G499" s="10" t="str">
        <f t="shared" si="56"/>
        <v>FAIR-D2_2023-08-25_15-51-35</v>
      </c>
      <c r="H499" s="10">
        <v>19.062999999999999</v>
      </c>
      <c r="I499" s="6">
        <v>33371742</v>
      </c>
      <c r="J499" s="6" t="str">
        <f>IF(OR(COUNTIF(Monitoring!E:E, G499) &gt; 0, COUNTIF(Monitoring!H:H, G499) &gt; 0), "yes", "no")</f>
        <v>yes</v>
      </c>
      <c r="K499" s="81" t="str">
        <f t="shared" si="58"/>
        <v>Z:\FAIR_Device_data\Experiment_AugSep_2023\Video_captures\FAIR-D2\Camera1\2023-08-25\FAIR-D2_2023-08-25_15-51-35.mp4</v>
      </c>
    </row>
    <row r="500" spans="1:11" ht="14.25" customHeight="1" x14ac:dyDescent="0.25">
      <c r="A500" s="5" t="str">
        <f t="shared" si="52"/>
        <v>FAIR-D2</v>
      </c>
      <c r="B500" s="4">
        <f t="shared" si="53"/>
        <v>45163</v>
      </c>
      <c r="C500" s="9">
        <f t="shared" si="54"/>
        <v>0.69307870370370372</v>
      </c>
      <c r="D500" s="9">
        <f t="shared" si="55"/>
        <v>45163.693078703705</v>
      </c>
      <c r="E500" s="9" t="str">
        <f t="shared" si="57"/>
        <v>2023-08-25</v>
      </c>
      <c r="F500" s="10" t="s">
        <v>1943</v>
      </c>
      <c r="G500" s="10" t="str">
        <f t="shared" si="56"/>
        <v>FAIR-D2_2023-08-25_16-38-02</v>
      </c>
      <c r="H500" s="10">
        <v>11.858000000000001</v>
      </c>
      <c r="I500" s="6">
        <v>19729361</v>
      </c>
      <c r="J500" s="6" t="str">
        <f>IF(OR(COUNTIF(Monitoring!E:E, G500) &gt; 0, COUNTIF(Monitoring!H:H, G500) &gt; 0), "yes", "no")</f>
        <v>yes</v>
      </c>
      <c r="K500" s="81" t="str">
        <f t="shared" si="58"/>
        <v>Z:\FAIR_Device_data\Experiment_AugSep_2023\Video_captures\FAIR-D2\Camera1\2023-08-25\FAIR-D2_2023-08-25_16-38-02.mp4</v>
      </c>
    </row>
    <row r="501" spans="1:11" ht="14.25" customHeight="1" x14ac:dyDescent="0.25">
      <c r="A501" s="5" t="str">
        <f t="shared" si="52"/>
        <v>FAIR-D2</v>
      </c>
      <c r="B501" s="4">
        <f t="shared" si="53"/>
        <v>45163</v>
      </c>
      <c r="C501" s="9">
        <f t="shared" si="54"/>
        <v>0.69688657407407406</v>
      </c>
      <c r="D501" s="9">
        <f t="shared" si="55"/>
        <v>45163.696886574071</v>
      </c>
      <c r="E501" s="9" t="str">
        <f t="shared" si="57"/>
        <v>2023-08-25</v>
      </c>
      <c r="F501" s="10" t="s">
        <v>1944</v>
      </c>
      <c r="G501" s="10" t="str">
        <f t="shared" si="56"/>
        <v>FAIR-D2_2023-08-25_16-43-31</v>
      </c>
      <c r="H501" s="10">
        <v>18.026</v>
      </c>
      <c r="I501" s="6">
        <v>31237186</v>
      </c>
      <c r="J501" s="6" t="str">
        <f>IF(OR(COUNTIF(Monitoring!E:E, G501) &gt; 0, COUNTIF(Monitoring!H:H, G501) &gt; 0), "yes", "no")</f>
        <v>yes</v>
      </c>
      <c r="K501" s="81" t="str">
        <f t="shared" si="58"/>
        <v>Z:\FAIR_Device_data\Experiment_AugSep_2023\Video_captures\FAIR-D2\Camera1\2023-08-25\FAIR-D2_2023-08-25_16-43-31.mp4</v>
      </c>
    </row>
    <row r="502" spans="1:11" ht="14.25" customHeight="1" x14ac:dyDescent="0.25">
      <c r="A502" s="5" t="str">
        <f t="shared" si="52"/>
        <v>FAIR-D2</v>
      </c>
      <c r="B502" s="4">
        <f t="shared" si="53"/>
        <v>45163</v>
      </c>
      <c r="C502" s="9">
        <f t="shared" si="54"/>
        <v>0.70001157407407411</v>
      </c>
      <c r="D502" s="9">
        <f t="shared" si="55"/>
        <v>45163.700011574074</v>
      </c>
      <c r="E502" s="9" t="str">
        <f t="shared" si="57"/>
        <v>2023-08-25</v>
      </c>
      <c r="F502" s="10" t="s">
        <v>1945</v>
      </c>
      <c r="G502" s="10" t="str">
        <f t="shared" si="56"/>
        <v>FAIR-D2_2023-08-25_16-48-01</v>
      </c>
      <c r="H502" s="10">
        <v>13.667</v>
      </c>
      <c r="I502" s="6">
        <v>21846776</v>
      </c>
      <c r="J502" s="6" t="str">
        <f>IF(OR(COUNTIF(Monitoring!E:E, G502) &gt; 0, COUNTIF(Monitoring!H:H, G502) &gt; 0), "yes", "no")</f>
        <v>yes</v>
      </c>
      <c r="K502" s="81" t="str">
        <f t="shared" si="58"/>
        <v>Z:\FAIR_Device_data\Experiment_AugSep_2023\Video_captures\FAIR-D2\Camera1\2023-08-25\FAIR-D2_2023-08-25_16-48-01.mp4</v>
      </c>
    </row>
    <row r="503" spans="1:11" ht="14.25" customHeight="1" x14ac:dyDescent="0.25">
      <c r="A503" s="5" t="str">
        <f t="shared" si="52"/>
        <v>FAIR-D2</v>
      </c>
      <c r="B503" s="4">
        <f t="shared" si="53"/>
        <v>45163</v>
      </c>
      <c r="C503" s="9">
        <f t="shared" si="54"/>
        <v>0.76383101851851853</v>
      </c>
      <c r="D503" s="9">
        <f t="shared" si="55"/>
        <v>45163.763831018521</v>
      </c>
      <c r="E503" s="9" t="str">
        <f t="shared" si="57"/>
        <v>2023-08-25</v>
      </c>
      <c r="F503" s="10" t="s">
        <v>1946</v>
      </c>
      <c r="G503" s="10" t="str">
        <f t="shared" si="56"/>
        <v>FAIR-D2_2023-08-25_18-19-55</v>
      </c>
      <c r="H503" s="10">
        <v>63.606999999999999</v>
      </c>
      <c r="I503" s="6">
        <v>111359063</v>
      </c>
      <c r="J503" s="6" t="str">
        <f>IF(OR(COUNTIF(Monitoring!E:E, G503) &gt; 0, COUNTIF(Monitoring!H:H, G503) &gt; 0), "yes", "no")</f>
        <v>yes</v>
      </c>
      <c r="K503" s="81" t="str">
        <f t="shared" si="58"/>
        <v>Z:\FAIR_Device_data\Experiment_AugSep_2023\Video_captures\FAIR-D2\Camera1\2023-08-25\FAIR-D2_2023-08-25_18-19-55.mp4</v>
      </c>
    </row>
    <row r="504" spans="1:11" ht="14.25" customHeight="1" x14ac:dyDescent="0.25">
      <c r="A504" s="5" t="str">
        <f t="shared" si="52"/>
        <v>FAIR-D2</v>
      </c>
      <c r="B504" s="4">
        <f t="shared" si="53"/>
        <v>45163</v>
      </c>
      <c r="C504" s="9">
        <f t="shared" si="54"/>
        <v>0.76535879629629633</v>
      </c>
      <c r="D504" s="9">
        <f t="shared" si="55"/>
        <v>45163.7653587963</v>
      </c>
      <c r="E504" s="9" t="str">
        <f t="shared" si="57"/>
        <v>2023-08-25</v>
      </c>
      <c r="F504" s="10" t="s">
        <v>1947</v>
      </c>
      <c r="G504" s="10" t="str">
        <f t="shared" si="56"/>
        <v>FAIR-D2_2023-08-25_18-22-07</v>
      </c>
      <c r="H504" s="10">
        <v>47.896999999999998</v>
      </c>
      <c r="I504" s="6">
        <v>83054711</v>
      </c>
      <c r="J504" s="6" t="str">
        <f>IF(OR(COUNTIF(Monitoring!E:E, G504) &gt; 0, COUNTIF(Monitoring!H:H, G504) &gt; 0), "yes", "no")</f>
        <v>yes</v>
      </c>
      <c r="K504" s="81" t="str">
        <f t="shared" si="58"/>
        <v>Z:\FAIR_Device_data\Experiment_AugSep_2023\Video_captures\FAIR-D2\Camera1\2023-08-25\FAIR-D2_2023-08-25_18-22-07.mp4</v>
      </c>
    </row>
    <row r="505" spans="1:11" ht="14.25" customHeight="1" x14ac:dyDescent="0.25">
      <c r="A505" s="5" t="str">
        <f t="shared" si="52"/>
        <v>FAIR-D2</v>
      </c>
      <c r="B505" s="4">
        <f t="shared" si="53"/>
        <v>45164</v>
      </c>
      <c r="C505" s="9">
        <f t="shared" si="54"/>
        <v>0.32781250000000001</v>
      </c>
      <c r="D505" s="9">
        <f t="shared" si="55"/>
        <v>45164.3278125</v>
      </c>
      <c r="E505" s="9" t="str">
        <f t="shared" si="57"/>
        <v>2023-08-26</v>
      </c>
      <c r="F505" s="10" t="s">
        <v>1948</v>
      </c>
      <c r="G505" s="10" t="str">
        <f t="shared" si="56"/>
        <v>FAIR-D2_2023-08-26_07-52-03</v>
      </c>
      <c r="H505" s="10">
        <v>11.667</v>
      </c>
      <c r="I505" s="6">
        <v>19009667</v>
      </c>
      <c r="J505" s="6" t="str">
        <f>IF(OR(COUNTIF(Monitoring!E:E, G505) &gt; 0, COUNTIF(Monitoring!H:H, G505) &gt; 0), "yes", "no")</f>
        <v>yes</v>
      </c>
      <c r="K505" s="81" t="str">
        <f t="shared" si="58"/>
        <v>Z:\FAIR_Device_data\Experiment_AugSep_2023\Video_captures\FAIR-D2\Camera1\2023-08-26\FAIR-D2_2023-08-26_07-52-03.mp4</v>
      </c>
    </row>
    <row r="506" spans="1:11" ht="14.25" customHeight="1" x14ac:dyDescent="0.25">
      <c r="A506" s="5" t="str">
        <f t="shared" si="52"/>
        <v>FAIR-D2</v>
      </c>
      <c r="B506" s="4">
        <f t="shared" si="53"/>
        <v>45164</v>
      </c>
      <c r="C506" s="9">
        <f t="shared" si="54"/>
        <v>0.37005787037037036</v>
      </c>
      <c r="D506" s="9">
        <f t="shared" si="55"/>
        <v>45164.370057870372</v>
      </c>
      <c r="E506" s="9" t="str">
        <f t="shared" si="57"/>
        <v>2023-08-26</v>
      </c>
      <c r="F506" s="10" t="s">
        <v>1949</v>
      </c>
      <c r="G506" s="10" t="str">
        <f t="shared" si="56"/>
        <v>FAIR-D2_2023-08-26_08-52-53</v>
      </c>
      <c r="H506" s="10">
        <v>14.914999999999999</v>
      </c>
      <c r="I506" s="6">
        <v>25574638</v>
      </c>
      <c r="J506" s="6" t="str">
        <f>IF(OR(COUNTIF(Monitoring!E:E, G506) &gt; 0, COUNTIF(Monitoring!H:H, G506) &gt; 0), "yes", "no")</f>
        <v>yes</v>
      </c>
      <c r="K506" s="81" t="str">
        <f t="shared" si="58"/>
        <v>Z:\FAIR_Device_data\Experiment_AugSep_2023\Video_captures\FAIR-D2\Camera1\2023-08-26\FAIR-D2_2023-08-26_08-52-53.mp4</v>
      </c>
    </row>
    <row r="507" spans="1:11" ht="14.25" customHeight="1" x14ac:dyDescent="0.25">
      <c r="A507" s="5" t="str">
        <f t="shared" si="52"/>
        <v>FAIR-D2</v>
      </c>
      <c r="B507" s="4">
        <f t="shared" si="53"/>
        <v>45164</v>
      </c>
      <c r="C507" s="9">
        <f t="shared" si="54"/>
        <v>0.37442129629629628</v>
      </c>
      <c r="D507" s="9">
        <f t="shared" si="55"/>
        <v>45164.374421296299</v>
      </c>
      <c r="E507" s="9" t="str">
        <f t="shared" si="57"/>
        <v>2023-08-26</v>
      </c>
      <c r="F507" s="10" t="s">
        <v>1950</v>
      </c>
      <c r="G507" s="10" t="str">
        <f t="shared" si="56"/>
        <v>FAIR-D2_2023-08-26_08-59-10</v>
      </c>
      <c r="H507" s="10">
        <v>10.581</v>
      </c>
      <c r="I507" s="6">
        <v>17069968</v>
      </c>
      <c r="J507" s="6" t="str">
        <f>IF(OR(COUNTIF(Monitoring!E:E, G507) &gt; 0, COUNTIF(Monitoring!H:H, G507) &gt; 0), "yes", "no")</f>
        <v>no</v>
      </c>
      <c r="K507" s="81" t="str">
        <f t="shared" si="58"/>
        <v>Z:\FAIR_Device_data\Experiment_AugSep_2023\Video_captures\FAIR-D2\Camera1\2023-08-26\FAIR-D2_2023-08-26_08-59-10.mp4</v>
      </c>
    </row>
    <row r="508" spans="1:11" ht="14.25" customHeight="1" x14ac:dyDescent="0.25">
      <c r="A508" s="5" t="str">
        <f t="shared" si="52"/>
        <v>FAIR-D2</v>
      </c>
      <c r="B508" s="4">
        <f t="shared" si="53"/>
        <v>45164</v>
      </c>
      <c r="C508" s="9">
        <f t="shared" si="54"/>
        <v>0.3760648148148148</v>
      </c>
      <c r="D508" s="9">
        <f t="shared" si="55"/>
        <v>45164.376064814816</v>
      </c>
      <c r="E508" s="9" t="str">
        <f t="shared" si="57"/>
        <v>2023-08-26</v>
      </c>
      <c r="F508" s="10" t="s">
        <v>1951</v>
      </c>
      <c r="G508" s="10" t="str">
        <f t="shared" si="56"/>
        <v>FAIR-D2_2023-08-26_09-01-32</v>
      </c>
      <c r="H508" s="10">
        <v>12.007</v>
      </c>
      <c r="I508" s="6">
        <v>20160407</v>
      </c>
      <c r="J508" s="6" t="str">
        <f>IF(OR(COUNTIF(Monitoring!E:E, G508) &gt; 0, COUNTIF(Monitoring!H:H, G508) &gt; 0), "yes", "no")</f>
        <v>yes</v>
      </c>
      <c r="K508" s="81" t="str">
        <f t="shared" si="58"/>
        <v>Z:\FAIR_Device_data\Experiment_AugSep_2023\Video_captures\FAIR-D2\Camera1\2023-08-26\FAIR-D2_2023-08-26_09-01-32.mp4</v>
      </c>
    </row>
    <row r="509" spans="1:11" ht="14.25" customHeight="1" x14ac:dyDescent="0.25">
      <c r="A509" s="5" t="str">
        <f t="shared" si="52"/>
        <v>FAIR-D2</v>
      </c>
      <c r="B509" s="4">
        <f t="shared" si="53"/>
        <v>45164</v>
      </c>
      <c r="C509" s="9">
        <f t="shared" si="54"/>
        <v>0.38396990740740738</v>
      </c>
      <c r="D509" s="9">
        <f t="shared" si="55"/>
        <v>45164.383969907409</v>
      </c>
      <c r="E509" s="9" t="str">
        <f t="shared" si="57"/>
        <v>2023-08-26</v>
      </c>
      <c r="F509" s="10" t="s">
        <v>1952</v>
      </c>
      <c r="G509" s="10" t="str">
        <f t="shared" si="56"/>
        <v>FAIR-D2_2023-08-26_09-12-55</v>
      </c>
      <c r="H509" s="10">
        <v>10.499000000000001</v>
      </c>
      <c r="I509" s="6">
        <v>16831216</v>
      </c>
      <c r="J509" s="6" t="str">
        <f>IF(OR(COUNTIF(Monitoring!E:E, G509) &gt; 0, COUNTIF(Monitoring!H:H, G509) &gt; 0), "yes", "no")</f>
        <v>no</v>
      </c>
      <c r="K509" s="81" t="str">
        <f t="shared" si="58"/>
        <v>Z:\FAIR_Device_data\Experiment_AugSep_2023\Video_captures\FAIR-D2\Camera1\2023-08-26\FAIR-D2_2023-08-26_09-12-55.mp4</v>
      </c>
    </row>
    <row r="510" spans="1:11" ht="14.25" customHeight="1" x14ac:dyDescent="0.25">
      <c r="A510" s="5" t="str">
        <f t="shared" si="52"/>
        <v>FAIR-D2</v>
      </c>
      <c r="B510" s="4">
        <f t="shared" si="53"/>
        <v>45164</v>
      </c>
      <c r="C510" s="9">
        <f t="shared" si="54"/>
        <v>0.38458333333333333</v>
      </c>
      <c r="D510" s="9">
        <f t="shared" si="55"/>
        <v>45164.384583333333</v>
      </c>
      <c r="E510" s="9" t="str">
        <f t="shared" si="57"/>
        <v>2023-08-26</v>
      </c>
      <c r="F510" s="10" t="s">
        <v>1953</v>
      </c>
      <c r="G510" s="10" t="str">
        <f t="shared" si="56"/>
        <v>FAIR-D2_2023-08-26_09-13-48</v>
      </c>
      <c r="H510" s="10">
        <v>10.831</v>
      </c>
      <c r="I510" s="6">
        <v>17782856</v>
      </c>
      <c r="J510" s="6" t="str">
        <f>IF(OR(COUNTIF(Monitoring!E:E, G510) &gt; 0, COUNTIF(Monitoring!H:H, G510) &gt; 0), "yes", "no")</f>
        <v>yes</v>
      </c>
      <c r="K510" s="81" t="str">
        <f t="shared" si="58"/>
        <v>Z:\FAIR_Device_data\Experiment_AugSep_2023\Video_captures\FAIR-D2\Camera1\2023-08-26\FAIR-D2_2023-08-26_09-13-48.mp4</v>
      </c>
    </row>
    <row r="511" spans="1:11" ht="14.25" customHeight="1" x14ac:dyDescent="0.25">
      <c r="A511" s="5" t="str">
        <f t="shared" si="52"/>
        <v>FAIR-D2</v>
      </c>
      <c r="B511" s="4">
        <f t="shared" si="53"/>
        <v>45164</v>
      </c>
      <c r="C511" s="9">
        <f t="shared" si="54"/>
        <v>0.3888773148148148</v>
      </c>
      <c r="D511" s="9">
        <f t="shared" si="55"/>
        <v>45164.388877314814</v>
      </c>
      <c r="E511" s="9" t="str">
        <f t="shared" si="57"/>
        <v>2023-08-26</v>
      </c>
      <c r="F511" s="10" t="s">
        <v>1954</v>
      </c>
      <c r="G511" s="10" t="str">
        <f t="shared" si="56"/>
        <v>FAIR-D2_2023-08-26_09-19-59</v>
      </c>
      <c r="H511" s="10">
        <v>11.581</v>
      </c>
      <c r="I511" s="6">
        <v>18904883</v>
      </c>
      <c r="J511" s="6" t="str">
        <f>IF(OR(COUNTIF(Monitoring!E:E, G511) &gt; 0, COUNTIF(Monitoring!H:H, G511) &gt; 0), "yes", "no")</f>
        <v>yes</v>
      </c>
      <c r="K511" s="81" t="str">
        <f t="shared" si="58"/>
        <v>Z:\FAIR_Device_data\Experiment_AugSep_2023\Video_captures\FAIR-D2\Camera1\2023-08-26\FAIR-D2_2023-08-26_09-19-59.mp4</v>
      </c>
    </row>
    <row r="512" spans="1:11" ht="14.25" customHeight="1" x14ac:dyDescent="0.25">
      <c r="A512" s="5" t="str">
        <f t="shared" si="52"/>
        <v>FAIR-D2</v>
      </c>
      <c r="B512" s="4">
        <f t="shared" si="53"/>
        <v>45164</v>
      </c>
      <c r="C512" s="9">
        <f t="shared" si="54"/>
        <v>0.39321759259259259</v>
      </c>
      <c r="D512" s="9">
        <f t="shared" si="55"/>
        <v>45164.393217592595</v>
      </c>
      <c r="E512" s="9" t="str">
        <f t="shared" si="57"/>
        <v>2023-08-26</v>
      </c>
      <c r="F512" s="10" t="s">
        <v>1955</v>
      </c>
      <c r="G512" s="10" t="str">
        <f t="shared" si="56"/>
        <v>FAIR-D2_2023-08-26_09-26-14</v>
      </c>
      <c r="H512" s="10">
        <v>12.7</v>
      </c>
      <c r="I512" s="6">
        <v>21513962</v>
      </c>
      <c r="J512" s="6" t="str">
        <f>IF(OR(COUNTIF(Monitoring!E:E, G512) &gt; 0, COUNTIF(Monitoring!H:H, G512) &gt; 0), "yes", "no")</f>
        <v>yes</v>
      </c>
      <c r="K512" s="81" t="str">
        <f t="shared" si="58"/>
        <v>Z:\FAIR_Device_data\Experiment_AugSep_2023\Video_captures\FAIR-D2\Camera1\2023-08-26\FAIR-D2_2023-08-26_09-26-14.mp4</v>
      </c>
    </row>
    <row r="513" spans="1:11" ht="14.25" customHeight="1" x14ac:dyDescent="0.25">
      <c r="A513" s="5" t="str">
        <f t="shared" si="52"/>
        <v>FAIR-D2</v>
      </c>
      <c r="B513" s="4">
        <f t="shared" si="53"/>
        <v>45164</v>
      </c>
      <c r="C513" s="9">
        <f t="shared" si="54"/>
        <v>0.39424768518518516</v>
      </c>
      <c r="D513" s="9">
        <f t="shared" si="55"/>
        <v>45164.394247685188</v>
      </c>
      <c r="E513" s="9" t="str">
        <f t="shared" si="57"/>
        <v>2023-08-26</v>
      </c>
      <c r="F513" s="10" t="s">
        <v>1956</v>
      </c>
      <c r="G513" s="10" t="str">
        <f t="shared" si="56"/>
        <v>FAIR-D2_2023-08-26_09-27-43</v>
      </c>
      <c r="H513" s="10">
        <v>11.763</v>
      </c>
      <c r="I513" s="6">
        <v>19845437</v>
      </c>
      <c r="J513" s="6" t="str">
        <f>IF(OR(COUNTIF(Monitoring!E:E, G513) &gt; 0, COUNTIF(Monitoring!H:H, G513) &gt; 0), "yes", "no")</f>
        <v>yes</v>
      </c>
      <c r="K513" s="81" t="str">
        <f t="shared" si="58"/>
        <v>Z:\FAIR_Device_data\Experiment_AugSep_2023\Video_captures\FAIR-D2\Camera1\2023-08-26\FAIR-D2_2023-08-26_09-27-43.mp4</v>
      </c>
    </row>
    <row r="514" spans="1:11" ht="14.25" customHeight="1" x14ac:dyDescent="0.25">
      <c r="A514" s="5" t="str">
        <f t="shared" ref="A514:A577" si="59">+LEFT(G514,7)</f>
        <v>FAIR-D2</v>
      </c>
      <c r="B514" s="4">
        <f t="shared" ref="B514:B577" si="60">VALUE(MID(G514,FIND("_",G514)+1,10))</f>
        <v>45164</v>
      </c>
      <c r="C514" s="9">
        <f t="shared" ref="C514:C577" si="61">IF(ISBLANK(G514),"",TIME(LEFT(RIGHT(G514,8),2),LEFT(RIGHT(G514,5),2),RIGHT(G514,2)))</f>
        <v>0.41582175925925924</v>
      </c>
      <c r="D514" s="9">
        <f t="shared" ref="D514:D577" si="62">+B514+C514</f>
        <v>45164.415821759256</v>
      </c>
      <c r="E514" s="9" t="str">
        <f t="shared" si="57"/>
        <v>2023-08-26</v>
      </c>
      <c r="F514" s="10" t="s">
        <v>1957</v>
      </c>
      <c r="G514" s="10" t="str">
        <f t="shared" ref="G514:G577" si="63">+LEFT(F514,27)</f>
        <v>FAIR-D2_2023-08-26_09-58-47</v>
      </c>
      <c r="H514" s="10">
        <v>10.885</v>
      </c>
      <c r="I514" s="6">
        <v>18109069</v>
      </c>
      <c r="J514" s="6" t="str">
        <f>IF(OR(COUNTIF(Monitoring!E:E, G514) &gt; 0, COUNTIF(Monitoring!H:H, G514) &gt; 0), "yes", "no")</f>
        <v>yes</v>
      </c>
      <c r="K514" s="81" t="str">
        <f t="shared" si="58"/>
        <v>Z:\FAIR_Device_data\Experiment_AugSep_2023\Video_captures\FAIR-D2\Camera1\2023-08-26\FAIR-D2_2023-08-26_09-58-47.mp4</v>
      </c>
    </row>
    <row r="515" spans="1:11" ht="14.25" customHeight="1" x14ac:dyDescent="0.25">
      <c r="A515" s="5" t="str">
        <f t="shared" si="59"/>
        <v>FAIR-D2</v>
      </c>
      <c r="B515" s="4">
        <f t="shared" si="60"/>
        <v>45164</v>
      </c>
      <c r="C515" s="9">
        <f t="shared" si="61"/>
        <v>0.4299189814814815</v>
      </c>
      <c r="D515" s="9">
        <f t="shared" si="62"/>
        <v>45164.429918981485</v>
      </c>
      <c r="E515" s="9" t="str">
        <f t="shared" ref="E515:E578" si="64">+_xlfn.CONCAT(YEAR(B515),"-",TEXT(MONTH(B515),"00"),"-",TEXT(DAY(B515),"00"))</f>
        <v>2023-08-26</v>
      </c>
      <c r="F515" s="10" t="s">
        <v>1958</v>
      </c>
      <c r="G515" s="10" t="str">
        <f t="shared" si="63"/>
        <v>FAIR-D2_2023-08-26_10-19-05</v>
      </c>
      <c r="H515" s="10">
        <v>67.430000000000007</v>
      </c>
      <c r="I515" s="6">
        <v>122582504</v>
      </c>
      <c r="J515" s="6" t="str">
        <f>IF(OR(COUNTIF(Monitoring!E:E, G515) &gt; 0, COUNTIF(Monitoring!H:H, G515) &gt; 0), "yes", "no")</f>
        <v>yes</v>
      </c>
      <c r="K515" s="81" t="str">
        <f t="shared" ref="K515:K578" si="65">HYPERLINK(_xlfn.CONCAT("Z:\FAIR_Device_data\Experiment_AugSep_2023","\","Video_captures","\",A515,"\","Camera1","\",E515,"\",F515))</f>
        <v>Z:\FAIR_Device_data\Experiment_AugSep_2023\Video_captures\FAIR-D2\Camera1\2023-08-26\FAIR-D2_2023-08-26_10-19-05.mp4</v>
      </c>
    </row>
    <row r="516" spans="1:11" ht="14.25" customHeight="1" x14ac:dyDescent="0.25">
      <c r="A516" s="5" t="str">
        <f t="shared" si="59"/>
        <v>FAIR-D2</v>
      </c>
      <c r="B516" s="4">
        <f t="shared" si="60"/>
        <v>45164</v>
      </c>
      <c r="C516" s="9">
        <f t="shared" si="61"/>
        <v>0.43613425925925925</v>
      </c>
      <c r="D516" s="9">
        <f t="shared" si="62"/>
        <v>45164.43613425926</v>
      </c>
      <c r="E516" s="9" t="str">
        <f t="shared" si="64"/>
        <v>2023-08-26</v>
      </c>
      <c r="F516" s="10" t="s">
        <v>1959</v>
      </c>
      <c r="G516" s="10" t="str">
        <f t="shared" si="63"/>
        <v>FAIR-D2_2023-08-26_10-28-02</v>
      </c>
      <c r="H516" s="10">
        <v>33.723999999999997</v>
      </c>
      <c r="I516" s="6">
        <v>62382075</v>
      </c>
      <c r="J516" s="6" t="str">
        <f>IF(OR(COUNTIF(Monitoring!E:E, G516) &gt; 0, COUNTIF(Monitoring!H:H, G516) &gt; 0), "yes", "no")</f>
        <v>yes</v>
      </c>
      <c r="K516" s="81" t="str">
        <f t="shared" si="65"/>
        <v>Z:\FAIR_Device_data\Experiment_AugSep_2023\Video_captures\FAIR-D2\Camera1\2023-08-26\FAIR-D2_2023-08-26_10-28-02.mp4</v>
      </c>
    </row>
    <row r="517" spans="1:11" ht="14.25" customHeight="1" x14ac:dyDescent="0.25">
      <c r="A517" s="5" t="str">
        <f t="shared" si="59"/>
        <v>FAIR-D2</v>
      </c>
      <c r="B517" s="4">
        <f t="shared" si="60"/>
        <v>45164</v>
      </c>
      <c r="C517" s="9">
        <f t="shared" si="61"/>
        <v>0.43940972222222224</v>
      </c>
      <c r="D517" s="9">
        <f t="shared" si="62"/>
        <v>45164.439409722225</v>
      </c>
      <c r="E517" s="9" t="str">
        <f t="shared" si="64"/>
        <v>2023-08-26</v>
      </c>
      <c r="F517" s="10" t="s">
        <v>1960</v>
      </c>
      <c r="G517" s="10" t="str">
        <f t="shared" si="63"/>
        <v>FAIR-D2_2023-08-26_10-32-45</v>
      </c>
      <c r="H517" s="10">
        <v>32.877000000000002</v>
      </c>
      <c r="I517" s="6">
        <v>55487795</v>
      </c>
      <c r="J517" s="6" t="str">
        <f>IF(OR(COUNTIF(Monitoring!E:E, G517) &gt; 0, COUNTIF(Monitoring!H:H, G517) &gt; 0), "yes", "no")</f>
        <v>yes</v>
      </c>
      <c r="K517" s="81" t="str">
        <f t="shared" si="65"/>
        <v>Z:\FAIR_Device_data\Experiment_AugSep_2023\Video_captures\FAIR-D2\Camera1\2023-08-26\FAIR-D2_2023-08-26_10-32-45.mp4</v>
      </c>
    </row>
    <row r="518" spans="1:11" ht="14.25" customHeight="1" x14ac:dyDescent="0.25">
      <c r="A518" s="5" t="str">
        <f t="shared" si="59"/>
        <v>FAIR-D2</v>
      </c>
      <c r="B518" s="4">
        <f t="shared" si="60"/>
        <v>45164</v>
      </c>
      <c r="C518" s="9">
        <f t="shared" si="61"/>
        <v>0.44855324074074077</v>
      </c>
      <c r="D518" s="9">
        <f t="shared" si="62"/>
        <v>45164.448553240742</v>
      </c>
      <c r="E518" s="9" t="str">
        <f t="shared" si="64"/>
        <v>2023-08-26</v>
      </c>
      <c r="F518" s="10" t="s">
        <v>1961</v>
      </c>
      <c r="G518" s="10" t="str">
        <f t="shared" si="63"/>
        <v>FAIR-D2_2023-08-26_10-45-55</v>
      </c>
      <c r="H518" s="10">
        <v>10.391</v>
      </c>
      <c r="I518" s="6">
        <v>17089956</v>
      </c>
      <c r="J518" s="6" t="str">
        <f>IF(OR(COUNTIF(Monitoring!E:E, G518) &gt; 0, COUNTIF(Monitoring!H:H, G518) &gt; 0), "yes", "no")</f>
        <v>yes</v>
      </c>
      <c r="K518" s="81" t="str">
        <f t="shared" si="65"/>
        <v>Z:\FAIR_Device_data\Experiment_AugSep_2023\Video_captures\FAIR-D2\Camera1\2023-08-26\FAIR-D2_2023-08-26_10-45-55.mp4</v>
      </c>
    </row>
    <row r="519" spans="1:11" ht="14.25" customHeight="1" x14ac:dyDescent="0.25">
      <c r="A519" s="5" t="str">
        <f t="shared" si="59"/>
        <v>FAIR-D2</v>
      </c>
      <c r="B519" s="4">
        <f t="shared" si="60"/>
        <v>45164</v>
      </c>
      <c r="C519" s="9">
        <f t="shared" si="61"/>
        <v>0.46065972222222223</v>
      </c>
      <c r="D519" s="9">
        <f t="shared" si="62"/>
        <v>45164.460659722223</v>
      </c>
      <c r="E519" s="9" t="str">
        <f t="shared" si="64"/>
        <v>2023-08-26</v>
      </c>
      <c r="F519" s="10" t="s">
        <v>1962</v>
      </c>
      <c r="G519" s="10" t="str">
        <f t="shared" si="63"/>
        <v>FAIR-D2_2023-08-26_11-03-21</v>
      </c>
      <c r="H519" s="10">
        <v>34.725000000000001</v>
      </c>
      <c r="I519" s="6">
        <v>62230708</v>
      </c>
      <c r="J519" s="6" t="str">
        <f>IF(OR(COUNTIF(Monitoring!E:E, G519) &gt; 0, COUNTIF(Monitoring!H:H, G519) &gt; 0), "yes", "no")</f>
        <v>yes</v>
      </c>
      <c r="K519" s="81" t="str">
        <f t="shared" si="65"/>
        <v>Z:\FAIR_Device_data\Experiment_AugSep_2023\Video_captures\FAIR-D2\Camera1\2023-08-26\FAIR-D2_2023-08-26_11-03-21.mp4</v>
      </c>
    </row>
    <row r="520" spans="1:11" ht="14.25" customHeight="1" x14ac:dyDescent="0.25">
      <c r="A520" s="5" t="str">
        <f t="shared" si="59"/>
        <v>FAIR-D2</v>
      </c>
      <c r="B520" s="4">
        <f t="shared" si="60"/>
        <v>45164</v>
      </c>
      <c r="C520" s="9">
        <f t="shared" si="61"/>
        <v>0.46512731481481484</v>
      </c>
      <c r="D520" s="9">
        <f t="shared" si="62"/>
        <v>45164.465127314812</v>
      </c>
      <c r="E520" s="9" t="str">
        <f t="shared" si="64"/>
        <v>2023-08-26</v>
      </c>
      <c r="F520" s="10" t="s">
        <v>1963</v>
      </c>
      <c r="G520" s="10" t="str">
        <f t="shared" si="63"/>
        <v>FAIR-D2_2023-08-26_11-09-47</v>
      </c>
      <c r="H520" s="10">
        <v>10.683999999999999</v>
      </c>
      <c r="I520" s="6">
        <v>17406501</v>
      </c>
      <c r="J520" s="6" t="str">
        <f>IF(OR(COUNTIF(Monitoring!E:E, G520) &gt; 0, COUNTIF(Monitoring!H:H, G520) &gt; 0), "yes", "no")</f>
        <v>yes</v>
      </c>
      <c r="K520" s="81" t="str">
        <f t="shared" si="65"/>
        <v>Z:\FAIR_Device_data\Experiment_AugSep_2023\Video_captures\FAIR-D2\Camera1\2023-08-26\FAIR-D2_2023-08-26_11-09-47.mp4</v>
      </c>
    </row>
    <row r="521" spans="1:11" ht="14.25" customHeight="1" x14ac:dyDescent="0.25">
      <c r="A521" s="5" t="str">
        <f t="shared" si="59"/>
        <v>FAIR-D2</v>
      </c>
      <c r="B521" s="4">
        <f t="shared" si="60"/>
        <v>45164</v>
      </c>
      <c r="C521" s="9">
        <f t="shared" si="61"/>
        <v>0.46679398148148149</v>
      </c>
      <c r="D521" s="9">
        <f t="shared" si="62"/>
        <v>45164.466793981483</v>
      </c>
      <c r="E521" s="9" t="str">
        <f t="shared" si="64"/>
        <v>2023-08-26</v>
      </c>
      <c r="F521" s="10" t="s">
        <v>1964</v>
      </c>
      <c r="G521" s="10" t="str">
        <f t="shared" si="63"/>
        <v>FAIR-D2_2023-08-26_11-12-11</v>
      </c>
      <c r="H521" s="10">
        <v>10.976000000000001</v>
      </c>
      <c r="I521" s="6">
        <v>17940447</v>
      </c>
      <c r="J521" s="6" t="str">
        <f>IF(OR(COUNTIF(Monitoring!E:E, G521) &gt; 0, COUNTIF(Monitoring!H:H, G521) &gt; 0), "yes", "no")</f>
        <v>yes</v>
      </c>
      <c r="K521" s="81" t="str">
        <f t="shared" si="65"/>
        <v>Z:\FAIR_Device_data\Experiment_AugSep_2023\Video_captures\FAIR-D2\Camera1\2023-08-26\FAIR-D2_2023-08-26_11-12-11.mp4</v>
      </c>
    </row>
    <row r="522" spans="1:11" ht="14.25" customHeight="1" x14ac:dyDescent="0.25">
      <c r="A522" s="5" t="str">
        <f t="shared" si="59"/>
        <v>FAIR-D2</v>
      </c>
      <c r="B522" s="4">
        <f t="shared" si="60"/>
        <v>45164</v>
      </c>
      <c r="C522" s="9">
        <f t="shared" si="61"/>
        <v>0.47039351851851852</v>
      </c>
      <c r="D522" s="9">
        <f t="shared" si="62"/>
        <v>45164.470393518517</v>
      </c>
      <c r="E522" s="9" t="str">
        <f t="shared" si="64"/>
        <v>2023-08-26</v>
      </c>
      <c r="F522" s="10" t="s">
        <v>1965</v>
      </c>
      <c r="G522" s="10" t="str">
        <f t="shared" si="63"/>
        <v>FAIR-D2_2023-08-26_11-17-22</v>
      </c>
      <c r="H522" s="10">
        <v>11.305999999999999</v>
      </c>
      <c r="I522" s="6">
        <v>18647837</v>
      </c>
      <c r="J522" s="6" t="str">
        <f>IF(OR(COUNTIF(Monitoring!E:E, G522) &gt; 0, COUNTIF(Monitoring!H:H, G522) &gt; 0), "yes", "no")</f>
        <v>yes</v>
      </c>
      <c r="K522" s="81" t="str">
        <f t="shared" si="65"/>
        <v>Z:\FAIR_Device_data\Experiment_AugSep_2023\Video_captures\FAIR-D2\Camera1\2023-08-26\FAIR-D2_2023-08-26_11-17-22.mp4</v>
      </c>
    </row>
    <row r="523" spans="1:11" ht="14.25" customHeight="1" x14ac:dyDescent="0.25">
      <c r="A523" s="5" t="str">
        <f t="shared" si="59"/>
        <v>FAIR-D2</v>
      </c>
      <c r="B523" s="4">
        <f t="shared" si="60"/>
        <v>45164</v>
      </c>
      <c r="C523" s="9">
        <f t="shared" si="61"/>
        <v>0.48017361111111112</v>
      </c>
      <c r="D523" s="9">
        <f t="shared" si="62"/>
        <v>45164.480173611111</v>
      </c>
      <c r="E523" s="9" t="str">
        <f t="shared" si="64"/>
        <v>2023-08-26</v>
      </c>
      <c r="F523" s="10" t="s">
        <v>1966</v>
      </c>
      <c r="G523" s="10" t="str">
        <f t="shared" si="63"/>
        <v>FAIR-D2_2023-08-26_11-31-27</v>
      </c>
      <c r="H523" s="10">
        <v>11.117000000000001</v>
      </c>
      <c r="I523" s="6">
        <v>18370478</v>
      </c>
      <c r="J523" s="6" t="str">
        <f>IF(OR(COUNTIF(Monitoring!E:E, G523) &gt; 0, COUNTIF(Monitoring!H:H, G523) &gt; 0), "yes", "no")</f>
        <v>yes</v>
      </c>
      <c r="K523" s="81" t="str">
        <f t="shared" si="65"/>
        <v>Z:\FAIR_Device_data\Experiment_AugSep_2023\Video_captures\FAIR-D2\Camera1\2023-08-26\FAIR-D2_2023-08-26_11-31-27.mp4</v>
      </c>
    </row>
    <row r="524" spans="1:11" ht="14.25" customHeight="1" x14ac:dyDescent="0.25">
      <c r="A524" s="5" t="str">
        <f t="shared" si="59"/>
        <v>FAIR-D2</v>
      </c>
      <c r="B524" s="4">
        <f t="shared" si="60"/>
        <v>45164</v>
      </c>
      <c r="C524" s="9">
        <f t="shared" si="61"/>
        <v>0.48221064814814812</v>
      </c>
      <c r="D524" s="9">
        <f t="shared" si="62"/>
        <v>45164.482210648152</v>
      </c>
      <c r="E524" s="9" t="str">
        <f t="shared" si="64"/>
        <v>2023-08-26</v>
      </c>
      <c r="F524" s="10" t="s">
        <v>1967</v>
      </c>
      <c r="G524" s="10" t="str">
        <f t="shared" si="63"/>
        <v>FAIR-D2_2023-08-26_11-34-23</v>
      </c>
      <c r="H524" s="10">
        <v>21.093</v>
      </c>
      <c r="I524" s="6">
        <v>35228422</v>
      </c>
      <c r="J524" s="6" t="str">
        <f>IF(OR(COUNTIF(Monitoring!E:E, G524) &gt; 0, COUNTIF(Monitoring!H:H, G524) &gt; 0), "yes", "no")</f>
        <v>yes</v>
      </c>
      <c r="K524" s="81" t="str">
        <f t="shared" si="65"/>
        <v>Z:\FAIR_Device_data\Experiment_AugSep_2023\Video_captures\FAIR-D2\Camera1\2023-08-26\FAIR-D2_2023-08-26_11-34-23.mp4</v>
      </c>
    </row>
    <row r="525" spans="1:11" ht="14.25" customHeight="1" x14ac:dyDescent="0.25">
      <c r="A525" s="5" t="str">
        <f t="shared" si="59"/>
        <v>FAIR-D2</v>
      </c>
      <c r="B525" s="4">
        <f t="shared" si="60"/>
        <v>45164</v>
      </c>
      <c r="C525" s="9">
        <f t="shared" si="61"/>
        <v>0.49001157407407409</v>
      </c>
      <c r="D525" s="9">
        <f t="shared" si="62"/>
        <v>45164.490011574075</v>
      </c>
      <c r="E525" s="9" t="str">
        <f t="shared" si="64"/>
        <v>2023-08-26</v>
      </c>
      <c r="F525" s="10" t="s">
        <v>1968</v>
      </c>
      <c r="G525" s="10" t="str">
        <f t="shared" si="63"/>
        <v>FAIR-D2_2023-08-26_11-45-37</v>
      </c>
      <c r="H525" s="10">
        <v>10.468999999999999</v>
      </c>
      <c r="I525" s="6">
        <v>16807915</v>
      </c>
      <c r="J525" s="6" t="str">
        <f>IF(OR(COUNTIF(Monitoring!E:E, G525) &gt; 0, COUNTIF(Monitoring!H:H, G525) &gt; 0), "yes", "no")</f>
        <v>no</v>
      </c>
      <c r="K525" s="81" t="str">
        <f t="shared" si="65"/>
        <v>Z:\FAIR_Device_data\Experiment_AugSep_2023\Video_captures\FAIR-D2\Camera1\2023-08-26\FAIR-D2_2023-08-26_11-45-37.mp4</v>
      </c>
    </row>
    <row r="526" spans="1:11" ht="14.25" customHeight="1" x14ac:dyDescent="0.25">
      <c r="A526" s="5" t="str">
        <f t="shared" si="59"/>
        <v>FAIR-D2</v>
      </c>
      <c r="B526" s="4">
        <f t="shared" si="60"/>
        <v>45164</v>
      </c>
      <c r="C526" s="9">
        <f t="shared" si="61"/>
        <v>0.49096064814814816</v>
      </c>
      <c r="D526" s="9">
        <f t="shared" si="62"/>
        <v>45164.490960648145</v>
      </c>
      <c r="E526" s="9" t="str">
        <f t="shared" si="64"/>
        <v>2023-08-26</v>
      </c>
      <c r="F526" s="10" t="s">
        <v>1969</v>
      </c>
      <c r="G526" s="10" t="str">
        <f t="shared" si="63"/>
        <v>FAIR-D2_2023-08-26_11-46-59</v>
      </c>
      <c r="H526" s="10">
        <v>12.706</v>
      </c>
      <c r="I526" s="6">
        <v>21731334</v>
      </c>
      <c r="J526" s="6" t="str">
        <f>IF(OR(COUNTIF(Monitoring!E:E, G526) &gt; 0, COUNTIF(Monitoring!H:H, G526) &gt; 0), "yes", "no")</f>
        <v>yes</v>
      </c>
      <c r="K526" s="81" t="str">
        <f t="shared" si="65"/>
        <v>Z:\FAIR_Device_data\Experiment_AugSep_2023\Video_captures\FAIR-D2\Camera1\2023-08-26\FAIR-D2_2023-08-26_11-46-59.mp4</v>
      </c>
    </row>
    <row r="527" spans="1:11" ht="14.25" customHeight="1" x14ac:dyDescent="0.25">
      <c r="A527" s="5" t="str">
        <f t="shared" si="59"/>
        <v>FAIR-D2</v>
      </c>
      <c r="B527" s="4">
        <f t="shared" si="60"/>
        <v>45164</v>
      </c>
      <c r="C527" s="9">
        <f t="shared" si="61"/>
        <v>0.4927199074074074</v>
      </c>
      <c r="D527" s="9">
        <f t="shared" si="62"/>
        <v>45164.492719907408</v>
      </c>
      <c r="E527" s="9" t="str">
        <f t="shared" si="64"/>
        <v>2023-08-26</v>
      </c>
      <c r="F527" s="10" t="s">
        <v>1970</v>
      </c>
      <c r="G527" s="10" t="str">
        <f t="shared" si="63"/>
        <v>FAIR-D2_2023-08-26_11-49-31</v>
      </c>
      <c r="H527" s="10">
        <v>28.765000000000001</v>
      </c>
      <c r="I527" s="6">
        <v>49773225</v>
      </c>
      <c r="J527" s="6" t="str">
        <f>IF(OR(COUNTIF(Monitoring!E:E, G527) &gt; 0, COUNTIF(Monitoring!H:H, G527) &gt; 0), "yes", "no")</f>
        <v>yes</v>
      </c>
      <c r="K527" s="81" t="str">
        <f t="shared" si="65"/>
        <v>Z:\FAIR_Device_data\Experiment_AugSep_2023\Video_captures\FAIR-D2\Camera1\2023-08-26\FAIR-D2_2023-08-26_11-49-31.mp4</v>
      </c>
    </row>
    <row r="528" spans="1:11" ht="14.25" customHeight="1" x14ac:dyDescent="0.25">
      <c r="A528" s="5" t="str">
        <f t="shared" si="59"/>
        <v>FAIR-D2</v>
      </c>
      <c r="B528" s="4">
        <f t="shared" si="60"/>
        <v>45164</v>
      </c>
      <c r="C528" s="9">
        <f t="shared" si="61"/>
        <v>0.49413194444444447</v>
      </c>
      <c r="D528" s="9">
        <f t="shared" si="62"/>
        <v>45164.494131944448</v>
      </c>
      <c r="E528" s="9" t="str">
        <f t="shared" si="64"/>
        <v>2023-08-26</v>
      </c>
      <c r="F528" s="10" t="s">
        <v>1971</v>
      </c>
      <c r="G528" s="10" t="str">
        <f t="shared" si="63"/>
        <v>FAIR-D2_2023-08-26_11-51-33</v>
      </c>
      <c r="H528" s="10">
        <v>10.656000000000001</v>
      </c>
      <c r="I528" s="6">
        <v>17265230</v>
      </c>
      <c r="J528" s="6" t="str">
        <f>IF(OR(COUNTIF(Monitoring!E:E, G528) &gt; 0, COUNTIF(Monitoring!H:H, G528) &gt; 0), "yes", "no")</f>
        <v>yes</v>
      </c>
      <c r="K528" s="81" t="str">
        <f t="shared" si="65"/>
        <v>Z:\FAIR_Device_data\Experiment_AugSep_2023\Video_captures\FAIR-D2\Camera1\2023-08-26\FAIR-D2_2023-08-26_11-51-33.mp4</v>
      </c>
    </row>
    <row r="529" spans="1:11" ht="14.25" customHeight="1" x14ac:dyDescent="0.25">
      <c r="A529" s="5" t="str">
        <f t="shared" si="59"/>
        <v>FAIR-D2</v>
      </c>
      <c r="B529" s="4">
        <f t="shared" si="60"/>
        <v>45164</v>
      </c>
      <c r="C529" s="9">
        <f t="shared" si="61"/>
        <v>0.50121527777777775</v>
      </c>
      <c r="D529" s="9">
        <f t="shared" si="62"/>
        <v>45164.501215277778</v>
      </c>
      <c r="E529" s="9" t="str">
        <f t="shared" si="64"/>
        <v>2023-08-26</v>
      </c>
      <c r="F529" s="10" t="s">
        <v>1972</v>
      </c>
      <c r="G529" s="10" t="str">
        <f t="shared" si="63"/>
        <v>FAIR-D2_2023-08-26_12-01-45</v>
      </c>
      <c r="H529" s="10">
        <v>11.318</v>
      </c>
      <c r="I529" s="6">
        <v>18523102</v>
      </c>
      <c r="J529" s="6" t="str">
        <f>IF(OR(COUNTIF(Monitoring!E:E, G529) &gt; 0, COUNTIF(Monitoring!H:H, G529) &gt; 0), "yes", "no")</f>
        <v>yes</v>
      </c>
      <c r="K529" s="81" t="str">
        <f t="shared" si="65"/>
        <v>Z:\FAIR_Device_data\Experiment_AugSep_2023\Video_captures\FAIR-D2\Camera1\2023-08-26\FAIR-D2_2023-08-26_12-01-45.mp4</v>
      </c>
    </row>
    <row r="530" spans="1:11" ht="14.25" customHeight="1" x14ac:dyDescent="0.25">
      <c r="A530" s="5" t="str">
        <f t="shared" si="59"/>
        <v>FAIR-D2</v>
      </c>
      <c r="B530" s="4">
        <f t="shared" si="60"/>
        <v>45164</v>
      </c>
      <c r="C530" s="9">
        <f t="shared" si="61"/>
        <v>0.50521990740740741</v>
      </c>
      <c r="D530" s="9">
        <f t="shared" si="62"/>
        <v>45164.505219907405</v>
      </c>
      <c r="E530" s="9" t="str">
        <f t="shared" si="64"/>
        <v>2023-08-26</v>
      </c>
      <c r="F530" s="10" t="s">
        <v>1973</v>
      </c>
      <c r="G530" s="10" t="str">
        <f t="shared" si="63"/>
        <v>FAIR-D2_2023-08-26_12-07-31</v>
      </c>
      <c r="H530" s="10">
        <v>10.667</v>
      </c>
      <c r="I530" s="6">
        <v>16958872</v>
      </c>
      <c r="J530" s="6" t="str">
        <f>IF(OR(COUNTIF(Monitoring!E:E, G530) &gt; 0, COUNTIF(Monitoring!H:H, G530) &gt; 0), "yes", "no")</f>
        <v>yes</v>
      </c>
      <c r="K530" s="81" t="str">
        <f t="shared" si="65"/>
        <v>Z:\FAIR_Device_data\Experiment_AugSep_2023\Video_captures\FAIR-D2\Camera1\2023-08-26\FAIR-D2_2023-08-26_12-07-31.mp4</v>
      </c>
    </row>
    <row r="531" spans="1:11" ht="14.25" customHeight="1" x14ac:dyDescent="0.25">
      <c r="A531" s="5" t="str">
        <f t="shared" si="59"/>
        <v>FAIR-D2</v>
      </c>
      <c r="B531" s="4">
        <f t="shared" si="60"/>
        <v>45164</v>
      </c>
      <c r="C531" s="9">
        <f t="shared" si="61"/>
        <v>0.50900462962962967</v>
      </c>
      <c r="D531" s="9">
        <f t="shared" si="62"/>
        <v>45164.509004629632</v>
      </c>
      <c r="E531" s="9" t="str">
        <f t="shared" si="64"/>
        <v>2023-08-26</v>
      </c>
      <c r="F531" s="10" t="s">
        <v>1974</v>
      </c>
      <c r="G531" s="10" t="str">
        <f t="shared" si="63"/>
        <v>FAIR-D2_2023-08-26_12-12-58</v>
      </c>
      <c r="H531" s="10">
        <v>10.637</v>
      </c>
      <c r="I531" s="6">
        <v>17226067</v>
      </c>
      <c r="J531" s="6" t="str">
        <f>IF(OR(COUNTIF(Monitoring!E:E, G531) &gt; 0, COUNTIF(Monitoring!H:H, G531) &gt; 0), "yes", "no")</f>
        <v>yes</v>
      </c>
      <c r="K531" s="81" t="str">
        <f t="shared" si="65"/>
        <v>Z:\FAIR_Device_data\Experiment_AugSep_2023\Video_captures\FAIR-D2\Camera1\2023-08-26\FAIR-D2_2023-08-26_12-12-58.mp4</v>
      </c>
    </row>
    <row r="532" spans="1:11" ht="14.25" customHeight="1" x14ac:dyDescent="0.25">
      <c r="A532" s="5" t="str">
        <f t="shared" si="59"/>
        <v>FAIR-D2</v>
      </c>
      <c r="B532" s="4">
        <f t="shared" si="60"/>
        <v>45164</v>
      </c>
      <c r="C532" s="9">
        <f t="shared" si="61"/>
        <v>0.51090277777777782</v>
      </c>
      <c r="D532" s="9">
        <f t="shared" si="62"/>
        <v>45164.51090277778</v>
      </c>
      <c r="E532" s="9" t="str">
        <f t="shared" si="64"/>
        <v>2023-08-26</v>
      </c>
      <c r="F532" s="10" t="s">
        <v>1975</v>
      </c>
      <c r="G532" s="10" t="str">
        <f t="shared" si="63"/>
        <v>FAIR-D2_2023-08-26_12-15-42</v>
      </c>
      <c r="H532" s="10">
        <v>37.018000000000001</v>
      </c>
      <c r="I532" s="6">
        <v>63092021</v>
      </c>
      <c r="J532" s="6" t="str">
        <f>IF(OR(COUNTIF(Monitoring!E:E, G532) &gt; 0, COUNTIF(Monitoring!H:H, G532) &gt; 0), "yes", "no")</f>
        <v>yes</v>
      </c>
      <c r="K532" s="81" t="str">
        <f t="shared" si="65"/>
        <v>Z:\FAIR_Device_data\Experiment_AugSep_2023\Video_captures\FAIR-D2\Camera1\2023-08-26\FAIR-D2_2023-08-26_12-15-42.mp4</v>
      </c>
    </row>
    <row r="533" spans="1:11" ht="14.25" customHeight="1" x14ac:dyDescent="0.25">
      <c r="A533" s="5" t="str">
        <f t="shared" si="59"/>
        <v>FAIR-D2</v>
      </c>
      <c r="B533" s="4">
        <f t="shared" si="60"/>
        <v>45164</v>
      </c>
      <c r="C533" s="9">
        <f t="shared" si="61"/>
        <v>0.51469907407407411</v>
      </c>
      <c r="D533" s="9">
        <f t="shared" si="62"/>
        <v>45164.514699074076</v>
      </c>
      <c r="E533" s="9" t="str">
        <f t="shared" si="64"/>
        <v>2023-08-26</v>
      </c>
      <c r="F533" s="10" t="s">
        <v>1976</v>
      </c>
      <c r="G533" s="10" t="str">
        <f t="shared" si="63"/>
        <v>FAIR-D2_2023-08-26_12-21-10</v>
      </c>
      <c r="H533" s="10">
        <v>13.035</v>
      </c>
      <c r="I533" s="6">
        <v>22171116</v>
      </c>
      <c r="J533" s="6" t="str">
        <f>IF(OR(COUNTIF(Monitoring!E:E, G533) &gt; 0, COUNTIF(Monitoring!H:H, G533) &gt; 0), "yes", "no")</f>
        <v>yes</v>
      </c>
      <c r="K533" s="81" t="str">
        <f t="shared" si="65"/>
        <v>Z:\FAIR_Device_data\Experiment_AugSep_2023\Video_captures\FAIR-D2\Camera1\2023-08-26\FAIR-D2_2023-08-26_12-21-10.mp4</v>
      </c>
    </row>
    <row r="534" spans="1:11" ht="14.25" customHeight="1" x14ac:dyDescent="0.25">
      <c r="A534" s="5" t="str">
        <f t="shared" si="59"/>
        <v>FAIR-D2</v>
      </c>
      <c r="B534" s="4">
        <f t="shared" si="60"/>
        <v>45164</v>
      </c>
      <c r="C534" s="9">
        <f t="shared" si="61"/>
        <v>0.51642361111111112</v>
      </c>
      <c r="D534" s="9">
        <f t="shared" si="62"/>
        <v>45164.516423611109</v>
      </c>
      <c r="E534" s="9" t="str">
        <f t="shared" si="64"/>
        <v>2023-08-26</v>
      </c>
      <c r="F534" s="10" t="s">
        <v>1977</v>
      </c>
      <c r="G534" s="10" t="str">
        <f t="shared" si="63"/>
        <v>FAIR-D2_2023-08-26_12-23-39</v>
      </c>
      <c r="H534" s="10">
        <v>10.754</v>
      </c>
      <c r="I534" s="6">
        <v>17603336</v>
      </c>
      <c r="J534" s="6" t="str">
        <f>IF(OR(COUNTIF(Monitoring!E:E, G534) &gt; 0, COUNTIF(Monitoring!H:H, G534) &gt; 0), "yes", "no")</f>
        <v>yes</v>
      </c>
      <c r="K534" s="81" t="str">
        <f t="shared" si="65"/>
        <v>Z:\FAIR_Device_data\Experiment_AugSep_2023\Video_captures\FAIR-D2\Camera1\2023-08-26\FAIR-D2_2023-08-26_12-23-39.mp4</v>
      </c>
    </row>
    <row r="535" spans="1:11" ht="14.25" customHeight="1" x14ac:dyDescent="0.25">
      <c r="A535" s="5" t="str">
        <f t="shared" si="59"/>
        <v>FAIR-D2</v>
      </c>
      <c r="B535" s="4">
        <f t="shared" si="60"/>
        <v>45164</v>
      </c>
      <c r="C535" s="9">
        <f t="shared" si="61"/>
        <v>0.51937500000000003</v>
      </c>
      <c r="D535" s="9">
        <f t="shared" si="62"/>
        <v>45164.519375000003</v>
      </c>
      <c r="E535" s="9" t="str">
        <f t="shared" si="64"/>
        <v>2023-08-26</v>
      </c>
      <c r="F535" s="10" t="s">
        <v>1978</v>
      </c>
      <c r="G535" s="10" t="str">
        <f t="shared" si="63"/>
        <v>FAIR-D2_2023-08-26_12-27-54</v>
      </c>
      <c r="H535" s="10">
        <v>11.071</v>
      </c>
      <c r="I535" s="6">
        <v>17927421</v>
      </c>
      <c r="J535" s="6" t="str">
        <f>IF(OR(COUNTIF(Monitoring!E:E, G535) &gt; 0, COUNTIF(Monitoring!H:H, G535) &gt; 0), "yes", "no")</f>
        <v>yes</v>
      </c>
      <c r="K535" s="81" t="str">
        <f t="shared" si="65"/>
        <v>Z:\FAIR_Device_data\Experiment_AugSep_2023\Video_captures\FAIR-D2\Camera1\2023-08-26\FAIR-D2_2023-08-26_12-27-54.mp4</v>
      </c>
    </row>
    <row r="536" spans="1:11" ht="14.25" customHeight="1" x14ac:dyDescent="0.25">
      <c r="A536" s="5" t="str">
        <f t="shared" si="59"/>
        <v>FAIR-D2</v>
      </c>
      <c r="B536" s="4">
        <f t="shared" si="60"/>
        <v>45164</v>
      </c>
      <c r="C536" s="9">
        <f t="shared" si="61"/>
        <v>0.52105324074074078</v>
      </c>
      <c r="D536" s="9">
        <f t="shared" si="62"/>
        <v>45164.521053240744</v>
      </c>
      <c r="E536" s="9" t="str">
        <f t="shared" si="64"/>
        <v>2023-08-26</v>
      </c>
      <c r="F536" s="10" t="s">
        <v>1979</v>
      </c>
      <c r="G536" s="10" t="str">
        <f t="shared" si="63"/>
        <v>FAIR-D2_2023-08-26_12-30-19</v>
      </c>
      <c r="H536" s="10">
        <v>21.018999999999998</v>
      </c>
      <c r="I536" s="6">
        <v>34509808</v>
      </c>
      <c r="J536" s="6" t="str">
        <f>IF(OR(COUNTIF(Monitoring!E:E, G536) &gt; 0, COUNTIF(Monitoring!H:H, G536) &gt; 0), "yes", "no")</f>
        <v>yes</v>
      </c>
      <c r="K536" s="81" t="str">
        <f t="shared" si="65"/>
        <v>Z:\FAIR_Device_data\Experiment_AugSep_2023\Video_captures\FAIR-D2\Camera1\2023-08-26\FAIR-D2_2023-08-26_12-30-19.mp4</v>
      </c>
    </row>
    <row r="537" spans="1:11" ht="14.25" customHeight="1" x14ac:dyDescent="0.25">
      <c r="A537" s="5" t="str">
        <f t="shared" si="59"/>
        <v>FAIR-D2</v>
      </c>
      <c r="B537" s="4">
        <f t="shared" si="60"/>
        <v>45164</v>
      </c>
      <c r="C537" s="9">
        <f t="shared" si="61"/>
        <v>0.53258101851851847</v>
      </c>
      <c r="D537" s="9">
        <f t="shared" si="62"/>
        <v>45164.532581018517</v>
      </c>
      <c r="E537" s="9" t="str">
        <f t="shared" si="64"/>
        <v>2023-08-26</v>
      </c>
      <c r="F537" s="10" t="s">
        <v>1980</v>
      </c>
      <c r="G537" s="10" t="str">
        <f t="shared" si="63"/>
        <v>FAIR-D2_2023-08-26_12-46-55</v>
      </c>
      <c r="H537" s="10">
        <v>23.239000000000001</v>
      </c>
      <c r="I537" s="6">
        <v>42851404</v>
      </c>
      <c r="J537" s="6" t="str">
        <f>IF(OR(COUNTIF(Monitoring!E:E, G537) &gt; 0, COUNTIF(Monitoring!H:H, G537) &gt; 0), "yes", "no")</f>
        <v>yes</v>
      </c>
      <c r="K537" s="81" t="str">
        <f t="shared" si="65"/>
        <v>Z:\FAIR_Device_data\Experiment_AugSep_2023\Video_captures\FAIR-D2\Camera1\2023-08-26\FAIR-D2_2023-08-26_12-46-55.mp4</v>
      </c>
    </row>
    <row r="538" spans="1:11" ht="14.25" customHeight="1" x14ac:dyDescent="0.25">
      <c r="A538" s="5" t="str">
        <f t="shared" si="59"/>
        <v>FAIR-D2</v>
      </c>
      <c r="B538" s="4">
        <f t="shared" si="60"/>
        <v>45164</v>
      </c>
      <c r="C538" s="9">
        <f t="shared" si="61"/>
        <v>0.53961805555555553</v>
      </c>
      <c r="D538" s="9">
        <f t="shared" si="62"/>
        <v>45164.539618055554</v>
      </c>
      <c r="E538" s="9" t="str">
        <f t="shared" si="64"/>
        <v>2023-08-26</v>
      </c>
      <c r="F538" s="10" t="s">
        <v>1981</v>
      </c>
      <c r="G538" s="10" t="str">
        <f t="shared" si="63"/>
        <v>FAIR-D2_2023-08-26_12-57-03</v>
      </c>
      <c r="H538" s="10">
        <v>36.787999999999997</v>
      </c>
      <c r="I538" s="6">
        <v>63340042</v>
      </c>
      <c r="J538" s="6" t="str">
        <f>IF(OR(COUNTIF(Monitoring!E:E, G538) &gt; 0, COUNTIF(Monitoring!H:H, G538) &gt; 0), "yes", "no")</f>
        <v>yes</v>
      </c>
      <c r="K538" s="81" t="str">
        <f t="shared" si="65"/>
        <v>Z:\FAIR_Device_data\Experiment_AugSep_2023\Video_captures\FAIR-D2\Camera1\2023-08-26\FAIR-D2_2023-08-26_12-57-03.mp4</v>
      </c>
    </row>
    <row r="539" spans="1:11" ht="14.25" customHeight="1" x14ac:dyDescent="0.25">
      <c r="A539" s="5" t="str">
        <f t="shared" si="59"/>
        <v>FAIR-D2</v>
      </c>
      <c r="B539" s="4">
        <f t="shared" si="60"/>
        <v>45164</v>
      </c>
      <c r="C539" s="9">
        <f t="shared" si="61"/>
        <v>0.54500000000000004</v>
      </c>
      <c r="D539" s="9">
        <f t="shared" si="62"/>
        <v>45164.544999999998</v>
      </c>
      <c r="E539" s="9" t="str">
        <f t="shared" si="64"/>
        <v>2023-08-26</v>
      </c>
      <c r="F539" s="10" t="s">
        <v>1982</v>
      </c>
      <c r="G539" s="10" t="str">
        <f t="shared" si="63"/>
        <v>FAIR-D2_2023-08-26_13-04-48</v>
      </c>
      <c r="H539" s="10">
        <v>10.67</v>
      </c>
      <c r="I539" s="6">
        <v>18010834</v>
      </c>
      <c r="J539" s="6" t="str">
        <f>IF(OR(COUNTIF(Monitoring!E:E, G539) &gt; 0, COUNTIF(Monitoring!H:H, G539) &gt; 0), "yes", "no")</f>
        <v>yes</v>
      </c>
      <c r="K539" s="81" t="str">
        <f t="shared" si="65"/>
        <v>Z:\FAIR_Device_data\Experiment_AugSep_2023\Video_captures\FAIR-D2\Camera1\2023-08-26\FAIR-D2_2023-08-26_13-04-48.mp4</v>
      </c>
    </row>
    <row r="540" spans="1:11" ht="14.25" customHeight="1" x14ac:dyDescent="0.25">
      <c r="A540" s="5" t="str">
        <f t="shared" si="59"/>
        <v>FAIR-D2</v>
      </c>
      <c r="B540" s="4">
        <f t="shared" si="60"/>
        <v>45164</v>
      </c>
      <c r="C540" s="9">
        <f t="shared" si="61"/>
        <v>0.54568287037037033</v>
      </c>
      <c r="D540" s="9">
        <f t="shared" si="62"/>
        <v>45164.545682870368</v>
      </c>
      <c r="E540" s="9" t="str">
        <f t="shared" si="64"/>
        <v>2023-08-26</v>
      </c>
      <c r="F540" s="10" t="s">
        <v>1983</v>
      </c>
      <c r="G540" s="10" t="str">
        <f t="shared" si="63"/>
        <v>FAIR-D2_2023-08-26_13-05-47</v>
      </c>
      <c r="H540" s="10">
        <v>10.648</v>
      </c>
      <c r="I540" s="6">
        <v>17188539</v>
      </c>
      <c r="J540" s="6" t="str">
        <f>IF(OR(COUNTIF(Monitoring!E:E, G540) &gt; 0, COUNTIF(Monitoring!H:H, G540) &gt; 0), "yes", "no")</f>
        <v>yes</v>
      </c>
      <c r="K540" s="81" t="str">
        <f t="shared" si="65"/>
        <v>Z:\FAIR_Device_data\Experiment_AugSep_2023\Video_captures\FAIR-D2\Camera1\2023-08-26\FAIR-D2_2023-08-26_13-05-47.mp4</v>
      </c>
    </row>
    <row r="541" spans="1:11" ht="14.25" customHeight="1" x14ac:dyDescent="0.25">
      <c r="A541" s="5" t="str">
        <f t="shared" si="59"/>
        <v>FAIR-D2</v>
      </c>
      <c r="B541" s="4">
        <f t="shared" si="60"/>
        <v>45164</v>
      </c>
      <c r="C541" s="9">
        <f t="shared" si="61"/>
        <v>0.55248842592592595</v>
      </c>
      <c r="D541" s="9">
        <f t="shared" si="62"/>
        <v>45164.552488425928</v>
      </c>
      <c r="E541" s="9" t="str">
        <f t="shared" si="64"/>
        <v>2023-08-26</v>
      </c>
      <c r="F541" s="10" t="s">
        <v>1984</v>
      </c>
      <c r="G541" s="10" t="str">
        <f t="shared" si="63"/>
        <v>FAIR-D2_2023-08-26_13-15-35</v>
      </c>
      <c r="H541" s="10">
        <v>10.539</v>
      </c>
      <c r="I541" s="6">
        <v>17695372</v>
      </c>
      <c r="J541" s="6" t="str">
        <f>IF(OR(COUNTIF(Monitoring!E:E, G541) &gt; 0, COUNTIF(Monitoring!H:H, G541) &gt; 0), "yes", "no")</f>
        <v>yes</v>
      </c>
      <c r="K541" s="81" t="str">
        <f t="shared" si="65"/>
        <v>Z:\FAIR_Device_data\Experiment_AugSep_2023\Video_captures\FAIR-D2\Camera1\2023-08-26\FAIR-D2_2023-08-26_13-15-35.mp4</v>
      </c>
    </row>
    <row r="542" spans="1:11" ht="14.25" customHeight="1" x14ac:dyDescent="0.25">
      <c r="A542" s="5" t="str">
        <f t="shared" si="59"/>
        <v>FAIR-D2</v>
      </c>
      <c r="B542" s="4">
        <f t="shared" si="60"/>
        <v>45164</v>
      </c>
      <c r="C542" s="9">
        <f t="shared" si="61"/>
        <v>0.55636574074074074</v>
      </c>
      <c r="D542" s="9">
        <f t="shared" si="62"/>
        <v>45164.55636574074</v>
      </c>
      <c r="E542" s="9" t="str">
        <f t="shared" si="64"/>
        <v>2023-08-26</v>
      </c>
      <c r="F542" s="10" t="s">
        <v>1985</v>
      </c>
      <c r="G542" s="10" t="str">
        <f t="shared" si="63"/>
        <v>FAIR-D2_2023-08-26_13-21-10</v>
      </c>
      <c r="H542" s="10">
        <v>11.247999999999999</v>
      </c>
      <c r="I542" s="6">
        <v>18607100</v>
      </c>
      <c r="J542" s="6" t="str">
        <f>IF(OR(COUNTIF(Monitoring!E:E, G542) &gt; 0, COUNTIF(Monitoring!H:H, G542) &gt; 0), "yes", "no")</f>
        <v>yes</v>
      </c>
      <c r="K542" s="81" t="str">
        <f t="shared" si="65"/>
        <v>Z:\FAIR_Device_data\Experiment_AugSep_2023\Video_captures\FAIR-D2\Camera1\2023-08-26\FAIR-D2_2023-08-26_13-21-10.mp4</v>
      </c>
    </row>
    <row r="543" spans="1:11" ht="14.25" customHeight="1" x14ac:dyDescent="0.25">
      <c r="A543" s="5" t="str">
        <f t="shared" si="59"/>
        <v>FAIR-D2</v>
      </c>
      <c r="B543" s="4">
        <f t="shared" si="60"/>
        <v>45164</v>
      </c>
      <c r="C543" s="9">
        <f t="shared" si="61"/>
        <v>0.55827546296296293</v>
      </c>
      <c r="D543" s="9">
        <f t="shared" si="62"/>
        <v>45164.558275462965</v>
      </c>
      <c r="E543" s="9" t="str">
        <f t="shared" si="64"/>
        <v>2023-08-26</v>
      </c>
      <c r="F543" s="10" t="s">
        <v>1986</v>
      </c>
      <c r="G543" s="10" t="str">
        <f t="shared" si="63"/>
        <v>FAIR-D2_2023-08-26_13-23-55</v>
      </c>
      <c r="H543" s="10">
        <v>11.359</v>
      </c>
      <c r="I543" s="6">
        <v>19123192</v>
      </c>
      <c r="J543" s="6" t="str">
        <f>IF(OR(COUNTIF(Monitoring!E:E, G543) &gt; 0, COUNTIF(Monitoring!H:H, G543) &gt; 0), "yes", "no")</f>
        <v>yes</v>
      </c>
      <c r="K543" s="81" t="str">
        <f t="shared" si="65"/>
        <v>Z:\FAIR_Device_data\Experiment_AugSep_2023\Video_captures\FAIR-D2\Camera1\2023-08-26\FAIR-D2_2023-08-26_13-23-55.mp4</v>
      </c>
    </row>
    <row r="544" spans="1:11" ht="14.25" customHeight="1" x14ac:dyDescent="0.25">
      <c r="A544" s="5" t="str">
        <f t="shared" si="59"/>
        <v>FAIR-D2</v>
      </c>
      <c r="B544" s="4">
        <f t="shared" si="60"/>
        <v>45164</v>
      </c>
      <c r="C544" s="9">
        <f t="shared" si="61"/>
        <v>0.5628009259259259</v>
      </c>
      <c r="D544" s="9">
        <f t="shared" si="62"/>
        <v>45164.562800925924</v>
      </c>
      <c r="E544" s="9" t="str">
        <f t="shared" si="64"/>
        <v>2023-08-26</v>
      </c>
      <c r="F544" s="10" t="s">
        <v>1987</v>
      </c>
      <c r="G544" s="10" t="str">
        <f t="shared" si="63"/>
        <v>FAIR-D2_2023-08-26_13-30-26</v>
      </c>
      <c r="H544" s="10">
        <v>11.948</v>
      </c>
      <c r="I544" s="6">
        <v>20182834</v>
      </c>
      <c r="J544" s="6" t="str">
        <f>IF(OR(COUNTIF(Monitoring!E:E, G544) &gt; 0, COUNTIF(Monitoring!H:H, G544) &gt; 0), "yes", "no")</f>
        <v>yes</v>
      </c>
      <c r="K544" s="81" t="str">
        <f t="shared" si="65"/>
        <v>Z:\FAIR_Device_data\Experiment_AugSep_2023\Video_captures\FAIR-D2\Camera1\2023-08-26\FAIR-D2_2023-08-26_13-30-26.mp4</v>
      </c>
    </row>
    <row r="545" spans="1:11" ht="14.25" customHeight="1" x14ac:dyDescent="0.25">
      <c r="A545" s="5" t="str">
        <f t="shared" si="59"/>
        <v>FAIR-D2</v>
      </c>
      <c r="B545" s="4">
        <f t="shared" si="60"/>
        <v>45164</v>
      </c>
      <c r="C545" s="9">
        <f t="shared" si="61"/>
        <v>0.56343750000000004</v>
      </c>
      <c r="D545" s="9">
        <f t="shared" si="62"/>
        <v>45164.563437500001</v>
      </c>
      <c r="E545" s="9" t="str">
        <f t="shared" si="64"/>
        <v>2023-08-26</v>
      </c>
      <c r="F545" s="10" t="s">
        <v>1988</v>
      </c>
      <c r="G545" s="10" t="str">
        <f t="shared" si="63"/>
        <v>FAIR-D2_2023-08-26_13-31-21</v>
      </c>
      <c r="H545" s="10">
        <v>21.545999999999999</v>
      </c>
      <c r="I545" s="6">
        <v>35656520</v>
      </c>
      <c r="J545" s="6" t="str">
        <f>IF(OR(COUNTIF(Monitoring!E:E, G545) &gt; 0, COUNTIF(Monitoring!H:H, G545) &gt; 0), "yes", "no")</f>
        <v>yes</v>
      </c>
      <c r="K545" s="81" t="str">
        <f t="shared" si="65"/>
        <v>Z:\FAIR_Device_data\Experiment_AugSep_2023\Video_captures\FAIR-D2\Camera1\2023-08-26\FAIR-D2_2023-08-26_13-31-21.mp4</v>
      </c>
    </row>
    <row r="546" spans="1:11" ht="14.25" customHeight="1" x14ac:dyDescent="0.25">
      <c r="A546" s="5" t="str">
        <f t="shared" si="59"/>
        <v>FAIR-D2</v>
      </c>
      <c r="B546" s="4">
        <f t="shared" si="60"/>
        <v>45164</v>
      </c>
      <c r="C546" s="9">
        <f t="shared" si="61"/>
        <v>0.57106481481481486</v>
      </c>
      <c r="D546" s="9">
        <f t="shared" si="62"/>
        <v>45164.571064814816</v>
      </c>
      <c r="E546" s="9" t="str">
        <f t="shared" si="64"/>
        <v>2023-08-26</v>
      </c>
      <c r="F546" s="10" t="s">
        <v>1989</v>
      </c>
      <c r="G546" s="10" t="str">
        <f t="shared" si="63"/>
        <v>FAIR-D2_2023-08-26_13-42-20</v>
      </c>
      <c r="H546" s="10">
        <v>25.872</v>
      </c>
      <c r="I546" s="6">
        <v>44899962</v>
      </c>
      <c r="J546" s="6" t="str">
        <f>IF(OR(COUNTIF(Monitoring!E:E, G546) &gt; 0, COUNTIF(Monitoring!H:H, G546) &gt; 0), "yes", "no")</f>
        <v>yes</v>
      </c>
      <c r="K546" s="81" t="str">
        <f t="shared" si="65"/>
        <v>Z:\FAIR_Device_data\Experiment_AugSep_2023\Video_captures\FAIR-D2\Camera1\2023-08-26\FAIR-D2_2023-08-26_13-42-20.mp4</v>
      </c>
    </row>
    <row r="547" spans="1:11" ht="14.25" customHeight="1" x14ac:dyDescent="0.25">
      <c r="A547" s="5" t="str">
        <f t="shared" si="59"/>
        <v>FAIR-D2</v>
      </c>
      <c r="B547" s="4">
        <f t="shared" si="60"/>
        <v>45164</v>
      </c>
      <c r="C547" s="9">
        <f t="shared" si="61"/>
        <v>0.57599537037037041</v>
      </c>
      <c r="D547" s="9">
        <f t="shared" si="62"/>
        <v>45164.575995370367</v>
      </c>
      <c r="E547" s="9" t="str">
        <f t="shared" si="64"/>
        <v>2023-08-26</v>
      </c>
      <c r="F547" s="10" t="s">
        <v>1990</v>
      </c>
      <c r="G547" s="10" t="str">
        <f t="shared" si="63"/>
        <v>FAIR-D2_2023-08-26_13-49-26</v>
      </c>
      <c r="H547" s="10">
        <v>26.038</v>
      </c>
      <c r="I547" s="6">
        <v>44999368</v>
      </c>
      <c r="J547" s="6" t="str">
        <f>IF(OR(COUNTIF(Monitoring!E:E, G547) &gt; 0, COUNTIF(Monitoring!H:H, G547) &gt; 0), "yes", "no")</f>
        <v>yes</v>
      </c>
      <c r="K547" s="81" t="str">
        <f t="shared" si="65"/>
        <v>Z:\FAIR_Device_data\Experiment_AugSep_2023\Video_captures\FAIR-D2\Camera1\2023-08-26\FAIR-D2_2023-08-26_13-49-26.mp4</v>
      </c>
    </row>
    <row r="548" spans="1:11" ht="14.25" customHeight="1" x14ac:dyDescent="0.25">
      <c r="A548" s="5" t="str">
        <f t="shared" si="59"/>
        <v>FAIR-D2</v>
      </c>
      <c r="B548" s="4">
        <f t="shared" si="60"/>
        <v>45164</v>
      </c>
      <c r="C548" s="9">
        <f t="shared" si="61"/>
        <v>0.58855324074074078</v>
      </c>
      <c r="D548" s="9">
        <f t="shared" si="62"/>
        <v>45164.588553240741</v>
      </c>
      <c r="E548" s="9" t="str">
        <f t="shared" si="64"/>
        <v>2023-08-26</v>
      </c>
      <c r="F548" s="10" t="s">
        <v>1991</v>
      </c>
      <c r="G548" s="10" t="str">
        <f t="shared" si="63"/>
        <v>FAIR-D2_2023-08-26_14-07-31</v>
      </c>
      <c r="H548" s="10">
        <v>16.920999999999999</v>
      </c>
      <c r="I548" s="6">
        <v>30690152</v>
      </c>
      <c r="J548" s="6" t="str">
        <f>IF(OR(COUNTIF(Monitoring!E:E, G548) &gt; 0, COUNTIF(Monitoring!H:H, G548) &gt; 0), "yes", "no")</f>
        <v>yes</v>
      </c>
      <c r="K548" s="81" t="str">
        <f t="shared" si="65"/>
        <v>Z:\FAIR_Device_data\Experiment_AugSep_2023\Video_captures\FAIR-D2\Camera1\2023-08-26\FAIR-D2_2023-08-26_14-07-31.mp4</v>
      </c>
    </row>
    <row r="549" spans="1:11" ht="14.25" customHeight="1" x14ac:dyDescent="0.25">
      <c r="A549" s="5" t="str">
        <f t="shared" si="59"/>
        <v>FAIR-D2</v>
      </c>
      <c r="B549" s="4">
        <f t="shared" si="60"/>
        <v>45164</v>
      </c>
      <c r="C549" s="9">
        <f t="shared" si="61"/>
        <v>0.58950231481481485</v>
      </c>
      <c r="D549" s="9">
        <f t="shared" si="62"/>
        <v>45164.589502314811</v>
      </c>
      <c r="E549" s="9" t="str">
        <f t="shared" si="64"/>
        <v>2023-08-26</v>
      </c>
      <c r="F549" s="10" t="s">
        <v>1992</v>
      </c>
      <c r="G549" s="10" t="str">
        <f t="shared" si="63"/>
        <v>FAIR-D2_2023-08-26_14-08-53</v>
      </c>
      <c r="H549" s="10">
        <v>17.670000000000002</v>
      </c>
      <c r="I549" s="6">
        <v>31634925</v>
      </c>
      <c r="J549" s="6" t="str">
        <f>IF(OR(COUNTIF(Monitoring!E:E, G549) &gt; 0, COUNTIF(Monitoring!H:H, G549) &gt; 0), "yes", "no")</f>
        <v>yes</v>
      </c>
      <c r="K549" s="81" t="str">
        <f t="shared" si="65"/>
        <v>Z:\FAIR_Device_data\Experiment_AugSep_2023\Video_captures\FAIR-D2\Camera1\2023-08-26\FAIR-D2_2023-08-26_14-08-53.mp4</v>
      </c>
    </row>
    <row r="550" spans="1:11" ht="14.25" customHeight="1" x14ac:dyDescent="0.25">
      <c r="A550" s="5" t="str">
        <f t="shared" si="59"/>
        <v>FAIR-D2</v>
      </c>
      <c r="B550" s="4">
        <f t="shared" si="60"/>
        <v>45164</v>
      </c>
      <c r="C550" s="9">
        <f t="shared" si="61"/>
        <v>0.59375</v>
      </c>
      <c r="D550" s="9">
        <f t="shared" si="62"/>
        <v>45164.59375</v>
      </c>
      <c r="E550" s="9" t="str">
        <f t="shared" si="64"/>
        <v>2023-08-26</v>
      </c>
      <c r="F550" s="10" t="s">
        <v>1993</v>
      </c>
      <c r="G550" s="10" t="str">
        <f t="shared" si="63"/>
        <v>FAIR-D2_2023-08-26_14-15-00</v>
      </c>
      <c r="H550" s="10">
        <v>14.167999999999999</v>
      </c>
      <c r="I550" s="6">
        <v>23137488</v>
      </c>
      <c r="J550" s="6" t="str">
        <f>IF(OR(COUNTIF(Monitoring!E:E, G550) &gt; 0, COUNTIF(Monitoring!H:H, G550) &gt; 0), "yes", "no")</f>
        <v>yes</v>
      </c>
      <c r="K550" s="81" t="str">
        <f t="shared" si="65"/>
        <v>Z:\FAIR_Device_data\Experiment_AugSep_2023\Video_captures\FAIR-D2\Camera1\2023-08-26\FAIR-D2_2023-08-26_14-15-00.mp4</v>
      </c>
    </row>
    <row r="551" spans="1:11" ht="14.25" customHeight="1" x14ac:dyDescent="0.25">
      <c r="A551" s="5" t="str">
        <f t="shared" si="59"/>
        <v>FAIR-D2</v>
      </c>
      <c r="B551" s="4">
        <f t="shared" si="60"/>
        <v>45164</v>
      </c>
      <c r="C551" s="9">
        <f t="shared" si="61"/>
        <v>0.60195601851851854</v>
      </c>
      <c r="D551" s="9">
        <f t="shared" si="62"/>
        <v>45164.601956018516</v>
      </c>
      <c r="E551" s="9" t="str">
        <f t="shared" si="64"/>
        <v>2023-08-26</v>
      </c>
      <c r="F551" s="10" t="s">
        <v>1994</v>
      </c>
      <c r="G551" s="10" t="str">
        <f t="shared" si="63"/>
        <v>FAIR-D2_2023-08-26_14-26-49</v>
      </c>
      <c r="H551" s="10">
        <v>16.513999999999999</v>
      </c>
      <c r="I551" s="6">
        <v>28961885</v>
      </c>
      <c r="J551" s="6" t="str">
        <f>IF(OR(COUNTIF(Monitoring!E:E, G551) &gt; 0, COUNTIF(Monitoring!H:H, G551) &gt; 0), "yes", "no")</f>
        <v>yes</v>
      </c>
      <c r="K551" s="81" t="str">
        <f t="shared" si="65"/>
        <v>Z:\FAIR_Device_data\Experiment_AugSep_2023\Video_captures\FAIR-D2\Camera1\2023-08-26\FAIR-D2_2023-08-26_14-26-49.mp4</v>
      </c>
    </row>
    <row r="552" spans="1:11" ht="14.25" customHeight="1" x14ac:dyDescent="0.25">
      <c r="A552" s="5" t="str">
        <f t="shared" si="59"/>
        <v>FAIR-D2</v>
      </c>
      <c r="B552" s="4">
        <f t="shared" si="60"/>
        <v>45164</v>
      </c>
      <c r="C552" s="9">
        <f t="shared" si="61"/>
        <v>0.60890046296296296</v>
      </c>
      <c r="D552" s="9">
        <f t="shared" si="62"/>
        <v>45164.608900462961</v>
      </c>
      <c r="E552" s="9" t="str">
        <f t="shared" si="64"/>
        <v>2023-08-26</v>
      </c>
      <c r="F552" s="10" t="s">
        <v>1995</v>
      </c>
      <c r="G552" s="10" t="str">
        <f t="shared" si="63"/>
        <v>FAIR-D2_2023-08-26_14-36-49</v>
      </c>
      <c r="H552" s="10">
        <v>11.898999999999999</v>
      </c>
      <c r="I552" s="6">
        <v>19748907</v>
      </c>
      <c r="J552" s="6" t="str">
        <f>IF(OR(COUNTIF(Monitoring!E:E, G552) &gt; 0, COUNTIF(Monitoring!H:H, G552) &gt; 0), "yes", "no")</f>
        <v>yes</v>
      </c>
      <c r="K552" s="81" t="str">
        <f t="shared" si="65"/>
        <v>Z:\FAIR_Device_data\Experiment_AugSep_2023\Video_captures\FAIR-D2\Camera1\2023-08-26\FAIR-D2_2023-08-26_14-36-49.mp4</v>
      </c>
    </row>
    <row r="553" spans="1:11" ht="14.25" customHeight="1" x14ac:dyDescent="0.25">
      <c r="A553" s="5" t="str">
        <f t="shared" si="59"/>
        <v>FAIR-D2</v>
      </c>
      <c r="B553" s="4">
        <f t="shared" si="60"/>
        <v>45164</v>
      </c>
      <c r="C553" s="9">
        <f t="shared" si="61"/>
        <v>0.61214120370370373</v>
      </c>
      <c r="D553" s="9">
        <f t="shared" si="62"/>
        <v>45164.612141203703</v>
      </c>
      <c r="E553" s="9" t="str">
        <f t="shared" si="64"/>
        <v>2023-08-26</v>
      </c>
      <c r="F553" s="10" t="s">
        <v>1996</v>
      </c>
      <c r="G553" s="10" t="str">
        <f t="shared" si="63"/>
        <v>FAIR-D2_2023-08-26_14-41-29</v>
      </c>
      <c r="H553" s="10">
        <v>53.417000000000002</v>
      </c>
      <c r="I553" s="6">
        <v>95157787</v>
      </c>
      <c r="J553" s="6" t="str">
        <f>IF(OR(COUNTIF(Monitoring!E:E, G553) &gt; 0, COUNTIF(Monitoring!H:H, G553) &gt; 0), "yes", "no")</f>
        <v>yes</v>
      </c>
      <c r="K553" s="81" t="str">
        <f t="shared" si="65"/>
        <v>Z:\FAIR_Device_data\Experiment_AugSep_2023\Video_captures\FAIR-D2\Camera1\2023-08-26\FAIR-D2_2023-08-26_14-41-29.mp4</v>
      </c>
    </row>
    <row r="554" spans="1:11" ht="14.25" customHeight="1" x14ac:dyDescent="0.25">
      <c r="A554" s="5" t="str">
        <f t="shared" si="59"/>
        <v>FAIR-D2</v>
      </c>
      <c r="B554" s="4">
        <f t="shared" si="60"/>
        <v>45164</v>
      </c>
      <c r="C554" s="9">
        <f t="shared" si="61"/>
        <v>0.61888888888888893</v>
      </c>
      <c r="D554" s="9">
        <f t="shared" si="62"/>
        <v>45164.618888888886</v>
      </c>
      <c r="E554" s="9" t="str">
        <f t="shared" si="64"/>
        <v>2023-08-26</v>
      </c>
      <c r="F554" s="10" t="s">
        <v>1997</v>
      </c>
      <c r="G554" s="10" t="str">
        <f t="shared" si="63"/>
        <v>FAIR-D2_2023-08-26_14-51-12</v>
      </c>
      <c r="H554" s="10">
        <v>10.785</v>
      </c>
      <c r="I554" s="6">
        <v>17468618</v>
      </c>
      <c r="J554" s="6" t="str">
        <f>IF(OR(COUNTIF(Monitoring!E:E, G554) &gt; 0, COUNTIF(Monitoring!H:H, G554) &gt; 0), "yes", "no")</f>
        <v>yes</v>
      </c>
      <c r="K554" s="81" t="str">
        <f t="shared" si="65"/>
        <v>Z:\FAIR_Device_data\Experiment_AugSep_2023\Video_captures\FAIR-D2\Camera1\2023-08-26\FAIR-D2_2023-08-26_14-51-12.mp4</v>
      </c>
    </row>
    <row r="555" spans="1:11" ht="14.25" customHeight="1" x14ac:dyDescent="0.25">
      <c r="A555" s="5" t="str">
        <f t="shared" si="59"/>
        <v>FAIR-D2</v>
      </c>
      <c r="B555" s="4">
        <f t="shared" si="60"/>
        <v>45164</v>
      </c>
      <c r="C555" s="9">
        <f t="shared" si="61"/>
        <v>0.62744212962962964</v>
      </c>
      <c r="D555" s="9">
        <f t="shared" si="62"/>
        <v>45164.627442129633</v>
      </c>
      <c r="E555" s="9" t="str">
        <f t="shared" si="64"/>
        <v>2023-08-26</v>
      </c>
      <c r="F555" s="10" t="s">
        <v>1998</v>
      </c>
      <c r="G555" s="10" t="str">
        <f t="shared" si="63"/>
        <v>FAIR-D2_2023-08-26_15-03-31</v>
      </c>
      <c r="H555" s="10">
        <v>41.607999999999997</v>
      </c>
      <c r="I555" s="6">
        <v>74046919</v>
      </c>
      <c r="J555" s="6" t="str">
        <f>IF(OR(COUNTIF(Monitoring!E:E, G555) &gt; 0, COUNTIF(Monitoring!H:H, G555) &gt; 0), "yes", "no")</f>
        <v>yes</v>
      </c>
      <c r="K555" s="81" t="str">
        <f t="shared" si="65"/>
        <v>Z:\FAIR_Device_data\Experiment_AugSep_2023\Video_captures\FAIR-D2\Camera1\2023-08-26\FAIR-D2_2023-08-26_15-03-31.mp4</v>
      </c>
    </row>
    <row r="556" spans="1:11" ht="14.25" customHeight="1" x14ac:dyDescent="0.25">
      <c r="A556" s="5" t="str">
        <f t="shared" si="59"/>
        <v>FAIR-D2</v>
      </c>
      <c r="B556" s="4">
        <f t="shared" si="60"/>
        <v>45164</v>
      </c>
      <c r="C556" s="9">
        <f t="shared" si="61"/>
        <v>0.63849537037037041</v>
      </c>
      <c r="D556" s="9">
        <f t="shared" si="62"/>
        <v>45164.638495370367</v>
      </c>
      <c r="E556" s="9" t="str">
        <f t="shared" si="64"/>
        <v>2023-08-26</v>
      </c>
      <c r="F556" s="10" t="s">
        <v>1999</v>
      </c>
      <c r="G556" s="10" t="str">
        <f t="shared" si="63"/>
        <v>FAIR-D2_2023-08-26_15-19-26</v>
      </c>
      <c r="H556" s="10">
        <v>13.180999999999999</v>
      </c>
      <c r="I556" s="6">
        <v>22100309</v>
      </c>
      <c r="J556" s="6" t="str">
        <f>IF(OR(COUNTIF(Monitoring!E:E, G556) &gt; 0, COUNTIF(Monitoring!H:H, G556) &gt; 0), "yes", "no")</f>
        <v>yes</v>
      </c>
      <c r="K556" s="81" t="str">
        <f t="shared" si="65"/>
        <v>Z:\FAIR_Device_data\Experiment_AugSep_2023\Video_captures\FAIR-D2\Camera1\2023-08-26\FAIR-D2_2023-08-26_15-19-26.mp4</v>
      </c>
    </row>
    <row r="557" spans="1:11" ht="14.25" customHeight="1" x14ac:dyDescent="0.25">
      <c r="A557" s="5" t="str">
        <f t="shared" si="59"/>
        <v>FAIR-D2</v>
      </c>
      <c r="B557" s="4">
        <f t="shared" si="60"/>
        <v>45164</v>
      </c>
      <c r="C557" s="9">
        <f t="shared" si="61"/>
        <v>0.64768518518518514</v>
      </c>
      <c r="D557" s="9">
        <f t="shared" si="62"/>
        <v>45164.647685185184</v>
      </c>
      <c r="E557" s="9" t="str">
        <f t="shared" si="64"/>
        <v>2023-08-26</v>
      </c>
      <c r="F557" s="10" t="s">
        <v>2000</v>
      </c>
      <c r="G557" s="10" t="str">
        <f t="shared" si="63"/>
        <v>FAIR-D2_2023-08-26_15-32-40</v>
      </c>
      <c r="H557" s="10">
        <v>11.686</v>
      </c>
      <c r="I557" s="6">
        <v>19173767</v>
      </c>
      <c r="J557" s="6" t="str">
        <f>IF(OR(COUNTIF(Monitoring!E:E, G557) &gt; 0, COUNTIF(Monitoring!H:H, G557) &gt; 0), "yes", "no")</f>
        <v>yes</v>
      </c>
      <c r="K557" s="81" t="str">
        <f t="shared" si="65"/>
        <v>Z:\FAIR_Device_data\Experiment_AugSep_2023\Video_captures\FAIR-D2\Camera1\2023-08-26\FAIR-D2_2023-08-26_15-32-40.mp4</v>
      </c>
    </row>
    <row r="558" spans="1:11" ht="14.25" customHeight="1" x14ac:dyDescent="0.25">
      <c r="A558" s="5" t="str">
        <f t="shared" si="59"/>
        <v>FAIR-D2</v>
      </c>
      <c r="B558" s="4">
        <f t="shared" si="60"/>
        <v>45164</v>
      </c>
      <c r="C558" s="9">
        <f t="shared" si="61"/>
        <v>0.66141203703703699</v>
      </c>
      <c r="D558" s="9">
        <f t="shared" si="62"/>
        <v>45164.661412037036</v>
      </c>
      <c r="E558" s="9" t="str">
        <f t="shared" si="64"/>
        <v>2023-08-26</v>
      </c>
      <c r="F558" s="10" t="s">
        <v>2001</v>
      </c>
      <c r="G558" s="10" t="str">
        <f t="shared" si="63"/>
        <v>FAIR-D2_2023-08-26_15-52-26</v>
      </c>
      <c r="H558" s="10">
        <v>71.212999999999994</v>
      </c>
      <c r="I558" s="6">
        <v>123907857</v>
      </c>
      <c r="J558" s="6" t="str">
        <f>IF(OR(COUNTIF(Monitoring!E:E, G558) &gt; 0, COUNTIF(Monitoring!H:H, G558) &gt; 0), "yes", "no")</f>
        <v>yes</v>
      </c>
      <c r="K558" s="81" t="str">
        <f t="shared" si="65"/>
        <v>Z:\FAIR_Device_data\Experiment_AugSep_2023\Video_captures\FAIR-D2\Camera1\2023-08-26\FAIR-D2_2023-08-26_15-52-26.mp4</v>
      </c>
    </row>
    <row r="559" spans="1:11" ht="14.25" customHeight="1" x14ac:dyDescent="0.25">
      <c r="A559" s="5" t="str">
        <f t="shared" si="59"/>
        <v>FAIR-D2</v>
      </c>
      <c r="B559" s="4">
        <f t="shared" si="60"/>
        <v>45165</v>
      </c>
      <c r="C559" s="9">
        <f t="shared" si="61"/>
        <v>0.34722222222222221</v>
      </c>
      <c r="D559" s="9">
        <f t="shared" si="62"/>
        <v>45165.347222222219</v>
      </c>
      <c r="E559" s="9" t="str">
        <f t="shared" si="64"/>
        <v>2023-08-27</v>
      </c>
      <c r="F559" s="10" t="s">
        <v>2002</v>
      </c>
      <c r="G559" s="10" t="str">
        <f t="shared" si="63"/>
        <v>FAIR-D2_2023-08-27_08-20-00</v>
      </c>
      <c r="H559" s="10">
        <v>16.771999999999998</v>
      </c>
      <c r="I559" s="6">
        <v>29937592</v>
      </c>
      <c r="J559" s="6" t="str">
        <f>IF(OR(COUNTIF(Monitoring!E:E, G559) &gt; 0, COUNTIF(Monitoring!H:H, G559) &gt; 0), "yes", "no")</f>
        <v>yes</v>
      </c>
      <c r="K559" s="81" t="str">
        <f t="shared" si="65"/>
        <v>Z:\FAIR_Device_data\Experiment_AugSep_2023\Video_captures\FAIR-D2\Camera1\2023-08-27\FAIR-D2_2023-08-27_08-20-00.mp4</v>
      </c>
    </row>
    <row r="560" spans="1:11" ht="14.25" customHeight="1" x14ac:dyDescent="0.25">
      <c r="A560" s="5" t="str">
        <f t="shared" si="59"/>
        <v>FAIR-D2</v>
      </c>
      <c r="B560" s="4">
        <f t="shared" si="60"/>
        <v>45165</v>
      </c>
      <c r="C560" s="9">
        <f t="shared" si="61"/>
        <v>0.35290509259259262</v>
      </c>
      <c r="D560" s="9">
        <f t="shared" si="62"/>
        <v>45165.352905092594</v>
      </c>
      <c r="E560" s="9" t="str">
        <f t="shared" si="64"/>
        <v>2023-08-27</v>
      </c>
      <c r="F560" s="10" t="s">
        <v>2003</v>
      </c>
      <c r="G560" s="10" t="str">
        <f t="shared" si="63"/>
        <v>FAIR-D2_2023-08-27_08-28-11</v>
      </c>
      <c r="H560" s="10">
        <v>12.494</v>
      </c>
      <c r="I560" s="6">
        <v>21041402</v>
      </c>
      <c r="J560" s="6" t="str">
        <f>IF(OR(COUNTIF(Monitoring!E:E, G560) &gt; 0, COUNTIF(Monitoring!H:H, G560) &gt; 0), "yes", "no")</f>
        <v>yes</v>
      </c>
      <c r="K560" s="81" t="str">
        <f t="shared" si="65"/>
        <v>Z:\FAIR_Device_data\Experiment_AugSep_2023\Video_captures\FAIR-D2\Camera1\2023-08-27\FAIR-D2_2023-08-27_08-28-11.mp4</v>
      </c>
    </row>
    <row r="561" spans="1:11" ht="14.25" customHeight="1" x14ac:dyDescent="0.25">
      <c r="A561" s="5" t="str">
        <f t="shared" si="59"/>
        <v>FAIR-D2</v>
      </c>
      <c r="B561" s="4">
        <f t="shared" si="60"/>
        <v>45165</v>
      </c>
      <c r="C561" s="9">
        <f t="shared" si="61"/>
        <v>0.35487268518518517</v>
      </c>
      <c r="D561" s="9">
        <f t="shared" si="62"/>
        <v>45165.354872685188</v>
      </c>
      <c r="E561" s="9" t="str">
        <f t="shared" si="64"/>
        <v>2023-08-27</v>
      </c>
      <c r="F561" s="10" t="s">
        <v>2004</v>
      </c>
      <c r="G561" s="10" t="str">
        <f t="shared" si="63"/>
        <v>FAIR-D2_2023-08-27_08-31-01</v>
      </c>
      <c r="H561" s="10">
        <v>30.59</v>
      </c>
      <c r="I561" s="6">
        <v>54745050</v>
      </c>
      <c r="J561" s="6" t="str">
        <f>IF(OR(COUNTIF(Monitoring!E:E, G561) &gt; 0, COUNTIF(Monitoring!H:H, G561) &gt; 0), "yes", "no")</f>
        <v>yes</v>
      </c>
      <c r="K561" s="81" t="str">
        <f t="shared" si="65"/>
        <v>Z:\FAIR_Device_data\Experiment_AugSep_2023\Video_captures\FAIR-D2\Camera1\2023-08-27\FAIR-D2_2023-08-27_08-31-01.mp4</v>
      </c>
    </row>
    <row r="562" spans="1:11" ht="14.25" customHeight="1" x14ac:dyDescent="0.25">
      <c r="A562" s="5" t="str">
        <f t="shared" si="59"/>
        <v>FAIR-D2</v>
      </c>
      <c r="B562" s="4">
        <f t="shared" si="60"/>
        <v>45165</v>
      </c>
      <c r="C562" s="9">
        <f t="shared" si="61"/>
        <v>0.3959375</v>
      </c>
      <c r="D562" s="9">
        <f t="shared" si="62"/>
        <v>45165.395937499998</v>
      </c>
      <c r="E562" s="9" t="str">
        <f t="shared" si="64"/>
        <v>2023-08-27</v>
      </c>
      <c r="F562" s="10" t="s">
        <v>2005</v>
      </c>
      <c r="G562" s="10" t="str">
        <f t="shared" si="63"/>
        <v>FAIR-D2_2023-08-27_09-30-09</v>
      </c>
      <c r="H562" s="10">
        <v>58.161999999999999</v>
      </c>
      <c r="I562" s="6">
        <v>104162913</v>
      </c>
      <c r="J562" s="6" t="str">
        <f>IF(OR(COUNTIF(Monitoring!E:E, G562) &gt; 0, COUNTIF(Monitoring!H:H, G562) &gt; 0), "yes", "no")</f>
        <v>yes</v>
      </c>
      <c r="K562" s="81" t="str">
        <f t="shared" si="65"/>
        <v>Z:\FAIR_Device_data\Experiment_AugSep_2023\Video_captures\FAIR-D2\Camera1\2023-08-27\FAIR-D2_2023-08-27_09-30-09.mp4</v>
      </c>
    </row>
    <row r="563" spans="1:11" ht="14.25" customHeight="1" x14ac:dyDescent="0.25">
      <c r="A563" s="5" t="str">
        <f t="shared" si="59"/>
        <v>FAIR-D2</v>
      </c>
      <c r="B563" s="4">
        <f t="shared" si="60"/>
        <v>45165</v>
      </c>
      <c r="C563" s="9">
        <f t="shared" si="61"/>
        <v>0.40136574074074072</v>
      </c>
      <c r="D563" s="9">
        <f t="shared" si="62"/>
        <v>45165.401365740741</v>
      </c>
      <c r="E563" s="9" t="str">
        <f t="shared" si="64"/>
        <v>2023-08-27</v>
      </c>
      <c r="F563" s="10" t="s">
        <v>2006</v>
      </c>
      <c r="G563" s="10" t="str">
        <f t="shared" si="63"/>
        <v>FAIR-D2_2023-08-27_09-37-58</v>
      </c>
      <c r="H563" s="10">
        <v>22.577999999999999</v>
      </c>
      <c r="I563" s="6">
        <v>42142956</v>
      </c>
      <c r="J563" s="6" t="str">
        <f>IF(OR(COUNTIF(Monitoring!E:E, G563) &gt; 0, COUNTIF(Monitoring!H:H, G563) &gt; 0), "yes", "no")</f>
        <v>yes</v>
      </c>
      <c r="K563" s="81" t="str">
        <f t="shared" si="65"/>
        <v>Z:\FAIR_Device_data\Experiment_AugSep_2023\Video_captures\FAIR-D2\Camera1\2023-08-27\FAIR-D2_2023-08-27_09-37-58.mp4</v>
      </c>
    </row>
    <row r="564" spans="1:11" ht="14.25" customHeight="1" x14ac:dyDescent="0.25">
      <c r="A564" s="5" t="str">
        <f t="shared" si="59"/>
        <v>FAIR-D2</v>
      </c>
      <c r="B564" s="4">
        <f t="shared" si="60"/>
        <v>45165</v>
      </c>
      <c r="C564" s="9">
        <f t="shared" si="61"/>
        <v>0.40258101851851852</v>
      </c>
      <c r="D564" s="9">
        <f t="shared" si="62"/>
        <v>45165.402581018519</v>
      </c>
      <c r="E564" s="9" t="str">
        <f t="shared" si="64"/>
        <v>2023-08-27</v>
      </c>
      <c r="F564" s="10" t="s">
        <v>2007</v>
      </c>
      <c r="G564" s="10" t="str">
        <f t="shared" si="63"/>
        <v>FAIR-D2_2023-08-27_09-39-43</v>
      </c>
      <c r="H564" s="10">
        <v>31.212</v>
      </c>
      <c r="I564" s="6">
        <v>55245107</v>
      </c>
      <c r="J564" s="6" t="str">
        <f>IF(OR(COUNTIF(Monitoring!E:E, G564) &gt; 0, COUNTIF(Monitoring!H:H, G564) &gt; 0), "yes", "no")</f>
        <v>yes</v>
      </c>
      <c r="K564" s="81" t="str">
        <f t="shared" si="65"/>
        <v>Z:\FAIR_Device_data\Experiment_AugSep_2023\Video_captures\FAIR-D2\Camera1\2023-08-27\FAIR-D2_2023-08-27_09-39-43.mp4</v>
      </c>
    </row>
    <row r="565" spans="1:11" ht="14.25" customHeight="1" x14ac:dyDescent="0.25">
      <c r="A565" s="5" t="str">
        <f t="shared" si="59"/>
        <v>FAIR-D2</v>
      </c>
      <c r="B565" s="4">
        <f t="shared" si="60"/>
        <v>45165</v>
      </c>
      <c r="C565" s="9">
        <f t="shared" si="61"/>
        <v>0.40440972222222221</v>
      </c>
      <c r="D565" s="9">
        <f t="shared" si="62"/>
        <v>45165.404409722221</v>
      </c>
      <c r="E565" s="9" t="str">
        <f t="shared" si="64"/>
        <v>2023-08-27</v>
      </c>
      <c r="F565" s="10" t="s">
        <v>2008</v>
      </c>
      <c r="G565" s="10" t="str">
        <f t="shared" si="63"/>
        <v>FAIR-D2_2023-08-27_09-42-21</v>
      </c>
      <c r="H565" s="10">
        <v>15.605</v>
      </c>
      <c r="I565" s="6">
        <v>27278267</v>
      </c>
      <c r="J565" s="6" t="str">
        <f>IF(OR(COUNTIF(Monitoring!E:E, G565) &gt; 0, COUNTIF(Monitoring!H:H, G565) &gt; 0), "yes", "no")</f>
        <v>yes</v>
      </c>
      <c r="K565" s="81" t="str">
        <f t="shared" si="65"/>
        <v>Z:\FAIR_Device_data\Experiment_AugSep_2023\Video_captures\FAIR-D2\Camera1\2023-08-27\FAIR-D2_2023-08-27_09-42-21.mp4</v>
      </c>
    </row>
    <row r="566" spans="1:11" ht="14.25" customHeight="1" x14ac:dyDescent="0.25">
      <c r="A566" s="5" t="str">
        <f t="shared" si="59"/>
        <v>FAIR-D2</v>
      </c>
      <c r="B566" s="4">
        <f t="shared" si="60"/>
        <v>45165</v>
      </c>
      <c r="C566" s="9">
        <f t="shared" si="61"/>
        <v>0.40649305555555554</v>
      </c>
      <c r="D566" s="9">
        <f t="shared" si="62"/>
        <v>45165.406493055554</v>
      </c>
      <c r="E566" s="9" t="str">
        <f t="shared" si="64"/>
        <v>2023-08-27</v>
      </c>
      <c r="F566" s="10" t="s">
        <v>2009</v>
      </c>
      <c r="G566" s="10" t="str">
        <f t="shared" si="63"/>
        <v>FAIR-D2_2023-08-27_09-45-21</v>
      </c>
      <c r="H566" s="10">
        <v>19.478999999999999</v>
      </c>
      <c r="I566" s="6">
        <v>35060866</v>
      </c>
      <c r="J566" s="6" t="str">
        <f>IF(OR(COUNTIF(Monitoring!E:E, G566) &gt; 0, COUNTIF(Monitoring!H:H, G566) &gt; 0), "yes", "no")</f>
        <v>yes</v>
      </c>
      <c r="K566" s="81" t="str">
        <f t="shared" si="65"/>
        <v>Z:\FAIR_Device_data\Experiment_AugSep_2023\Video_captures\FAIR-D2\Camera1\2023-08-27\FAIR-D2_2023-08-27_09-45-21.mp4</v>
      </c>
    </row>
    <row r="567" spans="1:11" ht="14.25" customHeight="1" x14ac:dyDescent="0.25">
      <c r="A567" s="5" t="str">
        <f t="shared" si="59"/>
        <v>FAIR-D2</v>
      </c>
      <c r="B567" s="4">
        <f t="shared" si="60"/>
        <v>45165</v>
      </c>
      <c r="C567" s="9">
        <f t="shared" si="61"/>
        <v>0.41364583333333332</v>
      </c>
      <c r="D567" s="9">
        <f t="shared" si="62"/>
        <v>45165.413645833331</v>
      </c>
      <c r="E567" s="9" t="str">
        <f t="shared" si="64"/>
        <v>2023-08-27</v>
      </c>
      <c r="F567" s="10" t="s">
        <v>2010</v>
      </c>
      <c r="G567" s="10" t="str">
        <f t="shared" si="63"/>
        <v>FAIR-D2_2023-08-27_09-55-39</v>
      </c>
      <c r="H567" s="10">
        <v>40.966000000000001</v>
      </c>
      <c r="I567" s="6">
        <v>74683216</v>
      </c>
      <c r="J567" s="6" t="str">
        <f>IF(OR(COUNTIF(Monitoring!E:E, G567) &gt; 0, COUNTIF(Monitoring!H:H, G567) &gt; 0), "yes", "no")</f>
        <v>yes</v>
      </c>
      <c r="K567" s="81" t="str">
        <f t="shared" si="65"/>
        <v>Z:\FAIR_Device_data\Experiment_AugSep_2023\Video_captures\FAIR-D2\Camera1\2023-08-27\FAIR-D2_2023-08-27_09-55-39.mp4</v>
      </c>
    </row>
    <row r="568" spans="1:11" ht="14.25" customHeight="1" x14ac:dyDescent="0.25">
      <c r="A568" s="5" t="str">
        <f t="shared" si="59"/>
        <v>FAIR-D2</v>
      </c>
      <c r="B568" s="4">
        <f t="shared" si="60"/>
        <v>45165</v>
      </c>
      <c r="C568" s="9">
        <f t="shared" si="61"/>
        <v>0.42206018518518518</v>
      </c>
      <c r="D568" s="9">
        <f t="shared" si="62"/>
        <v>45165.422060185185</v>
      </c>
      <c r="E568" s="9" t="str">
        <f t="shared" si="64"/>
        <v>2023-08-27</v>
      </c>
      <c r="F568" s="10" t="s">
        <v>2011</v>
      </c>
      <c r="G568" s="10" t="str">
        <f t="shared" si="63"/>
        <v>FAIR-D2_2023-08-27_10-07-46</v>
      </c>
      <c r="H568" s="10">
        <v>11.083</v>
      </c>
      <c r="I568" s="6">
        <v>18929287</v>
      </c>
      <c r="J568" s="6" t="str">
        <f>IF(OR(COUNTIF(Monitoring!E:E, G568) &gt; 0, COUNTIF(Monitoring!H:H, G568) &gt; 0), "yes", "no")</f>
        <v>yes</v>
      </c>
      <c r="K568" s="81" t="str">
        <f t="shared" si="65"/>
        <v>Z:\FAIR_Device_data\Experiment_AugSep_2023\Video_captures\FAIR-D2\Camera1\2023-08-27\FAIR-D2_2023-08-27_10-07-46.mp4</v>
      </c>
    </row>
    <row r="569" spans="1:11" ht="14.25" customHeight="1" x14ac:dyDescent="0.25">
      <c r="A569" s="5" t="str">
        <f t="shared" si="59"/>
        <v>FAIR-D2</v>
      </c>
      <c r="B569" s="4">
        <f t="shared" si="60"/>
        <v>45165</v>
      </c>
      <c r="C569" s="9">
        <f t="shared" si="61"/>
        <v>0.4231712962962963</v>
      </c>
      <c r="D569" s="9">
        <f t="shared" si="62"/>
        <v>45165.423171296294</v>
      </c>
      <c r="E569" s="9" t="str">
        <f t="shared" si="64"/>
        <v>2023-08-27</v>
      </c>
      <c r="F569" s="10" t="s">
        <v>2012</v>
      </c>
      <c r="G569" s="10" t="str">
        <f t="shared" si="63"/>
        <v>FAIR-D2_2023-08-27_10-09-22</v>
      </c>
      <c r="H569" s="10">
        <v>12.173999999999999</v>
      </c>
      <c r="I569" s="6">
        <v>20403023</v>
      </c>
      <c r="J569" s="6" t="str">
        <f>IF(OR(COUNTIF(Monitoring!E:E, G569) &gt; 0, COUNTIF(Monitoring!H:H, G569) &gt; 0), "yes", "no")</f>
        <v>yes</v>
      </c>
      <c r="K569" s="81" t="str">
        <f t="shared" si="65"/>
        <v>Z:\FAIR_Device_data\Experiment_AugSep_2023\Video_captures\FAIR-D2\Camera1\2023-08-27\FAIR-D2_2023-08-27_10-09-22.mp4</v>
      </c>
    </row>
    <row r="570" spans="1:11" ht="14.25" customHeight="1" x14ac:dyDescent="0.25">
      <c r="A570" s="5" t="str">
        <f t="shared" si="59"/>
        <v>FAIR-D2</v>
      </c>
      <c r="B570" s="4">
        <f t="shared" si="60"/>
        <v>45165</v>
      </c>
      <c r="C570" s="9">
        <f t="shared" si="61"/>
        <v>0.43284722222222222</v>
      </c>
      <c r="D570" s="9">
        <f t="shared" si="62"/>
        <v>45165.432847222219</v>
      </c>
      <c r="E570" s="9" t="str">
        <f t="shared" si="64"/>
        <v>2023-08-27</v>
      </c>
      <c r="F570" s="10" t="s">
        <v>2013</v>
      </c>
      <c r="G570" s="10" t="str">
        <f t="shared" si="63"/>
        <v>FAIR-D2_2023-08-27_10-23-18</v>
      </c>
      <c r="H570" s="10">
        <v>10.869</v>
      </c>
      <c r="I570" s="6">
        <v>17539022</v>
      </c>
      <c r="J570" s="6" t="str">
        <f>IF(OR(COUNTIF(Monitoring!E:E, G570) &gt; 0, COUNTIF(Monitoring!H:H, G570) &gt; 0), "yes", "no")</f>
        <v>yes</v>
      </c>
      <c r="K570" s="81" t="str">
        <f t="shared" si="65"/>
        <v>Z:\FAIR_Device_data\Experiment_AugSep_2023\Video_captures\FAIR-D2\Camera1\2023-08-27\FAIR-D2_2023-08-27_10-23-18.mp4</v>
      </c>
    </row>
    <row r="571" spans="1:11" ht="14.25" customHeight="1" x14ac:dyDescent="0.25">
      <c r="A571" s="5" t="str">
        <f t="shared" si="59"/>
        <v>FAIR-D2</v>
      </c>
      <c r="B571" s="4">
        <f t="shared" si="60"/>
        <v>45165</v>
      </c>
      <c r="C571" s="9">
        <f t="shared" si="61"/>
        <v>0.43592592592592594</v>
      </c>
      <c r="D571" s="9">
        <f t="shared" si="62"/>
        <v>45165.435925925929</v>
      </c>
      <c r="E571" s="9" t="str">
        <f t="shared" si="64"/>
        <v>2023-08-27</v>
      </c>
      <c r="F571" s="10" t="s">
        <v>2014</v>
      </c>
      <c r="G571" s="10" t="str">
        <f t="shared" si="63"/>
        <v>FAIR-D2_2023-08-27_10-27-44</v>
      </c>
      <c r="H571" s="10">
        <v>29.670999999999999</v>
      </c>
      <c r="I571" s="6">
        <v>55857063</v>
      </c>
      <c r="J571" s="6" t="str">
        <f>IF(OR(COUNTIF(Monitoring!E:E, G571) &gt; 0, COUNTIF(Monitoring!H:H, G571) &gt; 0), "yes", "no")</f>
        <v>yes</v>
      </c>
      <c r="K571" s="81" t="str">
        <f t="shared" si="65"/>
        <v>Z:\FAIR_Device_data\Experiment_AugSep_2023\Video_captures\FAIR-D2\Camera1\2023-08-27\FAIR-D2_2023-08-27_10-27-44.mp4</v>
      </c>
    </row>
    <row r="572" spans="1:11" ht="14.25" customHeight="1" x14ac:dyDescent="0.25">
      <c r="A572" s="5" t="str">
        <f t="shared" si="59"/>
        <v>FAIR-D2</v>
      </c>
      <c r="B572" s="4">
        <f t="shared" si="60"/>
        <v>45165</v>
      </c>
      <c r="C572" s="9">
        <f t="shared" si="61"/>
        <v>0.4367361111111111</v>
      </c>
      <c r="D572" s="9">
        <f t="shared" si="62"/>
        <v>45165.436736111114</v>
      </c>
      <c r="E572" s="9" t="str">
        <f t="shared" si="64"/>
        <v>2023-08-27</v>
      </c>
      <c r="F572" s="10" t="s">
        <v>2015</v>
      </c>
      <c r="G572" s="10" t="str">
        <f t="shared" si="63"/>
        <v>FAIR-D2_2023-08-27_10-28-54</v>
      </c>
      <c r="H572" s="10">
        <v>51.171999999999997</v>
      </c>
      <c r="I572" s="6">
        <v>93482063</v>
      </c>
      <c r="J572" s="6" t="str">
        <f>IF(OR(COUNTIF(Monitoring!E:E, G572) &gt; 0, COUNTIF(Monitoring!H:H, G572) &gt; 0), "yes", "no")</f>
        <v>yes</v>
      </c>
      <c r="K572" s="81" t="str">
        <f t="shared" si="65"/>
        <v>Z:\FAIR_Device_data\Experiment_AugSep_2023\Video_captures\FAIR-D2\Camera1\2023-08-27\FAIR-D2_2023-08-27_10-28-54.mp4</v>
      </c>
    </row>
    <row r="573" spans="1:11" ht="14.25" customHeight="1" x14ac:dyDescent="0.25">
      <c r="A573" s="5" t="str">
        <f t="shared" si="59"/>
        <v>FAIR-D2</v>
      </c>
      <c r="B573" s="4">
        <f t="shared" si="60"/>
        <v>45165</v>
      </c>
      <c r="C573" s="9">
        <f t="shared" si="61"/>
        <v>0.4397685185185185</v>
      </c>
      <c r="D573" s="9">
        <f t="shared" si="62"/>
        <v>45165.439768518518</v>
      </c>
      <c r="E573" s="9" t="str">
        <f t="shared" si="64"/>
        <v>2023-08-27</v>
      </c>
      <c r="F573" s="10" t="s">
        <v>2016</v>
      </c>
      <c r="G573" s="10" t="str">
        <f t="shared" si="63"/>
        <v>FAIR-D2_2023-08-27_10-33-16</v>
      </c>
      <c r="H573" s="10">
        <v>53.158000000000001</v>
      </c>
      <c r="I573" s="6">
        <v>91944106</v>
      </c>
      <c r="J573" s="6" t="str">
        <f>IF(OR(COUNTIF(Monitoring!E:E, G573) &gt; 0, COUNTIF(Monitoring!H:H, G573) &gt; 0), "yes", "no")</f>
        <v>yes</v>
      </c>
      <c r="K573" s="81" t="str">
        <f t="shared" si="65"/>
        <v>Z:\FAIR_Device_data\Experiment_AugSep_2023\Video_captures\FAIR-D2\Camera1\2023-08-27\FAIR-D2_2023-08-27_10-33-16.mp4</v>
      </c>
    </row>
    <row r="574" spans="1:11" ht="14.25" customHeight="1" x14ac:dyDescent="0.25">
      <c r="A574" s="5" t="str">
        <f t="shared" si="59"/>
        <v>FAIR-D2</v>
      </c>
      <c r="B574" s="4">
        <f t="shared" si="60"/>
        <v>45165</v>
      </c>
      <c r="C574" s="9">
        <f t="shared" si="61"/>
        <v>0.4460763888888889</v>
      </c>
      <c r="D574" s="9">
        <f t="shared" si="62"/>
        <v>45165.446076388886</v>
      </c>
      <c r="E574" s="9" t="str">
        <f t="shared" si="64"/>
        <v>2023-08-27</v>
      </c>
      <c r="F574" s="10" t="s">
        <v>2017</v>
      </c>
      <c r="G574" s="10" t="str">
        <f t="shared" si="63"/>
        <v>FAIR-D2_2023-08-27_10-42-21</v>
      </c>
      <c r="H574" s="10">
        <v>78.435000000000002</v>
      </c>
      <c r="I574" s="6">
        <v>141694201</v>
      </c>
      <c r="J574" s="6" t="str">
        <f>IF(OR(COUNTIF(Monitoring!E:E, G574) &gt; 0, COUNTIF(Monitoring!H:H, G574) &gt; 0), "yes", "no")</f>
        <v>yes</v>
      </c>
      <c r="K574" s="81" t="str">
        <f t="shared" si="65"/>
        <v>Z:\FAIR_Device_data\Experiment_AugSep_2023\Video_captures\FAIR-D2\Camera1\2023-08-27\FAIR-D2_2023-08-27_10-42-21.mp4</v>
      </c>
    </row>
    <row r="575" spans="1:11" ht="14.25" customHeight="1" x14ac:dyDescent="0.25">
      <c r="A575" s="5" t="str">
        <f t="shared" si="59"/>
        <v>FAIR-D2</v>
      </c>
      <c r="B575" s="4">
        <f t="shared" si="60"/>
        <v>45165</v>
      </c>
      <c r="C575" s="9">
        <f t="shared" si="61"/>
        <v>0.45015046296296296</v>
      </c>
      <c r="D575" s="9">
        <f t="shared" si="62"/>
        <v>45165.450150462966</v>
      </c>
      <c r="E575" s="9" t="str">
        <f t="shared" si="64"/>
        <v>2023-08-27</v>
      </c>
      <c r="F575" s="10" t="s">
        <v>2018</v>
      </c>
      <c r="G575" s="10" t="str">
        <f t="shared" si="63"/>
        <v>FAIR-D2_2023-08-27_10-48-13</v>
      </c>
      <c r="H575" s="10">
        <v>11.871</v>
      </c>
      <c r="I575" s="6">
        <v>19664794</v>
      </c>
      <c r="J575" s="6" t="str">
        <f>IF(OR(COUNTIF(Monitoring!E:E, G575) &gt; 0, COUNTIF(Monitoring!H:H, G575) &gt; 0), "yes", "no")</f>
        <v>yes</v>
      </c>
      <c r="K575" s="81" t="str">
        <f t="shared" si="65"/>
        <v>Z:\FAIR_Device_data\Experiment_AugSep_2023\Video_captures\FAIR-D2\Camera1\2023-08-27\FAIR-D2_2023-08-27_10-48-13.mp4</v>
      </c>
    </row>
    <row r="576" spans="1:11" ht="14.25" customHeight="1" x14ac:dyDescent="0.25">
      <c r="A576" s="5" t="str">
        <f t="shared" si="59"/>
        <v>FAIR-D2</v>
      </c>
      <c r="B576" s="4">
        <f t="shared" si="60"/>
        <v>45165</v>
      </c>
      <c r="C576" s="9">
        <f t="shared" si="61"/>
        <v>0.46098379629629632</v>
      </c>
      <c r="D576" s="9">
        <f t="shared" si="62"/>
        <v>45165.4609837963</v>
      </c>
      <c r="E576" s="9" t="str">
        <f t="shared" si="64"/>
        <v>2023-08-27</v>
      </c>
      <c r="F576" s="10" t="s">
        <v>2019</v>
      </c>
      <c r="G576" s="10" t="str">
        <f t="shared" si="63"/>
        <v>FAIR-D2_2023-08-27_11-03-49</v>
      </c>
      <c r="H576" s="10">
        <v>11.205</v>
      </c>
      <c r="I576" s="6">
        <v>18061264</v>
      </c>
      <c r="J576" s="6" t="str">
        <f>IF(OR(COUNTIF(Monitoring!E:E, G576) &gt; 0, COUNTIF(Monitoring!H:H, G576) &gt; 0), "yes", "no")</f>
        <v>no</v>
      </c>
      <c r="K576" s="81" t="str">
        <f t="shared" si="65"/>
        <v>Z:\FAIR_Device_data\Experiment_AugSep_2023\Video_captures\FAIR-D2\Camera1\2023-08-27\FAIR-D2_2023-08-27_11-03-49.mp4</v>
      </c>
    </row>
    <row r="577" spans="1:11" ht="14.25" customHeight="1" x14ac:dyDescent="0.25">
      <c r="A577" s="5" t="str">
        <f t="shared" si="59"/>
        <v>FAIR-D2</v>
      </c>
      <c r="B577" s="4">
        <f t="shared" si="60"/>
        <v>45165</v>
      </c>
      <c r="C577" s="9">
        <f t="shared" si="61"/>
        <v>0.49111111111111111</v>
      </c>
      <c r="D577" s="9">
        <f t="shared" si="62"/>
        <v>45165.491111111114</v>
      </c>
      <c r="E577" s="9" t="str">
        <f t="shared" si="64"/>
        <v>2023-08-27</v>
      </c>
      <c r="F577" s="10" t="s">
        <v>2020</v>
      </c>
      <c r="G577" s="10" t="str">
        <f t="shared" si="63"/>
        <v>FAIR-D2_2023-08-27_11-47-12</v>
      </c>
      <c r="H577" s="10">
        <v>11.215999999999999</v>
      </c>
      <c r="I577" s="6">
        <v>18545285</v>
      </c>
      <c r="J577" s="6" t="str">
        <f>IF(OR(COUNTIF(Monitoring!E:E, G577) &gt; 0, COUNTIF(Monitoring!H:H, G577) &gt; 0), "yes", "no")</f>
        <v>yes</v>
      </c>
      <c r="K577" s="81" t="str">
        <f t="shared" si="65"/>
        <v>Z:\FAIR_Device_data\Experiment_AugSep_2023\Video_captures\FAIR-D2\Camera1\2023-08-27\FAIR-D2_2023-08-27_11-47-12.mp4</v>
      </c>
    </row>
    <row r="578" spans="1:11" ht="14.25" customHeight="1" x14ac:dyDescent="0.25">
      <c r="A578" s="5" t="str">
        <f t="shared" ref="A578:A641" si="66">+LEFT(G578,7)</f>
        <v>FAIR-D2</v>
      </c>
      <c r="B578" s="4">
        <f t="shared" ref="B578:B641" si="67">VALUE(MID(G578,FIND("_",G578)+1,10))</f>
        <v>45165</v>
      </c>
      <c r="C578" s="9">
        <f t="shared" ref="C578:C641" si="68">IF(ISBLANK(G578),"",TIME(LEFT(RIGHT(G578,8),2),LEFT(RIGHT(G578,5),2),RIGHT(G578,2)))</f>
        <v>0.49396990740740743</v>
      </c>
      <c r="D578" s="9">
        <f t="shared" ref="D578:D641" si="69">+B578+C578</f>
        <v>45165.493969907409</v>
      </c>
      <c r="E578" s="9" t="str">
        <f t="shared" si="64"/>
        <v>2023-08-27</v>
      </c>
      <c r="F578" s="10" t="s">
        <v>2021</v>
      </c>
      <c r="G578" s="10" t="str">
        <f t="shared" ref="G578:G641" si="70">+LEFT(F578,27)</f>
        <v>FAIR-D2_2023-08-27_11-51-19</v>
      </c>
      <c r="H578" s="10">
        <v>33.290999999999997</v>
      </c>
      <c r="I578" s="6">
        <v>58940791</v>
      </c>
      <c r="J578" s="6" t="str">
        <f>IF(OR(COUNTIF(Monitoring!E:E, G578) &gt; 0, COUNTIF(Monitoring!H:H, G578) &gt; 0), "yes", "no")</f>
        <v>yes</v>
      </c>
      <c r="K578" s="81" t="str">
        <f t="shared" si="65"/>
        <v>Z:\FAIR_Device_data\Experiment_AugSep_2023\Video_captures\FAIR-D2\Camera1\2023-08-27\FAIR-D2_2023-08-27_11-51-19.mp4</v>
      </c>
    </row>
    <row r="579" spans="1:11" ht="14.25" customHeight="1" x14ac:dyDescent="0.25">
      <c r="A579" s="5" t="str">
        <f t="shared" si="66"/>
        <v>FAIR-D2</v>
      </c>
      <c r="B579" s="4">
        <f t="shared" si="67"/>
        <v>45165</v>
      </c>
      <c r="C579" s="9">
        <f t="shared" si="68"/>
        <v>0.49615740740740738</v>
      </c>
      <c r="D579" s="9">
        <f t="shared" si="69"/>
        <v>45165.496157407404</v>
      </c>
      <c r="E579" s="9" t="str">
        <f t="shared" ref="E579:E642" si="71">+_xlfn.CONCAT(YEAR(B579),"-",TEXT(MONTH(B579),"00"),"-",TEXT(DAY(B579),"00"))</f>
        <v>2023-08-27</v>
      </c>
      <c r="F579" s="10" t="s">
        <v>2022</v>
      </c>
      <c r="G579" s="10" t="str">
        <f t="shared" si="70"/>
        <v>FAIR-D2_2023-08-27_11-54-28</v>
      </c>
      <c r="H579" s="10">
        <v>53.618000000000002</v>
      </c>
      <c r="I579" s="6">
        <v>97628121</v>
      </c>
      <c r="J579" s="6" t="str">
        <f>IF(OR(COUNTIF(Monitoring!E:E, G579) &gt; 0, COUNTIF(Monitoring!H:H, G579) &gt; 0), "yes", "no")</f>
        <v>yes</v>
      </c>
      <c r="K579" s="81" t="str">
        <f t="shared" ref="K579:K642" si="72">HYPERLINK(_xlfn.CONCAT("Z:\FAIR_Device_data\Experiment_AugSep_2023","\","Video_captures","\",A579,"\","Camera1","\",E579,"\",F579))</f>
        <v>Z:\FAIR_Device_data\Experiment_AugSep_2023\Video_captures\FAIR-D2\Camera1\2023-08-27\FAIR-D2_2023-08-27_11-54-28.mp4</v>
      </c>
    </row>
    <row r="580" spans="1:11" ht="14.25" customHeight="1" x14ac:dyDescent="0.25">
      <c r="A580" s="5" t="str">
        <f t="shared" si="66"/>
        <v>FAIR-D2</v>
      </c>
      <c r="B580" s="4">
        <f t="shared" si="67"/>
        <v>45165</v>
      </c>
      <c r="C580" s="9">
        <f t="shared" si="68"/>
        <v>0.5044791666666667</v>
      </c>
      <c r="D580" s="9">
        <f t="shared" si="69"/>
        <v>45165.504479166666</v>
      </c>
      <c r="E580" s="9" t="str">
        <f t="shared" si="71"/>
        <v>2023-08-27</v>
      </c>
      <c r="F580" s="10" t="s">
        <v>2023</v>
      </c>
      <c r="G580" s="10" t="str">
        <f t="shared" si="70"/>
        <v>FAIR-D2_2023-08-27_12-06-27</v>
      </c>
      <c r="H580" s="10">
        <v>18.155000000000001</v>
      </c>
      <c r="I580" s="6">
        <v>32858620</v>
      </c>
      <c r="J580" s="6" t="str">
        <f>IF(OR(COUNTIF(Monitoring!E:E, G580) &gt; 0, COUNTIF(Monitoring!H:H, G580) &gt; 0), "yes", "no")</f>
        <v>yes</v>
      </c>
      <c r="K580" s="81" t="str">
        <f t="shared" si="72"/>
        <v>Z:\FAIR_Device_data\Experiment_AugSep_2023\Video_captures\FAIR-D2\Camera1\2023-08-27\FAIR-D2_2023-08-27_12-06-27.mp4</v>
      </c>
    </row>
    <row r="581" spans="1:11" ht="14.25" customHeight="1" x14ac:dyDescent="0.25">
      <c r="A581" s="5" t="str">
        <f t="shared" si="66"/>
        <v>FAIR-D2</v>
      </c>
      <c r="B581" s="4">
        <f t="shared" si="67"/>
        <v>45165</v>
      </c>
      <c r="C581" s="9">
        <f t="shared" si="68"/>
        <v>0.50783564814814819</v>
      </c>
      <c r="D581" s="9">
        <f t="shared" si="69"/>
        <v>45165.507835648146</v>
      </c>
      <c r="E581" s="9" t="str">
        <f t="shared" si="71"/>
        <v>2023-08-27</v>
      </c>
      <c r="F581" s="10" t="s">
        <v>2024</v>
      </c>
      <c r="G581" s="10" t="str">
        <f t="shared" si="70"/>
        <v>FAIR-D2_2023-08-27_12-11-17</v>
      </c>
      <c r="H581" s="10">
        <v>77.284999999999997</v>
      </c>
      <c r="I581" s="6">
        <v>143121798</v>
      </c>
      <c r="J581" s="6" t="str">
        <f>IF(OR(COUNTIF(Monitoring!E:E, G581) &gt; 0, COUNTIF(Monitoring!H:H, G581) &gt; 0), "yes", "no")</f>
        <v>yes</v>
      </c>
      <c r="K581" s="81" t="str">
        <f t="shared" si="72"/>
        <v>Z:\FAIR_Device_data\Experiment_AugSep_2023\Video_captures\FAIR-D2\Camera1\2023-08-27\FAIR-D2_2023-08-27_12-11-17.mp4</v>
      </c>
    </row>
    <row r="582" spans="1:11" ht="14.25" customHeight="1" x14ac:dyDescent="0.25">
      <c r="A582" s="5" t="str">
        <f t="shared" si="66"/>
        <v>FAIR-D2</v>
      </c>
      <c r="B582" s="4">
        <f t="shared" si="67"/>
        <v>45165</v>
      </c>
      <c r="C582" s="9">
        <f t="shared" si="68"/>
        <v>0.50931712962962961</v>
      </c>
      <c r="D582" s="9">
        <f t="shared" si="69"/>
        <v>45165.509317129632</v>
      </c>
      <c r="E582" s="9" t="str">
        <f t="shared" si="71"/>
        <v>2023-08-27</v>
      </c>
      <c r="F582" s="10" t="s">
        <v>2025</v>
      </c>
      <c r="G582" s="10" t="str">
        <f t="shared" si="70"/>
        <v>FAIR-D2_2023-08-27_12-13-25</v>
      </c>
      <c r="H582" s="10">
        <v>14.737</v>
      </c>
      <c r="I582" s="6">
        <v>25323516</v>
      </c>
      <c r="J582" s="6" t="str">
        <f>IF(OR(COUNTIF(Monitoring!E:E, G582) &gt; 0, COUNTIF(Monitoring!H:H, G582) &gt; 0), "yes", "no")</f>
        <v>yes</v>
      </c>
      <c r="K582" s="81" t="str">
        <f t="shared" si="72"/>
        <v>Z:\FAIR_Device_data\Experiment_AugSep_2023\Video_captures\FAIR-D2\Camera1\2023-08-27\FAIR-D2_2023-08-27_12-13-25.mp4</v>
      </c>
    </row>
    <row r="583" spans="1:11" ht="14.25" customHeight="1" x14ac:dyDescent="0.25">
      <c r="A583" s="5" t="str">
        <f t="shared" si="66"/>
        <v>FAIR-D2</v>
      </c>
      <c r="B583" s="4">
        <f t="shared" si="67"/>
        <v>45165</v>
      </c>
      <c r="C583" s="9">
        <f t="shared" si="68"/>
        <v>0.51606481481481481</v>
      </c>
      <c r="D583" s="9">
        <f t="shared" si="69"/>
        <v>45165.516064814816</v>
      </c>
      <c r="E583" s="9" t="str">
        <f t="shared" si="71"/>
        <v>2023-08-27</v>
      </c>
      <c r="F583" s="10" t="s">
        <v>2026</v>
      </c>
      <c r="G583" s="10" t="str">
        <f t="shared" si="70"/>
        <v>FAIR-D2_2023-08-27_12-23-08</v>
      </c>
      <c r="H583" s="10">
        <v>27.811</v>
      </c>
      <c r="I583" s="6">
        <v>46613209</v>
      </c>
      <c r="J583" s="6" t="str">
        <f>IF(OR(COUNTIF(Monitoring!E:E, G583) &gt; 0, COUNTIF(Monitoring!H:H, G583) &gt; 0), "yes", "no")</f>
        <v>yes</v>
      </c>
      <c r="K583" s="81" t="str">
        <f t="shared" si="72"/>
        <v>Z:\FAIR_Device_data\Experiment_AugSep_2023\Video_captures\FAIR-D2\Camera1\2023-08-27\FAIR-D2_2023-08-27_12-23-08.mp4</v>
      </c>
    </row>
    <row r="584" spans="1:11" ht="14.25" customHeight="1" x14ac:dyDescent="0.25">
      <c r="A584" s="5" t="str">
        <f t="shared" si="66"/>
        <v>FAIR-D2</v>
      </c>
      <c r="B584" s="4">
        <f t="shared" si="67"/>
        <v>45165</v>
      </c>
      <c r="C584" s="9">
        <f t="shared" si="68"/>
        <v>0.52225694444444448</v>
      </c>
      <c r="D584" s="9">
        <f t="shared" si="69"/>
        <v>45165.522256944445</v>
      </c>
      <c r="E584" s="9" t="str">
        <f t="shared" si="71"/>
        <v>2023-08-27</v>
      </c>
      <c r="F584" s="10" t="s">
        <v>2027</v>
      </c>
      <c r="G584" s="10" t="str">
        <f t="shared" si="70"/>
        <v>FAIR-D2_2023-08-27_12-32-03</v>
      </c>
      <c r="H584" s="10">
        <v>38.536000000000001</v>
      </c>
      <c r="I584" s="6">
        <v>67301185</v>
      </c>
      <c r="J584" s="6" t="str">
        <f>IF(OR(COUNTIF(Monitoring!E:E, G584) &gt; 0, COUNTIF(Monitoring!H:H, G584) &gt; 0), "yes", "no")</f>
        <v>yes</v>
      </c>
      <c r="K584" s="81" t="str">
        <f t="shared" si="72"/>
        <v>Z:\FAIR_Device_data\Experiment_AugSep_2023\Video_captures\FAIR-D2\Camera1\2023-08-27\FAIR-D2_2023-08-27_12-32-03.mp4</v>
      </c>
    </row>
    <row r="585" spans="1:11" ht="14.25" customHeight="1" x14ac:dyDescent="0.25">
      <c r="A585" s="5" t="str">
        <f t="shared" si="66"/>
        <v>FAIR-D2</v>
      </c>
      <c r="B585" s="4">
        <f t="shared" si="67"/>
        <v>45165</v>
      </c>
      <c r="C585" s="9">
        <f t="shared" si="68"/>
        <v>0.52368055555555559</v>
      </c>
      <c r="D585" s="9">
        <f t="shared" si="69"/>
        <v>45165.523680555554</v>
      </c>
      <c r="E585" s="9" t="str">
        <f t="shared" si="71"/>
        <v>2023-08-27</v>
      </c>
      <c r="F585" s="10" t="s">
        <v>2028</v>
      </c>
      <c r="G585" s="10" t="str">
        <f t="shared" si="70"/>
        <v>FAIR-D2_2023-08-27_12-34-06</v>
      </c>
      <c r="H585" s="10">
        <v>48.622</v>
      </c>
      <c r="I585" s="6">
        <v>88622066</v>
      </c>
      <c r="J585" s="6" t="str">
        <f>IF(OR(COUNTIF(Monitoring!E:E, G585) &gt; 0, COUNTIF(Monitoring!H:H, G585) &gt; 0), "yes", "no")</f>
        <v>yes</v>
      </c>
      <c r="K585" s="81" t="str">
        <f t="shared" si="72"/>
        <v>Z:\FAIR_Device_data\Experiment_AugSep_2023\Video_captures\FAIR-D2\Camera1\2023-08-27\FAIR-D2_2023-08-27_12-34-06.mp4</v>
      </c>
    </row>
    <row r="586" spans="1:11" ht="14.25" customHeight="1" x14ac:dyDescent="0.25">
      <c r="A586" s="5" t="str">
        <f t="shared" si="66"/>
        <v>FAIR-D2</v>
      </c>
      <c r="B586" s="4">
        <f t="shared" si="67"/>
        <v>45165</v>
      </c>
      <c r="C586" s="9">
        <f t="shared" si="68"/>
        <v>0.53758101851851847</v>
      </c>
      <c r="D586" s="9">
        <f t="shared" si="69"/>
        <v>45165.537581018521</v>
      </c>
      <c r="E586" s="9" t="str">
        <f t="shared" si="71"/>
        <v>2023-08-27</v>
      </c>
      <c r="F586" s="10" t="s">
        <v>2029</v>
      </c>
      <c r="G586" s="10" t="str">
        <f t="shared" si="70"/>
        <v>FAIR-D2_2023-08-27_12-54-07</v>
      </c>
      <c r="H586" s="10">
        <v>11.786</v>
      </c>
      <c r="I586" s="6">
        <v>19426372</v>
      </c>
      <c r="J586" s="6" t="str">
        <f>IF(OR(COUNTIF(Monitoring!E:E, G586) &gt; 0, COUNTIF(Monitoring!H:H, G586) &gt; 0), "yes", "no")</f>
        <v>yes</v>
      </c>
      <c r="K586" s="81" t="str">
        <f t="shared" si="72"/>
        <v>Z:\FAIR_Device_data\Experiment_AugSep_2023\Video_captures\FAIR-D2\Camera1\2023-08-27\FAIR-D2_2023-08-27_12-54-07.mp4</v>
      </c>
    </row>
    <row r="587" spans="1:11" ht="14.25" customHeight="1" x14ac:dyDescent="0.25">
      <c r="A587" s="5" t="str">
        <f t="shared" si="66"/>
        <v>FAIR-D2</v>
      </c>
      <c r="B587" s="4">
        <f t="shared" si="67"/>
        <v>45165</v>
      </c>
      <c r="C587" s="9">
        <f t="shared" si="68"/>
        <v>0.54622685185185182</v>
      </c>
      <c r="D587" s="9">
        <f t="shared" si="69"/>
        <v>45165.546226851853</v>
      </c>
      <c r="E587" s="9" t="str">
        <f t="shared" si="71"/>
        <v>2023-08-27</v>
      </c>
      <c r="F587" s="10" t="s">
        <v>2030</v>
      </c>
      <c r="G587" s="10" t="str">
        <f t="shared" si="70"/>
        <v>FAIR-D2_2023-08-27_13-06-34</v>
      </c>
      <c r="H587" s="10">
        <v>22.556000000000001</v>
      </c>
      <c r="I587" s="6">
        <v>37166395</v>
      </c>
      <c r="J587" s="6" t="str">
        <f>IF(OR(COUNTIF(Monitoring!E:E, G587) &gt; 0, COUNTIF(Monitoring!H:H, G587) &gt; 0), "yes", "no")</f>
        <v>yes</v>
      </c>
      <c r="K587" s="81" t="str">
        <f t="shared" si="72"/>
        <v>Z:\FAIR_Device_data\Experiment_AugSep_2023\Video_captures\FAIR-D2\Camera1\2023-08-27\FAIR-D2_2023-08-27_13-06-34.mp4</v>
      </c>
    </row>
    <row r="588" spans="1:11" ht="14.25" customHeight="1" x14ac:dyDescent="0.25">
      <c r="A588" s="5" t="str">
        <f t="shared" si="66"/>
        <v>FAIR-D2</v>
      </c>
      <c r="B588" s="4">
        <f t="shared" si="67"/>
        <v>45165</v>
      </c>
      <c r="C588" s="9">
        <f t="shared" si="68"/>
        <v>0.59089120370370374</v>
      </c>
      <c r="D588" s="9">
        <f t="shared" si="69"/>
        <v>45165.590891203705</v>
      </c>
      <c r="E588" s="9" t="str">
        <f t="shared" si="71"/>
        <v>2023-08-27</v>
      </c>
      <c r="F588" s="10" t="s">
        <v>2031</v>
      </c>
      <c r="G588" s="10" t="str">
        <f t="shared" si="70"/>
        <v>FAIR-D2_2023-08-27_14-10-53</v>
      </c>
      <c r="H588" s="10">
        <v>10.961</v>
      </c>
      <c r="I588" s="6">
        <v>17825624</v>
      </c>
      <c r="J588" s="6" t="str">
        <f>IF(OR(COUNTIF(Monitoring!E:E, G588) &gt; 0, COUNTIF(Monitoring!H:H, G588) &gt; 0), "yes", "no")</f>
        <v>yes</v>
      </c>
      <c r="K588" s="81" t="str">
        <f t="shared" si="72"/>
        <v>Z:\FAIR_Device_data\Experiment_AugSep_2023\Video_captures\FAIR-D2\Camera1\2023-08-27\FAIR-D2_2023-08-27_14-10-53.mp4</v>
      </c>
    </row>
    <row r="589" spans="1:11" ht="14.25" customHeight="1" x14ac:dyDescent="0.25">
      <c r="A589" s="5" t="str">
        <f t="shared" si="66"/>
        <v>FAIR-D2</v>
      </c>
      <c r="B589" s="4">
        <f t="shared" si="67"/>
        <v>45165</v>
      </c>
      <c r="C589" s="9">
        <f t="shared" si="68"/>
        <v>0.591400462962963</v>
      </c>
      <c r="D589" s="9">
        <f t="shared" si="69"/>
        <v>45165.591400462959</v>
      </c>
      <c r="E589" s="9" t="str">
        <f t="shared" si="71"/>
        <v>2023-08-27</v>
      </c>
      <c r="F589" s="10" t="s">
        <v>2032</v>
      </c>
      <c r="G589" s="10" t="str">
        <f t="shared" si="70"/>
        <v>FAIR-D2_2023-08-27_14-11-37</v>
      </c>
      <c r="H589" s="10">
        <v>11.472</v>
      </c>
      <c r="I589" s="6">
        <v>18541888</v>
      </c>
      <c r="J589" s="6" t="str">
        <f>IF(OR(COUNTIF(Monitoring!E:E, G589) &gt; 0, COUNTIF(Monitoring!H:H, G589) &gt; 0), "yes", "no")</f>
        <v>yes</v>
      </c>
      <c r="K589" s="81" t="str">
        <f t="shared" si="72"/>
        <v>Z:\FAIR_Device_data\Experiment_AugSep_2023\Video_captures\FAIR-D2\Camera1\2023-08-27\FAIR-D2_2023-08-27_14-11-37.mp4</v>
      </c>
    </row>
    <row r="590" spans="1:11" ht="14.25" customHeight="1" x14ac:dyDescent="0.25">
      <c r="A590" s="5" t="str">
        <f t="shared" si="66"/>
        <v>FAIR-D2</v>
      </c>
      <c r="B590" s="4">
        <f t="shared" si="67"/>
        <v>45165</v>
      </c>
      <c r="C590" s="9">
        <f t="shared" si="68"/>
        <v>0.59908564814814813</v>
      </c>
      <c r="D590" s="9">
        <f t="shared" si="69"/>
        <v>45165.599085648151</v>
      </c>
      <c r="E590" s="9" t="str">
        <f t="shared" si="71"/>
        <v>2023-08-27</v>
      </c>
      <c r="F590" s="10" t="s">
        <v>2033</v>
      </c>
      <c r="G590" s="10" t="str">
        <f t="shared" si="70"/>
        <v>FAIR-D2_2023-08-27_14-22-41</v>
      </c>
      <c r="H590" s="10">
        <v>12.327</v>
      </c>
      <c r="I590" s="6">
        <v>19500429</v>
      </c>
      <c r="J590" s="6" t="str">
        <f>IF(OR(COUNTIF(Monitoring!E:E, G590) &gt; 0, COUNTIF(Monitoring!H:H, G590) &gt; 0), "yes", "no")</f>
        <v>yes</v>
      </c>
      <c r="K590" s="81" t="str">
        <f t="shared" si="72"/>
        <v>Z:\FAIR_Device_data\Experiment_AugSep_2023\Video_captures\FAIR-D2\Camera1\2023-08-27\FAIR-D2_2023-08-27_14-22-41.mp4</v>
      </c>
    </row>
    <row r="591" spans="1:11" ht="14.25" customHeight="1" x14ac:dyDescent="0.25">
      <c r="A591" s="5" t="str">
        <f t="shared" si="66"/>
        <v>FAIR-D2</v>
      </c>
      <c r="B591" s="4">
        <f t="shared" si="67"/>
        <v>45165</v>
      </c>
      <c r="C591" s="9">
        <f t="shared" si="68"/>
        <v>0.60444444444444445</v>
      </c>
      <c r="D591" s="9">
        <f t="shared" si="69"/>
        <v>45165.604444444441</v>
      </c>
      <c r="E591" s="9" t="str">
        <f t="shared" si="71"/>
        <v>2023-08-27</v>
      </c>
      <c r="F591" s="10" t="s">
        <v>2034</v>
      </c>
      <c r="G591" s="10" t="str">
        <f t="shared" si="70"/>
        <v>FAIR-D2_2023-08-27_14-30-24</v>
      </c>
      <c r="H591" s="10">
        <v>16.393999999999998</v>
      </c>
      <c r="I591" s="6">
        <v>27931669</v>
      </c>
      <c r="J591" s="6" t="str">
        <f>IF(OR(COUNTIF(Monitoring!E:E, G591) &gt; 0, COUNTIF(Monitoring!H:H, G591) &gt; 0), "yes", "no")</f>
        <v>yes</v>
      </c>
      <c r="K591" s="81" t="str">
        <f t="shared" si="72"/>
        <v>Z:\FAIR_Device_data\Experiment_AugSep_2023\Video_captures\FAIR-D2\Camera1\2023-08-27\FAIR-D2_2023-08-27_14-30-24.mp4</v>
      </c>
    </row>
    <row r="592" spans="1:11" ht="14.25" customHeight="1" x14ac:dyDescent="0.25">
      <c r="A592" s="5" t="str">
        <f t="shared" si="66"/>
        <v>FAIR-D2</v>
      </c>
      <c r="B592" s="4">
        <f t="shared" si="67"/>
        <v>45165</v>
      </c>
      <c r="C592" s="9">
        <f t="shared" si="68"/>
        <v>0.62412037037037038</v>
      </c>
      <c r="D592" s="9">
        <f t="shared" si="69"/>
        <v>45165.624120370368</v>
      </c>
      <c r="E592" s="9" t="str">
        <f t="shared" si="71"/>
        <v>2023-08-27</v>
      </c>
      <c r="F592" s="10" t="s">
        <v>2035</v>
      </c>
      <c r="G592" s="10" t="str">
        <f t="shared" si="70"/>
        <v>FAIR-D2_2023-08-27_14-58-44</v>
      </c>
      <c r="H592" s="10">
        <v>32.582000000000001</v>
      </c>
      <c r="I592" s="6">
        <v>56836334</v>
      </c>
      <c r="J592" s="6" t="str">
        <f>IF(OR(COUNTIF(Monitoring!E:E, G592) &gt; 0, COUNTIF(Monitoring!H:H, G592) &gt; 0), "yes", "no")</f>
        <v>yes</v>
      </c>
      <c r="K592" s="81" t="str">
        <f t="shared" si="72"/>
        <v>Z:\FAIR_Device_data\Experiment_AugSep_2023\Video_captures\FAIR-D2\Camera1\2023-08-27\FAIR-D2_2023-08-27_14-58-44.mp4</v>
      </c>
    </row>
    <row r="593" spans="1:11" ht="14.25" customHeight="1" x14ac:dyDescent="0.25">
      <c r="A593" s="5" t="str">
        <f t="shared" si="66"/>
        <v>FAIR-D2</v>
      </c>
      <c r="B593" s="4">
        <f t="shared" si="67"/>
        <v>45165</v>
      </c>
      <c r="C593" s="9">
        <f t="shared" si="68"/>
        <v>0.70245370370370375</v>
      </c>
      <c r="D593" s="9">
        <f t="shared" si="69"/>
        <v>45165.702453703707</v>
      </c>
      <c r="E593" s="9" t="str">
        <f t="shared" si="71"/>
        <v>2023-08-27</v>
      </c>
      <c r="F593" s="10" t="s">
        <v>2036</v>
      </c>
      <c r="G593" s="10" t="str">
        <f t="shared" si="70"/>
        <v>FAIR-D2_2023-08-27_16-51-32</v>
      </c>
      <c r="H593" s="10">
        <v>17.725000000000001</v>
      </c>
      <c r="I593" s="6">
        <v>30160668</v>
      </c>
      <c r="J593" s="6" t="str">
        <f>IF(OR(COUNTIF(Monitoring!E:E, G593) &gt; 0, COUNTIF(Monitoring!H:H, G593) &gt; 0), "yes", "no")</f>
        <v>no</v>
      </c>
      <c r="K593" s="81" t="str">
        <f t="shared" si="72"/>
        <v>Z:\FAIR_Device_data\Experiment_AugSep_2023\Video_captures\FAIR-D2\Camera1\2023-08-27\FAIR-D2_2023-08-27_16-51-32.mp4</v>
      </c>
    </row>
    <row r="594" spans="1:11" ht="14.25" customHeight="1" x14ac:dyDescent="0.25">
      <c r="A594" s="5" t="str">
        <f t="shared" si="66"/>
        <v>FAIR-D2</v>
      </c>
      <c r="B594" s="4">
        <f t="shared" si="67"/>
        <v>45165</v>
      </c>
      <c r="C594" s="9">
        <f t="shared" si="68"/>
        <v>0.70821759259259254</v>
      </c>
      <c r="D594" s="9">
        <f t="shared" si="69"/>
        <v>45165.70821759259</v>
      </c>
      <c r="E594" s="9" t="str">
        <f t="shared" si="71"/>
        <v>2023-08-27</v>
      </c>
      <c r="F594" s="10" t="s">
        <v>2037</v>
      </c>
      <c r="G594" s="10" t="str">
        <f t="shared" si="70"/>
        <v>FAIR-D2_2023-08-27_16-59-50</v>
      </c>
      <c r="H594" s="10">
        <v>24.51</v>
      </c>
      <c r="I594" s="6">
        <v>42499343</v>
      </c>
      <c r="J594" s="6" t="str">
        <f>IF(OR(COUNTIF(Monitoring!E:E, G594) &gt; 0, COUNTIF(Monitoring!H:H, G594) &gt; 0), "yes", "no")</f>
        <v>yes</v>
      </c>
      <c r="K594" s="81" t="str">
        <f t="shared" si="72"/>
        <v>Z:\FAIR_Device_data\Experiment_AugSep_2023\Video_captures\FAIR-D2\Camera1\2023-08-27\FAIR-D2_2023-08-27_16-59-50.mp4</v>
      </c>
    </row>
    <row r="595" spans="1:11" ht="14.25" customHeight="1" x14ac:dyDescent="0.25">
      <c r="A595" s="5" t="str">
        <f t="shared" si="66"/>
        <v>FAIR-D2</v>
      </c>
      <c r="B595" s="4">
        <f t="shared" si="67"/>
        <v>45165</v>
      </c>
      <c r="C595" s="9">
        <f t="shared" si="68"/>
        <v>0.71018518518518514</v>
      </c>
      <c r="D595" s="9">
        <f t="shared" si="69"/>
        <v>45165.710185185184</v>
      </c>
      <c r="E595" s="9" t="str">
        <f t="shared" si="71"/>
        <v>2023-08-27</v>
      </c>
      <c r="F595" s="10" t="s">
        <v>2038</v>
      </c>
      <c r="G595" s="10" t="str">
        <f t="shared" si="70"/>
        <v>FAIR-D2_2023-08-27_17-02-40</v>
      </c>
      <c r="H595" s="10">
        <v>27.734999999999999</v>
      </c>
      <c r="I595" s="6">
        <v>51787013</v>
      </c>
      <c r="J595" s="6" t="str">
        <f>IF(OR(COUNTIF(Monitoring!E:E, G595) &gt; 0, COUNTIF(Monitoring!H:H, G595) &gt; 0), "yes", "no")</f>
        <v>yes</v>
      </c>
      <c r="K595" s="81" t="str">
        <f t="shared" si="72"/>
        <v>Z:\FAIR_Device_data\Experiment_AugSep_2023\Video_captures\FAIR-D2\Camera1\2023-08-27\FAIR-D2_2023-08-27_17-02-40.mp4</v>
      </c>
    </row>
    <row r="596" spans="1:11" ht="14.25" customHeight="1" x14ac:dyDescent="0.25">
      <c r="A596" s="5" t="str">
        <f t="shared" si="66"/>
        <v>FAIR-D2</v>
      </c>
      <c r="B596" s="4">
        <f t="shared" si="67"/>
        <v>45165</v>
      </c>
      <c r="C596" s="9">
        <f t="shared" si="68"/>
        <v>0.7309606481481481</v>
      </c>
      <c r="D596" s="9">
        <f t="shared" si="69"/>
        <v>45165.73096064815</v>
      </c>
      <c r="E596" s="9" t="str">
        <f t="shared" si="71"/>
        <v>2023-08-27</v>
      </c>
      <c r="F596" s="10" t="s">
        <v>2039</v>
      </c>
      <c r="G596" s="10" t="str">
        <f t="shared" si="70"/>
        <v>FAIR-D2_2023-08-27_17-32-35</v>
      </c>
      <c r="H596" s="10">
        <v>25.806999999999999</v>
      </c>
      <c r="I596" s="6">
        <v>42816307</v>
      </c>
      <c r="J596" s="6" t="str">
        <f>IF(OR(COUNTIF(Monitoring!E:E, G596) &gt; 0, COUNTIF(Monitoring!H:H, G596) &gt; 0), "yes", "no")</f>
        <v>yes</v>
      </c>
      <c r="K596" s="81" t="str">
        <f t="shared" si="72"/>
        <v>Z:\FAIR_Device_data\Experiment_AugSep_2023\Video_captures\FAIR-D2\Camera1\2023-08-27\FAIR-D2_2023-08-27_17-32-35.mp4</v>
      </c>
    </row>
    <row r="597" spans="1:11" ht="14.25" customHeight="1" x14ac:dyDescent="0.25">
      <c r="A597" s="5" t="str">
        <f t="shared" si="66"/>
        <v>FAIR-D2</v>
      </c>
      <c r="B597" s="4">
        <f t="shared" si="67"/>
        <v>45165</v>
      </c>
      <c r="C597" s="9">
        <f t="shared" si="68"/>
        <v>0.73185185185185186</v>
      </c>
      <c r="D597" s="9">
        <f t="shared" si="69"/>
        <v>45165.731851851851</v>
      </c>
      <c r="E597" s="9" t="str">
        <f t="shared" si="71"/>
        <v>2023-08-27</v>
      </c>
      <c r="F597" s="10" t="s">
        <v>2040</v>
      </c>
      <c r="G597" s="10" t="str">
        <f t="shared" si="70"/>
        <v>FAIR-D2_2023-08-27_17-33-52</v>
      </c>
      <c r="H597" s="10">
        <v>15.125</v>
      </c>
      <c r="I597" s="6">
        <v>24011603</v>
      </c>
      <c r="J597" s="6" t="str">
        <f>IF(OR(COUNTIF(Monitoring!E:E, G597) &gt; 0, COUNTIF(Monitoring!H:H, G597) &gt; 0), "yes", "no")</f>
        <v>yes</v>
      </c>
      <c r="K597" s="81" t="str">
        <f t="shared" si="72"/>
        <v>Z:\FAIR_Device_data\Experiment_AugSep_2023\Video_captures\FAIR-D2\Camera1\2023-08-27\FAIR-D2_2023-08-27_17-33-52.mp4</v>
      </c>
    </row>
    <row r="598" spans="1:11" ht="14.25" customHeight="1" x14ac:dyDescent="0.25">
      <c r="A598" s="5" t="str">
        <f t="shared" si="66"/>
        <v>FAIR-D2</v>
      </c>
      <c r="B598" s="4">
        <f t="shared" si="67"/>
        <v>45165</v>
      </c>
      <c r="C598" s="9">
        <f t="shared" si="68"/>
        <v>0.73236111111111113</v>
      </c>
      <c r="D598" s="9">
        <f t="shared" si="69"/>
        <v>45165.732361111113</v>
      </c>
      <c r="E598" s="9" t="str">
        <f t="shared" si="71"/>
        <v>2023-08-27</v>
      </c>
      <c r="F598" s="10" t="s">
        <v>2041</v>
      </c>
      <c r="G598" s="10" t="str">
        <f t="shared" si="70"/>
        <v>FAIR-D2_2023-08-27_17-34-36</v>
      </c>
      <c r="H598" s="10">
        <v>22.343</v>
      </c>
      <c r="I598" s="6">
        <v>36971624</v>
      </c>
      <c r="J598" s="6" t="str">
        <f>IF(OR(COUNTIF(Monitoring!E:E, G598) &gt; 0, COUNTIF(Monitoring!H:H, G598) &gt; 0), "yes", "no")</f>
        <v>yes</v>
      </c>
      <c r="K598" s="81" t="str">
        <f t="shared" si="72"/>
        <v>Z:\FAIR_Device_data\Experiment_AugSep_2023\Video_captures\FAIR-D2\Camera1\2023-08-27\FAIR-D2_2023-08-27_17-34-36.mp4</v>
      </c>
    </row>
    <row r="599" spans="1:11" ht="14.25" customHeight="1" x14ac:dyDescent="0.25">
      <c r="A599" s="5" t="str">
        <f t="shared" si="66"/>
        <v>FAIR-D2</v>
      </c>
      <c r="B599" s="4">
        <f t="shared" si="67"/>
        <v>45165</v>
      </c>
      <c r="C599" s="9">
        <f t="shared" si="68"/>
        <v>0.7333101851851852</v>
      </c>
      <c r="D599" s="9">
        <f t="shared" si="69"/>
        <v>45165.733310185184</v>
      </c>
      <c r="E599" s="9" t="str">
        <f t="shared" si="71"/>
        <v>2023-08-27</v>
      </c>
      <c r="F599" s="10" t="s">
        <v>2042</v>
      </c>
      <c r="G599" s="10" t="str">
        <f t="shared" si="70"/>
        <v>FAIR-D2_2023-08-27_17-35-58</v>
      </c>
      <c r="H599" s="10">
        <v>11.12</v>
      </c>
      <c r="I599" s="6">
        <v>18177151</v>
      </c>
      <c r="J599" s="6" t="str">
        <f>IF(OR(COUNTIF(Monitoring!E:E, G599) &gt; 0, COUNTIF(Monitoring!H:H, G599) &gt; 0), "yes", "no")</f>
        <v>yes</v>
      </c>
      <c r="K599" s="81" t="str">
        <f t="shared" si="72"/>
        <v>Z:\FAIR_Device_data\Experiment_AugSep_2023\Video_captures\FAIR-D2\Camera1\2023-08-27\FAIR-D2_2023-08-27_17-35-58.mp4</v>
      </c>
    </row>
    <row r="600" spans="1:11" ht="14.25" customHeight="1" x14ac:dyDescent="0.25">
      <c r="A600" s="5" t="str">
        <f t="shared" si="66"/>
        <v>FAIR-D2</v>
      </c>
      <c r="B600" s="4">
        <f t="shared" si="67"/>
        <v>45165</v>
      </c>
      <c r="C600" s="9">
        <f t="shared" si="68"/>
        <v>0.75799768518518518</v>
      </c>
      <c r="D600" s="9">
        <f t="shared" si="69"/>
        <v>45165.757997685185</v>
      </c>
      <c r="E600" s="9" t="str">
        <f t="shared" si="71"/>
        <v>2023-08-27</v>
      </c>
      <c r="F600" s="10" t="s">
        <v>2043</v>
      </c>
      <c r="G600" s="10" t="str">
        <f t="shared" si="70"/>
        <v>FAIR-D2_2023-08-27_18-11-31</v>
      </c>
      <c r="H600" s="10">
        <v>15.528</v>
      </c>
      <c r="I600" s="6">
        <v>26736293</v>
      </c>
      <c r="J600" s="6" t="str">
        <f>IF(OR(COUNTIF(Monitoring!E:E, G600) &gt; 0, COUNTIF(Monitoring!H:H, G600) &gt; 0), "yes", "no")</f>
        <v>yes</v>
      </c>
      <c r="K600" s="81" t="str">
        <f t="shared" si="72"/>
        <v>Z:\FAIR_Device_data\Experiment_AugSep_2023\Video_captures\FAIR-D2\Camera1\2023-08-27\FAIR-D2_2023-08-27_18-11-31.mp4</v>
      </c>
    </row>
    <row r="601" spans="1:11" ht="14.25" customHeight="1" x14ac:dyDescent="0.25">
      <c r="A601" s="5" t="str">
        <f t="shared" si="66"/>
        <v>FAIR-D2</v>
      </c>
      <c r="B601" s="4">
        <f t="shared" si="67"/>
        <v>45165</v>
      </c>
      <c r="C601" s="9">
        <f t="shared" si="68"/>
        <v>0.76204861111111111</v>
      </c>
      <c r="D601" s="9">
        <f t="shared" si="69"/>
        <v>45165.762048611112</v>
      </c>
      <c r="E601" s="9" t="str">
        <f t="shared" si="71"/>
        <v>2023-08-27</v>
      </c>
      <c r="F601" s="10" t="s">
        <v>2044</v>
      </c>
      <c r="G601" s="10" t="str">
        <f t="shared" si="70"/>
        <v>FAIR-D2_2023-08-27_18-17-21</v>
      </c>
      <c r="H601" s="10">
        <v>11.702999999999999</v>
      </c>
      <c r="I601" s="6">
        <v>19240145</v>
      </c>
      <c r="J601" s="6" t="str">
        <f>IF(OR(COUNTIF(Monitoring!E:E, G601) &gt; 0, COUNTIF(Monitoring!H:H, G601) &gt; 0), "yes", "no")</f>
        <v>yes</v>
      </c>
      <c r="K601" s="81" t="str">
        <f t="shared" si="72"/>
        <v>Z:\FAIR_Device_data\Experiment_AugSep_2023\Video_captures\FAIR-D2\Camera1\2023-08-27\FAIR-D2_2023-08-27_18-17-21.mp4</v>
      </c>
    </row>
    <row r="602" spans="1:11" ht="14.25" customHeight="1" x14ac:dyDescent="0.25">
      <c r="A602" s="5" t="str">
        <f t="shared" si="66"/>
        <v>FAIR-D2</v>
      </c>
      <c r="B602" s="4">
        <f t="shared" si="67"/>
        <v>45174</v>
      </c>
      <c r="C602" s="9">
        <f t="shared" si="68"/>
        <v>0.41134259259259259</v>
      </c>
      <c r="D602" s="9">
        <f t="shared" si="69"/>
        <v>45174.41134259259</v>
      </c>
      <c r="E602" s="9" t="str">
        <f t="shared" si="71"/>
        <v>2023-09-05</v>
      </c>
      <c r="F602" s="10" t="s">
        <v>2045</v>
      </c>
      <c r="G602" s="10" t="str">
        <f t="shared" si="70"/>
        <v>FAIR-D2_2023-09-05_09-52-20</v>
      </c>
      <c r="H602" s="10">
        <v>26.472999999999999</v>
      </c>
      <c r="I602" s="6">
        <v>45479841</v>
      </c>
      <c r="J602" s="6" t="str">
        <f>IF(OR(COUNTIF(Monitoring!E:E, G602) &gt; 0, COUNTIF(Monitoring!H:H, G602) &gt; 0), "yes", "no")</f>
        <v>yes</v>
      </c>
      <c r="K602" s="81" t="str">
        <f t="shared" si="72"/>
        <v>Z:\FAIR_Device_data\Experiment_AugSep_2023\Video_captures\FAIR-D2\Camera1\2023-09-05\FAIR-D2_2023-09-05_09-52-20.mp4</v>
      </c>
    </row>
    <row r="603" spans="1:11" ht="14.25" customHeight="1" x14ac:dyDescent="0.25">
      <c r="A603" s="5" t="str">
        <f t="shared" si="66"/>
        <v>FAIR-D2</v>
      </c>
      <c r="B603" s="4">
        <f t="shared" si="67"/>
        <v>45174</v>
      </c>
      <c r="C603" s="9">
        <f t="shared" si="68"/>
        <v>0.59570601851851857</v>
      </c>
      <c r="D603" s="9">
        <f t="shared" si="69"/>
        <v>45174.595706018517</v>
      </c>
      <c r="E603" s="9" t="str">
        <f t="shared" si="71"/>
        <v>2023-09-05</v>
      </c>
      <c r="F603" s="10" t="s">
        <v>2046</v>
      </c>
      <c r="G603" s="10" t="str">
        <f t="shared" si="70"/>
        <v>FAIR-D2_2023-09-05_14-17-49</v>
      </c>
      <c r="H603" s="10">
        <v>12.327</v>
      </c>
      <c r="I603" s="6">
        <v>19848228</v>
      </c>
      <c r="J603" s="6" t="str">
        <f>IF(OR(COUNTIF(Monitoring!E:E, G603) &gt; 0, COUNTIF(Monitoring!H:H, G603) &gt; 0), "yes", "no")</f>
        <v>yes</v>
      </c>
      <c r="K603" s="81" t="str">
        <f t="shared" si="72"/>
        <v>Z:\FAIR_Device_data\Experiment_AugSep_2023\Video_captures\FAIR-D2\Camera1\2023-09-05\FAIR-D2_2023-09-05_14-17-49.mp4</v>
      </c>
    </row>
    <row r="604" spans="1:11" ht="14.25" customHeight="1" x14ac:dyDescent="0.25">
      <c r="A604" s="5" t="str">
        <f t="shared" si="66"/>
        <v>FAIR-D2</v>
      </c>
      <c r="B604" s="4">
        <f t="shared" si="67"/>
        <v>45174</v>
      </c>
      <c r="C604" s="9">
        <f t="shared" si="68"/>
        <v>0.59629629629629632</v>
      </c>
      <c r="D604" s="9">
        <f t="shared" si="69"/>
        <v>45174.596296296295</v>
      </c>
      <c r="E604" s="9" t="str">
        <f t="shared" si="71"/>
        <v>2023-09-05</v>
      </c>
      <c r="F604" s="10" t="s">
        <v>2047</v>
      </c>
      <c r="G604" s="10" t="str">
        <f t="shared" si="70"/>
        <v>FAIR-D2_2023-09-05_14-18-40</v>
      </c>
      <c r="H604" s="10">
        <v>130.541</v>
      </c>
      <c r="I604" s="6">
        <v>245646647</v>
      </c>
      <c r="J604" s="6" t="str">
        <f>IF(OR(COUNTIF(Monitoring!E:E, G604) &gt; 0, COUNTIF(Monitoring!H:H, G604) &gt; 0), "yes", "no")</f>
        <v>yes</v>
      </c>
      <c r="K604" s="81" t="str">
        <f t="shared" si="72"/>
        <v>Z:\FAIR_Device_data\Experiment_AugSep_2023\Video_captures\FAIR-D2\Camera1\2023-09-05\FAIR-D2_2023-09-05_14-18-40.mp4</v>
      </c>
    </row>
    <row r="605" spans="1:11" ht="14.25" customHeight="1" x14ac:dyDescent="0.25">
      <c r="A605" s="5" t="str">
        <f t="shared" si="66"/>
        <v>FAIR-D2</v>
      </c>
      <c r="B605" s="4">
        <f t="shared" si="67"/>
        <v>45175</v>
      </c>
      <c r="C605" s="9">
        <f t="shared" si="68"/>
        <v>0.32229166666666664</v>
      </c>
      <c r="D605" s="9">
        <f t="shared" si="69"/>
        <v>45175.322291666664</v>
      </c>
      <c r="E605" s="9" t="str">
        <f t="shared" si="71"/>
        <v>2023-09-06</v>
      </c>
      <c r="F605" s="10" t="s">
        <v>2048</v>
      </c>
      <c r="G605" s="10" t="str">
        <f t="shared" si="70"/>
        <v>FAIR-D2_2023-09-06_07-44-06</v>
      </c>
      <c r="H605" s="10">
        <v>10.787000000000001</v>
      </c>
      <c r="I605" s="6">
        <v>16925056</v>
      </c>
      <c r="J605" s="6" t="str">
        <f>IF(OR(COUNTIF(Monitoring!E:E, G605) &gt; 0, COUNTIF(Monitoring!H:H, G605) &gt; 0), "yes", "no")</f>
        <v>yes</v>
      </c>
      <c r="K605" s="81" t="str">
        <f t="shared" si="72"/>
        <v>Z:\FAIR_Device_data\Experiment_AugSep_2023\Video_captures\FAIR-D2\Camera1\2023-09-06\FAIR-D2_2023-09-06_07-44-06.mp4</v>
      </c>
    </row>
    <row r="606" spans="1:11" ht="14.25" customHeight="1" x14ac:dyDescent="0.25">
      <c r="A606" s="5" t="str">
        <f t="shared" si="66"/>
        <v>FAIR-D2</v>
      </c>
      <c r="B606" s="4">
        <f t="shared" si="67"/>
        <v>45179</v>
      </c>
      <c r="C606" s="9">
        <f t="shared" si="68"/>
        <v>0.46891203703703704</v>
      </c>
      <c r="D606" s="9">
        <f t="shared" si="69"/>
        <v>45179.468912037039</v>
      </c>
      <c r="E606" s="9" t="str">
        <f t="shared" si="71"/>
        <v>2023-09-10</v>
      </c>
      <c r="F606" s="10" t="s">
        <v>2049</v>
      </c>
      <c r="G606" s="10" t="str">
        <f t="shared" si="70"/>
        <v>FAIR-D2_2023-09-10_11-15-14</v>
      </c>
      <c r="H606" s="10">
        <v>10.552</v>
      </c>
      <c r="I606" s="6">
        <v>16753285</v>
      </c>
      <c r="J606" s="6" t="str">
        <f>IF(OR(COUNTIF(Monitoring!E:E, G606) &gt; 0, COUNTIF(Monitoring!H:H, G606) &gt; 0), "yes", "no")</f>
        <v>no</v>
      </c>
      <c r="K606" s="81" t="str">
        <f t="shared" si="72"/>
        <v>Z:\FAIR_Device_data\Experiment_AugSep_2023\Video_captures\FAIR-D2\Camera1\2023-09-10\FAIR-D2_2023-09-10_11-15-14.mp4</v>
      </c>
    </row>
    <row r="607" spans="1:11" ht="14.25" customHeight="1" x14ac:dyDescent="0.25">
      <c r="A607" s="5" t="str">
        <f t="shared" si="66"/>
        <v>FAIR-D2</v>
      </c>
      <c r="B607" s="4">
        <f t="shared" si="67"/>
        <v>45179</v>
      </c>
      <c r="C607" s="9">
        <f t="shared" si="68"/>
        <v>0.71547453703703701</v>
      </c>
      <c r="D607" s="9">
        <f t="shared" si="69"/>
        <v>45179.715474537035</v>
      </c>
      <c r="E607" s="9" t="str">
        <f t="shared" si="71"/>
        <v>2023-09-10</v>
      </c>
      <c r="F607" s="10" t="s">
        <v>2050</v>
      </c>
      <c r="G607" s="10" t="str">
        <f t="shared" si="70"/>
        <v>FAIR-D2_2023-09-10_17-10-17</v>
      </c>
      <c r="H607" s="10">
        <v>45.448999999999998</v>
      </c>
      <c r="I607" s="6">
        <v>83469995</v>
      </c>
      <c r="J607" s="6" t="str">
        <f>IF(OR(COUNTIF(Monitoring!E:E, G607) &gt; 0, COUNTIF(Monitoring!H:H, G607) &gt; 0), "yes", "no")</f>
        <v>yes</v>
      </c>
      <c r="K607" s="81" t="str">
        <f t="shared" si="72"/>
        <v>Z:\FAIR_Device_data\Experiment_AugSep_2023\Video_captures\FAIR-D2\Camera1\2023-09-10\FAIR-D2_2023-09-10_17-10-17.mp4</v>
      </c>
    </row>
    <row r="608" spans="1:11" ht="14.25" customHeight="1" x14ac:dyDescent="0.25">
      <c r="A608" s="5" t="str">
        <f t="shared" si="66"/>
        <v>FAIR-D2</v>
      </c>
      <c r="B608" s="4">
        <f t="shared" si="67"/>
        <v>45179</v>
      </c>
      <c r="C608" s="9">
        <f t="shared" si="68"/>
        <v>0.7324074074074074</v>
      </c>
      <c r="D608" s="9">
        <f t="shared" si="69"/>
        <v>45179.732407407406</v>
      </c>
      <c r="E608" s="9" t="str">
        <f t="shared" si="71"/>
        <v>2023-09-10</v>
      </c>
      <c r="F608" s="10" t="s">
        <v>2051</v>
      </c>
      <c r="G608" s="10" t="str">
        <f t="shared" si="70"/>
        <v>FAIR-D2_2023-09-10_17-34-40</v>
      </c>
      <c r="H608" s="10">
        <v>10.742000000000001</v>
      </c>
      <c r="I608" s="6">
        <v>17542413</v>
      </c>
      <c r="J608" s="6" t="str">
        <f>IF(OR(COUNTIF(Monitoring!E:E, G608) &gt; 0, COUNTIF(Monitoring!H:H, G608) &gt; 0), "yes", "no")</f>
        <v>yes</v>
      </c>
      <c r="K608" s="81" t="str">
        <f t="shared" si="72"/>
        <v>Z:\FAIR_Device_data\Experiment_AugSep_2023\Video_captures\FAIR-D2\Camera1\2023-09-10\FAIR-D2_2023-09-10_17-34-40.mp4</v>
      </c>
    </row>
    <row r="609" spans="1:11" ht="14.25" customHeight="1" x14ac:dyDescent="0.25">
      <c r="A609" s="5" t="str">
        <f t="shared" si="66"/>
        <v>FAIR-D2</v>
      </c>
      <c r="B609" s="4">
        <f t="shared" si="67"/>
        <v>45180</v>
      </c>
      <c r="C609" s="9">
        <f t="shared" si="68"/>
        <v>0.38291666666666668</v>
      </c>
      <c r="D609" s="9">
        <f t="shared" si="69"/>
        <v>45180.382916666669</v>
      </c>
      <c r="E609" s="9" t="str">
        <f t="shared" si="71"/>
        <v>2023-09-11</v>
      </c>
      <c r="F609" s="10" t="s">
        <v>2052</v>
      </c>
      <c r="G609" s="10" t="str">
        <f t="shared" si="70"/>
        <v>FAIR-D2_2023-09-11_09-11-24</v>
      </c>
      <c r="H609" s="10">
        <v>13.122999999999999</v>
      </c>
      <c r="I609" s="6">
        <v>22012250</v>
      </c>
      <c r="J609" s="6" t="str">
        <f>IF(OR(COUNTIF(Monitoring!E:E, G609) &gt; 0, COUNTIF(Monitoring!H:H, G609) &gt; 0), "yes", "no")</f>
        <v>yes</v>
      </c>
      <c r="K609" s="81" t="str">
        <f t="shared" si="72"/>
        <v>Z:\FAIR_Device_data\Experiment_AugSep_2023\Video_captures\FAIR-D2\Camera1\2023-09-11\FAIR-D2_2023-09-11_09-11-24.mp4</v>
      </c>
    </row>
    <row r="610" spans="1:11" ht="14.25" customHeight="1" x14ac:dyDescent="0.25">
      <c r="A610" s="5" t="str">
        <f t="shared" si="66"/>
        <v>FAIR-D2</v>
      </c>
      <c r="B610" s="4">
        <f t="shared" si="67"/>
        <v>45180</v>
      </c>
      <c r="C610" s="9">
        <f t="shared" si="68"/>
        <v>0.39909722222222221</v>
      </c>
      <c r="D610" s="9">
        <f t="shared" si="69"/>
        <v>45180.399097222224</v>
      </c>
      <c r="E610" s="9" t="str">
        <f t="shared" si="71"/>
        <v>2023-09-11</v>
      </c>
      <c r="F610" s="10" t="s">
        <v>2053</v>
      </c>
      <c r="G610" s="10" t="str">
        <f t="shared" si="70"/>
        <v>FAIR-D2_2023-09-11_09-34-42</v>
      </c>
      <c r="H610" s="10">
        <v>10.901</v>
      </c>
      <c r="I610" s="6">
        <v>17894384</v>
      </c>
      <c r="J610" s="6" t="str">
        <f>IF(OR(COUNTIF(Monitoring!E:E, G610) &gt; 0, COUNTIF(Monitoring!H:H, G610) &gt; 0), "yes", "no")</f>
        <v>yes</v>
      </c>
      <c r="K610" s="81" t="str">
        <f t="shared" si="72"/>
        <v>Z:\FAIR_Device_data\Experiment_AugSep_2023\Video_captures\FAIR-D2\Camera1\2023-09-11\FAIR-D2_2023-09-11_09-34-42.mp4</v>
      </c>
    </row>
    <row r="611" spans="1:11" ht="14.25" customHeight="1" x14ac:dyDescent="0.25">
      <c r="A611" s="5" t="str">
        <f t="shared" si="66"/>
        <v>FAIR-D2</v>
      </c>
      <c r="B611" s="4">
        <f t="shared" si="67"/>
        <v>45180</v>
      </c>
      <c r="C611" s="9">
        <f t="shared" si="68"/>
        <v>0.39988425925925924</v>
      </c>
      <c r="D611" s="9">
        <f t="shared" si="69"/>
        <v>45180.399884259263</v>
      </c>
      <c r="E611" s="9" t="str">
        <f t="shared" si="71"/>
        <v>2023-09-11</v>
      </c>
      <c r="F611" s="10" t="s">
        <v>2054</v>
      </c>
      <c r="G611" s="10" t="str">
        <f t="shared" si="70"/>
        <v>FAIR-D2_2023-09-11_09-35-50</v>
      </c>
      <c r="H611" s="10">
        <v>10.852</v>
      </c>
      <c r="I611" s="6">
        <v>17935451</v>
      </c>
      <c r="J611" s="6" t="str">
        <f>IF(OR(COUNTIF(Monitoring!E:E, G611) &gt; 0, COUNTIF(Monitoring!H:H, G611) &gt; 0), "yes", "no")</f>
        <v>yes</v>
      </c>
      <c r="K611" s="81" t="str">
        <f t="shared" si="72"/>
        <v>Z:\FAIR_Device_data\Experiment_AugSep_2023\Video_captures\FAIR-D2\Camera1\2023-09-11\FAIR-D2_2023-09-11_09-35-50.mp4</v>
      </c>
    </row>
    <row r="612" spans="1:11" ht="14.25" customHeight="1" x14ac:dyDescent="0.25">
      <c r="A612" s="5" t="str">
        <f t="shared" si="66"/>
        <v>FAIR-D2</v>
      </c>
      <c r="B612" s="4">
        <f t="shared" si="67"/>
        <v>45180</v>
      </c>
      <c r="C612" s="9">
        <f t="shared" si="68"/>
        <v>0.40061342592592591</v>
      </c>
      <c r="D612" s="9">
        <f t="shared" si="69"/>
        <v>45180.400613425925</v>
      </c>
      <c r="E612" s="9" t="str">
        <f t="shared" si="71"/>
        <v>2023-09-11</v>
      </c>
      <c r="F612" s="10" t="s">
        <v>2055</v>
      </c>
      <c r="G612" s="10" t="str">
        <f t="shared" si="70"/>
        <v>FAIR-D2_2023-09-11_09-36-53</v>
      </c>
      <c r="H612" s="10">
        <v>11.343</v>
      </c>
      <c r="I612" s="6">
        <v>18747038</v>
      </c>
      <c r="J612" s="6" t="str">
        <f>IF(OR(COUNTIF(Monitoring!E:E, G612) &gt; 0, COUNTIF(Monitoring!H:H, G612) &gt; 0), "yes", "no")</f>
        <v>yes</v>
      </c>
      <c r="K612" s="81" t="str">
        <f t="shared" si="72"/>
        <v>Z:\FAIR_Device_data\Experiment_AugSep_2023\Video_captures\FAIR-D2\Camera1\2023-09-11\FAIR-D2_2023-09-11_09-36-53.mp4</v>
      </c>
    </row>
    <row r="613" spans="1:11" ht="14.25" customHeight="1" x14ac:dyDescent="0.25">
      <c r="A613" s="5" t="str">
        <f t="shared" si="66"/>
        <v>FAIR-D3</v>
      </c>
      <c r="B613" s="4">
        <f t="shared" si="67"/>
        <v>45162</v>
      </c>
      <c r="C613" s="9">
        <f t="shared" si="68"/>
        <v>0.37228009259259259</v>
      </c>
      <c r="D613" s="9">
        <f t="shared" si="69"/>
        <v>45162.37228009259</v>
      </c>
      <c r="E613" s="9" t="str">
        <f t="shared" si="71"/>
        <v>2023-08-24</v>
      </c>
      <c r="F613" s="10" t="s">
        <v>2056</v>
      </c>
      <c r="G613" s="10" t="str">
        <f t="shared" si="70"/>
        <v>FAIR-D3_2023-08-24_08-56-05</v>
      </c>
      <c r="H613" s="10">
        <v>10.449</v>
      </c>
      <c r="I613" s="6">
        <v>17011156</v>
      </c>
      <c r="J613" s="6" t="str">
        <f>IF(OR(COUNTIF(Monitoring!E:E, G613) &gt; 0, COUNTIF(Monitoring!H:H, G613) &gt; 0), "yes", "no")</f>
        <v>no</v>
      </c>
      <c r="K613" s="81" t="str">
        <f t="shared" si="72"/>
        <v>Z:\FAIR_Device_data\Experiment_AugSep_2023\Video_captures\FAIR-D3\Camera1\2023-08-24\FAIR-D3_2023-08-24_08-56-05.mp4</v>
      </c>
    </row>
    <row r="614" spans="1:11" ht="14.25" customHeight="1" x14ac:dyDescent="0.25">
      <c r="A614" s="5" t="str">
        <f t="shared" si="66"/>
        <v>FAIR-D3</v>
      </c>
      <c r="B614" s="4">
        <f t="shared" si="67"/>
        <v>45162</v>
      </c>
      <c r="C614" s="9">
        <f t="shared" si="68"/>
        <v>0.38913194444444443</v>
      </c>
      <c r="D614" s="9">
        <f t="shared" si="69"/>
        <v>45162.389131944445</v>
      </c>
      <c r="E614" s="9" t="str">
        <f t="shared" si="71"/>
        <v>2023-08-24</v>
      </c>
      <c r="F614" s="10" t="s">
        <v>2057</v>
      </c>
      <c r="G614" s="10" t="str">
        <f t="shared" si="70"/>
        <v>FAIR-D3_2023-08-24_09-20-21</v>
      </c>
      <c r="H614" s="10">
        <v>11.294</v>
      </c>
      <c r="I614" s="6">
        <v>19268525</v>
      </c>
      <c r="J614" s="6" t="str">
        <f>IF(OR(COUNTIF(Monitoring!E:E, G614) &gt; 0, COUNTIF(Monitoring!H:H, G614) &gt; 0), "yes", "no")</f>
        <v>yes</v>
      </c>
      <c r="K614" s="81" t="str">
        <f t="shared" si="72"/>
        <v>Z:\FAIR_Device_data\Experiment_AugSep_2023\Video_captures\FAIR-D3\Camera1\2023-08-24\FAIR-D3_2023-08-24_09-20-21.mp4</v>
      </c>
    </row>
    <row r="615" spans="1:11" ht="14.25" customHeight="1" x14ac:dyDescent="0.25">
      <c r="A615" s="5" t="str">
        <f t="shared" si="66"/>
        <v>FAIR-D3</v>
      </c>
      <c r="B615" s="4">
        <f t="shared" si="67"/>
        <v>45162</v>
      </c>
      <c r="C615" s="9">
        <f t="shared" si="68"/>
        <v>0.41502314814814817</v>
      </c>
      <c r="D615" s="9">
        <f t="shared" si="69"/>
        <v>45162.415023148147</v>
      </c>
      <c r="E615" s="9" t="str">
        <f t="shared" si="71"/>
        <v>2023-08-24</v>
      </c>
      <c r="F615" s="10" t="s">
        <v>2058</v>
      </c>
      <c r="G615" s="10" t="str">
        <f t="shared" si="70"/>
        <v>FAIR-D3_2023-08-24_09-57-38</v>
      </c>
      <c r="H615" s="10">
        <v>11.551</v>
      </c>
      <c r="I615" s="6">
        <v>19509882</v>
      </c>
      <c r="J615" s="6" t="str">
        <f>IF(OR(COUNTIF(Monitoring!E:E, G615) &gt; 0, COUNTIF(Monitoring!H:H, G615) &gt; 0), "yes", "no")</f>
        <v>yes</v>
      </c>
      <c r="K615" s="81" t="str">
        <f t="shared" si="72"/>
        <v>Z:\FAIR_Device_data\Experiment_AugSep_2023\Video_captures\FAIR-D3\Camera1\2023-08-24\FAIR-D3_2023-08-24_09-57-38.mp4</v>
      </c>
    </row>
    <row r="616" spans="1:11" ht="14.25" customHeight="1" x14ac:dyDescent="0.25">
      <c r="A616" s="5" t="str">
        <f t="shared" si="66"/>
        <v>FAIR-D3</v>
      </c>
      <c r="B616" s="4">
        <f t="shared" si="67"/>
        <v>45162</v>
      </c>
      <c r="C616" s="9">
        <f t="shared" si="68"/>
        <v>0.41800925925925925</v>
      </c>
      <c r="D616" s="9">
        <f t="shared" si="69"/>
        <v>45162.418009259258</v>
      </c>
      <c r="E616" s="9" t="str">
        <f t="shared" si="71"/>
        <v>2023-08-24</v>
      </c>
      <c r="F616" s="10" t="s">
        <v>2059</v>
      </c>
      <c r="G616" s="10" t="str">
        <f t="shared" si="70"/>
        <v>FAIR-D3_2023-08-24_10-01-56</v>
      </c>
      <c r="H616" s="10">
        <v>10.643000000000001</v>
      </c>
      <c r="I616" s="6">
        <v>17406686</v>
      </c>
      <c r="J616" s="6" t="str">
        <f>IF(OR(COUNTIF(Monitoring!E:E, G616) &gt; 0, COUNTIF(Monitoring!H:H, G616) &gt; 0), "yes", "no")</f>
        <v>no</v>
      </c>
      <c r="K616" s="81" t="str">
        <f t="shared" si="72"/>
        <v>Z:\FAIR_Device_data\Experiment_AugSep_2023\Video_captures\FAIR-D3\Camera1\2023-08-24\FAIR-D3_2023-08-24_10-01-56.mp4</v>
      </c>
    </row>
    <row r="617" spans="1:11" ht="14.25" customHeight="1" x14ac:dyDescent="0.25">
      <c r="A617" s="5" t="str">
        <f t="shared" si="66"/>
        <v>FAIR-D3</v>
      </c>
      <c r="B617" s="4">
        <f t="shared" si="67"/>
        <v>45162</v>
      </c>
      <c r="C617" s="9">
        <f t="shared" si="68"/>
        <v>0.41899305555555555</v>
      </c>
      <c r="D617" s="9">
        <f t="shared" si="69"/>
        <v>45162.418993055559</v>
      </c>
      <c r="E617" s="9" t="str">
        <f t="shared" si="71"/>
        <v>2023-08-24</v>
      </c>
      <c r="F617" s="10" t="s">
        <v>2060</v>
      </c>
      <c r="G617" s="10" t="str">
        <f t="shared" si="70"/>
        <v>FAIR-D3_2023-08-24_10-03-21</v>
      </c>
      <c r="H617" s="10">
        <v>10.727</v>
      </c>
      <c r="I617" s="6">
        <v>17368684</v>
      </c>
      <c r="J617" s="6" t="str">
        <f>IF(OR(COUNTIF(Monitoring!E:E, G617) &gt; 0, COUNTIF(Monitoring!H:H, G617) &gt; 0), "yes", "no")</f>
        <v>yes</v>
      </c>
      <c r="K617" s="81" t="str">
        <f t="shared" si="72"/>
        <v>Z:\FAIR_Device_data\Experiment_AugSep_2023\Video_captures\FAIR-D3\Camera1\2023-08-24\FAIR-D3_2023-08-24_10-03-21.mp4</v>
      </c>
    </row>
    <row r="618" spans="1:11" ht="14.25" customHeight="1" x14ac:dyDescent="0.25">
      <c r="A618" s="5" t="str">
        <f t="shared" si="66"/>
        <v>FAIR-D3</v>
      </c>
      <c r="B618" s="4">
        <f t="shared" si="67"/>
        <v>45162</v>
      </c>
      <c r="C618" s="9">
        <f t="shared" si="68"/>
        <v>0.42254629629629631</v>
      </c>
      <c r="D618" s="9">
        <f t="shared" si="69"/>
        <v>45162.422546296293</v>
      </c>
      <c r="E618" s="9" t="str">
        <f t="shared" si="71"/>
        <v>2023-08-24</v>
      </c>
      <c r="F618" s="10" t="s">
        <v>2061</v>
      </c>
      <c r="G618" s="10" t="str">
        <f t="shared" si="70"/>
        <v>FAIR-D3_2023-08-24_10-08-28</v>
      </c>
      <c r="H618" s="10">
        <v>10.667</v>
      </c>
      <c r="I618" s="6">
        <v>17547102</v>
      </c>
      <c r="J618" s="6" t="str">
        <f>IF(OR(COUNTIF(Monitoring!E:E, G618) &gt; 0, COUNTIF(Monitoring!H:H, G618) &gt; 0), "yes", "no")</f>
        <v>no</v>
      </c>
      <c r="K618" s="81" t="str">
        <f t="shared" si="72"/>
        <v>Z:\FAIR_Device_data\Experiment_AugSep_2023\Video_captures\FAIR-D3\Camera1\2023-08-24\FAIR-D3_2023-08-24_10-08-28.mp4</v>
      </c>
    </row>
    <row r="619" spans="1:11" ht="14.25" customHeight="1" x14ac:dyDescent="0.25">
      <c r="A619" s="5" t="str">
        <f t="shared" si="66"/>
        <v>FAIR-D3</v>
      </c>
      <c r="B619" s="4">
        <f t="shared" si="67"/>
        <v>45162</v>
      </c>
      <c r="C619" s="9">
        <f t="shared" si="68"/>
        <v>0.4253587962962963</v>
      </c>
      <c r="D619" s="9">
        <f t="shared" si="69"/>
        <v>45162.425358796296</v>
      </c>
      <c r="E619" s="9" t="str">
        <f t="shared" si="71"/>
        <v>2023-08-24</v>
      </c>
      <c r="F619" s="10" t="s">
        <v>2062</v>
      </c>
      <c r="G619" s="10" t="str">
        <f t="shared" si="70"/>
        <v>FAIR-D3_2023-08-24_10-12-31</v>
      </c>
      <c r="H619" s="10">
        <v>11.311</v>
      </c>
      <c r="I619" s="6">
        <v>18874360</v>
      </c>
      <c r="J619" s="6" t="str">
        <f>IF(OR(COUNTIF(Monitoring!E:E, G619) &gt; 0, COUNTIF(Monitoring!H:H, G619) &gt; 0), "yes", "no")</f>
        <v>yes</v>
      </c>
      <c r="K619" s="81" t="str">
        <f t="shared" si="72"/>
        <v>Z:\FAIR_Device_data\Experiment_AugSep_2023\Video_captures\FAIR-D3\Camera1\2023-08-24\FAIR-D3_2023-08-24_10-12-31.mp4</v>
      </c>
    </row>
    <row r="620" spans="1:11" ht="14.25" customHeight="1" x14ac:dyDescent="0.25">
      <c r="A620" s="5" t="str">
        <f t="shared" si="66"/>
        <v>FAIR-D3</v>
      </c>
      <c r="B620" s="4">
        <f t="shared" si="67"/>
        <v>45162</v>
      </c>
      <c r="C620" s="9">
        <f t="shared" si="68"/>
        <v>0.42822916666666666</v>
      </c>
      <c r="D620" s="9">
        <f t="shared" si="69"/>
        <v>45162.428229166668</v>
      </c>
      <c r="E620" s="9" t="str">
        <f t="shared" si="71"/>
        <v>2023-08-24</v>
      </c>
      <c r="F620" s="10" t="s">
        <v>2063</v>
      </c>
      <c r="G620" s="10" t="str">
        <f t="shared" si="70"/>
        <v>FAIR-D3_2023-08-24_10-16-39</v>
      </c>
      <c r="H620" s="10">
        <v>20.074000000000002</v>
      </c>
      <c r="I620" s="6">
        <v>36827978</v>
      </c>
      <c r="J620" s="6" t="str">
        <f>IF(OR(COUNTIF(Monitoring!E:E, G620) &gt; 0, COUNTIF(Monitoring!H:H, G620) &gt; 0), "yes", "no")</f>
        <v>yes</v>
      </c>
      <c r="K620" s="81" t="str">
        <f t="shared" si="72"/>
        <v>Z:\FAIR_Device_data\Experiment_AugSep_2023\Video_captures\FAIR-D3\Camera1\2023-08-24\FAIR-D3_2023-08-24_10-16-39.mp4</v>
      </c>
    </row>
    <row r="621" spans="1:11" ht="14.25" customHeight="1" x14ac:dyDescent="0.25">
      <c r="A621" s="5" t="str">
        <f t="shared" si="66"/>
        <v>FAIR-D3</v>
      </c>
      <c r="B621" s="4">
        <f t="shared" si="67"/>
        <v>45162</v>
      </c>
      <c r="C621" s="9">
        <f t="shared" si="68"/>
        <v>0.43344907407407407</v>
      </c>
      <c r="D621" s="9">
        <f t="shared" si="69"/>
        <v>45162.433449074073</v>
      </c>
      <c r="E621" s="9" t="str">
        <f t="shared" si="71"/>
        <v>2023-08-24</v>
      </c>
      <c r="F621" s="10" t="s">
        <v>2064</v>
      </c>
      <c r="G621" s="10" t="str">
        <f t="shared" si="70"/>
        <v>FAIR-D3_2023-08-24_10-24-10</v>
      </c>
      <c r="H621" s="10">
        <v>28.567</v>
      </c>
      <c r="I621" s="6">
        <v>53139454</v>
      </c>
      <c r="J621" s="6" t="str">
        <f>IF(OR(COUNTIF(Monitoring!E:E, G621) &gt; 0, COUNTIF(Monitoring!H:H, G621) &gt; 0), "yes", "no")</f>
        <v>no</v>
      </c>
      <c r="K621" s="81" t="str">
        <f t="shared" si="72"/>
        <v>Z:\FAIR_Device_data\Experiment_AugSep_2023\Video_captures\FAIR-D3\Camera1\2023-08-24\FAIR-D3_2023-08-24_10-24-10.mp4</v>
      </c>
    </row>
    <row r="622" spans="1:11" ht="14.25" customHeight="1" x14ac:dyDescent="0.25">
      <c r="A622" s="5" t="str">
        <f t="shared" si="66"/>
        <v>FAIR-D3</v>
      </c>
      <c r="B622" s="4">
        <f t="shared" si="67"/>
        <v>45162</v>
      </c>
      <c r="C622" s="9">
        <f t="shared" si="68"/>
        <v>0.43410879629629628</v>
      </c>
      <c r="D622" s="9">
        <f t="shared" si="69"/>
        <v>45162.434108796297</v>
      </c>
      <c r="E622" s="9" t="str">
        <f t="shared" si="71"/>
        <v>2023-08-24</v>
      </c>
      <c r="F622" s="10" t="s">
        <v>2065</v>
      </c>
      <c r="G622" s="10" t="str">
        <f t="shared" si="70"/>
        <v>FAIR-D3_2023-08-24_10-25-07</v>
      </c>
      <c r="H622" s="10">
        <v>18.492999999999999</v>
      </c>
      <c r="I622" s="6">
        <v>30666664</v>
      </c>
      <c r="J622" s="6" t="str">
        <f>IF(OR(COUNTIF(Monitoring!E:E, G622) &gt; 0, COUNTIF(Monitoring!H:H, G622) &gt; 0), "yes", "no")</f>
        <v>no</v>
      </c>
      <c r="K622" s="81" t="str">
        <f t="shared" si="72"/>
        <v>Z:\FAIR_Device_data\Experiment_AugSep_2023\Video_captures\FAIR-D3\Camera1\2023-08-24\FAIR-D3_2023-08-24_10-25-07.mp4</v>
      </c>
    </row>
    <row r="623" spans="1:11" ht="14.25" customHeight="1" x14ac:dyDescent="0.25">
      <c r="A623" s="5" t="str">
        <f t="shared" si="66"/>
        <v>FAIR-D3</v>
      </c>
      <c r="B623" s="4">
        <f t="shared" si="67"/>
        <v>45162</v>
      </c>
      <c r="C623" s="9">
        <f t="shared" si="68"/>
        <v>0.43504629629629632</v>
      </c>
      <c r="D623" s="9">
        <f t="shared" si="69"/>
        <v>45162.435046296298</v>
      </c>
      <c r="E623" s="9" t="str">
        <f t="shared" si="71"/>
        <v>2023-08-24</v>
      </c>
      <c r="F623" s="10" t="s">
        <v>2066</v>
      </c>
      <c r="G623" s="10" t="str">
        <f t="shared" si="70"/>
        <v>FAIR-D3_2023-08-24_10-26-28</v>
      </c>
      <c r="H623" s="10">
        <v>59.353000000000002</v>
      </c>
      <c r="I623" s="6">
        <v>104583506</v>
      </c>
      <c r="J623" s="6" t="str">
        <f>IF(OR(COUNTIF(Monitoring!E:E, G623) &gt; 0, COUNTIF(Monitoring!H:H, G623) &gt; 0), "yes", "no")</f>
        <v>yes</v>
      </c>
      <c r="K623" s="81" t="str">
        <f t="shared" si="72"/>
        <v>Z:\FAIR_Device_data\Experiment_AugSep_2023\Video_captures\FAIR-D3\Camera1\2023-08-24\FAIR-D3_2023-08-24_10-26-28.mp4</v>
      </c>
    </row>
    <row r="624" spans="1:11" ht="14.25" customHeight="1" x14ac:dyDescent="0.25">
      <c r="A624" s="5" t="str">
        <f t="shared" si="66"/>
        <v>FAIR-D3</v>
      </c>
      <c r="B624" s="4">
        <f t="shared" si="67"/>
        <v>45162</v>
      </c>
      <c r="C624" s="9">
        <f t="shared" si="68"/>
        <v>0.43622685185185184</v>
      </c>
      <c r="D624" s="9">
        <f t="shared" si="69"/>
        <v>45162.436226851853</v>
      </c>
      <c r="E624" s="9" t="str">
        <f t="shared" si="71"/>
        <v>2023-08-24</v>
      </c>
      <c r="F624" s="10" t="s">
        <v>2067</v>
      </c>
      <c r="G624" s="10" t="str">
        <f t="shared" si="70"/>
        <v>FAIR-D3_2023-08-24_10-28-10</v>
      </c>
      <c r="H624" s="10">
        <v>14.596</v>
      </c>
      <c r="I624" s="6">
        <v>25759901</v>
      </c>
      <c r="J624" s="6" t="str">
        <f>IF(OR(COUNTIF(Monitoring!E:E, G624) &gt; 0, COUNTIF(Monitoring!H:H, G624) &gt; 0), "yes", "no")</f>
        <v>no</v>
      </c>
      <c r="K624" s="81" t="str">
        <f t="shared" si="72"/>
        <v>Z:\FAIR_Device_data\Experiment_AugSep_2023\Video_captures\FAIR-D3\Camera1\2023-08-24\FAIR-D3_2023-08-24_10-28-10.mp4</v>
      </c>
    </row>
    <row r="625" spans="1:11" ht="14.25" customHeight="1" x14ac:dyDescent="0.25">
      <c r="A625" s="5" t="str">
        <f t="shared" si="66"/>
        <v>FAIR-D3</v>
      </c>
      <c r="B625" s="4">
        <f t="shared" si="67"/>
        <v>45162</v>
      </c>
      <c r="C625" s="9">
        <f t="shared" si="68"/>
        <v>0.43675925925925924</v>
      </c>
      <c r="D625" s="9">
        <f t="shared" si="69"/>
        <v>45162.436759259261</v>
      </c>
      <c r="E625" s="9" t="str">
        <f t="shared" si="71"/>
        <v>2023-08-24</v>
      </c>
      <c r="F625" s="10" t="s">
        <v>2068</v>
      </c>
      <c r="G625" s="10" t="str">
        <f t="shared" si="70"/>
        <v>FAIR-D3_2023-08-24_10-28-56</v>
      </c>
      <c r="H625" s="10">
        <v>149.43799999999999</v>
      </c>
      <c r="I625" s="6">
        <v>276102860</v>
      </c>
      <c r="J625" s="6" t="str">
        <f>IF(OR(COUNTIF(Monitoring!E:E, G625) &gt; 0, COUNTIF(Monitoring!H:H, G625) &gt; 0), "yes", "no")</f>
        <v>no</v>
      </c>
      <c r="K625" s="81" t="str">
        <f t="shared" si="72"/>
        <v>Z:\FAIR_Device_data\Experiment_AugSep_2023\Video_captures\FAIR-D3\Camera1\2023-08-24\FAIR-D3_2023-08-24_10-28-56.mp4</v>
      </c>
    </row>
    <row r="626" spans="1:11" ht="14.25" customHeight="1" x14ac:dyDescent="0.25">
      <c r="A626" s="5" t="str">
        <f t="shared" si="66"/>
        <v>FAIR-D3</v>
      </c>
      <c r="B626" s="4">
        <f t="shared" si="67"/>
        <v>45162</v>
      </c>
      <c r="C626" s="9">
        <f t="shared" si="68"/>
        <v>0.43971064814814814</v>
      </c>
      <c r="D626" s="9">
        <f t="shared" si="69"/>
        <v>45162.439710648148</v>
      </c>
      <c r="E626" s="9" t="str">
        <f t="shared" si="71"/>
        <v>2023-08-24</v>
      </c>
      <c r="F626" s="10" t="s">
        <v>2069</v>
      </c>
      <c r="G626" s="10" t="str">
        <f t="shared" si="70"/>
        <v>FAIR-D3_2023-08-24_10-33-11</v>
      </c>
      <c r="H626" s="10">
        <v>11.584</v>
      </c>
      <c r="I626" s="6">
        <v>19457804</v>
      </c>
      <c r="J626" s="6" t="str">
        <f>IF(OR(COUNTIF(Monitoring!E:E, G626) &gt; 0, COUNTIF(Monitoring!H:H, G626) &gt; 0), "yes", "no")</f>
        <v>no</v>
      </c>
      <c r="K626" s="81" t="str">
        <f t="shared" si="72"/>
        <v>Z:\FAIR_Device_data\Experiment_AugSep_2023\Video_captures\FAIR-D3\Camera1\2023-08-24\FAIR-D3_2023-08-24_10-33-11.mp4</v>
      </c>
    </row>
    <row r="627" spans="1:11" ht="14.25" customHeight="1" x14ac:dyDescent="0.25">
      <c r="A627" s="5" t="str">
        <f t="shared" si="66"/>
        <v>FAIR-D3</v>
      </c>
      <c r="B627" s="4">
        <f t="shared" si="67"/>
        <v>45162</v>
      </c>
      <c r="C627" s="9">
        <f t="shared" si="68"/>
        <v>0.44278935185185186</v>
      </c>
      <c r="D627" s="9">
        <f t="shared" si="69"/>
        <v>45162.442789351851</v>
      </c>
      <c r="E627" s="9" t="str">
        <f t="shared" si="71"/>
        <v>2023-08-24</v>
      </c>
      <c r="F627" s="10" t="s">
        <v>2070</v>
      </c>
      <c r="G627" s="10" t="str">
        <f t="shared" si="70"/>
        <v>FAIR-D3_2023-08-24_10-37-37</v>
      </c>
      <c r="H627" s="10">
        <v>36.322000000000003</v>
      </c>
      <c r="I627" s="6">
        <v>61412109</v>
      </c>
      <c r="J627" s="6" t="str">
        <f>IF(OR(COUNTIF(Monitoring!E:E, G627) &gt; 0, COUNTIF(Monitoring!H:H, G627) &gt; 0), "yes", "no")</f>
        <v>yes</v>
      </c>
      <c r="K627" s="81" t="str">
        <f t="shared" si="72"/>
        <v>Z:\FAIR_Device_data\Experiment_AugSep_2023\Video_captures\FAIR-D3\Camera1\2023-08-24\FAIR-D3_2023-08-24_10-37-37.mp4</v>
      </c>
    </row>
    <row r="628" spans="1:11" ht="14.25" customHeight="1" x14ac:dyDescent="0.25">
      <c r="A628" s="5" t="str">
        <f t="shared" si="66"/>
        <v>FAIR-D3</v>
      </c>
      <c r="B628" s="4">
        <f t="shared" si="67"/>
        <v>45162</v>
      </c>
      <c r="C628" s="9">
        <f t="shared" si="68"/>
        <v>0.44690972222222225</v>
      </c>
      <c r="D628" s="9">
        <f t="shared" si="69"/>
        <v>45162.446909722225</v>
      </c>
      <c r="E628" s="9" t="str">
        <f t="shared" si="71"/>
        <v>2023-08-24</v>
      </c>
      <c r="F628" s="10" t="s">
        <v>2071</v>
      </c>
      <c r="G628" s="10" t="str">
        <f t="shared" si="70"/>
        <v>FAIR-D3_2023-08-24_10-43-33</v>
      </c>
      <c r="H628" s="10">
        <v>10.971</v>
      </c>
      <c r="I628" s="6">
        <v>18352820</v>
      </c>
      <c r="J628" s="6" t="str">
        <f>IF(OR(COUNTIF(Monitoring!E:E, G628) &gt; 0, COUNTIF(Monitoring!H:H, G628) &gt; 0), "yes", "no")</f>
        <v>no</v>
      </c>
      <c r="K628" s="81" t="str">
        <f t="shared" si="72"/>
        <v>Z:\FAIR_Device_data\Experiment_AugSep_2023\Video_captures\FAIR-D3\Camera1\2023-08-24\FAIR-D3_2023-08-24_10-43-33.mp4</v>
      </c>
    </row>
    <row r="629" spans="1:11" ht="14.25" customHeight="1" x14ac:dyDescent="0.25">
      <c r="A629" s="5" t="str">
        <f t="shared" si="66"/>
        <v>FAIR-D3</v>
      </c>
      <c r="B629" s="4">
        <f t="shared" si="67"/>
        <v>45162</v>
      </c>
      <c r="C629" s="9">
        <f t="shared" si="68"/>
        <v>0.44884259259259257</v>
      </c>
      <c r="D629" s="9">
        <f t="shared" si="69"/>
        <v>45162.448842592596</v>
      </c>
      <c r="E629" s="9" t="str">
        <f t="shared" si="71"/>
        <v>2023-08-24</v>
      </c>
      <c r="F629" s="10" t="s">
        <v>2072</v>
      </c>
      <c r="G629" s="10" t="str">
        <f t="shared" si="70"/>
        <v>FAIR-D3_2023-08-24_10-46-20</v>
      </c>
      <c r="H629" s="10">
        <v>21.22</v>
      </c>
      <c r="I629" s="6">
        <v>34798906</v>
      </c>
      <c r="J629" s="6" t="str">
        <f>IF(OR(COUNTIF(Monitoring!E:E, G629) &gt; 0, COUNTIF(Monitoring!H:H, G629) &gt; 0), "yes", "no")</f>
        <v>yes</v>
      </c>
      <c r="K629" s="81" t="str">
        <f t="shared" si="72"/>
        <v>Z:\FAIR_Device_data\Experiment_AugSep_2023\Video_captures\FAIR-D3\Camera1\2023-08-24\FAIR-D3_2023-08-24_10-46-20.mp4</v>
      </c>
    </row>
    <row r="630" spans="1:11" ht="14.25" customHeight="1" x14ac:dyDescent="0.25">
      <c r="A630" s="5" t="str">
        <f t="shared" si="66"/>
        <v>FAIR-D3</v>
      </c>
      <c r="B630" s="4">
        <f t="shared" si="67"/>
        <v>45162</v>
      </c>
      <c r="C630" s="9">
        <f t="shared" si="68"/>
        <v>0.45750000000000002</v>
      </c>
      <c r="D630" s="9">
        <f t="shared" si="69"/>
        <v>45162.457499999997</v>
      </c>
      <c r="E630" s="9" t="str">
        <f t="shared" si="71"/>
        <v>2023-08-24</v>
      </c>
      <c r="F630" s="10" t="s">
        <v>2073</v>
      </c>
      <c r="G630" s="10" t="str">
        <f t="shared" si="70"/>
        <v>FAIR-D3_2023-08-24_10-58-48</v>
      </c>
      <c r="H630" s="10">
        <v>82.274000000000001</v>
      </c>
      <c r="I630" s="6">
        <v>151427151</v>
      </c>
      <c r="J630" s="6" t="str">
        <f>IF(OR(COUNTIF(Monitoring!E:E, G630) &gt; 0, COUNTIF(Monitoring!H:H, G630) &gt; 0), "yes", "no")</f>
        <v>yes</v>
      </c>
      <c r="K630" s="81" t="str">
        <f t="shared" si="72"/>
        <v>Z:\FAIR_Device_data\Experiment_AugSep_2023\Video_captures\FAIR-D3\Camera1\2023-08-24\FAIR-D3_2023-08-24_10-58-48.mp4</v>
      </c>
    </row>
    <row r="631" spans="1:11" ht="14.25" customHeight="1" x14ac:dyDescent="0.25">
      <c r="A631" s="5" t="str">
        <f t="shared" si="66"/>
        <v>FAIR-D3</v>
      </c>
      <c r="B631" s="4">
        <f t="shared" si="67"/>
        <v>45162</v>
      </c>
      <c r="C631" s="9">
        <f t="shared" si="68"/>
        <v>0.48015046296296299</v>
      </c>
      <c r="D631" s="9">
        <f t="shared" si="69"/>
        <v>45162.480150462965</v>
      </c>
      <c r="E631" s="9" t="str">
        <f t="shared" si="71"/>
        <v>2023-08-24</v>
      </c>
      <c r="F631" s="10" t="s">
        <v>2074</v>
      </c>
      <c r="G631" s="10" t="str">
        <f t="shared" si="70"/>
        <v>FAIR-D3_2023-08-24_11-31-25</v>
      </c>
      <c r="H631" s="10">
        <v>34.579000000000001</v>
      </c>
      <c r="I631" s="6">
        <v>60275973</v>
      </c>
      <c r="J631" s="6" t="str">
        <f>IF(OR(COUNTIF(Monitoring!E:E, G631) &gt; 0, COUNTIF(Monitoring!H:H, G631) &gt; 0), "yes", "no")</f>
        <v>yes</v>
      </c>
      <c r="K631" s="81" t="str">
        <f t="shared" si="72"/>
        <v>Z:\FAIR_Device_data\Experiment_AugSep_2023\Video_captures\FAIR-D3\Camera1\2023-08-24\FAIR-D3_2023-08-24_11-31-25.mp4</v>
      </c>
    </row>
    <row r="632" spans="1:11" ht="14.25" customHeight="1" x14ac:dyDescent="0.25">
      <c r="A632" s="5" t="str">
        <f t="shared" si="66"/>
        <v>FAIR-D3</v>
      </c>
      <c r="B632" s="4">
        <f t="shared" si="67"/>
        <v>45162</v>
      </c>
      <c r="C632" s="9">
        <f t="shared" si="68"/>
        <v>0.4914351851851852</v>
      </c>
      <c r="D632" s="9">
        <f t="shared" si="69"/>
        <v>45162.491435185184</v>
      </c>
      <c r="E632" s="9" t="str">
        <f t="shared" si="71"/>
        <v>2023-08-24</v>
      </c>
      <c r="F632" s="10" t="s">
        <v>2075</v>
      </c>
      <c r="G632" s="10" t="str">
        <f t="shared" si="70"/>
        <v>FAIR-D3_2023-08-24_11-47-40</v>
      </c>
      <c r="H632" s="10">
        <v>10.952999999999999</v>
      </c>
      <c r="I632" s="6">
        <v>18251790</v>
      </c>
      <c r="J632" s="6" t="str">
        <f>IF(OR(COUNTIF(Monitoring!E:E, G632) &gt; 0, COUNTIF(Monitoring!H:H, G632) &gt; 0), "yes", "no")</f>
        <v>yes</v>
      </c>
      <c r="K632" s="81" t="str">
        <f t="shared" si="72"/>
        <v>Z:\FAIR_Device_data\Experiment_AugSep_2023\Video_captures\FAIR-D3\Camera1\2023-08-24\FAIR-D3_2023-08-24_11-47-40.mp4</v>
      </c>
    </row>
    <row r="633" spans="1:11" ht="14.25" customHeight="1" x14ac:dyDescent="0.25">
      <c r="A633" s="5" t="str">
        <f t="shared" si="66"/>
        <v>FAIR-D3</v>
      </c>
      <c r="B633" s="4">
        <f t="shared" si="67"/>
        <v>45162</v>
      </c>
      <c r="C633" s="9">
        <f t="shared" si="68"/>
        <v>0.50899305555555552</v>
      </c>
      <c r="D633" s="9">
        <f t="shared" si="69"/>
        <v>45162.508993055555</v>
      </c>
      <c r="E633" s="9" t="str">
        <f t="shared" si="71"/>
        <v>2023-08-24</v>
      </c>
      <c r="F633" s="10" t="s">
        <v>2076</v>
      </c>
      <c r="G633" s="10" t="str">
        <f t="shared" si="70"/>
        <v>FAIR-D3_2023-08-24_12-12-57</v>
      </c>
      <c r="H633" s="10">
        <v>44.76</v>
      </c>
      <c r="I633" s="6">
        <v>77433992</v>
      </c>
      <c r="J633" s="6" t="str">
        <f>IF(OR(COUNTIF(Monitoring!E:E, G633) &gt; 0, COUNTIF(Monitoring!H:H, G633) &gt; 0), "yes", "no")</f>
        <v>yes</v>
      </c>
      <c r="K633" s="81" t="str">
        <f t="shared" si="72"/>
        <v>Z:\FAIR_Device_data\Experiment_AugSep_2023\Video_captures\FAIR-D3\Camera1\2023-08-24\FAIR-D3_2023-08-24_12-12-57.mp4</v>
      </c>
    </row>
    <row r="634" spans="1:11" ht="14.25" customHeight="1" x14ac:dyDescent="0.25">
      <c r="A634" s="5" t="str">
        <f t="shared" si="66"/>
        <v>FAIR-D3</v>
      </c>
      <c r="B634" s="4">
        <f t="shared" si="67"/>
        <v>45162</v>
      </c>
      <c r="C634" s="9">
        <f t="shared" si="68"/>
        <v>0.59515046296296292</v>
      </c>
      <c r="D634" s="9">
        <f t="shared" si="69"/>
        <v>45162.595150462963</v>
      </c>
      <c r="E634" s="9" t="str">
        <f t="shared" si="71"/>
        <v>2023-08-24</v>
      </c>
      <c r="F634" s="10" t="s">
        <v>2077</v>
      </c>
      <c r="G634" s="10" t="str">
        <f t="shared" si="70"/>
        <v>FAIR-D3_2023-08-24_14-17-01</v>
      </c>
      <c r="H634" s="10">
        <v>13.37</v>
      </c>
      <c r="I634" s="6">
        <v>23166601</v>
      </c>
      <c r="J634" s="6" t="str">
        <f>IF(OR(COUNTIF(Monitoring!E:E, G634) &gt; 0, COUNTIF(Monitoring!H:H, G634) &gt; 0), "yes", "no")</f>
        <v>yes</v>
      </c>
      <c r="K634" s="81" t="str">
        <f t="shared" si="72"/>
        <v>Z:\FAIR_Device_data\Experiment_AugSep_2023\Video_captures\FAIR-D3\Camera1\2023-08-24\FAIR-D3_2023-08-24_14-17-01.mp4</v>
      </c>
    </row>
    <row r="635" spans="1:11" ht="14.25" customHeight="1" x14ac:dyDescent="0.25">
      <c r="A635" s="5" t="str">
        <f t="shared" si="66"/>
        <v>FAIR-D3</v>
      </c>
      <c r="B635" s="4">
        <f t="shared" si="67"/>
        <v>45162</v>
      </c>
      <c r="C635" s="9">
        <f t="shared" si="68"/>
        <v>0.60440972222222222</v>
      </c>
      <c r="D635" s="9">
        <f t="shared" si="69"/>
        <v>45162.604409722226</v>
      </c>
      <c r="E635" s="9" t="str">
        <f t="shared" si="71"/>
        <v>2023-08-24</v>
      </c>
      <c r="F635" s="10" t="s">
        <v>2078</v>
      </c>
      <c r="G635" s="10" t="str">
        <f t="shared" si="70"/>
        <v>FAIR-D3_2023-08-24_14-30-21</v>
      </c>
      <c r="H635" s="10">
        <v>10.254</v>
      </c>
      <c r="I635" s="6">
        <v>16600327</v>
      </c>
      <c r="J635" s="6" t="str">
        <f>IF(OR(COUNTIF(Monitoring!E:E, G635) &gt; 0, COUNTIF(Monitoring!H:H, G635) &gt; 0), "yes", "no")</f>
        <v>yes</v>
      </c>
      <c r="K635" s="81" t="str">
        <f t="shared" si="72"/>
        <v>Z:\FAIR_Device_data\Experiment_AugSep_2023\Video_captures\FAIR-D3\Camera1\2023-08-24\FAIR-D3_2023-08-24_14-30-21.mp4</v>
      </c>
    </row>
    <row r="636" spans="1:11" ht="14.25" customHeight="1" x14ac:dyDescent="0.25">
      <c r="A636" s="5" t="str">
        <f t="shared" si="66"/>
        <v>FAIR-D3</v>
      </c>
      <c r="B636" s="4">
        <f t="shared" si="67"/>
        <v>45162</v>
      </c>
      <c r="C636" s="9">
        <f t="shared" si="68"/>
        <v>0.64459490740740744</v>
      </c>
      <c r="D636" s="9">
        <f t="shared" si="69"/>
        <v>45162.644594907404</v>
      </c>
      <c r="E636" s="9" t="str">
        <f t="shared" si="71"/>
        <v>2023-08-24</v>
      </c>
      <c r="F636" s="10" t="s">
        <v>2079</v>
      </c>
      <c r="G636" s="10" t="str">
        <f t="shared" si="70"/>
        <v>FAIR-D3_2023-08-24_15-28-13</v>
      </c>
      <c r="H636" s="10">
        <v>25.013000000000002</v>
      </c>
      <c r="I636" s="6">
        <v>42302836</v>
      </c>
      <c r="J636" s="6" t="str">
        <f>IF(OR(COUNTIF(Monitoring!E:E, G636) &gt; 0, COUNTIF(Monitoring!H:H, G636) &gt; 0), "yes", "no")</f>
        <v>yes</v>
      </c>
      <c r="K636" s="81" t="str">
        <f t="shared" si="72"/>
        <v>Z:\FAIR_Device_data\Experiment_AugSep_2023\Video_captures\FAIR-D3\Camera1\2023-08-24\FAIR-D3_2023-08-24_15-28-13.mp4</v>
      </c>
    </row>
    <row r="637" spans="1:11" ht="14.25" customHeight="1" x14ac:dyDescent="0.25">
      <c r="A637" s="5" t="str">
        <f t="shared" si="66"/>
        <v>FAIR-D3</v>
      </c>
      <c r="B637" s="4">
        <f t="shared" si="67"/>
        <v>45162</v>
      </c>
      <c r="C637" s="9">
        <f t="shared" si="68"/>
        <v>0.66853009259259255</v>
      </c>
      <c r="D637" s="9">
        <f t="shared" si="69"/>
        <v>45162.668530092589</v>
      </c>
      <c r="E637" s="9" t="str">
        <f t="shared" si="71"/>
        <v>2023-08-24</v>
      </c>
      <c r="F637" s="10" t="s">
        <v>2080</v>
      </c>
      <c r="G637" s="10" t="str">
        <f t="shared" si="70"/>
        <v>FAIR-D3_2023-08-24_16-02-41</v>
      </c>
      <c r="H637" s="10">
        <v>18.771000000000001</v>
      </c>
      <c r="I637" s="6">
        <v>33415101</v>
      </c>
      <c r="J637" s="6" t="str">
        <f>IF(OR(COUNTIF(Monitoring!E:E, G637) &gt; 0, COUNTIF(Monitoring!H:H, G637) &gt; 0), "yes", "no")</f>
        <v>yes</v>
      </c>
      <c r="K637" s="81" t="str">
        <f t="shared" si="72"/>
        <v>Z:\FAIR_Device_data\Experiment_AugSep_2023\Video_captures\FAIR-D3\Camera1\2023-08-24\FAIR-D3_2023-08-24_16-02-41.mp4</v>
      </c>
    </row>
    <row r="638" spans="1:11" ht="14.25" customHeight="1" x14ac:dyDescent="0.25">
      <c r="A638" s="5" t="str">
        <f t="shared" si="66"/>
        <v>FAIR-D3</v>
      </c>
      <c r="B638" s="4">
        <f t="shared" si="67"/>
        <v>45162</v>
      </c>
      <c r="C638" s="9">
        <f t="shared" si="68"/>
        <v>0.6827199074074074</v>
      </c>
      <c r="D638" s="9">
        <f t="shared" si="69"/>
        <v>45162.682719907411</v>
      </c>
      <c r="E638" s="9" t="str">
        <f t="shared" si="71"/>
        <v>2023-08-24</v>
      </c>
      <c r="F638" s="10" t="s">
        <v>2081</v>
      </c>
      <c r="G638" s="10" t="str">
        <f t="shared" si="70"/>
        <v>FAIR-D3_2023-08-24_16-23-07</v>
      </c>
      <c r="H638" s="10">
        <v>15.089</v>
      </c>
      <c r="I638" s="6">
        <v>25457733</v>
      </c>
      <c r="J638" s="6" t="str">
        <f>IF(OR(COUNTIF(Monitoring!E:E, G638) &gt; 0, COUNTIF(Monitoring!H:H, G638) &gt; 0), "yes", "no")</f>
        <v>yes</v>
      </c>
      <c r="K638" s="81" t="str">
        <f t="shared" si="72"/>
        <v>Z:\FAIR_Device_data\Experiment_AugSep_2023\Video_captures\FAIR-D3\Camera1\2023-08-24\FAIR-D3_2023-08-24_16-23-07.mp4</v>
      </c>
    </row>
    <row r="639" spans="1:11" ht="14.25" customHeight="1" x14ac:dyDescent="0.25">
      <c r="A639" s="5" t="str">
        <f t="shared" si="66"/>
        <v>FAIR-D3</v>
      </c>
      <c r="B639" s="4">
        <f t="shared" si="67"/>
        <v>45162</v>
      </c>
      <c r="C639" s="9">
        <f t="shared" si="68"/>
        <v>0.74535879629629631</v>
      </c>
      <c r="D639" s="9">
        <f t="shared" si="69"/>
        <v>45162.745358796295</v>
      </c>
      <c r="E639" s="9" t="str">
        <f t="shared" si="71"/>
        <v>2023-08-24</v>
      </c>
      <c r="F639" s="10" t="s">
        <v>2082</v>
      </c>
      <c r="G639" s="10" t="str">
        <f t="shared" si="70"/>
        <v>FAIR-D3_2023-08-24_17-53-19</v>
      </c>
      <c r="H639" s="10">
        <v>43.283999999999999</v>
      </c>
      <c r="I639" s="6">
        <v>77281228</v>
      </c>
      <c r="J639" s="6" t="str">
        <f>IF(OR(COUNTIF(Monitoring!E:E, G639) &gt; 0, COUNTIF(Monitoring!H:H, G639) &gt; 0), "yes", "no")</f>
        <v>yes</v>
      </c>
      <c r="K639" s="81" t="str">
        <f t="shared" si="72"/>
        <v>Z:\FAIR_Device_data\Experiment_AugSep_2023\Video_captures\FAIR-D3\Camera1\2023-08-24\FAIR-D3_2023-08-24_17-53-19.mp4</v>
      </c>
    </row>
    <row r="640" spans="1:11" ht="14.25" customHeight="1" x14ac:dyDescent="0.25">
      <c r="A640" s="5" t="str">
        <f t="shared" si="66"/>
        <v>FAIR-D3</v>
      </c>
      <c r="B640" s="4">
        <f t="shared" si="67"/>
        <v>45162</v>
      </c>
      <c r="C640" s="9">
        <f t="shared" si="68"/>
        <v>0.75731481481481477</v>
      </c>
      <c r="D640" s="9">
        <f t="shared" si="69"/>
        <v>45162.757314814815</v>
      </c>
      <c r="E640" s="9" t="str">
        <f t="shared" si="71"/>
        <v>2023-08-24</v>
      </c>
      <c r="F640" s="10" t="s">
        <v>2083</v>
      </c>
      <c r="G640" s="10" t="str">
        <f t="shared" si="70"/>
        <v>FAIR-D3_2023-08-24_18-10-32</v>
      </c>
      <c r="H640" s="10">
        <v>24.216999999999999</v>
      </c>
      <c r="I640" s="6">
        <v>45278775</v>
      </c>
      <c r="J640" s="6" t="str">
        <f>IF(OR(COUNTIF(Monitoring!E:E, G640) &gt; 0, COUNTIF(Monitoring!H:H, G640) &gt; 0), "yes", "no")</f>
        <v>yes</v>
      </c>
      <c r="K640" s="81" t="str">
        <f t="shared" si="72"/>
        <v>Z:\FAIR_Device_data\Experiment_AugSep_2023\Video_captures\FAIR-D3\Camera1\2023-08-24\FAIR-D3_2023-08-24_18-10-32.mp4</v>
      </c>
    </row>
    <row r="641" spans="1:11" ht="14.25" customHeight="1" x14ac:dyDescent="0.25">
      <c r="A641" s="5" t="str">
        <f t="shared" si="66"/>
        <v>FAIR-D3</v>
      </c>
      <c r="B641" s="4">
        <f t="shared" si="67"/>
        <v>45162</v>
      </c>
      <c r="C641" s="9">
        <f t="shared" si="68"/>
        <v>0.75880787037037034</v>
      </c>
      <c r="D641" s="9">
        <f t="shared" si="69"/>
        <v>45162.75880787037</v>
      </c>
      <c r="E641" s="9" t="str">
        <f t="shared" si="71"/>
        <v>2023-08-24</v>
      </c>
      <c r="F641" s="10" t="s">
        <v>2084</v>
      </c>
      <c r="G641" s="10" t="str">
        <f t="shared" si="70"/>
        <v>FAIR-D3_2023-08-24_18-12-41</v>
      </c>
      <c r="H641" s="10">
        <v>38.893999999999998</v>
      </c>
      <c r="I641" s="6">
        <v>71939478</v>
      </c>
      <c r="J641" s="6" t="str">
        <f>IF(OR(COUNTIF(Monitoring!E:E, G641) &gt; 0, COUNTIF(Monitoring!H:H, G641) &gt; 0), "yes", "no")</f>
        <v>yes</v>
      </c>
      <c r="K641" s="81" t="str">
        <f t="shared" si="72"/>
        <v>Z:\FAIR_Device_data\Experiment_AugSep_2023\Video_captures\FAIR-D3\Camera1\2023-08-24\FAIR-D3_2023-08-24_18-12-41.mp4</v>
      </c>
    </row>
    <row r="642" spans="1:11" ht="14.25" customHeight="1" x14ac:dyDescent="0.25">
      <c r="A642" s="5" t="str">
        <f t="shared" ref="A642:A705" si="73">+LEFT(G642,7)</f>
        <v>FAIR-D3</v>
      </c>
      <c r="B642" s="4">
        <f t="shared" ref="B642:B705" si="74">VALUE(MID(G642,FIND("_",G642)+1,10))</f>
        <v>45162</v>
      </c>
      <c r="C642" s="9">
        <f t="shared" ref="C642:C705" si="75">IF(ISBLANK(G642),"",TIME(LEFT(RIGHT(G642,8),2),LEFT(RIGHT(G642,5),2),RIGHT(G642,2)))</f>
        <v>0.76855324074074072</v>
      </c>
      <c r="D642" s="9">
        <f t="shared" ref="D642:D705" si="76">+B642+C642</f>
        <v>45162.768553240741</v>
      </c>
      <c r="E642" s="9" t="str">
        <f t="shared" si="71"/>
        <v>2023-08-24</v>
      </c>
      <c r="F642" s="10" t="s">
        <v>2085</v>
      </c>
      <c r="G642" s="10" t="str">
        <f t="shared" ref="G642:G705" si="77">+LEFT(F642,27)</f>
        <v>FAIR-D3_2023-08-24_18-26-43</v>
      </c>
      <c r="H642" s="10">
        <v>16.309000000000001</v>
      </c>
      <c r="I642" s="6">
        <v>29218400</v>
      </c>
      <c r="J642" s="6" t="str">
        <f>IF(OR(COUNTIF(Monitoring!E:E, G642) &gt; 0, COUNTIF(Monitoring!H:H, G642) &gt; 0), "yes", "no")</f>
        <v>yes</v>
      </c>
      <c r="K642" s="81" t="str">
        <f t="shared" si="72"/>
        <v>Z:\FAIR_Device_data\Experiment_AugSep_2023\Video_captures\FAIR-D3\Camera1\2023-08-24\FAIR-D3_2023-08-24_18-26-43.mp4</v>
      </c>
    </row>
    <row r="643" spans="1:11" ht="14.25" customHeight="1" x14ac:dyDescent="0.25">
      <c r="A643" s="5" t="str">
        <f t="shared" si="73"/>
        <v>FAIR-D3</v>
      </c>
      <c r="B643" s="4">
        <f t="shared" si="74"/>
        <v>45166</v>
      </c>
      <c r="C643" s="9">
        <f t="shared" si="75"/>
        <v>0.33651620370370372</v>
      </c>
      <c r="D643" s="9">
        <f t="shared" si="76"/>
        <v>45166.336516203701</v>
      </c>
      <c r="E643" s="9" t="str">
        <f t="shared" ref="E643:E706" si="78">+_xlfn.CONCAT(YEAR(B643),"-",TEXT(MONTH(B643),"00"),"-",TEXT(DAY(B643),"00"))</f>
        <v>2023-08-28</v>
      </c>
      <c r="F643" s="10" t="s">
        <v>2086</v>
      </c>
      <c r="G643" s="10" t="str">
        <f t="shared" si="77"/>
        <v>FAIR-D3_2023-08-28_08-04-35</v>
      </c>
      <c r="H643" s="10">
        <v>12.32</v>
      </c>
      <c r="I643" s="6">
        <v>21074800</v>
      </c>
      <c r="J643" s="6" t="str">
        <f>IF(OR(COUNTIF(Monitoring!E:E, G643) &gt; 0, COUNTIF(Monitoring!H:H, G643) &gt; 0), "yes", "no")</f>
        <v>no</v>
      </c>
      <c r="K643" s="81" t="str">
        <f t="shared" ref="K643:K706" si="79">HYPERLINK(_xlfn.CONCAT("Z:\FAIR_Device_data\Experiment_AugSep_2023","\","Video_captures","\",A643,"\","Camera1","\",E643,"\",F643))</f>
        <v>Z:\FAIR_Device_data\Experiment_AugSep_2023\Video_captures\FAIR-D3\Camera1\2023-08-28\FAIR-D3_2023-08-28_08-04-35.mp4</v>
      </c>
    </row>
    <row r="644" spans="1:11" ht="14.25" customHeight="1" x14ac:dyDescent="0.25">
      <c r="A644" s="5" t="str">
        <f t="shared" si="73"/>
        <v>FAIR-D3</v>
      </c>
      <c r="B644" s="4">
        <f t="shared" si="74"/>
        <v>45166</v>
      </c>
      <c r="C644" s="9">
        <f t="shared" si="75"/>
        <v>0.34114583333333331</v>
      </c>
      <c r="D644" s="9">
        <f t="shared" si="76"/>
        <v>45166.341145833336</v>
      </c>
      <c r="E644" s="9" t="str">
        <f t="shared" si="78"/>
        <v>2023-08-28</v>
      </c>
      <c r="F644" s="10" t="s">
        <v>2087</v>
      </c>
      <c r="G644" s="10" t="str">
        <f t="shared" si="77"/>
        <v>FAIR-D3_2023-08-28_08-11-15</v>
      </c>
      <c r="H644" s="10">
        <v>63.691000000000003</v>
      </c>
      <c r="I644" s="6">
        <v>118188947</v>
      </c>
      <c r="J644" s="6" t="str">
        <f>IF(OR(COUNTIF(Monitoring!E:E, G644) &gt; 0, COUNTIF(Monitoring!H:H, G644) &gt; 0), "yes", "no")</f>
        <v>yes</v>
      </c>
      <c r="K644" s="81" t="str">
        <f t="shared" si="79"/>
        <v>Z:\FAIR_Device_data\Experiment_AugSep_2023\Video_captures\FAIR-D3\Camera1\2023-08-28\FAIR-D3_2023-08-28_08-11-15.mp4</v>
      </c>
    </row>
    <row r="645" spans="1:11" ht="14.25" customHeight="1" x14ac:dyDescent="0.25">
      <c r="A645" s="5" t="str">
        <f t="shared" si="73"/>
        <v>FAIR-D3</v>
      </c>
      <c r="B645" s="4">
        <f t="shared" si="74"/>
        <v>45166</v>
      </c>
      <c r="C645" s="9">
        <f t="shared" si="75"/>
        <v>0.34238425925925925</v>
      </c>
      <c r="D645" s="9">
        <f t="shared" si="76"/>
        <v>45166.34238425926</v>
      </c>
      <c r="E645" s="9" t="str">
        <f t="shared" si="78"/>
        <v>2023-08-28</v>
      </c>
      <c r="F645" s="10" t="s">
        <v>2088</v>
      </c>
      <c r="G645" s="10" t="str">
        <f t="shared" si="77"/>
        <v>FAIR-D3_2023-08-28_08-13-02</v>
      </c>
      <c r="H645" s="10">
        <v>26.547999999999998</v>
      </c>
      <c r="I645" s="6">
        <v>49236957</v>
      </c>
      <c r="J645" s="6" t="str">
        <f>IF(OR(COUNTIF(Monitoring!E:E, G645) &gt; 0, COUNTIF(Monitoring!H:H, G645) &gt; 0), "yes", "no")</f>
        <v>yes</v>
      </c>
      <c r="K645" s="81" t="str">
        <f t="shared" si="79"/>
        <v>Z:\FAIR_Device_data\Experiment_AugSep_2023\Video_captures\FAIR-D3\Camera1\2023-08-28\FAIR-D3_2023-08-28_08-13-02.mp4</v>
      </c>
    </row>
    <row r="646" spans="1:11" ht="14.25" customHeight="1" x14ac:dyDescent="0.25">
      <c r="A646" s="5" t="str">
        <f t="shared" si="73"/>
        <v>FAIR-D3</v>
      </c>
      <c r="B646" s="4">
        <f t="shared" si="74"/>
        <v>45166</v>
      </c>
      <c r="C646" s="9">
        <f t="shared" si="75"/>
        <v>0.38267361111111109</v>
      </c>
      <c r="D646" s="9">
        <f t="shared" si="76"/>
        <v>45166.382673611108</v>
      </c>
      <c r="E646" s="9" t="str">
        <f t="shared" si="78"/>
        <v>2023-08-28</v>
      </c>
      <c r="F646" s="10" t="s">
        <v>2089</v>
      </c>
      <c r="G646" s="10" t="str">
        <f t="shared" si="77"/>
        <v>FAIR-D3_2023-08-28_09-11-03</v>
      </c>
      <c r="H646" s="10">
        <v>22.03</v>
      </c>
      <c r="I646" s="6">
        <v>40318204</v>
      </c>
      <c r="J646" s="6" t="str">
        <f>IF(OR(COUNTIF(Monitoring!E:E, G646) &gt; 0, COUNTIF(Monitoring!H:H, G646) &gt; 0), "yes", "no")</f>
        <v>yes</v>
      </c>
      <c r="K646" s="81" t="str">
        <f t="shared" si="79"/>
        <v>Z:\FAIR_Device_data\Experiment_AugSep_2023\Video_captures\FAIR-D3\Camera1\2023-08-28\FAIR-D3_2023-08-28_09-11-03.mp4</v>
      </c>
    </row>
    <row r="647" spans="1:11" ht="14.25" customHeight="1" x14ac:dyDescent="0.25">
      <c r="A647" s="5" t="str">
        <f t="shared" si="73"/>
        <v>FAIR-D3</v>
      </c>
      <c r="B647" s="4">
        <f t="shared" si="74"/>
        <v>45166</v>
      </c>
      <c r="C647" s="9">
        <f t="shared" si="75"/>
        <v>0.3934375</v>
      </c>
      <c r="D647" s="9">
        <f t="shared" si="76"/>
        <v>45166.393437500003</v>
      </c>
      <c r="E647" s="9" t="str">
        <f t="shared" si="78"/>
        <v>2023-08-28</v>
      </c>
      <c r="F647" s="10" t="s">
        <v>2090</v>
      </c>
      <c r="G647" s="10" t="str">
        <f t="shared" si="77"/>
        <v>FAIR-D3_2023-08-28_09-26-33</v>
      </c>
      <c r="H647" s="10">
        <v>20.788</v>
      </c>
      <c r="I647" s="6">
        <v>38396554</v>
      </c>
      <c r="J647" s="6" t="str">
        <f>IF(OR(COUNTIF(Monitoring!E:E, G647) &gt; 0, COUNTIF(Monitoring!H:H, G647) &gt; 0), "yes", "no")</f>
        <v>no</v>
      </c>
      <c r="K647" s="81" t="str">
        <f t="shared" si="79"/>
        <v>Z:\FAIR_Device_data\Experiment_AugSep_2023\Video_captures\FAIR-D3\Camera1\2023-08-28\FAIR-D3_2023-08-28_09-26-33.mp4</v>
      </c>
    </row>
    <row r="648" spans="1:11" ht="14.25" customHeight="1" x14ac:dyDescent="0.25">
      <c r="A648" s="5" t="str">
        <f t="shared" si="73"/>
        <v>FAIR-D3</v>
      </c>
      <c r="B648" s="4">
        <f t="shared" si="74"/>
        <v>45166</v>
      </c>
      <c r="C648" s="9">
        <f t="shared" si="75"/>
        <v>0.39408564814814817</v>
      </c>
      <c r="D648" s="9">
        <f t="shared" si="76"/>
        <v>45166.394085648149</v>
      </c>
      <c r="E648" s="9" t="str">
        <f t="shared" si="78"/>
        <v>2023-08-28</v>
      </c>
      <c r="F648" s="10" t="s">
        <v>2091</v>
      </c>
      <c r="G648" s="10" t="str">
        <f t="shared" si="77"/>
        <v>FAIR-D3_2023-08-28_09-27-29</v>
      </c>
      <c r="H648" s="10">
        <v>33.162999999999997</v>
      </c>
      <c r="I648" s="6">
        <v>63160352</v>
      </c>
      <c r="J648" s="6" t="str">
        <f>IF(OR(COUNTIF(Monitoring!E:E, G648) &gt; 0, COUNTIF(Monitoring!H:H, G648) &gt; 0), "yes", "no")</f>
        <v>no</v>
      </c>
      <c r="K648" s="81" t="str">
        <f t="shared" si="79"/>
        <v>Z:\FAIR_Device_data\Experiment_AugSep_2023\Video_captures\FAIR-D3\Camera1\2023-08-28\FAIR-D3_2023-08-28_09-27-29.mp4</v>
      </c>
    </row>
    <row r="649" spans="1:11" ht="14.25" customHeight="1" x14ac:dyDescent="0.25">
      <c r="A649" s="5" t="str">
        <f t="shared" si="73"/>
        <v>FAIR-D3</v>
      </c>
      <c r="B649" s="4">
        <f t="shared" si="74"/>
        <v>45166</v>
      </c>
      <c r="C649" s="9">
        <f t="shared" si="75"/>
        <v>0.45681712962962961</v>
      </c>
      <c r="D649" s="9">
        <f t="shared" si="76"/>
        <v>45166.456817129627</v>
      </c>
      <c r="E649" s="9" t="str">
        <f t="shared" si="78"/>
        <v>2023-08-28</v>
      </c>
      <c r="F649" s="10" t="s">
        <v>2092</v>
      </c>
      <c r="G649" s="10" t="str">
        <f t="shared" si="77"/>
        <v>FAIR-D3_2023-08-28_10-57-49</v>
      </c>
      <c r="H649" s="10">
        <v>12.337</v>
      </c>
      <c r="I649" s="6">
        <v>21087371</v>
      </c>
      <c r="J649" s="6" t="str">
        <f>IF(OR(COUNTIF(Monitoring!E:E, G649) &gt; 0, COUNTIF(Monitoring!H:H, G649) &gt; 0), "yes", "no")</f>
        <v>no</v>
      </c>
      <c r="K649" s="81" t="str">
        <f t="shared" si="79"/>
        <v>Z:\FAIR_Device_data\Experiment_AugSep_2023\Video_captures\FAIR-D3\Camera1\2023-08-28\FAIR-D3_2023-08-28_10-57-49.mp4</v>
      </c>
    </row>
    <row r="650" spans="1:11" ht="14.25" customHeight="1" x14ac:dyDescent="0.25">
      <c r="A650" s="5" t="str">
        <f t="shared" si="73"/>
        <v>FAIR-D3</v>
      </c>
      <c r="B650" s="4">
        <f t="shared" si="74"/>
        <v>45166</v>
      </c>
      <c r="C650" s="9">
        <f t="shared" si="75"/>
        <v>0.46087962962962964</v>
      </c>
      <c r="D650" s="9">
        <f t="shared" si="76"/>
        <v>45166.460879629631</v>
      </c>
      <c r="E650" s="9" t="str">
        <f t="shared" si="78"/>
        <v>2023-08-28</v>
      </c>
      <c r="F650" s="10" t="s">
        <v>2093</v>
      </c>
      <c r="G650" s="10" t="str">
        <f t="shared" si="77"/>
        <v>FAIR-D3_2023-08-28_11-03-40</v>
      </c>
      <c r="H650" s="10">
        <v>58.421999999999997</v>
      </c>
      <c r="I650" s="6">
        <v>107149018</v>
      </c>
      <c r="J650" s="6" t="str">
        <f>IF(OR(COUNTIF(Monitoring!E:E, G650) &gt; 0, COUNTIF(Monitoring!H:H, G650) &gt; 0), "yes", "no")</f>
        <v>yes</v>
      </c>
      <c r="K650" s="81" t="str">
        <f t="shared" si="79"/>
        <v>Z:\FAIR_Device_data\Experiment_AugSep_2023\Video_captures\FAIR-D3\Camera1\2023-08-28\FAIR-D3_2023-08-28_11-03-40.mp4</v>
      </c>
    </row>
    <row r="651" spans="1:11" ht="14.25" customHeight="1" x14ac:dyDescent="0.25">
      <c r="A651" s="5" t="str">
        <f t="shared" si="73"/>
        <v>FAIR-D3</v>
      </c>
      <c r="B651" s="4">
        <f t="shared" si="74"/>
        <v>45166</v>
      </c>
      <c r="C651" s="9">
        <f t="shared" si="75"/>
        <v>0.46246527777777779</v>
      </c>
      <c r="D651" s="9">
        <f t="shared" si="76"/>
        <v>45166.462465277778</v>
      </c>
      <c r="E651" s="9" t="str">
        <f t="shared" si="78"/>
        <v>2023-08-28</v>
      </c>
      <c r="F651" s="10" t="s">
        <v>2094</v>
      </c>
      <c r="G651" s="10" t="str">
        <f t="shared" si="77"/>
        <v>FAIR-D3_2023-08-28_11-05-57</v>
      </c>
      <c r="H651" s="10">
        <v>83.834999999999994</v>
      </c>
      <c r="I651" s="6">
        <v>151773336</v>
      </c>
      <c r="J651" s="6" t="str">
        <f>IF(OR(COUNTIF(Monitoring!E:E, G651) &gt; 0, COUNTIF(Monitoring!H:H, G651) &gt; 0), "yes", "no")</f>
        <v>no</v>
      </c>
      <c r="K651" s="81" t="str">
        <f t="shared" si="79"/>
        <v>Z:\FAIR_Device_data\Experiment_AugSep_2023\Video_captures\FAIR-D3\Camera1\2023-08-28\FAIR-D3_2023-08-28_11-05-57.mp4</v>
      </c>
    </row>
    <row r="652" spans="1:11" ht="14.25" customHeight="1" x14ac:dyDescent="0.25">
      <c r="A652" s="5" t="str">
        <f t="shared" si="73"/>
        <v>FAIR-D3</v>
      </c>
      <c r="B652" s="4">
        <f t="shared" si="74"/>
        <v>45166</v>
      </c>
      <c r="C652" s="9">
        <f t="shared" si="75"/>
        <v>0.46534722222222225</v>
      </c>
      <c r="D652" s="9">
        <f t="shared" si="76"/>
        <v>45166.46534722222</v>
      </c>
      <c r="E652" s="9" t="str">
        <f t="shared" si="78"/>
        <v>2023-08-28</v>
      </c>
      <c r="F652" s="10" t="s">
        <v>2095</v>
      </c>
      <c r="G652" s="10" t="str">
        <f t="shared" si="77"/>
        <v>FAIR-D3_2023-08-28_11-10-06</v>
      </c>
      <c r="H652" s="10">
        <v>98.375</v>
      </c>
      <c r="I652" s="6">
        <v>185186384</v>
      </c>
      <c r="J652" s="6" t="str">
        <f>IF(OR(COUNTIF(Monitoring!E:E, G652) &gt; 0, COUNTIF(Monitoring!H:H, G652) &gt; 0), "yes", "no")</f>
        <v>yes</v>
      </c>
      <c r="K652" s="81" t="str">
        <f t="shared" si="79"/>
        <v>Z:\FAIR_Device_data\Experiment_AugSep_2023\Video_captures\FAIR-D3\Camera1\2023-08-28\FAIR-D3_2023-08-28_11-10-06.mp4</v>
      </c>
    </row>
    <row r="653" spans="1:11" ht="14.25" customHeight="1" x14ac:dyDescent="0.25">
      <c r="A653" s="5" t="str">
        <f t="shared" si="73"/>
        <v>FAIR-D3</v>
      </c>
      <c r="B653" s="4">
        <f t="shared" si="74"/>
        <v>45166</v>
      </c>
      <c r="C653" s="9">
        <f t="shared" si="75"/>
        <v>0.46761574074074075</v>
      </c>
      <c r="D653" s="9">
        <f t="shared" si="76"/>
        <v>45166.467615740738</v>
      </c>
      <c r="E653" s="9" t="str">
        <f t="shared" si="78"/>
        <v>2023-08-28</v>
      </c>
      <c r="F653" s="10" t="s">
        <v>2096</v>
      </c>
      <c r="G653" s="10" t="str">
        <f t="shared" si="77"/>
        <v>FAIR-D3_2023-08-28_11-13-22</v>
      </c>
      <c r="H653" s="10">
        <v>11.286</v>
      </c>
      <c r="I653" s="6">
        <v>19041378</v>
      </c>
      <c r="J653" s="6" t="str">
        <f>IF(OR(COUNTIF(Monitoring!E:E, G653) &gt; 0, COUNTIF(Monitoring!H:H, G653) &gt; 0), "yes", "no")</f>
        <v>no</v>
      </c>
      <c r="K653" s="81" t="str">
        <f t="shared" si="79"/>
        <v>Z:\FAIR_Device_data\Experiment_AugSep_2023\Video_captures\FAIR-D3\Camera1\2023-08-28\FAIR-D3_2023-08-28_11-13-22.mp4</v>
      </c>
    </row>
    <row r="654" spans="1:11" ht="14.25" customHeight="1" x14ac:dyDescent="0.25">
      <c r="A654" s="5" t="str">
        <f t="shared" si="73"/>
        <v>FAIR-D3</v>
      </c>
      <c r="B654" s="4">
        <f t="shared" si="74"/>
        <v>45166</v>
      </c>
      <c r="C654" s="9">
        <f t="shared" si="75"/>
        <v>0.47070601851851851</v>
      </c>
      <c r="D654" s="9">
        <f t="shared" si="76"/>
        <v>45166.470706018517</v>
      </c>
      <c r="E654" s="9" t="str">
        <f t="shared" si="78"/>
        <v>2023-08-28</v>
      </c>
      <c r="F654" s="10" t="s">
        <v>2097</v>
      </c>
      <c r="G654" s="10" t="str">
        <f t="shared" si="77"/>
        <v>FAIR-D3_2023-08-28_11-17-49</v>
      </c>
      <c r="H654" s="10">
        <v>121.762</v>
      </c>
      <c r="I654" s="6">
        <v>222792404</v>
      </c>
      <c r="J654" s="6" t="str">
        <f>IF(OR(COUNTIF(Monitoring!E:E, G654) &gt; 0, COUNTIF(Monitoring!H:H, G654) &gt; 0), "yes", "no")</f>
        <v>yes</v>
      </c>
      <c r="K654" s="81" t="str">
        <f t="shared" si="79"/>
        <v>Z:\FAIR_Device_data\Experiment_AugSep_2023\Video_captures\FAIR-D3\Camera1\2023-08-28\FAIR-D3_2023-08-28_11-17-49.mp4</v>
      </c>
    </row>
    <row r="655" spans="1:11" ht="14.25" customHeight="1" x14ac:dyDescent="0.25">
      <c r="A655" s="5" t="str">
        <f t="shared" si="73"/>
        <v>FAIR-D3</v>
      </c>
      <c r="B655" s="4">
        <f t="shared" si="74"/>
        <v>45166</v>
      </c>
      <c r="C655" s="9">
        <f t="shared" si="75"/>
        <v>0.47271990740740738</v>
      </c>
      <c r="D655" s="9">
        <f t="shared" si="76"/>
        <v>45166.472719907404</v>
      </c>
      <c r="E655" s="9" t="str">
        <f t="shared" si="78"/>
        <v>2023-08-28</v>
      </c>
      <c r="F655" s="10" t="s">
        <v>2098</v>
      </c>
      <c r="G655" s="10" t="str">
        <f t="shared" si="77"/>
        <v>FAIR-D3_2023-08-28_11-20-43</v>
      </c>
      <c r="H655" s="10">
        <v>19.920999999999999</v>
      </c>
      <c r="I655" s="6">
        <v>36983539</v>
      </c>
      <c r="J655" s="6" t="str">
        <f>IF(OR(COUNTIF(Monitoring!E:E, G655) &gt; 0, COUNTIF(Monitoring!H:H, G655) &gt; 0), "yes", "no")</f>
        <v>yes</v>
      </c>
      <c r="K655" s="81" t="str">
        <f t="shared" si="79"/>
        <v>Z:\FAIR_Device_data\Experiment_AugSep_2023\Video_captures\FAIR-D3\Camera1\2023-08-28\FAIR-D3_2023-08-28_11-20-43.mp4</v>
      </c>
    </row>
    <row r="656" spans="1:11" ht="14.25" customHeight="1" x14ac:dyDescent="0.25">
      <c r="A656" s="5" t="str">
        <f t="shared" si="73"/>
        <v>FAIR-D3</v>
      </c>
      <c r="B656" s="4">
        <f t="shared" si="74"/>
        <v>45166</v>
      </c>
      <c r="C656" s="9">
        <f t="shared" si="75"/>
        <v>0.51224537037037032</v>
      </c>
      <c r="D656" s="9">
        <f t="shared" si="76"/>
        <v>45166.512245370373</v>
      </c>
      <c r="E656" s="9" t="str">
        <f t="shared" si="78"/>
        <v>2023-08-28</v>
      </c>
      <c r="F656" s="10" t="s">
        <v>2099</v>
      </c>
      <c r="G656" s="10" t="str">
        <f t="shared" si="77"/>
        <v>FAIR-D3_2023-08-28_12-17-38</v>
      </c>
      <c r="H656" s="10">
        <v>10.832000000000001</v>
      </c>
      <c r="I656" s="6">
        <v>17986772</v>
      </c>
      <c r="J656" s="6" t="str">
        <f>IF(OR(COUNTIF(Monitoring!E:E, G656) &gt; 0, COUNTIF(Monitoring!H:H, G656) &gt; 0), "yes", "no")</f>
        <v>no</v>
      </c>
      <c r="K656" s="81" t="str">
        <f t="shared" si="79"/>
        <v>Z:\FAIR_Device_data\Experiment_AugSep_2023\Video_captures\FAIR-D3\Camera1\2023-08-28\FAIR-D3_2023-08-28_12-17-38.mp4</v>
      </c>
    </row>
    <row r="657" spans="1:11" ht="14.25" customHeight="1" x14ac:dyDescent="0.25">
      <c r="A657" s="5" t="str">
        <f t="shared" si="73"/>
        <v>FAIR-D3</v>
      </c>
      <c r="B657" s="4">
        <f t="shared" si="74"/>
        <v>45166</v>
      </c>
      <c r="C657" s="9">
        <f t="shared" si="75"/>
        <v>0.52008101851851851</v>
      </c>
      <c r="D657" s="9">
        <f t="shared" si="76"/>
        <v>45166.52008101852</v>
      </c>
      <c r="E657" s="9" t="str">
        <f t="shared" si="78"/>
        <v>2023-08-28</v>
      </c>
      <c r="F657" s="10" t="s">
        <v>2100</v>
      </c>
      <c r="G657" s="10" t="str">
        <f t="shared" si="77"/>
        <v>FAIR-D3_2023-08-28_12-28-55</v>
      </c>
      <c r="H657" s="10">
        <v>40.737000000000002</v>
      </c>
      <c r="I657" s="6">
        <v>74723813</v>
      </c>
      <c r="J657" s="6" t="str">
        <f>IF(OR(COUNTIF(Monitoring!E:E, G657) &gt; 0, COUNTIF(Monitoring!H:H, G657) &gt; 0), "yes", "no")</f>
        <v>no</v>
      </c>
      <c r="K657" s="81" t="str">
        <f t="shared" si="79"/>
        <v>Z:\FAIR_Device_data\Experiment_AugSep_2023\Video_captures\FAIR-D3\Camera1\2023-08-28\FAIR-D3_2023-08-28_12-28-55.mp4</v>
      </c>
    </row>
    <row r="658" spans="1:11" ht="14.25" customHeight="1" x14ac:dyDescent="0.25">
      <c r="A658" s="5" t="str">
        <f t="shared" si="73"/>
        <v>FAIR-D3</v>
      </c>
      <c r="B658" s="4">
        <f t="shared" si="74"/>
        <v>45166</v>
      </c>
      <c r="C658" s="9">
        <f t="shared" si="75"/>
        <v>0.52104166666666663</v>
      </c>
      <c r="D658" s="9">
        <f t="shared" si="76"/>
        <v>45166.521041666667</v>
      </c>
      <c r="E658" s="9" t="str">
        <f t="shared" si="78"/>
        <v>2023-08-28</v>
      </c>
      <c r="F658" s="10" t="s">
        <v>2101</v>
      </c>
      <c r="G658" s="10" t="str">
        <f t="shared" si="77"/>
        <v>FAIR-D3_2023-08-28_12-30-18</v>
      </c>
      <c r="H658" s="10">
        <v>23.204999999999998</v>
      </c>
      <c r="I658" s="6">
        <v>43222010</v>
      </c>
      <c r="J658" s="6" t="str">
        <f>IF(OR(COUNTIF(Monitoring!E:E, G658) &gt; 0, COUNTIF(Monitoring!H:H, G658) &gt; 0), "yes", "no")</f>
        <v>no</v>
      </c>
      <c r="K658" s="81" t="str">
        <f t="shared" si="79"/>
        <v>Z:\FAIR_Device_data\Experiment_AugSep_2023\Video_captures\FAIR-D3\Camera1\2023-08-28\FAIR-D3_2023-08-28_12-30-18.mp4</v>
      </c>
    </row>
    <row r="659" spans="1:11" ht="14.25" customHeight="1" x14ac:dyDescent="0.25">
      <c r="A659" s="5" t="str">
        <f t="shared" si="73"/>
        <v>FAIR-D3</v>
      </c>
      <c r="B659" s="4">
        <f t="shared" si="74"/>
        <v>45166</v>
      </c>
      <c r="C659" s="9">
        <f t="shared" si="75"/>
        <v>0.52234953703703701</v>
      </c>
      <c r="D659" s="9">
        <f t="shared" si="76"/>
        <v>45166.522349537037</v>
      </c>
      <c r="E659" s="9" t="str">
        <f t="shared" si="78"/>
        <v>2023-08-28</v>
      </c>
      <c r="F659" s="10" t="s">
        <v>2102</v>
      </c>
      <c r="G659" s="10" t="str">
        <f t="shared" si="77"/>
        <v>FAIR-D3_2023-08-28_12-32-11</v>
      </c>
      <c r="H659" s="10">
        <v>13.776999999999999</v>
      </c>
      <c r="I659" s="6">
        <v>24237714</v>
      </c>
      <c r="J659" s="6" t="str">
        <f>IF(OR(COUNTIF(Monitoring!E:E, G659) &gt; 0, COUNTIF(Monitoring!H:H, G659) &gt; 0), "yes", "no")</f>
        <v>no</v>
      </c>
      <c r="K659" s="81" t="str">
        <f t="shared" si="79"/>
        <v>Z:\FAIR_Device_data\Experiment_AugSep_2023\Video_captures\FAIR-D3\Camera1\2023-08-28\FAIR-D3_2023-08-28_12-32-11.mp4</v>
      </c>
    </row>
    <row r="660" spans="1:11" ht="14.25" customHeight="1" x14ac:dyDescent="0.25">
      <c r="A660" s="5" t="str">
        <f t="shared" si="73"/>
        <v>FAIR-D3</v>
      </c>
      <c r="B660" s="4">
        <f t="shared" si="74"/>
        <v>45166</v>
      </c>
      <c r="C660" s="9">
        <f t="shared" si="75"/>
        <v>0.52287037037037032</v>
      </c>
      <c r="D660" s="9">
        <f t="shared" si="76"/>
        <v>45166.522870370369</v>
      </c>
      <c r="E660" s="9" t="str">
        <f t="shared" si="78"/>
        <v>2023-08-28</v>
      </c>
      <c r="F660" s="10" t="s">
        <v>2103</v>
      </c>
      <c r="G660" s="10" t="str">
        <f t="shared" si="77"/>
        <v>FAIR-D3_2023-08-28_12-32-56</v>
      </c>
      <c r="H660" s="10">
        <v>62.216000000000001</v>
      </c>
      <c r="I660" s="6">
        <v>112210757</v>
      </c>
      <c r="J660" s="6" t="str">
        <f>IF(OR(COUNTIF(Monitoring!E:E, G660) &gt; 0, COUNTIF(Monitoring!H:H, G660) &gt; 0), "yes", "no")</f>
        <v>yes</v>
      </c>
      <c r="K660" s="81" t="str">
        <f t="shared" si="79"/>
        <v>Z:\FAIR_Device_data\Experiment_AugSep_2023\Video_captures\FAIR-D3\Camera1\2023-08-28\FAIR-D3_2023-08-28_12-32-56.mp4</v>
      </c>
    </row>
    <row r="661" spans="1:11" ht="14.25" customHeight="1" x14ac:dyDescent="0.25">
      <c r="A661" s="5" t="str">
        <f t="shared" si="73"/>
        <v>FAIR-D3</v>
      </c>
      <c r="B661" s="4">
        <f t="shared" si="74"/>
        <v>45167</v>
      </c>
      <c r="C661" s="9">
        <f t="shared" si="75"/>
        <v>0.40873842592592591</v>
      </c>
      <c r="D661" s="9">
        <f t="shared" si="76"/>
        <v>45167.408738425926</v>
      </c>
      <c r="E661" s="9" t="str">
        <f t="shared" si="78"/>
        <v>2023-08-29</v>
      </c>
      <c r="F661" s="10" t="s">
        <v>2104</v>
      </c>
      <c r="G661" s="10" t="str">
        <f t="shared" si="77"/>
        <v>FAIR-D3_2023-08-29_09-48-35</v>
      </c>
      <c r="H661" s="10">
        <v>86.72</v>
      </c>
      <c r="I661" s="6">
        <v>158022789</v>
      </c>
      <c r="J661" s="6" t="str">
        <f>IF(OR(COUNTIF(Monitoring!E:E, G661) &gt; 0, COUNTIF(Monitoring!H:H, G661) &gt; 0), "yes", "no")</f>
        <v>yes</v>
      </c>
      <c r="K661" s="81" t="str">
        <f t="shared" si="79"/>
        <v>Z:\FAIR_Device_data\Experiment_AugSep_2023\Video_captures\FAIR-D3\Camera1\2023-08-29\FAIR-D3_2023-08-29_09-48-35.mp4</v>
      </c>
    </row>
    <row r="662" spans="1:11" ht="14.25" customHeight="1" x14ac:dyDescent="0.25">
      <c r="A662" s="5" t="str">
        <f t="shared" si="73"/>
        <v>FAIR-D3</v>
      </c>
      <c r="B662" s="4">
        <f t="shared" si="74"/>
        <v>45167</v>
      </c>
      <c r="C662" s="9">
        <f t="shared" si="75"/>
        <v>0.41012731481481479</v>
      </c>
      <c r="D662" s="9">
        <f t="shared" si="76"/>
        <v>45167.410127314812</v>
      </c>
      <c r="E662" s="9" t="str">
        <f t="shared" si="78"/>
        <v>2023-08-29</v>
      </c>
      <c r="F662" s="10" t="s">
        <v>2105</v>
      </c>
      <c r="G662" s="10" t="str">
        <f t="shared" si="77"/>
        <v>FAIR-D3_2023-08-29_09-50-35</v>
      </c>
      <c r="H662" s="10">
        <v>13.726000000000001</v>
      </c>
      <c r="I662" s="6">
        <v>22045670</v>
      </c>
      <c r="J662" s="6" t="str">
        <f>IF(OR(COUNTIF(Monitoring!E:E, G662) &gt; 0, COUNTIF(Monitoring!H:H, G662) &gt; 0), "yes", "no")</f>
        <v>no</v>
      </c>
      <c r="K662" s="81" t="str">
        <f t="shared" si="79"/>
        <v>Z:\FAIR_Device_data\Experiment_AugSep_2023\Video_captures\FAIR-D3\Camera1\2023-08-29\FAIR-D3_2023-08-29_09-50-35.mp4</v>
      </c>
    </row>
    <row r="663" spans="1:11" ht="14.25" customHeight="1" x14ac:dyDescent="0.25">
      <c r="A663" s="5" t="str">
        <f t="shared" si="73"/>
        <v>FAIR-D3</v>
      </c>
      <c r="B663" s="4">
        <f t="shared" si="74"/>
        <v>45167</v>
      </c>
      <c r="C663" s="9">
        <f t="shared" si="75"/>
        <v>0.41064814814814815</v>
      </c>
      <c r="D663" s="9">
        <f t="shared" si="76"/>
        <v>45167.41064814815</v>
      </c>
      <c r="E663" s="9" t="str">
        <f t="shared" si="78"/>
        <v>2023-08-29</v>
      </c>
      <c r="F663" s="10" t="s">
        <v>2106</v>
      </c>
      <c r="G663" s="10" t="str">
        <f t="shared" si="77"/>
        <v>FAIR-D3_2023-08-29_09-51-20</v>
      </c>
      <c r="H663" s="10">
        <v>59.32</v>
      </c>
      <c r="I663" s="6">
        <v>109995398</v>
      </c>
      <c r="J663" s="6" t="str">
        <f>IF(OR(COUNTIF(Monitoring!E:E, G663) &gt; 0, COUNTIF(Monitoring!H:H, G663) &gt; 0), "yes", "no")</f>
        <v>no</v>
      </c>
      <c r="K663" s="81" t="str">
        <f t="shared" si="79"/>
        <v>Z:\FAIR_Device_data\Experiment_AugSep_2023\Video_captures\FAIR-D3\Camera1\2023-08-29\FAIR-D3_2023-08-29_09-51-20.mp4</v>
      </c>
    </row>
    <row r="664" spans="1:11" ht="14.25" customHeight="1" x14ac:dyDescent="0.25">
      <c r="A664" s="5" t="str">
        <f t="shared" si="73"/>
        <v>FAIR-D3</v>
      </c>
      <c r="B664" s="4">
        <f t="shared" si="74"/>
        <v>45167</v>
      </c>
      <c r="C664" s="9">
        <f t="shared" si="75"/>
        <v>0.41199074074074077</v>
      </c>
      <c r="D664" s="9">
        <f t="shared" si="76"/>
        <v>45167.411990740744</v>
      </c>
      <c r="E664" s="9" t="str">
        <f t="shared" si="78"/>
        <v>2023-08-29</v>
      </c>
      <c r="F664" s="10" t="s">
        <v>2107</v>
      </c>
      <c r="G664" s="10" t="str">
        <f t="shared" si="77"/>
        <v>FAIR-D3_2023-08-29_09-53-16</v>
      </c>
      <c r="H664" s="10">
        <v>14.618</v>
      </c>
      <c r="I664" s="6">
        <v>26416115</v>
      </c>
      <c r="J664" s="6" t="str">
        <f>IF(OR(COUNTIF(Monitoring!E:E, G664) &gt; 0, COUNTIF(Monitoring!H:H, G664) &gt; 0), "yes", "no")</f>
        <v>no</v>
      </c>
      <c r="K664" s="81" t="str">
        <f t="shared" si="79"/>
        <v>Z:\FAIR_Device_data\Experiment_AugSep_2023\Video_captures\FAIR-D3\Camera1\2023-08-29\FAIR-D3_2023-08-29_09-53-16.mp4</v>
      </c>
    </row>
    <row r="665" spans="1:11" ht="14.25" customHeight="1" x14ac:dyDescent="0.25">
      <c r="A665" s="5" t="str">
        <f t="shared" si="73"/>
        <v>FAIR-D3</v>
      </c>
      <c r="B665" s="4">
        <f t="shared" si="74"/>
        <v>45167</v>
      </c>
      <c r="C665" s="9">
        <f t="shared" si="75"/>
        <v>0.41503472222222221</v>
      </c>
      <c r="D665" s="9">
        <f t="shared" si="76"/>
        <v>45167.415034722224</v>
      </c>
      <c r="E665" s="9" t="str">
        <f t="shared" si="78"/>
        <v>2023-08-29</v>
      </c>
      <c r="F665" s="10" t="s">
        <v>2108</v>
      </c>
      <c r="G665" s="10" t="str">
        <f t="shared" si="77"/>
        <v>FAIR-D3_2023-08-29_09-57-39</v>
      </c>
      <c r="H665" s="10">
        <v>88.680999999999997</v>
      </c>
      <c r="I665" s="6">
        <v>172315337</v>
      </c>
      <c r="J665" s="6" t="str">
        <f>IF(OR(COUNTIF(Monitoring!E:E, G665) &gt; 0, COUNTIF(Monitoring!H:H, G665) &gt; 0), "yes", "no")</f>
        <v>yes</v>
      </c>
      <c r="K665" s="81" t="str">
        <f t="shared" si="79"/>
        <v>Z:\FAIR_Device_data\Experiment_AugSep_2023\Video_captures\FAIR-D3\Camera1\2023-08-29\FAIR-D3_2023-08-29_09-57-39.mp4</v>
      </c>
    </row>
    <row r="666" spans="1:11" ht="14.25" customHeight="1" x14ac:dyDescent="0.25">
      <c r="A666" s="5" t="str">
        <f t="shared" si="73"/>
        <v>FAIR-D3</v>
      </c>
      <c r="B666" s="4">
        <f t="shared" si="74"/>
        <v>45167</v>
      </c>
      <c r="C666" s="9">
        <f t="shared" si="75"/>
        <v>0.47357638888888887</v>
      </c>
      <c r="D666" s="9">
        <f t="shared" si="76"/>
        <v>45167.473576388889</v>
      </c>
      <c r="E666" s="9" t="str">
        <f t="shared" si="78"/>
        <v>2023-08-29</v>
      </c>
      <c r="F666" s="10" t="s">
        <v>2109</v>
      </c>
      <c r="G666" s="10" t="str">
        <f t="shared" si="77"/>
        <v>FAIR-D3_2023-08-29_11-21-57</v>
      </c>
      <c r="H666" s="10">
        <v>11.680999999999999</v>
      </c>
      <c r="I666" s="6">
        <v>19708378</v>
      </c>
      <c r="J666" s="6" t="str">
        <f>IF(OR(COUNTIF(Monitoring!E:E, G666) &gt; 0, COUNTIF(Monitoring!H:H, G666) &gt; 0), "yes", "no")</f>
        <v>no</v>
      </c>
      <c r="K666" s="81" t="str">
        <f t="shared" si="79"/>
        <v>Z:\FAIR_Device_data\Experiment_AugSep_2023\Video_captures\FAIR-D3\Camera1\2023-08-29\FAIR-D3_2023-08-29_11-21-57.mp4</v>
      </c>
    </row>
    <row r="667" spans="1:11" ht="14.25" customHeight="1" x14ac:dyDescent="0.25">
      <c r="A667" s="5" t="str">
        <f t="shared" si="73"/>
        <v>FAIR-D3</v>
      </c>
      <c r="B667" s="4">
        <f t="shared" si="74"/>
        <v>45167</v>
      </c>
      <c r="C667" s="9">
        <f t="shared" si="75"/>
        <v>0.50075231481481486</v>
      </c>
      <c r="D667" s="9">
        <f t="shared" si="76"/>
        <v>45167.500752314816</v>
      </c>
      <c r="E667" s="9" t="str">
        <f t="shared" si="78"/>
        <v>2023-08-29</v>
      </c>
      <c r="F667" s="10" t="s">
        <v>2110</v>
      </c>
      <c r="G667" s="10" t="str">
        <f t="shared" si="77"/>
        <v>FAIR-D3_2023-08-29_12-01-05</v>
      </c>
      <c r="H667" s="10">
        <v>11.481</v>
      </c>
      <c r="I667" s="6">
        <v>19472123</v>
      </c>
      <c r="J667" s="6" t="str">
        <f>IF(OR(COUNTIF(Monitoring!E:E, G667) &gt; 0, COUNTIF(Monitoring!H:H, G667) &gt; 0), "yes", "no")</f>
        <v>no</v>
      </c>
      <c r="K667" s="81" t="str">
        <f t="shared" si="79"/>
        <v>Z:\FAIR_Device_data\Experiment_AugSep_2023\Video_captures\FAIR-D3\Camera1\2023-08-29\FAIR-D3_2023-08-29_12-01-05.mp4</v>
      </c>
    </row>
    <row r="668" spans="1:11" ht="14.25" customHeight="1" x14ac:dyDescent="0.25">
      <c r="A668" s="5" t="str">
        <f t="shared" si="73"/>
        <v>FAIR-D3</v>
      </c>
      <c r="B668" s="4">
        <f t="shared" si="74"/>
        <v>45167</v>
      </c>
      <c r="C668" s="9">
        <f t="shared" si="75"/>
        <v>0.50501157407407404</v>
      </c>
      <c r="D668" s="9">
        <f t="shared" si="76"/>
        <v>45167.505011574074</v>
      </c>
      <c r="E668" s="9" t="str">
        <f t="shared" si="78"/>
        <v>2023-08-29</v>
      </c>
      <c r="F668" s="10" t="s">
        <v>2111</v>
      </c>
      <c r="G668" s="10" t="str">
        <f t="shared" si="77"/>
        <v>FAIR-D3_2023-08-29_12-07-13</v>
      </c>
      <c r="H668" s="10">
        <v>17.585999999999999</v>
      </c>
      <c r="I668" s="6">
        <v>31965028</v>
      </c>
      <c r="J668" s="6" t="str">
        <f>IF(OR(COUNTIF(Monitoring!E:E, G668) &gt; 0, COUNTIF(Monitoring!H:H, G668) &gt; 0), "yes", "no")</f>
        <v>no</v>
      </c>
      <c r="K668" s="81" t="str">
        <f t="shared" si="79"/>
        <v>Z:\FAIR_Device_data\Experiment_AugSep_2023\Video_captures\FAIR-D3\Camera1\2023-08-29\FAIR-D3_2023-08-29_12-07-13.mp4</v>
      </c>
    </row>
    <row r="669" spans="1:11" ht="14.25" customHeight="1" x14ac:dyDescent="0.25">
      <c r="A669" s="5" t="str">
        <f t="shared" si="73"/>
        <v>FAIR-D3</v>
      </c>
      <c r="B669" s="4">
        <f t="shared" si="74"/>
        <v>45167</v>
      </c>
      <c r="C669" s="9">
        <f t="shared" si="75"/>
        <v>0.56327546296296294</v>
      </c>
      <c r="D669" s="9">
        <f t="shared" si="76"/>
        <v>45167.563275462962</v>
      </c>
      <c r="E669" s="9" t="str">
        <f t="shared" si="78"/>
        <v>2023-08-29</v>
      </c>
      <c r="F669" s="10" t="s">
        <v>2112</v>
      </c>
      <c r="G669" s="10" t="str">
        <f t="shared" si="77"/>
        <v>FAIR-D3_2023-08-29_13-31-07</v>
      </c>
      <c r="H669" s="10">
        <v>58.767000000000003</v>
      </c>
      <c r="I669" s="6">
        <v>103233413</v>
      </c>
      <c r="J669" s="6" t="str">
        <f>IF(OR(COUNTIF(Monitoring!E:E, G669) &gt; 0, COUNTIF(Monitoring!H:H, G669) &gt; 0), "yes", "no")</f>
        <v>yes</v>
      </c>
      <c r="K669" s="81" t="str">
        <f t="shared" si="79"/>
        <v>Z:\FAIR_Device_data\Experiment_AugSep_2023\Video_captures\FAIR-D3\Camera1\2023-08-29\FAIR-D3_2023-08-29_13-31-07.mp4</v>
      </c>
    </row>
    <row r="670" spans="1:11" ht="14.25" customHeight="1" x14ac:dyDescent="0.25">
      <c r="A670" s="5" t="str">
        <f t="shared" si="73"/>
        <v>FAIR-D3</v>
      </c>
      <c r="B670" s="4">
        <f t="shared" si="74"/>
        <v>45167</v>
      </c>
      <c r="C670" s="9">
        <f t="shared" si="75"/>
        <v>0.56717592592592592</v>
      </c>
      <c r="D670" s="9">
        <f t="shared" si="76"/>
        <v>45167.567175925928</v>
      </c>
      <c r="E670" s="9" t="str">
        <f t="shared" si="78"/>
        <v>2023-08-29</v>
      </c>
      <c r="F670" s="10" t="s">
        <v>2113</v>
      </c>
      <c r="G670" s="10" t="str">
        <f t="shared" si="77"/>
        <v>FAIR-D3_2023-08-29_13-36-44</v>
      </c>
      <c r="H670" s="10">
        <v>27.774999999999999</v>
      </c>
      <c r="I670" s="6">
        <v>49925173</v>
      </c>
      <c r="J670" s="6" t="str">
        <f>IF(OR(COUNTIF(Monitoring!E:E, G670) &gt; 0, COUNTIF(Monitoring!H:H, G670) &gt; 0), "yes", "no")</f>
        <v>no</v>
      </c>
      <c r="K670" s="81" t="str">
        <f t="shared" si="79"/>
        <v>Z:\FAIR_Device_data\Experiment_AugSep_2023\Video_captures\FAIR-D3\Camera1\2023-08-29\FAIR-D3_2023-08-29_13-36-44.mp4</v>
      </c>
    </row>
    <row r="671" spans="1:11" ht="14.25" customHeight="1" x14ac:dyDescent="0.25">
      <c r="A671" s="5" t="str">
        <f t="shared" si="73"/>
        <v>FAIR-D3</v>
      </c>
      <c r="B671" s="4">
        <f t="shared" si="74"/>
        <v>45167</v>
      </c>
      <c r="C671" s="9">
        <f t="shared" si="75"/>
        <v>0.5685069444444445</v>
      </c>
      <c r="D671" s="9">
        <f t="shared" si="76"/>
        <v>45167.568506944444</v>
      </c>
      <c r="E671" s="9" t="str">
        <f t="shared" si="78"/>
        <v>2023-08-29</v>
      </c>
      <c r="F671" s="10" t="s">
        <v>2114</v>
      </c>
      <c r="G671" s="10" t="str">
        <f t="shared" si="77"/>
        <v>FAIR-D3_2023-08-29_13-38-39</v>
      </c>
      <c r="H671" s="10">
        <v>24.091000000000001</v>
      </c>
      <c r="I671" s="6">
        <v>44727448</v>
      </c>
      <c r="J671" s="6" t="str">
        <f>IF(OR(COUNTIF(Monitoring!E:E, G671) &gt; 0, COUNTIF(Monitoring!H:H, G671) &gt; 0), "yes", "no")</f>
        <v>no</v>
      </c>
      <c r="K671" s="81" t="str">
        <f t="shared" si="79"/>
        <v>Z:\FAIR_Device_data\Experiment_AugSep_2023\Video_captures\FAIR-D3\Camera1\2023-08-29\FAIR-D3_2023-08-29_13-38-39.mp4</v>
      </c>
    </row>
    <row r="672" spans="1:11" ht="14.25" customHeight="1" x14ac:dyDescent="0.25">
      <c r="A672" s="5" t="str">
        <f t="shared" si="73"/>
        <v>FAIR-D3</v>
      </c>
      <c r="B672" s="4">
        <f t="shared" si="74"/>
        <v>45167</v>
      </c>
      <c r="C672" s="9">
        <f t="shared" si="75"/>
        <v>0.56951388888888888</v>
      </c>
      <c r="D672" s="9">
        <f t="shared" si="76"/>
        <v>45167.569513888891</v>
      </c>
      <c r="E672" s="9" t="str">
        <f t="shared" si="78"/>
        <v>2023-08-29</v>
      </c>
      <c r="F672" s="10" t="s">
        <v>2115</v>
      </c>
      <c r="G672" s="10" t="str">
        <f t="shared" si="77"/>
        <v>FAIR-D3_2023-08-29_13-40-06</v>
      </c>
      <c r="H672" s="10">
        <v>14.795999999999999</v>
      </c>
      <c r="I672" s="6">
        <v>26090188</v>
      </c>
      <c r="J672" s="6" t="str">
        <f>IF(OR(COUNTIF(Monitoring!E:E, G672) &gt; 0, COUNTIF(Monitoring!H:H, G672) &gt; 0), "yes", "no")</f>
        <v>yes</v>
      </c>
      <c r="K672" s="81" t="str">
        <f t="shared" si="79"/>
        <v>Z:\FAIR_Device_data\Experiment_AugSep_2023\Video_captures\FAIR-D3\Camera1\2023-08-29\FAIR-D3_2023-08-29_13-40-06.mp4</v>
      </c>
    </row>
    <row r="673" spans="1:11" ht="14.25" customHeight="1" x14ac:dyDescent="0.25">
      <c r="A673" s="5" t="str">
        <f t="shared" si="73"/>
        <v>FAIR-D3</v>
      </c>
      <c r="B673" s="4">
        <f t="shared" si="74"/>
        <v>45167</v>
      </c>
      <c r="C673" s="9">
        <f t="shared" si="75"/>
        <v>0.57920138888888884</v>
      </c>
      <c r="D673" s="9">
        <f t="shared" si="76"/>
        <v>45167.579201388886</v>
      </c>
      <c r="E673" s="9" t="str">
        <f t="shared" si="78"/>
        <v>2023-08-29</v>
      </c>
      <c r="F673" s="10" t="s">
        <v>2116</v>
      </c>
      <c r="G673" s="10" t="str">
        <f t="shared" si="77"/>
        <v>FAIR-D3_2023-08-29_13-54-03</v>
      </c>
      <c r="H673" s="10">
        <v>11.865</v>
      </c>
      <c r="I673" s="6">
        <v>19092212</v>
      </c>
      <c r="J673" s="6" t="str">
        <f>IF(OR(COUNTIF(Monitoring!E:E, G673) &gt; 0, COUNTIF(Monitoring!H:H, G673) &gt; 0), "yes", "no")</f>
        <v>yes</v>
      </c>
      <c r="K673" s="81" t="str">
        <f t="shared" si="79"/>
        <v>Z:\FAIR_Device_data\Experiment_AugSep_2023\Video_captures\FAIR-D3\Camera1\2023-08-29\FAIR-D3_2023-08-29_13-54-03.mp4</v>
      </c>
    </row>
    <row r="674" spans="1:11" ht="14.25" customHeight="1" x14ac:dyDescent="0.25">
      <c r="A674" s="5" t="str">
        <f t="shared" si="73"/>
        <v>FAIR-D3</v>
      </c>
      <c r="B674" s="4">
        <f t="shared" si="74"/>
        <v>45167</v>
      </c>
      <c r="C674" s="9">
        <f t="shared" si="75"/>
        <v>0.58423611111111107</v>
      </c>
      <c r="D674" s="9">
        <f t="shared" si="76"/>
        <v>45167.584236111114</v>
      </c>
      <c r="E674" s="9" t="str">
        <f t="shared" si="78"/>
        <v>2023-08-29</v>
      </c>
      <c r="F674" s="10" t="s">
        <v>2117</v>
      </c>
      <c r="G674" s="10" t="str">
        <f t="shared" si="77"/>
        <v>FAIR-D3_2023-08-29_14-01-18</v>
      </c>
      <c r="H674" s="10">
        <v>35.165999999999997</v>
      </c>
      <c r="I674" s="6">
        <v>60708547</v>
      </c>
      <c r="J674" s="6" t="str">
        <f>IF(OR(COUNTIF(Monitoring!E:E, G674) &gt; 0, COUNTIF(Monitoring!H:H, G674) &gt; 0), "yes", "no")</f>
        <v>yes</v>
      </c>
      <c r="K674" s="81" t="str">
        <f t="shared" si="79"/>
        <v>Z:\FAIR_Device_data\Experiment_AugSep_2023\Video_captures\FAIR-D3\Camera1\2023-08-29\FAIR-D3_2023-08-29_14-01-18.mp4</v>
      </c>
    </row>
    <row r="675" spans="1:11" ht="14.25" customHeight="1" x14ac:dyDescent="0.25">
      <c r="A675" s="5" t="str">
        <f t="shared" si="73"/>
        <v>FAIR-D3</v>
      </c>
      <c r="B675" s="4">
        <f t="shared" si="74"/>
        <v>45167</v>
      </c>
      <c r="C675" s="9">
        <f t="shared" si="75"/>
        <v>0.58636574074074077</v>
      </c>
      <c r="D675" s="9">
        <f t="shared" si="76"/>
        <v>45167.586365740739</v>
      </c>
      <c r="E675" s="9" t="str">
        <f t="shared" si="78"/>
        <v>2023-08-29</v>
      </c>
      <c r="F675" s="10" t="s">
        <v>2118</v>
      </c>
      <c r="G675" s="10" t="str">
        <f t="shared" si="77"/>
        <v>FAIR-D3_2023-08-29_14-04-22</v>
      </c>
      <c r="H675" s="10">
        <v>47.494</v>
      </c>
      <c r="I675" s="6">
        <v>85053994</v>
      </c>
      <c r="J675" s="6" t="str">
        <f>IF(OR(COUNTIF(Monitoring!E:E, G675) &gt; 0, COUNTIF(Monitoring!H:H, G675) &gt; 0), "yes", "no")</f>
        <v>yes</v>
      </c>
      <c r="K675" s="81" t="str">
        <f t="shared" si="79"/>
        <v>Z:\FAIR_Device_data\Experiment_AugSep_2023\Video_captures\FAIR-D3\Camera1\2023-08-29\FAIR-D3_2023-08-29_14-04-22.mp4</v>
      </c>
    </row>
    <row r="676" spans="1:11" ht="14.25" customHeight="1" x14ac:dyDescent="0.25">
      <c r="A676" s="5" t="str">
        <f t="shared" si="73"/>
        <v>FAIR-D3</v>
      </c>
      <c r="B676" s="4">
        <f t="shared" si="74"/>
        <v>45167</v>
      </c>
      <c r="C676" s="9">
        <f t="shared" si="75"/>
        <v>0.5876851851851852</v>
      </c>
      <c r="D676" s="9">
        <f t="shared" si="76"/>
        <v>45167.587685185186</v>
      </c>
      <c r="E676" s="9" t="str">
        <f t="shared" si="78"/>
        <v>2023-08-29</v>
      </c>
      <c r="F676" s="10" t="s">
        <v>2119</v>
      </c>
      <c r="G676" s="10" t="str">
        <f t="shared" si="77"/>
        <v>FAIR-D3_2023-08-29_14-06-16</v>
      </c>
      <c r="H676" s="10">
        <v>35.555</v>
      </c>
      <c r="I676" s="6">
        <v>62395714</v>
      </c>
      <c r="J676" s="6" t="str">
        <f>IF(OR(COUNTIF(Monitoring!E:E, G676) &gt; 0, COUNTIF(Monitoring!H:H, G676) &gt; 0), "yes", "no")</f>
        <v>yes</v>
      </c>
      <c r="K676" s="81" t="str">
        <f t="shared" si="79"/>
        <v>Z:\FAIR_Device_data\Experiment_AugSep_2023\Video_captures\FAIR-D3\Camera1\2023-08-29\FAIR-D3_2023-08-29_14-06-16.mp4</v>
      </c>
    </row>
    <row r="677" spans="1:11" ht="14.25" customHeight="1" x14ac:dyDescent="0.25">
      <c r="A677" s="5" t="str">
        <f t="shared" si="73"/>
        <v>FAIR-D3</v>
      </c>
      <c r="B677" s="4">
        <f t="shared" si="74"/>
        <v>45167</v>
      </c>
      <c r="C677" s="9">
        <f t="shared" si="75"/>
        <v>0.58900462962962963</v>
      </c>
      <c r="D677" s="9">
        <f t="shared" si="76"/>
        <v>45167.589004629626</v>
      </c>
      <c r="E677" s="9" t="str">
        <f t="shared" si="78"/>
        <v>2023-08-29</v>
      </c>
      <c r="F677" s="10" t="s">
        <v>2120</v>
      </c>
      <c r="G677" s="10" t="str">
        <f t="shared" si="77"/>
        <v>FAIR-D3_2023-08-29_14-08-10</v>
      </c>
      <c r="H677" s="10">
        <v>28.652000000000001</v>
      </c>
      <c r="I677" s="6">
        <v>48177130</v>
      </c>
      <c r="J677" s="6" t="str">
        <f>IF(OR(COUNTIF(Monitoring!E:E, G677) &gt; 0, COUNTIF(Monitoring!H:H, G677) &gt; 0), "yes", "no")</f>
        <v>no</v>
      </c>
      <c r="K677" s="81" t="str">
        <f t="shared" si="79"/>
        <v>Z:\FAIR_Device_data\Experiment_AugSep_2023\Video_captures\FAIR-D3\Camera1\2023-08-29\FAIR-D3_2023-08-29_14-08-10.mp4</v>
      </c>
    </row>
    <row r="678" spans="1:11" ht="14.25" customHeight="1" x14ac:dyDescent="0.25">
      <c r="A678" s="5" t="str">
        <f t="shared" si="73"/>
        <v>FAIR-D3</v>
      </c>
      <c r="B678" s="4">
        <f t="shared" si="74"/>
        <v>45167</v>
      </c>
      <c r="C678" s="9">
        <f t="shared" si="75"/>
        <v>0.58989583333333329</v>
      </c>
      <c r="D678" s="9">
        <f t="shared" si="76"/>
        <v>45167.589895833335</v>
      </c>
      <c r="E678" s="9" t="str">
        <f t="shared" si="78"/>
        <v>2023-08-29</v>
      </c>
      <c r="F678" s="10" t="s">
        <v>2121</v>
      </c>
      <c r="G678" s="10" t="str">
        <f t="shared" si="77"/>
        <v>FAIR-D3_2023-08-29_14-09-27</v>
      </c>
      <c r="H678" s="10">
        <v>21.317</v>
      </c>
      <c r="I678" s="6">
        <v>36604440</v>
      </c>
      <c r="J678" s="6" t="str">
        <f>IF(OR(COUNTIF(Monitoring!E:E, G678) &gt; 0, COUNTIF(Monitoring!H:H, G678) &gt; 0), "yes", "no")</f>
        <v>yes</v>
      </c>
      <c r="K678" s="81" t="str">
        <f t="shared" si="79"/>
        <v>Z:\FAIR_Device_data\Experiment_AugSep_2023\Video_captures\FAIR-D3\Camera1\2023-08-29\FAIR-D3_2023-08-29_14-09-27.mp4</v>
      </c>
    </row>
    <row r="679" spans="1:11" ht="14.25" customHeight="1" x14ac:dyDescent="0.25">
      <c r="A679" s="5" t="str">
        <f t="shared" si="73"/>
        <v>FAIR-D3</v>
      </c>
      <c r="B679" s="4">
        <f t="shared" si="74"/>
        <v>45167</v>
      </c>
      <c r="C679" s="9">
        <f t="shared" si="75"/>
        <v>0.59498842592592593</v>
      </c>
      <c r="D679" s="9">
        <f t="shared" si="76"/>
        <v>45167.594988425924</v>
      </c>
      <c r="E679" s="9" t="str">
        <f t="shared" si="78"/>
        <v>2023-08-29</v>
      </c>
      <c r="F679" s="10" t="s">
        <v>2122</v>
      </c>
      <c r="G679" s="10" t="str">
        <f t="shared" si="77"/>
        <v>FAIR-D3_2023-08-29_14-16-47</v>
      </c>
      <c r="H679" s="10">
        <v>15.26</v>
      </c>
      <c r="I679" s="6">
        <v>26927231</v>
      </c>
      <c r="J679" s="6" t="str">
        <f>IF(OR(COUNTIF(Monitoring!E:E, G679) &gt; 0, COUNTIF(Monitoring!H:H, G679) &gt; 0), "yes", "no")</f>
        <v>yes</v>
      </c>
      <c r="K679" s="81" t="str">
        <f t="shared" si="79"/>
        <v>Z:\FAIR_Device_data\Experiment_AugSep_2023\Video_captures\FAIR-D3\Camera1\2023-08-29\FAIR-D3_2023-08-29_14-16-47.mp4</v>
      </c>
    </row>
    <row r="680" spans="1:11" ht="14.25" customHeight="1" x14ac:dyDescent="0.25">
      <c r="A680" s="5" t="str">
        <f t="shared" si="73"/>
        <v>FAIR-D3</v>
      </c>
      <c r="B680" s="4">
        <f t="shared" si="74"/>
        <v>45167</v>
      </c>
      <c r="C680" s="9">
        <f t="shared" si="75"/>
        <v>0.59841435185185188</v>
      </c>
      <c r="D680" s="9">
        <f t="shared" si="76"/>
        <v>45167.598414351851</v>
      </c>
      <c r="E680" s="9" t="str">
        <f t="shared" si="78"/>
        <v>2023-08-29</v>
      </c>
      <c r="F680" s="10" t="s">
        <v>2123</v>
      </c>
      <c r="G680" s="10" t="str">
        <f t="shared" si="77"/>
        <v>FAIR-D3_2023-08-29_14-21-43</v>
      </c>
      <c r="H680" s="10">
        <v>14.423999999999999</v>
      </c>
      <c r="I680" s="6">
        <v>24176853</v>
      </c>
      <c r="J680" s="6" t="str">
        <f>IF(OR(COUNTIF(Monitoring!E:E, G680) &gt; 0, COUNTIF(Monitoring!H:H, G680) &gt; 0), "yes", "no")</f>
        <v>no</v>
      </c>
      <c r="K680" s="81" t="str">
        <f t="shared" si="79"/>
        <v>Z:\FAIR_Device_data\Experiment_AugSep_2023\Video_captures\FAIR-D3\Camera1\2023-08-29\FAIR-D3_2023-08-29_14-21-43.mp4</v>
      </c>
    </row>
    <row r="681" spans="1:11" ht="14.25" customHeight="1" x14ac:dyDescent="0.25">
      <c r="A681" s="5" t="str">
        <f t="shared" si="73"/>
        <v>FAIR-D3</v>
      </c>
      <c r="B681" s="4">
        <f t="shared" si="74"/>
        <v>45167</v>
      </c>
      <c r="C681" s="9">
        <f t="shared" si="75"/>
        <v>0.59969907407407408</v>
      </c>
      <c r="D681" s="9">
        <f t="shared" si="76"/>
        <v>45167.599699074075</v>
      </c>
      <c r="E681" s="9" t="str">
        <f t="shared" si="78"/>
        <v>2023-08-29</v>
      </c>
      <c r="F681" s="10" t="s">
        <v>2124</v>
      </c>
      <c r="G681" s="10" t="str">
        <f t="shared" si="77"/>
        <v>FAIR-D3_2023-08-29_14-23-34</v>
      </c>
      <c r="H681" s="10">
        <v>20.512</v>
      </c>
      <c r="I681" s="6">
        <v>37739086</v>
      </c>
      <c r="J681" s="6" t="str">
        <f>IF(OR(COUNTIF(Monitoring!E:E, G681) &gt; 0, COUNTIF(Monitoring!H:H, G681) &gt; 0), "yes", "no")</f>
        <v>no</v>
      </c>
      <c r="K681" s="81" t="str">
        <f t="shared" si="79"/>
        <v>Z:\FAIR_Device_data\Experiment_AugSep_2023\Video_captures\FAIR-D3\Camera1\2023-08-29\FAIR-D3_2023-08-29_14-23-34.mp4</v>
      </c>
    </row>
    <row r="682" spans="1:11" ht="14.25" customHeight="1" x14ac:dyDescent="0.25">
      <c r="A682" s="5" t="str">
        <f t="shared" si="73"/>
        <v>FAIR-D3</v>
      </c>
      <c r="B682" s="4">
        <f t="shared" si="74"/>
        <v>45167</v>
      </c>
      <c r="C682" s="9">
        <f t="shared" si="75"/>
        <v>0.6018634259259259</v>
      </c>
      <c r="D682" s="9">
        <f t="shared" si="76"/>
        <v>45167.601863425924</v>
      </c>
      <c r="E682" s="9" t="str">
        <f t="shared" si="78"/>
        <v>2023-08-29</v>
      </c>
      <c r="F682" s="10" t="s">
        <v>2125</v>
      </c>
      <c r="G682" s="10" t="str">
        <f t="shared" si="77"/>
        <v>FAIR-D3_2023-08-29_14-26-41</v>
      </c>
      <c r="H682" s="10">
        <v>37.112000000000002</v>
      </c>
      <c r="I682" s="6">
        <v>65690961</v>
      </c>
      <c r="J682" s="6" t="str">
        <f>IF(OR(COUNTIF(Monitoring!E:E, G682) &gt; 0, COUNTIF(Monitoring!H:H, G682) &gt; 0), "yes", "no")</f>
        <v>no</v>
      </c>
      <c r="K682" s="81" t="str">
        <f t="shared" si="79"/>
        <v>Z:\FAIR_Device_data\Experiment_AugSep_2023\Video_captures\FAIR-D3\Camera1\2023-08-29\FAIR-D3_2023-08-29_14-26-41.mp4</v>
      </c>
    </row>
    <row r="683" spans="1:11" ht="14.25" customHeight="1" x14ac:dyDescent="0.25">
      <c r="A683" s="5" t="str">
        <f t="shared" si="73"/>
        <v>FAIR-D3</v>
      </c>
      <c r="B683" s="4">
        <f t="shared" si="74"/>
        <v>45167</v>
      </c>
      <c r="C683" s="9">
        <f t="shared" si="75"/>
        <v>0.60273148148148148</v>
      </c>
      <c r="D683" s="9">
        <f t="shared" si="76"/>
        <v>45167.602731481478</v>
      </c>
      <c r="E683" s="9" t="str">
        <f t="shared" si="78"/>
        <v>2023-08-29</v>
      </c>
      <c r="F683" s="10" t="s">
        <v>2126</v>
      </c>
      <c r="G683" s="10" t="str">
        <f t="shared" si="77"/>
        <v>FAIR-D3_2023-08-29_14-27-56</v>
      </c>
      <c r="H683" s="10">
        <v>28.896999999999998</v>
      </c>
      <c r="I683" s="6">
        <v>54934010</v>
      </c>
      <c r="J683" s="6" t="str">
        <f>IF(OR(COUNTIF(Monitoring!E:E, G683) &gt; 0, COUNTIF(Monitoring!H:H, G683) &gt; 0), "yes", "no")</f>
        <v>no</v>
      </c>
      <c r="K683" s="81" t="str">
        <f t="shared" si="79"/>
        <v>Z:\FAIR_Device_data\Experiment_AugSep_2023\Video_captures\FAIR-D3\Camera1\2023-08-29\FAIR-D3_2023-08-29_14-27-56.mp4</v>
      </c>
    </row>
    <row r="684" spans="1:11" ht="14.25" customHeight="1" x14ac:dyDescent="0.25">
      <c r="A684" s="5" t="str">
        <f t="shared" si="73"/>
        <v>FAIR-D3</v>
      </c>
      <c r="B684" s="4">
        <f t="shared" si="74"/>
        <v>45167</v>
      </c>
      <c r="C684" s="9">
        <f t="shared" si="75"/>
        <v>0.60357638888888887</v>
      </c>
      <c r="D684" s="9">
        <f t="shared" si="76"/>
        <v>45167.603576388887</v>
      </c>
      <c r="E684" s="9" t="str">
        <f t="shared" si="78"/>
        <v>2023-08-29</v>
      </c>
      <c r="F684" s="10" t="s">
        <v>2127</v>
      </c>
      <c r="G684" s="10" t="str">
        <f t="shared" si="77"/>
        <v>FAIR-D3_2023-08-29_14-29-09</v>
      </c>
      <c r="H684" s="10">
        <v>26.363</v>
      </c>
      <c r="I684" s="6">
        <v>45392319</v>
      </c>
      <c r="J684" s="6" t="str">
        <f>IF(OR(COUNTIF(Monitoring!E:E, G684) &gt; 0, COUNTIF(Monitoring!H:H, G684) &gt; 0), "yes", "no")</f>
        <v>no</v>
      </c>
      <c r="K684" s="81" t="str">
        <f t="shared" si="79"/>
        <v>Z:\FAIR_Device_data\Experiment_AugSep_2023\Video_captures\FAIR-D3\Camera1\2023-08-29\FAIR-D3_2023-08-29_14-29-09.mp4</v>
      </c>
    </row>
    <row r="685" spans="1:11" ht="14.25" customHeight="1" x14ac:dyDescent="0.25">
      <c r="A685" s="5" t="str">
        <f t="shared" si="73"/>
        <v>FAIR-D3</v>
      </c>
      <c r="B685" s="4">
        <f t="shared" si="74"/>
        <v>45167</v>
      </c>
      <c r="C685" s="9">
        <f t="shared" si="75"/>
        <v>0.61055555555555552</v>
      </c>
      <c r="D685" s="9">
        <f t="shared" si="76"/>
        <v>45167.610555555555</v>
      </c>
      <c r="E685" s="9" t="str">
        <f t="shared" si="78"/>
        <v>2023-08-29</v>
      </c>
      <c r="F685" s="10" t="s">
        <v>2128</v>
      </c>
      <c r="G685" s="10" t="str">
        <f t="shared" si="77"/>
        <v>FAIR-D3_2023-08-29_14-39-12</v>
      </c>
      <c r="H685" s="10">
        <v>12.138</v>
      </c>
      <c r="I685" s="6">
        <v>20769393</v>
      </c>
      <c r="J685" s="6" t="str">
        <f>IF(OR(COUNTIF(Monitoring!E:E, G685) &gt; 0, COUNTIF(Monitoring!H:H, G685) &gt; 0), "yes", "no")</f>
        <v>no</v>
      </c>
      <c r="K685" s="81" t="str">
        <f t="shared" si="79"/>
        <v>Z:\FAIR_Device_data\Experiment_AugSep_2023\Video_captures\FAIR-D3\Camera1\2023-08-29\FAIR-D3_2023-08-29_14-39-12.mp4</v>
      </c>
    </row>
    <row r="686" spans="1:11" ht="14.25" customHeight="1" x14ac:dyDescent="0.25">
      <c r="A686" s="5" t="str">
        <f t="shared" si="73"/>
        <v>FAIR-D3</v>
      </c>
      <c r="B686" s="4">
        <f t="shared" si="74"/>
        <v>45167</v>
      </c>
      <c r="C686" s="9">
        <f t="shared" si="75"/>
        <v>0.6121875</v>
      </c>
      <c r="D686" s="9">
        <f t="shared" si="76"/>
        <v>45167.612187500003</v>
      </c>
      <c r="E686" s="9" t="str">
        <f t="shared" si="78"/>
        <v>2023-08-29</v>
      </c>
      <c r="F686" s="10" t="s">
        <v>2129</v>
      </c>
      <c r="G686" s="10" t="str">
        <f t="shared" si="77"/>
        <v>FAIR-D3_2023-08-29_14-41-33</v>
      </c>
      <c r="H686" s="10">
        <v>86.61</v>
      </c>
      <c r="I686" s="6">
        <v>166723544</v>
      </c>
      <c r="J686" s="6" t="str">
        <f>IF(OR(COUNTIF(Monitoring!E:E, G686) &gt; 0, COUNTIF(Monitoring!H:H, G686) &gt; 0), "yes", "no")</f>
        <v>yes</v>
      </c>
      <c r="K686" s="81" t="str">
        <f t="shared" si="79"/>
        <v>Z:\FAIR_Device_data\Experiment_AugSep_2023\Video_captures\FAIR-D3\Camera1\2023-08-29\FAIR-D3_2023-08-29_14-41-33.mp4</v>
      </c>
    </row>
    <row r="687" spans="1:11" ht="14.25" customHeight="1" x14ac:dyDescent="0.25">
      <c r="A687" s="5" t="str">
        <f t="shared" si="73"/>
        <v>FAIR-D3</v>
      </c>
      <c r="B687" s="4">
        <f t="shared" si="74"/>
        <v>45167</v>
      </c>
      <c r="C687" s="9">
        <f t="shared" si="75"/>
        <v>0.61783564814814818</v>
      </c>
      <c r="D687" s="9">
        <f t="shared" si="76"/>
        <v>45167.617835648147</v>
      </c>
      <c r="E687" s="9" t="str">
        <f t="shared" si="78"/>
        <v>2023-08-29</v>
      </c>
      <c r="F687" s="10" t="s">
        <v>2130</v>
      </c>
      <c r="G687" s="10" t="str">
        <f t="shared" si="77"/>
        <v>FAIR-D3_2023-08-29_14-49-41</v>
      </c>
      <c r="H687" s="10">
        <v>11.494999999999999</v>
      </c>
      <c r="I687" s="6">
        <v>19223426</v>
      </c>
      <c r="J687" s="6" t="str">
        <f>IF(OR(COUNTIF(Monitoring!E:E, G687) &gt; 0, COUNTIF(Monitoring!H:H, G687) &gt; 0), "yes", "no")</f>
        <v>yes</v>
      </c>
      <c r="K687" s="81" t="str">
        <f t="shared" si="79"/>
        <v>Z:\FAIR_Device_data\Experiment_AugSep_2023\Video_captures\FAIR-D3\Camera1\2023-08-29\FAIR-D3_2023-08-29_14-49-41.mp4</v>
      </c>
    </row>
    <row r="688" spans="1:11" ht="14.25" customHeight="1" x14ac:dyDescent="0.25">
      <c r="A688" s="5" t="str">
        <f t="shared" si="73"/>
        <v>FAIR-D3</v>
      </c>
      <c r="B688" s="4">
        <f t="shared" si="74"/>
        <v>45167</v>
      </c>
      <c r="C688" s="9">
        <f t="shared" si="75"/>
        <v>0.61958333333333337</v>
      </c>
      <c r="D688" s="9">
        <f t="shared" si="76"/>
        <v>45167.619583333333</v>
      </c>
      <c r="E688" s="9" t="str">
        <f t="shared" si="78"/>
        <v>2023-08-29</v>
      </c>
      <c r="F688" s="10" t="s">
        <v>2131</v>
      </c>
      <c r="G688" s="10" t="str">
        <f t="shared" si="77"/>
        <v>FAIR-D3_2023-08-29_14-52-12</v>
      </c>
      <c r="H688" s="10">
        <v>61.701000000000001</v>
      </c>
      <c r="I688" s="6">
        <v>110865331</v>
      </c>
      <c r="J688" s="6" t="str">
        <f>IF(OR(COUNTIF(Monitoring!E:E, G688) &gt; 0, COUNTIF(Monitoring!H:H, G688) &gt; 0), "yes", "no")</f>
        <v>yes</v>
      </c>
      <c r="K688" s="81" t="str">
        <f t="shared" si="79"/>
        <v>Z:\FAIR_Device_data\Experiment_AugSep_2023\Video_captures\FAIR-D3\Camera1\2023-08-29\FAIR-D3_2023-08-29_14-52-12.mp4</v>
      </c>
    </row>
    <row r="689" spans="1:11" ht="14.25" customHeight="1" x14ac:dyDescent="0.25">
      <c r="A689" s="5" t="str">
        <f t="shared" si="73"/>
        <v>FAIR-D3</v>
      </c>
      <c r="B689" s="4">
        <f t="shared" si="74"/>
        <v>45167</v>
      </c>
      <c r="C689" s="9">
        <f t="shared" si="75"/>
        <v>0.62100694444444449</v>
      </c>
      <c r="D689" s="9">
        <f t="shared" si="76"/>
        <v>45167.621006944442</v>
      </c>
      <c r="E689" s="9" t="str">
        <f t="shared" si="78"/>
        <v>2023-08-29</v>
      </c>
      <c r="F689" s="10" t="s">
        <v>2132</v>
      </c>
      <c r="G689" s="10" t="str">
        <f t="shared" si="77"/>
        <v>FAIR-D3_2023-08-29_14-54-15</v>
      </c>
      <c r="H689" s="10">
        <v>14.374000000000001</v>
      </c>
      <c r="I689" s="6">
        <v>25531853</v>
      </c>
      <c r="J689" s="6" t="str">
        <f>IF(OR(COUNTIF(Monitoring!E:E, G689) &gt; 0, COUNTIF(Monitoring!H:H, G689) &gt; 0), "yes", "no")</f>
        <v>no</v>
      </c>
      <c r="K689" s="81" t="str">
        <f t="shared" si="79"/>
        <v>Z:\FAIR_Device_data\Experiment_AugSep_2023\Video_captures\FAIR-D3\Camera1\2023-08-29\FAIR-D3_2023-08-29_14-54-15.mp4</v>
      </c>
    </row>
    <row r="690" spans="1:11" ht="14.25" customHeight="1" x14ac:dyDescent="0.25">
      <c r="A690" s="5" t="str">
        <f t="shared" si="73"/>
        <v>FAIR-D3</v>
      </c>
      <c r="B690" s="4">
        <f t="shared" si="74"/>
        <v>45167</v>
      </c>
      <c r="C690" s="9">
        <f t="shared" si="75"/>
        <v>0.62238425925925922</v>
      </c>
      <c r="D690" s="9">
        <f t="shared" si="76"/>
        <v>45167.622384259259</v>
      </c>
      <c r="E690" s="9" t="str">
        <f t="shared" si="78"/>
        <v>2023-08-29</v>
      </c>
      <c r="F690" s="10" t="s">
        <v>2133</v>
      </c>
      <c r="G690" s="10" t="str">
        <f t="shared" si="77"/>
        <v>FAIR-D3_2023-08-29_14-56-14</v>
      </c>
      <c r="H690" s="10">
        <v>23.129000000000001</v>
      </c>
      <c r="I690" s="6">
        <v>43198965</v>
      </c>
      <c r="J690" s="6" t="str">
        <f>IF(OR(COUNTIF(Monitoring!E:E, G690) &gt; 0, COUNTIF(Monitoring!H:H, G690) &gt; 0), "yes", "no")</f>
        <v>no</v>
      </c>
      <c r="K690" s="81" t="str">
        <f t="shared" si="79"/>
        <v>Z:\FAIR_Device_data\Experiment_AugSep_2023\Video_captures\FAIR-D3\Camera1\2023-08-29\FAIR-D3_2023-08-29_14-56-14.mp4</v>
      </c>
    </row>
    <row r="691" spans="1:11" ht="14.25" customHeight="1" x14ac:dyDescent="0.25">
      <c r="A691" s="5" t="str">
        <f t="shared" si="73"/>
        <v>FAIR-D3</v>
      </c>
      <c r="B691" s="4">
        <f t="shared" si="74"/>
        <v>45167</v>
      </c>
      <c r="C691" s="9">
        <f t="shared" si="75"/>
        <v>0.6246990740740741</v>
      </c>
      <c r="D691" s="9">
        <f t="shared" si="76"/>
        <v>45167.624699074076</v>
      </c>
      <c r="E691" s="9" t="str">
        <f t="shared" si="78"/>
        <v>2023-08-29</v>
      </c>
      <c r="F691" s="10" t="s">
        <v>2134</v>
      </c>
      <c r="G691" s="10" t="str">
        <f t="shared" si="77"/>
        <v>FAIR-D3_2023-08-29_14-59-34</v>
      </c>
      <c r="H691" s="10">
        <v>68.936000000000007</v>
      </c>
      <c r="I691" s="6">
        <v>128975031</v>
      </c>
      <c r="J691" s="6" t="str">
        <f>IF(OR(COUNTIF(Monitoring!E:E, G691) &gt; 0, COUNTIF(Monitoring!H:H, G691) &gt; 0), "yes", "no")</f>
        <v>no</v>
      </c>
      <c r="K691" s="81" t="str">
        <f t="shared" si="79"/>
        <v>Z:\FAIR_Device_data\Experiment_AugSep_2023\Video_captures\FAIR-D3\Camera1\2023-08-29\FAIR-D3_2023-08-29_14-59-34.mp4</v>
      </c>
    </row>
    <row r="692" spans="1:11" ht="14.25" customHeight="1" x14ac:dyDescent="0.25">
      <c r="A692" s="5" t="str">
        <f t="shared" si="73"/>
        <v>FAIR-D3</v>
      </c>
      <c r="B692" s="4">
        <f t="shared" si="74"/>
        <v>45167</v>
      </c>
      <c r="C692" s="9">
        <f t="shared" si="75"/>
        <v>0.62615740740740744</v>
      </c>
      <c r="D692" s="9">
        <f t="shared" si="76"/>
        <v>45167.626157407409</v>
      </c>
      <c r="E692" s="9" t="str">
        <f t="shared" si="78"/>
        <v>2023-08-29</v>
      </c>
      <c r="F692" s="10" t="s">
        <v>2135</v>
      </c>
      <c r="G692" s="10" t="str">
        <f t="shared" si="77"/>
        <v>FAIR-D3_2023-08-29_15-01-40</v>
      </c>
      <c r="H692" s="10">
        <v>62.514000000000003</v>
      </c>
      <c r="I692" s="6">
        <v>118318371</v>
      </c>
      <c r="J692" s="6" t="str">
        <f>IF(OR(COUNTIF(Monitoring!E:E, G692) &gt; 0, COUNTIF(Monitoring!H:H, G692) &gt; 0), "yes", "no")</f>
        <v>no</v>
      </c>
      <c r="K692" s="81" t="str">
        <f t="shared" si="79"/>
        <v>Z:\FAIR_Device_data\Experiment_AugSep_2023\Video_captures\FAIR-D3\Camera1\2023-08-29\FAIR-D3_2023-08-29_15-01-40.mp4</v>
      </c>
    </row>
    <row r="693" spans="1:11" ht="14.25" customHeight="1" x14ac:dyDescent="0.25">
      <c r="A693" s="5" t="str">
        <f t="shared" si="73"/>
        <v>FAIR-D3</v>
      </c>
      <c r="B693" s="4">
        <f t="shared" si="74"/>
        <v>45167</v>
      </c>
      <c r="C693" s="9">
        <f t="shared" si="75"/>
        <v>0.62875000000000003</v>
      </c>
      <c r="D693" s="9">
        <f t="shared" si="76"/>
        <v>45167.628750000003</v>
      </c>
      <c r="E693" s="9" t="str">
        <f t="shared" si="78"/>
        <v>2023-08-29</v>
      </c>
      <c r="F693" s="10" t="s">
        <v>2136</v>
      </c>
      <c r="G693" s="10" t="str">
        <f t="shared" si="77"/>
        <v>FAIR-D3_2023-08-29_15-05-24</v>
      </c>
      <c r="H693" s="10">
        <v>30.988</v>
      </c>
      <c r="I693" s="6">
        <v>57907184</v>
      </c>
      <c r="J693" s="6" t="str">
        <f>IF(OR(COUNTIF(Monitoring!E:E, G693) &gt; 0, COUNTIF(Monitoring!H:H, G693) &gt; 0), "yes", "no")</f>
        <v>no</v>
      </c>
      <c r="K693" s="81" t="str">
        <f t="shared" si="79"/>
        <v>Z:\FAIR_Device_data\Experiment_AugSep_2023\Video_captures\FAIR-D3\Camera1\2023-08-29\FAIR-D3_2023-08-29_15-05-24.mp4</v>
      </c>
    </row>
    <row r="694" spans="1:11" ht="14.25" customHeight="1" x14ac:dyDescent="0.25">
      <c r="A694" s="5" t="str">
        <f t="shared" si="73"/>
        <v>FAIR-D3</v>
      </c>
      <c r="B694" s="4">
        <f t="shared" si="74"/>
        <v>45167</v>
      </c>
      <c r="C694" s="9">
        <f t="shared" si="75"/>
        <v>0.62981481481481483</v>
      </c>
      <c r="D694" s="9">
        <f t="shared" si="76"/>
        <v>45167.629814814813</v>
      </c>
      <c r="E694" s="9" t="str">
        <f t="shared" si="78"/>
        <v>2023-08-29</v>
      </c>
      <c r="F694" s="10" t="s">
        <v>2137</v>
      </c>
      <c r="G694" s="10" t="str">
        <f t="shared" si="77"/>
        <v>FAIR-D3_2023-08-29_15-06-56</v>
      </c>
      <c r="H694" s="10">
        <v>11.516</v>
      </c>
      <c r="I694" s="6">
        <v>19015571</v>
      </c>
      <c r="J694" s="6" t="str">
        <f>IF(OR(COUNTIF(Monitoring!E:E, G694) &gt; 0, COUNTIF(Monitoring!H:H, G694) &gt; 0), "yes", "no")</f>
        <v>no</v>
      </c>
      <c r="K694" s="81" t="str">
        <f t="shared" si="79"/>
        <v>Z:\FAIR_Device_data\Experiment_AugSep_2023\Video_captures\FAIR-D3\Camera1\2023-08-29\FAIR-D3_2023-08-29_15-06-56.mp4</v>
      </c>
    </row>
    <row r="695" spans="1:11" ht="14.25" customHeight="1" x14ac:dyDescent="0.25">
      <c r="A695" s="5" t="str">
        <f t="shared" si="73"/>
        <v>FAIR-D3</v>
      </c>
      <c r="B695" s="4">
        <f t="shared" si="74"/>
        <v>45167</v>
      </c>
      <c r="C695" s="9">
        <f t="shared" si="75"/>
        <v>0.63062499999999999</v>
      </c>
      <c r="D695" s="9">
        <f t="shared" si="76"/>
        <v>45167.630624999998</v>
      </c>
      <c r="E695" s="9" t="str">
        <f t="shared" si="78"/>
        <v>2023-08-29</v>
      </c>
      <c r="F695" s="10" t="s">
        <v>2138</v>
      </c>
      <c r="G695" s="10" t="str">
        <f t="shared" si="77"/>
        <v>FAIR-D3_2023-08-29_15-08-06</v>
      </c>
      <c r="H695" s="10">
        <v>13.958</v>
      </c>
      <c r="I695" s="6">
        <v>24248617</v>
      </c>
      <c r="J695" s="6" t="str">
        <f>IF(OR(COUNTIF(Monitoring!E:E, G695) &gt; 0, COUNTIF(Monitoring!H:H, G695) &gt; 0), "yes", "no")</f>
        <v>yes</v>
      </c>
      <c r="K695" s="81" t="str">
        <f t="shared" si="79"/>
        <v>Z:\FAIR_Device_data\Experiment_AugSep_2023\Video_captures\FAIR-D3\Camera1\2023-08-29\FAIR-D3_2023-08-29_15-08-06.mp4</v>
      </c>
    </row>
    <row r="696" spans="1:11" ht="14.25" customHeight="1" x14ac:dyDescent="0.25">
      <c r="A696" s="5" t="str">
        <f t="shared" si="73"/>
        <v>FAIR-D3</v>
      </c>
      <c r="B696" s="4">
        <f t="shared" si="74"/>
        <v>45167</v>
      </c>
      <c r="C696" s="9">
        <f t="shared" si="75"/>
        <v>0.63373842592592589</v>
      </c>
      <c r="D696" s="9">
        <f t="shared" si="76"/>
        <v>45167.633738425924</v>
      </c>
      <c r="E696" s="9" t="str">
        <f t="shared" si="78"/>
        <v>2023-08-29</v>
      </c>
      <c r="F696" s="10" t="s">
        <v>2139</v>
      </c>
      <c r="G696" s="10" t="str">
        <f t="shared" si="77"/>
        <v>FAIR-D3_2023-08-29_15-12-35</v>
      </c>
      <c r="H696" s="10">
        <v>72.712000000000003</v>
      </c>
      <c r="I696" s="6">
        <v>143004906</v>
      </c>
      <c r="J696" s="6" t="str">
        <f>IF(OR(COUNTIF(Monitoring!E:E, G696) &gt; 0, COUNTIF(Monitoring!H:H, G696) &gt; 0), "yes", "no")</f>
        <v>no</v>
      </c>
      <c r="K696" s="81" t="str">
        <f t="shared" si="79"/>
        <v>Z:\FAIR_Device_data\Experiment_AugSep_2023\Video_captures\FAIR-D3\Camera1\2023-08-29\FAIR-D3_2023-08-29_15-12-35.mp4</v>
      </c>
    </row>
    <row r="697" spans="1:11" ht="14.25" customHeight="1" x14ac:dyDescent="0.25">
      <c r="A697" s="5" t="str">
        <f t="shared" si="73"/>
        <v>FAIR-D3</v>
      </c>
      <c r="B697" s="4">
        <f t="shared" si="74"/>
        <v>45167</v>
      </c>
      <c r="C697" s="9">
        <f t="shared" si="75"/>
        <v>0.6366087962962963</v>
      </c>
      <c r="D697" s="9">
        <f t="shared" si="76"/>
        <v>45167.636608796296</v>
      </c>
      <c r="E697" s="9" t="str">
        <f t="shared" si="78"/>
        <v>2023-08-29</v>
      </c>
      <c r="F697" s="10" t="s">
        <v>2140</v>
      </c>
      <c r="G697" s="10" t="str">
        <f t="shared" si="77"/>
        <v>FAIR-D3_2023-08-29_15-16-43</v>
      </c>
      <c r="H697" s="10">
        <v>12.016999999999999</v>
      </c>
      <c r="I697" s="6">
        <v>19316854</v>
      </c>
      <c r="J697" s="6" t="str">
        <f>IF(OR(COUNTIF(Monitoring!E:E, G697) &gt; 0, COUNTIF(Monitoring!H:H, G697) &gt; 0), "yes", "no")</f>
        <v>yes</v>
      </c>
      <c r="K697" s="81" t="str">
        <f t="shared" si="79"/>
        <v>Z:\FAIR_Device_data\Experiment_AugSep_2023\Video_captures\FAIR-D3\Camera1\2023-08-29\FAIR-D3_2023-08-29_15-16-43.mp4</v>
      </c>
    </row>
    <row r="698" spans="1:11" ht="14.25" customHeight="1" x14ac:dyDescent="0.25">
      <c r="A698" s="5" t="str">
        <f t="shared" si="73"/>
        <v>FAIR-D3</v>
      </c>
      <c r="B698" s="4">
        <f t="shared" si="74"/>
        <v>45167</v>
      </c>
      <c r="C698" s="9">
        <f t="shared" si="75"/>
        <v>0.65281250000000002</v>
      </c>
      <c r="D698" s="9">
        <f t="shared" si="76"/>
        <v>45167.652812499997</v>
      </c>
      <c r="E698" s="9" t="str">
        <f t="shared" si="78"/>
        <v>2023-08-29</v>
      </c>
      <c r="F698" s="10" t="s">
        <v>2141</v>
      </c>
      <c r="G698" s="10" t="str">
        <f t="shared" si="77"/>
        <v>FAIR-D3_2023-08-29_15-40-03</v>
      </c>
      <c r="H698" s="10">
        <v>19.831</v>
      </c>
      <c r="I698" s="6">
        <v>34192936</v>
      </c>
      <c r="J698" s="6" t="str">
        <f>IF(OR(COUNTIF(Monitoring!E:E, G698) &gt; 0, COUNTIF(Monitoring!H:H, G698) &gt; 0), "yes", "no")</f>
        <v>yes</v>
      </c>
      <c r="K698" s="81" t="str">
        <f t="shared" si="79"/>
        <v>Z:\FAIR_Device_data\Experiment_AugSep_2023\Video_captures\FAIR-D3\Camera1\2023-08-29\FAIR-D3_2023-08-29_15-40-03.mp4</v>
      </c>
    </row>
    <row r="699" spans="1:11" ht="14.25" customHeight="1" x14ac:dyDescent="0.25">
      <c r="A699" s="5" t="str">
        <f t="shared" si="73"/>
        <v>FAIR-D3</v>
      </c>
      <c r="B699" s="4">
        <f t="shared" si="74"/>
        <v>45167</v>
      </c>
      <c r="C699" s="9">
        <f t="shared" si="75"/>
        <v>0.69533564814814819</v>
      </c>
      <c r="D699" s="9">
        <f t="shared" si="76"/>
        <v>45167.695335648146</v>
      </c>
      <c r="E699" s="9" t="str">
        <f t="shared" si="78"/>
        <v>2023-08-29</v>
      </c>
      <c r="F699" s="10" t="s">
        <v>2142</v>
      </c>
      <c r="G699" s="10" t="str">
        <f t="shared" si="77"/>
        <v>FAIR-D3_2023-08-29_16-41-17</v>
      </c>
      <c r="H699" s="10">
        <v>11.797000000000001</v>
      </c>
      <c r="I699" s="6">
        <v>19840702</v>
      </c>
      <c r="J699" s="6" t="str">
        <f>IF(OR(COUNTIF(Monitoring!E:E, G699) &gt; 0, COUNTIF(Monitoring!H:H, G699) &gt; 0), "yes", "no")</f>
        <v>no</v>
      </c>
      <c r="K699" s="81" t="str">
        <f t="shared" si="79"/>
        <v>Z:\FAIR_Device_data\Experiment_AugSep_2023\Video_captures\FAIR-D3\Camera1\2023-08-29\FAIR-D3_2023-08-29_16-41-17.mp4</v>
      </c>
    </row>
    <row r="700" spans="1:11" ht="14.25" customHeight="1" x14ac:dyDescent="0.25">
      <c r="A700" s="5" t="str">
        <f t="shared" si="73"/>
        <v>FAIR-D3</v>
      </c>
      <c r="B700" s="4">
        <f t="shared" si="74"/>
        <v>45167</v>
      </c>
      <c r="C700" s="9">
        <f t="shared" si="75"/>
        <v>0.70879629629629626</v>
      </c>
      <c r="D700" s="9">
        <f t="shared" si="76"/>
        <v>45167.708796296298</v>
      </c>
      <c r="E700" s="9" t="str">
        <f t="shared" si="78"/>
        <v>2023-08-29</v>
      </c>
      <c r="F700" s="10" t="s">
        <v>2143</v>
      </c>
      <c r="G700" s="10" t="str">
        <f t="shared" si="77"/>
        <v>FAIR-D3_2023-08-29_17-00-40</v>
      </c>
      <c r="H700" s="10">
        <v>60.045999999999999</v>
      </c>
      <c r="I700" s="6">
        <v>113559337</v>
      </c>
      <c r="J700" s="6" t="str">
        <f>IF(OR(COUNTIF(Monitoring!E:E, G700) &gt; 0, COUNTIF(Monitoring!H:H, G700) &gt; 0), "yes", "no")</f>
        <v>yes</v>
      </c>
      <c r="K700" s="81" t="str">
        <f t="shared" si="79"/>
        <v>Z:\FAIR_Device_data\Experiment_AugSep_2023\Video_captures\FAIR-D3\Camera1\2023-08-29\FAIR-D3_2023-08-29_17-00-40.mp4</v>
      </c>
    </row>
    <row r="701" spans="1:11" ht="14.25" customHeight="1" x14ac:dyDescent="0.25">
      <c r="A701" s="5" t="str">
        <f t="shared" si="73"/>
        <v>FAIR-D3</v>
      </c>
      <c r="B701" s="4">
        <f t="shared" si="74"/>
        <v>45167</v>
      </c>
      <c r="C701" s="9">
        <f t="shared" si="75"/>
        <v>0.71026620370370375</v>
      </c>
      <c r="D701" s="9">
        <f t="shared" si="76"/>
        <v>45167.710266203707</v>
      </c>
      <c r="E701" s="9" t="str">
        <f t="shared" si="78"/>
        <v>2023-08-29</v>
      </c>
      <c r="F701" s="10" t="s">
        <v>2144</v>
      </c>
      <c r="G701" s="10" t="str">
        <f t="shared" si="77"/>
        <v>FAIR-D3_2023-08-29_17-02-47</v>
      </c>
      <c r="H701" s="10">
        <v>36.648000000000003</v>
      </c>
      <c r="I701" s="6">
        <v>70048447</v>
      </c>
      <c r="J701" s="6" t="str">
        <f>IF(OR(COUNTIF(Monitoring!E:E, G701) &gt; 0, COUNTIF(Monitoring!H:H, G701) &gt; 0), "yes", "no")</f>
        <v>no</v>
      </c>
      <c r="K701" s="81" t="str">
        <f t="shared" si="79"/>
        <v>Z:\FAIR_Device_data\Experiment_AugSep_2023\Video_captures\FAIR-D3\Camera1\2023-08-29\FAIR-D3_2023-08-29_17-02-47.mp4</v>
      </c>
    </row>
    <row r="702" spans="1:11" ht="14.25" customHeight="1" x14ac:dyDescent="0.25">
      <c r="A702" s="5" t="str">
        <f t="shared" si="73"/>
        <v>FAIR-D3</v>
      </c>
      <c r="B702" s="4">
        <f t="shared" si="74"/>
        <v>45167</v>
      </c>
      <c r="C702" s="9">
        <f t="shared" si="75"/>
        <v>0.71125000000000005</v>
      </c>
      <c r="D702" s="9">
        <f t="shared" si="76"/>
        <v>45167.71125</v>
      </c>
      <c r="E702" s="9" t="str">
        <f t="shared" si="78"/>
        <v>2023-08-29</v>
      </c>
      <c r="F702" s="10" t="s">
        <v>2145</v>
      </c>
      <c r="G702" s="10" t="str">
        <f t="shared" si="77"/>
        <v>FAIR-D3_2023-08-29_17-04-12</v>
      </c>
      <c r="H702" s="10">
        <v>17.645</v>
      </c>
      <c r="I702" s="6">
        <v>31817348</v>
      </c>
      <c r="J702" s="6" t="str">
        <f>IF(OR(COUNTIF(Monitoring!E:E, G702) &gt; 0, COUNTIF(Monitoring!H:H, G702) &gt; 0), "yes", "no")</f>
        <v>yes</v>
      </c>
      <c r="K702" s="81" t="str">
        <f t="shared" si="79"/>
        <v>Z:\FAIR_Device_data\Experiment_AugSep_2023\Video_captures\FAIR-D3\Camera1\2023-08-29\FAIR-D3_2023-08-29_17-04-12.mp4</v>
      </c>
    </row>
    <row r="703" spans="1:11" ht="14.25" customHeight="1" x14ac:dyDescent="0.25">
      <c r="A703" s="5" t="str">
        <f t="shared" si="73"/>
        <v>FAIR-D3</v>
      </c>
      <c r="B703" s="4">
        <f t="shared" si="74"/>
        <v>45167</v>
      </c>
      <c r="C703" s="9">
        <f t="shared" si="75"/>
        <v>0.7151967592592593</v>
      </c>
      <c r="D703" s="9">
        <f t="shared" si="76"/>
        <v>45167.715196759258</v>
      </c>
      <c r="E703" s="9" t="str">
        <f t="shared" si="78"/>
        <v>2023-08-29</v>
      </c>
      <c r="F703" s="10" t="s">
        <v>2146</v>
      </c>
      <c r="G703" s="10" t="str">
        <f t="shared" si="77"/>
        <v>FAIR-D3_2023-08-29_17-09-53</v>
      </c>
      <c r="H703" s="10">
        <v>76.369</v>
      </c>
      <c r="I703" s="6">
        <v>138598224</v>
      </c>
      <c r="J703" s="6" t="str">
        <f>IF(OR(COUNTIF(Monitoring!E:E, G703) &gt; 0, COUNTIF(Monitoring!H:H, G703) &gt; 0), "yes", "no")</f>
        <v>yes</v>
      </c>
      <c r="K703" s="81" t="str">
        <f t="shared" si="79"/>
        <v>Z:\FAIR_Device_data\Experiment_AugSep_2023\Video_captures\FAIR-D3\Camera1\2023-08-29\FAIR-D3_2023-08-29_17-09-53.mp4</v>
      </c>
    </row>
    <row r="704" spans="1:11" ht="14.25" customHeight="1" x14ac:dyDescent="0.25">
      <c r="A704" s="5" t="str">
        <f t="shared" si="73"/>
        <v>FAIR-D3</v>
      </c>
      <c r="B704" s="4">
        <f t="shared" si="74"/>
        <v>45167</v>
      </c>
      <c r="C704" s="9">
        <f t="shared" si="75"/>
        <v>0.72951388888888891</v>
      </c>
      <c r="D704" s="9">
        <f t="shared" si="76"/>
        <v>45167.729513888888</v>
      </c>
      <c r="E704" s="9" t="str">
        <f t="shared" si="78"/>
        <v>2023-08-29</v>
      </c>
      <c r="F704" s="10" t="s">
        <v>2147</v>
      </c>
      <c r="G704" s="10" t="str">
        <f t="shared" si="77"/>
        <v>FAIR-D3_2023-08-29_17-30-30</v>
      </c>
      <c r="H704" s="10">
        <v>15.569000000000001</v>
      </c>
      <c r="I704" s="6">
        <v>27856001</v>
      </c>
      <c r="J704" s="6" t="str">
        <f>IF(OR(COUNTIF(Monitoring!E:E, G704) &gt; 0, COUNTIF(Monitoring!H:H, G704) &gt; 0), "yes", "no")</f>
        <v>no</v>
      </c>
      <c r="K704" s="81" t="str">
        <f t="shared" si="79"/>
        <v>Z:\FAIR_Device_data\Experiment_AugSep_2023\Video_captures\FAIR-D3\Camera1\2023-08-29\FAIR-D3_2023-08-29_17-30-30.mp4</v>
      </c>
    </row>
    <row r="705" spans="1:11" ht="14.25" customHeight="1" x14ac:dyDescent="0.25">
      <c r="A705" s="5" t="str">
        <f t="shared" si="73"/>
        <v>FAIR-D3</v>
      </c>
      <c r="B705" s="4">
        <f t="shared" si="74"/>
        <v>45167</v>
      </c>
      <c r="C705" s="9">
        <f t="shared" si="75"/>
        <v>0.74624999999999997</v>
      </c>
      <c r="D705" s="9">
        <f t="shared" si="76"/>
        <v>45167.746249999997</v>
      </c>
      <c r="E705" s="9" t="str">
        <f t="shared" si="78"/>
        <v>2023-08-29</v>
      </c>
      <c r="F705" s="10" t="s">
        <v>2148</v>
      </c>
      <c r="G705" s="10" t="str">
        <f t="shared" si="77"/>
        <v>FAIR-D3_2023-08-29_17-54-36</v>
      </c>
      <c r="H705" s="10">
        <v>32.79</v>
      </c>
      <c r="I705" s="6">
        <v>62946374</v>
      </c>
      <c r="J705" s="6" t="str">
        <f>IF(OR(COUNTIF(Monitoring!E:E, G705) &gt; 0, COUNTIF(Monitoring!H:H, G705) &gt; 0), "yes", "no")</f>
        <v>yes</v>
      </c>
      <c r="K705" s="81" t="str">
        <f t="shared" si="79"/>
        <v>Z:\FAIR_Device_data\Experiment_AugSep_2023\Video_captures\FAIR-D3\Camera1\2023-08-29\FAIR-D3_2023-08-29_17-54-36.mp4</v>
      </c>
    </row>
    <row r="706" spans="1:11" ht="14.25" customHeight="1" x14ac:dyDescent="0.25">
      <c r="A706" s="5" t="str">
        <f t="shared" ref="A706:A769" si="80">+LEFT(G706,7)</f>
        <v>FAIR-D3</v>
      </c>
      <c r="B706" s="4">
        <f t="shared" ref="B706:B769" si="81">VALUE(MID(G706,FIND("_",G706)+1,10))</f>
        <v>45167</v>
      </c>
      <c r="C706" s="9">
        <f t="shared" ref="C706:C769" si="82">IF(ISBLANK(G706),"",TIME(LEFT(RIGHT(G706,8),2),LEFT(RIGHT(G706,5),2),RIGHT(G706,2)))</f>
        <v>0.74716435185185182</v>
      </c>
      <c r="D706" s="9">
        <f t="shared" ref="D706:D769" si="83">+B706+C706</f>
        <v>45167.747164351851</v>
      </c>
      <c r="E706" s="9" t="str">
        <f t="shared" si="78"/>
        <v>2023-08-29</v>
      </c>
      <c r="F706" s="10" t="s">
        <v>2149</v>
      </c>
      <c r="G706" s="10" t="str">
        <f t="shared" ref="G706:G769" si="84">+LEFT(F706,27)</f>
        <v>FAIR-D3_2023-08-29_17-55-55</v>
      </c>
      <c r="H706" s="10">
        <v>28.885999999999999</v>
      </c>
      <c r="I706" s="6">
        <v>51815977</v>
      </c>
      <c r="J706" s="6" t="str">
        <f>IF(OR(COUNTIF(Monitoring!E:E, G706) &gt; 0, COUNTIF(Monitoring!H:H, G706) &gt; 0), "yes", "no")</f>
        <v>no</v>
      </c>
      <c r="K706" s="81" t="str">
        <f t="shared" si="79"/>
        <v>Z:\FAIR_Device_data\Experiment_AugSep_2023\Video_captures\FAIR-D3\Camera1\2023-08-29\FAIR-D3_2023-08-29_17-55-55.mp4</v>
      </c>
    </row>
    <row r="707" spans="1:11" ht="14.25" customHeight="1" x14ac:dyDescent="0.25">
      <c r="A707" s="5" t="str">
        <f t="shared" si="80"/>
        <v>FAIR-D3</v>
      </c>
      <c r="B707" s="4">
        <f t="shared" si="81"/>
        <v>45167</v>
      </c>
      <c r="C707" s="9">
        <f t="shared" si="82"/>
        <v>0.74790509259259264</v>
      </c>
      <c r="D707" s="9">
        <f t="shared" si="83"/>
        <v>45167.74790509259</v>
      </c>
      <c r="E707" s="9" t="str">
        <f t="shared" ref="E707:E770" si="85">+_xlfn.CONCAT(YEAR(B707),"-",TEXT(MONTH(B707),"00"),"-",TEXT(DAY(B707),"00"))</f>
        <v>2023-08-29</v>
      </c>
      <c r="F707" s="10" t="s">
        <v>2150</v>
      </c>
      <c r="G707" s="10" t="str">
        <f t="shared" si="84"/>
        <v>FAIR-D3_2023-08-29_17-56-59</v>
      </c>
      <c r="H707" s="10">
        <v>11.625999999999999</v>
      </c>
      <c r="I707" s="6">
        <v>20109404</v>
      </c>
      <c r="J707" s="6" t="str">
        <f>IF(OR(COUNTIF(Monitoring!E:E, G707) &gt; 0, COUNTIF(Monitoring!H:H, G707) &gt; 0), "yes", "no")</f>
        <v>yes</v>
      </c>
      <c r="K707" s="81" t="str">
        <f t="shared" ref="K707:K770" si="86">HYPERLINK(_xlfn.CONCAT("Z:\FAIR_Device_data\Experiment_AugSep_2023","\","Video_captures","\",A707,"\","Camera1","\",E707,"\",F707))</f>
        <v>Z:\FAIR_Device_data\Experiment_AugSep_2023\Video_captures\FAIR-D3\Camera1\2023-08-29\FAIR-D3_2023-08-29_17-56-59.mp4</v>
      </c>
    </row>
    <row r="708" spans="1:11" ht="14.25" customHeight="1" x14ac:dyDescent="0.25">
      <c r="A708" s="5" t="str">
        <f t="shared" si="80"/>
        <v>FAIR-D3</v>
      </c>
      <c r="B708" s="4">
        <f t="shared" si="81"/>
        <v>45167</v>
      </c>
      <c r="C708" s="9">
        <f t="shared" si="82"/>
        <v>0.76033564814814814</v>
      </c>
      <c r="D708" s="9">
        <f t="shared" si="83"/>
        <v>45167.760335648149</v>
      </c>
      <c r="E708" s="9" t="str">
        <f t="shared" si="85"/>
        <v>2023-08-29</v>
      </c>
      <c r="F708" s="10" t="s">
        <v>2151</v>
      </c>
      <c r="G708" s="10" t="str">
        <f t="shared" si="84"/>
        <v>FAIR-D3_2023-08-29_18-14-53</v>
      </c>
      <c r="H708" s="10">
        <v>59.482999999999997</v>
      </c>
      <c r="I708" s="6">
        <v>114739945</v>
      </c>
      <c r="J708" s="6" t="str">
        <f>IF(OR(COUNTIF(Monitoring!E:E, G708) &gt; 0, COUNTIF(Monitoring!H:H, G708) &gt; 0), "yes", "no")</f>
        <v>no</v>
      </c>
      <c r="K708" s="81" t="str">
        <f t="shared" si="86"/>
        <v>Z:\FAIR_Device_data\Experiment_AugSep_2023\Video_captures\FAIR-D3\Camera1\2023-08-29\FAIR-D3_2023-08-29_18-14-53.mp4</v>
      </c>
    </row>
    <row r="709" spans="1:11" ht="14.25" customHeight="1" x14ac:dyDescent="0.25">
      <c r="A709" s="5" t="str">
        <f t="shared" si="80"/>
        <v>FAIR-D3</v>
      </c>
      <c r="B709" s="4">
        <f t="shared" si="81"/>
        <v>45167</v>
      </c>
      <c r="C709" s="9">
        <f t="shared" si="82"/>
        <v>0.76140046296296293</v>
      </c>
      <c r="D709" s="9">
        <f t="shared" si="83"/>
        <v>45167.761400462965</v>
      </c>
      <c r="E709" s="9" t="str">
        <f t="shared" si="85"/>
        <v>2023-08-29</v>
      </c>
      <c r="F709" s="10" t="s">
        <v>2152</v>
      </c>
      <c r="G709" s="10" t="str">
        <f t="shared" si="84"/>
        <v>FAIR-D3_2023-08-29_18-16-25</v>
      </c>
      <c r="H709" s="10">
        <v>27.28</v>
      </c>
      <c r="I709" s="6">
        <v>49576590</v>
      </c>
      <c r="J709" s="6" t="str">
        <f>IF(OR(COUNTIF(Monitoring!E:E, G709) &gt; 0, COUNTIF(Monitoring!H:H, G709) &gt; 0), "yes", "no")</f>
        <v>yes</v>
      </c>
      <c r="K709" s="81" t="str">
        <f t="shared" si="86"/>
        <v>Z:\FAIR_Device_data\Experiment_AugSep_2023\Video_captures\FAIR-D3\Camera1\2023-08-29\FAIR-D3_2023-08-29_18-16-25.mp4</v>
      </c>
    </row>
    <row r="710" spans="1:11" ht="14.25" customHeight="1" x14ac:dyDescent="0.25">
      <c r="A710" s="5" t="str">
        <f t="shared" si="80"/>
        <v>FAIR-D3</v>
      </c>
      <c r="B710" s="4">
        <f t="shared" si="81"/>
        <v>45167</v>
      </c>
      <c r="C710" s="9">
        <f t="shared" si="82"/>
        <v>0.76726851851851852</v>
      </c>
      <c r="D710" s="9">
        <f t="shared" si="83"/>
        <v>45167.767268518517</v>
      </c>
      <c r="E710" s="9" t="str">
        <f t="shared" si="85"/>
        <v>2023-08-29</v>
      </c>
      <c r="F710" s="10" t="s">
        <v>2153</v>
      </c>
      <c r="G710" s="10" t="str">
        <f t="shared" si="84"/>
        <v>FAIR-D3_2023-08-29_18-24-52</v>
      </c>
      <c r="H710" s="10">
        <v>45.96</v>
      </c>
      <c r="I710" s="6">
        <v>87808839</v>
      </c>
      <c r="J710" s="6" t="str">
        <f>IF(OR(COUNTIF(Monitoring!E:E, G710) &gt; 0, COUNTIF(Monitoring!H:H, G710) &gt; 0), "yes", "no")</f>
        <v>yes</v>
      </c>
      <c r="K710" s="81" t="str">
        <f t="shared" si="86"/>
        <v>Z:\FAIR_Device_data\Experiment_AugSep_2023\Video_captures\FAIR-D3\Camera1\2023-08-29\FAIR-D3_2023-08-29_18-24-52.mp4</v>
      </c>
    </row>
    <row r="711" spans="1:11" ht="14.25" customHeight="1" x14ac:dyDescent="0.25">
      <c r="A711" s="5" t="str">
        <f t="shared" si="80"/>
        <v>FAIR-D3</v>
      </c>
      <c r="B711" s="4">
        <f t="shared" si="81"/>
        <v>45167</v>
      </c>
      <c r="C711" s="9">
        <f t="shared" si="82"/>
        <v>0.76861111111111113</v>
      </c>
      <c r="D711" s="9">
        <f t="shared" si="83"/>
        <v>45167.768611111111</v>
      </c>
      <c r="E711" s="9" t="str">
        <f t="shared" si="85"/>
        <v>2023-08-29</v>
      </c>
      <c r="F711" s="10" t="s">
        <v>2154</v>
      </c>
      <c r="G711" s="10" t="str">
        <f t="shared" si="84"/>
        <v>FAIR-D3_2023-08-29_18-26-48</v>
      </c>
      <c r="H711" s="10">
        <v>25.945</v>
      </c>
      <c r="I711" s="6">
        <v>45655907</v>
      </c>
      <c r="J711" s="6" t="str">
        <f>IF(OR(COUNTIF(Monitoring!E:E, G711) &gt; 0, COUNTIF(Monitoring!H:H, G711) &gt; 0), "yes", "no")</f>
        <v>no</v>
      </c>
      <c r="K711" s="81" t="str">
        <f t="shared" si="86"/>
        <v>Z:\FAIR_Device_data\Experiment_AugSep_2023\Video_captures\FAIR-D3\Camera1\2023-08-29\FAIR-D3_2023-08-29_18-26-48.mp4</v>
      </c>
    </row>
    <row r="712" spans="1:11" ht="14.25" customHeight="1" x14ac:dyDescent="0.25">
      <c r="A712" s="5" t="str">
        <f t="shared" si="80"/>
        <v>FAIR-D3</v>
      </c>
      <c r="B712" s="4">
        <f t="shared" si="81"/>
        <v>45168</v>
      </c>
      <c r="C712" s="9">
        <f t="shared" si="82"/>
        <v>0.37952546296296297</v>
      </c>
      <c r="D712" s="9">
        <f t="shared" si="83"/>
        <v>45168.379525462966</v>
      </c>
      <c r="E712" s="9" t="str">
        <f t="shared" si="85"/>
        <v>2023-08-30</v>
      </c>
      <c r="F712" s="10" t="s">
        <v>2155</v>
      </c>
      <c r="G712" s="10" t="str">
        <f t="shared" si="84"/>
        <v>FAIR-D3_2023-08-30_09-06-31</v>
      </c>
      <c r="H712" s="10">
        <v>75.052999999999997</v>
      </c>
      <c r="I712" s="6">
        <v>139316157</v>
      </c>
      <c r="J712" s="6" t="str">
        <f>IF(OR(COUNTIF(Monitoring!E:E, G712) &gt; 0, COUNTIF(Monitoring!H:H, G712) &gt; 0), "yes", "no")</f>
        <v>yes</v>
      </c>
      <c r="K712" s="81" t="str">
        <f t="shared" si="86"/>
        <v>Z:\FAIR_Device_data\Experiment_AugSep_2023\Video_captures\FAIR-D3\Camera1\2023-08-30\FAIR-D3_2023-08-30_09-06-31.mp4</v>
      </c>
    </row>
    <row r="713" spans="1:11" ht="14.25" customHeight="1" x14ac:dyDescent="0.25">
      <c r="A713" s="5" t="str">
        <f t="shared" si="80"/>
        <v>FAIR-D3</v>
      </c>
      <c r="B713" s="4">
        <f t="shared" si="81"/>
        <v>45168</v>
      </c>
      <c r="C713" s="9">
        <f t="shared" si="82"/>
        <v>0.42071759259259262</v>
      </c>
      <c r="D713" s="9">
        <f t="shared" si="83"/>
        <v>45168.420717592591</v>
      </c>
      <c r="E713" s="9" t="str">
        <f t="shared" si="85"/>
        <v>2023-08-30</v>
      </c>
      <c r="F713" s="10" t="s">
        <v>2156</v>
      </c>
      <c r="G713" s="10" t="str">
        <f t="shared" si="84"/>
        <v>FAIR-D3_2023-08-30_10-05-50</v>
      </c>
      <c r="H713" s="10">
        <v>55.375</v>
      </c>
      <c r="I713" s="6">
        <v>96195708</v>
      </c>
      <c r="J713" s="6" t="str">
        <f>IF(OR(COUNTIF(Monitoring!E:E, G713) &gt; 0, COUNTIF(Monitoring!H:H, G713) &gt; 0), "yes", "no")</f>
        <v>yes</v>
      </c>
      <c r="K713" s="81" t="str">
        <f t="shared" si="86"/>
        <v>Z:\FAIR_Device_data\Experiment_AugSep_2023\Video_captures\FAIR-D3\Camera1\2023-08-30\FAIR-D3_2023-08-30_10-05-50.mp4</v>
      </c>
    </row>
    <row r="714" spans="1:11" ht="14.25" customHeight="1" x14ac:dyDescent="0.25">
      <c r="A714" s="5" t="str">
        <f t="shared" si="80"/>
        <v>FAIR-D3</v>
      </c>
      <c r="B714" s="4">
        <f t="shared" si="81"/>
        <v>45168</v>
      </c>
      <c r="C714" s="9">
        <f t="shared" si="82"/>
        <v>0.43552083333333336</v>
      </c>
      <c r="D714" s="9">
        <f t="shared" si="83"/>
        <v>45168.435520833336</v>
      </c>
      <c r="E714" s="9" t="str">
        <f t="shared" si="85"/>
        <v>2023-08-30</v>
      </c>
      <c r="F714" s="10" t="s">
        <v>2157</v>
      </c>
      <c r="G714" s="10" t="str">
        <f t="shared" si="84"/>
        <v>FAIR-D3_2023-08-30_10-27-09</v>
      </c>
      <c r="H714" s="10">
        <v>93.697999999999993</v>
      </c>
      <c r="I714" s="6">
        <v>168037184</v>
      </c>
      <c r="J714" s="6" t="str">
        <f>IF(OR(COUNTIF(Monitoring!E:E, G714) &gt; 0, COUNTIF(Monitoring!H:H, G714) &gt; 0), "yes", "no")</f>
        <v>yes</v>
      </c>
      <c r="K714" s="81" t="str">
        <f t="shared" si="86"/>
        <v>Z:\FAIR_Device_data\Experiment_AugSep_2023\Video_captures\FAIR-D3\Camera1\2023-08-30\FAIR-D3_2023-08-30_10-27-09.mp4</v>
      </c>
    </row>
    <row r="715" spans="1:11" ht="14.25" customHeight="1" x14ac:dyDescent="0.25">
      <c r="A715" s="5" t="str">
        <f t="shared" si="80"/>
        <v>FAIR-D3</v>
      </c>
      <c r="B715" s="4">
        <f t="shared" si="81"/>
        <v>45168</v>
      </c>
      <c r="C715" s="9">
        <f t="shared" si="82"/>
        <v>0.43746527777777777</v>
      </c>
      <c r="D715" s="9">
        <f t="shared" si="83"/>
        <v>45168.437465277777</v>
      </c>
      <c r="E715" s="9" t="str">
        <f t="shared" si="85"/>
        <v>2023-08-30</v>
      </c>
      <c r="F715" s="10" t="s">
        <v>2158</v>
      </c>
      <c r="G715" s="10" t="str">
        <f t="shared" si="84"/>
        <v>FAIR-D3_2023-08-30_10-29-57</v>
      </c>
      <c r="H715" s="10">
        <v>11.442</v>
      </c>
      <c r="I715" s="6">
        <v>19619447</v>
      </c>
      <c r="J715" s="6" t="str">
        <f>IF(OR(COUNTIF(Monitoring!E:E, G715) &gt; 0, COUNTIF(Monitoring!H:H, G715) &gt; 0), "yes", "no")</f>
        <v>yes</v>
      </c>
      <c r="K715" s="81" t="str">
        <f t="shared" si="86"/>
        <v>Z:\FAIR_Device_data\Experiment_AugSep_2023\Video_captures\FAIR-D3\Camera1\2023-08-30\FAIR-D3_2023-08-30_10-29-57.mp4</v>
      </c>
    </row>
    <row r="716" spans="1:11" ht="14.25" customHeight="1" x14ac:dyDescent="0.25">
      <c r="A716" s="5" t="str">
        <f t="shared" si="80"/>
        <v>FAIR-D3</v>
      </c>
      <c r="B716" s="4">
        <f t="shared" si="81"/>
        <v>45168</v>
      </c>
      <c r="C716" s="9">
        <f t="shared" si="82"/>
        <v>0.45453703703703702</v>
      </c>
      <c r="D716" s="9">
        <f t="shared" si="83"/>
        <v>45168.45453703704</v>
      </c>
      <c r="E716" s="9" t="str">
        <f t="shared" si="85"/>
        <v>2023-08-30</v>
      </c>
      <c r="F716" s="10" t="s">
        <v>2159</v>
      </c>
      <c r="G716" s="10" t="str">
        <f t="shared" si="84"/>
        <v>FAIR-D3_2023-08-30_10-54-32</v>
      </c>
      <c r="H716" s="10">
        <v>40.835999999999999</v>
      </c>
      <c r="I716" s="6">
        <v>68024453</v>
      </c>
      <c r="J716" s="6" t="str">
        <f>IF(OR(COUNTIF(Monitoring!E:E, G716) &gt; 0, COUNTIF(Monitoring!H:H, G716) &gt; 0), "yes", "no")</f>
        <v>yes</v>
      </c>
      <c r="K716" s="81" t="str">
        <f t="shared" si="86"/>
        <v>Z:\FAIR_Device_data\Experiment_AugSep_2023\Video_captures\FAIR-D3\Camera1\2023-08-30\FAIR-D3_2023-08-30_10-54-32.mp4</v>
      </c>
    </row>
    <row r="717" spans="1:11" ht="14.25" customHeight="1" x14ac:dyDescent="0.25">
      <c r="A717" s="5" t="str">
        <f t="shared" si="80"/>
        <v>FAIR-D3</v>
      </c>
      <c r="B717" s="4">
        <f t="shared" si="81"/>
        <v>45168</v>
      </c>
      <c r="C717" s="9">
        <f t="shared" si="82"/>
        <v>0.46579861111111109</v>
      </c>
      <c r="D717" s="9">
        <f t="shared" si="83"/>
        <v>45168.465798611112</v>
      </c>
      <c r="E717" s="9" t="str">
        <f t="shared" si="85"/>
        <v>2023-08-30</v>
      </c>
      <c r="F717" s="10" t="s">
        <v>2160</v>
      </c>
      <c r="G717" s="10" t="str">
        <f t="shared" si="84"/>
        <v>FAIR-D3_2023-08-30_11-10-45</v>
      </c>
      <c r="H717" s="10">
        <v>38.081000000000003</v>
      </c>
      <c r="I717" s="6">
        <v>68253790</v>
      </c>
      <c r="J717" s="6" t="str">
        <f>IF(OR(COUNTIF(Monitoring!E:E, G717) &gt; 0, COUNTIF(Monitoring!H:H, G717) &gt; 0), "yes", "no")</f>
        <v>yes</v>
      </c>
      <c r="K717" s="81" t="str">
        <f t="shared" si="86"/>
        <v>Z:\FAIR_Device_data\Experiment_AugSep_2023\Video_captures\FAIR-D3\Camera1\2023-08-30\FAIR-D3_2023-08-30_11-10-45.mp4</v>
      </c>
    </row>
    <row r="718" spans="1:11" ht="14.25" customHeight="1" x14ac:dyDescent="0.25">
      <c r="A718" s="5" t="str">
        <f t="shared" si="80"/>
        <v>FAIR-D3</v>
      </c>
      <c r="B718" s="4">
        <f t="shared" si="81"/>
        <v>45168</v>
      </c>
      <c r="C718" s="9">
        <f t="shared" si="82"/>
        <v>0.47437499999999999</v>
      </c>
      <c r="D718" s="9">
        <f t="shared" si="83"/>
        <v>45168.474374999998</v>
      </c>
      <c r="E718" s="9" t="str">
        <f t="shared" si="85"/>
        <v>2023-08-30</v>
      </c>
      <c r="F718" s="10" t="s">
        <v>2161</v>
      </c>
      <c r="G718" s="10" t="str">
        <f t="shared" si="84"/>
        <v>FAIR-D3_2023-08-30_11-23-06</v>
      </c>
      <c r="H718" s="10">
        <v>30.413</v>
      </c>
      <c r="I718" s="6">
        <v>52939808</v>
      </c>
      <c r="J718" s="6" t="str">
        <f>IF(OR(COUNTIF(Monitoring!E:E, G718) &gt; 0, COUNTIF(Monitoring!H:H, G718) &gt; 0), "yes", "no")</f>
        <v>no</v>
      </c>
      <c r="K718" s="81" t="str">
        <f t="shared" si="86"/>
        <v>Z:\FAIR_Device_data\Experiment_AugSep_2023\Video_captures\FAIR-D3\Camera1\2023-08-30\FAIR-D3_2023-08-30_11-23-06.mp4</v>
      </c>
    </row>
    <row r="719" spans="1:11" ht="14.25" customHeight="1" x14ac:dyDescent="0.25">
      <c r="A719" s="5" t="str">
        <f t="shared" si="80"/>
        <v>FAIR-D3</v>
      </c>
      <c r="B719" s="4">
        <f t="shared" si="81"/>
        <v>45168</v>
      </c>
      <c r="C719" s="9">
        <f t="shared" si="82"/>
        <v>0.48372685185185182</v>
      </c>
      <c r="D719" s="9">
        <f t="shared" si="83"/>
        <v>45168.483726851853</v>
      </c>
      <c r="E719" s="9" t="str">
        <f t="shared" si="85"/>
        <v>2023-08-30</v>
      </c>
      <c r="F719" s="10" t="s">
        <v>2162</v>
      </c>
      <c r="G719" s="10" t="str">
        <f t="shared" si="84"/>
        <v>FAIR-D3_2023-08-30_11-36-34</v>
      </c>
      <c r="H719" s="10">
        <v>139.49100000000001</v>
      </c>
      <c r="I719" s="6">
        <v>266336898</v>
      </c>
      <c r="J719" s="6" t="str">
        <f>IF(OR(COUNTIF(Monitoring!E:E, G719) &gt; 0, COUNTIF(Monitoring!H:H, G719) &gt; 0), "yes", "no")</f>
        <v>yes</v>
      </c>
      <c r="K719" s="81" t="str">
        <f t="shared" si="86"/>
        <v>Z:\FAIR_Device_data\Experiment_AugSep_2023\Video_captures\FAIR-D3\Camera1\2023-08-30\FAIR-D3_2023-08-30_11-36-34.mp4</v>
      </c>
    </row>
    <row r="720" spans="1:11" ht="14.25" customHeight="1" x14ac:dyDescent="0.25">
      <c r="A720" s="5" t="str">
        <f t="shared" si="80"/>
        <v>FAIR-D3</v>
      </c>
      <c r="B720" s="4">
        <f t="shared" si="81"/>
        <v>45168</v>
      </c>
      <c r="C720" s="9">
        <f t="shared" si="82"/>
        <v>0.48625000000000002</v>
      </c>
      <c r="D720" s="9">
        <f t="shared" si="83"/>
        <v>45168.486250000002</v>
      </c>
      <c r="E720" s="9" t="str">
        <f t="shared" si="85"/>
        <v>2023-08-30</v>
      </c>
      <c r="F720" s="10" t="s">
        <v>2163</v>
      </c>
      <c r="G720" s="10" t="str">
        <f t="shared" si="84"/>
        <v>FAIR-D3_2023-08-30_11-40-12</v>
      </c>
      <c r="H720" s="10">
        <v>60.448</v>
      </c>
      <c r="I720" s="6">
        <v>107030403</v>
      </c>
      <c r="J720" s="6" t="str">
        <f>IF(OR(COUNTIF(Monitoring!E:E, G720) &gt; 0, COUNTIF(Monitoring!H:H, G720) &gt; 0), "yes", "no")</f>
        <v>no</v>
      </c>
      <c r="K720" s="81" t="str">
        <f t="shared" si="86"/>
        <v>Z:\FAIR_Device_data\Experiment_AugSep_2023\Video_captures\FAIR-D3\Camera1\2023-08-30\FAIR-D3_2023-08-30_11-40-12.mp4</v>
      </c>
    </row>
    <row r="721" spans="1:11" ht="14.25" customHeight="1" x14ac:dyDescent="0.25">
      <c r="A721" s="5" t="str">
        <f t="shared" si="80"/>
        <v>FAIR-D3</v>
      </c>
      <c r="B721" s="4">
        <f t="shared" si="81"/>
        <v>45168</v>
      </c>
      <c r="C721" s="9">
        <f t="shared" si="82"/>
        <v>0.4881712962962963</v>
      </c>
      <c r="D721" s="9">
        <f t="shared" si="83"/>
        <v>45168.488171296296</v>
      </c>
      <c r="E721" s="9" t="str">
        <f t="shared" si="85"/>
        <v>2023-08-30</v>
      </c>
      <c r="F721" s="10" t="s">
        <v>2164</v>
      </c>
      <c r="G721" s="10" t="str">
        <f t="shared" si="84"/>
        <v>FAIR-D3_2023-08-30_11-42-58</v>
      </c>
      <c r="H721" s="10">
        <v>13.25</v>
      </c>
      <c r="I721" s="6">
        <v>22862147</v>
      </c>
      <c r="J721" s="6" t="str">
        <f>IF(OR(COUNTIF(Monitoring!E:E, G721) &gt; 0, COUNTIF(Monitoring!H:H, G721) &gt; 0), "yes", "no")</f>
        <v>yes</v>
      </c>
      <c r="K721" s="81" t="str">
        <f t="shared" si="86"/>
        <v>Z:\FAIR_Device_data\Experiment_AugSep_2023\Video_captures\FAIR-D3\Camera1\2023-08-30\FAIR-D3_2023-08-30_11-42-58.mp4</v>
      </c>
    </row>
    <row r="722" spans="1:11" ht="14.25" customHeight="1" x14ac:dyDescent="0.25">
      <c r="A722" s="5" t="str">
        <f t="shared" si="80"/>
        <v>FAIR-D3</v>
      </c>
      <c r="B722" s="4">
        <f t="shared" si="81"/>
        <v>45168</v>
      </c>
      <c r="C722" s="9">
        <f t="shared" si="82"/>
        <v>0.50179398148148147</v>
      </c>
      <c r="D722" s="9">
        <f t="shared" si="83"/>
        <v>45168.501793981479</v>
      </c>
      <c r="E722" s="9" t="str">
        <f t="shared" si="85"/>
        <v>2023-08-30</v>
      </c>
      <c r="F722" s="10" t="s">
        <v>2165</v>
      </c>
      <c r="G722" s="10" t="str">
        <f t="shared" si="84"/>
        <v>FAIR-D3_2023-08-30_12-02-35</v>
      </c>
      <c r="H722" s="10">
        <v>46.255000000000003</v>
      </c>
      <c r="I722" s="6">
        <v>84360198</v>
      </c>
      <c r="J722" s="6" t="str">
        <f>IF(OR(COUNTIF(Monitoring!E:E, G722) &gt; 0, COUNTIF(Monitoring!H:H, G722) &gt; 0), "yes", "no")</f>
        <v>yes</v>
      </c>
      <c r="K722" s="81" t="str">
        <f t="shared" si="86"/>
        <v>Z:\FAIR_Device_data\Experiment_AugSep_2023\Video_captures\FAIR-D3\Camera1\2023-08-30\FAIR-D3_2023-08-30_12-02-35.mp4</v>
      </c>
    </row>
    <row r="723" spans="1:11" ht="14.25" customHeight="1" x14ac:dyDescent="0.25">
      <c r="A723" s="5" t="str">
        <f t="shared" si="80"/>
        <v>FAIR-D3</v>
      </c>
      <c r="B723" s="4">
        <f t="shared" si="81"/>
        <v>45168</v>
      </c>
      <c r="C723" s="9">
        <f t="shared" si="82"/>
        <v>0.50814814814814813</v>
      </c>
      <c r="D723" s="9">
        <f t="shared" si="83"/>
        <v>45168.508148148147</v>
      </c>
      <c r="E723" s="9" t="str">
        <f t="shared" si="85"/>
        <v>2023-08-30</v>
      </c>
      <c r="F723" s="10" t="s">
        <v>2166</v>
      </c>
      <c r="G723" s="10" t="str">
        <f t="shared" si="84"/>
        <v>FAIR-D3_2023-08-30_12-11-44</v>
      </c>
      <c r="H723" s="10">
        <v>15.176</v>
      </c>
      <c r="I723" s="6">
        <v>26265018</v>
      </c>
      <c r="J723" s="6" t="str">
        <f>IF(OR(COUNTIF(Monitoring!E:E, G723) &gt; 0, COUNTIF(Monitoring!H:H, G723) &gt; 0), "yes", "no")</f>
        <v>yes</v>
      </c>
      <c r="K723" s="81" t="str">
        <f t="shared" si="86"/>
        <v>Z:\FAIR_Device_data\Experiment_AugSep_2023\Video_captures\FAIR-D3\Camera1\2023-08-30\FAIR-D3_2023-08-30_12-11-44.mp4</v>
      </c>
    </row>
    <row r="724" spans="1:11" ht="14.25" customHeight="1" x14ac:dyDescent="0.25">
      <c r="A724" s="5" t="str">
        <f t="shared" si="80"/>
        <v>FAIR-D3</v>
      </c>
      <c r="B724" s="4">
        <f t="shared" si="81"/>
        <v>45168</v>
      </c>
      <c r="C724" s="9">
        <f t="shared" si="82"/>
        <v>0.521087962962963</v>
      </c>
      <c r="D724" s="9">
        <f t="shared" si="83"/>
        <v>45168.521087962959</v>
      </c>
      <c r="E724" s="9" t="str">
        <f t="shared" si="85"/>
        <v>2023-08-30</v>
      </c>
      <c r="F724" s="10" t="s">
        <v>2167</v>
      </c>
      <c r="G724" s="10" t="str">
        <f t="shared" si="84"/>
        <v>FAIR-D3_2023-08-30_12-30-22</v>
      </c>
      <c r="H724" s="10">
        <v>12.256</v>
      </c>
      <c r="I724" s="6">
        <v>20531443</v>
      </c>
      <c r="J724" s="6" t="str">
        <f>IF(OR(COUNTIF(Monitoring!E:E, G724) &gt; 0, COUNTIF(Monitoring!H:H, G724) &gt; 0), "yes", "no")</f>
        <v>yes</v>
      </c>
      <c r="K724" s="81" t="str">
        <f t="shared" si="86"/>
        <v>Z:\FAIR_Device_data\Experiment_AugSep_2023\Video_captures\FAIR-D3\Camera1\2023-08-30\FAIR-D3_2023-08-30_12-30-22.mp4</v>
      </c>
    </row>
    <row r="725" spans="1:11" ht="14.25" customHeight="1" x14ac:dyDescent="0.25">
      <c r="A725" s="5" t="str">
        <f t="shared" si="80"/>
        <v>FAIR-D3</v>
      </c>
      <c r="B725" s="4">
        <f t="shared" si="81"/>
        <v>45168</v>
      </c>
      <c r="C725" s="9">
        <f t="shared" si="82"/>
        <v>0.52793981481481478</v>
      </c>
      <c r="D725" s="9">
        <f t="shared" si="83"/>
        <v>45168.527939814812</v>
      </c>
      <c r="E725" s="9" t="str">
        <f t="shared" si="85"/>
        <v>2023-08-30</v>
      </c>
      <c r="F725" s="10" t="s">
        <v>2168</v>
      </c>
      <c r="G725" s="10" t="str">
        <f t="shared" si="84"/>
        <v>FAIR-D3_2023-08-30_12-40-14</v>
      </c>
      <c r="H725" s="10">
        <v>10.795999999999999</v>
      </c>
      <c r="I725" s="6">
        <v>17856288</v>
      </c>
      <c r="J725" s="6" t="str">
        <f>IF(OR(COUNTIF(Monitoring!E:E, G725) &gt; 0, COUNTIF(Monitoring!H:H, G725) &gt; 0), "yes", "no")</f>
        <v>yes</v>
      </c>
      <c r="K725" s="81" t="str">
        <f t="shared" si="86"/>
        <v>Z:\FAIR_Device_data\Experiment_AugSep_2023\Video_captures\FAIR-D3\Camera1\2023-08-30\FAIR-D3_2023-08-30_12-40-14.mp4</v>
      </c>
    </row>
    <row r="726" spans="1:11" ht="14.25" customHeight="1" x14ac:dyDescent="0.25">
      <c r="A726" s="5" t="str">
        <f t="shared" si="80"/>
        <v>FAIR-D3</v>
      </c>
      <c r="B726" s="4">
        <f t="shared" si="81"/>
        <v>45168</v>
      </c>
      <c r="C726" s="9">
        <f t="shared" si="82"/>
        <v>0.55336805555555557</v>
      </c>
      <c r="D726" s="9">
        <f t="shared" si="83"/>
        <v>45168.553368055553</v>
      </c>
      <c r="E726" s="9" t="str">
        <f t="shared" si="85"/>
        <v>2023-08-30</v>
      </c>
      <c r="F726" s="10" t="s">
        <v>2169</v>
      </c>
      <c r="G726" s="10" t="str">
        <f t="shared" si="84"/>
        <v>FAIR-D3_2023-08-30_13-16-51</v>
      </c>
      <c r="H726" s="10">
        <v>26.472000000000001</v>
      </c>
      <c r="I726" s="6">
        <v>48483647</v>
      </c>
      <c r="J726" s="6" t="str">
        <f>IF(OR(COUNTIF(Monitoring!E:E, G726) &gt; 0, COUNTIF(Monitoring!H:H, G726) &gt; 0), "yes", "no")</f>
        <v>yes</v>
      </c>
      <c r="K726" s="81" t="str">
        <f t="shared" si="86"/>
        <v>Z:\FAIR_Device_data\Experiment_AugSep_2023\Video_captures\FAIR-D3\Camera1\2023-08-30\FAIR-D3_2023-08-30_13-16-51.mp4</v>
      </c>
    </row>
    <row r="727" spans="1:11" ht="14.25" customHeight="1" x14ac:dyDescent="0.25">
      <c r="A727" s="5" t="str">
        <f t="shared" si="80"/>
        <v>FAIR-D3</v>
      </c>
      <c r="B727" s="4">
        <f t="shared" si="81"/>
        <v>45168</v>
      </c>
      <c r="C727" s="9">
        <f t="shared" si="82"/>
        <v>0.55754629629629626</v>
      </c>
      <c r="D727" s="9">
        <f t="shared" si="83"/>
        <v>45168.557546296295</v>
      </c>
      <c r="E727" s="9" t="str">
        <f t="shared" si="85"/>
        <v>2023-08-30</v>
      </c>
      <c r="F727" s="10" t="s">
        <v>2170</v>
      </c>
      <c r="G727" s="10" t="str">
        <f t="shared" si="84"/>
        <v>FAIR-D3_2023-08-30_13-22-52</v>
      </c>
      <c r="H727" s="10">
        <v>154.55799999999999</v>
      </c>
      <c r="I727" s="6">
        <v>291235265</v>
      </c>
      <c r="J727" s="6" t="str">
        <f>IF(OR(COUNTIF(Monitoring!E:E, G727) &gt; 0, COUNTIF(Monitoring!H:H, G727) &gt; 0), "yes", "no")</f>
        <v>yes</v>
      </c>
      <c r="K727" s="81" t="str">
        <f t="shared" si="86"/>
        <v>Z:\FAIR_Device_data\Experiment_AugSep_2023\Video_captures\FAIR-D3\Camera1\2023-08-30\FAIR-D3_2023-08-30_13-22-52.mp4</v>
      </c>
    </row>
    <row r="728" spans="1:11" ht="14.25" customHeight="1" x14ac:dyDescent="0.25">
      <c r="A728" s="5" t="str">
        <f t="shared" si="80"/>
        <v>FAIR-D3</v>
      </c>
      <c r="B728" s="4">
        <f t="shared" si="81"/>
        <v>45168</v>
      </c>
      <c r="C728" s="9">
        <f t="shared" si="82"/>
        <v>0.57392361111111112</v>
      </c>
      <c r="D728" s="9">
        <f t="shared" si="83"/>
        <v>45168.573923611111</v>
      </c>
      <c r="E728" s="9" t="str">
        <f t="shared" si="85"/>
        <v>2023-08-30</v>
      </c>
      <c r="F728" s="10" t="s">
        <v>2171</v>
      </c>
      <c r="G728" s="10" t="str">
        <f t="shared" si="84"/>
        <v>FAIR-D3_2023-08-30_13-46-27</v>
      </c>
      <c r="H728" s="10">
        <v>14.843</v>
      </c>
      <c r="I728" s="6">
        <v>24630677</v>
      </c>
      <c r="J728" s="6" t="str">
        <f>IF(OR(COUNTIF(Monitoring!E:E, G728) &gt; 0, COUNTIF(Monitoring!H:H, G728) &gt; 0), "yes", "no")</f>
        <v>yes</v>
      </c>
      <c r="K728" s="81" t="str">
        <f t="shared" si="86"/>
        <v>Z:\FAIR_Device_data\Experiment_AugSep_2023\Video_captures\FAIR-D3\Camera1\2023-08-30\FAIR-D3_2023-08-30_13-46-27.mp4</v>
      </c>
    </row>
    <row r="729" spans="1:11" ht="14.25" customHeight="1" x14ac:dyDescent="0.25">
      <c r="A729" s="5" t="str">
        <f t="shared" si="80"/>
        <v>FAIR-D3</v>
      </c>
      <c r="B729" s="4">
        <f t="shared" si="81"/>
        <v>45168</v>
      </c>
      <c r="C729" s="9">
        <f t="shared" si="82"/>
        <v>0.57754629629629628</v>
      </c>
      <c r="D729" s="9">
        <f t="shared" si="83"/>
        <v>45168.577546296299</v>
      </c>
      <c r="E729" s="9" t="str">
        <f t="shared" si="85"/>
        <v>2023-08-30</v>
      </c>
      <c r="F729" s="10" t="s">
        <v>2172</v>
      </c>
      <c r="G729" s="10" t="str">
        <f t="shared" si="84"/>
        <v>FAIR-D3_2023-08-30_13-51-40</v>
      </c>
      <c r="H729" s="10">
        <v>18.209</v>
      </c>
      <c r="I729" s="6">
        <v>32509679</v>
      </c>
      <c r="J729" s="6" t="str">
        <f>IF(OR(COUNTIF(Monitoring!E:E, G729) &gt; 0, COUNTIF(Monitoring!H:H, G729) &gt; 0), "yes", "no")</f>
        <v>yes</v>
      </c>
      <c r="K729" s="81" t="str">
        <f t="shared" si="86"/>
        <v>Z:\FAIR_Device_data\Experiment_AugSep_2023\Video_captures\FAIR-D3\Camera1\2023-08-30\FAIR-D3_2023-08-30_13-51-40.mp4</v>
      </c>
    </row>
    <row r="730" spans="1:11" ht="14.25" customHeight="1" x14ac:dyDescent="0.25">
      <c r="A730" s="5" t="str">
        <f t="shared" si="80"/>
        <v>FAIR-D3</v>
      </c>
      <c r="B730" s="4">
        <f t="shared" si="81"/>
        <v>45168</v>
      </c>
      <c r="C730" s="9">
        <f t="shared" si="82"/>
        <v>0.58493055555555551</v>
      </c>
      <c r="D730" s="9">
        <f t="shared" si="83"/>
        <v>45168.584930555553</v>
      </c>
      <c r="E730" s="9" t="str">
        <f t="shared" si="85"/>
        <v>2023-08-30</v>
      </c>
      <c r="F730" s="10" t="s">
        <v>2173</v>
      </c>
      <c r="G730" s="10" t="str">
        <f t="shared" si="84"/>
        <v>FAIR-D3_2023-08-30_14-02-18</v>
      </c>
      <c r="H730" s="10">
        <v>24.538</v>
      </c>
      <c r="I730" s="6">
        <v>42518734</v>
      </c>
      <c r="J730" s="6" t="str">
        <f>IF(OR(COUNTIF(Monitoring!E:E, G730) &gt; 0, COUNTIF(Monitoring!H:H, G730) &gt; 0), "yes", "no")</f>
        <v>yes</v>
      </c>
      <c r="K730" s="81" t="str">
        <f t="shared" si="86"/>
        <v>Z:\FAIR_Device_data\Experiment_AugSep_2023\Video_captures\FAIR-D3\Camera1\2023-08-30\FAIR-D3_2023-08-30_14-02-18.mp4</v>
      </c>
    </row>
    <row r="731" spans="1:11" ht="14.25" customHeight="1" x14ac:dyDescent="0.25">
      <c r="A731" s="5" t="str">
        <f t="shared" si="80"/>
        <v>FAIR-D3</v>
      </c>
      <c r="B731" s="4">
        <f t="shared" si="81"/>
        <v>45168</v>
      </c>
      <c r="C731" s="9">
        <f t="shared" si="82"/>
        <v>0.63564814814814818</v>
      </c>
      <c r="D731" s="9">
        <f t="shared" si="83"/>
        <v>45168.635648148149</v>
      </c>
      <c r="E731" s="9" t="str">
        <f t="shared" si="85"/>
        <v>2023-08-30</v>
      </c>
      <c r="F731" s="10" t="s">
        <v>2174</v>
      </c>
      <c r="G731" s="10" t="str">
        <f t="shared" si="84"/>
        <v>FAIR-D3_2023-08-30_15-15-20</v>
      </c>
      <c r="H731" s="10">
        <v>10.856999999999999</v>
      </c>
      <c r="I731" s="6">
        <v>17930083</v>
      </c>
      <c r="J731" s="6" t="str">
        <f>IF(OR(COUNTIF(Monitoring!E:E, G731) &gt; 0, COUNTIF(Monitoring!H:H, G731) &gt; 0), "yes", "no")</f>
        <v>no</v>
      </c>
      <c r="K731" s="81" t="str">
        <f t="shared" si="86"/>
        <v>Z:\FAIR_Device_data\Experiment_AugSep_2023\Video_captures\FAIR-D3\Camera1\2023-08-30\FAIR-D3_2023-08-30_15-15-20.mp4</v>
      </c>
    </row>
    <row r="732" spans="1:11" ht="14.25" customHeight="1" x14ac:dyDescent="0.25">
      <c r="A732" s="5" t="str">
        <f t="shared" si="80"/>
        <v>FAIR-D3</v>
      </c>
      <c r="B732" s="4">
        <f t="shared" si="81"/>
        <v>45168</v>
      </c>
      <c r="C732" s="9">
        <f t="shared" si="82"/>
        <v>0.64855324074074072</v>
      </c>
      <c r="D732" s="9">
        <f t="shared" si="83"/>
        <v>45168.648553240739</v>
      </c>
      <c r="E732" s="9" t="str">
        <f t="shared" si="85"/>
        <v>2023-08-30</v>
      </c>
      <c r="F732" s="10" t="s">
        <v>2175</v>
      </c>
      <c r="G732" s="10" t="str">
        <f t="shared" si="84"/>
        <v>FAIR-D3_2023-08-30_15-33-55</v>
      </c>
      <c r="H732" s="10">
        <v>10.898999999999999</v>
      </c>
      <c r="I732" s="6">
        <v>17434225</v>
      </c>
      <c r="J732" s="6" t="str">
        <f>IF(OR(COUNTIF(Monitoring!E:E, G732) &gt; 0, COUNTIF(Monitoring!H:H, G732) &gt; 0), "yes", "no")</f>
        <v>no</v>
      </c>
      <c r="K732" s="81" t="str">
        <f t="shared" si="86"/>
        <v>Z:\FAIR_Device_data\Experiment_AugSep_2023\Video_captures\FAIR-D3\Camera1\2023-08-30\FAIR-D3_2023-08-30_15-33-55.mp4</v>
      </c>
    </row>
    <row r="733" spans="1:11" ht="14.25" customHeight="1" x14ac:dyDescent="0.25">
      <c r="A733" s="5" t="str">
        <f t="shared" si="80"/>
        <v>FAIR-D3</v>
      </c>
      <c r="B733" s="4">
        <f t="shared" si="81"/>
        <v>45168</v>
      </c>
      <c r="C733" s="9">
        <f t="shared" si="82"/>
        <v>0.65427083333333336</v>
      </c>
      <c r="D733" s="9">
        <f t="shared" si="83"/>
        <v>45168.654270833336</v>
      </c>
      <c r="E733" s="9" t="str">
        <f t="shared" si="85"/>
        <v>2023-08-30</v>
      </c>
      <c r="F733" s="10" t="s">
        <v>2176</v>
      </c>
      <c r="G733" s="10" t="str">
        <f t="shared" si="84"/>
        <v>FAIR-D3_2023-08-30_15-42-09</v>
      </c>
      <c r="H733" s="10">
        <v>22.023</v>
      </c>
      <c r="I733" s="6">
        <v>38029894</v>
      </c>
      <c r="J733" s="6" t="str">
        <f>IF(OR(COUNTIF(Monitoring!E:E, G733) &gt; 0, COUNTIF(Monitoring!H:H, G733) &gt; 0), "yes", "no")</f>
        <v>yes</v>
      </c>
      <c r="K733" s="81" t="str">
        <f t="shared" si="86"/>
        <v>Z:\FAIR_Device_data\Experiment_AugSep_2023\Video_captures\FAIR-D3\Camera1\2023-08-30\FAIR-D3_2023-08-30_15-42-09.mp4</v>
      </c>
    </row>
    <row r="734" spans="1:11" ht="14.25" customHeight="1" x14ac:dyDescent="0.25">
      <c r="A734" s="5" t="str">
        <f t="shared" si="80"/>
        <v>FAIR-D3</v>
      </c>
      <c r="B734" s="4">
        <f t="shared" si="81"/>
        <v>45168</v>
      </c>
      <c r="C734" s="9">
        <f t="shared" si="82"/>
        <v>0.65494212962962961</v>
      </c>
      <c r="D734" s="9">
        <f t="shared" si="83"/>
        <v>45168.654942129629</v>
      </c>
      <c r="E734" s="9" t="str">
        <f t="shared" si="85"/>
        <v>2023-08-30</v>
      </c>
      <c r="F734" s="10" t="s">
        <v>2177</v>
      </c>
      <c r="G734" s="10" t="str">
        <f t="shared" si="84"/>
        <v>FAIR-D3_2023-08-30_15-43-07</v>
      </c>
      <c r="H734" s="10">
        <v>17.12</v>
      </c>
      <c r="I734" s="6">
        <v>30253526</v>
      </c>
      <c r="J734" s="6" t="str">
        <f>IF(OR(COUNTIF(Monitoring!E:E, G734) &gt; 0, COUNTIF(Monitoring!H:H, G734) &gt; 0), "yes", "no")</f>
        <v>no</v>
      </c>
      <c r="K734" s="81" t="str">
        <f t="shared" si="86"/>
        <v>Z:\FAIR_Device_data\Experiment_AugSep_2023\Video_captures\FAIR-D3\Camera1\2023-08-30\FAIR-D3_2023-08-30_15-43-07.mp4</v>
      </c>
    </row>
    <row r="735" spans="1:11" ht="14.25" customHeight="1" x14ac:dyDescent="0.25">
      <c r="A735" s="5" t="str">
        <f t="shared" si="80"/>
        <v>FAIR-D3</v>
      </c>
      <c r="B735" s="4">
        <f t="shared" si="81"/>
        <v>45168</v>
      </c>
      <c r="C735" s="9">
        <f t="shared" si="82"/>
        <v>0.65550925925925929</v>
      </c>
      <c r="D735" s="9">
        <f t="shared" si="83"/>
        <v>45168.655509259261</v>
      </c>
      <c r="E735" s="9" t="str">
        <f t="shared" si="85"/>
        <v>2023-08-30</v>
      </c>
      <c r="F735" s="10" t="s">
        <v>2178</v>
      </c>
      <c r="G735" s="10" t="str">
        <f t="shared" si="84"/>
        <v>FAIR-D3_2023-08-30_15-43-56</v>
      </c>
      <c r="H735" s="10">
        <v>59.892000000000003</v>
      </c>
      <c r="I735" s="6">
        <v>106177990</v>
      </c>
      <c r="J735" s="6" t="str">
        <f>IF(OR(COUNTIF(Monitoring!E:E, G735) &gt; 0, COUNTIF(Monitoring!H:H, G735) &gt; 0), "yes", "no")</f>
        <v>yes</v>
      </c>
      <c r="K735" s="81" t="str">
        <f t="shared" si="86"/>
        <v>Z:\FAIR_Device_data\Experiment_AugSep_2023\Video_captures\FAIR-D3\Camera1\2023-08-30\FAIR-D3_2023-08-30_15-43-56.mp4</v>
      </c>
    </row>
    <row r="736" spans="1:11" ht="14.25" customHeight="1" x14ac:dyDescent="0.25">
      <c r="A736" s="5" t="str">
        <f t="shared" si="80"/>
        <v>FAIR-D3</v>
      </c>
      <c r="B736" s="4">
        <f t="shared" si="81"/>
        <v>45168</v>
      </c>
      <c r="C736" s="9">
        <f t="shared" si="82"/>
        <v>0.6582175925925926</v>
      </c>
      <c r="D736" s="9">
        <f t="shared" si="83"/>
        <v>45168.658217592594</v>
      </c>
      <c r="E736" s="9" t="str">
        <f t="shared" si="85"/>
        <v>2023-08-30</v>
      </c>
      <c r="F736" s="10" t="s">
        <v>2179</v>
      </c>
      <c r="G736" s="10" t="str">
        <f t="shared" si="84"/>
        <v>FAIR-D3_2023-08-30_15-47-50</v>
      </c>
      <c r="H736" s="10">
        <v>11.86</v>
      </c>
      <c r="I736" s="6">
        <v>19630106</v>
      </c>
      <c r="J736" s="6" t="str">
        <f>IF(OR(COUNTIF(Monitoring!E:E, G736) &gt; 0, COUNTIF(Monitoring!H:H, G736) &gt; 0), "yes", "no")</f>
        <v>yes</v>
      </c>
      <c r="K736" s="81" t="str">
        <f t="shared" si="86"/>
        <v>Z:\FAIR_Device_data\Experiment_AugSep_2023\Video_captures\FAIR-D3\Camera1\2023-08-30\FAIR-D3_2023-08-30_15-47-50.mp4</v>
      </c>
    </row>
    <row r="737" spans="1:11" ht="14.25" customHeight="1" x14ac:dyDescent="0.25">
      <c r="A737" s="5" t="str">
        <f t="shared" si="80"/>
        <v>FAIR-D3</v>
      </c>
      <c r="B737" s="4">
        <f t="shared" si="81"/>
        <v>45168</v>
      </c>
      <c r="C737" s="9">
        <f t="shared" si="82"/>
        <v>0.68094907407407412</v>
      </c>
      <c r="D737" s="9">
        <f t="shared" si="83"/>
        <v>45168.680949074071</v>
      </c>
      <c r="E737" s="9" t="str">
        <f t="shared" si="85"/>
        <v>2023-08-30</v>
      </c>
      <c r="F737" s="10" t="s">
        <v>2180</v>
      </c>
      <c r="G737" s="10" t="str">
        <f t="shared" si="84"/>
        <v>FAIR-D3_2023-08-30_16-20-34</v>
      </c>
      <c r="H737" s="10">
        <v>11.186</v>
      </c>
      <c r="I737" s="6">
        <v>18489777</v>
      </c>
      <c r="J737" s="6" t="str">
        <f>IF(OR(COUNTIF(Monitoring!E:E, G737) &gt; 0, COUNTIF(Monitoring!H:H, G737) &gt; 0), "yes", "no")</f>
        <v>yes</v>
      </c>
      <c r="K737" s="81" t="str">
        <f t="shared" si="86"/>
        <v>Z:\FAIR_Device_data\Experiment_AugSep_2023\Video_captures\FAIR-D3\Camera1\2023-08-30\FAIR-D3_2023-08-30_16-20-34.mp4</v>
      </c>
    </row>
    <row r="738" spans="1:11" ht="14.25" customHeight="1" x14ac:dyDescent="0.25">
      <c r="A738" s="5" t="str">
        <f t="shared" si="80"/>
        <v>FAIR-D3</v>
      </c>
      <c r="B738" s="4">
        <f t="shared" si="81"/>
        <v>45168</v>
      </c>
      <c r="C738" s="9">
        <f t="shared" si="82"/>
        <v>0.6825</v>
      </c>
      <c r="D738" s="9">
        <f t="shared" si="83"/>
        <v>45168.682500000003</v>
      </c>
      <c r="E738" s="9" t="str">
        <f t="shared" si="85"/>
        <v>2023-08-30</v>
      </c>
      <c r="F738" s="10" t="s">
        <v>2181</v>
      </c>
      <c r="G738" s="10" t="str">
        <f t="shared" si="84"/>
        <v>FAIR-D3_2023-08-30_16-22-48</v>
      </c>
      <c r="H738" s="10">
        <v>11.132999999999999</v>
      </c>
      <c r="I738" s="6">
        <v>18561583</v>
      </c>
      <c r="J738" s="6" t="str">
        <f>IF(OR(COUNTIF(Monitoring!E:E, G738) &gt; 0, COUNTIF(Monitoring!H:H, G738) &gt; 0), "yes", "no")</f>
        <v>no</v>
      </c>
      <c r="K738" s="81" t="str">
        <f t="shared" si="86"/>
        <v>Z:\FAIR_Device_data\Experiment_AugSep_2023\Video_captures\FAIR-D3\Camera1\2023-08-30\FAIR-D3_2023-08-30_16-22-48.mp4</v>
      </c>
    </row>
    <row r="739" spans="1:11" ht="14.25" customHeight="1" x14ac:dyDescent="0.25">
      <c r="A739" s="5" t="str">
        <f t="shared" si="80"/>
        <v>FAIR-D3</v>
      </c>
      <c r="B739" s="4">
        <f t="shared" si="81"/>
        <v>45168</v>
      </c>
      <c r="C739" s="9">
        <f t="shared" si="82"/>
        <v>0.68809027777777776</v>
      </c>
      <c r="D739" s="9">
        <f t="shared" si="83"/>
        <v>45168.688090277778</v>
      </c>
      <c r="E739" s="9" t="str">
        <f t="shared" si="85"/>
        <v>2023-08-30</v>
      </c>
      <c r="F739" s="10" t="s">
        <v>2182</v>
      </c>
      <c r="G739" s="10" t="str">
        <f t="shared" si="84"/>
        <v>FAIR-D3_2023-08-30_16-30-51</v>
      </c>
      <c r="H739" s="10">
        <v>13.88</v>
      </c>
      <c r="I739" s="6">
        <v>24439505</v>
      </c>
      <c r="J739" s="6" t="str">
        <f>IF(OR(COUNTIF(Monitoring!E:E, G739) &gt; 0, COUNTIF(Monitoring!H:H, G739) &gt; 0), "yes", "no")</f>
        <v>no</v>
      </c>
      <c r="K739" s="81" t="str">
        <f t="shared" si="86"/>
        <v>Z:\FAIR_Device_data\Experiment_AugSep_2023\Video_captures\FAIR-D3\Camera1\2023-08-30\FAIR-D3_2023-08-30_16-30-51.mp4</v>
      </c>
    </row>
    <row r="740" spans="1:11" ht="14.25" customHeight="1" x14ac:dyDescent="0.25">
      <c r="A740" s="5" t="str">
        <f t="shared" si="80"/>
        <v>FAIR-D3</v>
      </c>
      <c r="B740" s="4">
        <f t="shared" si="81"/>
        <v>45168</v>
      </c>
      <c r="C740" s="9">
        <f t="shared" si="82"/>
        <v>0.68855324074074076</v>
      </c>
      <c r="D740" s="9">
        <f t="shared" si="83"/>
        <v>45168.68855324074</v>
      </c>
      <c r="E740" s="9" t="str">
        <f t="shared" si="85"/>
        <v>2023-08-30</v>
      </c>
      <c r="F740" s="10" t="s">
        <v>2183</v>
      </c>
      <c r="G740" s="10" t="str">
        <f t="shared" si="84"/>
        <v>FAIR-D3_2023-08-30_16-31-31</v>
      </c>
      <c r="H740" s="10">
        <v>39.192</v>
      </c>
      <c r="I740" s="6">
        <v>65822827</v>
      </c>
      <c r="J740" s="6" t="str">
        <f>IF(OR(COUNTIF(Monitoring!E:E, G740) &gt; 0, COUNTIF(Monitoring!H:H, G740) &gt; 0), "yes", "no")</f>
        <v>no</v>
      </c>
      <c r="K740" s="81" t="str">
        <f t="shared" si="86"/>
        <v>Z:\FAIR_Device_data\Experiment_AugSep_2023\Video_captures\FAIR-D3\Camera1\2023-08-30\FAIR-D3_2023-08-30_16-31-31.mp4</v>
      </c>
    </row>
    <row r="741" spans="1:11" ht="14.25" customHeight="1" x14ac:dyDescent="0.25">
      <c r="A741" s="5" t="str">
        <f t="shared" si="80"/>
        <v>FAIR-D3</v>
      </c>
      <c r="B741" s="4">
        <f t="shared" si="81"/>
        <v>45168</v>
      </c>
      <c r="C741" s="9">
        <f t="shared" si="82"/>
        <v>0.69034722222222222</v>
      </c>
      <c r="D741" s="9">
        <f t="shared" si="83"/>
        <v>45168.690347222226</v>
      </c>
      <c r="E741" s="9" t="str">
        <f t="shared" si="85"/>
        <v>2023-08-30</v>
      </c>
      <c r="F741" s="10" t="s">
        <v>2184</v>
      </c>
      <c r="G741" s="10" t="str">
        <f t="shared" si="84"/>
        <v>FAIR-D3_2023-08-30_16-34-06</v>
      </c>
      <c r="H741" s="10">
        <v>24.332000000000001</v>
      </c>
      <c r="I741" s="6">
        <v>41806138</v>
      </c>
      <c r="J741" s="6" t="str">
        <f>IF(OR(COUNTIF(Monitoring!E:E, G741) &gt; 0, COUNTIF(Monitoring!H:H, G741) &gt; 0), "yes", "no")</f>
        <v>yes</v>
      </c>
      <c r="K741" s="81" t="str">
        <f t="shared" si="86"/>
        <v>Z:\FAIR_Device_data\Experiment_AugSep_2023\Video_captures\FAIR-D3\Camera1\2023-08-30\FAIR-D3_2023-08-30_16-34-06.mp4</v>
      </c>
    </row>
    <row r="742" spans="1:11" ht="14.25" customHeight="1" x14ac:dyDescent="0.25">
      <c r="A742" s="5" t="str">
        <f t="shared" si="80"/>
        <v>FAIR-D3</v>
      </c>
      <c r="B742" s="4">
        <f t="shared" si="81"/>
        <v>45168</v>
      </c>
      <c r="C742" s="9">
        <f t="shared" si="82"/>
        <v>0.72162037037037041</v>
      </c>
      <c r="D742" s="9">
        <f t="shared" si="83"/>
        <v>45168.721620370372</v>
      </c>
      <c r="E742" s="9" t="str">
        <f t="shared" si="85"/>
        <v>2023-08-30</v>
      </c>
      <c r="F742" s="10" t="s">
        <v>2185</v>
      </c>
      <c r="G742" s="10" t="str">
        <f t="shared" si="84"/>
        <v>FAIR-D3_2023-08-30_17-19-08</v>
      </c>
      <c r="H742" s="10">
        <v>12.112</v>
      </c>
      <c r="I742" s="6">
        <v>19619649</v>
      </c>
      <c r="J742" s="6" t="str">
        <f>IF(OR(COUNTIF(Monitoring!E:E, G742) &gt; 0, COUNTIF(Monitoring!H:H, G742) &gt; 0), "yes", "no")</f>
        <v>yes</v>
      </c>
      <c r="K742" s="81" t="str">
        <f t="shared" si="86"/>
        <v>Z:\FAIR_Device_data\Experiment_AugSep_2023\Video_captures\FAIR-D3\Camera1\2023-08-30\FAIR-D3_2023-08-30_17-19-08.mp4</v>
      </c>
    </row>
    <row r="743" spans="1:11" ht="14.25" customHeight="1" x14ac:dyDescent="0.25">
      <c r="A743" s="5" t="str">
        <f t="shared" si="80"/>
        <v>FAIR-D3</v>
      </c>
      <c r="B743" s="4">
        <f t="shared" si="81"/>
        <v>45168</v>
      </c>
      <c r="C743" s="9">
        <f t="shared" si="82"/>
        <v>0.7222453703703704</v>
      </c>
      <c r="D743" s="9">
        <f t="shared" si="83"/>
        <v>45168.722245370373</v>
      </c>
      <c r="E743" s="9" t="str">
        <f t="shared" si="85"/>
        <v>2023-08-30</v>
      </c>
      <c r="F743" s="10" t="s">
        <v>2186</v>
      </c>
      <c r="G743" s="10" t="str">
        <f t="shared" si="84"/>
        <v>FAIR-D3_2023-08-30_17-20-02</v>
      </c>
      <c r="H743" s="10">
        <v>50.084000000000003</v>
      </c>
      <c r="I743" s="6">
        <v>96289407</v>
      </c>
      <c r="J743" s="6" t="str">
        <f>IF(OR(COUNTIF(Monitoring!E:E, G743) &gt; 0, COUNTIF(Monitoring!H:H, G743) &gt; 0), "yes", "no")</f>
        <v>no</v>
      </c>
      <c r="K743" s="81" t="str">
        <f t="shared" si="86"/>
        <v>Z:\FAIR_Device_data\Experiment_AugSep_2023\Video_captures\FAIR-D3\Camera1\2023-08-30\FAIR-D3_2023-08-30_17-20-02.mp4</v>
      </c>
    </row>
    <row r="744" spans="1:11" ht="14.25" customHeight="1" x14ac:dyDescent="0.25">
      <c r="A744" s="5" t="str">
        <f t="shared" si="80"/>
        <v>FAIR-D3</v>
      </c>
      <c r="B744" s="4">
        <f t="shared" si="81"/>
        <v>45168</v>
      </c>
      <c r="C744" s="9">
        <f t="shared" si="82"/>
        <v>0.7243518518518518</v>
      </c>
      <c r="D744" s="9">
        <f t="shared" si="83"/>
        <v>45168.724351851852</v>
      </c>
      <c r="E744" s="9" t="str">
        <f t="shared" si="85"/>
        <v>2023-08-30</v>
      </c>
      <c r="F744" s="10" t="s">
        <v>2187</v>
      </c>
      <c r="G744" s="10" t="str">
        <f t="shared" si="84"/>
        <v>FAIR-D3_2023-08-30_17-23-04</v>
      </c>
      <c r="H744" s="10">
        <v>86.375</v>
      </c>
      <c r="I744" s="6">
        <v>163288297</v>
      </c>
      <c r="J744" s="6" t="str">
        <f>IF(OR(COUNTIF(Monitoring!E:E, G744) &gt; 0, COUNTIF(Monitoring!H:H, G744) &gt; 0), "yes", "no")</f>
        <v>no</v>
      </c>
      <c r="K744" s="81" t="str">
        <f t="shared" si="86"/>
        <v>Z:\FAIR_Device_data\Experiment_AugSep_2023\Video_captures\FAIR-D3\Camera1\2023-08-30\FAIR-D3_2023-08-30_17-23-04.mp4</v>
      </c>
    </row>
    <row r="745" spans="1:11" ht="14.25" customHeight="1" x14ac:dyDescent="0.25">
      <c r="A745" s="5" t="str">
        <f t="shared" si="80"/>
        <v>FAIR-D3</v>
      </c>
      <c r="B745" s="4">
        <f t="shared" si="81"/>
        <v>45168</v>
      </c>
      <c r="C745" s="9">
        <f t="shared" si="82"/>
        <v>0.72832175925925924</v>
      </c>
      <c r="D745" s="9">
        <f t="shared" si="83"/>
        <v>45168.728321759256</v>
      </c>
      <c r="E745" s="9" t="str">
        <f t="shared" si="85"/>
        <v>2023-08-30</v>
      </c>
      <c r="F745" s="10" t="s">
        <v>2188</v>
      </c>
      <c r="G745" s="10" t="str">
        <f t="shared" si="84"/>
        <v>FAIR-D3_2023-08-30_17-28-47</v>
      </c>
      <c r="H745" s="10">
        <v>19.934999999999999</v>
      </c>
      <c r="I745" s="6">
        <v>36204281</v>
      </c>
      <c r="J745" s="6" t="str">
        <f>IF(OR(COUNTIF(Monitoring!E:E, G745) &gt; 0, COUNTIF(Monitoring!H:H, G745) &gt; 0), "yes", "no")</f>
        <v>yes</v>
      </c>
      <c r="K745" s="81" t="str">
        <f t="shared" si="86"/>
        <v>Z:\FAIR_Device_data\Experiment_AugSep_2023\Video_captures\FAIR-D3\Camera1\2023-08-30\FAIR-D3_2023-08-30_17-28-47.mp4</v>
      </c>
    </row>
    <row r="746" spans="1:11" ht="14.25" customHeight="1" x14ac:dyDescent="0.25">
      <c r="A746" s="5" t="str">
        <f t="shared" si="80"/>
        <v>FAIR-D3</v>
      </c>
      <c r="B746" s="4">
        <f t="shared" si="81"/>
        <v>45169</v>
      </c>
      <c r="C746" s="9">
        <f t="shared" si="82"/>
        <v>0.35567129629629629</v>
      </c>
      <c r="D746" s="9">
        <f t="shared" si="83"/>
        <v>45169.355671296296</v>
      </c>
      <c r="E746" s="9" t="str">
        <f t="shared" si="85"/>
        <v>2023-08-31</v>
      </c>
      <c r="F746" s="10" t="s">
        <v>2189</v>
      </c>
      <c r="G746" s="10" t="str">
        <f t="shared" si="84"/>
        <v>FAIR-D3_2023-08-31_08-32-10</v>
      </c>
      <c r="H746" s="10">
        <v>11.228</v>
      </c>
      <c r="I746" s="6">
        <v>18649581</v>
      </c>
      <c r="J746" s="6" t="str">
        <f>IF(OR(COUNTIF(Monitoring!E:E, G746) &gt; 0, COUNTIF(Monitoring!H:H, G746) &gt; 0), "yes", "no")</f>
        <v>no</v>
      </c>
      <c r="K746" s="81" t="str">
        <f t="shared" si="86"/>
        <v>Z:\FAIR_Device_data\Experiment_AugSep_2023\Video_captures\FAIR-D3\Camera1\2023-08-31\FAIR-D3_2023-08-31_08-32-10.mp4</v>
      </c>
    </row>
    <row r="747" spans="1:11" ht="14.25" customHeight="1" x14ac:dyDescent="0.25">
      <c r="A747" s="5" t="str">
        <f t="shared" si="80"/>
        <v>FAIR-D3</v>
      </c>
      <c r="B747" s="4">
        <f t="shared" si="81"/>
        <v>45169</v>
      </c>
      <c r="C747" s="9">
        <f t="shared" si="82"/>
        <v>0.37593749999999998</v>
      </c>
      <c r="D747" s="9">
        <f t="shared" si="83"/>
        <v>45169.375937500001</v>
      </c>
      <c r="E747" s="9" t="str">
        <f t="shared" si="85"/>
        <v>2023-08-31</v>
      </c>
      <c r="F747" s="10" t="s">
        <v>2190</v>
      </c>
      <c r="G747" s="10" t="str">
        <f t="shared" si="84"/>
        <v>FAIR-D3_2023-08-31_09-01-21</v>
      </c>
      <c r="H747" s="10">
        <v>10.497999999999999</v>
      </c>
      <c r="I747" s="6">
        <v>17390541</v>
      </c>
      <c r="J747" s="6" t="str">
        <f>IF(OR(COUNTIF(Monitoring!E:E, G747) &gt; 0, COUNTIF(Monitoring!H:H, G747) &gt; 0), "yes", "no")</f>
        <v>no</v>
      </c>
      <c r="K747" s="81" t="str">
        <f t="shared" si="86"/>
        <v>Z:\FAIR_Device_data\Experiment_AugSep_2023\Video_captures\FAIR-D3\Camera1\2023-08-31\FAIR-D3_2023-08-31_09-01-21.mp4</v>
      </c>
    </row>
    <row r="748" spans="1:11" ht="14.25" customHeight="1" x14ac:dyDescent="0.25">
      <c r="A748" s="5" t="str">
        <f t="shared" si="80"/>
        <v>FAIR-D3</v>
      </c>
      <c r="B748" s="4">
        <f t="shared" si="81"/>
        <v>45169</v>
      </c>
      <c r="C748" s="9">
        <f t="shared" si="82"/>
        <v>0.39449074074074075</v>
      </c>
      <c r="D748" s="9">
        <f t="shared" si="83"/>
        <v>45169.394490740742</v>
      </c>
      <c r="E748" s="9" t="str">
        <f t="shared" si="85"/>
        <v>2023-08-31</v>
      </c>
      <c r="F748" s="10" t="s">
        <v>2191</v>
      </c>
      <c r="G748" s="10" t="str">
        <f t="shared" si="84"/>
        <v>FAIR-D3_2023-08-31_09-28-04</v>
      </c>
      <c r="H748" s="10">
        <v>10.585000000000001</v>
      </c>
      <c r="I748" s="6">
        <v>17265086</v>
      </c>
      <c r="J748" s="6" t="str">
        <f>IF(OR(COUNTIF(Monitoring!E:E, G748) &gt; 0, COUNTIF(Monitoring!H:H, G748) &gt; 0), "yes", "no")</f>
        <v>no</v>
      </c>
      <c r="K748" s="81" t="str">
        <f t="shared" si="86"/>
        <v>Z:\FAIR_Device_data\Experiment_AugSep_2023\Video_captures\FAIR-D3\Camera1\2023-08-31\FAIR-D3_2023-08-31_09-28-04.mp4</v>
      </c>
    </row>
    <row r="749" spans="1:11" ht="14.25" customHeight="1" x14ac:dyDescent="0.25">
      <c r="A749" s="5" t="str">
        <f t="shared" si="80"/>
        <v>FAIR-D3</v>
      </c>
      <c r="B749" s="4">
        <f t="shared" si="81"/>
        <v>45169</v>
      </c>
      <c r="C749" s="9">
        <f t="shared" si="82"/>
        <v>0.39581018518518518</v>
      </c>
      <c r="D749" s="9">
        <f t="shared" si="83"/>
        <v>45169.395810185182</v>
      </c>
      <c r="E749" s="9" t="str">
        <f t="shared" si="85"/>
        <v>2023-08-31</v>
      </c>
      <c r="F749" s="10" t="s">
        <v>2192</v>
      </c>
      <c r="G749" s="10" t="str">
        <f t="shared" si="84"/>
        <v>FAIR-D3_2023-08-31_09-29-58</v>
      </c>
      <c r="H749" s="10">
        <v>14.778</v>
      </c>
      <c r="I749" s="6">
        <v>25908131</v>
      </c>
      <c r="J749" s="6" t="str">
        <f>IF(OR(COUNTIF(Monitoring!E:E, G749) &gt; 0, COUNTIF(Monitoring!H:H, G749) &gt; 0), "yes", "no")</f>
        <v>yes</v>
      </c>
      <c r="K749" s="81" t="str">
        <f t="shared" si="86"/>
        <v>Z:\FAIR_Device_data\Experiment_AugSep_2023\Video_captures\FAIR-D3\Camera1\2023-08-31\FAIR-D3_2023-08-31_09-29-58.mp4</v>
      </c>
    </row>
    <row r="750" spans="1:11" ht="14.25" customHeight="1" x14ac:dyDescent="0.25">
      <c r="A750" s="5" t="str">
        <f t="shared" si="80"/>
        <v>FAIR-D3</v>
      </c>
      <c r="B750" s="4">
        <f t="shared" si="81"/>
        <v>45169</v>
      </c>
      <c r="C750" s="9">
        <f t="shared" si="82"/>
        <v>0.39648148148148149</v>
      </c>
      <c r="D750" s="9">
        <f t="shared" si="83"/>
        <v>45169.396481481483</v>
      </c>
      <c r="E750" s="9" t="str">
        <f t="shared" si="85"/>
        <v>2023-08-31</v>
      </c>
      <c r="F750" s="10" t="s">
        <v>2193</v>
      </c>
      <c r="G750" s="10" t="str">
        <f t="shared" si="84"/>
        <v>FAIR-D3_2023-08-31_09-30-56</v>
      </c>
      <c r="H750" s="10">
        <v>30.407</v>
      </c>
      <c r="I750" s="6">
        <v>56305302</v>
      </c>
      <c r="J750" s="6" t="str">
        <f>IF(OR(COUNTIF(Monitoring!E:E, G750) &gt; 0, COUNTIF(Monitoring!H:H, G750) &gt; 0), "yes", "no")</f>
        <v>yes</v>
      </c>
      <c r="K750" s="81" t="str">
        <f t="shared" si="86"/>
        <v>Z:\FAIR_Device_data\Experiment_AugSep_2023\Video_captures\FAIR-D3\Camera1\2023-08-31\FAIR-D3_2023-08-31_09-30-56.mp4</v>
      </c>
    </row>
    <row r="751" spans="1:11" ht="14.25" customHeight="1" x14ac:dyDescent="0.25">
      <c r="A751" s="5" t="str">
        <f t="shared" si="80"/>
        <v>FAIR-D3</v>
      </c>
      <c r="B751" s="4">
        <f t="shared" si="81"/>
        <v>45169</v>
      </c>
      <c r="C751" s="9">
        <f t="shared" si="82"/>
        <v>0.40738425925925925</v>
      </c>
      <c r="D751" s="9">
        <f t="shared" si="83"/>
        <v>45169.407384259262</v>
      </c>
      <c r="E751" s="9" t="str">
        <f t="shared" si="85"/>
        <v>2023-08-31</v>
      </c>
      <c r="F751" s="10" t="s">
        <v>2194</v>
      </c>
      <c r="G751" s="10" t="str">
        <f t="shared" si="84"/>
        <v>FAIR-D3_2023-08-31_09-46-38</v>
      </c>
      <c r="H751" s="10">
        <v>10.680999999999999</v>
      </c>
      <c r="I751" s="6">
        <v>17142065</v>
      </c>
      <c r="J751" s="6" t="str">
        <f>IF(OR(COUNTIF(Monitoring!E:E, G751) &gt; 0, COUNTIF(Monitoring!H:H, G751) &gt; 0), "yes", "no")</f>
        <v>no</v>
      </c>
      <c r="K751" s="81" t="str">
        <f t="shared" si="86"/>
        <v>Z:\FAIR_Device_data\Experiment_AugSep_2023\Video_captures\FAIR-D3\Camera1\2023-08-31\FAIR-D3_2023-08-31_09-46-38.mp4</v>
      </c>
    </row>
    <row r="752" spans="1:11" ht="14.25" customHeight="1" x14ac:dyDescent="0.25">
      <c r="A752" s="5" t="str">
        <f t="shared" si="80"/>
        <v>FAIR-D3</v>
      </c>
      <c r="B752" s="4">
        <f t="shared" si="81"/>
        <v>45169</v>
      </c>
      <c r="C752" s="9">
        <f t="shared" si="82"/>
        <v>0.41920138888888892</v>
      </c>
      <c r="D752" s="9">
        <f t="shared" si="83"/>
        <v>45169.41920138889</v>
      </c>
      <c r="E752" s="9" t="str">
        <f t="shared" si="85"/>
        <v>2023-08-31</v>
      </c>
      <c r="F752" s="10" t="s">
        <v>2195</v>
      </c>
      <c r="G752" s="10" t="str">
        <f t="shared" si="84"/>
        <v>FAIR-D3_2023-08-31_10-03-39</v>
      </c>
      <c r="H752" s="10">
        <v>11.318</v>
      </c>
      <c r="I752" s="6">
        <v>19002018</v>
      </c>
      <c r="J752" s="6" t="str">
        <f>IF(OR(COUNTIF(Monitoring!E:E, G752) &gt; 0, COUNTIF(Monitoring!H:H, G752) &gt; 0), "yes", "no")</f>
        <v>no</v>
      </c>
      <c r="K752" s="81" t="str">
        <f t="shared" si="86"/>
        <v>Z:\FAIR_Device_data\Experiment_AugSep_2023\Video_captures\FAIR-D3\Camera1\2023-08-31\FAIR-D3_2023-08-31_10-03-39.mp4</v>
      </c>
    </row>
    <row r="753" spans="1:11" ht="14.25" customHeight="1" x14ac:dyDescent="0.25">
      <c r="A753" s="5" t="str">
        <f t="shared" si="80"/>
        <v>FAIR-D3</v>
      </c>
      <c r="B753" s="4">
        <f t="shared" si="81"/>
        <v>45169</v>
      </c>
      <c r="C753" s="9">
        <f t="shared" si="82"/>
        <v>0.43616898148148148</v>
      </c>
      <c r="D753" s="9">
        <f t="shared" si="83"/>
        <v>45169.436168981483</v>
      </c>
      <c r="E753" s="9" t="str">
        <f t="shared" si="85"/>
        <v>2023-08-31</v>
      </c>
      <c r="F753" s="10" t="s">
        <v>2196</v>
      </c>
      <c r="G753" s="10" t="str">
        <f t="shared" si="84"/>
        <v>FAIR-D3_2023-08-31_10-28-05</v>
      </c>
      <c r="H753" s="10">
        <v>11.355</v>
      </c>
      <c r="I753" s="6">
        <v>17529827</v>
      </c>
      <c r="J753" s="6" t="str">
        <f>IF(OR(COUNTIF(Monitoring!E:E, G753) &gt; 0, COUNTIF(Monitoring!H:H, G753) &gt; 0), "yes", "no")</f>
        <v>no</v>
      </c>
      <c r="K753" s="81" t="str">
        <f t="shared" si="86"/>
        <v>Z:\FAIR_Device_data\Experiment_AugSep_2023\Video_captures\FAIR-D3\Camera1\2023-08-31\FAIR-D3_2023-08-31_10-28-05.mp4</v>
      </c>
    </row>
    <row r="754" spans="1:11" ht="14.25" customHeight="1" x14ac:dyDescent="0.25">
      <c r="A754" s="5" t="str">
        <f t="shared" si="80"/>
        <v>FAIR-D3</v>
      </c>
      <c r="B754" s="4">
        <f t="shared" si="81"/>
        <v>45169</v>
      </c>
      <c r="C754" s="9">
        <f t="shared" si="82"/>
        <v>0.47862268518518519</v>
      </c>
      <c r="D754" s="9">
        <f t="shared" si="83"/>
        <v>45169.478622685187</v>
      </c>
      <c r="E754" s="9" t="str">
        <f t="shared" si="85"/>
        <v>2023-08-31</v>
      </c>
      <c r="F754" s="10" t="s">
        <v>2197</v>
      </c>
      <c r="G754" s="10" t="str">
        <f t="shared" si="84"/>
        <v>FAIR-D3_2023-08-31_11-29-13</v>
      </c>
      <c r="H754" s="10">
        <v>16.018999999999998</v>
      </c>
      <c r="I754" s="6">
        <v>28931926</v>
      </c>
      <c r="J754" s="6" t="str">
        <f>IF(OR(COUNTIF(Monitoring!E:E, G754) &gt; 0, COUNTIF(Monitoring!H:H, G754) &gt; 0), "yes", "no")</f>
        <v>yes</v>
      </c>
      <c r="K754" s="81" t="str">
        <f t="shared" si="86"/>
        <v>Z:\FAIR_Device_data\Experiment_AugSep_2023\Video_captures\FAIR-D3\Camera1\2023-08-31\FAIR-D3_2023-08-31_11-29-13.mp4</v>
      </c>
    </row>
    <row r="755" spans="1:11" ht="14.25" customHeight="1" x14ac:dyDescent="0.25">
      <c r="A755" s="5" t="str">
        <f t="shared" si="80"/>
        <v>FAIR-D3</v>
      </c>
      <c r="B755" s="4">
        <f t="shared" si="81"/>
        <v>45169</v>
      </c>
      <c r="C755" s="9">
        <f t="shared" si="82"/>
        <v>0.47912037037037036</v>
      </c>
      <c r="D755" s="9">
        <f t="shared" si="83"/>
        <v>45169.479120370372</v>
      </c>
      <c r="E755" s="9" t="str">
        <f t="shared" si="85"/>
        <v>2023-08-31</v>
      </c>
      <c r="F755" s="10" t="s">
        <v>2198</v>
      </c>
      <c r="G755" s="10" t="str">
        <f t="shared" si="84"/>
        <v>FAIR-D3_2023-08-31_11-29-56</v>
      </c>
      <c r="H755" s="10">
        <v>252.328</v>
      </c>
      <c r="I755" s="6">
        <v>478576649</v>
      </c>
      <c r="J755" s="6" t="str">
        <f>IF(OR(COUNTIF(Monitoring!E:E, G755) &gt; 0, COUNTIF(Monitoring!H:H, G755) &gt; 0), "yes", "no")</f>
        <v>yes</v>
      </c>
      <c r="K755" s="81" t="str">
        <f t="shared" si="86"/>
        <v>Z:\FAIR_Device_data\Experiment_AugSep_2023\Video_captures\FAIR-D3\Camera1\2023-08-31\FAIR-D3_2023-08-31_11-29-56.mp4</v>
      </c>
    </row>
    <row r="756" spans="1:11" ht="14.25" customHeight="1" x14ac:dyDescent="0.25">
      <c r="A756" s="5" t="str">
        <f t="shared" si="80"/>
        <v>FAIR-D3</v>
      </c>
      <c r="B756" s="4">
        <f t="shared" si="81"/>
        <v>45169</v>
      </c>
      <c r="C756" s="9">
        <f t="shared" si="82"/>
        <v>0.52224537037037033</v>
      </c>
      <c r="D756" s="9">
        <f t="shared" si="83"/>
        <v>45169.522245370368</v>
      </c>
      <c r="E756" s="9" t="str">
        <f t="shared" si="85"/>
        <v>2023-08-31</v>
      </c>
      <c r="F756" s="10" t="s">
        <v>2199</v>
      </c>
      <c r="G756" s="10" t="str">
        <f t="shared" si="84"/>
        <v>FAIR-D3_2023-08-31_12-32-02</v>
      </c>
      <c r="H756" s="10">
        <v>17.734000000000002</v>
      </c>
      <c r="I756" s="6">
        <v>32102864</v>
      </c>
      <c r="J756" s="6" t="str">
        <f>IF(OR(COUNTIF(Monitoring!E:E, G756) &gt; 0, COUNTIF(Monitoring!H:H, G756) &gt; 0), "yes", "no")</f>
        <v>yes</v>
      </c>
      <c r="K756" s="81" t="str">
        <f t="shared" si="86"/>
        <v>Z:\FAIR_Device_data\Experiment_AugSep_2023\Video_captures\FAIR-D3\Camera1\2023-08-31\FAIR-D3_2023-08-31_12-32-02.mp4</v>
      </c>
    </row>
    <row r="757" spans="1:11" ht="14.25" customHeight="1" x14ac:dyDescent="0.25">
      <c r="A757" s="5" t="str">
        <f t="shared" si="80"/>
        <v>FAIR-D3</v>
      </c>
      <c r="B757" s="4">
        <f t="shared" si="81"/>
        <v>45169</v>
      </c>
      <c r="C757" s="9">
        <f t="shared" si="82"/>
        <v>0.52335648148148151</v>
      </c>
      <c r="D757" s="9">
        <f t="shared" si="83"/>
        <v>45169.523356481484</v>
      </c>
      <c r="E757" s="9" t="str">
        <f t="shared" si="85"/>
        <v>2023-08-31</v>
      </c>
      <c r="F757" s="10" t="s">
        <v>2200</v>
      </c>
      <c r="G757" s="10" t="str">
        <f t="shared" si="84"/>
        <v>FAIR-D3_2023-08-31_12-33-38</v>
      </c>
      <c r="H757" s="10">
        <v>16.966000000000001</v>
      </c>
      <c r="I757" s="6">
        <v>29697749</v>
      </c>
      <c r="J757" s="6" t="str">
        <f>IF(OR(COUNTIF(Monitoring!E:E, G757) &gt; 0, COUNTIF(Monitoring!H:H, G757) &gt; 0), "yes", "no")</f>
        <v>no</v>
      </c>
      <c r="K757" s="81" t="str">
        <f t="shared" si="86"/>
        <v>Z:\FAIR_Device_data\Experiment_AugSep_2023\Video_captures\FAIR-D3\Camera1\2023-08-31\FAIR-D3_2023-08-31_12-33-38.mp4</v>
      </c>
    </row>
    <row r="758" spans="1:11" ht="14.25" customHeight="1" x14ac:dyDescent="0.25">
      <c r="A758" s="5" t="str">
        <f t="shared" si="80"/>
        <v>FAIR-D3</v>
      </c>
      <c r="B758" s="4">
        <f t="shared" si="81"/>
        <v>45169</v>
      </c>
      <c r="C758" s="9">
        <f t="shared" si="82"/>
        <v>0.5245023148148148</v>
      </c>
      <c r="D758" s="9">
        <f t="shared" si="83"/>
        <v>45169.524502314816</v>
      </c>
      <c r="E758" s="9" t="str">
        <f t="shared" si="85"/>
        <v>2023-08-31</v>
      </c>
      <c r="F758" s="10" t="s">
        <v>2201</v>
      </c>
      <c r="G758" s="10" t="str">
        <f t="shared" si="84"/>
        <v>FAIR-D3_2023-08-31_12-35-17</v>
      </c>
      <c r="H758" s="10">
        <v>23.381</v>
      </c>
      <c r="I758" s="6">
        <v>43527797</v>
      </c>
      <c r="J758" s="6" t="str">
        <f>IF(OR(COUNTIF(Monitoring!E:E, G758) &gt; 0, COUNTIF(Monitoring!H:H, G758) &gt; 0), "yes", "no")</f>
        <v>no</v>
      </c>
      <c r="K758" s="81" t="str">
        <f t="shared" si="86"/>
        <v>Z:\FAIR_Device_data\Experiment_AugSep_2023\Video_captures\FAIR-D3\Camera1\2023-08-31\FAIR-D3_2023-08-31_12-35-17.mp4</v>
      </c>
    </row>
    <row r="759" spans="1:11" ht="14.25" customHeight="1" x14ac:dyDescent="0.25">
      <c r="A759" s="5" t="str">
        <f t="shared" si="80"/>
        <v>FAIR-D3</v>
      </c>
      <c r="B759" s="4">
        <f t="shared" si="81"/>
        <v>45169</v>
      </c>
      <c r="C759" s="9">
        <f t="shared" si="82"/>
        <v>0.52517361111111116</v>
      </c>
      <c r="D759" s="9">
        <f t="shared" si="83"/>
        <v>45169.525173611109</v>
      </c>
      <c r="E759" s="9" t="str">
        <f t="shared" si="85"/>
        <v>2023-08-31</v>
      </c>
      <c r="F759" s="10" t="s">
        <v>2202</v>
      </c>
      <c r="G759" s="10" t="str">
        <f t="shared" si="84"/>
        <v>FAIR-D3_2023-08-31_12-36-15</v>
      </c>
      <c r="H759" s="10">
        <v>21.843</v>
      </c>
      <c r="I759" s="6">
        <v>36309619</v>
      </c>
      <c r="J759" s="6" t="str">
        <f>IF(OR(COUNTIF(Monitoring!E:E, G759) &gt; 0, COUNTIF(Monitoring!H:H, G759) &gt; 0), "yes", "no")</f>
        <v>yes</v>
      </c>
      <c r="K759" s="81" t="str">
        <f t="shared" si="86"/>
        <v>Z:\FAIR_Device_data\Experiment_AugSep_2023\Video_captures\FAIR-D3\Camera1\2023-08-31\FAIR-D3_2023-08-31_12-36-15.mp4</v>
      </c>
    </row>
    <row r="760" spans="1:11" ht="14.25" customHeight="1" x14ac:dyDescent="0.25">
      <c r="A760" s="5" t="str">
        <f t="shared" si="80"/>
        <v>FAIR-D3</v>
      </c>
      <c r="B760" s="4">
        <f t="shared" si="81"/>
        <v>45169</v>
      </c>
      <c r="C760" s="9">
        <f t="shared" si="82"/>
        <v>0.53568287037037032</v>
      </c>
      <c r="D760" s="9">
        <f t="shared" si="83"/>
        <v>45169.535682870373</v>
      </c>
      <c r="E760" s="9" t="str">
        <f t="shared" si="85"/>
        <v>2023-08-31</v>
      </c>
      <c r="F760" s="10" t="s">
        <v>2203</v>
      </c>
      <c r="G760" s="10" t="str">
        <f t="shared" si="84"/>
        <v>FAIR-D3_2023-08-31_12-51-23</v>
      </c>
      <c r="H760" s="10">
        <v>11.132999999999999</v>
      </c>
      <c r="I760" s="6">
        <v>17901959</v>
      </c>
      <c r="J760" s="6" t="str">
        <f>IF(OR(COUNTIF(Monitoring!E:E, G760) &gt; 0, COUNTIF(Monitoring!H:H, G760) &gt; 0), "yes", "no")</f>
        <v>no</v>
      </c>
      <c r="K760" s="81" t="str">
        <f t="shared" si="86"/>
        <v>Z:\FAIR_Device_data\Experiment_AugSep_2023\Video_captures\FAIR-D3\Camera1\2023-08-31\FAIR-D3_2023-08-31_12-51-23.mp4</v>
      </c>
    </row>
    <row r="761" spans="1:11" ht="14.25" customHeight="1" x14ac:dyDescent="0.25">
      <c r="A761" s="5" t="str">
        <f t="shared" si="80"/>
        <v>FAIR-D3</v>
      </c>
      <c r="B761" s="4">
        <f t="shared" si="81"/>
        <v>45169</v>
      </c>
      <c r="C761" s="9">
        <f t="shared" si="82"/>
        <v>0.58037037037037043</v>
      </c>
      <c r="D761" s="9">
        <f t="shared" si="83"/>
        <v>45169.580370370371</v>
      </c>
      <c r="E761" s="9" t="str">
        <f t="shared" si="85"/>
        <v>2023-08-31</v>
      </c>
      <c r="F761" s="10" t="s">
        <v>2204</v>
      </c>
      <c r="G761" s="10" t="str">
        <f t="shared" si="84"/>
        <v>FAIR-D3_2023-08-31_13-55-44</v>
      </c>
      <c r="H761" s="10">
        <v>11.167999999999999</v>
      </c>
      <c r="I761" s="6">
        <v>18788927</v>
      </c>
      <c r="J761" s="6" t="str">
        <f>IF(OR(COUNTIF(Monitoring!E:E, G761) &gt; 0, COUNTIF(Monitoring!H:H, G761) &gt; 0), "yes", "no")</f>
        <v>no</v>
      </c>
      <c r="K761" s="81" t="str">
        <f t="shared" si="86"/>
        <v>Z:\FAIR_Device_data\Experiment_AugSep_2023\Video_captures\FAIR-D3\Camera1\2023-08-31\FAIR-D3_2023-08-31_13-55-44.mp4</v>
      </c>
    </row>
    <row r="762" spans="1:11" ht="14.25" customHeight="1" x14ac:dyDescent="0.25">
      <c r="A762" s="5" t="str">
        <f t="shared" si="80"/>
        <v>FAIR-D3</v>
      </c>
      <c r="B762" s="4">
        <f t="shared" si="81"/>
        <v>45169</v>
      </c>
      <c r="C762" s="9">
        <f t="shared" si="82"/>
        <v>0.60672453703703699</v>
      </c>
      <c r="D762" s="9">
        <f t="shared" si="83"/>
        <v>45169.606724537036</v>
      </c>
      <c r="E762" s="9" t="str">
        <f t="shared" si="85"/>
        <v>2023-08-31</v>
      </c>
      <c r="F762" s="10" t="s">
        <v>2205</v>
      </c>
      <c r="G762" s="10" t="str">
        <f t="shared" si="84"/>
        <v>FAIR-D3_2023-08-31_14-33-41</v>
      </c>
      <c r="H762" s="10">
        <v>12.135999999999999</v>
      </c>
      <c r="I762" s="6">
        <v>20309170</v>
      </c>
      <c r="J762" s="6" t="str">
        <f>IF(OR(COUNTIF(Monitoring!E:E, G762) &gt; 0, COUNTIF(Monitoring!H:H, G762) &gt; 0), "yes", "no")</f>
        <v>yes</v>
      </c>
      <c r="K762" s="81" t="str">
        <f t="shared" si="86"/>
        <v>Z:\FAIR_Device_data\Experiment_AugSep_2023\Video_captures\FAIR-D3\Camera1\2023-08-31\FAIR-D3_2023-08-31_14-33-41.mp4</v>
      </c>
    </row>
    <row r="763" spans="1:11" ht="14.25" customHeight="1" x14ac:dyDescent="0.25">
      <c r="A763" s="5" t="str">
        <f t="shared" si="80"/>
        <v>FAIR-D3</v>
      </c>
      <c r="B763" s="4">
        <f t="shared" si="81"/>
        <v>45169</v>
      </c>
      <c r="C763" s="9">
        <f t="shared" si="82"/>
        <v>0.61001157407407403</v>
      </c>
      <c r="D763" s="9">
        <f t="shared" si="83"/>
        <v>45169.610011574077</v>
      </c>
      <c r="E763" s="9" t="str">
        <f t="shared" si="85"/>
        <v>2023-08-31</v>
      </c>
      <c r="F763" s="10" t="s">
        <v>2206</v>
      </c>
      <c r="G763" s="10" t="str">
        <f t="shared" si="84"/>
        <v>FAIR-D3_2023-08-31_14-38-25</v>
      </c>
      <c r="H763" s="10">
        <v>13.103</v>
      </c>
      <c r="I763" s="6">
        <v>22637967</v>
      </c>
      <c r="J763" s="6" t="str">
        <f>IF(OR(COUNTIF(Monitoring!E:E, G763) &gt; 0, COUNTIF(Monitoring!H:H, G763) &gt; 0), "yes", "no")</f>
        <v>yes</v>
      </c>
      <c r="K763" s="81" t="str">
        <f t="shared" si="86"/>
        <v>Z:\FAIR_Device_data\Experiment_AugSep_2023\Video_captures\FAIR-D3\Camera1\2023-08-31\FAIR-D3_2023-08-31_14-38-25.mp4</v>
      </c>
    </row>
    <row r="764" spans="1:11" ht="14.25" customHeight="1" x14ac:dyDescent="0.25">
      <c r="A764" s="5" t="str">
        <f t="shared" si="80"/>
        <v>FAIR-D3</v>
      </c>
      <c r="B764" s="4">
        <f t="shared" si="81"/>
        <v>45169</v>
      </c>
      <c r="C764" s="9">
        <f t="shared" si="82"/>
        <v>0.61115740740740743</v>
      </c>
      <c r="D764" s="9">
        <f t="shared" si="83"/>
        <v>45169.611157407409</v>
      </c>
      <c r="E764" s="9" t="str">
        <f t="shared" si="85"/>
        <v>2023-08-31</v>
      </c>
      <c r="F764" s="10" t="s">
        <v>2207</v>
      </c>
      <c r="G764" s="10" t="str">
        <f t="shared" si="84"/>
        <v>FAIR-D3_2023-08-31_14-40-04</v>
      </c>
      <c r="H764" s="10">
        <v>90.51</v>
      </c>
      <c r="I764" s="6">
        <v>171143437</v>
      </c>
      <c r="J764" s="6" t="str">
        <f>IF(OR(COUNTIF(Monitoring!E:E, G764) &gt; 0, COUNTIF(Monitoring!H:H, G764) &gt; 0), "yes", "no")</f>
        <v>no</v>
      </c>
      <c r="K764" s="81" t="str">
        <f t="shared" si="86"/>
        <v>Z:\FAIR_Device_data\Experiment_AugSep_2023\Video_captures\FAIR-D3\Camera1\2023-08-31\FAIR-D3_2023-08-31_14-40-04.mp4</v>
      </c>
    </row>
    <row r="765" spans="1:11" ht="14.25" customHeight="1" x14ac:dyDescent="0.25">
      <c r="A765" s="5" t="str">
        <f t="shared" si="80"/>
        <v>FAIR-D3</v>
      </c>
      <c r="B765" s="4">
        <f t="shared" si="81"/>
        <v>45169</v>
      </c>
      <c r="C765" s="9">
        <f t="shared" si="82"/>
        <v>0.61505787037037041</v>
      </c>
      <c r="D765" s="9">
        <f t="shared" si="83"/>
        <v>45169.615057870367</v>
      </c>
      <c r="E765" s="9" t="str">
        <f t="shared" si="85"/>
        <v>2023-08-31</v>
      </c>
      <c r="F765" s="10" t="s">
        <v>2208</v>
      </c>
      <c r="G765" s="10" t="str">
        <f t="shared" si="84"/>
        <v>FAIR-D3_2023-08-31_14-45-41</v>
      </c>
      <c r="H765" s="10">
        <v>35.57</v>
      </c>
      <c r="I765" s="6">
        <v>63972245</v>
      </c>
      <c r="J765" s="6" t="str">
        <f>IF(OR(COUNTIF(Monitoring!E:E, G765) &gt; 0, COUNTIF(Monitoring!H:H, G765) &gt; 0), "yes", "no")</f>
        <v>yes</v>
      </c>
      <c r="K765" s="81" t="str">
        <f t="shared" si="86"/>
        <v>Z:\FAIR_Device_data\Experiment_AugSep_2023\Video_captures\FAIR-D3\Camera1\2023-08-31\FAIR-D3_2023-08-31_14-45-41.mp4</v>
      </c>
    </row>
    <row r="766" spans="1:11" ht="14.25" customHeight="1" x14ac:dyDescent="0.25">
      <c r="A766" s="5" t="str">
        <f t="shared" si="80"/>
        <v>FAIR-D3</v>
      </c>
      <c r="B766" s="4">
        <f t="shared" si="81"/>
        <v>45169</v>
      </c>
      <c r="C766" s="9">
        <f t="shared" si="82"/>
        <v>0.61798611111111112</v>
      </c>
      <c r="D766" s="9">
        <f t="shared" si="83"/>
        <v>45169.617986111109</v>
      </c>
      <c r="E766" s="9" t="str">
        <f t="shared" si="85"/>
        <v>2023-08-31</v>
      </c>
      <c r="F766" s="10" t="s">
        <v>2209</v>
      </c>
      <c r="G766" s="10" t="str">
        <f t="shared" si="84"/>
        <v>FAIR-D3_2023-08-31_14-49-54</v>
      </c>
      <c r="H766" s="10">
        <v>23.584</v>
      </c>
      <c r="I766" s="6">
        <v>39838657</v>
      </c>
      <c r="J766" s="6" t="str">
        <f>IF(OR(COUNTIF(Monitoring!E:E, G766) &gt; 0, COUNTIF(Monitoring!H:H, G766) &gt; 0), "yes", "no")</f>
        <v>yes</v>
      </c>
      <c r="K766" s="81" t="str">
        <f t="shared" si="86"/>
        <v>Z:\FAIR_Device_data\Experiment_AugSep_2023\Video_captures\FAIR-D3\Camera1\2023-08-31\FAIR-D3_2023-08-31_14-49-54.mp4</v>
      </c>
    </row>
    <row r="767" spans="1:11" ht="14.25" customHeight="1" x14ac:dyDescent="0.25">
      <c r="A767" s="5" t="str">
        <f t="shared" si="80"/>
        <v>FAIR-D3</v>
      </c>
      <c r="B767" s="4">
        <f t="shared" si="81"/>
        <v>45169</v>
      </c>
      <c r="C767" s="9">
        <f t="shared" si="82"/>
        <v>0.63807870370370368</v>
      </c>
      <c r="D767" s="9">
        <f t="shared" si="83"/>
        <v>45169.638078703705</v>
      </c>
      <c r="E767" s="9" t="str">
        <f t="shared" si="85"/>
        <v>2023-08-31</v>
      </c>
      <c r="F767" s="10" t="s">
        <v>2210</v>
      </c>
      <c r="G767" s="10" t="str">
        <f t="shared" si="84"/>
        <v>FAIR-D3_2023-08-31_15-18-50</v>
      </c>
      <c r="H767" s="10">
        <v>12.933</v>
      </c>
      <c r="I767" s="6">
        <v>21988660</v>
      </c>
      <c r="J767" s="6" t="str">
        <f>IF(OR(COUNTIF(Monitoring!E:E, G767) &gt; 0, COUNTIF(Monitoring!H:H, G767) &gt; 0), "yes", "no")</f>
        <v>yes</v>
      </c>
      <c r="K767" s="81" t="str">
        <f t="shared" si="86"/>
        <v>Z:\FAIR_Device_data\Experiment_AugSep_2023\Video_captures\FAIR-D3\Camera1\2023-08-31\FAIR-D3_2023-08-31_15-18-50.mp4</v>
      </c>
    </row>
    <row r="768" spans="1:11" ht="14.25" customHeight="1" x14ac:dyDescent="0.25">
      <c r="A768" s="5" t="str">
        <f t="shared" si="80"/>
        <v>FAIR-D3</v>
      </c>
      <c r="B768" s="4">
        <f t="shared" si="81"/>
        <v>45169</v>
      </c>
      <c r="C768" s="9">
        <f t="shared" si="82"/>
        <v>0.67912037037037032</v>
      </c>
      <c r="D768" s="9">
        <f t="shared" si="83"/>
        <v>45169.679120370369</v>
      </c>
      <c r="E768" s="9" t="str">
        <f t="shared" si="85"/>
        <v>2023-08-31</v>
      </c>
      <c r="F768" s="10" t="s">
        <v>2211</v>
      </c>
      <c r="G768" s="10" t="str">
        <f t="shared" si="84"/>
        <v>FAIR-D3_2023-08-31_16-17-56</v>
      </c>
      <c r="H768" s="10">
        <v>10.829000000000001</v>
      </c>
      <c r="I768" s="6">
        <v>17434413</v>
      </c>
      <c r="J768" s="6" t="str">
        <f>IF(OR(COUNTIF(Monitoring!E:E, G768) &gt; 0, COUNTIF(Monitoring!H:H, G768) &gt; 0), "yes", "no")</f>
        <v>no</v>
      </c>
      <c r="K768" s="81" t="str">
        <f t="shared" si="86"/>
        <v>Z:\FAIR_Device_data\Experiment_AugSep_2023\Video_captures\FAIR-D3\Camera1\2023-08-31\FAIR-D3_2023-08-31_16-17-56.mp4</v>
      </c>
    </row>
    <row r="769" spans="1:11" ht="14.25" customHeight="1" x14ac:dyDescent="0.25">
      <c r="A769" s="5" t="str">
        <f t="shared" si="80"/>
        <v>FAIR-D3</v>
      </c>
      <c r="B769" s="4">
        <f t="shared" si="81"/>
        <v>45169</v>
      </c>
      <c r="C769" s="9">
        <f t="shared" si="82"/>
        <v>0.71518518518518515</v>
      </c>
      <c r="D769" s="9">
        <f t="shared" si="83"/>
        <v>45169.715185185189</v>
      </c>
      <c r="E769" s="9" t="str">
        <f t="shared" si="85"/>
        <v>2023-08-31</v>
      </c>
      <c r="F769" s="10" t="s">
        <v>2212</v>
      </c>
      <c r="G769" s="10" t="str">
        <f t="shared" si="84"/>
        <v>FAIR-D3_2023-08-31_17-09-52</v>
      </c>
      <c r="H769" s="10">
        <v>15.321999999999999</v>
      </c>
      <c r="I769" s="6">
        <v>26236813</v>
      </c>
      <c r="J769" s="6" t="str">
        <f>IF(OR(COUNTIF(Monitoring!E:E, G769) &gt; 0, COUNTIF(Monitoring!H:H, G769) &gt; 0), "yes", "no")</f>
        <v>yes</v>
      </c>
      <c r="K769" s="81" t="str">
        <f t="shared" si="86"/>
        <v>Z:\FAIR_Device_data\Experiment_AugSep_2023\Video_captures\FAIR-D3\Camera1\2023-08-31\FAIR-D3_2023-08-31_17-09-52.mp4</v>
      </c>
    </row>
    <row r="770" spans="1:11" ht="14.25" customHeight="1" x14ac:dyDescent="0.25">
      <c r="A770" s="5" t="str">
        <f t="shared" ref="A770:A833" si="87">+LEFT(G770,7)</f>
        <v>FAIR-D3</v>
      </c>
      <c r="B770" s="4">
        <f t="shared" ref="B770:B833" si="88">VALUE(MID(G770,FIND("_",G770)+1,10))</f>
        <v>45169</v>
      </c>
      <c r="C770" s="9">
        <f t="shared" ref="C770:C833" si="89">IF(ISBLANK(G770),"",TIME(LEFT(RIGHT(G770,8),2),LEFT(RIGHT(G770,5),2),RIGHT(G770,2)))</f>
        <v>0.7522685185185185</v>
      </c>
      <c r="D770" s="9">
        <f t="shared" ref="D770:D833" si="90">+B770+C770</f>
        <v>45169.752268518518</v>
      </c>
      <c r="E770" s="9" t="str">
        <f t="shared" si="85"/>
        <v>2023-08-31</v>
      </c>
      <c r="F770" s="10" t="s">
        <v>2213</v>
      </c>
      <c r="G770" s="10" t="str">
        <f t="shared" ref="G770:G833" si="91">+LEFT(F770,27)</f>
        <v>FAIR-D3_2023-08-31_18-03-16</v>
      </c>
      <c r="H770" s="10">
        <v>28.007000000000001</v>
      </c>
      <c r="I770" s="6">
        <v>53000441</v>
      </c>
      <c r="J770" s="6" t="str">
        <f>IF(OR(COUNTIF(Monitoring!E:E, G770) &gt; 0, COUNTIF(Monitoring!H:H, G770) &gt; 0), "yes", "no")</f>
        <v>yes</v>
      </c>
      <c r="K770" s="81" t="str">
        <f t="shared" si="86"/>
        <v>Z:\FAIR_Device_data\Experiment_AugSep_2023\Video_captures\FAIR-D3\Camera1\2023-08-31\FAIR-D3_2023-08-31_18-03-16.mp4</v>
      </c>
    </row>
    <row r="771" spans="1:11" ht="14.25" customHeight="1" x14ac:dyDescent="0.25">
      <c r="A771" s="5" t="str">
        <f t="shared" si="87"/>
        <v>FAIR-D3</v>
      </c>
      <c r="B771" s="4">
        <f t="shared" si="88"/>
        <v>45169</v>
      </c>
      <c r="C771" s="9">
        <f t="shared" si="89"/>
        <v>0.76388888888888884</v>
      </c>
      <c r="D771" s="9">
        <f t="shared" si="90"/>
        <v>45169.763888888891</v>
      </c>
      <c r="E771" s="9" t="str">
        <f t="shared" ref="E771:E834" si="92">+_xlfn.CONCAT(YEAR(B771),"-",TEXT(MONTH(B771),"00"),"-",TEXT(DAY(B771),"00"))</f>
        <v>2023-08-31</v>
      </c>
      <c r="F771" s="10" t="s">
        <v>2214</v>
      </c>
      <c r="G771" s="10" t="str">
        <f t="shared" si="91"/>
        <v>FAIR-D3_2023-08-31_18-20-00</v>
      </c>
      <c r="H771" s="10">
        <v>11.88</v>
      </c>
      <c r="I771" s="6">
        <v>20148990</v>
      </c>
      <c r="J771" s="6" t="str">
        <f>IF(OR(COUNTIF(Monitoring!E:E, G771) &gt; 0, COUNTIF(Monitoring!H:H, G771) &gt; 0), "yes", "no")</f>
        <v>no</v>
      </c>
      <c r="K771" s="81" t="str">
        <f t="shared" ref="K771:K834" si="93">HYPERLINK(_xlfn.CONCAT("Z:\FAIR_Device_data\Experiment_AugSep_2023","\","Video_captures","\",A771,"\","Camera1","\",E771,"\",F771))</f>
        <v>Z:\FAIR_Device_data\Experiment_AugSep_2023\Video_captures\FAIR-D3\Camera1\2023-08-31\FAIR-D3_2023-08-31_18-20-00.mp4</v>
      </c>
    </row>
    <row r="772" spans="1:11" ht="14.25" customHeight="1" x14ac:dyDescent="0.25">
      <c r="A772" s="5" t="str">
        <f t="shared" si="87"/>
        <v>FAIR-D3</v>
      </c>
      <c r="B772" s="4">
        <f t="shared" si="88"/>
        <v>45169</v>
      </c>
      <c r="C772" s="9">
        <f t="shared" si="89"/>
        <v>0.76471064814814815</v>
      </c>
      <c r="D772" s="9">
        <f t="shared" si="90"/>
        <v>45169.764710648145</v>
      </c>
      <c r="E772" s="9" t="str">
        <f t="shared" si="92"/>
        <v>2023-08-31</v>
      </c>
      <c r="F772" s="10" t="s">
        <v>2215</v>
      </c>
      <c r="G772" s="10" t="str">
        <f t="shared" si="91"/>
        <v>FAIR-D3_2023-08-31_18-21-11</v>
      </c>
      <c r="H772" s="10">
        <v>14.058999999999999</v>
      </c>
      <c r="I772" s="6">
        <v>24528857</v>
      </c>
      <c r="J772" s="6" t="str">
        <f>IF(OR(COUNTIF(Monitoring!E:E, G772) &gt; 0, COUNTIF(Monitoring!H:H, G772) &gt; 0), "yes", "no")</f>
        <v>yes</v>
      </c>
      <c r="K772" s="81" t="str">
        <f t="shared" si="93"/>
        <v>Z:\FAIR_Device_data\Experiment_AugSep_2023\Video_captures\FAIR-D3\Camera1\2023-08-31\FAIR-D3_2023-08-31_18-21-11.mp4</v>
      </c>
    </row>
    <row r="773" spans="1:11" ht="14.25" customHeight="1" x14ac:dyDescent="0.25">
      <c r="A773" s="5" t="str">
        <f t="shared" si="87"/>
        <v>FAIR-D3</v>
      </c>
      <c r="B773" s="4">
        <f t="shared" si="88"/>
        <v>45170</v>
      </c>
      <c r="C773" s="9">
        <f t="shared" si="89"/>
        <v>0.32324074074074072</v>
      </c>
      <c r="D773" s="9">
        <f t="shared" si="90"/>
        <v>45170.323240740741</v>
      </c>
      <c r="E773" s="9" t="str">
        <f t="shared" si="92"/>
        <v>2023-09-01</v>
      </c>
      <c r="F773" s="10" t="s">
        <v>2216</v>
      </c>
      <c r="G773" s="10" t="str">
        <f t="shared" si="91"/>
        <v>FAIR-D3_2023-09-01_07-45-28</v>
      </c>
      <c r="H773" s="10">
        <v>64.010000000000005</v>
      </c>
      <c r="I773" s="6">
        <v>122825499</v>
      </c>
      <c r="J773" s="6" t="str">
        <f>IF(OR(COUNTIF(Monitoring!E:E, G773) &gt; 0, COUNTIF(Monitoring!H:H, G773) &gt; 0), "yes", "no")</f>
        <v>yes</v>
      </c>
      <c r="K773" s="81" t="str">
        <f t="shared" si="93"/>
        <v>Z:\FAIR_Device_data\Experiment_AugSep_2023\Video_captures\FAIR-D3\Camera1\2023-09-01\FAIR-D3_2023-09-01_07-45-28.mp4</v>
      </c>
    </row>
    <row r="774" spans="1:11" ht="14.25" customHeight="1" x14ac:dyDescent="0.25">
      <c r="A774" s="5" t="str">
        <f t="shared" si="87"/>
        <v>FAIR-D3</v>
      </c>
      <c r="B774" s="4">
        <f t="shared" si="88"/>
        <v>45170</v>
      </c>
      <c r="C774" s="9">
        <f t="shared" si="89"/>
        <v>0.32689814814814816</v>
      </c>
      <c r="D774" s="9">
        <f t="shared" si="90"/>
        <v>45170.326898148145</v>
      </c>
      <c r="E774" s="9" t="str">
        <f t="shared" si="92"/>
        <v>2023-09-01</v>
      </c>
      <c r="F774" s="10" t="s">
        <v>2217</v>
      </c>
      <c r="G774" s="10" t="str">
        <f t="shared" si="91"/>
        <v>FAIR-D3_2023-09-01_07-50-44</v>
      </c>
      <c r="H774" s="10">
        <v>30.420999999999999</v>
      </c>
      <c r="I774" s="6">
        <v>57830968</v>
      </c>
      <c r="J774" s="6" t="str">
        <f>IF(OR(COUNTIF(Monitoring!E:E, G774) &gt; 0, COUNTIF(Monitoring!H:H, G774) &gt; 0), "yes", "no")</f>
        <v>no</v>
      </c>
      <c r="K774" s="81" t="str">
        <f t="shared" si="93"/>
        <v>Z:\FAIR_Device_data\Experiment_AugSep_2023\Video_captures\FAIR-D3\Camera1\2023-09-01\FAIR-D3_2023-09-01_07-50-44.mp4</v>
      </c>
    </row>
    <row r="775" spans="1:11" ht="14.25" customHeight="1" x14ac:dyDescent="0.25">
      <c r="A775" s="5" t="str">
        <f t="shared" si="87"/>
        <v>FAIR-D3</v>
      </c>
      <c r="B775" s="4">
        <f t="shared" si="88"/>
        <v>45170</v>
      </c>
      <c r="C775" s="9">
        <f t="shared" si="89"/>
        <v>0.32839120370370373</v>
      </c>
      <c r="D775" s="9">
        <f t="shared" si="90"/>
        <v>45170.3283912037</v>
      </c>
      <c r="E775" s="9" t="str">
        <f t="shared" si="92"/>
        <v>2023-09-01</v>
      </c>
      <c r="F775" s="10" t="s">
        <v>2218</v>
      </c>
      <c r="G775" s="10" t="str">
        <f t="shared" si="91"/>
        <v>FAIR-D3_2023-09-01_07-52-53</v>
      </c>
      <c r="H775" s="10">
        <v>19.074000000000002</v>
      </c>
      <c r="I775" s="6">
        <v>35401795</v>
      </c>
      <c r="J775" s="6" t="str">
        <f>IF(OR(COUNTIF(Monitoring!E:E, G775) &gt; 0, COUNTIF(Monitoring!H:H, G775) &gt; 0), "yes", "no")</f>
        <v>no</v>
      </c>
      <c r="K775" s="81" t="str">
        <f t="shared" si="93"/>
        <v>Z:\FAIR_Device_data\Experiment_AugSep_2023\Video_captures\FAIR-D3\Camera1\2023-09-01\FAIR-D3_2023-09-01_07-52-53.mp4</v>
      </c>
    </row>
    <row r="776" spans="1:11" ht="14.25" customHeight="1" x14ac:dyDescent="0.25">
      <c r="A776" s="5" t="str">
        <f t="shared" si="87"/>
        <v>FAIR-D3</v>
      </c>
      <c r="B776" s="4">
        <f t="shared" si="88"/>
        <v>45170</v>
      </c>
      <c r="C776" s="9">
        <f t="shared" si="89"/>
        <v>0.32959490740740743</v>
      </c>
      <c r="D776" s="9">
        <f t="shared" si="90"/>
        <v>45170.329594907409</v>
      </c>
      <c r="E776" s="9" t="str">
        <f t="shared" si="92"/>
        <v>2023-09-01</v>
      </c>
      <c r="F776" s="10" t="s">
        <v>2219</v>
      </c>
      <c r="G776" s="10" t="str">
        <f t="shared" si="91"/>
        <v>FAIR-D3_2023-09-01_07-54-37</v>
      </c>
      <c r="H776" s="10">
        <v>31.902000000000001</v>
      </c>
      <c r="I776" s="6">
        <v>61794721</v>
      </c>
      <c r="J776" s="6" t="str">
        <f>IF(OR(COUNTIF(Monitoring!E:E, G776) &gt; 0, COUNTIF(Monitoring!H:H, G776) &gt; 0), "yes", "no")</f>
        <v>no</v>
      </c>
      <c r="K776" s="81" t="str">
        <f t="shared" si="93"/>
        <v>Z:\FAIR_Device_data\Experiment_AugSep_2023\Video_captures\FAIR-D3\Camera1\2023-09-01\FAIR-D3_2023-09-01_07-54-37.mp4</v>
      </c>
    </row>
    <row r="777" spans="1:11" ht="14.25" customHeight="1" x14ac:dyDescent="0.25">
      <c r="A777" s="5" t="str">
        <f t="shared" si="87"/>
        <v>FAIR-D3</v>
      </c>
      <c r="B777" s="4">
        <f t="shared" si="88"/>
        <v>45170</v>
      </c>
      <c r="C777" s="9">
        <f t="shared" si="89"/>
        <v>0.33027777777777778</v>
      </c>
      <c r="D777" s="9">
        <f t="shared" si="90"/>
        <v>45170.330277777779</v>
      </c>
      <c r="E777" s="9" t="str">
        <f t="shared" si="92"/>
        <v>2023-09-01</v>
      </c>
      <c r="F777" s="10" t="s">
        <v>2220</v>
      </c>
      <c r="G777" s="10" t="str">
        <f t="shared" si="91"/>
        <v>FAIR-D3_2023-09-01_07-55-36</v>
      </c>
      <c r="H777" s="10">
        <v>40.414999999999999</v>
      </c>
      <c r="I777" s="6">
        <v>73432278</v>
      </c>
      <c r="J777" s="6" t="str">
        <f>IF(OR(COUNTIF(Monitoring!E:E, G777) &gt; 0, COUNTIF(Monitoring!H:H, G777) &gt; 0), "yes", "no")</f>
        <v>yes</v>
      </c>
      <c r="K777" s="81" t="str">
        <f t="shared" si="93"/>
        <v>Z:\FAIR_Device_data\Experiment_AugSep_2023\Video_captures\FAIR-D3\Camera1\2023-09-01\FAIR-D3_2023-09-01_07-55-36.mp4</v>
      </c>
    </row>
    <row r="778" spans="1:11" ht="14.25" customHeight="1" x14ac:dyDescent="0.25">
      <c r="A778" s="5" t="str">
        <f t="shared" si="87"/>
        <v>FAIR-D3</v>
      </c>
      <c r="B778" s="4">
        <f t="shared" si="88"/>
        <v>45170</v>
      </c>
      <c r="C778" s="9">
        <f t="shared" si="89"/>
        <v>0.34004629629629629</v>
      </c>
      <c r="D778" s="9">
        <f t="shared" si="90"/>
        <v>45170.340046296296</v>
      </c>
      <c r="E778" s="9" t="str">
        <f t="shared" si="92"/>
        <v>2023-09-01</v>
      </c>
      <c r="F778" s="10" t="s">
        <v>2221</v>
      </c>
      <c r="G778" s="10" t="str">
        <f t="shared" si="91"/>
        <v>FAIR-D3_2023-09-01_08-09-40</v>
      </c>
      <c r="H778" s="10">
        <v>12.214</v>
      </c>
      <c r="I778" s="6">
        <v>20570577</v>
      </c>
      <c r="J778" s="6" t="str">
        <f>IF(OR(COUNTIF(Monitoring!E:E, G778) &gt; 0, COUNTIF(Monitoring!H:H, G778) &gt; 0), "yes", "no")</f>
        <v>yes</v>
      </c>
      <c r="K778" s="81" t="str">
        <f t="shared" si="93"/>
        <v>Z:\FAIR_Device_data\Experiment_AugSep_2023\Video_captures\FAIR-D3\Camera1\2023-09-01\FAIR-D3_2023-09-01_08-09-40.mp4</v>
      </c>
    </row>
    <row r="779" spans="1:11" ht="14.25" customHeight="1" x14ac:dyDescent="0.25">
      <c r="A779" s="5" t="str">
        <f t="shared" si="87"/>
        <v>FAIR-D3</v>
      </c>
      <c r="B779" s="4">
        <f t="shared" si="88"/>
        <v>45170</v>
      </c>
      <c r="C779" s="9">
        <f t="shared" si="89"/>
        <v>0.34237268518518521</v>
      </c>
      <c r="D779" s="9">
        <f t="shared" si="90"/>
        <v>45170.342372685183</v>
      </c>
      <c r="E779" s="9" t="str">
        <f t="shared" si="92"/>
        <v>2023-09-01</v>
      </c>
      <c r="F779" s="10" t="s">
        <v>2222</v>
      </c>
      <c r="G779" s="10" t="str">
        <f t="shared" si="91"/>
        <v>FAIR-D3_2023-09-01_08-13-01</v>
      </c>
      <c r="H779" s="10">
        <v>11.461</v>
      </c>
      <c r="I779" s="6">
        <v>19797093</v>
      </c>
      <c r="J779" s="6" t="str">
        <f>IF(OR(COUNTIF(Monitoring!E:E, G779) &gt; 0, COUNTIF(Monitoring!H:H, G779) &gt; 0), "yes", "no")</f>
        <v>no</v>
      </c>
      <c r="K779" s="81" t="str">
        <f t="shared" si="93"/>
        <v>Z:\FAIR_Device_data\Experiment_AugSep_2023\Video_captures\FAIR-D3\Camera1\2023-09-01\FAIR-D3_2023-09-01_08-13-01.mp4</v>
      </c>
    </row>
    <row r="780" spans="1:11" ht="14.25" customHeight="1" x14ac:dyDescent="0.25">
      <c r="A780" s="5" t="str">
        <f t="shared" si="87"/>
        <v>FAIR-D3</v>
      </c>
      <c r="B780" s="4">
        <f t="shared" si="88"/>
        <v>45170</v>
      </c>
      <c r="C780" s="9">
        <f t="shared" si="89"/>
        <v>0.35334490740740743</v>
      </c>
      <c r="D780" s="9">
        <f t="shared" si="90"/>
        <v>45170.353344907409</v>
      </c>
      <c r="E780" s="9" t="str">
        <f t="shared" si="92"/>
        <v>2023-09-01</v>
      </c>
      <c r="F780" s="10" t="s">
        <v>2223</v>
      </c>
      <c r="G780" s="10" t="str">
        <f t="shared" si="91"/>
        <v>FAIR-D3_2023-09-01_08-28-49</v>
      </c>
      <c r="H780" s="10">
        <v>21.504999999999999</v>
      </c>
      <c r="I780" s="6">
        <v>39830680</v>
      </c>
      <c r="J780" s="6" t="str">
        <f>IF(OR(COUNTIF(Monitoring!E:E, G780) &gt; 0, COUNTIF(Monitoring!H:H, G780) &gt; 0), "yes", "no")</f>
        <v>no</v>
      </c>
      <c r="K780" s="81" t="str">
        <f t="shared" si="93"/>
        <v>Z:\FAIR_Device_data\Experiment_AugSep_2023\Video_captures\FAIR-D3\Camera1\2023-09-01\FAIR-D3_2023-09-01_08-28-49.mp4</v>
      </c>
    </row>
    <row r="781" spans="1:11" ht="14.25" customHeight="1" x14ac:dyDescent="0.25">
      <c r="A781" s="5" t="str">
        <f t="shared" si="87"/>
        <v>FAIR-D3</v>
      </c>
      <c r="B781" s="4">
        <f t="shared" si="88"/>
        <v>45170</v>
      </c>
      <c r="C781" s="9">
        <f t="shared" si="89"/>
        <v>0.35473379629629631</v>
      </c>
      <c r="D781" s="9">
        <f t="shared" si="90"/>
        <v>45170.354733796295</v>
      </c>
      <c r="E781" s="9" t="str">
        <f t="shared" si="92"/>
        <v>2023-09-01</v>
      </c>
      <c r="F781" s="10" t="s">
        <v>2224</v>
      </c>
      <c r="G781" s="10" t="str">
        <f t="shared" si="91"/>
        <v>FAIR-D3_2023-09-01_08-30-49</v>
      </c>
      <c r="H781" s="10">
        <v>16.681000000000001</v>
      </c>
      <c r="I781" s="6">
        <v>30442915</v>
      </c>
      <c r="J781" s="6" t="str">
        <f>IF(OR(COUNTIF(Monitoring!E:E, G781) &gt; 0, COUNTIF(Monitoring!H:H, G781) &gt; 0), "yes", "no")</f>
        <v>no</v>
      </c>
      <c r="K781" s="81" t="str">
        <f t="shared" si="93"/>
        <v>Z:\FAIR_Device_data\Experiment_AugSep_2023\Video_captures\FAIR-D3\Camera1\2023-09-01\FAIR-D3_2023-09-01_08-30-49.mp4</v>
      </c>
    </row>
    <row r="782" spans="1:11" ht="14.25" customHeight="1" x14ac:dyDescent="0.25">
      <c r="A782" s="5" t="str">
        <f t="shared" si="87"/>
        <v>FAIR-D3</v>
      </c>
      <c r="B782" s="4">
        <f t="shared" si="88"/>
        <v>45170</v>
      </c>
      <c r="C782" s="9">
        <f t="shared" si="89"/>
        <v>0.35586805555555556</v>
      </c>
      <c r="D782" s="9">
        <f t="shared" si="90"/>
        <v>45170.355868055558</v>
      </c>
      <c r="E782" s="9" t="str">
        <f t="shared" si="92"/>
        <v>2023-09-01</v>
      </c>
      <c r="F782" s="10" t="s">
        <v>2225</v>
      </c>
      <c r="G782" s="10" t="str">
        <f t="shared" si="91"/>
        <v>FAIR-D3_2023-09-01_08-32-27</v>
      </c>
      <c r="H782" s="10">
        <v>12.131</v>
      </c>
      <c r="I782" s="6">
        <v>21159348</v>
      </c>
      <c r="J782" s="6" t="str">
        <f>IF(OR(COUNTIF(Monitoring!E:E, G782) &gt; 0, COUNTIF(Monitoring!H:H, G782) &gt; 0), "yes", "no")</f>
        <v>yes</v>
      </c>
      <c r="K782" s="81" t="str">
        <f t="shared" si="93"/>
        <v>Z:\FAIR_Device_data\Experiment_AugSep_2023\Video_captures\FAIR-D3\Camera1\2023-09-01\FAIR-D3_2023-09-01_08-32-27.mp4</v>
      </c>
    </row>
    <row r="783" spans="1:11" ht="14.25" customHeight="1" x14ac:dyDescent="0.25">
      <c r="A783" s="5" t="str">
        <f t="shared" si="87"/>
        <v>FAIR-D3</v>
      </c>
      <c r="B783" s="4">
        <f t="shared" si="88"/>
        <v>45170</v>
      </c>
      <c r="C783" s="9">
        <f t="shared" si="89"/>
        <v>0.37131944444444442</v>
      </c>
      <c r="D783" s="9">
        <f t="shared" si="90"/>
        <v>45170.371319444443</v>
      </c>
      <c r="E783" s="9" t="str">
        <f t="shared" si="92"/>
        <v>2023-09-01</v>
      </c>
      <c r="F783" s="10" t="s">
        <v>2226</v>
      </c>
      <c r="G783" s="10" t="str">
        <f t="shared" si="91"/>
        <v>FAIR-D3_2023-09-01_08-54-42</v>
      </c>
      <c r="H783" s="10">
        <v>11.606</v>
      </c>
      <c r="I783" s="6">
        <v>19771815</v>
      </c>
      <c r="J783" s="6" t="str">
        <f>IF(OR(COUNTIF(Monitoring!E:E, G783) &gt; 0, COUNTIF(Monitoring!H:H, G783) &gt; 0), "yes", "no")</f>
        <v>yes</v>
      </c>
      <c r="K783" s="81" t="str">
        <f t="shared" si="93"/>
        <v>Z:\FAIR_Device_data\Experiment_AugSep_2023\Video_captures\FAIR-D3\Camera1\2023-09-01\FAIR-D3_2023-09-01_08-54-42.mp4</v>
      </c>
    </row>
    <row r="784" spans="1:11" ht="14.25" customHeight="1" x14ac:dyDescent="0.25">
      <c r="A784" s="5" t="str">
        <f t="shared" si="87"/>
        <v>FAIR-D3</v>
      </c>
      <c r="B784" s="4">
        <f t="shared" si="88"/>
        <v>45170</v>
      </c>
      <c r="C784" s="9">
        <f t="shared" si="89"/>
        <v>0.37824074074074077</v>
      </c>
      <c r="D784" s="9">
        <f t="shared" si="90"/>
        <v>45170.378240740742</v>
      </c>
      <c r="E784" s="9" t="str">
        <f t="shared" si="92"/>
        <v>2023-09-01</v>
      </c>
      <c r="F784" s="10" t="s">
        <v>2227</v>
      </c>
      <c r="G784" s="10" t="str">
        <f t="shared" si="91"/>
        <v>FAIR-D3_2023-09-01_09-04-40</v>
      </c>
      <c r="H784" s="10">
        <v>13.686</v>
      </c>
      <c r="I784" s="6">
        <v>24157504</v>
      </c>
      <c r="J784" s="6" t="str">
        <f>IF(OR(COUNTIF(Monitoring!E:E, G784) &gt; 0, COUNTIF(Monitoring!H:H, G784) &gt; 0), "yes", "no")</f>
        <v>yes</v>
      </c>
      <c r="K784" s="81" t="str">
        <f t="shared" si="93"/>
        <v>Z:\FAIR_Device_data\Experiment_AugSep_2023\Video_captures\FAIR-D3\Camera1\2023-09-01\FAIR-D3_2023-09-01_09-04-40.mp4</v>
      </c>
    </row>
    <row r="785" spans="1:11" ht="14.25" customHeight="1" x14ac:dyDescent="0.25">
      <c r="A785" s="5" t="str">
        <f t="shared" si="87"/>
        <v>FAIR-D3</v>
      </c>
      <c r="B785" s="4">
        <f t="shared" si="88"/>
        <v>45170</v>
      </c>
      <c r="C785" s="9">
        <f t="shared" si="89"/>
        <v>0.41793981481481479</v>
      </c>
      <c r="D785" s="9">
        <f t="shared" si="90"/>
        <v>45170.417939814812</v>
      </c>
      <c r="E785" s="9" t="str">
        <f t="shared" si="92"/>
        <v>2023-09-01</v>
      </c>
      <c r="F785" s="10" t="s">
        <v>2228</v>
      </c>
      <c r="G785" s="10" t="str">
        <f t="shared" si="91"/>
        <v>FAIR-D3_2023-09-01_10-01-50</v>
      </c>
      <c r="H785" s="10">
        <v>12.888999999999999</v>
      </c>
      <c r="I785" s="6">
        <v>22110054</v>
      </c>
      <c r="J785" s="6" t="str">
        <f>IF(OR(COUNTIF(Monitoring!E:E, G785) &gt; 0, COUNTIF(Monitoring!H:H, G785) &gt; 0), "yes", "no")</f>
        <v>yes</v>
      </c>
      <c r="K785" s="81" t="str">
        <f t="shared" si="93"/>
        <v>Z:\FAIR_Device_data\Experiment_AugSep_2023\Video_captures\FAIR-D3\Camera1\2023-09-01\FAIR-D3_2023-09-01_10-01-50.mp4</v>
      </c>
    </row>
    <row r="786" spans="1:11" ht="14.25" customHeight="1" x14ac:dyDescent="0.25">
      <c r="A786" s="5" t="str">
        <f t="shared" si="87"/>
        <v>FAIR-D3</v>
      </c>
      <c r="B786" s="4">
        <f t="shared" si="88"/>
        <v>45170</v>
      </c>
      <c r="C786" s="9">
        <f t="shared" si="89"/>
        <v>0.41849537037037038</v>
      </c>
      <c r="D786" s="9">
        <f t="shared" si="90"/>
        <v>45170.418495370373</v>
      </c>
      <c r="E786" s="9" t="str">
        <f t="shared" si="92"/>
        <v>2023-09-01</v>
      </c>
      <c r="F786" s="10" t="s">
        <v>2229</v>
      </c>
      <c r="G786" s="10" t="str">
        <f t="shared" si="91"/>
        <v>FAIR-D3_2023-09-01_10-02-38</v>
      </c>
      <c r="H786" s="10">
        <v>48.871000000000002</v>
      </c>
      <c r="I786" s="6">
        <v>95336233</v>
      </c>
      <c r="J786" s="6" t="str">
        <f>IF(OR(COUNTIF(Monitoring!E:E, G786) &gt; 0, COUNTIF(Monitoring!H:H, G786) &gt; 0), "yes", "no")</f>
        <v>no</v>
      </c>
      <c r="K786" s="81" t="str">
        <f t="shared" si="93"/>
        <v>Z:\FAIR_Device_data\Experiment_AugSep_2023\Video_captures\FAIR-D3\Camera1\2023-09-01\FAIR-D3_2023-09-01_10-02-38.mp4</v>
      </c>
    </row>
    <row r="787" spans="1:11" ht="14.25" customHeight="1" x14ac:dyDescent="0.25">
      <c r="A787" s="5" t="str">
        <f t="shared" si="87"/>
        <v>FAIR-D3</v>
      </c>
      <c r="B787" s="4">
        <f t="shared" si="88"/>
        <v>45170</v>
      </c>
      <c r="C787" s="9">
        <f t="shared" si="89"/>
        <v>0.42064814814814816</v>
      </c>
      <c r="D787" s="9">
        <f t="shared" si="90"/>
        <v>45170.420648148145</v>
      </c>
      <c r="E787" s="9" t="str">
        <f t="shared" si="92"/>
        <v>2023-09-01</v>
      </c>
      <c r="F787" s="10" t="s">
        <v>2230</v>
      </c>
      <c r="G787" s="10" t="str">
        <f t="shared" si="91"/>
        <v>FAIR-D3_2023-09-01_10-05-44</v>
      </c>
      <c r="H787" s="10">
        <v>11.816000000000001</v>
      </c>
      <c r="I787" s="6">
        <v>20015055</v>
      </c>
      <c r="J787" s="6" t="str">
        <f>IF(OR(COUNTIF(Monitoring!E:E, G787) &gt; 0, COUNTIF(Monitoring!H:H, G787) &gt; 0), "yes", "no")</f>
        <v>no</v>
      </c>
      <c r="K787" s="81" t="str">
        <f t="shared" si="93"/>
        <v>Z:\FAIR_Device_data\Experiment_AugSep_2023\Video_captures\FAIR-D3\Camera1\2023-09-01\FAIR-D3_2023-09-01_10-05-44.mp4</v>
      </c>
    </row>
    <row r="788" spans="1:11" ht="14.25" customHeight="1" x14ac:dyDescent="0.25">
      <c r="A788" s="5" t="str">
        <f t="shared" si="87"/>
        <v>FAIR-D3</v>
      </c>
      <c r="B788" s="4">
        <f t="shared" si="88"/>
        <v>45170</v>
      </c>
      <c r="C788" s="9">
        <f t="shared" si="89"/>
        <v>0.42182870370370368</v>
      </c>
      <c r="D788" s="9">
        <f t="shared" si="90"/>
        <v>45170.4218287037</v>
      </c>
      <c r="E788" s="9" t="str">
        <f t="shared" si="92"/>
        <v>2023-09-01</v>
      </c>
      <c r="F788" s="10" t="s">
        <v>2231</v>
      </c>
      <c r="G788" s="10" t="str">
        <f t="shared" si="91"/>
        <v>FAIR-D3_2023-09-01_10-07-26</v>
      </c>
      <c r="H788" s="10">
        <v>17.416</v>
      </c>
      <c r="I788" s="6">
        <v>31368432</v>
      </c>
      <c r="J788" s="6" t="str">
        <f>IF(OR(COUNTIF(Monitoring!E:E, G788) &gt; 0, COUNTIF(Monitoring!H:H, G788) &gt; 0), "yes", "no")</f>
        <v>no</v>
      </c>
      <c r="K788" s="81" t="str">
        <f t="shared" si="93"/>
        <v>Z:\FAIR_Device_data\Experiment_AugSep_2023\Video_captures\FAIR-D3\Camera1\2023-09-01\FAIR-D3_2023-09-01_10-07-26.mp4</v>
      </c>
    </row>
    <row r="789" spans="1:11" ht="14.25" customHeight="1" x14ac:dyDescent="0.25">
      <c r="A789" s="5" t="str">
        <f t="shared" si="87"/>
        <v>FAIR-D3</v>
      </c>
      <c r="B789" s="4">
        <f t="shared" si="88"/>
        <v>45170</v>
      </c>
      <c r="C789" s="9">
        <f t="shared" si="89"/>
        <v>0.42239583333333336</v>
      </c>
      <c r="D789" s="9">
        <f t="shared" si="90"/>
        <v>45170.422395833331</v>
      </c>
      <c r="E789" s="9" t="str">
        <f t="shared" si="92"/>
        <v>2023-09-01</v>
      </c>
      <c r="F789" s="10" t="s">
        <v>2232</v>
      </c>
      <c r="G789" s="10" t="str">
        <f t="shared" si="91"/>
        <v>FAIR-D3_2023-09-01_10-08-15</v>
      </c>
      <c r="H789" s="10">
        <v>11.712</v>
      </c>
      <c r="I789" s="6">
        <v>17878577</v>
      </c>
      <c r="J789" s="6" t="str">
        <f>IF(OR(COUNTIF(Monitoring!E:E, G789) &gt; 0, COUNTIF(Monitoring!H:H, G789) &gt; 0), "yes", "no")</f>
        <v>yes</v>
      </c>
      <c r="K789" s="81" t="str">
        <f t="shared" si="93"/>
        <v>Z:\FAIR_Device_data\Experiment_AugSep_2023\Video_captures\FAIR-D3\Camera1\2023-09-01\FAIR-D3_2023-09-01_10-08-15.mp4</v>
      </c>
    </row>
    <row r="790" spans="1:11" ht="14.25" customHeight="1" x14ac:dyDescent="0.25">
      <c r="A790" s="5" t="str">
        <f t="shared" si="87"/>
        <v>FAIR-D3</v>
      </c>
      <c r="B790" s="4">
        <f t="shared" si="88"/>
        <v>45170</v>
      </c>
      <c r="C790" s="9">
        <f t="shared" si="89"/>
        <v>0.42351851851851852</v>
      </c>
      <c r="D790" s="9">
        <f t="shared" si="90"/>
        <v>45170.423518518517</v>
      </c>
      <c r="E790" s="9" t="str">
        <f t="shared" si="92"/>
        <v>2023-09-01</v>
      </c>
      <c r="F790" s="10" t="s">
        <v>2233</v>
      </c>
      <c r="G790" s="10" t="str">
        <f t="shared" si="91"/>
        <v>FAIR-D3_2023-09-01_10-09-52</v>
      </c>
      <c r="H790" s="10">
        <v>10.696</v>
      </c>
      <c r="I790" s="6">
        <v>18052797</v>
      </c>
      <c r="J790" s="6" t="str">
        <f>IF(OR(COUNTIF(Monitoring!E:E, G790) &gt; 0, COUNTIF(Monitoring!H:H, G790) &gt; 0), "yes", "no")</f>
        <v>no</v>
      </c>
      <c r="K790" s="81" t="str">
        <f t="shared" si="93"/>
        <v>Z:\FAIR_Device_data\Experiment_AugSep_2023\Video_captures\FAIR-D3\Camera1\2023-09-01\FAIR-D3_2023-09-01_10-09-52.mp4</v>
      </c>
    </row>
    <row r="791" spans="1:11" ht="14.25" customHeight="1" x14ac:dyDescent="0.25">
      <c r="A791" s="5" t="str">
        <f t="shared" si="87"/>
        <v>FAIR-D3</v>
      </c>
      <c r="B791" s="4">
        <f t="shared" si="88"/>
        <v>45170</v>
      </c>
      <c r="C791" s="9">
        <f t="shared" si="89"/>
        <v>0.43443287037037037</v>
      </c>
      <c r="D791" s="9">
        <f t="shared" si="90"/>
        <v>45170.434432870374</v>
      </c>
      <c r="E791" s="9" t="str">
        <f t="shared" si="92"/>
        <v>2023-09-01</v>
      </c>
      <c r="F791" s="10" t="s">
        <v>2234</v>
      </c>
      <c r="G791" s="10" t="str">
        <f t="shared" si="91"/>
        <v>FAIR-D3_2023-09-01_10-25-35</v>
      </c>
      <c r="H791" s="10">
        <v>63.436</v>
      </c>
      <c r="I791" s="6">
        <v>118127474</v>
      </c>
      <c r="J791" s="6" t="str">
        <f>IF(OR(COUNTIF(Monitoring!E:E, G791) &gt; 0, COUNTIF(Monitoring!H:H, G791) &gt; 0), "yes", "no")</f>
        <v>yes</v>
      </c>
      <c r="K791" s="81" t="str">
        <f t="shared" si="93"/>
        <v>Z:\FAIR_Device_data\Experiment_AugSep_2023\Video_captures\FAIR-D3\Camera1\2023-09-01\FAIR-D3_2023-09-01_10-25-35.mp4</v>
      </c>
    </row>
    <row r="792" spans="1:11" ht="14.25" customHeight="1" x14ac:dyDescent="0.25">
      <c r="A792" s="5" t="str">
        <f t="shared" si="87"/>
        <v>FAIR-D3</v>
      </c>
      <c r="B792" s="4">
        <f t="shared" si="88"/>
        <v>45170</v>
      </c>
      <c r="C792" s="9">
        <f t="shared" si="89"/>
        <v>0.43917824074074074</v>
      </c>
      <c r="D792" s="9">
        <f t="shared" si="90"/>
        <v>45170.43917824074</v>
      </c>
      <c r="E792" s="9" t="str">
        <f t="shared" si="92"/>
        <v>2023-09-01</v>
      </c>
      <c r="F792" s="10" t="s">
        <v>2235</v>
      </c>
      <c r="G792" s="10" t="str">
        <f t="shared" si="91"/>
        <v>FAIR-D3_2023-09-01_10-32-25</v>
      </c>
      <c r="H792" s="10">
        <v>17.242999999999999</v>
      </c>
      <c r="I792" s="6">
        <v>30725681</v>
      </c>
      <c r="J792" s="6" t="str">
        <f>IF(OR(COUNTIF(Monitoring!E:E, G792) &gt; 0, COUNTIF(Monitoring!H:H, G792) &gt; 0), "yes", "no")</f>
        <v>no</v>
      </c>
      <c r="K792" s="81" t="str">
        <f t="shared" si="93"/>
        <v>Z:\FAIR_Device_data\Experiment_AugSep_2023\Video_captures\FAIR-D3\Camera1\2023-09-01\FAIR-D3_2023-09-01_10-32-25.mp4</v>
      </c>
    </row>
    <row r="793" spans="1:11" ht="14.25" customHeight="1" x14ac:dyDescent="0.25">
      <c r="A793" s="5" t="str">
        <f t="shared" si="87"/>
        <v>FAIR-D3</v>
      </c>
      <c r="B793" s="4">
        <f t="shared" si="88"/>
        <v>45170</v>
      </c>
      <c r="C793" s="9">
        <f t="shared" si="89"/>
        <v>0.44127314814814816</v>
      </c>
      <c r="D793" s="9">
        <f t="shared" si="90"/>
        <v>45170.44127314815</v>
      </c>
      <c r="E793" s="9" t="str">
        <f t="shared" si="92"/>
        <v>2023-09-01</v>
      </c>
      <c r="F793" s="10" t="s">
        <v>2236</v>
      </c>
      <c r="G793" s="10" t="str">
        <f t="shared" si="91"/>
        <v>FAIR-D3_2023-09-01_10-35-26</v>
      </c>
      <c r="H793" s="10">
        <v>46.22</v>
      </c>
      <c r="I793" s="6">
        <v>81863920</v>
      </c>
      <c r="J793" s="6" t="str">
        <f>IF(OR(COUNTIF(Monitoring!E:E, G793) &gt; 0, COUNTIF(Monitoring!H:H, G793) &gt; 0), "yes", "no")</f>
        <v>yes</v>
      </c>
      <c r="K793" s="81" t="str">
        <f t="shared" si="93"/>
        <v>Z:\FAIR_Device_data\Experiment_AugSep_2023\Video_captures\FAIR-D3\Camera1\2023-09-01\FAIR-D3_2023-09-01_10-35-26.mp4</v>
      </c>
    </row>
    <row r="794" spans="1:11" ht="14.25" customHeight="1" x14ac:dyDescent="0.25">
      <c r="A794" s="5" t="str">
        <f t="shared" si="87"/>
        <v>FAIR-D3</v>
      </c>
      <c r="B794" s="4">
        <f t="shared" si="88"/>
        <v>45170</v>
      </c>
      <c r="C794" s="9">
        <f t="shared" si="89"/>
        <v>0.47778935185185184</v>
      </c>
      <c r="D794" s="9">
        <f t="shared" si="90"/>
        <v>45170.477789351855</v>
      </c>
      <c r="E794" s="9" t="str">
        <f t="shared" si="92"/>
        <v>2023-09-01</v>
      </c>
      <c r="F794" s="10" t="s">
        <v>2237</v>
      </c>
      <c r="G794" s="10" t="str">
        <f t="shared" si="91"/>
        <v>FAIR-D3_2023-09-01_11-28-01</v>
      </c>
      <c r="H794" s="10">
        <v>16.131</v>
      </c>
      <c r="I794" s="6">
        <v>28575465</v>
      </c>
      <c r="J794" s="6" t="str">
        <f>IF(OR(COUNTIF(Monitoring!E:E, G794) &gt; 0, COUNTIF(Monitoring!H:H, G794) &gt; 0), "yes", "no")</f>
        <v>yes</v>
      </c>
      <c r="K794" s="81" t="str">
        <f t="shared" si="93"/>
        <v>Z:\FAIR_Device_data\Experiment_AugSep_2023\Video_captures\FAIR-D3\Camera1\2023-09-01\FAIR-D3_2023-09-01_11-28-01.mp4</v>
      </c>
    </row>
    <row r="795" spans="1:11" ht="14.25" customHeight="1" x14ac:dyDescent="0.25">
      <c r="A795" s="5" t="str">
        <f t="shared" si="87"/>
        <v>FAIR-D3</v>
      </c>
      <c r="B795" s="4">
        <f t="shared" si="88"/>
        <v>45170</v>
      </c>
      <c r="C795" s="9">
        <f t="shared" si="89"/>
        <v>0.47949074074074072</v>
      </c>
      <c r="D795" s="9">
        <f t="shared" si="90"/>
        <v>45170.479490740741</v>
      </c>
      <c r="E795" s="9" t="str">
        <f t="shared" si="92"/>
        <v>2023-09-01</v>
      </c>
      <c r="F795" s="10" t="s">
        <v>2238</v>
      </c>
      <c r="G795" s="10" t="str">
        <f t="shared" si="91"/>
        <v>FAIR-D3_2023-09-01_11-30-28</v>
      </c>
      <c r="H795" s="10">
        <v>17.073</v>
      </c>
      <c r="I795" s="6">
        <v>30391941</v>
      </c>
      <c r="J795" s="6" t="str">
        <f>IF(OR(COUNTIF(Monitoring!E:E, G795) &gt; 0, COUNTIF(Monitoring!H:H, G795) &gt; 0), "yes", "no")</f>
        <v>no</v>
      </c>
      <c r="K795" s="81" t="str">
        <f t="shared" si="93"/>
        <v>Z:\FAIR_Device_data\Experiment_AugSep_2023\Video_captures\FAIR-D3\Camera1\2023-09-01\FAIR-D3_2023-09-01_11-30-28.mp4</v>
      </c>
    </row>
    <row r="796" spans="1:11" ht="14.25" customHeight="1" x14ac:dyDescent="0.25">
      <c r="A796" s="5" t="str">
        <f t="shared" si="87"/>
        <v>FAIR-D3</v>
      </c>
      <c r="B796" s="4">
        <f t="shared" si="88"/>
        <v>45170</v>
      </c>
      <c r="C796" s="9">
        <f t="shared" si="89"/>
        <v>0.48457175925925927</v>
      </c>
      <c r="D796" s="9">
        <f t="shared" si="90"/>
        <v>45170.484571759262</v>
      </c>
      <c r="E796" s="9" t="str">
        <f t="shared" si="92"/>
        <v>2023-09-01</v>
      </c>
      <c r="F796" s="10" t="s">
        <v>2239</v>
      </c>
      <c r="G796" s="10" t="str">
        <f t="shared" si="91"/>
        <v>FAIR-D3_2023-09-01_11-37-47</v>
      </c>
      <c r="H796" s="10">
        <v>51.395000000000003</v>
      </c>
      <c r="I796" s="6">
        <v>95194088</v>
      </c>
      <c r="J796" s="6" t="str">
        <f>IF(OR(COUNTIF(Monitoring!E:E, G796) &gt; 0, COUNTIF(Monitoring!H:H, G796) &gt; 0), "yes", "no")</f>
        <v>yes</v>
      </c>
      <c r="K796" s="81" t="str">
        <f t="shared" si="93"/>
        <v>Z:\FAIR_Device_data\Experiment_AugSep_2023\Video_captures\FAIR-D3\Camera1\2023-09-01\FAIR-D3_2023-09-01_11-37-47.mp4</v>
      </c>
    </row>
    <row r="797" spans="1:11" ht="14.25" customHeight="1" x14ac:dyDescent="0.25">
      <c r="A797" s="5" t="str">
        <f t="shared" si="87"/>
        <v>FAIR-D3</v>
      </c>
      <c r="B797" s="4">
        <f t="shared" si="88"/>
        <v>45170</v>
      </c>
      <c r="C797" s="9">
        <f t="shared" si="89"/>
        <v>0.50278935185185181</v>
      </c>
      <c r="D797" s="9">
        <f t="shared" si="90"/>
        <v>45170.502789351849</v>
      </c>
      <c r="E797" s="9" t="str">
        <f t="shared" si="92"/>
        <v>2023-09-01</v>
      </c>
      <c r="F797" s="10" t="s">
        <v>2240</v>
      </c>
      <c r="G797" s="10" t="str">
        <f t="shared" si="91"/>
        <v>FAIR-D3_2023-09-01_12-04-01</v>
      </c>
      <c r="H797" s="10">
        <v>16.670999999999999</v>
      </c>
      <c r="I797" s="6">
        <v>28777899</v>
      </c>
      <c r="J797" s="6" t="str">
        <f>IF(OR(COUNTIF(Monitoring!E:E, G797) &gt; 0, COUNTIF(Monitoring!H:H, G797) &gt; 0), "yes", "no")</f>
        <v>no</v>
      </c>
      <c r="K797" s="81" t="str">
        <f t="shared" si="93"/>
        <v>Z:\FAIR_Device_data\Experiment_AugSep_2023\Video_captures\FAIR-D3\Camera1\2023-09-01\FAIR-D3_2023-09-01_12-04-01.mp4</v>
      </c>
    </row>
    <row r="798" spans="1:11" ht="14.25" customHeight="1" x14ac:dyDescent="0.25">
      <c r="A798" s="5" t="str">
        <f t="shared" si="87"/>
        <v>FAIR-D3</v>
      </c>
      <c r="B798" s="4">
        <f t="shared" si="88"/>
        <v>45170</v>
      </c>
      <c r="C798" s="9">
        <f t="shared" si="89"/>
        <v>0.50464120370370369</v>
      </c>
      <c r="D798" s="9">
        <f t="shared" si="90"/>
        <v>45170.504641203705</v>
      </c>
      <c r="E798" s="9" t="str">
        <f t="shared" si="92"/>
        <v>2023-09-01</v>
      </c>
      <c r="F798" s="10" t="s">
        <v>2241</v>
      </c>
      <c r="G798" s="10" t="str">
        <f t="shared" si="91"/>
        <v>FAIR-D3_2023-09-01_12-06-41</v>
      </c>
      <c r="H798" s="10">
        <v>15.839</v>
      </c>
      <c r="I798" s="6">
        <v>27372021</v>
      </c>
      <c r="J798" s="6" t="str">
        <f>IF(OR(COUNTIF(Monitoring!E:E, G798) &gt; 0, COUNTIF(Monitoring!H:H, G798) &gt; 0), "yes", "no")</f>
        <v>no</v>
      </c>
      <c r="K798" s="81" t="str">
        <f t="shared" si="93"/>
        <v>Z:\FAIR_Device_data\Experiment_AugSep_2023\Video_captures\FAIR-D3\Camera1\2023-09-01\FAIR-D3_2023-09-01_12-06-41.mp4</v>
      </c>
    </row>
    <row r="799" spans="1:11" ht="14.25" customHeight="1" x14ac:dyDescent="0.25">
      <c r="A799" s="5" t="str">
        <f t="shared" si="87"/>
        <v>FAIR-D3</v>
      </c>
      <c r="B799" s="4">
        <f t="shared" si="88"/>
        <v>45170</v>
      </c>
      <c r="C799" s="9">
        <f t="shared" si="89"/>
        <v>0.5352662037037037</v>
      </c>
      <c r="D799" s="9">
        <f t="shared" si="90"/>
        <v>45170.535266203704</v>
      </c>
      <c r="E799" s="9" t="str">
        <f t="shared" si="92"/>
        <v>2023-09-01</v>
      </c>
      <c r="F799" s="10" t="s">
        <v>2242</v>
      </c>
      <c r="G799" s="10" t="str">
        <f t="shared" si="91"/>
        <v>FAIR-D3_2023-09-01_12-50-47</v>
      </c>
      <c r="H799" s="10">
        <v>39.198</v>
      </c>
      <c r="I799" s="6">
        <v>66053959</v>
      </c>
      <c r="J799" s="6" t="str">
        <f>IF(OR(COUNTIF(Monitoring!E:E, G799) &gt; 0, COUNTIF(Monitoring!H:H, G799) &gt; 0), "yes", "no")</f>
        <v>yes</v>
      </c>
      <c r="K799" s="81" t="str">
        <f t="shared" si="93"/>
        <v>Z:\FAIR_Device_data\Experiment_AugSep_2023\Video_captures\FAIR-D3\Camera1\2023-09-01\FAIR-D3_2023-09-01_12-50-47.mp4</v>
      </c>
    </row>
    <row r="800" spans="1:11" ht="14.25" customHeight="1" x14ac:dyDescent="0.25">
      <c r="A800" s="5" t="str">
        <f t="shared" si="87"/>
        <v>FAIR-D3</v>
      </c>
      <c r="B800" s="4">
        <f t="shared" si="88"/>
        <v>45170</v>
      </c>
      <c r="C800" s="9">
        <f t="shared" si="89"/>
        <v>0.57351851851851854</v>
      </c>
      <c r="D800" s="9">
        <f t="shared" si="90"/>
        <v>45170.573518518519</v>
      </c>
      <c r="E800" s="9" t="str">
        <f t="shared" si="92"/>
        <v>2023-09-01</v>
      </c>
      <c r="F800" s="10" t="s">
        <v>2243</v>
      </c>
      <c r="G800" s="10" t="str">
        <f t="shared" si="91"/>
        <v>FAIR-D3_2023-09-01_13-45-52</v>
      </c>
      <c r="H800" s="10">
        <v>12.413</v>
      </c>
      <c r="I800" s="6">
        <v>20096788</v>
      </c>
      <c r="J800" s="6" t="str">
        <f>IF(OR(COUNTIF(Monitoring!E:E, G800) &gt; 0, COUNTIF(Monitoring!H:H, G800) &gt; 0), "yes", "no")</f>
        <v>yes</v>
      </c>
      <c r="K800" s="81" t="str">
        <f t="shared" si="93"/>
        <v>Z:\FAIR_Device_data\Experiment_AugSep_2023\Video_captures\FAIR-D3\Camera1\2023-09-01\FAIR-D3_2023-09-01_13-45-52.mp4</v>
      </c>
    </row>
    <row r="801" spans="1:11" ht="14.25" customHeight="1" x14ac:dyDescent="0.25">
      <c r="A801" s="5" t="str">
        <f t="shared" si="87"/>
        <v>FAIR-D3</v>
      </c>
      <c r="B801" s="4">
        <f t="shared" si="88"/>
        <v>45170</v>
      </c>
      <c r="C801" s="9">
        <f t="shared" si="89"/>
        <v>0.59004629629629635</v>
      </c>
      <c r="D801" s="9">
        <f t="shared" si="90"/>
        <v>45170.590046296296</v>
      </c>
      <c r="E801" s="9" t="str">
        <f t="shared" si="92"/>
        <v>2023-09-01</v>
      </c>
      <c r="F801" s="10" t="s">
        <v>2244</v>
      </c>
      <c r="G801" s="10" t="str">
        <f t="shared" si="91"/>
        <v>FAIR-D3_2023-09-01_14-09-40</v>
      </c>
      <c r="H801" s="10">
        <v>12.108000000000001</v>
      </c>
      <c r="I801" s="6">
        <v>20513262</v>
      </c>
      <c r="J801" s="6" t="str">
        <f>IF(OR(COUNTIF(Monitoring!E:E, G801) &gt; 0, COUNTIF(Monitoring!H:H, G801) &gt; 0), "yes", "no")</f>
        <v>yes</v>
      </c>
      <c r="K801" s="81" t="str">
        <f t="shared" si="93"/>
        <v>Z:\FAIR_Device_data\Experiment_AugSep_2023\Video_captures\FAIR-D3\Camera1\2023-09-01\FAIR-D3_2023-09-01_14-09-40.mp4</v>
      </c>
    </row>
    <row r="802" spans="1:11" ht="14.25" customHeight="1" x14ac:dyDescent="0.25">
      <c r="A802" s="5" t="str">
        <f t="shared" si="87"/>
        <v>FAIR-D3</v>
      </c>
      <c r="B802" s="4">
        <f t="shared" si="88"/>
        <v>45170</v>
      </c>
      <c r="C802" s="9">
        <f t="shared" si="89"/>
        <v>0.59287037037037038</v>
      </c>
      <c r="D802" s="9">
        <f t="shared" si="90"/>
        <v>45170.592870370368</v>
      </c>
      <c r="E802" s="9" t="str">
        <f t="shared" si="92"/>
        <v>2023-09-01</v>
      </c>
      <c r="F802" s="10" t="s">
        <v>2245</v>
      </c>
      <c r="G802" s="10" t="str">
        <f t="shared" si="91"/>
        <v>FAIR-D3_2023-09-01_14-13-44</v>
      </c>
      <c r="H802" s="10">
        <v>13.26</v>
      </c>
      <c r="I802" s="6">
        <v>22565336</v>
      </c>
      <c r="J802" s="6" t="str">
        <f>IF(OR(COUNTIF(Monitoring!E:E, G802) &gt; 0, COUNTIF(Monitoring!H:H, G802) &gt; 0), "yes", "no")</f>
        <v>no</v>
      </c>
      <c r="K802" s="81" t="str">
        <f t="shared" si="93"/>
        <v>Z:\FAIR_Device_data\Experiment_AugSep_2023\Video_captures\FAIR-D3\Camera1\2023-09-01\FAIR-D3_2023-09-01_14-13-44.mp4</v>
      </c>
    </row>
    <row r="803" spans="1:11" ht="14.25" customHeight="1" x14ac:dyDescent="0.25">
      <c r="A803" s="5" t="str">
        <f t="shared" si="87"/>
        <v>FAIR-D3</v>
      </c>
      <c r="B803" s="4">
        <f t="shared" si="88"/>
        <v>45170</v>
      </c>
      <c r="C803" s="9">
        <f t="shared" si="89"/>
        <v>0.61673611111111115</v>
      </c>
      <c r="D803" s="9">
        <f t="shared" si="90"/>
        <v>45170.616736111115</v>
      </c>
      <c r="E803" s="9" t="str">
        <f t="shared" si="92"/>
        <v>2023-09-01</v>
      </c>
      <c r="F803" s="10" t="s">
        <v>2246</v>
      </c>
      <c r="G803" s="10" t="str">
        <f t="shared" si="91"/>
        <v>FAIR-D3_2023-09-01_14-48-06</v>
      </c>
      <c r="H803" s="10">
        <v>36.488</v>
      </c>
      <c r="I803" s="6">
        <v>66446580</v>
      </c>
      <c r="J803" s="6" t="str">
        <f>IF(OR(COUNTIF(Monitoring!E:E, G803) &gt; 0, COUNTIF(Monitoring!H:H, G803) &gt; 0), "yes", "no")</f>
        <v>yes</v>
      </c>
      <c r="K803" s="81" t="str">
        <f t="shared" si="93"/>
        <v>Z:\FAIR_Device_data\Experiment_AugSep_2023\Video_captures\FAIR-D3\Camera1\2023-09-01\FAIR-D3_2023-09-01_14-48-06.mp4</v>
      </c>
    </row>
    <row r="804" spans="1:11" ht="14.25" customHeight="1" x14ac:dyDescent="0.25">
      <c r="A804" s="5" t="str">
        <f t="shared" si="87"/>
        <v>FAIR-D3</v>
      </c>
      <c r="B804" s="4">
        <f t="shared" si="88"/>
        <v>45170</v>
      </c>
      <c r="C804" s="9">
        <f t="shared" si="89"/>
        <v>0.62532407407407409</v>
      </c>
      <c r="D804" s="9">
        <f t="shared" si="90"/>
        <v>45170.625324074077</v>
      </c>
      <c r="E804" s="9" t="str">
        <f t="shared" si="92"/>
        <v>2023-09-01</v>
      </c>
      <c r="F804" s="10" t="s">
        <v>2247</v>
      </c>
      <c r="G804" s="10" t="str">
        <f t="shared" si="91"/>
        <v>FAIR-D3_2023-09-01_15-00-28</v>
      </c>
      <c r="H804" s="10">
        <v>33.262</v>
      </c>
      <c r="I804" s="6">
        <v>56315127</v>
      </c>
      <c r="J804" s="6" t="str">
        <f>IF(OR(COUNTIF(Monitoring!E:E, G804) &gt; 0, COUNTIF(Monitoring!H:H, G804) &gt; 0), "yes", "no")</f>
        <v>no</v>
      </c>
      <c r="K804" s="81" t="str">
        <f t="shared" si="93"/>
        <v>Z:\FAIR_Device_data\Experiment_AugSep_2023\Video_captures\FAIR-D3\Camera1\2023-09-01\FAIR-D3_2023-09-01_15-00-28.mp4</v>
      </c>
    </row>
    <row r="805" spans="1:11" ht="14.25" customHeight="1" x14ac:dyDescent="0.25">
      <c r="A805" s="5" t="str">
        <f t="shared" si="87"/>
        <v>FAIR-D3</v>
      </c>
      <c r="B805" s="4">
        <f t="shared" si="88"/>
        <v>45170</v>
      </c>
      <c r="C805" s="9">
        <f t="shared" si="89"/>
        <v>0.62687499999999996</v>
      </c>
      <c r="D805" s="9">
        <f t="shared" si="90"/>
        <v>45170.626875000002</v>
      </c>
      <c r="E805" s="9" t="str">
        <f t="shared" si="92"/>
        <v>2023-09-01</v>
      </c>
      <c r="F805" s="10" t="s">
        <v>2248</v>
      </c>
      <c r="G805" s="10" t="str">
        <f t="shared" si="91"/>
        <v>FAIR-D3_2023-09-01_15-02-42</v>
      </c>
      <c r="H805" s="10">
        <v>12.827</v>
      </c>
      <c r="I805" s="6">
        <v>21225916</v>
      </c>
      <c r="J805" s="6" t="str">
        <f>IF(OR(COUNTIF(Monitoring!E:E, G805) &gt; 0, COUNTIF(Monitoring!H:H, G805) &gt; 0), "yes", "no")</f>
        <v>yes</v>
      </c>
      <c r="K805" s="81" t="str">
        <f t="shared" si="93"/>
        <v>Z:\FAIR_Device_data\Experiment_AugSep_2023\Video_captures\FAIR-D3\Camera1\2023-09-01\FAIR-D3_2023-09-01_15-02-42.mp4</v>
      </c>
    </row>
    <row r="806" spans="1:11" ht="14.25" customHeight="1" x14ac:dyDescent="0.25">
      <c r="A806" s="5" t="str">
        <f t="shared" si="87"/>
        <v>FAIR-D3</v>
      </c>
      <c r="B806" s="4">
        <f t="shared" si="88"/>
        <v>45170</v>
      </c>
      <c r="C806" s="9">
        <f t="shared" si="89"/>
        <v>0.65952546296296299</v>
      </c>
      <c r="D806" s="9">
        <f t="shared" si="90"/>
        <v>45170.659525462965</v>
      </c>
      <c r="E806" s="9" t="str">
        <f t="shared" si="92"/>
        <v>2023-09-01</v>
      </c>
      <c r="F806" s="10" t="s">
        <v>2249</v>
      </c>
      <c r="G806" s="10" t="str">
        <f t="shared" si="91"/>
        <v>FAIR-D3_2023-09-01_15-49-43</v>
      </c>
      <c r="H806" s="10">
        <v>81.522999999999996</v>
      </c>
      <c r="I806" s="6">
        <v>151743212</v>
      </c>
      <c r="J806" s="6" t="str">
        <f>IF(OR(COUNTIF(Monitoring!E:E, G806) &gt; 0, COUNTIF(Monitoring!H:H, G806) &gt; 0), "yes", "no")</f>
        <v>yes</v>
      </c>
      <c r="K806" s="81" t="str">
        <f t="shared" si="93"/>
        <v>Z:\FAIR_Device_data\Experiment_AugSep_2023\Video_captures\FAIR-D3\Camera1\2023-09-01\FAIR-D3_2023-09-01_15-49-43.mp4</v>
      </c>
    </row>
    <row r="807" spans="1:11" ht="14.25" customHeight="1" x14ac:dyDescent="0.25">
      <c r="A807" s="5" t="str">
        <f t="shared" si="87"/>
        <v>FAIR-D3</v>
      </c>
      <c r="B807" s="4">
        <f t="shared" si="88"/>
        <v>45170</v>
      </c>
      <c r="C807" s="9">
        <f t="shared" si="89"/>
        <v>0.66696759259259264</v>
      </c>
      <c r="D807" s="9">
        <f t="shared" si="90"/>
        <v>45170.666967592595</v>
      </c>
      <c r="E807" s="9" t="str">
        <f t="shared" si="92"/>
        <v>2023-09-01</v>
      </c>
      <c r="F807" s="10" t="s">
        <v>2250</v>
      </c>
      <c r="G807" s="10" t="str">
        <f t="shared" si="91"/>
        <v>FAIR-D3_2023-09-01_16-00-26</v>
      </c>
      <c r="H807" s="10">
        <v>11.202</v>
      </c>
      <c r="I807" s="6">
        <v>17448367</v>
      </c>
      <c r="J807" s="6" t="str">
        <f>IF(OR(COUNTIF(Monitoring!E:E, G807) &gt; 0, COUNTIF(Monitoring!H:H, G807) &gt; 0), "yes", "no")</f>
        <v>no</v>
      </c>
      <c r="K807" s="81" t="str">
        <f t="shared" si="93"/>
        <v>Z:\FAIR_Device_data\Experiment_AugSep_2023\Video_captures\FAIR-D3\Camera1\2023-09-01\FAIR-D3_2023-09-01_16-00-26.mp4</v>
      </c>
    </row>
    <row r="808" spans="1:11" ht="14.25" customHeight="1" x14ac:dyDescent="0.25">
      <c r="A808" s="5" t="str">
        <f t="shared" si="87"/>
        <v>FAIR-D3</v>
      </c>
      <c r="B808" s="4">
        <f t="shared" si="88"/>
        <v>45170</v>
      </c>
      <c r="C808" s="9">
        <f t="shared" si="89"/>
        <v>0.67025462962962967</v>
      </c>
      <c r="D808" s="9">
        <f t="shared" si="90"/>
        <v>45170.670254629629</v>
      </c>
      <c r="E808" s="9" t="str">
        <f t="shared" si="92"/>
        <v>2023-09-01</v>
      </c>
      <c r="F808" s="10" t="s">
        <v>2251</v>
      </c>
      <c r="G808" s="10" t="str">
        <f t="shared" si="91"/>
        <v>FAIR-D3_2023-09-01_16-05-10</v>
      </c>
      <c r="H808" s="10">
        <v>11.012</v>
      </c>
      <c r="I808" s="6">
        <v>17993946</v>
      </c>
      <c r="J808" s="6" t="str">
        <f>IF(OR(COUNTIF(Monitoring!E:E, G808) &gt; 0, COUNTIF(Monitoring!H:H, G808) &gt; 0), "yes", "no")</f>
        <v>no</v>
      </c>
      <c r="K808" s="81" t="str">
        <f t="shared" si="93"/>
        <v>Z:\FAIR_Device_data\Experiment_AugSep_2023\Video_captures\FAIR-D3\Camera1\2023-09-01\FAIR-D3_2023-09-01_16-05-10.mp4</v>
      </c>
    </row>
    <row r="809" spans="1:11" ht="14.25" customHeight="1" x14ac:dyDescent="0.25">
      <c r="A809" s="5" t="str">
        <f t="shared" si="87"/>
        <v>FAIR-D3</v>
      </c>
      <c r="B809" s="4">
        <f t="shared" si="88"/>
        <v>45170</v>
      </c>
      <c r="C809" s="9">
        <f t="shared" si="89"/>
        <v>0.67267361111111112</v>
      </c>
      <c r="D809" s="9">
        <f t="shared" si="90"/>
        <v>45170.672673611109</v>
      </c>
      <c r="E809" s="9" t="str">
        <f t="shared" si="92"/>
        <v>2023-09-01</v>
      </c>
      <c r="F809" s="10" t="s">
        <v>2252</v>
      </c>
      <c r="G809" s="10" t="str">
        <f t="shared" si="91"/>
        <v>FAIR-D3_2023-09-01_16-08-39</v>
      </c>
      <c r="H809" s="10">
        <v>151.548</v>
      </c>
      <c r="I809" s="6">
        <v>294865543</v>
      </c>
      <c r="J809" s="6" t="str">
        <f>IF(OR(COUNTIF(Monitoring!E:E, G809) &gt; 0, COUNTIF(Monitoring!H:H, G809) &gt; 0), "yes", "no")</f>
        <v>yes</v>
      </c>
      <c r="K809" s="81" t="str">
        <f t="shared" si="93"/>
        <v>Z:\FAIR_Device_data\Experiment_AugSep_2023\Video_captures\FAIR-D3\Camera1\2023-09-01\FAIR-D3_2023-09-01_16-08-39.mp4</v>
      </c>
    </row>
    <row r="810" spans="1:11" ht="14.25" customHeight="1" x14ac:dyDescent="0.25">
      <c r="A810" s="5" t="str">
        <f t="shared" si="87"/>
        <v>FAIR-D3</v>
      </c>
      <c r="B810" s="4">
        <f t="shared" si="88"/>
        <v>45170</v>
      </c>
      <c r="C810" s="9">
        <f t="shared" si="89"/>
        <v>0.70914351851851853</v>
      </c>
      <c r="D810" s="9">
        <f t="shared" si="90"/>
        <v>45170.709143518521</v>
      </c>
      <c r="E810" s="9" t="str">
        <f t="shared" si="92"/>
        <v>2023-09-01</v>
      </c>
      <c r="F810" s="10" t="s">
        <v>2253</v>
      </c>
      <c r="G810" s="10" t="str">
        <f t="shared" si="91"/>
        <v>FAIR-D3_2023-09-01_17-01-10</v>
      </c>
      <c r="H810" s="10">
        <v>12.2</v>
      </c>
      <c r="I810" s="6">
        <v>20360729</v>
      </c>
      <c r="J810" s="6" t="str">
        <f>IF(OR(COUNTIF(Monitoring!E:E, G810) &gt; 0, COUNTIF(Monitoring!H:H, G810) &gt; 0), "yes", "no")</f>
        <v>no</v>
      </c>
      <c r="K810" s="81" t="str">
        <f t="shared" si="93"/>
        <v>Z:\FAIR_Device_data\Experiment_AugSep_2023\Video_captures\FAIR-D3\Camera1\2023-09-01\FAIR-D3_2023-09-01_17-01-10.mp4</v>
      </c>
    </row>
    <row r="811" spans="1:11" ht="14.25" customHeight="1" x14ac:dyDescent="0.25">
      <c r="A811" s="5" t="str">
        <f t="shared" si="87"/>
        <v>FAIR-D3</v>
      </c>
      <c r="B811" s="4">
        <f t="shared" si="88"/>
        <v>45170</v>
      </c>
      <c r="C811" s="9">
        <f t="shared" si="89"/>
        <v>0.74968749999999995</v>
      </c>
      <c r="D811" s="9">
        <f t="shared" si="90"/>
        <v>45170.7496875</v>
      </c>
      <c r="E811" s="9" t="str">
        <f t="shared" si="92"/>
        <v>2023-09-01</v>
      </c>
      <c r="F811" s="10" t="s">
        <v>2254</v>
      </c>
      <c r="G811" s="10" t="str">
        <f t="shared" si="91"/>
        <v>FAIR-D3_2023-09-01_17-59-33</v>
      </c>
      <c r="H811" s="10">
        <v>88.631</v>
      </c>
      <c r="I811" s="6">
        <v>159689016</v>
      </c>
      <c r="J811" s="6" t="str">
        <f>IF(OR(COUNTIF(Monitoring!E:E, G811) &gt; 0, COUNTIF(Monitoring!H:H, G811) &gt; 0), "yes", "no")</f>
        <v>yes</v>
      </c>
      <c r="K811" s="81" t="str">
        <f t="shared" si="93"/>
        <v>Z:\FAIR_Device_data\Experiment_AugSep_2023\Video_captures\FAIR-D3\Camera1\2023-09-01\FAIR-D3_2023-09-01_17-59-33.mp4</v>
      </c>
    </row>
    <row r="812" spans="1:11" ht="14.25" customHeight="1" x14ac:dyDescent="0.25">
      <c r="A812" s="5" t="str">
        <f t="shared" si="87"/>
        <v>FAIR-D3</v>
      </c>
      <c r="B812" s="4">
        <f t="shared" si="88"/>
        <v>45171</v>
      </c>
      <c r="C812" s="9">
        <f t="shared" si="89"/>
        <v>0.34688657407407408</v>
      </c>
      <c r="D812" s="9">
        <f t="shared" si="90"/>
        <v>45171.346886574072</v>
      </c>
      <c r="E812" s="9" t="str">
        <f t="shared" si="92"/>
        <v>2023-09-02</v>
      </c>
      <c r="F812" s="10" t="s">
        <v>2255</v>
      </c>
      <c r="G812" s="10" t="str">
        <f t="shared" si="91"/>
        <v>FAIR-D3_2023-09-02_08-19-31</v>
      </c>
      <c r="H812" s="10">
        <v>50.991999999999997</v>
      </c>
      <c r="I812" s="6">
        <v>91369687</v>
      </c>
      <c r="J812" s="6" t="str">
        <f>IF(OR(COUNTIF(Monitoring!E:E, G812) &gt; 0, COUNTIF(Monitoring!H:H, G812) &gt; 0), "yes", "no")</f>
        <v>yes</v>
      </c>
      <c r="K812" s="81" t="str">
        <f t="shared" si="93"/>
        <v>Z:\FAIR_Device_data\Experiment_AugSep_2023\Video_captures\FAIR-D3\Camera1\2023-09-02\FAIR-D3_2023-09-02_08-19-31.mp4</v>
      </c>
    </row>
    <row r="813" spans="1:11" ht="14.25" customHeight="1" x14ac:dyDescent="0.25">
      <c r="A813" s="5" t="str">
        <f t="shared" si="87"/>
        <v>FAIR-D3</v>
      </c>
      <c r="B813" s="4">
        <f t="shared" si="88"/>
        <v>45171</v>
      </c>
      <c r="C813" s="9">
        <f t="shared" si="89"/>
        <v>0.35369212962962965</v>
      </c>
      <c r="D813" s="9">
        <f t="shared" si="90"/>
        <v>45171.353692129633</v>
      </c>
      <c r="E813" s="9" t="str">
        <f t="shared" si="92"/>
        <v>2023-09-02</v>
      </c>
      <c r="F813" s="10" t="s">
        <v>2256</v>
      </c>
      <c r="G813" s="10" t="str">
        <f t="shared" si="91"/>
        <v>FAIR-D3_2023-09-02_08-29-19</v>
      </c>
      <c r="H813" s="10">
        <v>20.802</v>
      </c>
      <c r="I813" s="6">
        <v>37135830</v>
      </c>
      <c r="J813" s="6" t="str">
        <f>IF(OR(COUNTIF(Monitoring!E:E, G813) &gt; 0, COUNTIF(Monitoring!H:H, G813) &gt; 0), "yes", "no")</f>
        <v>yes</v>
      </c>
      <c r="K813" s="81" t="str">
        <f t="shared" si="93"/>
        <v>Z:\FAIR_Device_data\Experiment_AugSep_2023\Video_captures\FAIR-D3\Camera1\2023-09-02\FAIR-D3_2023-09-02_08-29-19.mp4</v>
      </c>
    </row>
    <row r="814" spans="1:11" ht="14.25" customHeight="1" x14ac:dyDescent="0.25">
      <c r="A814" s="5" t="str">
        <f t="shared" si="87"/>
        <v>FAIR-D3</v>
      </c>
      <c r="B814" s="4">
        <f t="shared" si="88"/>
        <v>45171</v>
      </c>
      <c r="C814" s="9">
        <f t="shared" si="89"/>
        <v>0.35502314814814817</v>
      </c>
      <c r="D814" s="9">
        <f t="shared" si="90"/>
        <v>45171.355023148149</v>
      </c>
      <c r="E814" s="9" t="str">
        <f t="shared" si="92"/>
        <v>2023-09-02</v>
      </c>
      <c r="F814" s="10" t="s">
        <v>2257</v>
      </c>
      <c r="G814" s="10" t="str">
        <f t="shared" si="91"/>
        <v>FAIR-D3_2023-09-02_08-31-14</v>
      </c>
      <c r="H814" s="10">
        <v>37.981999999999999</v>
      </c>
      <c r="I814" s="6">
        <v>71998608</v>
      </c>
      <c r="J814" s="6" t="str">
        <f>IF(OR(COUNTIF(Monitoring!E:E, G814) &gt; 0, COUNTIF(Monitoring!H:H, G814) &gt; 0), "yes", "no")</f>
        <v>no</v>
      </c>
      <c r="K814" s="81" t="str">
        <f t="shared" si="93"/>
        <v>Z:\FAIR_Device_data\Experiment_AugSep_2023\Video_captures\FAIR-D3\Camera1\2023-09-02\FAIR-D3_2023-09-02_08-31-14.mp4</v>
      </c>
    </row>
    <row r="815" spans="1:11" ht="14.25" customHeight="1" x14ac:dyDescent="0.25">
      <c r="A815" s="5" t="str">
        <f t="shared" si="87"/>
        <v>FAIR-D3</v>
      </c>
      <c r="B815" s="4">
        <f t="shared" si="88"/>
        <v>45171</v>
      </c>
      <c r="C815" s="9">
        <f t="shared" si="89"/>
        <v>0.35855324074074074</v>
      </c>
      <c r="D815" s="9">
        <f t="shared" si="90"/>
        <v>45171.358553240738</v>
      </c>
      <c r="E815" s="9" t="str">
        <f t="shared" si="92"/>
        <v>2023-09-02</v>
      </c>
      <c r="F815" s="10" t="s">
        <v>2258</v>
      </c>
      <c r="G815" s="10" t="str">
        <f t="shared" si="91"/>
        <v>FAIR-D3_2023-09-02_08-36-19</v>
      </c>
      <c r="H815" s="10">
        <v>62.54</v>
      </c>
      <c r="I815" s="6">
        <v>113002569</v>
      </c>
      <c r="J815" s="6" t="str">
        <f>IF(OR(COUNTIF(Monitoring!E:E, G815) &gt; 0, COUNTIF(Monitoring!H:H, G815) &gt; 0), "yes", "no")</f>
        <v>yes</v>
      </c>
      <c r="K815" s="81" t="str">
        <f t="shared" si="93"/>
        <v>Z:\FAIR_Device_data\Experiment_AugSep_2023\Video_captures\FAIR-D3\Camera1\2023-09-02\FAIR-D3_2023-09-02_08-36-19.mp4</v>
      </c>
    </row>
    <row r="816" spans="1:11" ht="14.25" customHeight="1" x14ac:dyDescent="0.25">
      <c r="A816" s="5" t="str">
        <f t="shared" si="87"/>
        <v>FAIR-D3</v>
      </c>
      <c r="B816" s="4">
        <f t="shared" si="88"/>
        <v>45171</v>
      </c>
      <c r="C816" s="9">
        <f t="shared" si="89"/>
        <v>0.3784837962962963</v>
      </c>
      <c r="D816" s="9">
        <f t="shared" si="90"/>
        <v>45171.378483796296</v>
      </c>
      <c r="E816" s="9" t="str">
        <f t="shared" si="92"/>
        <v>2023-09-02</v>
      </c>
      <c r="F816" s="10" t="s">
        <v>2259</v>
      </c>
      <c r="G816" s="10" t="str">
        <f t="shared" si="91"/>
        <v>FAIR-D3_2023-09-02_09-05-01</v>
      </c>
      <c r="H816" s="10">
        <v>10.93</v>
      </c>
      <c r="I816" s="6">
        <v>17837084</v>
      </c>
      <c r="J816" s="6" t="str">
        <f>IF(OR(COUNTIF(Monitoring!E:E, G816) &gt; 0, COUNTIF(Monitoring!H:H, G816) &gt; 0), "yes", "no")</f>
        <v>no</v>
      </c>
      <c r="K816" s="81" t="str">
        <f t="shared" si="93"/>
        <v>Z:\FAIR_Device_data\Experiment_AugSep_2023\Video_captures\FAIR-D3\Camera1\2023-09-02\FAIR-D3_2023-09-02_09-05-01.mp4</v>
      </c>
    </row>
    <row r="817" spans="1:11" ht="14.25" customHeight="1" x14ac:dyDescent="0.25">
      <c r="A817" s="5" t="str">
        <f t="shared" si="87"/>
        <v>FAIR-D3</v>
      </c>
      <c r="B817" s="4">
        <f t="shared" si="88"/>
        <v>45171</v>
      </c>
      <c r="C817" s="9">
        <f t="shared" si="89"/>
        <v>0.38623842592592594</v>
      </c>
      <c r="D817" s="9">
        <f t="shared" si="90"/>
        <v>45171.386238425926</v>
      </c>
      <c r="E817" s="9" t="str">
        <f t="shared" si="92"/>
        <v>2023-09-02</v>
      </c>
      <c r="F817" s="10" t="s">
        <v>2260</v>
      </c>
      <c r="G817" s="10" t="str">
        <f t="shared" si="91"/>
        <v>FAIR-D3_2023-09-02_09-16-11</v>
      </c>
      <c r="H817" s="10">
        <v>10.795999999999999</v>
      </c>
      <c r="I817" s="6">
        <v>17992434</v>
      </c>
      <c r="J817" s="6" t="str">
        <f>IF(OR(COUNTIF(Monitoring!E:E, G817) &gt; 0, COUNTIF(Monitoring!H:H, G817) &gt; 0), "yes", "no")</f>
        <v>no</v>
      </c>
      <c r="K817" s="81" t="str">
        <f t="shared" si="93"/>
        <v>Z:\FAIR_Device_data\Experiment_AugSep_2023\Video_captures\FAIR-D3\Camera1\2023-09-02\FAIR-D3_2023-09-02_09-16-11.mp4</v>
      </c>
    </row>
    <row r="818" spans="1:11" ht="14.25" customHeight="1" x14ac:dyDescent="0.25">
      <c r="A818" s="5" t="str">
        <f t="shared" si="87"/>
        <v>FAIR-D3</v>
      </c>
      <c r="B818" s="4">
        <f t="shared" si="88"/>
        <v>45171</v>
      </c>
      <c r="C818" s="9">
        <f t="shared" si="89"/>
        <v>0.455625</v>
      </c>
      <c r="D818" s="9">
        <f t="shared" si="90"/>
        <v>45171.455625000002</v>
      </c>
      <c r="E818" s="9" t="str">
        <f t="shared" si="92"/>
        <v>2023-09-02</v>
      </c>
      <c r="F818" s="10" t="s">
        <v>2261</v>
      </c>
      <c r="G818" s="10" t="str">
        <f t="shared" si="91"/>
        <v>FAIR-D3_2023-09-02_10-56-06</v>
      </c>
      <c r="H818" s="10">
        <v>10.747</v>
      </c>
      <c r="I818" s="6">
        <v>17321111</v>
      </c>
      <c r="J818" s="6" t="str">
        <f>IF(OR(COUNTIF(Monitoring!E:E, G818) &gt; 0, COUNTIF(Monitoring!H:H, G818) &gt; 0), "yes", "no")</f>
        <v>no</v>
      </c>
      <c r="K818" s="81" t="str">
        <f t="shared" si="93"/>
        <v>Z:\FAIR_Device_data\Experiment_AugSep_2023\Video_captures\FAIR-D3\Camera1\2023-09-02\FAIR-D3_2023-09-02_10-56-06.mp4</v>
      </c>
    </row>
    <row r="819" spans="1:11" ht="14.25" customHeight="1" x14ac:dyDescent="0.25">
      <c r="A819" s="5" t="str">
        <f t="shared" si="87"/>
        <v>FAIR-D3</v>
      </c>
      <c r="B819" s="4">
        <f t="shared" si="88"/>
        <v>45171</v>
      </c>
      <c r="C819" s="9">
        <f t="shared" si="89"/>
        <v>0.46153935185185185</v>
      </c>
      <c r="D819" s="9">
        <f t="shared" si="90"/>
        <v>45171.461539351854</v>
      </c>
      <c r="E819" s="9" t="str">
        <f t="shared" si="92"/>
        <v>2023-09-02</v>
      </c>
      <c r="F819" s="10" t="s">
        <v>2262</v>
      </c>
      <c r="G819" s="10" t="str">
        <f t="shared" si="91"/>
        <v>FAIR-D3_2023-09-02_11-04-37</v>
      </c>
      <c r="H819" s="10">
        <v>11.141</v>
      </c>
      <c r="I819" s="6">
        <v>18941891</v>
      </c>
      <c r="J819" s="6" t="str">
        <f>IF(OR(COUNTIF(Monitoring!E:E, G819) &gt; 0, COUNTIF(Monitoring!H:H, G819) &gt; 0), "yes", "no")</f>
        <v>no</v>
      </c>
      <c r="K819" s="81" t="str">
        <f t="shared" si="93"/>
        <v>Z:\FAIR_Device_data\Experiment_AugSep_2023\Video_captures\FAIR-D3\Camera1\2023-09-02\FAIR-D3_2023-09-02_11-04-37.mp4</v>
      </c>
    </row>
    <row r="820" spans="1:11" ht="14.25" customHeight="1" x14ac:dyDescent="0.25">
      <c r="A820" s="5" t="str">
        <f t="shared" si="87"/>
        <v>FAIR-D3</v>
      </c>
      <c r="B820" s="4">
        <f t="shared" si="88"/>
        <v>45171</v>
      </c>
      <c r="C820" s="9">
        <f t="shared" si="89"/>
        <v>0.52298611111111115</v>
      </c>
      <c r="D820" s="9">
        <f t="shared" si="90"/>
        <v>45171.522986111115</v>
      </c>
      <c r="E820" s="9" t="str">
        <f t="shared" si="92"/>
        <v>2023-09-02</v>
      </c>
      <c r="F820" s="10" t="s">
        <v>2263</v>
      </c>
      <c r="G820" s="10" t="str">
        <f t="shared" si="91"/>
        <v>FAIR-D3_2023-09-02_12-33-06</v>
      </c>
      <c r="H820" s="10">
        <v>42.915999999999997</v>
      </c>
      <c r="I820" s="6">
        <v>80864567</v>
      </c>
      <c r="J820" s="6" t="str">
        <f>IF(OR(COUNTIF(Monitoring!E:E, G820) &gt; 0, COUNTIF(Monitoring!H:H, G820) &gt; 0), "yes", "no")</f>
        <v>yes</v>
      </c>
      <c r="K820" s="81" t="str">
        <f t="shared" si="93"/>
        <v>Z:\FAIR_Device_data\Experiment_AugSep_2023\Video_captures\FAIR-D3\Camera1\2023-09-02\FAIR-D3_2023-09-02_12-33-06.mp4</v>
      </c>
    </row>
    <row r="821" spans="1:11" ht="14.25" customHeight="1" x14ac:dyDescent="0.25">
      <c r="A821" s="5" t="str">
        <f t="shared" si="87"/>
        <v>FAIR-D3</v>
      </c>
      <c r="B821" s="4">
        <f t="shared" si="88"/>
        <v>45171</v>
      </c>
      <c r="C821" s="9">
        <f t="shared" si="89"/>
        <v>0.54265046296296293</v>
      </c>
      <c r="D821" s="9">
        <f t="shared" si="90"/>
        <v>45171.542650462965</v>
      </c>
      <c r="E821" s="9" t="str">
        <f t="shared" si="92"/>
        <v>2023-09-02</v>
      </c>
      <c r="F821" s="10" t="s">
        <v>2264</v>
      </c>
      <c r="G821" s="10" t="str">
        <f t="shared" si="91"/>
        <v>FAIR-D3_2023-09-02_13-01-25</v>
      </c>
      <c r="H821" s="10">
        <v>19.917000000000002</v>
      </c>
      <c r="I821" s="6">
        <v>35744821</v>
      </c>
      <c r="J821" s="6" t="str">
        <f>IF(OR(COUNTIF(Monitoring!E:E, G821) &gt; 0, COUNTIF(Monitoring!H:H, G821) &gt; 0), "yes", "no")</f>
        <v>yes</v>
      </c>
      <c r="K821" s="81" t="str">
        <f t="shared" si="93"/>
        <v>Z:\FAIR_Device_data\Experiment_AugSep_2023\Video_captures\FAIR-D3\Camera1\2023-09-02\FAIR-D3_2023-09-02_13-01-25.mp4</v>
      </c>
    </row>
    <row r="822" spans="1:11" ht="14.25" customHeight="1" x14ac:dyDescent="0.25">
      <c r="A822" s="5" t="str">
        <f t="shared" si="87"/>
        <v>FAIR-D3</v>
      </c>
      <c r="B822" s="4">
        <f t="shared" si="88"/>
        <v>45171</v>
      </c>
      <c r="C822" s="9">
        <f t="shared" si="89"/>
        <v>0.54409722222222223</v>
      </c>
      <c r="D822" s="9">
        <f t="shared" si="90"/>
        <v>45171.54409722222</v>
      </c>
      <c r="E822" s="9" t="str">
        <f t="shared" si="92"/>
        <v>2023-09-02</v>
      </c>
      <c r="F822" s="10" t="s">
        <v>2265</v>
      </c>
      <c r="G822" s="10" t="str">
        <f t="shared" si="91"/>
        <v>FAIR-D3_2023-09-02_13-03-30</v>
      </c>
      <c r="H822" s="10">
        <v>10.792</v>
      </c>
      <c r="I822" s="6">
        <v>17803130</v>
      </c>
      <c r="J822" s="6" t="str">
        <f>IF(OR(COUNTIF(Monitoring!E:E, G822) &gt; 0, COUNTIF(Monitoring!H:H, G822) &gt; 0), "yes", "no")</f>
        <v>no</v>
      </c>
      <c r="K822" s="81" t="str">
        <f t="shared" si="93"/>
        <v>Z:\FAIR_Device_data\Experiment_AugSep_2023\Video_captures\FAIR-D3\Camera1\2023-09-02\FAIR-D3_2023-09-02_13-03-30.mp4</v>
      </c>
    </row>
    <row r="823" spans="1:11" ht="14.25" customHeight="1" x14ac:dyDescent="0.25">
      <c r="A823" s="5" t="str">
        <f t="shared" si="87"/>
        <v>FAIR-D3</v>
      </c>
      <c r="B823" s="4">
        <f t="shared" si="88"/>
        <v>45171</v>
      </c>
      <c r="C823" s="9">
        <f t="shared" si="89"/>
        <v>0.5462731481481482</v>
      </c>
      <c r="D823" s="9">
        <f t="shared" si="90"/>
        <v>45171.546273148146</v>
      </c>
      <c r="E823" s="9" t="str">
        <f t="shared" si="92"/>
        <v>2023-09-02</v>
      </c>
      <c r="F823" s="10" t="s">
        <v>2266</v>
      </c>
      <c r="G823" s="10" t="str">
        <f t="shared" si="91"/>
        <v>FAIR-D3_2023-09-02_13-06-38</v>
      </c>
      <c r="H823" s="10">
        <v>34.656999999999996</v>
      </c>
      <c r="I823" s="6">
        <v>65935913</v>
      </c>
      <c r="J823" s="6" t="str">
        <f>IF(OR(COUNTIF(Monitoring!E:E, G823) &gt; 0, COUNTIF(Monitoring!H:H, G823) &gt; 0), "yes", "no")</f>
        <v>no</v>
      </c>
      <c r="K823" s="81" t="str">
        <f t="shared" si="93"/>
        <v>Z:\FAIR_Device_data\Experiment_AugSep_2023\Video_captures\FAIR-D3\Camera1\2023-09-02\FAIR-D3_2023-09-02_13-06-38.mp4</v>
      </c>
    </row>
    <row r="824" spans="1:11" ht="14.25" customHeight="1" x14ac:dyDescent="0.25">
      <c r="A824" s="5" t="str">
        <f t="shared" si="87"/>
        <v>FAIR-D3</v>
      </c>
      <c r="B824" s="4">
        <f t="shared" si="88"/>
        <v>45171</v>
      </c>
      <c r="C824" s="9">
        <f t="shared" si="89"/>
        <v>0.57125000000000004</v>
      </c>
      <c r="D824" s="9">
        <f t="shared" si="90"/>
        <v>45171.571250000001</v>
      </c>
      <c r="E824" s="9" t="str">
        <f t="shared" si="92"/>
        <v>2023-09-02</v>
      </c>
      <c r="F824" s="10" t="s">
        <v>2267</v>
      </c>
      <c r="G824" s="10" t="str">
        <f t="shared" si="91"/>
        <v>FAIR-D3_2023-09-02_13-42-36</v>
      </c>
      <c r="H824" s="10">
        <v>427.32299999999998</v>
      </c>
      <c r="I824" s="6">
        <v>808845815</v>
      </c>
      <c r="J824" s="6" t="str">
        <f>IF(OR(COUNTIF(Monitoring!E:E, G824) &gt; 0, COUNTIF(Monitoring!H:H, G824) &gt; 0), "yes", "no")</f>
        <v>yes</v>
      </c>
      <c r="K824" s="81" t="str">
        <f t="shared" si="93"/>
        <v>Z:\FAIR_Device_data\Experiment_AugSep_2023\Video_captures\FAIR-D3\Camera1\2023-09-02\FAIR-D3_2023-09-02_13-42-36.mp4</v>
      </c>
    </row>
    <row r="825" spans="1:11" ht="14.25" customHeight="1" x14ac:dyDescent="0.25">
      <c r="A825" s="5" t="str">
        <f t="shared" si="87"/>
        <v>FAIR-D3</v>
      </c>
      <c r="B825" s="4">
        <f t="shared" si="88"/>
        <v>45171</v>
      </c>
      <c r="C825" s="9">
        <f t="shared" si="89"/>
        <v>0.57789351851851856</v>
      </c>
      <c r="D825" s="9">
        <f t="shared" si="90"/>
        <v>45171.577893518515</v>
      </c>
      <c r="E825" s="9" t="str">
        <f t="shared" si="92"/>
        <v>2023-09-02</v>
      </c>
      <c r="F825" s="10" t="s">
        <v>2268</v>
      </c>
      <c r="G825" s="10" t="str">
        <f t="shared" si="91"/>
        <v>FAIR-D3_2023-09-02_13-52-10</v>
      </c>
      <c r="H825" s="10">
        <v>10.637</v>
      </c>
      <c r="I825" s="6">
        <v>17244382</v>
      </c>
      <c r="J825" s="6" t="str">
        <f>IF(OR(COUNTIF(Monitoring!E:E, G825) &gt; 0, COUNTIF(Monitoring!H:H, G825) &gt; 0), "yes", "no")</f>
        <v>no</v>
      </c>
      <c r="K825" s="81" t="str">
        <f t="shared" si="93"/>
        <v>Z:\FAIR_Device_data\Experiment_AugSep_2023\Video_captures\FAIR-D3\Camera1\2023-09-02\FAIR-D3_2023-09-02_13-52-10.mp4</v>
      </c>
    </row>
    <row r="826" spans="1:11" ht="14.25" customHeight="1" x14ac:dyDescent="0.25">
      <c r="A826" s="5" t="str">
        <f t="shared" si="87"/>
        <v>FAIR-D3</v>
      </c>
      <c r="B826" s="4">
        <f t="shared" si="88"/>
        <v>45171</v>
      </c>
      <c r="C826" s="9">
        <f t="shared" si="89"/>
        <v>0.64375000000000004</v>
      </c>
      <c r="D826" s="9">
        <f t="shared" si="90"/>
        <v>45171.643750000003</v>
      </c>
      <c r="E826" s="9" t="str">
        <f t="shared" si="92"/>
        <v>2023-09-02</v>
      </c>
      <c r="F826" s="10" t="s">
        <v>2269</v>
      </c>
      <c r="G826" s="10" t="str">
        <f t="shared" si="91"/>
        <v>FAIR-D3_2023-09-02_15-27-00</v>
      </c>
      <c r="H826" s="10">
        <v>10.746</v>
      </c>
      <c r="I826" s="6">
        <v>17326286</v>
      </c>
      <c r="J826" s="6" t="str">
        <f>IF(OR(COUNTIF(Monitoring!E:E, G826) &gt; 0, COUNTIF(Monitoring!H:H, G826) &gt; 0), "yes", "no")</f>
        <v>no</v>
      </c>
      <c r="K826" s="81" t="str">
        <f t="shared" si="93"/>
        <v>Z:\FAIR_Device_data\Experiment_AugSep_2023\Video_captures\FAIR-D3\Camera1\2023-09-02\FAIR-D3_2023-09-02_15-27-00.mp4</v>
      </c>
    </row>
    <row r="827" spans="1:11" ht="14.25" customHeight="1" x14ac:dyDescent="0.25">
      <c r="A827" s="5" t="str">
        <f t="shared" si="87"/>
        <v>FAIR-D3</v>
      </c>
      <c r="B827" s="4">
        <f t="shared" si="88"/>
        <v>45171</v>
      </c>
      <c r="C827" s="9">
        <f t="shared" si="89"/>
        <v>0.66214120370370366</v>
      </c>
      <c r="D827" s="9">
        <f t="shared" si="90"/>
        <v>45171.662141203706</v>
      </c>
      <c r="E827" s="9" t="str">
        <f t="shared" si="92"/>
        <v>2023-09-02</v>
      </c>
      <c r="F827" s="10" t="s">
        <v>2270</v>
      </c>
      <c r="G827" s="10" t="str">
        <f t="shared" si="91"/>
        <v>FAIR-D3_2023-09-02_15-53-29</v>
      </c>
      <c r="H827" s="10">
        <v>95.495999999999995</v>
      </c>
      <c r="I827" s="6">
        <v>177216289</v>
      </c>
      <c r="J827" s="6" t="str">
        <f>IF(OR(COUNTIF(Monitoring!E:E, G827) &gt; 0, COUNTIF(Monitoring!H:H, G827) &gt; 0), "yes", "no")</f>
        <v>yes</v>
      </c>
      <c r="K827" s="81" t="str">
        <f t="shared" si="93"/>
        <v>Z:\FAIR_Device_data\Experiment_AugSep_2023\Video_captures\FAIR-D3\Camera1\2023-09-02\FAIR-D3_2023-09-02_15-53-29.mp4</v>
      </c>
    </row>
    <row r="828" spans="1:11" ht="14.25" customHeight="1" x14ac:dyDescent="0.25">
      <c r="A828" s="5" t="str">
        <f t="shared" si="87"/>
        <v>FAIR-D3</v>
      </c>
      <c r="B828" s="4">
        <f t="shared" si="88"/>
        <v>45171</v>
      </c>
      <c r="C828" s="9">
        <f t="shared" si="89"/>
        <v>0.66421296296296295</v>
      </c>
      <c r="D828" s="9">
        <f t="shared" si="90"/>
        <v>45171.664212962962</v>
      </c>
      <c r="E828" s="9" t="str">
        <f t="shared" si="92"/>
        <v>2023-09-02</v>
      </c>
      <c r="F828" s="10" t="s">
        <v>2271</v>
      </c>
      <c r="G828" s="10" t="str">
        <f t="shared" si="91"/>
        <v>FAIR-D3_2023-09-02_15-56-28</v>
      </c>
      <c r="H828" s="10">
        <v>15.042999999999999</v>
      </c>
      <c r="I828" s="6">
        <v>26322322</v>
      </c>
      <c r="J828" s="6" t="str">
        <f>IF(OR(COUNTIF(Monitoring!E:E, G828) &gt; 0, COUNTIF(Monitoring!H:H, G828) &gt; 0), "yes", "no")</f>
        <v>no</v>
      </c>
      <c r="K828" s="81" t="str">
        <f t="shared" si="93"/>
        <v>Z:\FAIR_Device_data\Experiment_AugSep_2023\Video_captures\FAIR-D3\Camera1\2023-09-02\FAIR-D3_2023-09-02_15-56-28.mp4</v>
      </c>
    </row>
    <row r="829" spans="1:11" ht="14.25" customHeight="1" x14ac:dyDescent="0.25">
      <c r="A829" s="5" t="str">
        <f t="shared" si="87"/>
        <v>FAIR-D3</v>
      </c>
      <c r="B829" s="4">
        <f t="shared" si="88"/>
        <v>45171</v>
      </c>
      <c r="C829" s="9">
        <f t="shared" si="89"/>
        <v>0.67196759259259264</v>
      </c>
      <c r="D829" s="9">
        <f t="shared" si="90"/>
        <v>45171.671967592592</v>
      </c>
      <c r="E829" s="9" t="str">
        <f t="shared" si="92"/>
        <v>2023-09-02</v>
      </c>
      <c r="F829" s="10" t="s">
        <v>2272</v>
      </c>
      <c r="G829" s="10" t="str">
        <f t="shared" si="91"/>
        <v>FAIR-D3_2023-09-02_16-07-38</v>
      </c>
      <c r="H829" s="10">
        <v>26.48</v>
      </c>
      <c r="I829" s="6">
        <v>49300696</v>
      </c>
      <c r="J829" s="6" t="str">
        <f>IF(OR(COUNTIF(Monitoring!E:E, G829) &gt; 0, COUNTIF(Monitoring!H:H, G829) &gt; 0), "yes", "no")</f>
        <v>no</v>
      </c>
      <c r="K829" s="81" t="str">
        <f t="shared" si="93"/>
        <v>Z:\FAIR_Device_data\Experiment_AugSep_2023\Video_captures\FAIR-D3\Camera1\2023-09-02\FAIR-D3_2023-09-02_16-07-38.mp4</v>
      </c>
    </row>
    <row r="830" spans="1:11" ht="14.25" customHeight="1" x14ac:dyDescent="0.25">
      <c r="A830" s="5" t="str">
        <f t="shared" si="87"/>
        <v>FAIR-D3</v>
      </c>
      <c r="B830" s="4">
        <f t="shared" si="88"/>
        <v>45171</v>
      </c>
      <c r="C830" s="9">
        <f t="shared" si="89"/>
        <v>0.67300925925925925</v>
      </c>
      <c r="D830" s="9">
        <f t="shared" si="90"/>
        <v>45171.673009259262</v>
      </c>
      <c r="E830" s="9" t="str">
        <f t="shared" si="92"/>
        <v>2023-09-02</v>
      </c>
      <c r="F830" s="10" t="s">
        <v>2273</v>
      </c>
      <c r="G830" s="10" t="str">
        <f t="shared" si="91"/>
        <v>FAIR-D3_2023-09-02_16-09-08</v>
      </c>
      <c r="H830" s="10">
        <v>16.751000000000001</v>
      </c>
      <c r="I830" s="6">
        <v>29630460</v>
      </c>
      <c r="J830" s="6" t="str">
        <f>IF(OR(COUNTIF(Monitoring!E:E, G830) &gt; 0, COUNTIF(Monitoring!H:H, G830) &gt; 0), "yes", "no")</f>
        <v>no</v>
      </c>
      <c r="K830" s="81" t="str">
        <f t="shared" si="93"/>
        <v>Z:\FAIR_Device_data\Experiment_AugSep_2023\Video_captures\FAIR-D3\Camera1\2023-09-02\FAIR-D3_2023-09-02_16-09-08.mp4</v>
      </c>
    </row>
    <row r="831" spans="1:11" ht="14.25" customHeight="1" x14ac:dyDescent="0.25">
      <c r="A831" s="5" t="str">
        <f t="shared" si="87"/>
        <v>FAIR-D3</v>
      </c>
      <c r="B831" s="4">
        <f t="shared" si="88"/>
        <v>45171</v>
      </c>
      <c r="C831" s="9">
        <f t="shared" si="89"/>
        <v>0.67552083333333335</v>
      </c>
      <c r="D831" s="9">
        <f t="shared" si="90"/>
        <v>45171.675520833334</v>
      </c>
      <c r="E831" s="9" t="str">
        <f t="shared" si="92"/>
        <v>2023-09-02</v>
      </c>
      <c r="F831" s="10" t="s">
        <v>2274</v>
      </c>
      <c r="G831" s="10" t="str">
        <f t="shared" si="91"/>
        <v>FAIR-D3_2023-09-02_16-12-45</v>
      </c>
      <c r="H831" s="10">
        <v>16.548999999999999</v>
      </c>
      <c r="I831" s="6">
        <v>28993760</v>
      </c>
      <c r="J831" s="6" t="str">
        <f>IF(OR(COUNTIF(Monitoring!E:E, G831) &gt; 0, COUNTIF(Monitoring!H:H, G831) &gt; 0), "yes", "no")</f>
        <v>no</v>
      </c>
      <c r="K831" s="81" t="str">
        <f t="shared" si="93"/>
        <v>Z:\FAIR_Device_data\Experiment_AugSep_2023\Video_captures\FAIR-D3\Camera1\2023-09-02\FAIR-D3_2023-09-02_16-12-45.mp4</v>
      </c>
    </row>
    <row r="832" spans="1:11" ht="14.25" customHeight="1" x14ac:dyDescent="0.25">
      <c r="A832" s="5" t="str">
        <f t="shared" si="87"/>
        <v>FAIR-D3</v>
      </c>
      <c r="B832" s="4">
        <f t="shared" si="88"/>
        <v>45171</v>
      </c>
      <c r="C832" s="9">
        <f t="shared" si="89"/>
        <v>0.67606481481481484</v>
      </c>
      <c r="D832" s="9">
        <f t="shared" si="90"/>
        <v>45171.676064814812</v>
      </c>
      <c r="E832" s="9" t="str">
        <f t="shared" si="92"/>
        <v>2023-09-02</v>
      </c>
      <c r="F832" s="10" t="s">
        <v>2275</v>
      </c>
      <c r="G832" s="10" t="str">
        <f t="shared" si="91"/>
        <v>FAIR-D3_2023-09-02_16-13-32</v>
      </c>
      <c r="H832" s="10">
        <v>16.71</v>
      </c>
      <c r="I832" s="6">
        <v>27269646</v>
      </c>
      <c r="J832" s="6" t="str">
        <f>IF(OR(COUNTIF(Monitoring!E:E, G832) &gt; 0, COUNTIF(Monitoring!H:H, G832) &gt; 0), "yes", "no")</f>
        <v>no</v>
      </c>
      <c r="K832" s="81" t="str">
        <f t="shared" si="93"/>
        <v>Z:\FAIR_Device_data\Experiment_AugSep_2023\Video_captures\FAIR-D3\Camera1\2023-09-02\FAIR-D3_2023-09-02_16-13-32.mp4</v>
      </c>
    </row>
    <row r="833" spans="1:11" ht="14.25" customHeight="1" x14ac:dyDescent="0.25">
      <c r="A833" s="5" t="str">
        <f t="shared" si="87"/>
        <v>FAIR-D3</v>
      </c>
      <c r="B833" s="4">
        <f t="shared" si="88"/>
        <v>45171</v>
      </c>
      <c r="C833" s="9">
        <f t="shared" si="89"/>
        <v>0.6766550925925926</v>
      </c>
      <c r="D833" s="9">
        <f t="shared" si="90"/>
        <v>45171.676655092589</v>
      </c>
      <c r="E833" s="9" t="str">
        <f t="shared" si="92"/>
        <v>2023-09-02</v>
      </c>
      <c r="F833" s="10" t="s">
        <v>2276</v>
      </c>
      <c r="G833" s="10" t="str">
        <f t="shared" si="91"/>
        <v>FAIR-D3_2023-09-02_16-14-23</v>
      </c>
      <c r="H833" s="10">
        <v>16.922000000000001</v>
      </c>
      <c r="I833" s="6">
        <v>29668615</v>
      </c>
      <c r="J833" s="6" t="str">
        <f>IF(OR(COUNTIF(Monitoring!E:E, G833) &gt; 0, COUNTIF(Monitoring!H:H, G833) &gt; 0), "yes", "no")</f>
        <v>no</v>
      </c>
      <c r="K833" s="81" t="str">
        <f t="shared" si="93"/>
        <v>Z:\FAIR_Device_data\Experiment_AugSep_2023\Video_captures\FAIR-D3\Camera1\2023-09-02\FAIR-D3_2023-09-02_16-14-23.mp4</v>
      </c>
    </row>
    <row r="834" spans="1:11" ht="14.25" customHeight="1" x14ac:dyDescent="0.25">
      <c r="A834" s="5" t="str">
        <f t="shared" ref="A834:A897" si="94">+LEFT(G834,7)</f>
        <v>FAIR-D3</v>
      </c>
      <c r="B834" s="4">
        <f t="shared" ref="B834:B897" si="95">VALUE(MID(G834,FIND("_",G834)+1,10))</f>
        <v>45171</v>
      </c>
      <c r="C834" s="9">
        <f t="shared" ref="C834:C897" si="96">IF(ISBLANK(G834),"",TIME(LEFT(RIGHT(G834,8),2),LEFT(RIGHT(G834,5),2),RIGHT(G834,2)))</f>
        <v>0.67761574074074071</v>
      </c>
      <c r="D834" s="9">
        <f t="shared" ref="D834:D897" si="97">+B834+C834</f>
        <v>45171.677615740744</v>
      </c>
      <c r="E834" s="9" t="str">
        <f t="shared" si="92"/>
        <v>2023-09-02</v>
      </c>
      <c r="F834" s="10" t="s">
        <v>2277</v>
      </c>
      <c r="G834" s="10" t="str">
        <f t="shared" ref="G834:G897" si="98">+LEFT(F834,27)</f>
        <v>FAIR-D3_2023-09-02_16-15-46</v>
      </c>
      <c r="H834" s="10">
        <v>12.135999999999999</v>
      </c>
      <c r="I834" s="6">
        <v>20271297</v>
      </c>
      <c r="J834" s="6" t="str">
        <f>IF(OR(COUNTIF(Monitoring!E:E, G834) &gt; 0, COUNTIF(Monitoring!H:H, G834) &gt; 0), "yes", "no")</f>
        <v>yes</v>
      </c>
      <c r="K834" s="81" t="str">
        <f t="shared" si="93"/>
        <v>Z:\FAIR_Device_data\Experiment_AugSep_2023\Video_captures\FAIR-D3\Camera1\2023-09-02\FAIR-D3_2023-09-02_16-15-46.mp4</v>
      </c>
    </row>
    <row r="835" spans="1:11" ht="14.25" customHeight="1" x14ac:dyDescent="0.25">
      <c r="A835" s="5" t="str">
        <f t="shared" si="94"/>
        <v>FAIR-D3</v>
      </c>
      <c r="B835" s="4">
        <f t="shared" si="95"/>
        <v>45171</v>
      </c>
      <c r="C835" s="9">
        <f t="shared" si="96"/>
        <v>0.76195601851851846</v>
      </c>
      <c r="D835" s="9">
        <f t="shared" si="97"/>
        <v>45171.761956018519</v>
      </c>
      <c r="E835" s="9" t="str">
        <f t="shared" ref="E835:E898" si="99">+_xlfn.CONCAT(YEAR(B835),"-",TEXT(MONTH(B835),"00"),"-",TEXT(DAY(B835),"00"))</f>
        <v>2023-09-02</v>
      </c>
      <c r="F835" s="10" t="s">
        <v>2278</v>
      </c>
      <c r="G835" s="10" t="str">
        <f t="shared" si="98"/>
        <v>FAIR-D3_2023-09-02_18-17-13</v>
      </c>
      <c r="H835" s="10">
        <v>14.324999999999999</v>
      </c>
      <c r="I835" s="6">
        <v>23198479</v>
      </c>
      <c r="J835" s="6" t="str">
        <f>IF(OR(COUNTIF(Monitoring!E:E, G835) &gt; 0, COUNTIF(Monitoring!H:H, G835) &gt; 0), "yes", "no")</f>
        <v>no</v>
      </c>
      <c r="K835" s="81" t="str">
        <f t="shared" ref="K835:K898" si="100">HYPERLINK(_xlfn.CONCAT("Z:\FAIR_Device_data\Experiment_AugSep_2023","\","Video_captures","\",A835,"\","Camera1","\",E835,"\",F835))</f>
        <v>Z:\FAIR_Device_data\Experiment_AugSep_2023\Video_captures\FAIR-D3\Camera1\2023-09-02\FAIR-D3_2023-09-02_18-17-13.mp4</v>
      </c>
    </row>
    <row r="836" spans="1:11" ht="14.25" customHeight="1" x14ac:dyDescent="0.25">
      <c r="A836" s="5" t="str">
        <f t="shared" si="94"/>
        <v>FAIR-D3</v>
      </c>
      <c r="B836" s="4">
        <f t="shared" si="95"/>
        <v>45172</v>
      </c>
      <c r="C836" s="9">
        <f t="shared" si="96"/>
        <v>0.38881944444444444</v>
      </c>
      <c r="D836" s="9">
        <f t="shared" si="97"/>
        <v>45172.388819444444</v>
      </c>
      <c r="E836" s="9" t="str">
        <f t="shared" si="99"/>
        <v>2023-09-03</v>
      </c>
      <c r="F836" s="10" t="s">
        <v>2279</v>
      </c>
      <c r="G836" s="10" t="str">
        <f t="shared" si="98"/>
        <v>FAIR-D3_2023-09-03_09-19-54</v>
      </c>
      <c r="H836" s="10">
        <v>73.861999999999995</v>
      </c>
      <c r="I836" s="6">
        <v>138924266</v>
      </c>
      <c r="J836" s="6" t="str">
        <f>IF(OR(COUNTIF(Monitoring!E:E, G836) &gt; 0, COUNTIF(Monitoring!H:H, G836) &gt; 0), "yes", "no")</f>
        <v>yes</v>
      </c>
      <c r="K836" s="81" t="str">
        <f t="shared" si="100"/>
        <v>Z:\FAIR_Device_data\Experiment_AugSep_2023\Video_captures\FAIR-D3\Camera1\2023-09-03\FAIR-D3_2023-09-03_09-19-54.mp4</v>
      </c>
    </row>
    <row r="837" spans="1:11" ht="14.25" customHeight="1" x14ac:dyDescent="0.25">
      <c r="A837" s="5" t="str">
        <f t="shared" si="94"/>
        <v>FAIR-D3</v>
      </c>
      <c r="B837" s="4">
        <f t="shared" si="95"/>
        <v>45172</v>
      </c>
      <c r="C837" s="9">
        <f t="shared" si="96"/>
        <v>0.50968749999999996</v>
      </c>
      <c r="D837" s="9">
        <f t="shared" si="97"/>
        <v>45172.509687500002</v>
      </c>
      <c r="E837" s="9" t="str">
        <f t="shared" si="99"/>
        <v>2023-09-03</v>
      </c>
      <c r="F837" s="10" t="s">
        <v>2280</v>
      </c>
      <c r="G837" s="10" t="str">
        <f t="shared" si="98"/>
        <v>FAIR-D3_2023-09-03_12-13-57</v>
      </c>
      <c r="H837" s="10">
        <v>16.151</v>
      </c>
      <c r="I837" s="6">
        <v>28239771</v>
      </c>
      <c r="J837" s="6" t="str">
        <f>IF(OR(COUNTIF(Monitoring!E:E, G837) &gt; 0, COUNTIF(Monitoring!H:H, G837) &gt; 0), "yes", "no")</f>
        <v>yes</v>
      </c>
      <c r="K837" s="81" t="str">
        <f t="shared" si="100"/>
        <v>Z:\FAIR_Device_data\Experiment_AugSep_2023\Video_captures\FAIR-D3\Camera1\2023-09-03\FAIR-D3_2023-09-03_12-13-57.mp4</v>
      </c>
    </row>
    <row r="838" spans="1:11" ht="14.25" customHeight="1" x14ac:dyDescent="0.25">
      <c r="A838" s="5" t="str">
        <f t="shared" si="94"/>
        <v>FAIR-D3</v>
      </c>
      <c r="B838" s="4">
        <f t="shared" si="95"/>
        <v>45172</v>
      </c>
      <c r="C838" s="9">
        <f t="shared" si="96"/>
        <v>0.5131944444444444</v>
      </c>
      <c r="D838" s="9">
        <f t="shared" si="97"/>
        <v>45172.513194444444</v>
      </c>
      <c r="E838" s="9" t="str">
        <f t="shared" si="99"/>
        <v>2023-09-03</v>
      </c>
      <c r="F838" s="10" t="s">
        <v>2281</v>
      </c>
      <c r="G838" s="10" t="str">
        <f t="shared" si="98"/>
        <v>FAIR-D3_2023-09-03_12-19-00</v>
      </c>
      <c r="H838" s="10">
        <v>34.32</v>
      </c>
      <c r="I838" s="6">
        <v>63201256</v>
      </c>
      <c r="J838" s="6" t="str">
        <f>IF(OR(COUNTIF(Monitoring!E:E, G838) &gt; 0, COUNTIF(Monitoring!H:H, G838) &gt; 0), "yes", "no")</f>
        <v>no</v>
      </c>
      <c r="K838" s="81" t="str">
        <f t="shared" si="100"/>
        <v>Z:\FAIR_Device_data\Experiment_AugSep_2023\Video_captures\FAIR-D3\Camera1\2023-09-03\FAIR-D3_2023-09-03_12-19-00.mp4</v>
      </c>
    </row>
    <row r="839" spans="1:11" ht="14.25" customHeight="1" x14ac:dyDescent="0.25">
      <c r="A839" s="5" t="str">
        <f t="shared" si="94"/>
        <v>FAIR-D3</v>
      </c>
      <c r="B839" s="4">
        <f t="shared" si="95"/>
        <v>45172</v>
      </c>
      <c r="C839" s="9">
        <f t="shared" si="96"/>
        <v>0.52810185185185188</v>
      </c>
      <c r="D839" s="9">
        <f t="shared" si="97"/>
        <v>45172.528101851851</v>
      </c>
      <c r="E839" s="9" t="str">
        <f t="shared" si="99"/>
        <v>2023-09-03</v>
      </c>
      <c r="F839" s="10" t="s">
        <v>2282</v>
      </c>
      <c r="G839" s="10" t="str">
        <f t="shared" si="98"/>
        <v>FAIR-D3_2023-09-03_12-40-28</v>
      </c>
      <c r="H839" s="10">
        <v>32.991</v>
      </c>
      <c r="I839" s="6">
        <v>62280915</v>
      </c>
      <c r="J839" s="6" t="str">
        <f>IF(OR(COUNTIF(Monitoring!E:E, G839) &gt; 0, COUNTIF(Monitoring!H:H, G839) &gt; 0), "yes", "no")</f>
        <v>yes</v>
      </c>
      <c r="K839" s="81" t="str">
        <f t="shared" si="100"/>
        <v>Z:\FAIR_Device_data\Experiment_AugSep_2023\Video_captures\FAIR-D3\Camera1\2023-09-03\FAIR-D3_2023-09-03_12-40-28.mp4</v>
      </c>
    </row>
    <row r="840" spans="1:11" ht="14.25" customHeight="1" x14ac:dyDescent="0.25">
      <c r="A840" s="5" t="str">
        <f t="shared" si="94"/>
        <v>FAIR-D3</v>
      </c>
      <c r="B840" s="4">
        <f t="shared" si="95"/>
        <v>45172</v>
      </c>
      <c r="C840" s="9">
        <f t="shared" si="96"/>
        <v>0.53293981481481478</v>
      </c>
      <c r="D840" s="9">
        <f t="shared" si="97"/>
        <v>45172.532939814817</v>
      </c>
      <c r="E840" s="9" t="str">
        <f t="shared" si="99"/>
        <v>2023-09-03</v>
      </c>
      <c r="F840" s="10" t="s">
        <v>2283</v>
      </c>
      <c r="G840" s="10" t="str">
        <f t="shared" si="98"/>
        <v>FAIR-D3_2023-09-03_12-47-26</v>
      </c>
      <c r="H840" s="10">
        <v>18.18</v>
      </c>
      <c r="I840" s="6">
        <v>32564001</v>
      </c>
      <c r="J840" s="6" t="str">
        <f>IF(OR(COUNTIF(Monitoring!E:E, G840) &gt; 0, COUNTIF(Monitoring!H:H, G840) &gt; 0), "yes", "no")</f>
        <v>no</v>
      </c>
      <c r="K840" s="81" t="str">
        <f t="shared" si="100"/>
        <v>Z:\FAIR_Device_data\Experiment_AugSep_2023\Video_captures\FAIR-D3\Camera1\2023-09-03\FAIR-D3_2023-09-03_12-47-26.mp4</v>
      </c>
    </row>
    <row r="841" spans="1:11" ht="14.25" customHeight="1" x14ac:dyDescent="0.25">
      <c r="A841" s="5" t="str">
        <f t="shared" si="94"/>
        <v>FAIR-D3</v>
      </c>
      <c r="B841" s="4">
        <f t="shared" si="95"/>
        <v>45172</v>
      </c>
      <c r="C841" s="9">
        <f t="shared" si="96"/>
        <v>0.53546296296296292</v>
      </c>
      <c r="D841" s="9">
        <f t="shared" si="97"/>
        <v>45172.535462962966</v>
      </c>
      <c r="E841" s="9" t="str">
        <f t="shared" si="99"/>
        <v>2023-09-03</v>
      </c>
      <c r="F841" s="10" t="s">
        <v>2284</v>
      </c>
      <c r="G841" s="10" t="str">
        <f t="shared" si="98"/>
        <v>FAIR-D3_2023-09-03_12-51-04</v>
      </c>
      <c r="H841" s="10">
        <v>82.296000000000006</v>
      </c>
      <c r="I841" s="6">
        <v>147079499</v>
      </c>
      <c r="J841" s="6" t="str">
        <f>IF(OR(COUNTIF(Monitoring!E:E, G841) &gt; 0, COUNTIF(Monitoring!H:H, G841) &gt; 0), "yes", "no")</f>
        <v>no</v>
      </c>
      <c r="K841" s="81" t="str">
        <f t="shared" si="100"/>
        <v>Z:\FAIR_Device_data\Experiment_AugSep_2023\Video_captures\FAIR-D3\Camera1\2023-09-03\FAIR-D3_2023-09-03_12-51-04.mp4</v>
      </c>
    </row>
    <row r="842" spans="1:11" ht="14.25" customHeight="1" x14ac:dyDescent="0.25">
      <c r="A842" s="5" t="str">
        <f t="shared" si="94"/>
        <v>FAIR-D3</v>
      </c>
      <c r="B842" s="4">
        <f t="shared" si="95"/>
        <v>45172</v>
      </c>
      <c r="C842" s="9">
        <f t="shared" si="96"/>
        <v>0.53905092592592596</v>
      </c>
      <c r="D842" s="9">
        <f t="shared" si="97"/>
        <v>45172.539050925923</v>
      </c>
      <c r="E842" s="9" t="str">
        <f t="shared" si="99"/>
        <v>2023-09-03</v>
      </c>
      <c r="F842" s="10" t="s">
        <v>2285</v>
      </c>
      <c r="G842" s="10" t="str">
        <f t="shared" si="98"/>
        <v>FAIR-D3_2023-09-03_12-56-14</v>
      </c>
      <c r="H842" s="10">
        <v>19.960999999999999</v>
      </c>
      <c r="I842" s="6">
        <v>35445250</v>
      </c>
      <c r="J842" s="6" t="str">
        <f>IF(OR(COUNTIF(Monitoring!E:E, G842) &gt; 0, COUNTIF(Monitoring!H:H, G842) &gt; 0), "yes", "no")</f>
        <v>no</v>
      </c>
      <c r="K842" s="81" t="str">
        <f t="shared" si="100"/>
        <v>Z:\FAIR_Device_data\Experiment_AugSep_2023\Video_captures\FAIR-D3\Camera1\2023-09-03\FAIR-D3_2023-09-03_12-56-14.mp4</v>
      </c>
    </row>
    <row r="843" spans="1:11" ht="14.25" customHeight="1" x14ac:dyDescent="0.25">
      <c r="A843" s="5" t="str">
        <f t="shared" si="94"/>
        <v>FAIR-D3</v>
      </c>
      <c r="B843" s="4">
        <f t="shared" si="95"/>
        <v>45172</v>
      </c>
      <c r="C843" s="9">
        <f t="shared" si="96"/>
        <v>0.54210648148148144</v>
      </c>
      <c r="D843" s="9">
        <f t="shared" si="97"/>
        <v>45172.54210648148</v>
      </c>
      <c r="E843" s="9" t="str">
        <f t="shared" si="99"/>
        <v>2023-09-03</v>
      </c>
      <c r="F843" s="10" t="s">
        <v>2286</v>
      </c>
      <c r="G843" s="10" t="str">
        <f t="shared" si="98"/>
        <v>FAIR-D3_2023-09-03_13-00-38</v>
      </c>
      <c r="H843" s="10">
        <v>17.998999999999999</v>
      </c>
      <c r="I843" s="6">
        <v>30134204</v>
      </c>
      <c r="J843" s="6" t="str">
        <f>IF(OR(COUNTIF(Monitoring!E:E, G843) &gt; 0, COUNTIF(Monitoring!H:H, G843) &gt; 0), "yes", "no")</f>
        <v>no</v>
      </c>
      <c r="K843" s="81" t="str">
        <f t="shared" si="100"/>
        <v>Z:\FAIR_Device_data\Experiment_AugSep_2023\Video_captures\FAIR-D3\Camera1\2023-09-03\FAIR-D3_2023-09-03_13-00-38.mp4</v>
      </c>
    </row>
    <row r="844" spans="1:11" ht="14.25" customHeight="1" x14ac:dyDescent="0.25">
      <c r="A844" s="5" t="str">
        <f t="shared" si="94"/>
        <v>FAIR-D3</v>
      </c>
      <c r="B844" s="4">
        <f t="shared" si="95"/>
        <v>45172</v>
      </c>
      <c r="C844" s="9">
        <f t="shared" si="96"/>
        <v>0.54262731481481485</v>
      </c>
      <c r="D844" s="9">
        <f t="shared" si="97"/>
        <v>45172.542627314811</v>
      </c>
      <c r="E844" s="9" t="str">
        <f t="shared" si="99"/>
        <v>2023-09-03</v>
      </c>
      <c r="F844" s="10" t="s">
        <v>2287</v>
      </c>
      <c r="G844" s="10" t="str">
        <f t="shared" si="98"/>
        <v>FAIR-D3_2023-09-03_13-01-23</v>
      </c>
      <c r="H844" s="10">
        <v>19.84</v>
      </c>
      <c r="I844" s="6">
        <v>32993041</v>
      </c>
      <c r="J844" s="6" t="str">
        <f>IF(OR(COUNTIF(Monitoring!E:E, G844) &gt; 0, COUNTIF(Monitoring!H:H, G844) &gt; 0), "yes", "no")</f>
        <v>no</v>
      </c>
      <c r="K844" s="81" t="str">
        <f t="shared" si="100"/>
        <v>Z:\FAIR_Device_data\Experiment_AugSep_2023\Video_captures\FAIR-D3\Camera1\2023-09-03\FAIR-D3_2023-09-03_13-01-23.mp4</v>
      </c>
    </row>
    <row r="845" spans="1:11" ht="14.25" customHeight="1" x14ac:dyDescent="0.25">
      <c r="A845" s="5" t="str">
        <f t="shared" si="94"/>
        <v>FAIR-D3</v>
      </c>
      <c r="B845" s="4">
        <f t="shared" si="95"/>
        <v>45172</v>
      </c>
      <c r="C845" s="9">
        <f t="shared" si="96"/>
        <v>0.54425925925925922</v>
      </c>
      <c r="D845" s="9">
        <f t="shared" si="97"/>
        <v>45172.544259259259</v>
      </c>
      <c r="E845" s="9" t="str">
        <f t="shared" si="99"/>
        <v>2023-09-03</v>
      </c>
      <c r="F845" s="10" t="s">
        <v>2288</v>
      </c>
      <c r="G845" s="10" t="str">
        <f t="shared" si="98"/>
        <v>FAIR-D3_2023-09-03_13-03-44</v>
      </c>
      <c r="H845" s="10">
        <v>86.263000000000005</v>
      </c>
      <c r="I845" s="6">
        <v>154542098</v>
      </c>
      <c r="J845" s="6" t="str">
        <f>IF(OR(COUNTIF(Monitoring!E:E, G845) &gt; 0, COUNTIF(Monitoring!H:H, G845) &gt; 0), "yes", "no")</f>
        <v>no</v>
      </c>
      <c r="K845" s="81" t="str">
        <f t="shared" si="100"/>
        <v>Z:\FAIR_Device_data\Experiment_AugSep_2023\Video_captures\FAIR-D3\Camera1\2023-09-03\FAIR-D3_2023-09-03_13-03-44.mp4</v>
      </c>
    </row>
    <row r="846" spans="1:11" ht="14.25" customHeight="1" x14ac:dyDescent="0.25">
      <c r="A846" s="5" t="str">
        <f t="shared" si="94"/>
        <v>FAIR-D3</v>
      </c>
      <c r="B846" s="4">
        <f t="shared" si="95"/>
        <v>45172</v>
      </c>
      <c r="C846" s="9">
        <f t="shared" si="96"/>
        <v>0.54579861111111116</v>
      </c>
      <c r="D846" s="9">
        <f t="shared" si="97"/>
        <v>45172.545798611114</v>
      </c>
      <c r="E846" s="9" t="str">
        <f t="shared" si="99"/>
        <v>2023-09-03</v>
      </c>
      <c r="F846" s="10" t="s">
        <v>2289</v>
      </c>
      <c r="G846" s="10" t="str">
        <f t="shared" si="98"/>
        <v>FAIR-D3_2023-09-03_13-05-57</v>
      </c>
      <c r="H846" s="10">
        <v>43.098999999999997</v>
      </c>
      <c r="I846" s="6">
        <v>78150885</v>
      </c>
      <c r="J846" s="6" t="str">
        <f>IF(OR(COUNTIF(Monitoring!E:E, G846) &gt; 0, COUNTIF(Monitoring!H:H, G846) &gt; 0), "yes", "no")</f>
        <v>no</v>
      </c>
      <c r="K846" s="81" t="str">
        <f t="shared" si="100"/>
        <v>Z:\FAIR_Device_data\Experiment_AugSep_2023\Video_captures\FAIR-D3\Camera1\2023-09-03\FAIR-D3_2023-09-03_13-05-57.mp4</v>
      </c>
    </row>
    <row r="847" spans="1:11" ht="14.25" customHeight="1" x14ac:dyDescent="0.25">
      <c r="A847" s="5" t="str">
        <f t="shared" si="94"/>
        <v>FAIR-D3</v>
      </c>
      <c r="B847" s="4">
        <f t="shared" si="95"/>
        <v>45172</v>
      </c>
      <c r="C847" s="9">
        <f t="shared" si="96"/>
        <v>0.5466550925925926</v>
      </c>
      <c r="D847" s="9">
        <f t="shared" si="97"/>
        <v>45172.546655092592</v>
      </c>
      <c r="E847" s="9" t="str">
        <f t="shared" si="99"/>
        <v>2023-09-03</v>
      </c>
      <c r="F847" s="10" t="s">
        <v>2290</v>
      </c>
      <c r="G847" s="10" t="str">
        <f t="shared" si="98"/>
        <v>FAIR-D3_2023-09-03_13-07-11</v>
      </c>
      <c r="H847" s="10">
        <v>17.398</v>
      </c>
      <c r="I847" s="6">
        <v>28733739</v>
      </c>
      <c r="J847" s="6" t="str">
        <f>IF(OR(COUNTIF(Monitoring!E:E, G847) &gt; 0, COUNTIF(Monitoring!H:H, G847) &gt; 0), "yes", "no")</f>
        <v>yes</v>
      </c>
      <c r="K847" s="81" t="str">
        <f t="shared" si="100"/>
        <v>Z:\FAIR_Device_data\Experiment_AugSep_2023\Video_captures\FAIR-D3\Camera1\2023-09-03\FAIR-D3_2023-09-03_13-07-11.mp4</v>
      </c>
    </row>
    <row r="848" spans="1:11" ht="14.25" customHeight="1" x14ac:dyDescent="0.25">
      <c r="A848" s="5" t="str">
        <f t="shared" si="94"/>
        <v>FAIR-D3</v>
      </c>
      <c r="B848" s="4">
        <f t="shared" si="95"/>
        <v>45172</v>
      </c>
      <c r="C848" s="9">
        <f t="shared" si="96"/>
        <v>0.55391203703703706</v>
      </c>
      <c r="D848" s="9">
        <f t="shared" si="97"/>
        <v>45172.553912037038</v>
      </c>
      <c r="E848" s="9" t="str">
        <f t="shared" si="99"/>
        <v>2023-09-03</v>
      </c>
      <c r="F848" s="10" t="s">
        <v>2291</v>
      </c>
      <c r="G848" s="10" t="str">
        <f t="shared" si="98"/>
        <v>FAIR-D3_2023-09-03_13-17-38</v>
      </c>
      <c r="H848" s="10">
        <v>50.709000000000003</v>
      </c>
      <c r="I848" s="6">
        <v>86867213</v>
      </c>
      <c r="J848" s="6" t="str">
        <f>IF(OR(COUNTIF(Monitoring!E:E, G848) &gt; 0, COUNTIF(Monitoring!H:H, G848) &gt; 0), "yes", "no")</f>
        <v>no</v>
      </c>
      <c r="K848" s="81" t="str">
        <f t="shared" si="100"/>
        <v>Z:\FAIR_Device_data\Experiment_AugSep_2023\Video_captures\FAIR-D3\Camera1\2023-09-03\FAIR-D3_2023-09-03_13-17-38.mp4</v>
      </c>
    </row>
    <row r="849" spans="1:11" ht="14.25" customHeight="1" x14ac:dyDescent="0.25">
      <c r="A849" s="5" t="str">
        <f t="shared" si="94"/>
        <v>FAIR-D3</v>
      </c>
      <c r="B849" s="4">
        <f t="shared" si="95"/>
        <v>45172</v>
      </c>
      <c r="C849" s="9">
        <f t="shared" si="96"/>
        <v>0.55616898148148153</v>
      </c>
      <c r="D849" s="9">
        <f t="shared" si="97"/>
        <v>45172.556168981479</v>
      </c>
      <c r="E849" s="9" t="str">
        <f t="shared" si="99"/>
        <v>2023-09-03</v>
      </c>
      <c r="F849" s="10" t="s">
        <v>2292</v>
      </c>
      <c r="G849" s="10" t="str">
        <f t="shared" si="98"/>
        <v>FAIR-D3_2023-09-03_13-20-53</v>
      </c>
      <c r="H849" s="10">
        <v>11.26</v>
      </c>
      <c r="I849" s="6">
        <v>18592210</v>
      </c>
      <c r="J849" s="6" t="str">
        <f>IF(OR(COUNTIF(Monitoring!E:E, G849) &gt; 0, COUNTIF(Monitoring!H:H, G849) &gt; 0), "yes", "no")</f>
        <v>no</v>
      </c>
      <c r="K849" s="81" t="str">
        <f t="shared" si="100"/>
        <v>Z:\FAIR_Device_data\Experiment_AugSep_2023\Video_captures\FAIR-D3\Camera1\2023-09-03\FAIR-D3_2023-09-03_13-20-53.mp4</v>
      </c>
    </row>
    <row r="850" spans="1:11" ht="14.25" customHeight="1" x14ac:dyDescent="0.25">
      <c r="A850" s="5" t="str">
        <f t="shared" si="94"/>
        <v>FAIR-D3</v>
      </c>
      <c r="B850" s="4">
        <f t="shared" si="95"/>
        <v>45172</v>
      </c>
      <c r="C850" s="9">
        <f t="shared" si="96"/>
        <v>0.55898148148148152</v>
      </c>
      <c r="D850" s="9">
        <f t="shared" si="97"/>
        <v>45172.558981481481</v>
      </c>
      <c r="E850" s="9" t="str">
        <f t="shared" si="99"/>
        <v>2023-09-03</v>
      </c>
      <c r="F850" s="10" t="s">
        <v>2293</v>
      </c>
      <c r="G850" s="10" t="str">
        <f t="shared" si="98"/>
        <v>FAIR-D3_2023-09-03_13-24-56</v>
      </c>
      <c r="H850" s="10">
        <v>14.26</v>
      </c>
      <c r="I850" s="6">
        <v>24338608</v>
      </c>
      <c r="J850" s="6" t="str">
        <f>IF(OR(COUNTIF(Monitoring!E:E, G850) &gt; 0, COUNTIF(Monitoring!H:H, G850) &gt; 0), "yes", "no")</f>
        <v>yes</v>
      </c>
      <c r="K850" s="81" t="str">
        <f t="shared" si="100"/>
        <v>Z:\FAIR_Device_data\Experiment_AugSep_2023\Video_captures\FAIR-D3\Camera1\2023-09-03\FAIR-D3_2023-09-03_13-24-56.mp4</v>
      </c>
    </row>
    <row r="851" spans="1:11" ht="14.25" customHeight="1" x14ac:dyDescent="0.25">
      <c r="A851" s="5" t="str">
        <f t="shared" si="94"/>
        <v>FAIR-D3</v>
      </c>
      <c r="B851" s="4">
        <f t="shared" si="95"/>
        <v>45172</v>
      </c>
      <c r="C851" s="9">
        <f t="shared" si="96"/>
        <v>0.56488425925925922</v>
      </c>
      <c r="D851" s="9">
        <f t="shared" si="97"/>
        <v>45172.564884259256</v>
      </c>
      <c r="E851" s="9" t="str">
        <f t="shared" si="99"/>
        <v>2023-09-03</v>
      </c>
      <c r="F851" s="10" t="s">
        <v>2294</v>
      </c>
      <c r="G851" s="10" t="str">
        <f t="shared" si="98"/>
        <v>FAIR-D3_2023-09-03_13-33-26</v>
      </c>
      <c r="H851" s="10">
        <v>15.132</v>
      </c>
      <c r="I851" s="6">
        <v>25254616</v>
      </c>
      <c r="J851" s="6" t="str">
        <f>IF(OR(COUNTIF(Monitoring!E:E, G851) &gt; 0, COUNTIF(Monitoring!H:H, G851) &gt; 0), "yes", "no")</f>
        <v>yes</v>
      </c>
      <c r="K851" s="81" t="str">
        <f t="shared" si="100"/>
        <v>Z:\FAIR_Device_data\Experiment_AugSep_2023\Video_captures\FAIR-D3\Camera1\2023-09-03\FAIR-D3_2023-09-03_13-33-26.mp4</v>
      </c>
    </row>
    <row r="852" spans="1:11" ht="14.25" customHeight="1" x14ac:dyDescent="0.25">
      <c r="A852" s="5" t="str">
        <f t="shared" si="94"/>
        <v>FAIR-D3</v>
      </c>
      <c r="B852" s="4">
        <f t="shared" si="95"/>
        <v>45172</v>
      </c>
      <c r="C852" s="9">
        <f t="shared" si="96"/>
        <v>0.59141203703703704</v>
      </c>
      <c r="D852" s="9">
        <f t="shared" si="97"/>
        <v>45172.591412037036</v>
      </c>
      <c r="E852" s="9" t="str">
        <f t="shared" si="99"/>
        <v>2023-09-03</v>
      </c>
      <c r="F852" s="10" t="s">
        <v>2295</v>
      </c>
      <c r="G852" s="10" t="str">
        <f t="shared" si="98"/>
        <v>FAIR-D3_2023-09-03_14-11-38</v>
      </c>
      <c r="H852" s="10">
        <v>12.125999999999999</v>
      </c>
      <c r="I852" s="6">
        <v>19878068</v>
      </c>
      <c r="J852" s="6" t="str">
        <f>IF(OR(COUNTIF(Monitoring!E:E, G852) &gt; 0, COUNTIF(Monitoring!H:H, G852) &gt; 0), "yes", "no")</f>
        <v>yes</v>
      </c>
      <c r="K852" s="81" t="str">
        <f t="shared" si="100"/>
        <v>Z:\FAIR_Device_data\Experiment_AugSep_2023\Video_captures\FAIR-D3\Camera1\2023-09-03\FAIR-D3_2023-09-03_14-11-38.mp4</v>
      </c>
    </row>
    <row r="853" spans="1:11" ht="14.25" customHeight="1" x14ac:dyDescent="0.25">
      <c r="A853" s="5" t="str">
        <f t="shared" si="94"/>
        <v>FAIR-D3</v>
      </c>
      <c r="B853" s="4">
        <f t="shared" si="95"/>
        <v>45172</v>
      </c>
      <c r="C853" s="9">
        <f t="shared" si="96"/>
        <v>0.59196759259259257</v>
      </c>
      <c r="D853" s="9">
        <f t="shared" si="97"/>
        <v>45172.591967592591</v>
      </c>
      <c r="E853" s="9" t="str">
        <f t="shared" si="99"/>
        <v>2023-09-03</v>
      </c>
      <c r="F853" s="10" t="s">
        <v>2296</v>
      </c>
      <c r="G853" s="10" t="str">
        <f t="shared" si="98"/>
        <v>FAIR-D3_2023-09-03_14-12-26</v>
      </c>
      <c r="H853" s="10">
        <v>27.027000000000001</v>
      </c>
      <c r="I853" s="6">
        <v>46397976</v>
      </c>
      <c r="J853" s="6" t="str">
        <f>IF(OR(COUNTIF(Monitoring!E:E, G853) &gt; 0, COUNTIF(Monitoring!H:H, G853) &gt; 0), "yes", "no")</f>
        <v>yes</v>
      </c>
      <c r="K853" s="81" t="str">
        <f t="shared" si="100"/>
        <v>Z:\FAIR_Device_data\Experiment_AugSep_2023\Video_captures\FAIR-D3\Camera1\2023-09-03\FAIR-D3_2023-09-03_14-12-26.mp4</v>
      </c>
    </row>
    <row r="854" spans="1:11" ht="14.25" customHeight="1" x14ac:dyDescent="0.25">
      <c r="A854" s="5" t="str">
        <f t="shared" si="94"/>
        <v>FAIR-D3</v>
      </c>
      <c r="B854" s="4">
        <f t="shared" si="95"/>
        <v>45172</v>
      </c>
      <c r="C854" s="9">
        <f t="shared" si="96"/>
        <v>0.63480324074074079</v>
      </c>
      <c r="D854" s="9">
        <f t="shared" si="97"/>
        <v>45172.63480324074</v>
      </c>
      <c r="E854" s="9" t="str">
        <f t="shared" si="99"/>
        <v>2023-09-03</v>
      </c>
      <c r="F854" s="10" t="s">
        <v>2297</v>
      </c>
      <c r="G854" s="10" t="str">
        <f t="shared" si="98"/>
        <v>FAIR-D3_2023-09-03_15-14-07</v>
      </c>
      <c r="H854" s="10">
        <v>14.509</v>
      </c>
      <c r="I854" s="6">
        <v>24849688</v>
      </c>
      <c r="J854" s="6" t="str">
        <f>IF(OR(COUNTIF(Monitoring!E:E, G854) &gt; 0, COUNTIF(Monitoring!H:H, G854) &gt; 0), "yes", "no")</f>
        <v>yes</v>
      </c>
      <c r="K854" s="81" t="str">
        <f t="shared" si="100"/>
        <v>Z:\FAIR_Device_data\Experiment_AugSep_2023\Video_captures\FAIR-D3\Camera1\2023-09-03\FAIR-D3_2023-09-03_15-14-07.mp4</v>
      </c>
    </row>
    <row r="855" spans="1:11" ht="14.25" customHeight="1" x14ac:dyDescent="0.25">
      <c r="A855" s="5" t="str">
        <f t="shared" si="94"/>
        <v>FAIR-D3</v>
      </c>
      <c r="B855" s="4">
        <f t="shared" si="95"/>
        <v>45172</v>
      </c>
      <c r="C855" s="9">
        <f t="shared" si="96"/>
        <v>0.70180555555555557</v>
      </c>
      <c r="D855" s="9">
        <f t="shared" si="97"/>
        <v>45172.701805555553</v>
      </c>
      <c r="E855" s="9" t="str">
        <f t="shared" si="99"/>
        <v>2023-09-03</v>
      </c>
      <c r="F855" s="10" t="s">
        <v>2298</v>
      </c>
      <c r="G855" s="10" t="str">
        <f t="shared" si="98"/>
        <v>FAIR-D3_2023-09-03_16-50-36</v>
      </c>
      <c r="H855" s="10">
        <v>14.978</v>
      </c>
      <c r="I855" s="6">
        <v>26460077</v>
      </c>
      <c r="J855" s="6" t="str">
        <f>IF(OR(COUNTIF(Monitoring!E:E, G855) &gt; 0, COUNTIF(Monitoring!H:H, G855) &gt; 0), "yes", "no")</f>
        <v>no</v>
      </c>
      <c r="K855" s="81" t="str">
        <f t="shared" si="100"/>
        <v>Z:\FAIR_Device_data\Experiment_AugSep_2023\Video_captures\FAIR-D3\Camera1\2023-09-03\FAIR-D3_2023-09-03_16-50-36.mp4</v>
      </c>
    </row>
    <row r="856" spans="1:11" ht="14.25" customHeight="1" x14ac:dyDescent="0.25">
      <c r="A856" s="5" t="str">
        <f t="shared" si="94"/>
        <v>FAIR-D3</v>
      </c>
      <c r="B856" s="4">
        <f t="shared" si="95"/>
        <v>45172</v>
      </c>
      <c r="C856" s="9">
        <f t="shared" si="96"/>
        <v>0.70826388888888892</v>
      </c>
      <c r="D856" s="9">
        <f t="shared" si="97"/>
        <v>45172.70826388889</v>
      </c>
      <c r="E856" s="9" t="str">
        <f t="shared" si="99"/>
        <v>2023-09-03</v>
      </c>
      <c r="F856" s="10" t="s">
        <v>2299</v>
      </c>
      <c r="G856" s="10" t="str">
        <f t="shared" si="98"/>
        <v>FAIR-D3_2023-09-03_16-59-54</v>
      </c>
      <c r="H856" s="10">
        <v>10.863</v>
      </c>
      <c r="I856" s="6">
        <v>17740264</v>
      </c>
      <c r="J856" s="6" t="str">
        <f>IF(OR(COUNTIF(Monitoring!E:E, G856) &gt; 0, COUNTIF(Monitoring!H:H, G856) &gt; 0), "yes", "no")</f>
        <v>no</v>
      </c>
      <c r="K856" s="81" t="str">
        <f t="shared" si="100"/>
        <v>Z:\FAIR_Device_data\Experiment_AugSep_2023\Video_captures\FAIR-D3\Camera1\2023-09-03\FAIR-D3_2023-09-03_16-59-54.mp4</v>
      </c>
    </row>
    <row r="857" spans="1:11" ht="14.25" customHeight="1" x14ac:dyDescent="0.25">
      <c r="A857" s="5" t="str">
        <f t="shared" si="94"/>
        <v>FAIR-D3</v>
      </c>
      <c r="B857" s="4">
        <f t="shared" si="95"/>
        <v>45172</v>
      </c>
      <c r="C857" s="9">
        <f t="shared" si="96"/>
        <v>0.72829861111111116</v>
      </c>
      <c r="D857" s="9">
        <f t="shared" si="97"/>
        <v>45172.728298611109</v>
      </c>
      <c r="E857" s="9" t="str">
        <f t="shared" si="99"/>
        <v>2023-09-03</v>
      </c>
      <c r="F857" s="10" t="s">
        <v>2300</v>
      </c>
      <c r="G857" s="10" t="str">
        <f t="shared" si="98"/>
        <v>FAIR-D3_2023-09-03_17-28-45</v>
      </c>
      <c r="H857" s="10">
        <v>11.063000000000001</v>
      </c>
      <c r="I857" s="6">
        <v>18246597</v>
      </c>
      <c r="J857" s="6" t="str">
        <f>IF(OR(COUNTIF(Monitoring!E:E, G857) &gt; 0, COUNTIF(Monitoring!H:H, G857) &gt; 0), "yes", "no")</f>
        <v>no</v>
      </c>
      <c r="K857" s="81" t="str">
        <f t="shared" si="100"/>
        <v>Z:\FAIR_Device_data\Experiment_AugSep_2023\Video_captures\FAIR-D3\Camera1\2023-09-03\FAIR-D3_2023-09-03_17-28-45.mp4</v>
      </c>
    </row>
    <row r="858" spans="1:11" ht="14.25" customHeight="1" x14ac:dyDescent="0.25">
      <c r="A858" s="5" t="str">
        <f t="shared" si="94"/>
        <v>FAIR-D3</v>
      </c>
      <c r="B858" s="4">
        <f t="shared" si="95"/>
        <v>45172</v>
      </c>
      <c r="C858" s="9">
        <f t="shared" si="96"/>
        <v>0.75079861111111112</v>
      </c>
      <c r="D858" s="9">
        <f t="shared" si="97"/>
        <v>45172.750798611109</v>
      </c>
      <c r="E858" s="9" t="str">
        <f t="shared" si="99"/>
        <v>2023-09-03</v>
      </c>
      <c r="F858" s="10" t="s">
        <v>2301</v>
      </c>
      <c r="G858" s="10" t="str">
        <f t="shared" si="98"/>
        <v>FAIR-D3_2023-09-03_18-01-09</v>
      </c>
      <c r="H858" s="10">
        <v>12.238</v>
      </c>
      <c r="I858" s="6">
        <v>20746873</v>
      </c>
      <c r="J858" s="6" t="str">
        <f>IF(OR(COUNTIF(Monitoring!E:E, G858) &gt; 0, COUNTIF(Monitoring!H:H, G858) &gt; 0), "yes", "no")</f>
        <v>yes</v>
      </c>
      <c r="K858" s="81" t="str">
        <f t="shared" si="100"/>
        <v>Z:\FAIR_Device_data\Experiment_AugSep_2023\Video_captures\FAIR-D3\Camera1\2023-09-03\FAIR-D3_2023-09-03_18-01-09.mp4</v>
      </c>
    </row>
    <row r="859" spans="1:11" ht="14.25" customHeight="1" x14ac:dyDescent="0.25">
      <c r="A859" s="5" t="str">
        <f t="shared" si="94"/>
        <v>FAIR-D3</v>
      </c>
      <c r="B859" s="4">
        <f t="shared" si="95"/>
        <v>45172</v>
      </c>
      <c r="C859" s="9">
        <f t="shared" si="96"/>
        <v>0.75156250000000002</v>
      </c>
      <c r="D859" s="9">
        <f t="shared" si="97"/>
        <v>45172.751562500001</v>
      </c>
      <c r="E859" s="9" t="str">
        <f t="shared" si="99"/>
        <v>2023-09-03</v>
      </c>
      <c r="F859" s="10" t="s">
        <v>2302</v>
      </c>
      <c r="G859" s="10" t="str">
        <f t="shared" si="98"/>
        <v>FAIR-D3_2023-09-03_18-02-15</v>
      </c>
      <c r="H859" s="10">
        <v>53.613</v>
      </c>
      <c r="I859" s="6">
        <v>100661781</v>
      </c>
      <c r="J859" s="6" t="str">
        <f>IF(OR(COUNTIF(Monitoring!E:E, G859) &gt; 0, COUNTIF(Monitoring!H:H, G859) &gt; 0), "yes", "no")</f>
        <v>yes</v>
      </c>
      <c r="K859" s="81" t="str">
        <f t="shared" si="100"/>
        <v>Z:\FAIR_Device_data\Experiment_AugSep_2023\Video_captures\FAIR-D3\Camera1\2023-09-03\FAIR-D3_2023-09-03_18-02-15.mp4</v>
      </c>
    </row>
    <row r="860" spans="1:11" ht="14.25" customHeight="1" x14ac:dyDescent="0.25">
      <c r="A860" s="5" t="str">
        <f t="shared" si="94"/>
        <v>FAIR-D3</v>
      </c>
      <c r="B860" s="4">
        <f t="shared" si="95"/>
        <v>45173</v>
      </c>
      <c r="C860" s="9">
        <f t="shared" si="96"/>
        <v>0.31584490740740739</v>
      </c>
      <c r="D860" s="9">
        <f t="shared" si="97"/>
        <v>45173.315844907411</v>
      </c>
      <c r="E860" s="9" t="str">
        <f t="shared" si="99"/>
        <v>2023-09-04</v>
      </c>
      <c r="F860" s="10" t="s">
        <v>2303</v>
      </c>
      <c r="G860" s="10" t="str">
        <f t="shared" si="98"/>
        <v>FAIR-D3_2023-09-04_07-34-49</v>
      </c>
      <c r="H860" s="10">
        <v>36.837000000000003</v>
      </c>
      <c r="I860" s="6">
        <v>70532681</v>
      </c>
      <c r="J860" s="6" t="str">
        <f>IF(OR(COUNTIF(Monitoring!E:E, G860) &gt; 0, COUNTIF(Monitoring!H:H, G860) &gt; 0), "yes", "no")</f>
        <v>yes</v>
      </c>
      <c r="K860" s="81" t="str">
        <f t="shared" si="100"/>
        <v>Z:\FAIR_Device_data\Experiment_AugSep_2023\Video_captures\FAIR-D3\Camera1\2023-09-04\FAIR-D3_2023-09-04_07-34-49.mp4</v>
      </c>
    </row>
    <row r="861" spans="1:11" ht="14.25" customHeight="1" x14ac:dyDescent="0.25">
      <c r="A861" s="5" t="str">
        <f t="shared" si="94"/>
        <v>FAIR-D3</v>
      </c>
      <c r="B861" s="4">
        <f t="shared" si="95"/>
        <v>45173</v>
      </c>
      <c r="C861" s="9">
        <f t="shared" si="96"/>
        <v>0.31665509259259261</v>
      </c>
      <c r="D861" s="9">
        <f t="shared" si="97"/>
        <v>45173.316655092596</v>
      </c>
      <c r="E861" s="9" t="str">
        <f t="shared" si="99"/>
        <v>2023-09-04</v>
      </c>
      <c r="F861" s="10" t="s">
        <v>2304</v>
      </c>
      <c r="G861" s="10" t="str">
        <f t="shared" si="98"/>
        <v>FAIR-D3_2023-09-04_07-35-59</v>
      </c>
      <c r="H861" s="10">
        <v>20.318999999999999</v>
      </c>
      <c r="I861" s="6">
        <v>35969104</v>
      </c>
      <c r="J861" s="6" t="str">
        <f>IF(OR(COUNTIF(Monitoring!E:E, G861) &gt; 0, COUNTIF(Monitoring!H:H, G861) &gt; 0), "yes", "no")</f>
        <v>no</v>
      </c>
      <c r="K861" s="81" t="str">
        <f t="shared" si="100"/>
        <v>Z:\FAIR_Device_data\Experiment_AugSep_2023\Video_captures\FAIR-D3\Camera1\2023-09-04\FAIR-D3_2023-09-04_07-35-59.mp4</v>
      </c>
    </row>
    <row r="862" spans="1:11" ht="14.25" customHeight="1" x14ac:dyDescent="0.25">
      <c r="A862" s="5" t="str">
        <f t="shared" si="94"/>
        <v>FAIR-D3</v>
      </c>
      <c r="B862" s="4">
        <f t="shared" si="95"/>
        <v>45173</v>
      </c>
      <c r="C862" s="9">
        <f t="shared" si="96"/>
        <v>0.31770833333333331</v>
      </c>
      <c r="D862" s="9">
        <f t="shared" si="97"/>
        <v>45173.317708333336</v>
      </c>
      <c r="E862" s="9" t="str">
        <f t="shared" si="99"/>
        <v>2023-09-04</v>
      </c>
      <c r="F862" s="10" t="s">
        <v>2305</v>
      </c>
      <c r="G862" s="10" t="str">
        <f t="shared" si="98"/>
        <v>FAIR-D3_2023-09-04_07-37-30</v>
      </c>
      <c r="H862" s="10">
        <v>41.704000000000001</v>
      </c>
      <c r="I862" s="6">
        <v>80771136</v>
      </c>
      <c r="J862" s="6" t="str">
        <f>IF(OR(COUNTIF(Monitoring!E:E, G862) &gt; 0, COUNTIF(Monitoring!H:H, G862) &gt; 0), "yes", "no")</f>
        <v>no</v>
      </c>
      <c r="K862" s="81" t="str">
        <f t="shared" si="100"/>
        <v>Z:\FAIR_Device_data\Experiment_AugSep_2023\Video_captures\FAIR-D3\Camera1\2023-09-04\FAIR-D3_2023-09-04_07-37-30.mp4</v>
      </c>
    </row>
    <row r="863" spans="1:11" ht="14.25" customHeight="1" x14ac:dyDescent="0.25">
      <c r="A863" s="5" t="str">
        <f t="shared" si="94"/>
        <v>FAIR-D3</v>
      </c>
      <c r="B863" s="4">
        <f t="shared" si="95"/>
        <v>45173</v>
      </c>
      <c r="C863" s="9">
        <f t="shared" si="96"/>
        <v>0.3568634259259259</v>
      </c>
      <c r="D863" s="9">
        <f t="shared" si="97"/>
        <v>45173.356863425928</v>
      </c>
      <c r="E863" s="9" t="str">
        <f t="shared" si="99"/>
        <v>2023-09-04</v>
      </c>
      <c r="F863" s="10" t="s">
        <v>2306</v>
      </c>
      <c r="G863" s="10" t="str">
        <f t="shared" si="98"/>
        <v>FAIR-D3_2023-09-04_08-33-53</v>
      </c>
      <c r="H863" s="10">
        <v>17.972999999999999</v>
      </c>
      <c r="I863" s="6">
        <v>31859518</v>
      </c>
      <c r="J863" s="6" t="str">
        <f>IF(OR(COUNTIF(Monitoring!E:E, G863) &gt; 0, COUNTIF(Monitoring!H:H, G863) &gt; 0), "yes", "no")</f>
        <v>no</v>
      </c>
      <c r="K863" s="81" t="str">
        <f t="shared" si="100"/>
        <v>Z:\FAIR_Device_data\Experiment_AugSep_2023\Video_captures\FAIR-D3\Camera1\2023-09-04\FAIR-D3_2023-09-04_08-33-53.mp4</v>
      </c>
    </row>
    <row r="864" spans="1:11" ht="14.25" customHeight="1" x14ac:dyDescent="0.25">
      <c r="A864" s="5" t="str">
        <f t="shared" si="94"/>
        <v>FAIR-D3</v>
      </c>
      <c r="B864" s="4">
        <f t="shared" si="95"/>
        <v>45173</v>
      </c>
      <c r="C864" s="9">
        <f t="shared" si="96"/>
        <v>0.35739583333333336</v>
      </c>
      <c r="D864" s="9">
        <f t="shared" si="97"/>
        <v>45173.357395833336</v>
      </c>
      <c r="E864" s="9" t="str">
        <f t="shared" si="99"/>
        <v>2023-09-04</v>
      </c>
      <c r="F864" s="10" t="s">
        <v>2307</v>
      </c>
      <c r="G864" s="10" t="str">
        <f t="shared" si="98"/>
        <v>FAIR-D3_2023-09-04_08-34-39</v>
      </c>
      <c r="H864" s="10">
        <v>63.826999999999998</v>
      </c>
      <c r="I864" s="6">
        <v>113752785</v>
      </c>
      <c r="J864" s="6" t="str">
        <f>IF(OR(COUNTIF(Monitoring!E:E, G864) &gt; 0, COUNTIF(Monitoring!H:H, G864) &gt; 0), "yes", "no")</f>
        <v>no</v>
      </c>
      <c r="K864" s="81" t="str">
        <f t="shared" si="100"/>
        <v>Z:\FAIR_Device_data\Experiment_AugSep_2023\Video_captures\FAIR-D3\Camera1\2023-09-04\FAIR-D3_2023-09-04_08-34-39.mp4</v>
      </c>
    </row>
    <row r="865" spans="1:11" ht="14.25" customHeight="1" x14ac:dyDescent="0.25">
      <c r="A865" s="5" t="str">
        <f t="shared" si="94"/>
        <v>FAIR-D3</v>
      </c>
      <c r="B865" s="4">
        <f t="shared" si="95"/>
        <v>45173</v>
      </c>
      <c r="C865" s="9">
        <f t="shared" si="96"/>
        <v>0.35876157407407405</v>
      </c>
      <c r="D865" s="9">
        <f t="shared" si="97"/>
        <v>45173.358761574076</v>
      </c>
      <c r="E865" s="9" t="str">
        <f t="shared" si="99"/>
        <v>2023-09-04</v>
      </c>
      <c r="F865" s="10" t="s">
        <v>2308</v>
      </c>
      <c r="G865" s="10" t="str">
        <f t="shared" si="98"/>
        <v>FAIR-D3_2023-09-04_08-36-37</v>
      </c>
      <c r="H865" s="10">
        <v>83.040999999999997</v>
      </c>
      <c r="I865" s="6">
        <v>150722343</v>
      </c>
      <c r="J865" s="6" t="str">
        <f>IF(OR(COUNTIF(Monitoring!E:E, G865) &gt; 0, COUNTIF(Monitoring!H:H, G865) &gt; 0), "yes", "no")</f>
        <v>no</v>
      </c>
      <c r="K865" s="81" t="str">
        <f t="shared" si="100"/>
        <v>Z:\FAIR_Device_data\Experiment_AugSep_2023\Video_captures\FAIR-D3\Camera1\2023-09-04\FAIR-D3_2023-09-04_08-36-37.mp4</v>
      </c>
    </row>
    <row r="866" spans="1:11" ht="14.25" customHeight="1" x14ac:dyDescent="0.25">
      <c r="A866" s="5" t="str">
        <f t="shared" si="94"/>
        <v>FAIR-D3</v>
      </c>
      <c r="B866" s="4">
        <f t="shared" si="95"/>
        <v>45173</v>
      </c>
      <c r="C866" s="9">
        <f t="shared" si="96"/>
        <v>0.36072916666666666</v>
      </c>
      <c r="D866" s="9">
        <f t="shared" si="97"/>
        <v>45173.360729166663</v>
      </c>
      <c r="E866" s="9" t="str">
        <f t="shared" si="99"/>
        <v>2023-09-04</v>
      </c>
      <c r="F866" s="10" t="s">
        <v>2309</v>
      </c>
      <c r="G866" s="10" t="str">
        <f t="shared" si="98"/>
        <v>FAIR-D3_2023-09-04_08-39-27</v>
      </c>
      <c r="H866" s="10">
        <v>196.541</v>
      </c>
      <c r="I866" s="6">
        <v>357033687</v>
      </c>
      <c r="J866" s="6" t="str">
        <f>IF(OR(COUNTIF(Monitoring!E:E, G866) &gt; 0, COUNTIF(Monitoring!H:H, G866) &gt; 0), "yes", "no")</f>
        <v>no</v>
      </c>
      <c r="K866" s="81" t="str">
        <f t="shared" si="100"/>
        <v>Z:\FAIR_Device_data\Experiment_AugSep_2023\Video_captures\FAIR-D3\Camera1\2023-09-04\FAIR-D3_2023-09-04_08-39-27.mp4</v>
      </c>
    </row>
    <row r="867" spans="1:11" ht="14.25" customHeight="1" x14ac:dyDescent="0.25">
      <c r="A867" s="5" t="str">
        <f t="shared" si="94"/>
        <v>FAIR-D3</v>
      </c>
      <c r="B867" s="4">
        <f t="shared" si="95"/>
        <v>45173</v>
      </c>
      <c r="C867" s="9">
        <f t="shared" si="96"/>
        <v>0.36478009259259259</v>
      </c>
      <c r="D867" s="9">
        <f t="shared" si="97"/>
        <v>45173.36478009259</v>
      </c>
      <c r="E867" s="9" t="str">
        <f t="shared" si="99"/>
        <v>2023-09-04</v>
      </c>
      <c r="F867" s="10" t="s">
        <v>2310</v>
      </c>
      <c r="G867" s="10" t="str">
        <f t="shared" si="98"/>
        <v>FAIR-D3_2023-09-04_08-45-17</v>
      </c>
      <c r="H867" s="10">
        <v>17.939</v>
      </c>
      <c r="I867" s="6">
        <v>29216316</v>
      </c>
      <c r="J867" s="6" t="str">
        <f>IF(OR(COUNTIF(Monitoring!E:E, G867) &gt; 0, COUNTIF(Monitoring!H:H, G867) &gt; 0), "yes", "no")</f>
        <v>no</v>
      </c>
      <c r="K867" s="81" t="str">
        <f t="shared" si="100"/>
        <v>Z:\FAIR_Device_data\Experiment_AugSep_2023\Video_captures\FAIR-D3\Camera1\2023-09-04\FAIR-D3_2023-09-04_08-45-17.mp4</v>
      </c>
    </row>
    <row r="868" spans="1:11" ht="14.25" customHeight="1" x14ac:dyDescent="0.25">
      <c r="A868" s="5" t="str">
        <f t="shared" si="94"/>
        <v>FAIR-D3</v>
      </c>
      <c r="B868" s="4">
        <f t="shared" si="95"/>
        <v>45173</v>
      </c>
      <c r="C868" s="9">
        <f t="shared" si="96"/>
        <v>0.36532407407407408</v>
      </c>
      <c r="D868" s="9">
        <f t="shared" si="97"/>
        <v>45173.365324074075</v>
      </c>
      <c r="E868" s="9" t="str">
        <f t="shared" si="99"/>
        <v>2023-09-04</v>
      </c>
      <c r="F868" s="10" t="s">
        <v>2311</v>
      </c>
      <c r="G868" s="10" t="str">
        <f t="shared" si="98"/>
        <v>FAIR-D3_2023-09-04_08-46-04</v>
      </c>
      <c r="H868" s="10">
        <v>17.693999999999999</v>
      </c>
      <c r="I868" s="6">
        <v>28543598</v>
      </c>
      <c r="J868" s="6" t="str">
        <f>IF(OR(COUNTIF(Monitoring!E:E, G868) &gt; 0, COUNTIF(Monitoring!H:H, G868) &gt; 0), "yes", "no")</f>
        <v>no</v>
      </c>
      <c r="K868" s="81" t="str">
        <f t="shared" si="100"/>
        <v>Z:\FAIR_Device_data\Experiment_AugSep_2023\Video_captures\FAIR-D3\Camera1\2023-09-04\FAIR-D3_2023-09-04_08-46-04.mp4</v>
      </c>
    </row>
    <row r="869" spans="1:11" ht="14.25" customHeight="1" x14ac:dyDescent="0.25">
      <c r="A869" s="5" t="str">
        <f t="shared" si="94"/>
        <v>FAIR-D3</v>
      </c>
      <c r="B869" s="4">
        <f t="shared" si="95"/>
        <v>45173</v>
      </c>
      <c r="C869" s="9">
        <f t="shared" si="96"/>
        <v>0.36607638888888888</v>
      </c>
      <c r="D869" s="9">
        <f t="shared" si="97"/>
        <v>45173.366076388891</v>
      </c>
      <c r="E869" s="9" t="str">
        <f t="shared" si="99"/>
        <v>2023-09-04</v>
      </c>
      <c r="F869" s="10" t="s">
        <v>2312</v>
      </c>
      <c r="G869" s="10" t="str">
        <f t="shared" si="98"/>
        <v>FAIR-D3_2023-09-04_08-47-09</v>
      </c>
      <c r="H869" s="10">
        <v>30.745999999999999</v>
      </c>
      <c r="I869" s="6">
        <v>57156862</v>
      </c>
      <c r="J869" s="6" t="str">
        <f>IF(OR(COUNTIF(Monitoring!E:E, G869) &gt; 0, COUNTIF(Monitoring!H:H, G869) &gt; 0), "yes", "no")</f>
        <v>no</v>
      </c>
      <c r="K869" s="81" t="str">
        <f t="shared" si="100"/>
        <v>Z:\FAIR_Device_data\Experiment_AugSep_2023\Video_captures\FAIR-D3\Camera1\2023-09-04\FAIR-D3_2023-09-04_08-47-09.mp4</v>
      </c>
    </row>
    <row r="870" spans="1:11" ht="14.25" customHeight="1" x14ac:dyDescent="0.25">
      <c r="A870" s="5" t="str">
        <f t="shared" si="94"/>
        <v>FAIR-D3</v>
      </c>
      <c r="B870" s="4">
        <f t="shared" si="95"/>
        <v>45173</v>
      </c>
      <c r="C870" s="9">
        <f t="shared" si="96"/>
        <v>0.36704861111111109</v>
      </c>
      <c r="D870" s="9">
        <f t="shared" si="97"/>
        <v>45173.367048611108</v>
      </c>
      <c r="E870" s="9" t="str">
        <f t="shared" si="99"/>
        <v>2023-09-04</v>
      </c>
      <c r="F870" s="10" t="s">
        <v>2313</v>
      </c>
      <c r="G870" s="10" t="str">
        <f t="shared" si="98"/>
        <v>FAIR-D3_2023-09-04_08-48-33</v>
      </c>
      <c r="H870" s="10">
        <v>138.35499999999999</v>
      </c>
      <c r="I870" s="6">
        <v>265013241</v>
      </c>
      <c r="J870" s="6" t="str">
        <f>IF(OR(COUNTIF(Monitoring!E:E, G870) &gt; 0, COUNTIF(Monitoring!H:H, G870) &gt; 0), "yes", "no")</f>
        <v>yes</v>
      </c>
      <c r="K870" s="81" t="str">
        <f t="shared" si="100"/>
        <v>Z:\FAIR_Device_data\Experiment_AugSep_2023\Video_captures\FAIR-D3\Camera1\2023-09-04\FAIR-D3_2023-09-04_08-48-33.mp4</v>
      </c>
    </row>
    <row r="871" spans="1:11" ht="14.25" customHeight="1" x14ac:dyDescent="0.25">
      <c r="A871" s="5" t="str">
        <f t="shared" si="94"/>
        <v>FAIR-D3</v>
      </c>
      <c r="B871" s="4">
        <f t="shared" si="95"/>
        <v>45173</v>
      </c>
      <c r="C871" s="9">
        <f t="shared" si="96"/>
        <v>0.37775462962962963</v>
      </c>
      <c r="D871" s="9">
        <f t="shared" si="97"/>
        <v>45173.377754629626</v>
      </c>
      <c r="E871" s="9" t="str">
        <f t="shared" si="99"/>
        <v>2023-09-04</v>
      </c>
      <c r="F871" s="10" t="s">
        <v>2314</v>
      </c>
      <c r="G871" s="10" t="str">
        <f t="shared" si="98"/>
        <v>FAIR-D3_2023-09-04_09-03-58</v>
      </c>
      <c r="H871" s="10">
        <v>11.06</v>
      </c>
      <c r="I871" s="6">
        <v>18046345</v>
      </c>
      <c r="J871" s="6" t="str">
        <f>IF(OR(COUNTIF(Monitoring!E:E, G871) &gt; 0, COUNTIF(Monitoring!H:H, G871) &gt; 0), "yes", "no")</f>
        <v>no</v>
      </c>
      <c r="K871" s="81" t="str">
        <f t="shared" si="100"/>
        <v>Z:\FAIR_Device_data\Experiment_AugSep_2023\Video_captures\FAIR-D3\Camera1\2023-09-04\FAIR-D3_2023-09-04_09-03-58.mp4</v>
      </c>
    </row>
    <row r="872" spans="1:11" ht="14.25" customHeight="1" x14ac:dyDescent="0.25">
      <c r="A872" s="5" t="str">
        <f t="shared" si="94"/>
        <v>FAIR-D3</v>
      </c>
      <c r="B872" s="4">
        <f t="shared" si="95"/>
        <v>45173</v>
      </c>
      <c r="C872" s="9">
        <f t="shared" si="96"/>
        <v>0.38276620370370368</v>
      </c>
      <c r="D872" s="9">
        <f t="shared" si="97"/>
        <v>45173.3827662037</v>
      </c>
      <c r="E872" s="9" t="str">
        <f t="shared" si="99"/>
        <v>2023-09-04</v>
      </c>
      <c r="F872" s="10" t="s">
        <v>2315</v>
      </c>
      <c r="G872" s="10" t="str">
        <f t="shared" si="98"/>
        <v>FAIR-D3_2023-09-04_09-11-11</v>
      </c>
      <c r="H872" s="10">
        <v>60.945</v>
      </c>
      <c r="I872" s="6">
        <v>113716695</v>
      </c>
      <c r="J872" s="6" t="str">
        <f>IF(OR(COUNTIF(Monitoring!E:E, G872) &gt; 0, COUNTIF(Monitoring!H:H, G872) &gt; 0), "yes", "no")</f>
        <v>yes</v>
      </c>
      <c r="K872" s="81" t="str">
        <f t="shared" si="100"/>
        <v>Z:\FAIR_Device_data\Experiment_AugSep_2023\Video_captures\FAIR-D3\Camera1\2023-09-04\FAIR-D3_2023-09-04_09-11-11.mp4</v>
      </c>
    </row>
    <row r="873" spans="1:11" ht="14.25" customHeight="1" x14ac:dyDescent="0.25">
      <c r="A873" s="5" t="str">
        <f t="shared" si="94"/>
        <v>FAIR-D3</v>
      </c>
      <c r="B873" s="4">
        <f t="shared" si="95"/>
        <v>45173</v>
      </c>
      <c r="C873" s="9">
        <f t="shared" si="96"/>
        <v>0.39759259259259261</v>
      </c>
      <c r="D873" s="9">
        <f t="shared" si="97"/>
        <v>45173.397592592592</v>
      </c>
      <c r="E873" s="9" t="str">
        <f t="shared" si="99"/>
        <v>2023-09-04</v>
      </c>
      <c r="F873" s="10" t="s">
        <v>2316</v>
      </c>
      <c r="G873" s="10" t="str">
        <f t="shared" si="98"/>
        <v>FAIR-D3_2023-09-04_09-32-32</v>
      </c>
      <c r="H873" s="10">
        <v>13.555999999999999</v>
      </c>
      <c r="I873" s="6">
        <v>22539527</v>
      </c>
      <c r="J873" s="6" t="str">
        <f>IF(OR(COUNTIF(Monitoring!E:E, G873) &gt; 0, COUNTIF(Monitoring!H:H, G873) &gt; 0), "yes", "no")</f>
        <v>yes</v>
      </c>
      <c r="K873" s="81" t="str">
        <f t="shared" si="100"/>
        <v>Z:\FAIR_Device_data\Experiment_AugSep_2023\Video_captures\FAIR-D3\Camera1\2023-09-04\FAIR-D3_2023-09-04_09-32-32.mp4</v>
      </c>
    </row>
    <row r="874" spans="1:11" ht="14.25" customHeight="1" x14ac:dyDescent="0.25">
      <c r="A874" s="5" t="str">
        <f t="shared" si="94"/>
        <v>FAIR-D3</v>
      </c>
      <c r="B874" s="4">
        <f t="shared" si="95"/>
        <v>45173</v>
      </c>
      <c r="C874" s="9">
        <f t="shared" si="96"/>
        <v>0.40636574074074072</v>
      </c>
      <c r="D874" s="9">
        <f t="shared" si="97"/>
        <v>45173.406365740739</v>
      </c>
      <c r="E874" s="9" t="str">
        <f t="shared" si="99"/>
        <v>2023-09-04</v>
      </c>
      <c r="F874" s="10" t="s">
        <v>2317</v>
      </c>
      <c r="G874" s="10" t="str">
        <f t="shared" si="98"/>
        <v>FAIR-D3_2023-09-04_09-45-10</v>
      </c>
      <c r="H874" s="10">
        <v>12.180999999999999</v>
      </c>
      <c r="I874" s="6">
        <v>20361340</v>
      </c>
      <c r="J874" s="6" t="str">
        <f>IF(OR(COUNTIF(Monitoring!E:E, G874) &gt; 0, COUNTIF(Monitoring!H:H, G874) &gt; 0), "yes", "no")</f>
        <v>no</v>
      </c>
      <c r="K874" s="81" t="str">
        <f t="shared" si="100"/>
        <v>Z:\FAIR_Device_data\Experiment_AugSep_2023\Video_captures\FAIR-D3\Camera1\2023-09-04\FAIR-D3_2023-09-04_09-45-10.mp4</v>
      </c>
    </row>
    <row r="875" spans="1:11" ht="14.25" customHeight="1" x14ac:dyDescent="0.25">
      <c r="A875" s="5" t="str">
        <f t="shared" si="94"/>
        <v>FAIR-D3</v>
      </c>
      <c r="B875" s="4">
        <f t="shared" si="95"/>
        <v>45173</v>
      </c>
      <c r="C875" s="9">
        <f t="shared" si="96"/>
        <v>0.40817129629629628</v>
      </c>
      <c r="D875" s="9">
        <f t="shared" si="97"/>
        <v>45173.408171296294</v>
      </c>
      <c r="E875" s="9" t="str">
        <f t="shared" si="99"/>
        <v>2023-09-04</v>
      </c>
      <c r="F875" s="10" t="s">
        <v>2318</v>
      </c>
      <c r="G875" s="10" t="str">
        <f t="shared" si="98"/>
        <v>FAIR-D3_2023-09-04_09-47-46</v>
      </c>
      <c r="H875" s="10">
        <v>59.268999999999998</v>
      </c>
      <c r="I875" s="6">
        <v>107648768</v>
      </c>
      <c r="J875" s="6" t="str">
        <f>IF(OR(COUNTIF(Monitoring!E:E, G875) &gt; 0, COUNTIF(Monitoring!H:H, G875) &gt; 0), "yes", "no")</f>
        <v>no</v>
      </c>
      <c r="K875" s="81" t="str">
        <f t="shared" si="100"/>
        <v>Z:\FAIR_Device_data\Experiment_AugSep_2023\Video_captures\FAIR-D3\Camera1\2023-09-04\FAIR-D3_2023-09-04_09-47-46.mp4</v>
      </c>
    </row>
    <row r="876" spans="1:11" ht="14.25" customHeight="1" x14ac:dyDescent="0.25">
      <c r="A876" s="5" t="str">
        <f t="shared" si="94"/>
        <v>FAIR-D3</v>
      </c>
      <c r="B876" s="4">
        <f t="shared" si="95"/>
        <v>45173</v>
      </c>
      <c r="C876" s="9">
        <f t="shared" si="96"/>
        <v>0.40952546296296294</v>
      </c>
      <c r="D876" s="9">
        <f t="shared" si="97"/>
        <v>45173.409525462965</v>
      </c>
      <c r="E876" s="9" t="str">
        <f t="shared" si="99"/>
        <v>2023-09-04</v>
      </c>
      <c r="F876" s="10" t="s">
        <v>2319</v>
      </c>
      <c r="G876" s="10" t="str">
        <f t="shared" si="98"/>
        <v>FAIR-D3_2023-09-04_09-49-43</v>
      </c>
      <c r="H876" s="10">
        <v>13.923</v>
      </c>
      <c r="I876" s="6">
        <v>23614882</v>
      </c>
      <c r="J876" s="6" t="str">
        <f>IF(OR(COUNTIF(Monitoring!E:E, G876) &gt; 0, COUNTIF(Monitoring!H:H, G876) &gt; 0), "yes", "no")</f>
        <v>no</v>
      </c>
      <c r="K876" s="81" t="str">
        <f t="shared" si="100"/>
        <v>Z:\FAIR_Device_data\Experiment_AugSep_2023\Video_captures\FAIR-D3\Camera1\2023-09-04\FAIR-D3_2023-09-04_09-49-43.mp4</v>
      </c>
    </row>
    <row r="877" spans="1:11" ht="14.25" customHeight="1" x14ac:dyDescent="0.25">
      <c r="A877" s="5" t="str">
        <f t="shared" si="94"/>
        <v>FAIR-D3</v>
      </c>
      <c r="B877" s="4">
        <f t="shared" si="95"/>
        <v>45173</v>
      </c>
      <c r="C877" s="9">
        <f t="shared" si="96"/>
        <v>0.41096064814814814</v>
      </c>
      <c r="D877" s="9">
        <f t="shared" si="97"/>
        <v>45173.410960648151</v>
      </c>
      <c r="E877" s="9" t="str">
        <f t="shared" si="99"/>
        <v>2023-09-04</v>
      </c>
      <c r="F877" s="10" t="s">
        <v>2320</v>
      </c>
      <c r="G877" s="10" t="str">
        <f t="shared" si="98"/>
        <v>FAIR-D3_2023-09-04_09-51-47</v>
      </c>
      <c r="H877" s="10">
        <v>12.912000000000001</v>
      </c>
      <c r="I877" s="6">
        <v>21725838</v>
      </c>
      <c r="J877" s="6" t="str">
        <f>IF(OR(COUNTIF(Monitoring!E:E, G877) &gt; 0, COUNTIF(Monitoring!H:H, G877) &gt; 0), "yes", "no")</f>
        <v>no</v>
      </c>
      <c r="K877" s="81" t="str">
        <f t="shared" si="100"/>
        <v>Z:\FAIR_Device_data\Experiment_AugSep_2023\Video_captures\FAIR-D3\Camera1\2023-09-04\FAIR-D3_2023-09-04_09-51-47.mp4</v>
      </c>
    </row>
    <row r="878" spans="1:11" ht="14.25" customHeight="1" x14ac:dyDescent="0.25">
      <c r="A878" s="5" t="str">
        <f t="shared" si="94"/>
        <v>FAIR-D3</v>
      </c>
      <c r="B878" s="4">
        <f t="shared" si="95"/>
        <v>45173</v>
      </c>
      <c r="C878" s="9">
        <f t="shared" si="96"/>
        <v>0.42511574074074077</v>
      </c>
      <c r="D878" s="9">
        <f t="shared" si="97"/>
        <v>45173.425115740742</v>
      </c>
      <c r="E878" s="9" t="str">
        <f t="shared" si="99"/>
        <v>2023-09-04</v>
      </c>
      <c r="F878" s="10" t="s">
        <v>2321</v>
      </c>
      <c r="G878" s="10" t="str">
        <f t="shared" si="98"/>
        <v>FAIR-D3_2023-09-04_10-12-10</v>
      </c>
      <c r="H878" s="10">
        <v>11.14</v>
      </c>
      <c r="I878" s="6">
        <v>18240524</v>
      </c>
      <c r="J878" s="6" t="str">
        <f>IF(OR(COUNTIF(Monitoring!E:E, G878) &gt; 0, COUNTIF(Monitoring!H:H, G878) &gt; 0), "yes", "no")</f>
        <v>yes</v>
      </c>
      <c r="K878" s="81" t="str">
        <f t="shared" si="100"/>
        <v>Z:\FAIR_Device_data\Experiment_AugSep_2023\Video_captures\FAIR-D3\Camera1\2023-09-04\FAIR-D3_2023-09-04_10-12-10.mp4</v>
      </c>
    </row>
    <row r="879" spans="1:11" ht="14.25" customHeight="1" x14ac:dyDescent="0.25">
      <c r="A879" s="5" t="str">
        <f t="shared" si="94"/>
        <v>FAIR-D3</v>
      </c>
      <c r="B879" s="4">
        <f t="shared" si="95"/>
        <v>45173</v>
      </c>
      <c r="C879" s="9">
        <f t="shared" si="96"/>
        <v>0.55276620370370366</v>
      </c>
      <c r="D879" s="9">
        <f t="shared" si="97"/>
        <v>45173.552766203706</v>
      </c>
      <c r="E879" s="9" t="str">
        <f t="shared" si="99"/>
        <v>2023-09-04</v>
      </c>
      <c r="F879" s="10" t="s">
        <v>2322</v>
      </c>
      <c r="G879" s="10" t="str">
        <f t="shared" si="98"/>
        <v>FAIR-D3_2023-09-04_13-15-59</v>
      </c>
      <c r="H879" s="10">
        <v>22.158000000000001</v>
      </c>
      <c r="I879" s="6">
        <v>36869063</v>
      </c>
      <c r="J879" s="6" t="str">
        <f>IF(OR(COUNTIF(Monitoring!E:E, G879) &gt; 0, COUNTIF(Monitoring!H:H, G879) &gt; 0), "yes", "no")</f>
        <v>no</v>
      </c>
      <c r="K879" s="81" t="str">
        <f t="shared" si="100"/>
        <v>Z:\FAIR_Device_data\Experiment_AugSep_2023\Video_captures\FAIR-D3\Camera1\2023-09-04\FAIR-D3_2023-09-04_13-15-59.mp4</v>
      </c>
    </row>
    <row r="880" spans="1:11" ht="14.25" customHeight="1" x14ac:dyDescent="0.25">
      <c r="A880" s="5" t="str">
        <f t="shared" si="94"/>
        <v>FAIR-D3</v>
      </c>
      <c r="B880" s="4">
        <f t="shared" si="95"/>
        <v>45173</v>
      </c>
      <c r="C880" s="9">
        <f t="shared" si="96"/>
        <v>0.55358796296296298</v>
      </c>
      <c r="D880" s="9">
        <f t="shared" si="97"/>
        <v>45173.553587962961</v>
      </c>
      <c r="E880" s="9" t="str">
        <f t="shared" si="99"/>
        <v>2023-09-04</v>
      </c>
      <c r="F880" s="10" t="s">
        <v>2323</v>
      </c>
      <c r="G880" s="10" t="str">
        <f t="shared" si="98"/>
        <v>FAIR-D3_2023-09-04_13-17-10</v>
      </c>
      <c r="H880" s="10">
        <v>22.335000000000001</v>
      </c>
      <c r="I880" s="6">
        <v>39092214</v>
      </c>
      <c r="J880" s="6" t="str">
        <f>IF(OR(COUNTIF(Monitoring!E:E, G880) &gt; 0, COUNTIF(Monitoring!H:H, G880) &gt; 0), "yes", "no")</f>
        <v>no</v>
      </c>
      <c r="K880" s="81" t="str">
        <f t="shared" si="100"/>
        <v>Z:\FAIR_Device_data\Experiment_AugSep_2023\Video_captures\FAIR-D3\Camera1\2023-09-04\FAIR-D3_2023-09-04_13-17-10.mp4</v>
      </c>
    </row>
    <row r="881" spans="1:11" ht="14.25" customHeight="1" x14ac:dyDescent="0.25">
      <c r="A881" s="5" t="str">
        <f t="shared" si="94"/>
        <v>FAIR-D3</v>
      </c>
      <c r="B881" s="4">
        <f t="shared" si="95"/>
        <v>45173</v>
      </c>
      <c r="C881" s="9">
        <f t="shared" si="96"/>
        <v>0.5552893518518518</v>
      </c>
      <c r="D881" s="9">
        <f t="shared" si="97"/>
        <v>45173.555289351854</v>
      </c>
      <c r="E881" s="9" t="str">
        <f t="shared" si="99"/>
        <v>2023-09-04</v>
      </c>
      <c r="F881" s="10" t="s">
        <v>2324</v>
      </c>
      <c r="G881" s="10" t="str">
        <f t="shared" si="98"/>
        <v>FAIR-D3_2023-09-04_13-19-37</v>
      </c>
      <c r="H881" s="10">
        <v>10.956</v>
      </c>
      <c r="I881" s="6">
        <v>18202216</v>
      </c>
      <c r="J881" s="6" t="str">
        <f>IF(OR(COUNTIF(Monitoring!E:E, G881) &gt; 0, COUNTIF(Monitoring!H:H, G881) &gt; 0), "yes", "no")</f>
        <v>no</v>
      </c>
      <c r="K881" s="81" t="str">
        <f t="shared" si="100"/>
        <v>Z:\FAIR_Device_data\Experiment_AugSep_2023\Video_captures\FAIR-D3\Camera1\2023-09-04\FAIR-D3_2023-09-04_13-19-37.mp4</v>
      </c>
    </row>
    <row r="882" spans="1:11" ht="14.25" customHeight="1" x14ac:dyDescent="0.25">
      <c r="A882" s="5" t="str">
        <f t="shared" si="94"/>
        <v>FAIR-D3</v>
      </c>
      <c r="B882" s="4">
        <f t="shared" si="95"/>
        <v>45173</v>
      </c>
      <c r="C882" s="9">
        <f t="shared" si="96"/>
        <v>0.55681712962962959</v>
      </c>
      <c r="D882" s="9">
        <f t="shared" si="97"/>
        <v>45173.556817129633</v>
      </c>
      <c r="E882" s="9" t="str">
        <f t="shared" si="99"/>
        <v>2023-09-04</v>
      </c>
      <c r="F882" s="10" t="s">
        <v>2325</v>
      </c>
      <c r="G882" s="10" t="str">
        <f t="shared" si="98"/>
        <v>FAIR-D3_2023-09-04_13-21-49</v>
      </c>
      <c r="H882" s="10">
        <v>10.664999999999999</v>
      </c>
      <c r="I882" s="6">
        <v>17485353</v>
      </c>
      <c r="J882" s="6" t="str">
        <f>IF(OR(COUNTIF(Monitoring!E:E, G882) &gt; 0, COUNTIF(Monitoring!H:H, G882) &gt; 0), "yes", "no")</f>
        <v>no</v>
      </c>
      <c r="K882" s="81" t="str">
        <f t="shared" si="100"/>
        <v>Z:\FAIR_Device_data\Experiment_AugSep_2023\Video_captures\FAIR-D3\Camera1\2023-09-04\FAIR-D3_2023-09-04_13-21-49.mp4</v>
      </c>
    </row>
    <row r="883" spans="1:11" ht="14.25" customHeight="1" x14ac:dyDescent="0.25">
      <c r="A883" s="5" t="str">
        <f t="shared" si="94"/>
        <v>FAIR-D3</v>
      </c>
      <c r="B883" s="4">
        <f t="shared" si="95"/>
        <v>45173</v>
      </c>
      <c r="C883" s="9">
        <f t="shared" si="96"/>
        <v>0.57968750000000002</v>
      </c>
      <c r="D883" s="9">
        <f t="shared" si="97"/>
        <v>45173.579687500001</v>
      </c>
      <c r="E883" s="9" t="str">
        <f t="shared" si="99"/>
        <v>2023-09-04</v>
      </c>
      <c r="F883" s="10" t="s">
        <v>2326</v>
      </c>
      <c r="G883" s="10" t="str">
        <f t="shared" si="98"/>
        <v>FAIR-D3_2023-09-04_13-54-45</v>
      </c>
      <c r="H883" s="10">
        <v>15.571999999999999</v>
      </c>
      <c r="I883" s="6">
        <v>27836238</v>
      </c>
      <c r="J883" s="6" t="str">
        <f>IF(OR(COUNTIF(Monitoring!E:E, G883) &gt; 0, COUNTIF(Monitoring!H:H, G883) &gt; 0), "yes", "no")</f>
        <v>no</v>
      </c>
      <c r="K883" s="81" t="str">
        <f t="shared" si="100"/>
        <v>Z:\FAIR_Device_data\Experiment_AugSep_2023\Video_captures\FAIR-D3\Camera1\2023-09-04\FAIR-D3_2023-09-04_13-54-45.mp4</v>
      </c>
    </row>
    <row r="884" spans="1:11" ht="14.25" customHeight="1" x14ac:dyDescent="0.25">
      <c r="A884" s="5" t="str">
        <f t="shared" si="94"/>
        <v>FAIR-D3</v>
      </c>
      <c r="B884" s="4">
        <f t="shared" si="95"/>
        <v>45173</v>
      </c>
      <c r="C884" s="9">
        <f t="shared" si="96"/>
        <v>0.58086805555555554</v>
      </c>
      <c r="D884" s="9">
        <f t="shared" si="97"/>
        <v>45173.580868055556</v>
      </c>
      <c r="E884" s="9" t="str">
        <f t="shared" si="99"/>
        <v>2023-09-04</v>
      </c>
      <c r="F884" s="10" t="s">
        <v>2327</v>
      </c>
      <c r="G884" s="10" t="str">
        <f t="shared" si="98"/>
        <v>FAIR-D3_2023-09-04_13-56-27</v>
      </c>
      <c r="H884" s="10">
        <v>13.747999999999999</v>
      </c>
      <c r="I884" s="6">
        <v>24295435</v>
      </c>
      <c r="J884" s="6" t="str">
        <f>IF(OR(COUNTIF(Monitoring!E:E, G884) &gt; 0, COUNTIF(Monitoring!H:H, G884) &gt; 0), "yes", "no")</f>
        <v>no</v>
      </c>
      <c r="K884" s="81" t="str">
        <f t="shared" si="100"/>
        <v>Z:\FAIR_Device_data\Experiment_AugSep_2023\Video_captures\FAIR-D3\Camera1\2023-09-04\FAIR-D3_2023-09-04_13-56-27.mp4</v>
      </c>
    </row>
    <row r="885" spans="1:11" ht="14.25" customHeight="1" x14ac:dyDescent="0.25">
      <c r="A885" s="5" t="str">
        <f t="shared" si="94"/>
        <v>FAIR-D3</v>
      </c>
      <c r="B885" s="4">
        <f t="shared" si="95"/>
        <v>45173</v>
      </c>
      <c r="C885" s="9">
        <f t="shared" si="96"/>
        <v>0.58188657407407407</v>
      </c>
      <c r="D885" s="9">
        <f t="shared" si="97"/>
        <v>45173.581886574073</v>
      </c>
      <c r="E885" s="9" t="str">
        <f t="shared" si="99"/>
        <v>2023-09-04</v>
      </c>
      <c r="F885" s="10" t="s">
        <v>2328</v>
      </c>
      <c r="G885" s="10" t="str">
        <f t="shared" si="98"/>
        <v>FAIR-D3_2023-09-04_13-57-55</v>
      </c>
      <c r="H885" s="10">
        <v>20.271000000000001</v>
      </c>
      <c r="I885" s="6">
        <v>35233147</v>
      </c>
      <c r="J885" s="6" t="str">
        <f>IF(OR(COUNTIF(Monitoring!E:E, G885) &gt; 0, COUNTIF(Monitoring!H:H, G885) &gt; 0), "yes", "no")</f>
        <v>no</v>
      </c>
      <c r="K885" s="81" t="str">
        <f t="shared" si="100"/>
        <v>Z:\FAIR_Device_data\Experiment_AugSep_2023\Video_captures\FAIR-D3\Camera1\2023-09-04\FAIR-D3_2023-09-04_13-57-55.mp4</v>
      </c>
    </row>
    <row r="886" spans="1:11" ht="14.25" customHeight="1" x14ac:dyDescent="0.25">
      <c r="A886" s="5" t="str">
        <f t="shared" si="94"/>
        <v>FAIR-D3</v>
      </c>
      <c r="B886" s="4">
        <f t="shared" si="95"/>
        <v>45173</v>
      </c>
      <c r="C886" s="9">
        <f t="shared" si="96"/>
        <v>0.59464120370370366</v>
      </c>
      <c r="D886" s="9">
        <f t="shared" si="97"/>
        <v>45173.594641203701</v>
      </c>
      <c r="E886" s="9" t="str">
        <f t="shared" si="99"/>
        <v>2023-09-04</v>
      </c>
      <c r="F886" s="10" t="s">
        <v>2329</v>
      </c>
      <c r="G886" s="10" t="str">
        <f t="shared" si="98"/>
        <v>FAIR-D3_2023-09-04_14-16-17</v>
      </c>
      <c r="H886" s="10">
        <v>10.71</v>
      </c>
      <c r="I886" s="6">
        <v>17692160</v>
      </c>
      <c r="J886" s="6" t="str">
        <f>IF(OR(COUNTIF(Monitoring!E:E, G886) &gt; 0, COUNTIF(Monitoring!H:H, G886) &gt; 0), "yes", "no")</f>
        <v>no</v>
      </c>
      <c r="K886" s="81" t="str">
        <f t="shared" si="100"/>
        <v>Z:\FAIR_Device_data\Experiment_AugSep_2023\Video_captures\FAIR-D3\Camera1\2023-09-04\FAIR-D3_2023-09-04_14-16-17.mp4</v>
      </c>
    </row>
    <row r="887" spans="1:11" ht="14.25" customHeight="1" x14ac:dyDescent="0.25">
      <c r="A887" s="5" t="str">
        <f t="shared" si="94"/>
        <v>FAIR-D3</v>
      </c>
      <c r="B887" s="4">
        <f t="shared" si="95"/>
        <v>45173</v>
      </c>
      <c r="C887" s="9">
        <f t="shared" si="96"/>
        <v>0.7121643518518519</v>
      </c>
      <c r="D887" s="9">
        <f t="shared" si="97"/>
        <v>45173.712164351855</v>
      </c>
      <c r="E887" s="9" t="str">
        <f t="shared" si="99"/>
        <v>2023-09-04</v>
      </c>
      <c r="F887" s="10" t="s">
        <v>2330</v>
      </c>
      <c r="G887" s="10" t="str">
        <f t="shared" si="98"/>
        <v>FAIR-D3_2023-09-04_17-05-31</v>
      </c>
      <c r="H887" s="10">
        <v>14.321999999999999</v>
      </c>
      <c r="I887" s="6">
        <v>24538432</v>
      </c>
      <c r="J887" s="6" t="str">
        <f>IF(OR(COUNTIF(Monitoring!E:E, G887) &gt; 0, COUNTIF(Monitoring!H:H, G887) &gt; 0), "yes", "no")</f>
        <v>no</v>
      </c>
      <c r="K887" s="81" t="str">
        <f t="shared" si="100"/>
        <v>Z:\FAIR_Device_data\Experiment_AugSep_2023\Video_captures\FAIR-D3\Camera1\2023-09-04\FAIR-D3_2023-09-04_17-05-31.mp4</v>
      </c>
    </row>
    <row r="888" spans="1:11" ht="14.25" customHeight="1" x14ac:dyDescent="0.25">
      <c r="A888" s="5" t="str">
        <f t="shared" si="94"/>
        <v>FAIR-D3</v>
      </c>
      <c r="B888" s="4">
        <f t="shared" si="95"/>
        <v>45173</v>
      </c>
      <c r="C888" s="9">
        <f t="shared" si="96"/>
        <v>0.72368055555555555</v>
      </c>
      <c r="D888" s="9">
        <f t="shared" si="97"/>
        <v>45173.723680555559</v>
      </c>
      <c r="E888" s="9" t="str">
        <f t="shared" si="99"/>
        <v>2023-09-04</v>
      </c>
      <c r="F888" s="10" t="s">
        <v>2331</v>
      </c>
      <c r="G888" s="10" t="str">
        <f t="shared" si="98"/>
        <v>FAIR-D3_2023-09-04_17-22-06</v>
      </c>
      <c r="H888" s="10">
        <v>48.033999999999999</v>
      </c>
      <c r="I888" s="6">
        <v>85357608</v>
      </c>
      <c r="J888" s="6" t="str">
        <f>IF(OR(COUNTIF(Monitoring!E:E, G888) &gt; 0, COUNTIF(Monitoring!H:H, G888) &gt; 0), "yes", "no")</f>
        <v>yes</v>
      </c>
      <c r="K888" s="81" t="str">
        <f t="shared" si="100"/>
        <v>Z:\FAIR_Device_data\Experiment_AugSep_2023\Video_captures\FAIR-D3\Camera1\2023-09-04\FAIR-D3_2023-09-04_17-22-06.mp4</v>
      </c>
    </row>
    <row r="889" spans="1:11" ht="14.25" customHeight="1" x14ac:dyDescent="0.25">
      <c r="A889" s="5" t="str">
        <f t="shared" si="94"/>
        <v>FAIR-D3</v>
      </c>
      <c r="B889" s="4">
        <f t="shared" si="95"/>
        <v>45173</v>
      </c>
      <c r="C889" s="9">
        <f t="shared" si="96"/>
        <v>0.74004629629629626</v>
      </c>
      <c r="D889" s="9">
        <f t="shared" si="97"/>
        <v>45173.740046296298</v>
      </c>
      <c r="E889" s="9" t="str">
        <f t="shared" si="99"/>
        <v>2023-09-04</v>
      </c>
      <c r="F889" s="10" t="s">
        <v>2332</v>
      </c>
      <c r="G889" s="10" t="str">
        <f t="shared" si="98"/>
        <v>FAIR-D3_2023-09-04_17-45-40</v>
      </c>
      <c r="H889" s="10">
        <v>18.658999999999999</v>
      </c>
      <c r="I889" s="6">
        <v>32075099</v>
      </c>
      <c r="J889" s="6" t="str">
        <f>IF(OR(COUNTIF(Monitoring!E:E, G889) &gt; 0, COUNTIF(Monitoring!H:H, G889) &gt; 0), "yes", "no")</f>
        <v>no</v>
      </c>
      <c r="K889" s="81" t="str">
        <f t="shared" si="100"/>
        <v>Z:\FAIR_Device_data\Experiment_AugSep_2023\Video_captures\FAIR-D3\Camera1\2023-09-04\FAIR-D3_2023-09-04_17-45-40.mp4</v>
      </c>
    </row>
    <row r="890" spans="1:11" ht="14.25" customHeight="1" x14ac:dyDescent="0.25">
      <c r="A890" s="5" t="str">
        <f t="shared" si="94"/>
        <v>FAIR-D3</v>
      </c>
      <c r="B890" s="4">
        <f t="shared" si="95"/>
        <v>45173</v>
      </c>
      <c r="C890" s="9">
        <f t="shared" si="96"/>
        <v>0.75248842592592591</v>
      </c>
      <c r="D890" s="9">
        <f t="shared" si="97"/>
        <v>45173.752488425926</v>
      </c>
      <c r="E890" s="9" t="str">
        <f t="shared" si="99"/>
        <v>2023-09-04</v>
      </c>
      <c r="F890" s="10" t="s">
        <v>2333</v>
      </c>
      <c r="G890" s="10" t="str">
        <f t="shared" si="98"/>
        <v>FAIR-D3_2023-09-04_18-03-35</v>
      </c>
      <c r="H890" s="10">
        <v>17.402999999999999</v>
      </c>
      <c r="I890" s="6">
        <v>31446563</v>
      </c>
      <c r="J890" s="6" t="str">
        <f>IF(OR(COUNTIF(Monitoring!E:E, G890) &gt; 0, COUNTIF(Monitoring!H:H, G890) &gt; 0), "yes", "no")</f>
        <v>yes</v>
      </c>
      <c r="K890" s="81" t="str">
        <f t="shared" si="100"/>
        <v>Z:\FAIR_Device_data\Experiment_AugSep_2023\Video_captures\FAIR-D3\Camera1\2023-09-04\FAIR-D3_2023-09-04_18-03-35.mp4</v>
      </c>
    </row>
    <row r="891" spans="1:11" ht="14.25" customHeight="1" x14ac:dyDescent="0.25">
      <c r="A891" s="5" t="str">
        <f t="shared" si="94"/>
        <v>FAIR-D3</v>
      </c>
      <c r="B891" s="4">
        <f t="shared" si="95"/>
        <v>45181</v>
      </c>
      <c r="C891" s="9">
        <f t="shared" si="96"/>
        <v>0.39103009259259258</v>
      </c>
      <c r="D891" s="9">
        <f t="shared" si="97"/>
        <v>45181.391030092593</v>
      </c>
      <c r="E891" s="9" t="str">
        <f t="shared" si="99"/>
        <v>2023-09-12</v>
      </c>
      <c r="F891" s="10" t="s">
        <v>2334</v>
      </c>
      <c r="G891" s="10" t="str">
        <f t="shared" si="98"/>
        <v>FAIR-D3_2023-09-12_09-23-05</v>
      </c>
      <c r="H891" s="10">
        <v>110.717</v>
      </c>
      <c r="I891" s="6">
        <v>206503756</v>
      </c>
      <c r="J891" s="6" t="str">
        <f>IF(OR(COUNTIF(Monitoring!E:E, G891) &gt; 0, COUNTIF(Monitoring!H:H, G891) &gt; 0), "yes", "no")</f>
        <v>yes</v>
      </c>
      <c r="K891" s="81" t="str">
        <f t="shared" si="100"/>
        <v>Z:\FAIR_Device_data\Experiment_AugSep_2023\Video_captures\FAIR-D3\Camera1\2023-09-12\FAIR-D3_2023-09-12_09-23-05.mp4</v>
      </c>
    </row>
    <row r="892" spans="1:11" ht="14.25" customHeight="1" x14ac:dyDescent="0.25">
      <c r="A892" s="5" t="str">
        <f t="shared" si="94"/>
        <v>FAIR-D3</v>
      </c>
      <c r="B892" s="4">
        <f t="shared" si="95"/>
        <v>45181</v>
      </c>
      <c r="C892" s="9">
        <f t="shared" si="96"/>
        <v>0.40572916666666664</v>
      </c>
      <c r="D892" s="9">
        <f t="shared" si="97"/>
        <v>45181.405729166669</v>
      </c>
      <c r="E892" s="9" t="str">
        <f t="shared" si="99"/>
        <v>2023-09-12</v>
      </c>
      <c r="F892" s="10" t="s">
        <v>2335</v>
      </c>
      <c r="G892" s="10" t="str">
        <f t="shared" si="98"/>
        <v>FAIR-D3_2023-09-12_09-44-15</v>
      </c>
      <c r="H892" s="10">
        <v>11.862</v>
      </c>
      <c r="I892" s="6">
        <v>19436154</v>
      </c>
      <c r="J892" s="6" t="str">
        <f>IF(OR(COUNTIF(Monitoring!E:E, G892) &gt; 0, COUNTIF(Monitoring!H:H, G892) &gt; 0), "yes", "no")</f>
        <v>yes</v>
      </c>
      <c r="K892" s="81" t="str">
        <f t="shared" si="100"/>
        <v>Z:\FAIR_Device_data\Experiment_AugSep_2023\Video_captures\FAIR-D3\Camera1\2023-09-12\FAIR-D3_2023-09-12_09-44-15.mp4</v>
      </c>
    </row>
    <row r="893" spans="1:11" ht="14.25" customHeight="1" x14ac:dyDescent="0.25">
      <c r="A893" s="5" t="str">
        <f t="shared" si="94"/>
        <v>FAIR-D3</v>
      </c>
      <c r="B893" s="4">
        <f t="shared" si="95"/>
        <v>45181</v>
      </c>
      <c r="C893" s="9">
        <f t="shared" si="96"/>
        <v>0.5305671296296296</v>
      </c>
      <c r="D893" s="9">
        <f t="shared" si="97"/>
        <v>45181.53056712963</v>
      </c>
      <c r="E893" s="9" t="str">
        <f t="shared" si="99"/>
        <v>2023-09-12</v>
      </c>
      <c r="F893" s="10" t="s">
        <v>2336</v>
      </c>
      <c r="G893" s="10" t="str">
        <f t="shared" si="98"/>
        <v>FAIR-D3_2023-09-12_12-44-01</v>
      </c>
      <c r="H893" s="10">
        <v>37.968000000000004</v>
      </c>
      <c r="I893" s="6">
        <v>72054005</v>
      </c>
      <c r="J893" s="6" t="str">
        <f>IF(OR(COUNTIF(Monitoring!E:E, G893) &gt; 0, COUNTIF(Monitoring!H:H, G893) &gt; 0), "yes", "no")</f>
        <v>yes</v>
      </c>
      <c r="K893" s="81" t="str">
        <f t="shared" si="100"/>
        <v>Z:\FAIR_Device_data\Experiment_AugSep_2023\Video_captures\FAIR-D3\Camera1\2023-09-12\FAIR-D3_2023-09-12_12-44-01.mp4</v>
      </c>
    </row>
    <row r="894" spans="1:11" ht="14.25" customHeight="1" x14ac:dyDescent="0.25">
      <c r="A894" s="5" t="str">
        <f t="shared" si="94"/>
        <v>FAIR-D3</v>
      </c>
      <c r="B894" s="4">
        <f t="shared" si="95"/>
        <v>45181</v>
      </c>
      <c r="C894" s="9">
        <f t="shared" si="96"/>
        <v>0.53819444444444442</v>
      </c>
      <c r="D894" s="9">
        <f t="shared" si="97"/>
        <v>45181.538194444445</v>
      </c>
      <c r="E894" s="9" t="str">
        <f t="shared" si="99"/>
        <v>2023-09-12</v>
      </c>
      <c r="F894" s="10" t="s">
        <v>2337</v>
      </c>
      <c r="G894" s="10" t="str">
        <f t="shared" si="98"/>
        <v>FAIR-D3_2023-09-12_12-55-00</v>
      </c>
      <c r="H894" s="10">
        <v>11.571</v>
      </c>
      <c r="I894" s="6">
        <v>19153786</v>
      </c>
      <c r="J894" s="6" t="str">
        <f>IF(OR(COUNTIF(Monitoring!E:E, G894) &gt; 0, COUNTIF(Monitoring!H:H, G894) &gt; 0), "yes", "no")</f>
        <v>yes</v>
      </c>
      <c r="K894" s="81" t="str">
        <f t="shared" si="100"/>
        <v>Z:\FAIR_Device_data\Experiment_AugSep_2023\Video_captures\FAIR-D3\Camera1\2023-09-12\FAIR-D3_2023-09-12_12-55-00.mp4</v>
      </c>
    </row>
    <row r="895" spans="1:11" ht="14.25" customHeight="1" x14ac:dyDescent="0.25">
      <c r="A895" s="5" t="str">
        <f t="shared" si="94"/>
        <v>FAIR-D3</v>
      </c>
      <c r="B895" s="4">
        <f t="shared" si="95"/>
        <v>45181</v>
      </c>
      <c r="C895" s="9">
        <f t="shared" si="96"/>
        <v>0.71803240740740737</v>
      </c>
      <c r="D895" s="9">
        <f t="shared" si="97"/>
        <v>45181.718032407407</v>
      </c>
      <c r="E895" s="9" t="str">
        <f t="shared" si="99"/>
        <v>2023-09-12</v>
      </c>
      <c r="F895" s="10" t="s">
        <v>2338</v>
      </c>
      <c r="G895" s="10" t="str">
        <f t="shared" si="98"/>
        <v>FAIR-D3_2023-09-12_17-13-58</v>
      </c>
      <c r="H895" s="10">
        <v>73.358999999999995</v>
      </c>
      <c r="I895" s="6">
        <v>133509422</v>
      </c>
      <c r="J895" s="6" t="str">
        <f>IF(OR(COUNTIF(Monitoring!E:E, G895) &gt; 0, COUNTIF(Monitoring!H:H, G895) &gt; 0), "yes", "no")</f>
        <v>yes</v>
      </c>
      <c r="K895" s="81" t="str">
        <f t="shared" si="100"/>
        <v>Z:\FAIR_Device_data\Experiment_AugSep_2023\Video_captures\FAIR-D3\Camera1\2023-09-12\FAIR-D3_2023-09-12_17-13-58.mp4</v>
      </c>
    </row>
    <row r="896" spans="1:11" ht="14.25" customHeight="1" x14ac:dyDescent="0.25">
      <c r="A896" s="5" t="str">
        <f t="shared" si="94"/>
        <v>FAIR-D3</v>
      </c>
      <c r="B896" s="4">
        <f t="shared" si="95"/>
        <v>45181</v>
      </c>
      <c r="C896" s="9">
        <f t="shared" si="96"/>
        <v>0.75675925925925924</v>
      </c>
      <c r="D896" s="9">
        <f t="shared" si="97"/>
        <v>45181.75675925926</v>
      </c>
      <c r="E896" s="9" t="str">
        <f t="shared" si="99"/>
        <v>2023-09-12</v>
      </c>
      <c r="F896" s="10" t="s">
        <v>2339</v>
      </c>
      <c r="G896" s="10" t="str">
        <f t="shared" si="98"/>
        <v>FAIR-D3_2023-09-12_18-09-44</v>
      </c>
      <c r="H896" s="10">
        <v>48.441000000000003</v>
      </c>
      <c r="I896" s="6">
        <v>82557471</v>
      </c>
      <c r="J896" s="6" t="str">
        <f>IF(OR(COUNTIF(Monitoring!E:E, G896) &gt; 0, COUNTIF(Monitoring!H:H, G896) &gt; 0), "yes", "no")</f>
        <v>yes</v>
      </c>
      <c r="K896" s="81" t="str">
        <f t="shared" si="100"/>
        <v>Z:\FAIR_Device_data\Experiment_AugSep_2023\Video_captures\FAIR-D3\Camera1\2023-09-12\FAIR-D3_2023-09-12_18-09-44.mp4</v>
      </c>
    </row>
    <row r="897" spans="1:11" ht="14.25" customHeight="1" x14ac:dyDescent="0.25">
      <c r="A897" s="5" t="str">
        <f t="shared" si="94"/>
        <v>FAIR-D3</v>
      </c>
      <c r="B897" s="4">
        <f t="shared" si="95"/>
        <v>45182</v>
      </c>
      <c r="C897" s="9">
        <f t="shared" si="96"/>
        <v>0.29326388888888888</v>
      </c>
      <c r="D897" s="9">
        <f t="shared" si="97"/>
        <v>45182.293263888889</v>
      </c>
      <c r="E897" s="9" t="str">
        <f t="shared" si="99"/>
        <v>2023-09-13</v>
      </c>
      <c r="F897" s="10" t="s">
        <v>2340</v>
      </c>
      <c r="G897" s="10" t="str">
        <f t="shared" si="98"/>
        <v>FAIR-D3_2023-09-13_07-02-18</v>
      </c>
      <c r="H897" s="10">
        <v>13.067</v>
      </c>
      <c r="I897" s="6">
        <v>21840137</v>
      </c>
      <c r="J897" s="6" t="str">
        <f>IF(OR(COUNTIF(Monitoring!E:E, G897) &gt; 0, COUNTIF(Monitoring!H:H, G897) &gt; 0), "yes", "no")</f>
        <v>no</v>
      </c>
      <c r="K897" s="81" t="str">
        <f t="shared" si="100"/>
        <v>Z:\FAIR_Device_data\Experiment_AugSep_2023\Video_captures\FAIR-D3\Camera1\2023-09-13\FAIR-D3_2023-09-13_07-02-18.mp4</v>
      </c>
    </row>
    <row r="898" spans="1:11" ht="14.25" customHeight="1" x14ac:dyDescent="0.25">
      <c r="A898" s="5" t="str">
        <f t="shared" ref="A898:A961" si="101">+LEFT(G898,7)</f>
        <v>FAIR-D3</v>
      </c>
      <c r="B898" s="4">
        <f t="shared" ref="B898:B961" si="102">VALUE(MID(G898,FIND("_",G898)+1,10))</f>
        <v>45182</v>
      </c>
      <c r="C898" s="9">
        <f t="shared" ref="C898:C961" si="103">IF(ISBLANK(G898),"",TIME(LEFT(RIGHT(G898,8),2),LEFT(RIGHT(G898,5),2),RIGHT(G898,2)))</f>
        <v>0.39111111111111113</v>
      </c>
      <c r="D898" s="9">
        <f t="shared" ref="D898:D961" si="104">+B898+C898</f>
        <v>45182.391111111108</v>
      </c>
      <c r="E898" s="9" t="str">
        <f t="shared" si="99"/>
        <v>2023-09-13</v>
      </c>
      <c r="F898" s="10" t="s">
        <v>2341</v>
      </c>
      <c r="G898" s="10" t="str">
        <f t="shared" ref="G898:G961" si="105">+LEFT(F898,27)</f>
        <v>FAIR-D3_2023-09-13_09-23-12</v>
      </c>
      <c r="H898" s="10">
        <v>11.385</v>
      </c>
      <c r="I898" s="6">
        <v>17931308</v>
      </c>
      <c r="J898" s="6" t="str">
        <f>IF(OR(COUNTIF(Monitoring!E:E, G898) &gt; 0, COUNTIF(Monitoring!H:H, G898) &gt; 0), "yes", "no")</f>
        <v>no</v>
      </c>
      <c r="K898" s="81" t="str">
        <f t="shared" si="100"/>
        <v>Z:\FAIR_Device_data\Experiment_AugSep_2023\Video_captures\FAIR-D3\Camera1\2023-09-13\FAIR-D3_2023-09-13_09-23-12.mp4</v>
      </c>
    </row>
    <row r="899" spans="1:11" ht="14.25" customHeight="1" x14ac:dyDescent="0.25">
      <c r="A899" s="5" t="str">
        <f t="shared" si="101"/>
        <v>FAIR-D3</v>
      </c>
      <c r="B899" s="4">
        <f t="shared" si="102"/>
        <v>45182</v>
      </c>
      <c r="C899" s="9">
        <f t="shared" si="103"/>
        <v>0.60251157407407407</v>
      </c>
      <c r="D899" s="9">
        <f t="shared" si="104"/>
        <v>45182.602511574078</v>
      </c>
      <c r="E899" s="9" t="str">
        <f t="shared" ref="E899:E962" si="106">+_xlfn.CONCAT(YEAR(B899),"-",TEXT(MONTH(B899),"00"),"-",TEXT(DAY(B899),"00"))</f>
        <v>2023-09-13</v>
      </c>
      <c r="F899" s="10" t="s">
        <v>2342</v>
      </c>
      <c r="G899" s="10" t="str">
        <f t="shared" si="105"/>
        <v>FAIR-D3_2023-09-13_14-27-37</v>
      </c>
      <c r="H899" s="10">
        <v>17.597000000000001</v>
      </c>
      <c r="I899" s="6">
        <v>31708449</v>
      </c>
      <c r="J899" s="6" t="str">
        <f>IF(OR(COUNTIF(Monitoring!E:E, G899) &gt; 0, COUNTIF(Monitoring!H:H, G899) &gt; 0), "yes", "no")</f>
        <v>yes</v>
      </c>
      <c r="K899" s="81" t="str">
        <f t="shared" ref="K899:K962" si="107">HYPERLINK(_xlfn.CONCAT("Z:\FAIR_Device_data\Experiment_AugSep_2023","\","Video_captures","\",A899,"\","Camera1","\",E899,"\",F899))</f>
        <v>Z:\FAIR_Device_data\Experiment_AugSep_2023\Video_captures\FAIR-D3\Camera1\2023-09-13\FAIR-D3_2023-09-13_14-27-37.mp4</v>
      </c>
    </row>
    <row r="900" spans="1:11" ht="14.25" customHeight="1" x14ac:dyDescent="0.25">
      <c r="A900" s="5" t="str">
        <f t="shared" si="101"/>
        <v>FAIR-D3</v>
      </c>
      <c r="B900" s="4">
        <f t="shared" si="102"/>
        <v>45182</v>
      </c>
      <c r="C900" s="9">
        <f t="shared" si="103"/>
        <v>0.61993055555555554</v>
      </c>
      <c r="D900" s="9">
        <f t="shared" si="104"/>
        <v>45182.619930555556</v>
      </c>
      <c r="E900" s="9" t="str">
        <f t="shared" si="106"/>
        <v>2023-09-13</v>
      </c>
      <c r="F900" s="10" t="s">
        <v>2343</v>
      </c>
      <c r="G900" s="10" t="str">
        <f t="shared" si="105"/>
        <v>FAIR-D3_2023-09-13_14-52-42</v>
      </c>
      <c r="H900" s="10">
        <v>15.205</v>
      </c>
      <c r="I900" s="6">
        <v>26457939</v>
      </c>
      <c r="J900" s="6" t="str">
        <f>IF(OR(COUNTIF(Monitoring!E:E, G900) &gt; 0, COUNTIF(Monitoring!H:H, G900) &gt; 0), "yes", "no")</f>
        <v>yes</v>
      </c>
      <c r="K900" s="81" t="str">
        <f t="shared" si="107"/>
        <v>Z:\FAIR_Device_data\Experiment_AugSep_2023\Video_captures\FAIR-D3\Camera1\2023-09-13\FAIR-D3_2023-09-13_14-52-42.mp4</v>
      </c>
    </row>
    <row r="901" spans="1:11" ht="14.25" customHeight="1" x14ac:dyDescent="0.25">
      <c r="A901" s="5" t="str">
        <f t="shared" si="101"/>
        <v>FAIR-D3</v>
      </c>
      <c r="B901" s="4">
        <f t="shared" si="102"/>
        <v>45182</v>
      </c>
      <c r="C901" s="9">
        <f t="shared" si="103"/>
        <v>0.72942129629629626</v>
      </c>
      <c r="D901" s="9">
        <f t="shared" si="104"/>
        <v>45182.729421296295</v>
      </c>
      <c r="E901" s="9" t="str">
        <f t="shared" si="106"/>
        <v>2023-09-13</v>
      </c>
      <c r="F901" s="10" t="s">
        <v>2344</v>
      </c>
      <c r="G901" s="10" t="str">
        <f t="shared" si="105"/>
        <v>FAIR-D3_2023-09-13_17-30-22</v>
      </c>
      <c r="H901" s="10">
        <v>47.762</v>
      </c>
      <c r="I901" s="6">
        <v>90255811</v>
      </c>
      <c r="J901" s="6" t="str">
        <f>IF(OR(COUNTIF(Monitoring!E:E, G901) &gt; 0, COUNTIF(Monitoring!H:H, G901) &gt; 0), "yes", "no")</f>
        <v>yes</v>
      </c>
      <c r="K901" s="81" t="str">
        <f t="shared" si="107"/>
        <v>Z:\FAIR_Device_data\Experiment_AugSep_2023\Video_captures\FAIR-D3\Camera1\2023-09-13\FAIR-D3_2023-09-13_17-30-22.mp4</v>
      </c>
    </row>
    <row r="902" spans="1:11" ht="14.25" customHeight="1" x14ac:dyDescent="0.25">
      <c r="A902" s="5" t="str">
        <f t="shared" si="101"/>
        <v>FAIR-D3</v>
      </c>
      <c r="B902" s="4">
        <f t="shared" si="102"/>
        <v>45182</v>
      </c>
      <c r="C902" s="9">
        <f t="shared" si="103"/>
        <v>0.75664351851851852</v>
      </c>
      <c r="D902" s="9">
        <f t="shared" si="104"/>
        <v>45182.756643518522</v>
      </c>
      <c r="E902" s="9" t="str">
        <f t="shared" si="106"/>
        <v>2023-09-13</v>
      </c>
      <c r="F902" s="10" t="s">
        <v>2345</v>
      </c>
      <c r="G902" s="10" t="str">
        <f t="shared" si="105"/>
        <v>FAIR-D3_2023-09-13_18-09-34</v>
      </c>
      <c r="H902" s="10">
        <v>72.421000000000006</v>
      </c>
      <c r="I902" s="6">
        <v>135064633</v>
      </c>
      <c r="J902" s="6" t="str">
        <f>IF(OR(COUNTIF(Monitoring!E:E, G902) &gt; 0, COUNTIF(Monitoring!H:H, G902) &gt; 0), "yes", "no")</f>
        <v>yes</v>
      </c>
      <c r="K902" s="81" t="str">
        <f t="shared" si="107"/>
        <v>Z:\FAIR_Device_data\Experiment_AugSep_2023\Video_captures\FAIR-D3\Camera1\2023-09-13\FAIR-D3_2023-09-13_18-09-34.mp4</v>
      </c>
    </row>
    <row r="903" spans="1:11" ht="14.25" customHeight="1" x14ac:dyDescent="0.25">
      <c r="A903" s="5" t="str">
        <f t="shared" si="101"/>
        <v>FAIR-D3</v>
      </c>
      <c r="B903" s="4">
        <f t="shared" si="102"/>
        <v>45182</v>
      </c>
      <c r="C903" s="9">
        <f t="shared" si="103"/>
        <v>0.75791666666666668</v>
      </c>
      <c r="D903" s="9">
        <f t="shared" si="104"/>
        <v>45182.757916666669</v>
      </c>
      <c r="E903" s="9" t="str">
        <f t="shared" si="106"/>
        <v>2023-09-13</v>
      </c>
      <c r="F903" s="10" t="s">
        <v>2346</v>
      </c>
      <c r="G903" s="10" t="str">
        <f t="shared" si="105"/>
        <v>FAIR-D3_2023-09-13_18-11-24</v>
      </c>
      <c r="H903" s="10">
        <v>13.699</v>
      </c>
      <c r="I903" s="6">
        <v>22331762</v>
      </c>
      <c r="J903" s="6" t="str">
        <f>IF(OR(COUNTIF(Monitoring!E:E, G903) &gt; 0, COUNTIF(Monitoring!H:H, G903) &gt; 0), "yes", "no")</f>
        <v>yes</v>
      </c>
      <c r="K903" s="81" t="str">
        <f t="shared" si="107"/>
        <v>Z:\FAIR_Device_data\Experiment_AugSep_2023\Video_captures\FAIR-D3\Camera1\2023-09-13\FAIR-D3_2023-09-13_18-11-24.mp4</v>
      </c>
    </row>
    <row r="904" spans="1:11" ht="14.25" customHeight="1" x14ac:dyDescent="0.25">
      <c r="A904" s="5" t="str">
        <f t="shared" si="101"/>
        <v>FAIR-D3</v>
      </c>
      <c r="B904" s="4">
        <f t="shared" si="102"/>
        <v>45161</v>
      </c>
      <c r="C904" s="9">
        <f t="shared" si="103"/>
        <v>0.33608796296296295</v>
      </c>
      <c r="D904" s="9">
        <f t="shared" si="104"/>
        <v>45161.336087962962</v>
      </c>
      <c r="E904" s="9" t="str">
        <f t="shared" si="106"/>
        <v>2023-08-23</v>
      </c>
      <c r="F904" s="10" t="s">
        <v>2347</v>
      </c>
      <c r="G904" s="10" t="str">
        <f t="shared" si="105"/>
        <v>FAIR-D3_2023-08-23_08-03-58</v>
      </c>
      <c r="H904" s="10">
        <v>13.865</v>
      </c>
      <c r="I904" s="6">
        <v>24116083</v>
      </c>
      <c r="J904" s="6" t="str">
        <f>IF(OR(COUNTIF(Monitoring!E:E, G904) &gt; 0, COUNTIF(Monitoring!H:H, G904) &gt; 0), "yes", "no")</f>
        <v>no</v>
      </c>
      <c r="K904" s="81" t="str">
        <f t="shared" si="107"/>
        <v>Z:\FAIR_Device_data\Experiment_AugSep_2023\Video_captures\FAIR-D3\Camera1\2023-08-23\FAIR-D3_2023-08-23_08-03-58.mp4</v>
      </c>
    </row>
    <row r="905" spans="1:11" ht="14.25" customHeight="1" x14ac:dyDescent="0.25">
      <c r="A905" s="5" t="str">
        <f t="shared" si="101"/>
        <v>FAIR-D3</v>
      </c>
      <c r="B905" s="4">
        <f t="shared" si="102"/>
        <v>45161</v>
      </c>
      <c r="C905" s="9">
        <f t="shared" si="103"/>
        <v>0.36108796296296297</v>
      </c>
      <c r="D905" s="9">
        <f t="shared" si="104"/>
        <v>45161.361087962963</v>
      </c>
      <c r="E905" s="9" t="str">
        <f t="shared" si="106"/>
        <v>2023-08-23</v>
      </c>
      <c r="F905" s="10" t="s">
        <v>2348</v>
      </c>
      <c r="G905" s="10" t="str">
        <f t="shared" si="105"/>
        <v>FAIR-D3_2023-08-23_08-39-58</v>
      </c>
      <c r="H905" s="10">
        <v>10.893000000000001</v>
      </c>
      <c r="I905" s="6">
        <v>17958854</v>
      </c>
      <c r="J905" s="6" t="str">
        <f>IF(OR(COUNTIF(Monitoring!E:E, G905) &gt; 0, COUNTIF(Monitoring!H:H, G905) &gt; 0), "yes", "no")</f>
        <v>yes</v>
      </c>
      <c r="K905" s="81" t="str">
        <f t="shared" si="107"/>
        <v>Z:\FAIR_Device_data\Experiment_AugSep_2023\Video_captures\FAIR-D3\Camera1\2023-08-23\FAIR-D3_2023-08-23_08-39-58.mp4</v>
      </c>
    </row>
    <row r="906" spans="1:11" ht="14.25" customHeight="1" x14ac:dyDescent="0.25">
      <c r="A906" s="5" t="str">
        <f t="shared" si="101"/>
        <v>FAIR-D3</v>
      </c>
      <c r="B906" s="4">
        <f t="shared" si="102"/>
        <v>45161</v>
      </c>
      <c r="C906" s="9">
        <f t="shared" si="103"/>
        <v>0.36346064814814816</v>
      </c>
      <c r="D906" s="9">
        <f t="shared" si="104"/>
        <v>45161.36346064815</v>
      </c>
      <c r="E906" s="9" t="str">
        <f t="shared" si="106"/>
        <v>2023-08-23</v>
      </c>
      <c r="F906" s="10" t="s">
        <v>2349</v>
      </c>
      <c r="G906" s="10" t="str">
        <f t="shared" si="105"/>
        <v>FAIR-D3_2023-08-23_08-43-23</v>
      </c>
      <c r="H906" s="10">
        <v>10.612</v>
      </c>
      <c r="I906" s="6">
        <v>17165192</v>
      </c>
      <c r="J906" s="6" t="str">
        <f>IF(OR(COUNTIF(Monitoring!E:E, G906) &gt; 0, COUNTIF(Monitoring!H:H, G906) &gt; 0), "yes", "no")</f>
        <v>yes</v>
      </c>
      <c r="K906" s="81" t="str">
        <f t="shared" si="107"/>
        <v>Z:\FAIR_Device_data\Experiment_AugSep_2023\Video_captures\FAIR-D3\Camera1\2023-08-23\FAIR-D3_2023-08-23_08-43-23.mp4</v>
      </c>
    </row>
    <row r="907" spans="1:11" ht="14.25" customHeight="1" x14ac:dyDescent="0.25">
      <c r="A907" s="5" t="str">
        <f t="shared" si="101"/>
        <v>FAIR-D3</v>
      </c>
      <c r="B907" s="4">
        <f t="shared" si="102"/>
        <v>45161</v>
      </c>
      <c r="C907" s="9">
        <f t="shared" si="103"/>
        <v>0.3709027777777778</v>
      </c>
      <c r="D907" s="9">
        <f t="shared" si="104"/>
        <v>45161.37090277778</v>
      </c>
      <c r="E907" s="9" t="str">
        <f t="shared" si="106"/>
        <v>2023-08-23</v>
      </c>
      <c r="F907" s="10" t="s">
        <v>2350</v>
      </c>
      <c r="G907" s="10" t="str">
        <f t="shared" si="105"/>
        <v>FAIR-D3_2023-08-23_08-54-06</v>
      </c>
      <c r="H907" s="10">
        <v>12.733000000000001</v>
      </c>
      <c r="I907" s="6">
        <v>19032600</v>
      </c>
      <c r="J907" s="6" t="str">
        <f>IF(OR(COUNTIF(Monitoring!E:E, G907) &gt; 0, COUNTIF(Monitoring!H:H, G907) &gt; 0), "yes", "no")</f>
        <v>yes</v>
      </c>
      <c r="K907" s="81" t="str">
        <f t="shared" si="107"/>
        <v>Z:\FAIR_Device_data\Experiment_AugSep_2023\Video_captures\FAIR-D3\Camera1\2023-08-23\FAIR-D3_2023-08-23_08-54-06.mp4</v>
      </c>
    </row>
    <row r="908" spans="1:11" ht="14.25" customHeight="1" x14ac:dyDescent="0.25">
      <c r="A908" s="5" t="str">
        <f t="shared" si="101"/>
        <v>FAIR-D3</v>
      </c>
      <c r="B908" s="4">
        <f t="shared" si="102"/>
        <v>45161</v>
      </c>
      <c r="C908" s="9">
        <f t="shared" si="103"/>
        <v>0.37304398148148149</v>
      </c>
      <c r="D908" s="9">
        <f t="shared" si="104"/>
        <v>45161.373043981483</v>
      </c>
      <c r="E908" s="9" t="str">
        <f t="shared" si="106"/>
        <v>2023-08-23</v>
      </c>
      <c r="F908" s="10" t="s">
        <v>2351</v>
      </c>
      <c r="G908" s="10" t="str">
        <f t="shared" si="105"/>
        <v>FAIR-D3_2023-08-23_08-57-11</v>
      </c>
      <c r="H908" s="10">
        <v>34.499000000000002</v>
      </c>
      <c r="I908" s="6">
        <v>53147453</v>
      </c>
      <c r="J908" s="6" t="str">
        <f>IF(OR(COUNTIF(Monitoring!E:E, G908) &gt; 0, COUNTIF(Monitoring!H:H, G908) &gt; 0), "yes", "no")</f>
        <v>yes</v>
      </c>
      <c r="K908" s="81" t="str">
        <f t="shared" si="107"/>
        <v>Z:\FAIR_Device_data\Experiment_AugSep_2023\Video_captures\FAIR-D3\Camera1\2023-08-23\FAIR-D3_2023-08-23_08-57-11.mp4</v>
      </c>
    </row>
    <row r="909" spans="1:11" ht="14.25" customHeight="1" x14ac:dyDescent="0.25">
      <c r="A909" s="5" t="str">
        <f t="shared" si="101"/>
        <v>FAIR-D3</v>
      </c>
      <c r="B909" s="4">
        <f t="shared" si="102"/>
        <v>45161</v>
      </c>
      <c r="C909" s="9">
        <f t="shared" si="103"/>
        <v>0.37416666666666665</v>
      </c>
      <c r="D909" s="9">
        <f t="shared" si="104"/>
        <v>45161.374166666668</v>
      </c>
      <c r="E909" s="9" t="str">
        <f t="shared" si="106"/>
        <v>2023-08-23</v>
      </c>
      <c r="F909" s="10" t="s">
        <v>2352</v>
      </c>
      <c r="G909" s="10" t="str">
        <f t="shared" si="105"/>
        <v>FAIR-D3_2023-08-23_08-58-48</v>
      </c>
      <c r="H909" s="10">
        <v>25.596</v>
      </c>
      <c r="I909" s="6">
        <v>43839290</v>
      </c>
      <c r="J909" s="6" t="str">
        <f>IF(OR(COUNTIF(Monitoring!E:E, G909) &gt; 0, COUNTIF(Monitoring!H:H, G909) &gt; 0), "yes", "no")</f>
        <v>yes</v>
      </c>
      <c r="K909" s="81" t="str">
        <f t="shared" si="107"/>
        <v>Z:\FAIR_Device_data\Experiment_AugSep_2023\Video_captures\FAIR-D3\Camera1\2023-08-23\FAIR-D3_2023-08-23_08-58-48.mp4</v>
      </c>
    </row>
    <row r="910" spans="1:11" ht="14.25" customHeight="1" x14ac:dyDescent="0.25">
      <c r="A910" s="5" t="str">
        <f t="shared" si="101"/>
        <v>FAIR-D3</v>
      </c>
      <c r="B910" s="4">
        <f t="shared" si="102"/>
        <v>45161</v>
      </c>
      <c r="C910" s="9">
        <f t="shared" si="103"/>
        <v>0.37754629629629627</v>
      </c>
      <c r="D910" s="9">
        <f t="shared" si="104"/>
        <v>45161.377546296295</v>
      </c>
      <c r="E910" s="9" t="str">
        <f t="shared" si="106"/>
        <v>2023-08-23</v>
      </c>
      <c r="F910" s="10" t="s">
        <v>2353</v>
      </c>
      <c r="G910" s="10" t="str">
        <f t="shared" si="105"/>
        <v>FAIR-D3_2023-08-23_09-03-40</v>
      </c>
      <c r="H910" s="10">
        <v>12.832000000000001</v>
      </c>
      <c r="I910" s="6">
        <v>20874903</v>
      </c>
      <c r="J910" s="6" t="str">
        <f>IF(OR(COUNTIF(Monitoring!E:E, G910) &gt; 0, COUNTIF(Monitoring!H:H, G910) &gt; 0), "yes", "no")</f>
        <v>no</v>
      </c>
      <c r="K910" s="81" t="str">
        <f t="shared" si="107"/>
        <v>Z:\FAIR_Device_data\Experiment_AugSep_2023\Video_captures\FAIR-D3\Camera1\2023-08-23\FAIR-D3_2023-08-23_09-03-40.mp4</v>
      </c>
    </row>
    <row r="911" spans="1:11" ht="14.25" customHeight="1" x14ac:dyDescent="0.25">
      <c r="A911" s="5" t="str">
        <f t="shared" si="101"/>
        <v>FAIR-D3</v>
      </c>
      <c r="B911" s="4">
        <f t="shared" si="102"/>
        <v>45161</v>
      </c>
      <c r="C911" s="9">
        <f t="shared" si="103"/>
        <v>0.3784837962962963</v>
      </c>
      <c r="D911" s="9">
        <f t="shared" si="104"/>
        <v>45161.378483796296</v>
      </c>
      <c r="E911" s="9" t="str">
        <f t="shared" si="106"/>
        <v>2023-08-23</v>
      </c>
      <c r="F911" s="10" t="s">
        <v>2354</v>
      </c>
      <c r="G911" s="10" t="str">
        <f t="shared" si="105"/>
        <v>FAIR-D3_2023-08-23_09-05-01</v>
      </c>
      <c r="H911" s="10">
        <v>12.099</v>
      </c>
      <c r="I911" s="6">
        <v>20101448</v>
      </c>
      <c r="J911" s="6" t="str">
        <f>IF(OR(COUNTIF(Monitoring!E:E, G911) &gt; 0, COUNTIF(Monitoring!H:H, G911) &gt; 0), "yes", "no")</f>
        <v>yes</v>
      </c>
      <c r="K911" s="81" t="str">
        <f t="shared" si="107"/>
        <v>Z:\FAIR_Device_data\Experiment_AugSep_2023\Video_captures\FAIR-D3\Camera1\2023-08-23\FAIR-D3_2023-08-23_09-05-01.mp4</v>
      </c>
    </row>
    <row r="912" spans="1:11" ht="14.25" customHeight="1" x14ac:dyDescent="0.25">
      <c r="A912" s="5" t="str">
        <f t="shared" si="101"/>
        <v>FAIR-D3</v>
      </c>
      <c r="B912" s="4">
        <f t="shared" si="102"/>
        <v>45161</v>
      </c>
      <c r="C912" s="9">
        <f t="shared" si="103"/>
        <v>0.40435185185185185</v>
      </c>
      <c r="D912" s="9">
        <f t="shared" si="104"/>
        <v>45161.404351851852</v>
      </c>
      <c r="E912" s="9" t="str">
        <f t="shared" si="106"/>
        <v>2023-08-23</v>
      </c>
      <c r="F912" s="10" t="s">
        <v>2355</v>
      </c>
      <c r="G912" s="10" t="str">
        <f t="shared" si="105"/>
        <v>FAIR-D3_2023-08-23_09-42-16</v>
      </c>
      <c r="H912" s="10">
        <v>25.526</v>
      </c>
      <c r="I912" s="6">
        <v>47313653</v>
      </c>
      <c r="J912" s="6" t="str">
        <f>IF(OR(COUNTIF(Monitoring!E:E, G912) &gt; 0, COUNTIF(Monitoring!H:H, G912) &gt; 0), "yes", "no")</f>
        <v>yes</v>
      </c>
      <c r="K912" s="81" t="str">
        <f t="shared" si="107"/>
        <v>Z:\FAIR_Device_data\Experiment_AugSep_2023\Video_captures\FAIR-D3\Camera1\2023-08-23\FAIR-D3_2023-08-23_09-42-16.mp4</v>
      </c>
    </row>
    <row r="913" spans="1:11" ht="14.25" customHeight="1" x14ac:dyDescent="0.25">
      <c r="A913" s="5" t="str">
        <f t="shared" si="101"/>
        <v>FAIR-D3</v>
      </c>
      <c r="B913" s="4">
        <f t="shared" si="102"/>
        <v>45161</v>
      </c>
      <c r="C913" s="9">
        <f t="shared" si="103"/>
        <v>0.4049537037037037</v>
      </c>
      <c r="D913" s="9">
        <f t="shared" si="104"/>
        <v>45161.404953703706</v>
      </c>
      <c r="E913" s="9" t="str">
        <f t="shared" si="106"/>
        <v>2023-08-23</v>
      </c>
      <c r="F913" s="10" t="s">
        <v>2356</v>
      </c>
      <c r="G913" s="10" t="str">
        <f t="shared" si="105"/>
        <v>FAIR-D3_2023-08-23_09-43-08</v>
      </c>
      <c r="H913" s="10">
        <v>22.498000000000001</v>
      </c>
      <c r="I913" s="6">
        <v>38678192</v>
      </c>
      <c r="J913" s="6" t="str">
        <f>IF(OR(COUNTIF(Monitoring!E:E, G913) &gt; 0, COUNTIF(Monitoring!H:H, G913) &gt; 0), "yes", "no")</f>
        <v>yes</v>
      </c>
      <c r="K913" s="81" t="str">
        <f t="shared" si="107"/>
        <v>Z:\FAIR_Device_data\Experiment_AugSep_2023\Video_captures\FAIR-D3\Camera1\2023-08-23\FAIR-D3_2023-08-23_09-43-08.mp4</v>
      </c>
    </row>
    <row r="914" spans="1:11" ht="14.25" customHeight="1" x14ac:dyDescent="0.25">
      <c r="A914" s="5" t="str">
        <f t="shared" si="101"/>
        <v>FAIR-D3</v>
      </c>
      <c r="B914" s="4">
        <f t="shared" si="102"/>
        <v>45161</v>
      </c>
      <c r="C914" s="9">
        <f t="shared" si="103"/>
        <v>0.4271759259259259</v>
      </c>
      <c r="D914" s="9">
        <f t="shared" si="104"/>
        <v>45161.427175925928</v>
      </c>
      <c r="E914" s="9" t="str">
        <f t="shared" si="106"/>
        <v>2023-08-23</v>
      </c>
      <c r="F914" s="10" t="s">
        <v>2357</v>
      </c>
      <c r="G914" s="10" t="str">
        <f t="shared" si="105"/>
        <v>FAIR-D3_2023-08-23_10-15-08</v>
      </c>
      <c r="H914" s="10">
        <v>10.581</v>
      </c>
      <c r="I914" s="6">
        <v>17432473</v>
      </c>
      <c r="J914" s="6" t="str">
        <f>IF(OR(COUNTIF(Monitoring!E:E, G914) &gt; 0, COUNTIF(Monitoring!H:H, G914) &gt; 0), "yes", "no")</f>
        <v>no</v>
      </c>
      <c r="K914" s="81" t="str">
        <f t="shared" si="107"/>
        <v>Z:\FAIR_Device_data\Experiment_AugSep_2023\Video_captures\FAIR-D3\Camera1\2023-08-23\FAIR-D3_2023-08-23_10-15-08.mp4</v>
      </c>
    </row>
    <row r="915" spans="1:11" ht="14.25" customHeight="1" x14ac:dyDescent="0.25">
      <c r="A915" s="5" t="str">
        <f t="shared" si="101"/>
        <v>FAIR-D3</v>
      </c>
      <c r="B915" s="4">
        <f t="shared" si="102"/>
        <v>45161</v>
      </c>
      <c r="C915" s="9">
        <f t="shared" si="103"/>
        <v>0.43930555555555556</v>
      </c>
      <c r="D915" s="9">
        <f t="shared" si="104"/>
        <v>45161.439305555556</v>
      </c>
      <c r="E915" s="9" t="str">
        <f t="shared" si="106"/>
        <v>2023-08-23</v>
      </c>
      <c r="F915" s="10" t="s">
        <v>2358</v>
      </c>
      <c r="G915" s="10" t="str">
        <f t="shared" si="105"/>
        <v>FAIR-D3_2023-08-23_10-32-36</v>
      </c>
      <c r="H915" s="10">
        <v>11.239000000000001</v>
      </c>
      <c r="I915" s="6">
        <v>18755218</v>
      </c>
      <c r="J915" s="6" t="str">
        <f>IF(OR(COUNTIF(Monitoring!E:E, G915) &gt; 0, COUNTIF(Monitoring!H:H, G915) &gt; 0), "yes", "no")</f>
        <v>yes</v>
      </c>
      <c r="K915" s="81" t="str">
        <f t="shared" si="107"/>
        <v>Z:\FAIR_Device_data\Experiment_AugSep_2023\Video_captures\FAIR-D3\Camera1\2023-08-23\FAIR-D3_2023-08-23_10-32-36.mp4</v>
      </c>
    </row>
    <row r="916" spans="1:11" ht="14.25" customHeight="1" x14ac:dyDescent="0.25">
      <c r="A916" s="5" t="str">
        <f t="shared" si="101"/>
        <v>FAIR-D3</v>
      </c>
      <c r="B916" s="4">
        <f t="shared" si="102"/>
        <v>45161</v>
      </c>
      <c r="C916" s="9">
        <f t="shared" si="103"/>
        <v>0.44040509259259258</v>
      </c>
      <c r="D916" s="9">
        <f t="shared" si="104"/>
        <v>45161.440405092595</v>
      </c>
      <c r="E916" s="9" t="str">
        <f t="shared" si="106"/>
        <v>2023-08-23</v>
      </c>
      <c r="F916" s="10" t="s">
        <v>2359</v>
      </c>
      <c r="G916" s="10" t="str">
        <f t="shared" si="105"/>
        <v>FAIR-D3_2023-08-23_10-34-11</v>
      </c>
      <c r="H916" s="10">
        <v>10.598000000000001</v>
      </c>
      <c r="I916" s="6">
        <v>17382315</v>
      </c>
      <c r="J916" s="6" t="str">
        <f>IF(OR(COUNTIF(Monitoring!E:E, G916) &gt; 0, COUNTIF(Monitoring!H:H, G916) &gt; 0), "yes", "no")</f>
        <v>no</v>
      </c>
      <c r="K916" s="81" t="str">
        <f t="shared" si="107"/>
        <v>Z:\FAIR_Device_data\Experiment_AugSep_2023\Video_captures\FAIR-D3\Camera1\2023-08-23\FAIR-D3_2023-08-23_10-34-11.mp4</v>
      </c>
    </row>
    <row r="917" spans="1:11" ht="14.25" customHeight="1" x14ac:dyDescent="0.25">
      <c r="A917" s="5" t="str">
        <f t="shared" si="101"/>
        <v>FAIR-D3</v>
      </c>
      <c r="B917" s="4">
        <f t="shared" si="102"/>
        <v>45161</v>
      </c>
      <c r="C917" s="9">
        <f t="shared" si="103"/>
        <v>0.46993055555555557</v>
      </c>
      <c r="D917" s="9">
        <f t="shared" si="104"/>
        <v>45161.469930555555</v>
      </c>
      <c r="E917" s="9" t="str">
        <f t="shared" si="106"/>
        <v>2023-08-23</v>
      </c>
      <c r="F917" s="10" t="s">
        <v>2360</v>
      </c>
      <c r="G917" s="10" t="str">
        <f t="shared" si="105"/>
        <v>FAIR-D3_2023-08-23_11-16-42</v>
      </c>
      <c r="H917" s="10">
        <v>28.706</v>
      </c>
      <c r="I917" s="6">
        <v>53465753</v>
      </c>
      <c r="J917" s="6" t="str">
        <f>IF(OR(COUNTIF(Monitoring!E:E, G917) &gt; 0, COUNTIF(Monitoring!H:H, G917) &gt; 0), "yes", "no")</f>
        <v>yes</v>
      </c>
      <c r="K917" s="81" t="str">
        <f t="shared" si="107"/>
        <v>Z:\FAIR_Device_data\Experiment_AugSep_2023\Video_captures\FAIR-D3\Camera1\2023-08-23\FAIR-D3_2023-08-23_11-16-42.mp4</v>
      </c>
    </row>
    <row r="918" spans="1:11" ht="14.25" customHeight="1" x14ac:dyDescent="0.25">
      <c r="A918" s="5" t="str">
        <f t="shared" si="101"/>
        <v>FAIR-D3</v>
      </c>
      <c r="B918" s="4">
        <f t="shared" si="102"/>
        <v>45161</v>
      </c>
      <c r="C918" s="9">
        <f t="shared" si="103"/>
        <v>0.47195601851851854</v>
      </c>
      <c r="D918" s="9">
        <f t="shared" si="104"/>
        <v>45161.471956018519</v>
      </c>
      <c r="E918" s="9" t="str">
        <f t="shared" si="106"/>
        <v>2023-08-23</v>
      </c>
      <c r="F918" s="10" t="s">
        <v>2361</v>
      </c>
      <c r="G918" s="10" t="str">
        <f t="shared" si="105"/>
        <v>FAIR-D3_2023-08-23_11-19-37</v>
      </c>
      <c r="H918" s="10">
        <v>17.204999999999998</v>
      </c>
      <c r="I918" s="6">
        <v>30725008</v>
      </c>
      <c r="J918" s="6" t="str">
        <f>IF(OR(COUNTIF(Monitoring!E:E, G918) &gt; 0, COUNTIF(Monitoring!H:H, G918) &gt; 0), "yes", "no")</f>
        <v>yes</v>
      </c>
      <c r="K918" s="81" t="str">
        <f t="shared" si="107"/>
        <v>Z:\FAIR_Device_data\Experiment_AugSep_2023\Video_captures\FAIR-D3\Camera1\2023-08-23\FAIR-D3_2023-08-23_11-19-37.mp4</v>
      </c>
    </row>
    <row r="919" spans="1:11" ht="14.25" customHeight="1" x14ac:dyDescent="0.25">
      <c r="A919" s="5" t="str">
        <f t="shared" si="101"/>
        <v>FAIR-D3</v>
      </c>
      <c r="B919" s="4">
        <f t="shared" si="102"/>
        <v>45161</v>
      </c>
      <c r="C919" s="9">
        <f t="shared" si="103"/>
        <v>0.49531249999999999</v>
      </c>
      <c r="D919" s="9">
        <f t="shared" si="104"/>
        <v>45161.495312500003</v>
      </c>
      <c r="E919" s="9" t="str">
        <f t="shared" si="106"/>
        <v>2023-08-23</v>
      </c>
      <c r="F919" s="10" t="s">
        <v>2362</v>
      </c>
      <c r="G919" s="10" t="str">
        <f t="shared" si="105"/>
        <v>FAIR-D3_2023-08-23_11-53-15</v>
      </c>
      <c r="H919" s="10">
        <v>17.991</v>
      </c>
      <c r="I919" s="6">
        <v>31831257</v>
      </c>
      <c r="J919" s="6" t="str">
        <f>IF(OR(COUNTIF(Monitoring!E:E, G919) &gt; 0, COUNTIF(Monitoring!H:H, G919) &gt; 0), "yes", "no")</f>
        <v>yes</v>
      </c>
      <c r="K919" s="81" t="str">
        <f t="shared" si="107"/>
        <v>Z:\FAIR_Device_data\Experiment_AugSep_2023\Video_captures\FAIR-D3\Camera1\2023-08-23\FAIR-D3_2023-08-23_11-53-15.mp4</v>
      </c>
    </row>
    <row r="920" spans="1:11" ht="14.25" customHeight="1" x14ac:dyDescent="0.25">
      <c r="A920" s="5" t="str">
        <f t="shared" si="101"/>
        <v>FAIR-D3</v>
      </c>
      <c r="B920" s="4">
        <f t="shared" si="102"/>
        <v>45161</v>
      </c>
      <c r="C920" s="9">
        <f t="shared" si="103"/>
        <v>0.4962152777777778</v>
      </c>
      <c r="D920" s="9">
        <f t="shared" si="104"/>
        <v>45161.496215277781</v>
      </c>
      <c r="E920" s="9" t="str">
        <f t="shared" si="106"/>
        <v>2023-08-23</v>
      </c>
      <c r="F920" s="10" t="s">
        <v>2363</v>
      </c>
      <c r="G920" s="10" t="str">
        <f t="shared" si="105"/>
        <v>FAIR-D3_2023-08-23_11-54-33</v>
      </c>
      <c r="H920" s="10">
        <v>48.204999999999998</v>
      </c>
      <c r="I920" s="6">
        <v>79905556</v>
      </c>
      <c r="J920" s="6" t="str">
        <f>IF(OR(COUNTIF(Monitoring!E:E, G920) &gt; 0, COUNTIF(Monitoring!H:H, G920) &gt; 0), "yes", "no")</f>
        <v>no</v>
      </c>
      <c r="K920" s="81" t="str">
        <f t="shared" si="107"/>
        <v>Z:\FAIR_Device_data\Experiment_AugSep_2023\Video_captures\FAIR-D3\Camera1\2023-08-23\FAIR-D3_2023-08-23_11-54-33.mp4</v>
      </c>
    </row>
    <row r="921" spans="1:11" ht="14.25" customHeight="1" x14ac:dyDescent="0.25">
      <c r="A921" s="5" t="str">
        <f t="shared" si="101"/>
        <v>FAIR-D3</v>
      </c>
      <c r="B921" s="4">
        <f t="shared" si="102"/>
        <v>45161</v>
      </c>
      <c r="C921" s="9">
        <f t="shared" si="103"/>
        <v>0.50028935185185186</v>
      </c>
      <c r="D921" s="9">
        <f t="shared" si="104"/>
        <v>45161.500289351854</v>
      </c>
      <c r="E921" s="9" t="str">
        <f t="shared" si="106"/>
        <v>2023-08-23</v>
      </c>
      <c r="F921" s="10" t="s">
        <v>2364</v>
      </c>
      <c r="G921" s="10" t="str">
        <f t="shared" si="105"/>
        <v>FAIR-D3_2023-08-23_12-00-25</v>
      </c>
      <c r="H921" s="10">
        <v>20</v>
      </c>
      <c r="I921" s="6">
        <v>35518763</v>
      </c>
      <c r="J921" s="6" t="str">
        <f>IF(OR(COUNTIF(Monitoring!E:E, G921) &gt; 0, COUNTIF(Monitoring!H:H, G921) &gt; 0), "yes", "no")</f>
        <v>yes</v>
      </c>
      <c r="K921" s="81" t="str">
        <f t="shared" si="107"/>
        <v>Z:\FAIR_Device_data\Experiment_AugSep_2023\Video_captures\FAIR-D3\Camera1\2023-08-23\FAIR-D3_2023-08-23_12-00-25.mp4</v>
      </c>
    </row>
    <row r="922" spans="1:11" ht="14.25" customHeight="1" x14ac:dyDescent="0.25">
      <c r="A922" s="5" t="str">
        <f t="shared" si="101"/>
        <v>FAIR-D3</v>
      </c>
      <c r="B922" s="4">
        <f t="shared" si="102"/>
        <v>45161</v>
      </c>
      <c r="C922" s="9">
        <f t="shared" si="103"/>
        <v>0.52089120370370368</v>
      </c>
      <c r="D922" s="9">
        <f t="shared" si="104"/>
        <v>45161.520891203705</v>
      </c>
      <c r="E922" s="9" t="str">
        <f t="shared" si="106"/>
        <v>2023-08-23</v>
      </c>
      <c r="F922" s="10" t="s">
        <v>2365</v>
      </c>
      <c r="G922" s="10" t="str">
        <f t="shared" si="105"/>
        <v>FAIR-D3_2023-08-23_12-30-05</v>
      </c>
      <c r="H922" s="10">
        <v>111.931</v>
      </c>
      <c r="I922" s="6">
        <v>203726604</v>
      </c>
      <c r="J922" s="6" t="str">
        <f>IF(OR(COUNTIF(Monitoring!E:E, G922) &gt; 0, COUNTIF(Monitoring!H:H, G922) &gt; 0), "yes", "no")</f>
        <v>yes</v>
      </c>
      <c r="K922" s="81" t="str">
        <f t="shared" si="107"/>
        <v>Z:\FAIR_Device_data\Experiment_AugSep_2023\Video_captures\FAIR-D3\Camera1\2023-08-23\FAIR-D3_2023-08-23_12-30-05.mp4</v>
      </c>
    </row>
    <row r="923" spans="1:11" ht="14.25" customHeight="1" x14ac:dyDescent="0.25">
      <c r="A923" s="5" t="str">
        <f t="shared" si="101"/>
        <v>FAIR-D3</v>
      </c>
      <c r="B923" s="4">
        <f t="shared" si="102"/>
        <v>45161</v>
      </c>
      <c r="C923" s="9">
        <f t="shared" si="103"/>
        <v>0.56395833333333334</v>
      </c>
      <c r="D923" s="9">
        <f t="shared" si="104"/>
        <v>45161.563958333332</v>
      </c>
      <c r="E923" s="9" t="str">
        <f t="shared" si="106"/>
        <v>2023-08-23</v>
      </c>
      <c r="F923" s="10" t="s">
        <v>2366</v>
      </c>
      <c r="G923" s="10" t="str">
        <f t="shared" si="105"/>
        <v>FAIR-D3_2023-08-23_13-32-06</v>
      </c>
      <c r="H923" s="10">
        <v>128.892</v>
      </c>
      <c r="I923" s="6">
        <v>239568464</v>
      </c>
      <c r="J923" s="6" t="str">
        <f>IF(OR(COUNTIF(Monitoring!E:E, G923) &gt; 0, COUNTIF(Monitoring!H:H, G923) &gt; 0), "yes", "no")</f>
        <v>yes</v>
      </c>
      <c r="K923" s="81" t="str">
        <f t="shared" si="107"/>
        <v>Z:\FAIR_Device_data\Experiment_AugSep_2023\Video_captures\FAIR-D3\Camera1\2023-08-23\FAIR-D3_2023-08-23_13-32-06.mp4</v>
      </c>
    </row>
    <row r="924" spans="1:11" ht="14.25" customHeight="1" x14ac:dyDescent="0.25">
      <c r="A924" s="5" t="str">
        <f t="shared" si="101"/>
        <v>FAIR-D3</v>
      </c>
      <c r="B924" s="4">
        <f t="shared" si="102"/>
        <v>45161</v>
      </c>
      <c r="C924" s="9">
        <f t="shared" si="103"/>
        <v>0.58230324074074069</v>
      </c>
      <c r="D924" s="9">
        <f t="shared" si="104"/>
        <v>45161.582303240742</v>
      </c>
      <c r="E924" s="9" t="str">
        <f t="shared" si="106"/>
        <v>2023-08-23</v>
      </c>
      <c r="F924" s="10" t="s">
        <v>2367</v>
      </c>
      <c r="G924" s="10" t="str">
        <f t="shared" si="105"/>
        <v>FAIR-D3_2023-08-23_13-58-31</v>
      </c>
      <c r="H924" s="10">
        <v>16.771000000000001</v>
      </c>
      <c r="I924" s="6">
        <v>29679902</v>
      </c>
      <c r="J924" s="6" t="str">
        <f>IF(OR(COUNTIF(Monitoring!E:E, G924) &gt; 0, COUNTIF(Monitoring!H:H, G924) &gt; 0), "yes", "no")</f>
        <v>yes</v>
      </c>
      <c r="K924" s="81" t="str">
        <f t="shared" si="107"/>
        <v>Z:\FAIR_Device_data\Experiment_AugSep_2023\Video_captures\FAIR-D3\Camera1\2023-08-23\FAIR-D3_2023-08-23_13-58-31.mp4</v>
      </c>
    </row>
    <row r="925" spans="1:11" ht="14.25" customHeight="1" x14ac:dyDescent="0.25">
      <c r="A925" s="5" t="str">
        <f t="shared" si="101"/>
        <v>FAIR-D3</v>
      </c>
      <c r="B925" s="4">
        <f t="shared" si="102"/>
        <v>45161</v>
      </c>
      <c r="C925" s="9">
        <f t="shared" si="103"/>
        <v>0.58353009259259259</v>
      </c>
      <c r="D925" s="9">
        <f t="shared" si="104"/>
        <v>45161.58353009259</v>
      </c>
      <c r="E925" s="9" t="str">
        <f t="shared" si="106"/>
        <v>2023-08-23</v>
      </c>
      <c r="F925" s="10" t="s">
        <v>2368</v>
      </c>
      <c r="G925" s="10" t="str">
        <f t="shared" si="105"/>
        <v>FAIR-D3_2023-08-23_14-00-17</v>
      </c>
      <c r="H925" s="10">
        <v>79.488</v>
      </c>
      <c r="I925" s="6">
        <v>142821911</v>
      </c>
      <c r="J925" s="6" t="str">
        <f>IF(OR(COUNTIF(Monitoring!E:E, G925) &gt; 0, COUNTIF(Monitoring!H:H, G925) &gt; 0), "yes", "no")</f>
        <v>yes</v>
      </c>
      <c r="K925" s="81" t="str">
        <f t="shared" si="107"/>
        <v>Z:\FAIR_Device_data\Experiment_AugSep_2023\Video_captures\FAIR-D3\Camera1\2023-08-23\FAIR-D3_2023-08-23_14-00-17.mp4</v>
      </c>
    </row>
    <row r="926" spans="1:11" ht="14.25" customHeight="1" x14ac:dyDescent="0.25">
      <c r="A926" s="5" t="str">
        <f t="shared" si="101"/>
        <v>FAIR-D3</v>
      </c>
      <c r="B926" s="4">
        <f t="shared" si="102"/>
        <v>45161</v>
      </c>
      <c r="C926" s="9">
        <f t="shared" si="103"/>
        <v>0.59231481481481485</v>
      </c>
      <c r="D926" s="9">
        <f t="shared" si="104"/>
        <v>45161.592314814814</v>
      </c>
      <c r="E926" s="9" t="str">
        <f t="shared" si="106"/>
        <v>2023-08-23</v>
      </c>
      <c r="F926" s="10" t="s">
        <v>2369</v>
      </c>
      <c r="G926" s="10" t="str">
        <f t="shared" si="105"/>
        <v>FAIR-D3_2023-08-23_14-12-56</v>
      </c>
      <c r="H926" s="10">
        <v>10.946999999999999</v>
      </c>
      <c r="I926" s="6">
        <v>18186419</v>
      </c>
      <c r="J926" s="6" t="str">
        <f>IF(OR(COUNTIF(Monitoring!E:E, G926) &gt; 0, COUNTIF(Monitoring!H:H, G926) &gt; 0), "yes", "no")</f>
        <v>yes</v>
      </c>
      <c r="K926" s="81" t="str">
        <f t="shared" si="107"/>
        <v>Z:\FAIR_Device_data\Experiment_AugSep_2023\Video_captures\FAIR-D3\Camera1\2023-08-23\FAIR-D3_2023-08-23_14-12-56.mp4</v>
      </c>
    </row>
    <row r="927" spans="1:11" ht="14.25" customHeight="1" x14ac:dyDescent="0.25">
      <c r="A927" s="5" t="str">
        <f t="shared" si="101"/>
        <v>FAIR-D3</v>
      </c>
      <c r="B927" s="4">
        <f t="shared" si="102"/>
        <v>45161</v>
      </c>
      <c r="C927" s="9">
        <f t="shared" si="103"/>
        <v>0.6959143518518518</v>
      </c>
      <c r="D927" s="9">
        <f t="shared" si="104"/>
        <v>45161.695914351854</v>
      </c>
      <c r="E927" s="9" t="str">
        <f t="shared" si="106"/>
        <v>2023-08-23</v>
      </c>
      <c r="F927" s="10" t="s">
        <v>2370</v>
      </c>
      <c r="G927" s="10" t="str">
        <f t="shared" si="105"/>
        <v>FAIR-D3_2023-08-23_16-42-07</v>
      </c>
      <c r="H927" s="10">
        <v>32.529000000000003</v>
      </c>
      <c r="I927" s="6">
        <v>58041302</v>
      </c>
      <c r="J927" s="6" t="str">
        <f>IF(OR(COUNTIF(Monitoring!E:E, G927) &gt; 0, COUNTIF(Monitoring!H:H, G927) &gt; 0), "yes", "no")</f>
        <v>yes</v>
      </c>
      <c r="K927" s="81" t="str">
        <f t="shared" si="107"/>
        <v>Z:\FAIR_Device_data\Experiment_AugSep_2023\Video_captures\FAIR-D3\Camera1\2023-08-23\FAIR-D3_2023-08-23_16-42-07.mp4</v>
      </c>
    </row>
    <row r="928" spans="1:11" ht="14.25" customHeight="1" x14ac:dyDescent="0.25">
      <c r="A928" s="5" t="str">
        <f t="shared" si="101"/>
        <v>FAIR-D3</v>
      </c>
      <c r="B928" s="4">
        <f t="shared" si="102"/>
        <v>45161</v>
      </c>
      <c r="C928" s="9">
        <f t="shared" si="103"/>
        <v>0.71626157407407409</v>
      </c>
      <c r="D928" s="9">
        <f t="shared" si="104"/>
        <v>45161.716261574074</v>
      </c>
      <c r="E928" s="9" t="str">
        <f t="shared" si="106"/>
        <v>2023-08-23</v>
      </c>
      <c r="F928" s="10" t="s">
        <v>2371</v>
      </c>
      <c r="G928" s="10" t="str">
        <f t="shared" si="105"/>
        <v>FAIR-D3_2023-08-23_17-11-25</v>
      </c>
      <c r="H928" s="10">
        <v>15.499000000000001</v>
      </c>
      <c r="I928" s="6">
        <v>27232208</v>
      </c>
      <c r="J928" s="6" t="str">
        <f>IF(OR(COUNTIF(Monitoring!E:E, G928) &gt; 0, COUNTIF(Monitoring!H:H, G928) &gt; 0), "yes", "no")</f>
        <v>no</v>
      </c>
      <c r="K928" s="81" t="str">
        <f t="shared" si="107"/>
        <v>Z:\FAIR_Device_data\Experiment_AugSep_2023\Video_captures\FAIR-D3\Camera1\2023-08-23\FAIR-D3_2023-08-23_17-11-25.mp4</v>
      </c>
    </row>
    <row r="929" spans="1:11" ht="14.25" customHeight="1" x14ac:dyDescent="0.25">
      <c r="A929" s="5" t="str">
        <f t="shared" si="101"/>
        <v>FAIR-D3</v>
      </c>
      <c r="B929" s="4">
        <f t="shared" si="102"/>
        <v>45161</v>
      </c>
      <c r="C929" s="9">
        <f t="shared" si="103"/>
        <v>0.7213194444444444</v>
      </c>
      <c r="D929" s="9">
        <f t="shared" si="104"/>
        <v>45161.721319444441</v>
      </c>
      <c r="E929" s="9" t="str">
        <f t="shared" si="106"/>
        <v>2023-08-23</v>
      </c>
      <c r="F929" s="10" t="s">
        <v>2372</v>
      </c>
      <c r="G929" s="10" t="str">
        <f t="shared" si="105"/>
        <v>FAIR-D3_2023-08-23_17-18-42</v>
      </c>
      <c r="H929" s="10">
        <v>22.332999999999998</v>
      </c>
      <c r="I929" s="6">
        <v>40726650</v>
      </c>
      <c r="J929" s="6" t="str">
        <f>IF(OR(COUNTIF(Monitoring!E:E, G929) &gt; 0, COUNTIF(Monitoring!H:H, G929) &gt; 0), "yes", "no")</f>
        <v>yes</v>
      </c>
      <c r="K929" s="81" t="str">
        <f t="shared" si="107"/>
        <v>Z:\FAIR_Device_data\Experiment_AugSep_2023\Video_captures\FAIR-D3\Camera1\2023-08-23\FAIR-D3_2023-08-23_17-18-42.mp4</v>
      </c>
    </row>
    <row r="930" spans="1:11" ht="14.25" customHeight="1" x14ac:dyDescent="0.25">
      <c r="A930" s="5" t="str">
        <f t="shared" si="101"/>
        <v>FAIR-D3</v>
      </c>
      <c r="B930" s="4">
        <f t="shared" si="102"/>
        <v>45161</v>
      </c>
      <c r="C930" s="9">
        <f t="shared" si="103"/>
        <v>0.72332175925925923</v>
      </c>
      <c r="D930" s="9">
        <f t="shared" si="104"/>
        <v>45161.723321759258</v>
      </c>
      <c r="E930" s="9" t="str">
        <f t="shared" si="106"/>
        <v>2023-08-23</v>
      </c>
      <c r="F930" s="10" t="s">
        <v>2373</v>
      </c>
      <c r="G930" s="10" t="str">
        <f t="shared" si="105"/>
        <v>FAIR-D3_2023-08-23_17-21-35</v>
      </c>
      <c r="H930" s="10">
        <v>14.128</v>
      </c>
      <c r="I930" s="6">
        <v>24668699</v>
      </c>
      <c r="J930" s="6" t="str">
        <f>IF(OR(COUNTIF(Monitoring!E:E, G930) &gt; 0, COUNTIF(Monitoring!H:H, G930) &gt; 0), "yes", "no")</f>
        <v>no</v>
      </c>
      <c r="K930" s="81" t="str">
        <f t="shared" si="107"/>
        <v>Z:\FAIR_Device_data\Experiment_AugSep_2023\Video_captures\FAIR-D3\Camera1\2023-08-23\FAIR-D3_2023-08-23_17-21-35.mp4</v>
      </c>
    </row>
    <row r="931" spans="1:11" ht="14.25" customHeight="1" x14ac:dyDescent="0.25">
      <c r="A931" s="5" t="str">
        <f t="shared" si="101"/>
        <v>FAIR-D3</v>
      </c>
      <c r="B931" s="4">
        <f t="shared" si="102"/>
        <v>45161</v>
      </c>
      <c r="C931" s="9">
        <f t="shared" si="103"/>
        <v>0.7289930555555556</v>
      </c>
      <c r="D931" s="9">
        <f t="shared" si="104"/>
        <v>45161.728993055556</v>
      </c>
      <c r="E931" s="9" t="str">
        <f t="shared" si="106"/>
        <v>2023-08-23</v>
      </c>
      <c r="F931" s="10" t="s">
        <v>2374</v>
      </c>
      <c r="G931" s="10" t="str">
        <f t="shared" si="105"/>
        <v>FAIR-D3_2023-08-23_17-29-45</v>
      </c>
      <c r="H931" s="10">
        <v>11.109</v>
      </c>
      <c r="I931" s="6">
        <v>18587668</v>
      </c>
      <c r="J931" s="6" t="str">
        <f>IF(OR(COUNTIF(Monitoring!E:E, G931) &gt; 0, COUNTIF(Monitoring!H:H, G931) &gt; 0), "yes", "no")</f>
        <v>no</v>
      </c>
      <c r="K931" s="81" t="str">
        <f t="shared" si="107"/>
        <v>Z:\FAIR_Device_data\Experiment_AugSep_2023\Video_captures\FAIR-D3\Camera1\2023-08-23\FAIR-D3_2023-08-23_17-29-45.mp4</v>
      </c>
    </row>
    <row r="932" spans="1:11" ht="14.25" customHeight="1" x14ac:dyDescent="0.25">
      <c r="A932" s="5" t="str">
        <f t="shared" si="101"/>
        <v>FAIR-D3</v>
      </c>
      <c r="B932" s="4">
        <f t="shared" si="102"/>
        <v>45161</v>
      </c>
      <c r="C932" s="9">
        <f t="shared" si="103"/>
        <v>0.73799768518518516</v>
      </c>
      <c r="D932" s="9">
        <f t="shared" si="104"/>
        <v>45161.737997685188</v>
      </c>
      <c r="E932" s="9" t="str">
        <f t="shared" si="106"/>
        <v>2023-08-23</v>
      </c>
      <c r="F932" s="10" t="s">
        <v>2375</v>
      </c>
      <c r="G932" s="10" t="str">
        <f t="shared" si="105"/>
        <v>FAIR-D3_2023-08-23_17-42-43</v>
      </c>
      <c r="H932" s="10">
        <v>17.774000000000001</v>
      </c>
      <c r="I932" s="6">
        <v>31664404</v>
      </c>
      <c r="J932" s="6" t="str">
        <f>IF(OR(COUNTIF(Monitoring!E:E, G932) &gt; 0, COUNTIF(Monitoring!H:H, G932) &gt; 0), "yes", "no")</f>
        <v>yes</v>
      </c>
      <c r="K932" s="81" t="str">
        <f t="shared" si="107"/>
        <v>Z:\FAIR_Device_data\Experiment_AugSep_2023\Video_captures\FAIR-D3\Camera1\2023-08-23\FAIR-D3_2023-08-23_17-42-43.mp4</v>
      </c>
    </row>
    <row r="933" spans="1:11" ht="14.25" customHeight="1" x14ac:dyDescent="0.25">
      <c r="A933" s="5" t="str">
        <f t="shared" si="101"/>
        <v>FAIR-D3</v>
      </c>
      <c r="B933" s="4">
        <f t="shared" si="102"/>
        <v>45161</v>
      </c>
      <c r="C933" s="9">
        <f t="shared" si="103"/>
        <v>0.74</v>
      </c>
      <c r="D933" s="9">
        <f t="shared" si="104"/>
        <v>45161.74</v>
      </c>
      <c r="E933" s="9" t="str">
        <f t="shared" si="106"/>
        <v>2023-08-23</v>
      </c>
      <c r="F933" s="10" t="s">
        <v>2376</v>
      </c>
      <c r="G933" s="10" t="str">
        <f t="shared" si="105"/>
        <v>FAIR-D3_2023-08-23_17-45-36</v>
      </c>
      <c r="H933" s="10">
        <v>16.754000000000001</v>
      </c>
      <c r="I933" s="6">
        <v>29776842</v>
      </c>
      <c r="J933" s="6" t="str">
        <f>IF(OR(COUNTIF(Monitoring!E:E, G933) &gt; 0, COUNTIF(Monitoring!H:H, G933) &gt; 0), "yes", "no")</f>
        <v>yes</v>
      </c>
      <c r="K933" s="81" t="str">
        <f t="shared" si="107"/>
        <v>Z:\FAIR_Device_data\Experiment_AugSep_2023\Video_captures\FAIR-D3\Camera1\2023-08-23\FAIR-D3_2023-08-23_17-45-36.mp4</v>
      </c>
    </row>
    <row r="934" spans="1:11" ht="14.25" customHeight="1" x14ac:dyDescent="0.25">
      <c r="A934" s="5" t="str">
        <f t="shared" si="101"/>
        <v>FAIR-D3</v>
      </c>
      <c r="B934" s="4">
        <f t="shared" si="102"/>
        <v>45161</v>
      </c>
      <c r="C934" s="9">
        <f t="shared" si="103"/>
        <v>0.74332175925925925</v>
      </c>
      <c r="D934" s="9">
        <f t="shared" si="104"/>
        <v>45161.743321759262</v>
      </c>
      <c r="E934" s="9" t="str">
        <f t="shared" si="106"/>
        <v>2023-08-23</v>
      </c>
      <c r="F934" s="10" t="s">
        <v>2377</v>
      </c>
      <c r="G934" s="10" t="str">
        <f t="shared" si="105"/>
        <v>FAIR-D3_2023-08-23_17-50-23</v>
      </c>
      <c r="H934" s="10">
        <v>11.558</v>
      </c>
      <c r="I934" s="6">
        <v>19563581</v>
      </c>
      <c r="J934" s="6" t="str">
        <f>IF(OR(COUNTIF(Monitoring!E:E, G934) &gt; 0, COUNTIF(Monitoring!H:H, G934) &gt; 0), "yes", "no")</f>
        <v>no</v>
      </c>
      <c r="K934" s="81" t="str">
        <f t="shared" si="107"/>
        <v>Z:\FAIR_Device_data\Experiment_AugSep_2023\Video_captures\FAIR-D3\Camera1\2023-08-23\FAIR-D3_2023-08-23_17-50-23.mp4</v>
      </c>
    </row>
    <row r="935" spans="1:11" ht="14.25" customHeight="1" x14ac:dyDescent="0.25">
      <c r="A935" s="5" t="str">
        <f t="shared" si="101"/>
        <v>FAIR-D3</v>
      </c>
      <c r="B935" s="4">
        <f t="shared" si="102"/>
        <v>45161</v>
      </c>
      <c r="C935" s="9">
        <f t="shared" si="103"/>
        <v>0.75547453703703704</v>
      </c>
      <c r="D935" s="9">
        <f t="shared" si="104"/>
        <v>45161.755474537036</v>
      </c>
      <c r="E935" s="9" t="str">
        <f t="shared" si="106"/>
        <v>2023-08-23</v>
      </c>
      <c r="F935" s="10" t="s">
        <v>2378</v>
      </c>
      <c r="G935" s="10" t="str">
        <f t="shared" si="105"/>
        <v>FAIR-D3_2023-08-23_18-07-53</v>
      </c>
      <c r="H935" s="10">
        <v>11.971</v>
      </c>
      <c r="I935" s="6">
        <v>20245674</v>
      </c>
      <c r="J935" s="6" t="str">
        <f>IF(OR(COUNTIF(Monitoring!E:E, G935) &gt; 0, COUNTIF(Monitoring!H:H, G935) &gt; 0), "yes", "no")</f>
        <v>yes</v>
      </c>
      <c r="K935" s="81" t="str">
        <f t="shared" si="107"/>
        <v>Z:\FAIR_Device_data\Experiment_AugSep_2023\Video_captures\FAIR-D3\Camera1\2023-08-23\FAIR-D3_2023-08-23_18-07-53.mp4</v>
      </c>
    </row>
    <row r="936" spans="1:11" ht="14.25" customHeight="1" x14ac:dyDescent="0.25">
      <c r="A936" s="5" t="str">
        <f t="shared" si="101"/>
        <v>FAIR-D3</v>
      </c>
      <c r="B936" s="4">
        <f t="shared" si="102"/>
        <v>45161</v>
      </c>
      <c r="C936" s="9">
        <f t="shared" si="103"/>
        <v>0.75868055555555558</v>
      </c>
      <c r="D936" s="9">
        <f t="shared" si="104"/>
        <v>45161.758680555555</v>
      </c>
      <c r="E936" s="9" t="str">
        <f t="shared" si="106"/>
        <v>2023-08-23</v>
      </c>
      <c r="F936" s="10" t="s">
        <v>2379</v>
      </c>
      <c r="G936" s="10" t="str">
        <f t="shared" si="105"/>
        <v>FAIR-D3_2023-08-23_18-12-30</v>
      </c>
      <c r="H936" s="10">
        <v>11.038</v>
      </c>
      <c r="I936" s="6">
        <v>18288409</v>
      </c>
      <c r="J936" s="6" t="str">
        <f>IF(OR(COUNTIF(Monitoring!E:E, G936) &gt; 0, COUNTIF(Monitoring!H:H, G936) &gt; 0), "yes", "no")</f>
        <v>no</v>
      </c>
      <c r="K936" s="81" t="str">
        <f t="shared" si="107"/>
        <v>Z:\FAIR_Device_data\Experiment_AugSep_2023\Video_captures\FAIR-D3\Camera1\2023-08-23\FAIR-D3_2023-08-23_18-12-30.mp4</v>
      </c>
    </row>
    <row r="937" spans="1:11" ht="14.25" customHeight="1" x14ac:dyDescent="0.25">
      <c r="A937" s="5" t="str">
        <f t="shared" si="101"/>
        <v>FAIR-D3</v>
      </c>
      <c r="B937" s="4">
        <f t="shared" si="102"/>
        <v>45161</v>
      </c>
      <c r="C937" s="9">
        <f t="shared" si="103"/>
        <v>0.76234953703703701</v>
      </c>
      <c r="D937" s="9">
        <f t="shared" si="104"/>
        <v>45161.762349537035</v>
      </c>
      <c r="E937" s="9" t="str">
        <f t="shared" si="106"/>
        <v>2023-08-23</v>
      </c>
      <c r="F937" s="10" t="s">
        <v>2380</v>
      </c>
      <c r="G937" s="10" t="str">
        <f t="shared" si="105"/>
        <v>FAIR-D3_2023-08-23_18-17-47</v>
      </c>
      <c r="H937" s="10">
        <v>23.803000000000001</v>
      </c>
      <c r="I937" s="6">
        <v>39715944</v>
      </c>
      <c r="J937" s="6" t="str">
        <f>IF(OR(COUNTIF(Monitoring!E:E, G937) &gt; 0, COUNTIF(Monitoring!H:H, G937) &gt; 0), "yes", "no")</f>
        <v>yes</v>
      </c>
      <c r="K937" s="81" t="str">
        <f t="shared" si="107"/>
        <v>Z:\FAIR_Device_data\Experiment_AugSep_2023\Video_captures\FAIR-D3\Camera1\2023-08-23\FAIR-D3_2023-08-23_18-17-47.mp4</v>
      </c>
    </row>
    <row r="938" spans="1:11" ht="14.25" customHeight="1" x14ac:dyDescent="0.25">
      <c r="A938" s="5" t="str">
        <f t="shared" si="101"/>
        <v>FAIR-D3</v>
      </c>
      <c r="B938" s="4">
        <f t="shared" si="102"/>
        <v>45163</v>
      </c>
      <c r="C938" s="9">
        <f t="shared" si="103"/>
        <v>0.3064236111111111</v>
      </c>
      <c r="D938" s="9">
        <f t="shared" si="104"/>
        <v>45163.306423611109</v>
      </c>
      <c r="E938" s="9" t="str">
        <f t="shared" si="106"/>
        <v>2023-08-25</v>
      </c>
      <c r="F938" s="10" t="s">
        <v>2381</v>
      </c>
      <c r="G938" s="10" t="str">
        <f t="shared" si="105"/>
        <v>FAIR-D3_2023-08-25_07-21-15</v>
      </c>
      <c r="H938" s="10">
        <v>42.676000000000002</v>
      </c>
      <c r="I938" s="6">
        <v>78871134</v>
      </c>
      <c r="J938" s="6" t="str">
        <f>IF(OR(COUNTIF(Monitoring!E:E, G938) &gt; 0, COUNTIF(Monitoring!H:H, G938) &gt; 0), "yes", "no")</f>
        <v>yes</v>
      </c>
      <c r="K938" s="81" t="str">
        <f t="shared" si="107"/>
        <v>Z:\FAIR_Device_data\Experiment_AugSep_2023\Video_captures\FAIR-D3\Camera1\2023-08-25\FAIR-D3_2023-08-25_07-21-15.mp4</v>
      </c>
    </row>
    <row r="939" spans="1:11" ht="14.25" customHeight="1" x14ac:dyDescent="0.25">
      <c r="A939" s="5" t="str">
        <f t="shared" si="101"/>
        <v>FAIR-D3</v>
      </c>
      <c r="B939" s="4">
        <f t="shared" si="102"/>
        <v>45163</v>
      </c>
      <c r="C939" s="9">
        <f t="shared" si="103"/>
        <v>0.30732638888888891</v>
      </c>
      <c r="D939" s="9">
        <f t="shared" si="104"/>
        <v>45163.307326388887</v>
      </c>
      <c r="E939" s="9" t="str">
        <f t="shared" si="106"/>
        <v>2023-08-25</v>
      </c>
      <c r="F939" s="10" t="s">
        <v>2382</v>
      </c>
      <c r="G939" s="10" t="str">
        <f t="shared" si="105"/>
        <v>FAIR-D3_2023-08-25_07-22-33</v>
      </c>
      <c r="H939" s="10">
        <v>58.119</v>
      </c>
      <c r="I939" s="6">
        <v>105798927</v>
      </c>
      <c r="J939" s="6" t="str">
        <f>IF(OR(COUNTIF(Monitoring!E:E, G939) &gt; 0, COUNTIF(Monitoring!H:H, G939) &gt; 0), "yes", "no")</f>
        <v>yes</v>
      </c>
      <c r="K939" s="81" t="str">
        <f t="shared" si="107"/>
        <v>Z:\FAIR_Device_data\Experiment_AugSep_2023\Video_captures\FAIR-D3\Camera1\2023-08-25\FAIR-D3_2023-08-25_07-22-33.mp4</v>
      </c>
    </row>
    <row r="940" spans="1:11" ht="14.25" customHeight="1" x14ac:dyDescent="0.25">
      <c r="A940" s="5" t="str">
        <f t="shared" si="101"/>
        <v>FAIR-D3</v>
      </c>
      <c r="B940" s="4">
        <f t="shared" si="102"/>
        <v>45163</v>
      </c>
      <c r="C940" s="9">
        <f t="shared" si="103"/>
        <v>0.33986111111111111</v>
      </c>
      <c r="D940" s="9">
        <f t="shared" si="104"/>
        <v>45163.339861111112</v>
      </c>
      <c r="E940" s="9" t="str">
        <f t="shared" si="106"/>
        <v>2023-08-25</v>
      </c>
      <c r="F940" s="10" t="s">
        <v>2383</v>
      </c>
      <c r="G940" s="10" t="str">
        <f t="shared" si="105"/>
        <v>FAIR-D3_2023-08-25_08-09-24</v>
      </c>
      <c r="H940" s="10">
        <v>12.045</v>
      </c>
      <c r="I940" s="6">
        <v>19351977</v>
      </c>
      <c r="J940" s="6" t="str">
        <f>IF(OR(COUNTIF(Monitoring!E:E, G940) &gt; 0, COUNTIF(Monitoring!H:H, G940) &gt; 0), "yes", "no")</f>
        <v>yes</v>
      </c>
      <c r="K940" s="81" t="str">
        <f t="shared" si="107"/>
        <v>Z:\FAIR_Device_data\Experiment_AugSep_2023\Video_captures\FAIR-D3\Camera1\2023-08-25\FAIR-D3_2023-08-25_08-09-24.mp4</v>
      </c>
    </row>
    <row r="941" spans="1:11" ht="14.25" customHeight="1" x14ac:dyDescent="0.25">
      <c r="A941" s="5" t="str">
        <f t="shared" si="101"/>
        <v>FAIR-D3</v>
      </c>
      <c r="B941" s="4">
        <f t="shared" si="102"/>
        <v>45163</v>
      </c>
      <c r="C941" s="9">
        <f t="shared" si="103"/>
        <v>0.34370370370370368</v>
      </c>
      <c r="D941" s="9">
        <f t="shared" si="104"/>
        <v>45163.3437037037</v>
      </c>
      <c r="E941" s="9" t="str">
        <f t="shared" si="106"/>
        <v>2023-08-25</v>
      </c>
      <c r="F941" s="10" t="s">
        <v>2384</v>
      </c>
      <c r="G941" s="10" t="str">
        <f t="shared" si="105"/>
        <v>FAIR-D3_2023-08-25_08-14-56</v>
      </c>
      <c r="H941" s="10">
        <v>40.298000000000002</v>
      </c>
      <c r="I941" s="6">
        <v>66552544</v>
      </c>
      <c r="J941" s="6" t="str">
        <f>IF(OR(COUNTIF(Monitoring!E:E, G941) &gt; 0, COUNTIF(Monitoring!H:H, G941) &gt; 0), "yes", "no")</f>
        <v>no</v>
      </c>
      <c r="K941" s="81" t="str">
        <f t="shared" si="107"/>
        <v>Z:\FAIR_Device_data\Experiment_AugSep_2023\Video_captures\FAIR-D3\Camera1\2023-08-25\FAIR-D3_2023-08-25_08-14-56.mp4</v>
      </c>
    </row>
    <row r="942" spans="1:11" ht="14.25" customHeight="1" x14ac:dyDescent="0.25">
      <c r="A942" s="5" t="str">
        <f t="shared" si="101"/>
        <v>FAIR-D3</v>
      </c>
      <c r="B942" s="4">
        <f t="shared" si="102"/>
        <v>45163</v>
      </c>
      <c r="C942" s="9">
        <f t="shared" si="103"/>
        <v>0.36090277777777779</v>
      </c>
      <c r="D942" s="9">
        <f t="shared" si="104"/>
        <v>45163.360902777778</v>
      </c>
      <c r="E942" s="9" t="str">
        <f t="shared" si="106"/>
        <v>2023-08-25</v>
      </c>
      <c r="F942" s="10" t="s">
        <v>2385</v>
      </c>
      <c r="G942" s="10" t="str">
        <f t="shared" si="105"/>
        <v>FAIR-D3_2023-08-25_08-39-42</v>
      </c>
      <c r="H942" s="10">
        <v>25.132999999999999</v>
      </c>
      <c r="I942" s="6">
        <v>41638511</v>
      </c>
      <c r="J942" s="6" t="str">
        <f>IF(OR(COUNTIF(Monitoring!E:E, G942) &gt; 0, COUNTIF(Monitoring!H:H, G942) &gt; 0), "yes", "no")</f>
        <v>yes</v>
      </c>
      <c r="K942" s="81" t="str">
        <f t="shared" si="107"/>
        <v>Z:\FAIR_Device_data\Experiment_AugSep_2023\Video_captures\FAIR-D3\Camera1\2023-08-25\FAIR-D3_2023-08-25_08-39-42.mp4</v>
      </c>
    </row>
    <row r="943" spans="1:11" ht="14.25" customHeight="1" x14ac:dyDescent="0.25">
      <c r="A943" s="5" t="str">
        <f t="shared" si="101"/>
        <v>FAIR-D3</v>
      </c>
      <c r="B943" s="4">
        <f t="shared" si="102"/>
        <v>45163</v>
      </c>
      <c r="C943" s="9">
        <f t="shared" si="103"/>
        <v>0.36153935185185188</v>
      </c>
      <c r="D943" s="9">
        <f t="shared" si="104"/>
        <v>45163.361539351848</v>
      </c>
      <c r="E943" s="9" t="str">
        <f t="shared" si="106"/>
        <v>2023-08-25</v>
      </c>
      <c r="F943" s="10" t="s">
        <v>2386</v>
      </c>
      <c r="G943" s="10" t="str">
        <f t="shared" si="105"/>
        <v>FAIR-D3_2023-08-25_08-40-37</v>
      </c>
      <c r="H943" s="10">
        <v>43.999000000000002</v>
      </c>
      <c r="I943" s="6">
        <v>78297275</v>
      </c>
      <c r="J943" s="6" t="str">
        <f>IF(OR(COUNTIF(Monitoring!E:E, G943) &gt; 0, COUNTIF(Monitoring!H:H, G943) &gt; 0), "yes", "no")</f>
        <v>yes</v>
      </c>
      <c r="K943" s="81" t="str">
        <f t="shared" si="107"/>
        <v>Z:\FAIR_Device_data\Experiment_AugSep_2023\Video_captures\FAIR-D3\Camera1\2023-08-25\FAIR-D3_2023-08-25_08-40-37.mp4</v>
      </c>
    </row>
    <row r="944" spans="1:11" ht="14.25" customHeight="1" x14ac:dyDescent="0.25">
      <c r="A944" s="5" t="str">
        <f t="shared" si="101"/>
        <v>FAIR-D3</v>
      </c>
      <c r="B944" s="4">
        <f t="shared" si="102"/>
        <v>45163</v>
      </c>
      <c r="C944" s="9">
        <f t="shared" si="103"/>
        <v>0.36631944444444442</v>
      </c>
      <c r="D944" s="9">
        <f t="shared" si="104"/>
        <v>45163.366319444445</v>
      </c>
      <c r="E944" s="9" t="str">
        <f t="shared" si="106"/>
        <v>2023-08-25</v>
      </c>
      <c r="F944" s="10" t="s">
        <v>2387</v>
      </c>
      <c r="G944" s="10" t="str">
        <f t="shared" si="105"/>
        <v>FAIR-D3_2023-08-25_08-47-30</v>
      </c>
      <c r="H944" s="10">
        <v>13.978</v>
      </c>
      <c r="I944" s="6">
        <v>24028475</v>
      </c>
      <c r="J944" s="6" t="str">
        <f>IF(OR(COUNTIF(Monitoring!E:E, G944) &gt; 0, COUNTIF(Monitoring!H:H, G944) &gt; 0), "yes", "no")</f>
        <v>no</v>
      </c>
      <c r="K944" s="81" t="str">
        <f t="shared" si="107"/>
        <v>Z:\FAIR_Device_data\Experiment_AugSep_2023\Video_captures\FAIR-D3\Camera1\2023-08-25\FAIR-D3_2023-08-25_08-47-30.mp4</v>
      </c>
    </row>
    <row r="945" spans="1:11" ht="14.25" customHeight="1" x14ac:dyDescent="0.25">
      <c r="A945" s="5" t="str">
        <f t="shared" si="101"/>
        <v>FAIR-D3</v>
      </c>
      <c r="B945" s="4">
        <f t="shared" si="102"/>
        <v>45163</v>
      </c>
      <c r="C945" s="9">
        <f t="shared" si="103"/>
        <v>0.38901620370370371</v>
      </c>
      <c r="D945" s="9">
        <f t="shared" si="104"/>
        <v>45163.389016203706</v>
      </c>
      <c r="E945" s="9" t="str">
        <f t="shared" si="106"/>
        <v>2023-08-25</v>
      </c>
      <c r="F945" s="10" t="s">
        <v>2388</v>
      </c>
      <c r="G945" s="10" t="str">
        <f t="shared" si="105"/>
        <v>FAIR-D3_2023-08-25_09-20-11</v>
      </c>
      <c r="H945" s="10">
        <v>17.122</v>
      </c>
      <c r="I945" s="6">
        <v>30253556</v>
      </c>
      <c r="J945" s="6" t="str">
        <f>IF(OR(COUNTIF(Monitoring!E:E, G945) &gt; 0, COUNTIF(Monitoring!H:H, G945) &gt; 0), "yes", "no")</f>
        <v>yes</v>
      </c>
      <c r="K945" s="81" t="str">
        <f t="shared" si="107"/>
        <v>Z:\FAIR_Device_data\Experiment_AugSep_2023\Video_captures\FAIR-D3\Camera1\2023-08-25\FAIR-D3_2023-08-25_09-20-11.mp4</v>
      </c>
    </row>
    <row r="946" spans="1:11" ht="14.25" customHeight="1" x14ac:dyDescent="0.25">
      <c r="A946" s="5" t="str">
        <f t="shared" si="101"/>
        <v>FAIR-D3</v>
      </c>
      <c r="B946" s="4">
        <f t="shared" si="102"/>
        <v>45163</v>
      </c>
      <c r="C946" s="9">
        <f t="shared" si="103"/>
        <v>0.39113425925925926</v>
      </c>
      <c r="D946" s="9">
        <f t="shared" si="104"/>
        <v>45163.391134259262</v>
      </c>
      <c r="E946" s="9" t="str">
        <f t="shared" si="106"/>
        <v>2023-08-25</v>
      </c>
      <c r="F946" s="10" t="s">
        <v>2389</v>
      </c>
      <c r="G946" s="10" t="str">
        <f t="shared" si="105"/>
        <v>FAIR-D3_2023-08-25_09-23-14</v>
      </c>
      <c r="H946" s="10">
        <v>15.831</v>
      </c>
      <c r="I946" s="6">
        <v>26916505</v>
      </c>
      <c r="J946" s="6" t="str">
        <f>IF(OR(COUNTIF(Monitoring!E:E, G946) &gt; 0, COUNTIF(Monitoring!H:H, G946) &gt; 0), "yes", "no")</f>
        <v>yes</v>
      </c>
      <c r="K946" s="81" t="str">
        <f t="shared" si="107"/>
        <v>Z:\FAIR_Device_data\Experiment_AugSep_2023\Video_captures\FAIR-D3\Camera1\2023-08-25\FAIR-D3_2023-08-25_09-23-14.mp4</v>
      </c>
    </row>
    <row r="947" spans="1:11" ht="14.25" customHeight="1" x14ac:dyDescent="0.25">
      <c r="A947" s="5" t="str">
        <f t="shared" si="101"/>
        <v>FAIR-D3</v>
      </c>
      <c r="B947" s="4">
        <f t="shared" si="102"/>
        <v>45163</v>
      </c>
      <c r="C947" s="9">
        <f t="shared" si="103"/>
        <v>0.3961689814814815</v>
      </c>
      <c r="D947" s="9">
        <f t="shared" si="104"/>
        <v>45163.396168981482</v>
      </c>
      <c r="E947" s="9" t="str">
        <f t="shared" si="106"/>
        <v>2023-08-25</v>
      </c>
      <c r="F947" s="10" t="s">
        <v>2390</v>
      </c>
      <c r="G947" s="10" t="str">
        <f t="shared" si="105"/>
        <v>FAIR-D3_2023-08-25_09-30-29</v>
      </c>
      <c r="H947" s="10">
        <v>11.601000000000001</v>
      </c>
      <c r="I947" s="6">
        <v>19227955</v>
      </c>
      <c r="J947" s="6" t="str">
        <f>IF(OR(COUNTIF(Monitoring!E:E, G947) &gt; 0, COUNTIF(Monitoring!H:H, G947) &gt; 0), "yes", "no")</f>
        <v>no</v>
      </c>
      <c r="K947" s="81" t="str">
        <f t="shared" si="107"/>
        <v>Z:\FAIR_Device_data\Experiment_AugSep_2023\Video_captures\FAIR-D3\Camera1\2023-08-25\FAIR-D3_2023-08-25_09-30-29.mp4</v>
      </c>
    </row>
    <row r="948" spans="1:11" ht="14.25" customHeight="1" x14ac:dyDescent="0.25">
      <c r="A948" s="5" t="str">
        <f t="shared" si="101"/>
        <v>FAIR-D3</v>
      </c>
      <c r="B948" s="4">
        <f t="shared" si="102"/>
        <v>45163</v>
      </c>
      <c r="C948" s="9">
        <f t="shared" si="103"/>
        <v>0.3979861111111111</v>
      </c>
      <c r="D948" s="9">
        <f t="shared" si="104"/>
        <v>45163.397986111115</v>
      </c>
      <c r="E948" s="9" t="str">
        <f t="shared" si="106"/>
        <v>2023-08-25</v>
      </c>
      <c r="F948" s="10" t="s">
        <v>2391</v>
      </c>
      <c r="G948" s="10" t="str">
        <f t="shared" si="105"/>
        <v>FAIR-D3_2023-08-25_09-33-06</v>
      </c>
      <c r="H948" s="10">
        <v>22.602</v>
      </c>
      <c r="I948" s="6">
        <v>40039598</v>
      </c>
      <c r="J948" s="6" t="str">
        <f>IF(OR(COUNTIF(Monitoring!E:E, G948) &gt; 0, COUNTIF(Monitoring!H:H, G948) &gt; 0), "yes", "no")</f>
        <v>yes</v>
      </c>
      <c r="K948" s="81" t="str">
        <f t="shared" si="107"/>
        <v>Z:\FAIR_Device_data\Experiment_AugSep_2023\Video_captures\FAIR-D3\Camera1\2023-08-25\FAIR-D3_2023-08-25_09-33-06.mp4</v>
      </c>
    </row>
    <row r="949" spans="1:11" ht="14.25" customHeight="1" x14ac:dyDescent="0.25">
      <c r="A949" s="5" t="str">
        <f t="shared" si="101"/>
        <v>FAIR-D3</v>
      </c>
      <c r="B949" s="4">
        <f t="shared" si="102"/>
        <v>45163</v>
      </c>
      <c r="C949" s="9">
        <f t="shared" si="103"/>
        <v>0.47532407407407407</v>
      </c>
      <c r="D949" s="9">
        <f t="shared" si="104"/>
        <v>45163.475324074076</v>
      </c>
      <c r="E949" s="9" t="str">
        <f t="shared" si="106"/>
        <v>2023-08-25</v>
      </c>
      <c r="F949" s="10" t="s">
        <v>2392</v>
      </c>
      <c r="G949" s="10" t="str">
        <f t="shared" si="105"/>
        <v>FAIR-D3_2023-08-25_11-24-28</v>
      </c>
      <c r="H949" s="10">
        <v>25.285</v>
      </c>
      <c r="I949" s="6">
        <v>43220727</v>
      </c>
      <c r="J949" s="6" t="str">
        <f>IF(OR(COUNTIF(Monitoring!E:E, G949) &gt; 0, COUNTIF(Monitoring!H:H, G949) &gt; 0), "yes", "no")</f>
        <v>yes</v>
      </c>
      <c r="K949" s="81" t="str">
        <f t="shared" si="107"/>
        <v>Z:\FAIR_Device_data\Experiment_AugSep_2023\Video_captures\FAIR-D3\Camera1\2023-08-25\FAIR-D3_2023-08-25_11-24-28.mp4</v>
      </c>
    </row>
    <row r="950" spans="1:11" ht="14.25" customHeight="1" x14ac:dyDescent="0.25">
      <c r="A950" s="5" t="str">
        <f t="shared" si="101"/>
        <v>FAIR-D3</v>
      </c>
      <c r="B950" s="4">
        <f t="shared" si="102"/>
        <v>45163</v>
      </c>
      <c r="C950" s="9">
        <f t="shared" si="103"/>
        <v>0.47890046296296296</v>
      </c>
      <c r="D950" s="9">
        <f t="shared" si="104"/>
        <v>45163.478900462964</v>
      </c>
      <c r="E950" s="9" t="str">
        <f t="shared" si="106"/>
        <v>2023-08-25</v>
      </c>
      <c r="F950" s="10" t="s">
        <v>2393</v>
      </c>
      <c r="G950" s="10" t="str">
        <f t="shared" si="105"/>
        <v>FAIR-D3_2023-08-25_11-29-37</v>
      </c>
      <c r="H950" s="10">
        <v>11.657</v>
      </c>
      <c r="I950" s="6">
        <v>19803174</v>
      </c>
      <c r="J950" s="6" t="str">
        <f>IF(OR(COUNTIF(Monitoring!E:E, G950) &gt; 0, COUNTIF(Monitoring!H:H, G950) &gt; 0), "yes", "no")</f>
        <v>yes</v>
      </c>
      <c r="K950" s="81" t="str">
        <f t="shared" si="107"/>
        <v>Z:\FAIR_Device_data\Experiment_AugSep_2023\Video_captures\FAIR-D3\Camera1\2023-08-25\FAIR-D3_2023-08-25_11-29-37.mp4</v>
      </c>
    </row>
    <row r="951" spans="1:11" ht="14.25" customHeight="1" x14ac:dyDescent="0.25">
      <c r="A951" s="5" t="str">
        <f t="shared" si="101"/>
        <v>FAIR-D3</v>
      </c>
      <c r="B951" s="4">
        <f t="shared" si="102"/>
        <v>45163</v>
      </c>
      <c r="C951" s="9">
        <f t="shared" si="103"/>
        <v>0.47952546296296295</v>
      </c>
      <c r="D951" s="9">
        <f t="shared" si="104"/>
        <v>45163.479525462964</v>
      </c>
      <c r="E951" s="9" t="str">
        <f t="shared" si="106"/>
        <v>2023-08-25</v>
      </c>
      <c r="F951" s="10" t="s">
        <v>2394</v>
      </c>
      <c r="G951" s="10" t="str">
        <f t="shared" si="105"/>
        <v>FAIR-D3_2023-08-25_11-30-31</v>
      </c>
      <c r="H951" s="10">
        <v>97.308999999999997</v>
      </c>
      <c r="I951" s="6">
        <v>176593357</v>
      </c>
      <c r="J951" s="6" t="str">
        <f>IF(OR(COUNTIF(Monitoring!E:E, G951) &gt; 0, COUNTIF(Monitoring!H:H, G951) &gt; 0), "yes", "no")</f>
        <v>yes</v>
      </c>
      <c r="K951" s="81" t="str">
        <f t="shared" si="107"/>
        <v>Z:\FAIR_Device_data\Experiment_AugSep_2023\Video_captures\FAIR-D3\Camera1\2023-08-25\FAIR-D3_2023-08-25_11-30-31.mp4</v>
      </c>
    </row>
    <row r="952" spans="1:11" ht="14.25" customHeight="1" x14ac:dyDescent="0.25">
      <c r="A952" s="5" t="str">
        <f t="shared" si="101"/>
        <v>FAIR-D3</v>
      </c>
      <c r="B952" s="4">
        <f t="shared" si="102"/>
        <v>45163</v>
      </c>
      <c r="C952" s="9">
        <f t="shared" si="103"/>
        <v>0.49354166666666666</v>
      </c>
      <c r="D952" s="9">
        <f t="shared" si="104"/>
        <v>45163.493541666663</v>
      </c>
      <c r="E952" s="9" t="str">
        <f t="shared" si="106"/>
        <v>2023-08-25</v>
      </c>
      <c r="F952" s="10" t="s">
        <v>2395</v>
      </c>
      <c r="G952" s="10" t="str">
        <f t="shared" si="105"/>
        <v>FAIR-D3_2023-08-25_11-50-42</v>
      </c>
      <c r="H952" s="10">
        <v>64.278999999999996</v>
      </c>
      <c r="I952" s="6">
        <v>122956854</v>
      </c>
      <c r="J952" s="6" t="str">
        <f>IF(OR(COUNTIF(Monitoring!E:E, G952) &gt; 0, COUNTIF(Monitoring!H:H, G952) &gt; 0), "yes", "no")</f>
        <v>yes</v>
      </c>
      <c r="K952" s="81" t="str">
        <f t="shared" si="107"/>
        <v>Z:\FAIR_Device_data\Experiment_AugSep_2023\Video_captures\FAIR-D3\Camera1\2023-08-25\FAIR-D3_2023-08-25_11-50-42.mp4</v>
      </c>
    </row>
    <row r="953" spans="1:11" ht="14.25" customHeight="1" x14ac:dyDescent="0.25">
      <c r="A953" s="5" t="str">
        <f t="shared" si="101"/>
        <v>FAIR-D3</v>
      </c>
      <c r="B953" s="4">
        <f t="shared" si="102"/>
        <v>45163</v>
      </c>
      <c r="C953" s="9">
        <f t="shared" si="103"/>
        <v>0.49543981481481481</v>
      </c>
      <c r="D953" s="9">
        <f t="shared" si="104"/>
        <v>45163.495439814818</v>
      </c>
      <c r="E953" s="9" t="str">
        <f t="shared" si="106"/>
        <v>2023-08-25</v>
      </c>
      <c r="F953" s="10" t="s">
        <v>2396</v>
      </c>
      <c r="G953" s="10" t="str">
        <f t="shared" si="105"/>
        <v>FAIR-D3_2023-08-25_11-53-26</v>
      </c>
      <c r="H953" s="10">
        <v>36.360999999999997</v>
      </c>
      <c r="I953" s="6">
        <v>70044866</v>
      </c>
      <c r="J953" s="6" t="str">
        <f>IF(OR(COUNTIF(Monitoring!E:E, G953) &gt; 0, COUNTIF(Monitoring!H:H, G953) &gt; 0), "yes", "no")</f>
        <v>yes</v>
      </c>
      <c r="K953" s="81" t="str">
        <f t="shared" si="107"/>
        <v>Z:\FAIR_Device_data\Experiment_AugSep_2023\Video_captures\FAIR-D3\Camera1\2023-08-25\FAIR-D3_2023-08-25_11-53-26.mp4</v>
      </c>
    </row>
    <row r="954" spans="1:11" ht="14.25" customHeight="1" x14ac:dyDescent="0.25">
      <c r="A954" s="5" t="str">
        <f t="shared" si="101"/>
        <v>FAIR-D3</v>
      </c>
      <c r="B954" s="4">
        <f t="shared" si="102"/>
        <v>45163</v>
      </c>
      <c r="C954" s="9">
        <f t="shared" si="103"/>
        <v>0.50258101851851855</v>
      </c>
      <c r="D954" s="9">
        <f t="shared" si="104"/>
        <v>45163.502581018518</v>
      </c>
      <c r="E954" s="9" t="str">
        <f t="shared" si="106"/>
        <v>2023-08-25</v>
      </c>
      <c r="F954" s="10" t="s">
        <v>2397</v>
      </c>
      <c r="G954" s="10" t="str">
        <f t="shared" si="105"/>
        <v>FAIR-D3_2023-08-25_12-03-43</v>
      </c>
      <c r="H954" s="10">
        <v>27.876999999999999</v>
      </c>
      <c r="I954" s="6">
        <v>49880142</v>
      </c>
      <c r="J954" s="6" t="str">
        <f>IF(OR(COUNTIF(Monitoring!E:E, G954) &gt; 0, COUNTIF(Monitoring!H:H, G954) &gt; 0), "yes", "no")</f>
        <v>yes</v>
      </c>
      <c r="K954" s="81" t="str">
        <f t="shared" si="107"/>
        <v>Z:\FAIR_Device_data\Experiment_AugSep_2023\Video_captures\FAIR-D3\Camera1\2023-08-25\FAIR-D3_2023-08-25_12-03-43.mp4</v>
      </c>
    </row>
    <row r="955" spans="1:11" ht="14.25" customHeight="1" x14ac:dyDescent="0.25">
      <c r="A955" s="5" t="str">
        <f t="shared" si="101"/>
        <v>FAIR-D3</v>
      </c>
      <c r="B955" s="4">
        <f t="shared" si="102"/>
        <v>45163</v>
      </c>
      <c r="C955" s="9">
        <f t="shared" si="103"/>
        <v>0.53172453703703704</v>
      </c>
      <c r="D955" s="9">
        <f t="shared" si="104"/>
        <v>45163.531724537039</v>
      </c>
      <c r="E955" s="9" t="str">
        <f t="shared" si="106"/>
        <v>2023-08-25</v>
      </c>
      <c r="F955" s="10" t="s">
        <v>2398</v>
      </c>
      <c r="G955" s="10" t="str">
        <f t="shared" si="105"/>
        <v>FAIR-D3_2023-08-25_12-45-41</v>
      </c>
      <c r="H955" s="10">
        <v>102.361</v>
      </c>
      <c r="I955" s="6">
        <v>195520426</v>
      </c>
      <c r="J955" s="6" t="str">
        <f>IF(OR(COUNTIF(Monitoring!E:E, G955) &gt; 0, COUNTIF(Monitoring!H:H, G955) &gt; 0), "yes", "no")</f>
        <v>yes</v>
      </c>
      <c r="K955" s="81" t="str">
        <f t="shared" si="107"/>
        <v>Z:\FAIR_Device_data\Experiment_AugSep_2023\Video_captures\FAIR-D3\Camera1\2023-08-25\FAIR-D3_2023-08-25_12-45-41.mp4</v>
      </c>
    </row>
    <row r="956" spans="1:11" ht="14.25" customHeight="1" x14ac:dyDescent="0.25">
      <c r="A956" s="5" t="str">
        <f t="shared" si="101"/>
        <v>FAIR-D3</v>
      </c>
      <c r="B956" s="4">
        <f t="shared" si="102"/>
        <v>45163</v>
      </c>
      <c r="C956" s="9">
        <f t="shared" si="103"/>
        <v>0.5687268518518519</v>
      </c>
      <c r="D956" s="9">
        <f t="shared" si="104"/>
        <v>45163.568726851852</v>
      </c>
      <c r="E956" s="9" t="str">
        <f t="shared" si="106"/>
        <v>2023-08-25</v>
      </c>
      <c r="F956" s="10" t="s">
        <v>2399</v>
      </c>
      <c r="G956" s="10" t="str">
        <f t="shared" si="105"/>
        <v>FAIR-D3_2023-08-25_13-38-58</v>
      </c>
      <c r="H956" s="10">
        <v>36.662999999999997</v>
      </c>
      <c r="I956" s="6">
        <v>65107244</v>
      </c>
      <c r="J956" s="6" t="str">
        <f>IF(OR(COUNTIF(Monitoring!E:E, G956) &gt; 0, COUNTIF(Monitoring!H:H, G956) &gt; 0), "yes", "no")</f>
        <v>yes</v>
      </c>
      <c r="K956" s="81" t="str">
        <f t="shared" si="107"/>
        <v>Z:\FAIR_Device_data\Experiment_AugSep_2023\Video_captures\FAIR-D3\Camera1\2023-08-25\FAIR-D3_2023-08-25_13-38-58.mp4</v>
      </c>
    </row>
    <row r="957" spans="1:11" ht="14.25" customHeight="1" x14ac:dyDescent="0.25">
      <c r="A957" s="5" t="str">
        <f t="shared" si="101"/>
        <v>FAIR-D3</v>
      </c>
      <c r="B957" s="4">
        <f t="shared" si="102"/>
        <v>45163</v>
      </c>
      <c r="C957" s="9">
        <f t="shared" si="103"/>
        <v>0.57016203703703705</v>
      </c>
      <c r="D957" s="9">
        <f t="shared" si="104"/>
        <v>45163.570162037038</v>
      </c>
      <c r="E957" s="9" t="str">
        <f t="shared" si="106"/>
        <v>2023-08-25</v>
      </c>
      <c r="F957" s="10" t="s">
        <v>2400</v>
      </c>
      <c r="G957" s="10" t="str">
        <f t="shared" si="105"/>
        <v>FAIR-D3_2023-08-25_13-41-02</v>
      </c>
      <c r="H957" s="10">
        <v>85.477999999999994</v>
      </c>
      <c r="I957" s="6">
        <v>150515723</v>
      </c>
      <c r="J957" s="6" t="str">
        <f>IF(OR(COUNTIF(Monitoring!E:E, G957) &gt; 0, COUNTIF(Monitoring!H:H, G957) &gt; 0), "yes", "no")</f>
        <v>no</v>
      </c>
      <c r="K957" s="81" t="str">
        <f t="shared" si="107"/>
        <v>Z:\FAIR_Device_data\Experiment_AugSep_2023\Video_captures\FAIR-D3\Camera1\2023-08-25\FAIR-D3_2023-08-25_13-41-02.mp4</v>
      </c>
    </row>
    <row r="958" spans="1:11" ht="14.25" customHeight="1" x14ac:dyDescent="0.25">
      <c r="A958" s="5" t="str">
        <f t="shared" si="101"/>
        <v>FAIR-D3</v>
      </c>
      <c r="B958" s="4">
        <f t="shared" si="102"/>
        <v>45163</v>
      </c>
      <c r="C958" s="9">
        <f t="shared" si="103"/>
        <v>0.57255787037037043</v>
      </c>
      <c r="D958" s="9">
        <f t="shared" si="104"/>
        <v>45163.572557870371</v>
      </c>
      <c r="E958" s="9" t="str">
        <f t="shared" si="106"/>
        <v>2023-08-25</v>
      </c>
      <c r="F958" s="10" t="s">
        <v>2401</v>
      </c>
      <c r="G958" s="10" t="str">
        <f t="shared" si="105"/>
        <v>FAIR-D3_2023-08-25_13-44-29</v>
      </c>
      <c r="H958" s="10">
        <v>45.11</v>
      </c>
      <c r="I958" s="6">
        <v>85327404</v>
      </c>
      <c r="J958" s="6" t="str">
        <f>IF(OR(COUNTIF(Monitoring!E:E, G958) &gt; 0, COUNTIF(Monitoring!H:H, G958) &gt; 0), "yes", "no")</f>
        <v>no</v>
      </c>
      <c r="K958" s="81" t="str">
        <f t="shared" si="107"/>
        <v>Z:\FAIR_Device_data\Experiment_AugSep_2023\Video_captures\FAIR-D3\Camera1\2023-08-25\FAIR-D3_2023-08-25_13-44-29.mp4</v>
      </c>
    </row>
    <row r="959" spans="1:11" ht="14.25" customHeight="1" x14ac:dyDescent="0.25">
      <c r="A959" s="5" t="str">
        <f t="shared" si="101"/>
        <v>FAIR-D3</v>
      </c>
      <c r="B959" s="4">
        <f t="shared" si="102"/>
        <v>45163</v>
      </c>
      <c r="C959" s="9">
        <f t="shared" si="103"/>
        <v>0.57365740740740745</v>
      </c>
      <c r="D959" s="9">
        <f t="shared" si="104"/>
        <v>45163.573657407411</v>
      </c>
      <c r="E959" s="9" t="str">
        <f t="shared" si="106"/>
        <v>2023-08-25</v>
      </c>
      <c r="F959" s="10" t="s">
        <v>2402</v>
      </c>
      <c r="G959" s="10" t="str">
        <f t="shared" si="105"/>
        <v>FAIR-D3_2023-08-25_13-46-04</v>
      </c>
      <c r="H959" s="10">
        <v>16.901</v>
      </c>
      <c r="I959" s="6">
        <v>29917668</v>
      </c>
      <c r="J959" s="6" t="str">
        <f>IF(OR(COUNTIF(Monitoring!E:E, G959) &gt; 0, COUNTIF(Monitoring!H:H, G959) &gt; 0), "yes", "no")</f>
        <v>no</v>
      </c>
      <c r="K959" s="81" t="str">
        <f t="shared" si="107"/>
        <v>Z:\FAIR_Device_data\Experiment_AugSep_2023\Video_captures\FAIR-D3\Camera1\2023-08-25\FAIR-D3_2023-08-25_13-46-04.mp4</v>
      </c>
    </row>
    <row r="960" spans="1:11" ht="14.25" customHeight="1" x14ac:dyDescent="0.25">
      <c r="A960" s="5" t="str">
        <f t="shared" si="101"/>
        <v>FAIR-D3</v>
      </c>
      <c r="B960" s="4">
        <f t="shared" si="102"/>
        <v>45163</v>
      </c>
      <c r="C960" s="9">
        <f t="shared" si="103"/>
        <v>0.57765046296296296</v>
      </c>
      <c r="D960" s="9">
        <f t="shared" si="104"/>
        <v>45163.577650462961</v>
      </c>
      <c r="E960" s="9" t="str">
        <f t="shared" si="106"/>
        <v>2023-08-25</v>
      </c>
      <c r="F960" s="10" t="s">
        <v>2403</v>
      </c>
      <c r="G960" s="10" t="str">
        <f t="shared" si="105"/>
        <v>FAIR-D3_2023-08-25_13-51-49</v>
      </c>
      <c r="H960" s="10">
        <v>26.789000000000001</v>
      </c>
      <c r="I960" s="6">
        <v>46123388</v>
      </c>
      <c r="J960" s="6" t="str">
        <f>IF(OR(COUNTIF(Monitoring!E:E, G960) &gt; 0, COUNTIF(Monitoring!H:H, G960) &gt; 0), "yes", "no")</f>
        <v>no</v>
      </c>
      <c r="K960" s="81" t="str">
        <f t="shared" si="107"/>
        <v>Z:\FAIR_Device_data\Experiment_AugSep_2023\Video_captures\FAIR-D3\Camera1\2023-08-25\FAIR-D3_2023-08-25_13-51-49.mp4</v>
      </c>
    </row>
    <row r="961" spans="1:11" ht="14.25" customHeight="1" x14ac:dyDescent="0.25">
      <c r="A961" s="5" t="str">
        <f t="shared" si="101"/>
        <v>FAIR-D3</v>
      </c>
      <c r="B961" s="4">
        <f t="shared" si="102"/>
        <v>45163</v>
      </c>
      <c r="C961" s="9">
        <f t="shared" si="103"/>
        <v>0.58432870370370371</v>
      </c>
      <c r="D961" s="9">
        <f t="shared" si="104"/>
        <v>45163.584328703706</v>
      </c>
      <c r="E961" s="9" t="str">
        <f t="shared" si="106"/>
        <v>2023-08-25</v>
      </c>
      <c r="F961" s="10" t="s">
        <v>2404</v>
      </c>
      <c r="G961" s="10" t="str">
        <f t="shared" si="105"/>
        <v>FAIR-D3_2023-08-25_14-01-26</v>
      </c>
      <c r="H961" s="10">
        <v>16.056000000000001</v>
      </c>
      <c r="I961" s="6">
        <v>28634063</v>
      </c>
      <c r="J961" s="6" t="str">
        <f>IF(OR(COUNTIF(Monitoring!E:E, G961) &gt; 0, COUNTIF(Monitoring!H:H, G961) &gt; 0), "yes", "no")</f>
        <v>no</v>
      </c>
      <c r="K961" s="81" t="str">
        <f t="shared" si="107"/>
        <v>Z:\FAIR_Device_data\Experiment_AugSep_2023\Video_captures\FAIR-D3\Camera1\2023-08-25\FAIR-D3_2023-08-25_14-01-26.mp4</v>
      </c>
    </row>
    <row r="962" spans="1:11" ht="14.25" customHeight="1" x14ac:dyDescent="0.25">
      <c r="A962" s="5" t="str">
        <f t="shared" ref="A962:A1025" si="108">+LEFT(G962,7)</f>
        <v>FAIR-D3</v>
      </c>
      <c r="B962" s="4">
        <f t="shared" ref="B962:B1025" si="109">VALUE(MID(G962,FIND("_",G962)+1,10))</f>
        <v>45163</v>
      </c>
      <c r="C962" s="9">
        <f t="shared" ref="C962:C1025" si="110">IF(ISBLANK(G962),"",TIME(LEFT(RIGHT(G962,8),2),LEFT(RIGHT(G962,5),2),RIGHT(G962,2)))</f>
        <v>0.58642361111111108</v>
      </c>
      <c r="D962" s="9">
        <f t="shared" ref="D962:D1025" si="111">+B962+C962</f>
        <v>45163.586423611108</v>
      </c>
      <c r="E962" s="9" t="str">
        <f t="shared" si="106"/>
        <v>2023-08-25</v>
      </c>
      <c r="F962" s="10" t="s">
        <v>2405</v>
      </c>
      <c r="G962" s="10" t="str">
        <f t="shared" ref="G962:G1025" si="112">+LEFT(F962,27)</f>
        <v>FAIR-D3_2023-08-25_14-04-27</v>
      </c>
      <c r="H962" s="10">
        <v>54.485999999999997</v>
      </c>
      <c r="I962" s="6">
        <v>102729205</v>
      </c>
      <c r="J962" s="6" t="str">
        <f>IF(OR(COUNTIF(Monitoring!E:E, G962) &gt; 0, COUNTIF(Monitoring!H:H, G962) &gt; 0), "yes", "no")</f>
        <v>no</v>
      </c>
      <c r="K962" s="81" t="str">
        <f t="shared" si="107"/>
        <v>Z:\FAIR_Device_data\Experiment_AugSep_2023\Video_captures\FAIR-D3\Camera1\2023-08-25\FAIR-D3_2023-08-25_14-04-27.mp4</v>
      </c>
    </row>
    <row r="963" spans="1:11" ht="14.25" customHeight="1" x14ac:dyDescent="0.25">
      <c r="A963" s="5" t="str">
        <f t="shared" si="108"/>
        <v>FAIR-D3</v>
      </c>
      <c r="B963" s="4">
        <f t="shared" si="109"/>
        <v>45163</v>
      </c>
      <c r="C963" s="9">
        <f t="shared" si="110"/>
        <v>0.58891203703703698</v>
      </c>
      <c r="D963" s="9">
        <f t="shared" si="111"/>
        <v>45163.588912037034</v>
      </c>
      <c r="E963" s="9" t="str">
        <f t="shared" ref="E963:E1026" si="113">+_xlfn.CONCAT(YEAR(B963),"-",TEXT(MONTH(B963),"00"),"-",TEXT(DAY(B963),"00"))</f>
        <v>2023-08-25</v>
      </c>
      <c r="F963" s="10" t="s">
        <v>2406</v>
      </c>
      <c r="G963" s="10" t="str">
        <f t="shared" si="112"/>
        <v>FAIR-D3_2023-08-25_14-08-02</v>
      </c>
      <c r="H963" s="10">
        <v>37.96</v>
      </c>
      <c r="I963" s="6">
        <v>65795280</v>
      </c>
      <c r="J963" s="6" t="str">
        <f>IF(OR(COUNTIF(Monitoring!E:E, G963) &gt; 0, COUNTIF(Monitoring!H:H, G963) &gt; 0), "yes", "no")</f>
        <v>no</v>
      </c>
      <c r="K963" s="81" t="str">
        <f t="shared" ref="K963:K1026" si="114">HYPERLINK(_xlfn.CONCAT("Z:\FAIR_Device_data\Experiment_AugSep_2023","\","Video_captures","\",A963,"\","Camera1","\",E963,"\",F963))</f>
        <v>Z:\FAIR_Device_data\Experiment_AugSep_2023\Video_captures\FAIR-D3\Camera1\2023-08-25\FAIR-D3_2023-08-25_14-08-02.mp4</v>
      </c>
    </row>
    <row r="964" spans="1:11" ht="14.25" customHeight="1" x14ac:dyDescent="0.25">
      <c r="A964" s="5" t="str">
        <f t="shared" si="108"/>
        <v>FAIR-D3</v>
      </c>
      <c r="B964" s="4">
        <f t="shared" si="109"/>
        <v>45163</v>
      </c>
      <c r="C964" s="9">
        <f t="shared" si="110"/>
        <v>0.60282407407407412</v>
      </c>
      <c r="D964" s="9">
        <f t="shared" si="111"/>
        <v>45163.602824074071</v>
      </c>
      <c r="E964" s="9" t="str">
        <f t="shared" si="113"/>
        <v>2023-08-25</v>
      </c>
      <c r="F964" s="10" t="s">
        <v>2407</v>
      </c>
      <c r="G964" s="10" t="str">
        <f t="shared" si="112"/>
        <v>FAIR-D3_2023-08-25_14-28-04</v>
      </c>
      <c r="H964" s="10">
        <v>64.736999999999995</v>
      </c>
      <c r="I964" s="6">
        <v>110567998</v>
      </c>
      <c r="J964" s="6" t="str">
        <f>IF(OR(COUNTIF(Monitoring!E:E, G964) &gt; 0, COUNTIF(Monitoring!H:H, G964) &gt; 0), "yes", "no")</f>
        <v>yes</v>
      </c>
      <c r="K964" s="81" t="str">
        <f t="shared" si="114"/>
        <v>Z:\FAIR_Device_data\Experiment_AugSep_2023\Video_captures\FAIR-D3\Camera1\2023-08-25\FAIR-D3_2023-08-25_14-28-04.mp4</v>
      </c>
    </row>
    <row r="965" spans="1:11" ht="14.25" customHeight="1" x14ac:dyDescent="0.25">
      <c r="A965" s="5" t="str">
        <f t="shared" si="108"/>
        <v>FAIR-D3</v>
      </c>
      <c r="B965" s="4">
        <f t="shared" si="109"/>
        <v>45163</v>
      </c>
      <c r="C965" s="9">
        <f t="shared" si="110"/>
        <v>0.60685185185185186</v>
      </c>
      <c r="D965" s="9">
        <f t="shared" si="111"/>
        <v>45163.606851851851</v>
      </c>
      <c r="E965" s="9" t="str">
        <f t="shared" si="113"/>
        <v>2023-08-25</v>
      </c>
      <c r="F965" s="10" t="s">
        <v>2408</v>
      </c>
      <c r="G965" s="10" t="str">
        <f t="shared" si="112"/>
        <v>FAIR-D3_2023-08-25_14-33-52</v>
      </c>
      <c r="H965" s="10">
        <v>66.02</v>
      </c>
      <c r="I965" s="6">
        <v>125325075</v>
      </c>
      <c r="J965" s="6" t="str">
        <f>IF(OR(COUNTIF(Monitoring!E:E, G965) &gt; 0, COUNTIF(Monitoring!H:H, G965) &gt; 0), "yes", "no")</f>
        <v>yes</v>
      </c>
      <c r="K965" s="81" t="str">
        <f t="shared" si="114"/>
        <v>Z:\FAIR_Device_data\Experiment_AugSep_2023\Video_captures\FAIR-D3\Camera1\2023-08-25\FAIR-D3_2023-08-25_14-33-52.mp4</v>
      </c>
    </row>
    <row r="966" spans="1:11" ht="14.25" customHeight="1" x14ac:dyDescent="0.25">
      <c r="A966" s="5" t="str">
        <f t="shared" si="108"/>
        <v>FAIR-D3</v>
      </c>
      <c r="B966" s="4">
        <f t="shared" si="109"/>
        <v>45163</v>
      </c>
      <c r="C966" s="9">
        <f t="shared" si="110"/>
        <v>0.60991898148148149</v>
      </c>
      <c r="D966" s="9">
        <f t="shared" si="111"/>
        <v>45163.609918981485</v>
      </c>
      <c r="E966" s="9" t="str">
        <f t="shared" si="113"/>
        <v>2023-08-25</v>
      </c>
      <c r="F966" s="10" t="s">
        <v>2409</v>
      </c>
      <c r="G966" s="10" t="str">
        <f t="shared" si="112"/>
        <v>FAIR-D3_2023-08-25_14-38-17</v>
      </c>
      <c r="H966" s="10">
        <v>54.932000000000002</v>
      </c>
      <c r="I966" s="6">
        <v>108103642</v>
      </c>
      <c r="J966" s="6" t="str">
        <f>IF(OR(COUNTIF(Monitoring!E:E, G966) &gt; 0, COUNTIF(Monitoring!H:H, G966) &gt; 0), "yes", "no")</f>
        <v>no</v>
      </c>
      <c r="K966" s="81" t="str">
        <f t="shared" si="114"/>
        <v>Z:\FAIR_Device_data\Experiment_AugSep_2023\Video_captures\FAIR-D3\Camera1\2023-08-25\FAIR-D3_2023-08-25_14-38-17.mp4</v>
      </c>
    </row>
    <row r="967" spans="1:11" ht="14.25" customHeight="1" x14ac:dyDescent="0.25">
      <c r="A967" s="5" t="str">
        <f t="shared" si="108"/>
        <v>FAIR-D3</v>
      </c>
      <c r="B967" s="4">
        <f t="shared" si="109"/>
        <v>45163</v>
      </c>
      <c r="C967" s="9">
        <f t="shared" si="110"/>
        <v>0.61261574074074077</v>
      </c>
      <c r="D967" s="9">
        <f t="shared" si="111"/>
        <v>45163.612615740742</v>
      </c>
      <c r="E967" s="9" t="str">
        <f t="shared" si="113"/>
        <v>2023-08-25</v>
      </c>
      <c r="F967" s="10" t="s">
        <v>2410</v>
      </c>
      <c r="G967" s="10" t="str">
        <f t="shared" si="112"/>
        <v>FAIR-D3_2023-08-25_14-42-10</v>
      </c>
      <c r="H967" s="10">
        <v>59.246000000000002</v>
      </c>
      <c r="I967" s="6">
        <v>108066737</v>
      </c>
      <c r="J967" s="6" t="str">
        <f>IF(OR(COUNTIF(Monitoring!E:E, G967) &gt; 0, COUNTIF(Monitoring!H:H, G967) &gt; 0), "yes", "no")</f>
        <v>no</v>
      </c>
      <c r="K967" s="81" t="str">
        <f t="shared" si="114"/>
        <v>Z:\FAIR_Device_data\Experiment_AugSep_2023\Video_captures\FAIR-D3\Camera1\2023-08-25\FAIR-D3_2023-08-25_14-42-10.mp4</v>
      </c>
    </row>
    <row r="968" spans="1:11" ht="14.25" customHeight="1" x14ac:dyDescent="0.25">
      <c r="A968" s="5" t="str">
        <f t="shared" si="108"/>
        <v>FAIR-D3</v>
      </c>
      <c r="B968" s="4">
        <f t="shared" si="109"/>
        <v>45163</v>
      </c>
      <c r="C968" s="9">
        <f t="shared" si="110"/>
        <v>0.61400462962962965</v>
      </c>
      <c r="D968" s="9">
        <f t="shared" si="111"/>
        <v>45163.614004629628</v>
      </c>
      <c r="E968" s="9" t="str">
        <f t="shared" si="113"/>
        <v>2023-08-25</v>
      </c>
      <c r="F968" s="10" t="s">
        <v>2411</v>
      </c>
      <c r="G968" s="10" t="str">
        <f t="shared" si="112"/>
        <v>FAIR-D3_2023-08-25_14-44-10</v>
      </c>
      <c r="H968" s="10">
        <v>107.959</v>
      </c>
      <c r="I968" s="6">
        <v>201132251</v>
      </c>
      <c r="J968" s="6" t="str">
        <f>IF(OR(COUNTIF(Monitoring!E:E, G968) &gt; 0, COUNTIF(Monitoring!H:H, G968) &gt; 0), "yes", "no")</f>
        <v>no</v>
      </c>
      <c r="K968" s="81" t="str">
        <f t="shared" si="114"/>
        <v>Z:\FAIR_Device_data\Experiment_AugSep_2023\Video_captures\FAIR-D3\Camera1\2023-08-25\FAIR-D3_2023-08-25_14-44-10.mp4</v>
      </c>
    </row>
    <row r="969" spans="1:11" ht="14.25" customHeight="1" x14ac:dyDescent="0.25">
      <c r="A969" s="5" t="str">
        <f t="shared" si="108"/>
        <v>FAIR-D3</v>
      </c>
      <c r="B969" s="4">
        <f t="shared" si="109"/>
        <v>45163</v>
      </c>
      <c r="C969" s="9">
        <f t="shared" si="110"/>
        <v>0.61628472222222219</v>
      </c>
      <c r="D969" s="9">
        <f t="shared" si="111"/>
        <v>45163.616284722222</v>
      </c>
      <c r="E969" s="9" t="str">
        <f t="shared" si="113"/>
        <v>2023-08-25</v>
      </c>
      <c r="F969" s="10" t="s">
        <v>2412</v>
      </c>
      <c r="G969" s="10" t="str">
        <f t="shared" si="112"/>
        <v>FAIR-D3_2023-08-25_14-47-27</v>
      </c>
      <c r="H969" s="10">
        <v>11.304</v>
      </c>
      <c r="I969" s="6">
        <v>19071906</v>
      </c>
      <c r="J969" s="6" t="str">
        <f>IF(OR(COUNTIF(Monitoring!E:E, G969) &gt; 0, COUNTIF(Monitoring!H:H, G969) &gt; 0), "yes", "no")</f>
        <v>no</v>
      </c>
      <c r="K969" s="81" t="str">
        <f t="shared" si="114"/>
        <v>Z:\FAIR_Device_data\Experiment_AugSep_2023\Video_captures\FAIR-D3\Camera1\2023-08-25\FAIR-D3_2023-08-25_14-47-27.mp4</v>
      </c>
    </row>
    <row r="970" spans="1:11" ht="14.25" customHeight="1" x14ac:dyDescent="0.25">
      <c r="A970" s="5" t="str">
        <f t="shared" si="108"/>
        <v>FAIR-D3</v>
      </c>
      <c r="B970" s="4">
        <f t="shared" si="109"/>
        <v>45163</v>
      </c>
      <c r="C970" s="9">
        <f t="shared" si="110"/>
        <v>0.6186342592592593</v>
      </c>
      <c r="D970" s="9">
        <f t="shared" si="111"/>
        <v>45163.618634259263</v>
      </c>
      <c r="E970" s="9" t="str">
        <f t="shared" si="113"/>
        <v>2023-08-25</v>
      </c>
      <c r="F970" s="10" t="s">
        <v>2413</v>
      </c>
      <c r="G970" s="10" t="str">
        <f t="shared" si="112"/>
        <v>FAIR-D3_2023-08-25_14-50-50</v>
      </c>
      <c r="H970" s="10">
        <v>16.584</v>
      </c>
      <c r="I970" s="6">
        <v>29555161</v>
      </c>
      <c r="J970" s="6" t="str">
        <f>IF(OR(COUNTIF(Monitoring!E:E, G970) &gt; 0, COUNTIF(Monitoring!H:H, G970) &gt; 0), "yes", "no")</f>
        <v>no</v>
      </c>
      <c r="K970" s="81" t="str">
        <f t="shared" si="114"/>
        <v>Z:\FAIR_Device_data\Experiment_AugSep_2023\Video_captures\FAIR-D3\Camera1\2023-08-25\FAIR-D3_2023-08-25_14-50-50.mp4</v>
      </c>
    </row>
    <row r="971" spans="1:11" ht="14.25" customHeight="1" x14ac:dyDescent="0.25">
      <c r="A971" s="5" t="str">
        <f t="shared" si="108"/>
        <v>FAIR-D3</v>
      </c>
      <c r="B971" s="4">
        <f t="shared" si="109"/>
        <v>45163</v>
      </c>
      <c r="C971" s="9">
        <f t="shared" si="110"/>
        <v>0.62652777777777779</v>
      </c>
      <c r="D971" s="9">
        <f t="shared" si="111"/>
        <v>45163.626527777778</v>
      </c>
      <c r="E971" s="9" t="str">
        <f t="shared" si="113"/>
        <v>2023-08-25</v>
      </c>
      <c r="F971" s="10" t="s">
        <v>2414</v>
      </c>
      <c r="G971" s="10" t="str">
        <f t="shared" si="112"/>
        <v>FAIR-D3_2023-08-25_15-02-12</v>
      </c>
      <c r="H971" s="10">
        <v>37.814</v>
      </c>
      <c r="I971" s="6">
        <v>72319537</v>
      </c>
      <c r="J971" s="6" t="str">
        <f>IF(OR(COUNTIF(Monitoring!E:E, G971) &gt; 0, COUNTIF(Monitoring!H:H, G971) &gt; 0), "yes", "no")</f>
        <v>no</v>
      </c>
      <c r="K971" s="81" t="str">
        <f t="shared" si="114"/>
        <v>Z:\FAIR_Device_data\Experiment_AugSep_2023\Video_captures\FAIR-D3\Camera1\2023-08-25\FAIR-D3_2023-08-25_15-02-12.mp4</v>
      </c>
    </row>
    <row r="972" spans="1:11" ht="14.25" customHeight="1" x14ac:dyDescent="0.25">
      <c r="A972" s="5" t="str">
        <f t="shared" si="108"/>
        <v>FAIR-D3</v>
      </c>
      <c r="B972" s="4">
        <f t="shared" si="109"/>
        <v>45163</v>
      </c>
      <c r="C972" s="9">
        <f t="shared" si="110"/>
        <v>0.62737268518518519</v>
      </c>
      <c r="D972" s="9">
        <f t="shared" si="111"/>
        <v>45163.627372685187</v>
      </c>
      <c r="E972" s="9" t="str">
        <f t="shared" si="113"/>
        <v>2023-08-25</v>
      </c>
      <c r="F972" s="10" t="s">
        <v>2415</v>
      </c>
      <c r="G972" s="10" t="str">
        <f t="shared" si="112"/>
        <v>FAIR-D3_2023-08-25_15-03-25</v>
      </c>
      <c r="H972" s="10">
        <v>14.714</v>
      </c>
      <c r="I972" s="6">
        <v>25748553</v>
      </c>
      <c r="J972" s="6" t="str">
        <f>IF(OR(COUNTIF(Monitoring!E:E, G972) &gt; 0, COUNTIF(Monitoring!H:H, G972) &gt; 0), "yes", "no")</f>
        <v>no</v>
      </c>
      <c r="K972" s="81" t="str">
        <f t="shared" si="114"/>
        <v>Z:\FAIR_Device_data\Experiment_AugSep_2023\Video_captures\FAIR-D3\Camera1\2023-08-25\FAIR-D3_2023-08-25_15-03-25.mp4</v>
      </c>
    </row>
    <row r="973" spans="1:11" ht="14.25" customHeight="1" x14ac:dyDescent="0.25">
      <c r="A973" s="5" t="str">
        <f t="shared" si="108"/>
        <v>FAIR-D3</v>
      </c>
      <c r="B973" s="4">
        <f t="shared" si="109"/>
        <v>45163</v>
      </c>
      <c r="C973" s="9">
        <f t="shared" si="110"/>
        <v>0.62842592592592594</v>
      </c>
      <c r="D973" s="9">
        <f t="shared" si="111"/>
        <v>45163.628425925926</v>
      </c>
      <c r="E973" s="9" t="str">
        <f t="shared" si="113"/>
        <v>2023-08-25</v>
      </c>
      <c r="F973" s="10" t="s">
        <v>2416</v>
      </c>
      <c r="G973" s="10" t="str">
        <f t="shared" si="112"/>
        <v>FAIR-D3_2023-08-25_15-04-56</v>
      </c>
      <c r="H973" s="10">
        <v>209.45400000000001</v>
      </c>
      <c r="I973" s="6">
        <v>391907344</v>
      </c>
      <c r="J973" s="6" t="str">
        <f>IF(OR(COUNTIF(Monitoring!E:E, G973) &gt; 0, COUNTIF(Monitoring!H:H, G973) &gt; 0), "yes", "no")</f>
        <v>yes</v>
      </c>
      <c r="K973" s="81" t="str">
        <f t="shared" si="114"/>
        <v>Z:\FAIR_Device_data\Experiment_AugSep_2023\Video_captures\FAIR-D3\Camera1\2023-08-25\FAIR-D3_2023-08-25_15-04-56.mp4</v>
      </c>
    </row>
    <row r="974" spans="1:11" ht="14.25" customHeight="1" x14ac:dyDescent="0.25">
      <c r="A974" s="5" t="str">
        <f t="shared" si="108"/>
        <v>FAIR-D3</v>
      </c>
      <c r="B974" s="4">
        <f t="shared" si="109"/>
        <v>45163</v>
      </c>
      <c r="C974" s="9">
        <f t="shared" si="110"/>
        <v>0.63315972222222228</v>
      </c>
      <c r="D974" s="9">
        <f t="shared" si="111"/>
        <v>45163.633159722223</v>
      </c>
      <c r="E974" s="9" t="str">
        <f t="shared" si="113"/>
        <v>2023-08-25</v>
      </c>
      <c r="F974" s="10" t="s">
        <v>2417</v>
      </c>
      <c r="G974" s="10" t="str">
        <f t="shared" si="112"/>
        <v>FAIR-D3_2023-08-25_15-11-45</v>
      </c>
      <c r="H974" s="10">
        <v>11.051</v>
      </c>
      <c r="I974" s="6">
        <v>18735602</v>
      </c>
      <c r="J974" s="6" t="str">
        <f>IF(OR(COUNTIF(Monitoring!E:E, G974) &gt; 0, COUNTIF(Monitoring!H:H, G974) &gt; 0), "yes", "no")</f>
        <v>no</v>
      </c>
      <c r="K974" s="81" t="str">
        <f t="shared" si="114"/>
        <v>Z:\FAIR_Device_data\Experiment_AugSep_2023\Video_captures\FAIR-D3\Camera1\2023-08-25\FAIR-D3_2023-08-25_15-11-45.mp4</v>
      </c>
    </row>
    <row r="975" spans="1:11" ht="14.25" customHeight="1" x14ac:dyDescent="0.25">
      <c r="A975" s="5" t="str">
        <f t="shared" si="108"/>
        <v>FAIR-D3</v>
      </c>
      <c r="B975" s="4">
        <f t="shared" si="109"/>
        <v>45163</v>
      </c>
      <c r="C975" s="9">
        <f t="shared" si="110"/>
        <v>0.63414351851851847</v>
      </c>
      <c r="D975" s="9">
        <f t="shared" si="111"/>
        <v>45163.634143518517</v>
      </c>
      <c r="E975" s="9" t="str">
        <f t="shared" si="113"/>
        <v>2023-08-25</v>
      </c>
      <c r="F975" s="10" t="s">
        <v>2418</v>
      </c>
      <c r="G975" s="10" t="str">
        <f t="shared" si="112"/>
        <v>FAIR-D3_2023-08-25_15-13-10</v>
      </c>
      <c r="H975" s="10">
        <v>89.728999999999999</v>
      </c>
      <c r="I975" s="6">
        <v>178925725</v>
      </c>
      <c r="J975" s="6" t="str">
        <f>IF(OR(COUNTIF(Monitoring!E:E, G975) &gt; 0, COUNTIF(Monitoring!H:H, G975) &gt; 0), "yes", "no")</f>
        <v>yes</v>
      </c>
      <c r="K975" s="81" t="str">
        <f t="shared" si="114"/>
        <v>Z:\FAIR_Device_data\Experiment_AugSep_2023\Video_captures\FAIR-D3\Camera1\2023-08-25\FAIR-D3_2023-08-25_15-13-10.mp4</v>
      </c>
    </row>
    <row r="976" spans="1:11" ht="14.25" customHeight="1" x14ac:dyDescent="0.25">
      <c r="A976" s="5" t="str">
        <f t="shared" si="108"/>
        <v>FAIR-D3</v>
      </c>
      <c r="B976" s="4">
        <f t="shared" si="109"/>
        <v>45163</v>
      </c>
      <c r="C976" s="9">
        <f t="shared" si="110"/>
        <v>0.6605092592592593</v>
      </c>
      <c r="D976" s="9">
        <f t="shared" si="111"/>
        <v>45163.660509259258</v>
      </c>
      <c r="E976" s="9" t="str">
        <f t="shared" si="113"/>
        <v>2023-08-25</v>
      </c>
      <c r="F976" s="10" t="s">
        <v>2419</v>
      </c>
      <c r="G976" s="10" t="str">
        <f t="shared" si="112"/>
        <v>FAIR-D3_2023-08-25_15-51-08</v>
      </c>
      <c r="H976" s="10">
        <v>22.041</v>
      </c>
      <c r="I976" s="6">
        <v>40406644</v>
      </c>
      <c r="J976" s="6" t="str">
        <f>IF(OR(COUNTIF(Monitoring!E:E, G976) &gt; 0, COUNTIF(Monitoring!H:H, G976) &gt; 0), "yes", "no")</f>
        <v>yes</v>
      </c>
      <c r="K976" s="81" t="str">
        <f t="shared" si="114"/>
        <v>Z:\FAIR_Device_data\Experiment_AugSep_2023\Video_captures\FAIR-D3\Camera1\2023-08-25\FAIR-D3_2023-08-25_15-51-08.mp4</v>
      </c>
    </row>
    <row r="977" spans="1:11" ht="14.25" customHeight="1" x14ac:dyDescent="0.25">
      <c r="A977" s="5" t="str">
        <f t="shared" si="108"/>
        <v>FAIR-D3</v>
      </c>
      <c r="B977" s="4">
        <f t="shared" si="109"/>
        <v>45163</v>
      </c>
      <c r="C977" s="9">
        <f t="shared" si="110"/>
        <v>0.67182870370370373</v>
      </c>
      <c r="D977" s="9">
        <f t="shared" si="111"/>
        <v>45163.6718287037</v>
      </c>
      <c r="E977" s="9" t="str">
        <f t="shared" si="113"/>
        <v>2023-08-25</v>
      </c>
      <c r="F977" s="10" t="s">
        <v>2420</v>
      </c>
      <c r="G977" s="10" t="str">
        <f t="shared" si="112"/>
        <v>FAIR-D3_2023-08-25_16-07-26</v>
      </c>
      <c r="H977" s="10">
        <v>109.57</v>
      </c>
      <c r="I977" s="6">
        <v>209493397</v>
      </c>
      <c r="J977" s="6" t="str">
        <f>IF(OR(COUNTIF(Monitoring!E:E, G977) &gt; 0, COUNTIF(Monitoring!H:H, G977) &gt; 0), "yes", "no")</f>
        <v>yes</v>
      </c>
      <c r="K977" s="81" t="str">
        <f t="shared" si="114"/>
        <v>Z:\FAIR_Device_data\Experiment_AugSep_2023\Video_captures\FAIR-D3\Camera1\2023-08-25\FAIR-D3_2023-08-25_16-07-26.mp4</v>
      </c>
    </row>
    <row r="978" spans="1:11" ht="14.25" customHeight="1" x14ac:dyDescent="0.25">
      <c r="A978" s="5" t="str">
        <f t="shared" si="108"/>
        <v>FAIR-D3</v>
      </c>
      <c r="B978" s="4">
        <f t="shared" si="109"/>
        <v>45163</v>
      </c>
      <c r="C978" s="9">
        <f t="shared" si="110"/>
        <v>0.69792824074074078</v>
      </c>
      <c r="D978" s="9">
        <f t="shared" si="111"/>
        <v>45163.697928240741</v>
      </c>
      <c r="E978" s="9" t="str">
        <f t="shared" si="113"/>
        <v>2023-08-25</v>
      </c>
      <c r="F978" s="10" t="s">
        <v>2421</v>
      </c>
      <c r="G978" s="10" t="str">
        <f t="shared" si="112"/>
        <v>FAIR-D3_2023-08-25_16-45-01</v>
      </c>
      <c r="H978" s="10">
        <v>33.509</v>
      </c>
      <c r="I978" s="6">
        <v>56630222</v>
      </c>
      <c r="J978" s="6" t="str">
        <f>IF(OR(COUNTIF(Monitoring!E:E, G978) &gt; 0, COUNTIF(Monitoring!H:H, G978) &gt; 0), "yes", "no")</f>
        <v>yes</v>
      </c>
      <c r="K978" s="81" t="str">
        <f t="shared" si="114"/>
        <v>Z:\FAIR_Device_data\Experiment_AugSep_2023\Video_captures\FAIR-D3\Camera1\2023-08-25\FAIR-D3_2023-08-25_16-45-01.mp4</v>
      </c>
    </row>
    <row r="979" spans="1:11" ht="14.25" customHeight="1" x14ac:dyDescent="0.25">
      <c r="A979" s="5" t="str">
        <f t="shared" si="108"/>
        <v>FAIR-D3</v>
      </c>
      <c r="B979" s="4">
        <f t="shared" si="109"/>
        <v>45163</v>
      </c>
      <c r="C979" s="9">
        <f t="shared" si="110"/>
        <v>0.70707175925925925</v>
      </c>
      <c r="D979" s="9">
        <f t="shared" si="111"/>
        <v>45163.707071759258</v>
      </c>
      <c r="E979" s="9" t="str">
        <f t="shared" si="113"/>
        <v>2023-08-25</v>
      </c>
      <c r="F979" s="10" t="s">
        <v>2422</v>
      </c>
      <c r="G979" s="10" t="str">
        <f t="shared" si="112"/>
        <v>FAIR-D3_2023-08-25_16-58-11</v>
      </c>
      <c r="H979" s="10">
        <v>22.218</v>
      </c>
      <c r="I979" s="6">
        <v>39901830</v>
      </c>
      <c r="J979" s="6" t="str">
        <f>IF(OR(COUNTIF(Monitoring!E:E, G979) &gt; 0, COUNTIF(Monitoring!H:H, G979) &gt; 0), "yes", "no")</f>
        <v>yes</v>
      </c>
      <c r="K979" s="81" t="str">
        <f t="shared" si="114"/>
        <v>Z:\FAIR_Device_data\Experiment_AugSep_2023\Video_captures\FAIR-D3\Camera1\2023-08-25\FAIR-D3_2023-08-25_16-58-11.mp4</v>
      </c>
    </row>
    <row r="980" spans="1:11" ht="14.25" customHeight="1" x14ac:dyDescent="0.25">
      <c r="A980" s="5" t="str">
        <f t="shared" si="108"/>
        <v>FAIR-D3</v>
      </c>
      <c r="B980" s="4">
        <f t="shared" si="109"/>
        <v>45163</v>
      </c>
      <c r="C980" s="9">
        <f t="shared" si="110"/>
        <v>0.71293981481481483</v>
      </c>
      <c r="D980" s="9">
        <f t="shared" si="111"/>
        <v>45163.712939814817</v>
      </c>
      <c r="E980" s="9" t="str">
        <f t="shared" si="113"/>
        <v>2023-08-25</v>
      </c>
      <c r="F980" s="10" t="s">
        <v>2423</v>
      </c>
      <c r="G980" s="10" t="str">
        <f t="shared" si="112"/>
        <v>FAIR-D3_2023-08-25_17-06-38</v>
      </c>
      <c r="H980" s="10">
        <v>135.452</v>
      </c>
      <c r="I980" s="6">
        <v>249720496</v>
      </c>
      <c r="J980" s="6" t="str">
        <f>IF(OR(COUNTIF(Monitoring!E:E, G980) &gt; 0, COUNTIF(Monitoring!H:H, G980) &gt; 0), "yes", "no")</f>
        <v>yes</v>
      </c>
      <c r="K980" s="81" t="str">
        <f t="shared" si="114"/>
        <v>Z:\FAIR_Device_data\Experiment_AugSep_2023\Video_captures\FAIR-D3\Camera1\2023-08-25\FAIR-D3_2023-08-25_17-06-38.mp4</v>
      </c>
    </row>
    <row r="981" spans="1:11" ht="14.25" customHeight="1" x14ac:dyDescent="0.25">
      <c r="A981" s="5" t="str">
        <f t="shared" si="108"/>
        <v>FAIR-D3</v>
      </c>
      <c r="B981" s="4">
        <f t="shared" si="109"/>
        <v>45163</v>
      </c>
      <c r="C981" s="9">
        <f t="shared" si="110"/>
        <v>0.73902777777777773</v>
      </c>
      <c r="D981" s="9">
        <f t="shared" si="111"/>
        <v>45163.739027777781</v>
      </c>
      <c r="E981" s="9" t="str">
        <f t="shared" si="113"/>
        <v>2023-08-25</v>
      </c>
      <c r="F981" s="10" t="s">
        <v>2424</v>
      </c>
      <c r="G981" s="10" t="str">
        <f t="shared" si="112"/>
        <v>FAIR-D3_2023-08-25_17-44-12</v>
      </c>
      <c r="H981" s="10">
        <v>36.552999999999997</v>
      </c>
      <c r="I981" s="6">
        <v>63107340</v>
      </c>
      <c r="J981" s="6" t="str">
        <f>IF(OR(COUNTIF(Monitoring!E:E, G981) &gt; 0, COUNTIF(Monitoring!H:H, G981) &gt; 0), "yes", "no")</f>
        <v>yes</v>
      </c>
      <c r="K981" s="81" t="str">
        <f t="shared" si="114"/>
        <v>Z:\FAIR_Device_data\Experiment_AugSep_2023\Video_captures\FAIR-D3\Camera1\2023-08-25\FAIR-D3_2023-08-25_17-44-12.mp4</v>
      </c>
    </row>
    <row r="982" spans="1:11" ht="14.25" customHeight="1" x14ac:dyDescent="0.25">
      <c r="A982" s="5" t="str">
        <f t="shared" si="108"/>
        <v>FAIR-D3</v>
      </c>
      <c r="B982" s="4">
        <f t="shared" si="109"/>
        <v>45163</v>
      </c>
      <c r="C982" s="9">
        <f t="shared" si="110"/>
        <v>0.74609953703703702</v>
      </c>
      <c r="D982" s="9">
        <f t="shared" si="111"/>
        <v>45163.746099537035</v>
      </c>
      <c r="E982" s="9" t="str">
        <f t="shared" si="113"/>
        <v>2023-08-25</v>
      </c>
      <c r="F982" s="10" t="s">
        <v>2425</v>
      </c>
      <c r="G982" s="10" t="str">
        <f t="shared" si="112"/>
        <v>FAIR-D3_2023-08-25_17-54-23</v>
      </c>
      <c r="H982" s="10">
        <v>13.531000000000001</v>
      </c>
      <c r="I982" s="6">
        <v>22775691</v>
      </c>
      <c r="J982" s="6" t="str">
        <f>IF(OR(COUNTIF(Monitoring!E:E, G982) &gt; 0, COUNTIF(Monitoring!H:H, G982) &gt; 0), "yes", "no")</f>
        <v>yes</v>
      </c>
      <c r="K982" s="81" t="str">
        <f t="shared" si="114"/>
        <v>Z:\FAIR_Device_data\Experiment_AugSep_2023\Video_captures\FAIR-D3\Camera1\2023-08-25\FAIR-D3_2023-08-25_17-54-23.mp4</v>
      </c>
    </row>
    <row r="983" spans="1:11" ht="14.25" customHeight="1" x14ac:dyDescent="0.25">
      <c r="A983" s="5" t="str">
        <f t="shared" si="108"/>
        <v>FAIR-D3</v>
      </c>
      <c r="B983" s="4">
        <f t="shared" si="109"/>
        <v>45163</v>
      </c>
      <c r="C983" s="9">
        <f t="shared" si="110"/>
        <v>0.7572106481481482</v>
      </c>
      <c r="D983" s="9">
        <f t="shared" si="111"/>
        <v>45163.757210648146</v>
      </c>
      <c r="E983" s="9" t="str">
        <f t="shared" si="113"/>
        <v>2023-08-25</v>
      </c>
      <c r="F983" s="10" t="s">
        <v>2426</v>
      </c>
      <c r="G983" s="10" t="str">
        <f t="shared" si="112"/>
        <v>FAIR-D3_2023-08-25_18-10-23</v>
      </c>
      <c r="H983" s="10">
        <v>34.481999999999999</v>
      </c>
      <c r="I983" s="6">
        <v>64934847</v>
      </c>
      <c r="J983" s="6" t="str">
        <f>IF(OR(COUNTIF(Monitoring!E:E, G983) &gt; 0, COUNTIF(Monitoring!H:H, G983) &gt; 0), "yes", "no")</f>
        <v>yes</v>
      </c>
      <c r="K983" s="81" t="str">
        <f t="shared" si="114"/>
        <v>Z:\FAIR_Device_data\Experiment_AugSep_2023\Video_captures\FAIR-D3\Camera1\2023-08-25\FAIR-D3_2023-08-25_18-10-23.mp4</v>
      </c>
    </row>
    <row r="984" spans="1:11" ht="14.25" customHeight="1" x14ac:dyDescent="0.25">
      <c r="A984" s="5" t="str">
        <f t="shared" si="108"/>
        <v>FAIR-D3</v>
      </c>
      <c r="B984" s="4">
        <f t="shared" si="109"/>
        <v>45163</v>
      </c>
      <c r="C984" s="9">
        <f t="shared" si="110"/>
        <v>0.76202546296296292</v>
      </c>
      <c r="D984" s="9">
        <f t="shared" si="111"/>
        <v>45163.762025462966</v>
      </c>
      <c r="E984" s="9" t="str">
        <f t="shared" si="113"/>
        <v>2023-08-25</v>
      </c>
      <c r="F984" s="10" t="s">
        <v>2427</v>
      </c>
      <c r="G984" s="10" t="str">
        <f t="shared" si="112"/>
        <v>FAIR-D3_2023-08-25_18-17-19</v>
      </c>
      <c r="H984" s="10">
        <v>56.917999999999999</v>
      </c>
      <c r="I984" s="6">
        <v>102607388</v>
      </c>
      <c r="J984" s="6" t="str">
        <f>IF(OR(COUNTIF(Monitoring!E:E, G984) &gt; 0, COUNTIF(Monitoring!H:H, G984) &gt; 0), "yes", "no")</f>
        <v>no</v>
      </c>
      <c r="K984" s="81" t="str">
        <f t="shared" si="114"/>
        <v>Z:\FAIR_Device_data\Experiment_AugSep_2023\Video_captures\FAIR-D3\Camera1\2023-08-25\FAIR-D3_2023-08-25_18-17-19.mp4</v>
      </c>
    </row>
    <row r="985" spans="1:11" ht="14.25" customHeight="1" x14ac:dyDescent="0.25">
      <c r="A985" s="5" t="str">
        <f t="shared" si="108"/>
        <v>FAIR-D3</v>
      </c>
      <c r="B985" s="4">
        <f t="shared" si="109"/>
        <v>45163</v>
      </c>
      <c r="C985" s="9">
        <f t="shared" si="110"/>
        <v>0.76724537037037033</v>
      </c>
      <c r="D985" s="9">
        <f t="shared" si="111"/>
        <v>45163.767245370371</v>
      </c>
      <c r="E985" s="9" t="str">
        <f t="shared" si="113"/>
        <v>2023-08-25</v>
      </c>
      <c r="F985" s="10" t="s">
        <v>2428</v>
      </c>
      <c r="G985" s="10" t="str">
        <f t="shared" si="112"/>
        <v>FAIR-D3_2023-08-25_18-24-50</v>
      </c>
      <c r="H985" s="10">
        <v>11.569000000000001</v>
      </c>
      <c r="I985" s="6">
        <v>19240222</v>
      </c>
      <c r="J985" s="6" t="str">
        <f>IF(OR(COUNTIF(Monitoring!E:E, G985) &gt; 0, COUNTIF(Monitoring!H:H, G985) &gt; 0), "yes", "no")</f>
        <v>yes</v>
      </c>
      <c r="K985" s="81" t="str">
        <f t="shared" si="114"/>
        <v>Z:\FAIR_Device_data\Experiment_AugSep_2023\Video_captures\FAIR-D3\Camera1\2023-08-25\FAIR-D3_2023-08-25_18-24-50.mp4</v>
      </c>
    </row>
    <row r="986" spans="1:11" ht="14.25" customHeight="1" x14ac:dyDescent="0.25">
      <c r="A986" s="5" t="str">
        <f t="shared" si="108"/>
        <v>FAIR-D3</v>
      </c>
      <c r="B986" s="4">
        <f t="shared" si="109"/>
        <v>45164</v>
      </c>
      <c r="C986" s="9">
        <f t="shared" si="110"/>
        <v>0.29267361111111112</v>
      </c>
      <c r="D986" s="9">
        <f t="shared" si="111"/>
        <v>45164.292673611111</v>
      </c>
      <c r="E986" s="9" t="str">
        <f t="shared" si="113"/>
        <v>2023-08-26</v>
      </c>
      <c r="F986" s="10" t="s">
        <v>2429</v>
      </c>
      <c r="G986" s="10" t="str">
        <f t="shared" si="112"/>
        <v>FAIR-D3_2023-08-26_07-01-27</v>
      </c>
      <c r="H986" s="10">
        <v>12.066000000000001</v>
      </c>
      <c r="I986" s="6">
        <v>20389999</v>
      </c>
      <c r="J986" s="6" t="str">
        <f>IF(OR(COUNTIF(Monitoring!E:E, G986) &gt; 0, COUNTIF(Monitoring!H:H, G986) &gt; 0), "yes", "no")</f>
        <v>yes</v>
      </c>
      <c r="K986" s="81" t="str">
        <f t="shared" si="114"/>
        <v>Z:\FAIR_Device_data\Experiment_AugSep_2023\Video_captures\FAIR-D3\Camera1\2023-08-26\FAIR-D3_2023-08-26_07-01-27.mp4</v>
      </c>
    </row>
    <row r="987" spans="1:11" ht="14.25" customHeight="1" x14ac:dyDescent="0.25">
      <c r="A987" s="5" t="str">
        <f t="shared" si="108"/>
        <v>FAIR-D3</v>
      </c>
      <c r="B987" s="4">
        <f t="shared" si="109"/>
        <v>45164</v>
      </c>
      <c r="C987" s="9">
        <f t="shared" si="110"/>
        <v>0.29425925925925928</v>
      </c>
      <c r="D987" s="9">
        <f t="shared" si="111"/>
        <v>45164.294259259259</v>
      </c>
      <c r="E987" s="9" t="str">
        <f t="shared" si="113"/>
        <v>2023-08-26</v>
      </c>
      <c r="F987" s="10" t="s">
        <v>2430</v>
      </c>
      <c r="G987" s="10" t="str">
        <f t="shared" si="112"/>
        <v>FAIR-D3_2023-08-26_07-03-44</v>
      </c>
      <c r="H987" s="10">
        <v>15.923999999999999</v>
      </c>
      <c r="I987" s="6">
        <v>27531749</v>
      </c>
      <c r="J987" s="6" t="str">
        <f>IF(OR(COUNTIF(Monitoring!E:E, G987) &gt; 0, COUNTIF(Monitoring!H:H, G987) &gt; 0), "yes", "no")</f>
        <v>no</v>
      </c>
      <c r="K987" s="81" t="str">
        <f t="shared" si="114"/>
        <v>Z:\FAIR_Device_data\Experiment_AugSep_2023\Video_captures\FAIR-D3\Camera1\2023-08-26\FAIR-D3_2023-08-26_07-03-44.mp4</v>
      </c>
    </row>
    <row r="988" spans="1:11" ht="14.25" customHeight="1" x14ac:dyDescent="0.25">
      <c r="A988" s="5" t="str">
        <f t="shared" si="108"/>
        <v>FAIR-D3</v>
      </c>
      <c r="B988" s="4">
        <f t="shared" si="109"/>
        <v>45164</v>
      </c>
      <c r="C988" s="9">
        <f t="shared" si="110"/>
        <v>0.29582175925925924</v>
      </c>
      <c r="D988" s="9">
        <f t="shared" si="111"/>
        <v>45164.29582175926</v>
      </c>
      <c r="E988" s="9" t="str">
        <f t="shared" si="113"/>
        <v>2023-08-26</v>
      </c>
      <c r="F988" s="10" t="s">
        <v>2431</v>
      </c>
      <c r="G988" s="10" t="str">
        <f t="shared" si="112"/>
        <v>FAIR-D3_2023-08-26_07-05-59</v>
      </c>
      <c r="H988" s="10">
        <v>89.531999999999996</v>
      </c>
      <c r="I988" s="6">
        <v>166655513</v>
      </c>
      <c r="J988" s="6" t="str">
        <f>IF(OR(COUNTIF(Monitoring!E:E, G988) &gt; 0, COUNTIF(Monitoring!H:H, G988) &gt; 0), "yes", "no")</f>
        <v>no</v>
      </c>
      <c r="K988" s="81" t="str">
        <f t="shared" si="114"/>
        <v>Z:\FAIR_Device_data\Experiment_AugSep_2023\Video_captures\FAIR-D3\Camera1\2023-08-26\FAIR-D3_2023-08-26_07-05-59.mp4</v>
      </c>
    </row>
    <row r="989" spans="1:11" ht="14.25" customHeight="1" x14ac:dyDescent="0.25">
      <c r="A989" s="5" t="str">
        <f t="shared" si="108"/>
        <v>FAIR-D3</v>
      </c>
      <c r="B989" s="4">
        <f t="shared" si="109"/>
        <v>45164</v>
      </c>
      <c r="C989" s="9">
        <f t="shared" si="110"/>
        <v>0.29760416666666667</v>
      </c>
      <c r="D989" s="9">
        <f t="shared" si="111"/>
        <v>45164.29760416667</v>
      </c>
      <c r="E989" s="9" t="str">
        <f t="shared" si="113"/>
        <v>2023-08-26</v>
      </c>
      <c r="F989" s="10" t="s">
        <v>2432</v>
      </c>
      <c r="G989" s="10" t="str">
        <f t="shared" si="112"/>
        <v>FAIR-D3_2023-08-26_07-08-33</v>
      </c>
      <c r="H989" s="10">
        <v>82.055999999999997</v>
      </c>
      <c r="I989" s="6">
        <v>156508611</v>
      </c>
      <c r="J989" s="6" t="str">
        <f>IF(OR(COUNTIF(Monitoring!E:E, G989) &gt; 0, COUNTIF(Monitoring!H:H, G989) &gt; 0), "yes", "no")</f>
        <v>no</v>
      </c>
      <c r="K989" s="81" t="str">
        <f t="shared" si="114"/>
        <v>Z:\FAIR_Device_data\Experiment_AugSep_2023\Video_captures\FAIR-D3\Camera1\2023-08-26\FAIR-D3_2023-08-26_07-08-33.mp4</v>
      </c>
    </row>
    <row r="990" spans="1:11" ht="14.25" customHeight="1" x14ac:dyDescent="0.25">
      <c r="A990" s="5" t="str">
        <f t="shared" si="108"/>
        <v>FAIR-D3</v>
      </c>
      <c r="B990" s="4">
        <f t="shared" si="109"/>
        <v>45164</v>
      </c>
      <c r="C990" s="9">
        <f t="shared" si="110"/>
        <v>0.30023148148148149</v>
      </c>
      <c r="D990" s="9">
        <f t="shared" si="111"/>
        <v>45164.30023148148</v>
      </c>
      <c r="E990" s="9" t="str">
        <f t="shared" si="113"/>
        <v>2023-08-26</v>
      </c>
      <c r="F990" s="10" t="s">
        <v>2433</v>
      </c>
      <c r="G990" s="10" t="str">
        <f t="shared" si="112"/>
        <v>FAIR-D3_2023-08-26_07-12-20</v>
      </c>
      <c r="H990" s="10">
        <v>75.367999999999995</v>
      </c>
      <c r="I990" s="6">
        <v>146525104</v>
      </c>
      <c r="J990" s="6" t="str">
        <f>IF(OR(COUNTIF(Monitoring!E:E, G990) &gt; 0, COUNTIF(Monitoring!H:H, G990) &gt; 0), "yes", "no")</f>
        <v>no</v>
      </c>
      <c r="K990" s="81" t="str">
        <f t="shared" si="114"/>
        <v>Z:\FAIR_Device_data\Experiment_AugSep_2023\Video_captures\FAIR-D3\Camera1\2023-08-26\FAIR-D3_2023-08-26_07-12-20.mp4</v>
      </c>
    </row>
    <row r="991" spans="1:11" ht="14.25" customHeight="1" x14ac:dyDescent="0.25">
      <c r="A991" s="5" t="str">
        <f t="shared" si="108"/>
        <v>FAIR-D3</v>
      </c>
      <c r="B991" s="4">
        <f t="shared" si="109"/>
        <v>45164</v>
      </c>
      <c r="C991" s="9">
        <f t="shared" si="110"/>
        <v>0.30321759259259257</v>
      </c>
      <c r="D991" s="9">
        <f t="shared" si="111"/>
        <v>45164.303217592591</v>
      </c>
      <c r="E991" s="9" t="str">
        <f t="shared" si="113"/>
        <v>2023-08-26</v>
      </c>
      <c r="F991" s="10" t="s">
        <v>2434</v>
      </c>
      <c r="G991" s="10" t="str">
        <f t="shared" si="112"/>
        <v>FAIR-D3_2023-08-26_07-16-38</v>
      </c>
      <c r="H991" s="10">
        <v>81.147999999999996</v>
      </c>
      <c r="I991" s="6">
        <v>147179717</v>
      </c>
      <c r="J991" s="6" t="str">
        <f>IF(OR(COUNTIF(Monitoring!E:E, G991) &gt; 0, COUNTIF(Monitoring!H:H, G991) &gt; 0), "yes", "no")</f>
        <v>yes</v>
      </c>
      <c r="K991" s="81" t="str">
        <f t="shared" si="114"/>
        <v>Z:\FAIR_Device_data\Experiment_AugSep_2023\Video_captures\FAIR-D3\Camera1\2023-08-26\FAIR-D3_2023-08-26_07-16-38.mp4</v>
      </c>
    </row>
    <row r="992" spans="1:11" ht="14.25" customHeight="1" x14ac:dyDescent="0.25">
      <c r="A992" s="5" t="str">
        <f t="shared" si="108"/>
        <v>FAIR-D3</v>
      </c>
      <c r="B992" s="4">
        <f t="shared" si="109"/>
        <v>45164</v>
      </c>
      <c r="C992" s="9">
        <f t="shared" si="110"/>
        <v>0.30471064814814813</v>
      </c>
      <c r="D992" s="9">
        <f t="shared" si="111"/>
        <v>45164.304710648146</v>
      </c>
      <c r="E992" s="9" t="str">
        <f t="shared" si="113"/>
        <v>2023-08-26</v>
      </c>
      <c r="F992" s="10" t="s">
        <v>2435</v>
      </c>
      <c r="G992" s="10" t="str">
        <f t="shared" si="112"/>
        <v>FAIR-D3_2023-08-26_07-18-47</v>
      </c>
      <c r="H992" s="10">
        <v>43.343000000000004</v>
      </c>
      <c r="I992" s="6">
        <v>76975780</v>
      </c>
      <c r="J992" s="6" t="str">
        <f>IF(OR(COUNTIF(Monitoring!E:E, G992) &gt; 0, COUNTIF(Monitoring!H:H, G992) &gt; 0), "yes", "no")</f>
        <v>no</v>
      </c>
      <c r="K992" s="81" t="str">
        <f t="shared" si="114"/>
        <v>Z:\FAIR_Device_data\Experiment_AugSep_2023\Video_captures\FAIR-D3\Camera1\2023-08-26\FAIR-D3_2023-08-26_07-18-47.mp4</v>
      </c>
    </row>
    <row r="993" spans="1:11" ht="14.25" customHeight="1" x14ac:dyDescent="0.25">
      <c r="A993" s="5" t="str">
        <f t="shared" si="108"/>
        <v>FAIR-D3</v>
      </c>
      <c r="B993" s="4">
        <f t="shared" si="109"/>
        <v>45164</v>
      </c>
      <c r="C993" s="9">
        <f t="shared" si="110"/>
        <v>0.30556712962962962</v>
      </c>
      <c r="D993" s="9">
        <f t="shared" si="111"/>
        <v>45164.305567129632</v>
      </c>
      <c r="E993" s="9" t="str">
        <f t="shared" si="113"/>
        <v>2023-08-26</v>
      </c>
      <c r="F993" s="10" t="s">
        <v>2436</v>
      </c>
      <c r="G993" s="10" t="str">
        <f t="shared" si="112"/>
        <v>FAIR-D3_2023-08-26_07-20-01</v>
      </c>
      <c r="H993" s="10">
        <v>27.606000000000002</v>
      </c>
      <c r="I993" s="6">
        <v>46388059</v>
      </c>
      <c r="J993" s="6" t="str">
        <f>IF(OR(COUNTIF(Monitoring!E:E, G993) &gt; 0, COUNTIF(Monitoring!H:H, G993) &gt; 0), "yes", "no")</f>
        <v>no</v>
      </c>
      <c r="K993" s="81" t="str">
        <f t="shared" si="114"/>
        <v>Z:\FAIR_Device_data\Experiment_AugSep_2023\Video_captures\FAIR-D3\Camera1\2023-08-26\FAIR-D3_2023-08-26_07-20-01.mp4</v>
      </c>
    </row>
    <row r="994" spans="1:11" ht="14.25" customHeight="1" x14ac:dyDescent="0.25">
      <c r="A994" s="5" t="str">
        <f t="shared" si="108"/>
        <v>FAIR-D3</v>
      </c>
      <c r="B994" s="4">
        <f t="shared" si="109"/>
        <v>45164</v>
      </c>
      <c r="C994" s="9">
        <f t="shared" si="110"/>
        <v>0.30675925925925923</v>
      </c>
      <c r="D994" s="9">
        <f t="shared" si="111"/>
        <v>45164.306759259256</v>
      </c>
      <c r="E994" s="9" t="str">
        <f t="shared" si="113"/>
        <v>2023-08-26</v>
      </c>
      <c r="F994" s="10" t="s">
        <v>2437</v>
      </c>
      <c r="G994" s="10" t="str">
        <f t="shared" si="112"/>
        <v>FAIR-D3_2023-08-26_07-21-44</v>
      </c>
      <c r="H994" s="10">
        <v>86.338999999999999</v>
      </c>
      <c r="I994" s="6">
        <v>158697053</v>
      </c>
      <c r="J994" s="6" t="str">
        <f>IF(OR(COUNTIF(Monitoring!E:E, G994) &gt; 0, COUNTIF(Monitoring!H:H, G994) &gt; 0), "yes", "no")</f>
        <v>no</v>
      </c>
      <c r="K994" s="81" t="str">
        <f t="shared" si="114"/>
        <v>Z:\FAIR_Device_data\Experiment_AugSep_2023\Video_captures\FAIR-D3\Camera1\2023-08-26\FAIR-D3_2023-08-26_07-21-44.mp4</v>
      </c>
    </row>
    <row r="995" spans="1:11" ht="14.25" customHeight="1" x14ac:dyDescent="0.25">
      <c r="A995" s="5" t="str">
        <f t="shared" si="108"/>
        <v>FAIR-D3</v>
      </c>
      <c r="B995" s="4">
        <f t="shared" si="109"/>
        <v>45164</v>
      </c>
      <c r="C995" s="9">
        <f t="shared" si="110"/>
        <v>0.30812499999999998</v>
      </c>
      <c r="D995" s="9">
        <f t="shared" si="111"/>
        <v>45164.308125000003</v>
      </c>
      <c r="E995" s="9" t="str">
        <f t="shared" si="113"/>
        <v>2023-08-26</v>
      </c>
      <c r="F995" s="10" t="s">
        <v>2438</v>
      </c>
      <c r="G995" s="10" t="str">
        <f t="shared" si="112"/>
        <v>FAIR-D3_2023-08-26_07-23-42</v>
      </c>
      <c r="H995" s="10">
        <v>57.298999999999999</v>
      </c>
      <c r="I995" s="6">
        <v>100958660</v>
      </c>
      <c r="J995" s="6" t="str">
        <f>IF(OR(COUNTIF(Monitoring!E:E, G995) &gt; 0, COUNTIF(Monitoring!H:H, G995) &gt; 0), "yes", "no")</f>
        <v>no</v>
      </c>
      <c r="K995" s="81" t="str">
        <f t="shared" si="114"/>
        <v>Z:\FAIR_Device_data\Experiment_AugSep_2023\Video_captures\FAIR-D3\Camera1\2023-08-26\FAIR-D3_2023-08-26_07-23-42.mp4</v>
      </c>
    </row>
    <row r="996" spans="1:11" ht="14.25" customHeight="1" x14ac:dyDescent="0.25">
      <c r="A996" s="5" t="str">
        <f t="shared" si="108"/>
        <v>FAIR-D3</v>
      </c>
      <c r="B996" s="4">
        <f t="shared" si="109"/>
        <v>45164</v>
      </c>
      <c r="C996" s="9">
        <f t="shared" si="110"/>
        <v>0.30940972222222224</v>
      </c>
      <c r="D996" s="9">
        <f t="shared" si="111"/>
        <v>45164.30940972222</v>
      </c>
      <c r="E996" s="9" t="str">
        <f t="shared" si="113"/>
        <v>2023-08-26</v>
      </c>
      <c r="F996" s="10" t="s">
        <v>2439</v>
      </c>
      <c r="G996" s="10" t="str">
        <f t="shared" si="112"/>
        <v>FAIR-D3_2023-08-26_07-25-33</v>
      </c>
      <c r="H996" s="10">
        <v>153.36099999999999</v>
      </c>
      <c r="I996" s="6">
        <v>280973263</v>
      </c>
      <c r="J996" s="6" t="str">
        <f>IF(OR(COUNTIF(Monitoring!E:E, G996) &gt; 0, COUNTIF(Monitoring!H:H, G996) &gt; 0), "yes", "no")</f>
        <v>no</v>
      </c>
      <c r="K996" s="81" t="str">
        <f t="shared" si="114"/>
        <v>Z:\FAIR_Device_data\Experiment_AugSep_2023\Video_captures\FAIR-D3\Camera1\2023-08-26\FAIR-D3_2023-08-26_07-25-33.mp4</v>
      </c>
    </row>
    <row r="997" spans="1:11" ht="14.25" customHeight="1" x14ac:dyDescent="0.25">
      <c r="A997" s="5" t="str">
        <f t="shared" si="108"/>
        <v>FAIR-D3</v>
      </c>
      <c r="B997" s="4">
        <f t="shared" si="109"/>
        <v>45164</v>
      </c>
      <c r="C997" s="9">
        <f t="shared" si="110"/>
        <v>0.31190972222222224</v>
      </c>
      <c r="D997" s="9">
        <f t="shared" si="111"/>
        <v>45164.311909722222</v>
      </c>
      <c r="E997" s="9" t="str">
        <f t="shared" si="113"/>
        <v>2023-08-26</v>
      </c>
      <c r="F997" s="10" t="s">
        <v>2440</v>
      </c>
      <c r="G997" s="10" t="str">
        <f t="shared" si="112"/>
        <v>FAIR-D3_2023-08-26_07-29-09</v>
      </c>
      <c r="H997" s="10">
        <v>49.512</v>
      </c>
      <c r="I997" s="6">
        <v>92804546</v>
      </c>
      <c r="J997" s="6" t="str">
        <f>IF(OR(COUNTIF(Monitoring!E:E, G997) &gt; 0, COUNTIF(Monitoring!H:H, G997) &gt; 0), "yes", "no")</f>
        <v>no</v>
      </c>
      <c r="K997" s="81" t="str">
        <f t="shared" si="114"/>
        <v>Z:\FAIR_Device_data\Experiment_AugSep_2023\Video_captures\FAIR-D3\Camera1\2023-08-26\FAIR-D3_2023-08-26_07-29-09.mp4</v>
      </c>
    </row>
    <row r="998" spans="1:11" ht="14.25" customHeight="1" x14ac:dyDescent="0.25">
      <c r="A998" s="5" t="str">
        <f t="shared" si="108"/>
        <v>FAIR-D3</v>
      </c>
      <c r="B998" s="4">
        <f t="shared" si="109"/>
        <v>45164</v>
      </c>
      <c r="C998" s="9">
        <f t="shared" si="110"/>
        <v>0.31306712962962963</v>
      </c>
      <c r="D998" s="9">
        <f t="shared" si="111"/>
        <v>45164.313067129631</v>
      </c>
      <c r="E998" s="9" t="str">
        <f t="shared" si="113"/>
        <v>2023-08-26</v>
      </c>
      <c r="F998" s="10" t="s">
        <v>2441</v>
      </c>
      <c r="G998" s="10" t="str">
        <f t="shared" si="112"/>
        <v>FAIR-D3_2023-08-26_07-30-49</v>
      </c>
      <c r="H998" s="10">
        <v>37.006999999999998</v>
      </c>
      <c r="I998" s="6">
        <v>70843914</v>
      </c>
      <c r="J998" s="6" t="str">
        <f>IF(OR(COUNTIF(Monitoring!E:E, G998) &gt; 0, COUNTIF(Monitoring!H:H, G998) &gt; 0), "yes", "no")</f>
        <v>no</v>
      </c>
      <c r="K998" s="81" t="str">
        <f t="shared" si="114"/>
        <v>Z:\FAIR_Device_data\Experiment_AugSep_2023\Video_captures\FAIR-D3\Camera1\2023-08-26\FAIR-D3_2023-08-26_07-30-49.mp4</v>
      </c>
    </row>
    <row r="999" spans="1:11" ht="14.25" customHeight="1" x14ac:dyDescent="0.25">
      <c r="A999" s="5" t="str">
        <f t="shared" si="108"/>
        <v>FAIR-D3</v>
      </c>
      <c r="B999" s="4">
        <f t="shared" si="109"/>
        <v>45164</v>
      </c>
      <c r="C999" s="9">
        <f t="shared" si="110"/>
        <v>0.31385416666666666</v>
      </c>
      <c r="D999" s="9">
        <f t="shared" si="111"/>
        <v>45164.313854166663</v>
      </c>
      <c r="E999" s="9" t="str">
        <f t="shared" si="113"/>
        <v>2023-08-26</v>
      </c>
      <c r="F999" s="10" t="s">
        <v>2442</v>
      </c>
      <c r="G999" s="10" t="str">
        <f t="shared" si="112"/>
        <v>FAIR-D3_2023-08-26_07-31-57</v>
      </c>
      <c r="H999" s="10">
        <v>37.305999999999997</v>
      </c>
      <c r="I999" s="6">
        <v>70097831</v>
      </c>
      <c r="J999" s="6" t="str">
        <f>IF(OR(COUNTIF(Monitoring!E:E, G999) &gt; 0, COUNTIF(Monitoring!H:H, G999) &gt; 0), "yes", "no")</f>
        <v>no</v>
      </c>
      <c r="K999" s="81" t="str">
        <f t="shared" si="114"/>
        <v>Z:\FAIR_Device_data\Experiment_AugSep_2023\Video_captures\FAIR-D3\Camera1\2023-08-26\FAIR-D3_2023-08-26_07-31-57.mp4</v>
      </c>
    </row>
    <row r="1000" spans="1:11" ht="14.25" customHeight="1" x14ac:dyDescent="0.25">
      <c r="A1000" s="5" t="str">
        <f t="shared" si="108"/>
        <v>FAIR-D3</v>
      </c>
      <c r="B1000" s="4">
        <f t="shared" si="109"/>
        <v>45164</v>
      </c>
      <c r="C1000" s="9">
        <f t="shared" si="110"/>
        <v>0.32039351851851849</v>
      </c>
      <c r="D1000" s="9">
        <f t="shared" si="111"/>
        <v>45164.320393518516</v>
      </c>
      <c r="E1000" s="9" t="str">
        <f t="shared" si="113"/>
        <v>2023-08-26</v>
      </c>
      <c r="F1000" s="10" t="s">
        <v>2443</v>
      </c>
      <c r="G1000" s="10" t="str">
        <f t="shared" si="112"/>
        <v>FAIR-D3_2023-08-26_07-41-22</v>
      </c>
      <c r="H1000" s="10">
        <v>24.001999999999999</v>
      </c>
      <c r="I1000" s="6">
        <v>45080561</v>
      </c>
      <c r="J1000" s="6" t="str">
        <f>IF(OR(COUNTIF(Monitoring!E:E, G1000) &gt; 0, COUNTIF(Monitoring!H:H, G1000) &gt; 0), "yes", "no")</f>
        <v>no</v>
      </c>
      <c r="K1000" s="81" t="str">
        <f t="shared" si="114"/>
        <v>Z:\FAIR_Device_data\Experiment_AugSep_2023\Video_captures\FAIR-D3\Camera1\2023-08-26\FAIR-D3_2023-08-26_07-41-22.mp4</v>
      </c>
    </row>
    <row r="1001" spans="1:11" ht="14.25" customHeight="1" x14ac:dyDescent="0.25">
      <c r="A1001" s="5" t="str">
        <f t="shared" si="108"/>
        <v>FAIR-D3</v>
      </c>
      <c r="B1001" s="4">
        <f t="shared" si="109"/>
        <v>45164</v>
      </c>
      <c r="C1001" s="9">
        <f t="shared" si="110"/>
        <v>0.32270833333333332</v>
      </c>
      <c r="D1001" s="9">
        <f t="shared" si="111"/>
        <v>45164.322708333333</v>
      </c>
      <c r="E1001" s="9" t="str">
        <f t="shared" si="113"/>
        <v>2023-08-26</v>
      </c>
      <c r="F1001" s="10" t="s">
        <v>2444</v>
      </c>
      <c r="G1001" s="10" t="str">
        <f t="shared" si="112"/>
        <v>FAIR-D3_2023-08-26_07-44-42</v>
      </c>
      <c r="H1001" s="10">
        <v>192.63399999999999</v>
      </c>
      <c r="I1001" s="6">
        <v>358201577</v>
      </c>
      <c r="J1001" s="6" t="str">
        <f>IF(OR(COUNTIF(Monitoring!E:E, G1001) &gt; 0, COUNTIF(Monitoring!H:H, G1001) &gt; 0), "yes", "no")</f>
        <v>yes</v>
      </c>
      <c r="K1001" s="81" t="str">
        <f t="shared" si="114"/>
        <v>Z:\FAIR_Device_data\Experiment_AugSep_2023\Video_captures\FAIR-D3\Camera1\2023-08-26\FAIR-D3_2023-08-26_07-44-42.mp4</v>
      </c>
    </row>
    <row r="1002" spans="1:11" ht="14.25" customHeight="1" x14ac:dyDescent="0.25">
      <c r="A1002" s="5" t="str">
        <f t="shared" si="108"/>
        <v>FAIR-D3</v>
      </c>
      <c r="B1002" s="4">
        <f t="shared" si="109"/>
        <v>45164</v>
      </c>
      <c r="C1002" s="9">
        <f t="shared" si="110"/>
        <v>0.36424768518518519</v>
      </c>
      <c r="D1002" s="9">
        <f t="shared" si="111"/>
        <v>45164.364247685182</v>
      </c>
      <c r="E1002" s="9" t="str">
        <f t="shared" si="113"/>
        <v>2023-08-26</v>
      </c>
      <c r="F1002" s="10" t="s">
        <v>2445</v>
      </c>
      <c r="G1002" s="10" t="str">
        <f t="shared" si="112"/>
        <v>FAIR-D3_2023-08-26_08-44-31</v>
      </c>
      <c r="H1002" s="10">
        <v>14.409000000000001</v>
      </c>
      <c r="I1002" s="6">
        <v>25180997</v>
      </c>
      <c r="J1002" s="6" t="str">
        <f>IF(OR(COUNTIF(Monitoring!E:E, G1002) &gt; 0, COUNTIF(Monitoring!H:H, G1002) &gt; 0), "yes", "no")</f>
        <v>yes</v>
      </c>
      <c r="K1002" s="81" t="str">
        <f t="shared" si="114"/>
        <v>Z:\FAIR_Device_data\Experiment_AugSep_2023\Video_captures\FAIR-D3\Camera1\2023-08-26\FAIR-D3_2023-08-26_08-44-31.mp4</v>
      </c>
    </row>
    <row r="1003" spans="1:11" ht="14.25" customHeight="1" x14ac:dyDescent="0.25">
      <c r="A1003" s="5" t="str">
        <f t="shared" si="108"/>
        <v>FAIR-D3</v>
      </c>
      <c r="B1003" s="4">
        <f t="shared" si="109"/>
        <v>45164</v>
      </c>
      <c r="C1003" s="9">
        <f t="shared" si="110"/>
        <v>0.36604166666666665</v>
      </c>
      <c r="D1003" s="9">
        <f t="shared" si="111"/>
        <v>45164.366041666668</v>
      </c>
      <c r="E1003" s="9" t="str">
        <f t="shared" si="113"/>
        <v>2023-08-26</v>
      </c>
      <c r="F1003" s="10" t="s">
        <v>2446</v>
      </c>
      <c r="G1003" s="10" t="str">
        <f t="shared" si="112"/>
        <v>FAIR-D3_2023-08-26_08-47-06</v>
      </c>
      <c r="H1003" s="10">
        <v>75.646000000000001</v>
      </c>
      <c r="I1003" s="6">
        <v>143203082</v>
      </c>
      <c r="J1003" s="6" t="str">
        <f>IF(OR(COUNTIF(Monitoring!E:E, G1003) &gt; 0, COUNTIF(Monitoring!H:H, G1003) &gt; 0), "yes", "no")</f>
        <v>yes</v>
      </c>
      <c r="K1003" s="81" t="str">
        <f t="shared" si="114"/>
        <v>Z:\FAIR_Device_data\Experiment_AugSep_2023\Video_captures\FAIR-D3\Camera1\2023-08-26\FAIR-D3_2023-08-26_08-47-06.mp4</v>
      </c>
    </row>
    <row r="1004" spans="1:11" ht="14.25" customHeight="1" x14ac:dyDescent="0.25">
      <c r="A1004" s="5" t="str">
        <f t="shared" si="108"/>
        <v>FAIR-D3</v>
      </c>
      <c r="B1004" s="4">
        <f t="shared" si="109"/>
        <v>45164</v>
      </c>
      <c r="C1004" s="9">
        <f t="shared" si="110"/>
        <v>0.3681712962962963</v>
      </c>
      <c r="D1004" s="9">
        <f t="shared" si="111"/>
        <v>45164.368171296293</v>
      </c>
      <c r="E1004" s="9" t="str">
        <f t="shared" si="113"/>
        <v>2023-08-26</v>
      </c>
      <c r="F1004" s="10" t="s">
        <v>2447</v>
      </c>
      <c r="G1004" s="10" t="str">
        <f t="shared" si="112"/>
        <v>FAIR-D3_2023-08-26_08-50-10</v>
      </c>
      <c r="H1004" s="10">
        <v>45.503999999999998</v>
      </c>
      <c r="I1004" s="6">
        <v>88713228</v>
      </c>
      <c r="J1004" s="6" t="str">
        <f>IF(OR(COUNTIF(Monitoring!E:E, G1004) &gt; 0, COUNTIF(Monitoring!H:H, G1004) &gt; 0), "yes", "no")</f>
        <v>yes</v>
      </c>
      <c r="K1004" s="81" t="str">
        <f t="shared" si="114"/>
        <v>Z:\FAIR_Device_data\Experiment_AugSep_2023\Video_captures\FAIR-D3\Camera1\2023-08-26\FAIR-D3_2023-08-26_08-50-10.mp4</v>
      </c>
    </row>
    <row r="1005" spans="1:11" ht="14.25" customHeight="1" x14ac:dyDescent="0.25">
      <c r="A1005" s="5" t="str">
        <f t="shared" si="108"/>
        <v>FAIR-D3</v>
      </c>
      <c r="B1005" s="4">
        <f t="shared" si="109"/>
        <v>45164</v>
      </c>
      <c r="C1005" s="9">
        <f t="shared" si="110"/>
        <v>0.37396990740740743</v>
      </c>
      <c r="D1005" s="9">
        <f t="shared" si="111"/>
        <v>45164.373969907407</v>
      </c>
      <c r="E1005" s="9" t="str">
        <f t="shared" si="113"/>
        <v>2023-08-26</v>
      </c>
      <c r="F1005" s="10" t="s">
        <v>2448</v>
      </c>
      <c r="G1005" s="10" t="str">
        <f t="shared" si="112"/>
        <v>FAIR-D3_2023-08-26_08-58-31</v>
      </c>
      <c r="H1005" s="10">
        <v>13.26</v>
      </c>
      <c r="I1005" s="6">
        <v>23020993</v>
      </c>
      <c r="J1005" s="6" t="str">
        <f>IF(OR(COUNTIF(Monitoring!E:E, G1005) &gt; 0, COUNTIF(Monitoring!H:H, G1005) &gt; 0), "yes", "no")</f>
        <v>no</v>
      </c>
      <c r="K1005" s="81" t="str">
        <f t="shared" si="114"/>
        <v>Z:\FAIR_Device_data\Experiment_AugSep_2023\Video_captures\FAIR-D3\Camera1\2023-08-26\FAIR-D3_2023-08-26_08-58-31.mp4</v>
      </c>
    </row>
    <row r="1006" spans="1:11" ht="14.25" customHeight="1" x14ac:dyDescent="0.25">
      <c r="A1006" s="5" t="str">
        <f t="shared" si="108"/>
        <v>FAIR-D3</v>
      </c>
      <c r="B1006" s="4">
        <f t="shared" si="109"/>
        <v>45164</v>
      </c>
      <c r="C1006" s="9">
        <f t="shared" si="110"/>
        <v>0.38203703703703706</v>
      </c>
      <c r="D1006" s="9">
        <f t="shared" si="111"/>
        <v>45164.382037037038</v>
      </c>
      <c r="E1006" s="9" t="str">
        <f t="shared" si="113"/>
        <v>2023-08-26</v>
      </c>
      <c r="F1006" s="10" t="s">
        <v>2449</v>
      </c>
      <c r="G1006" s="10" t="str">
        <f t="shared" si="112"/>
        <v>FAIR-D3_2023-08-26_09-10-08</v>
      </c>
      <c r="H1006" s="10">
        <v>10.455</v>
      </c>
      <c r="I1006" s="6">
        <v>17344332</v>
      </c>
      <c r="J1006" s="6" t="str">
        <f>IF(OR(COUNTIF(Monitoring!E:E, G1006) &gt; 0, COUNTIF(Monitoring!H:H, G1006) &gt; 0), "yes", "no")</f>
        <v>no</v>
      </c>
      <c r="K1006" s="81" t="str">
        <f t="shared" si="114"/>
        <v>Z:\FAIR_Device_data\Experiment_AugSep_2023\Video_captures\FAIR-D3\Camera1\2023-08-26\FAIR-D3_2023-08-26_09-10-08.mp4</v>
      </c>
    </row>
    <row r="1007" spans="1:11" ht="14.25" customHeight="1" x14ac:dyDescent="0.25">
      <c r="A1007" s="5" t="str">
        <f t="shared" si="108"/>
        <v>FAIR-D3</v>
      </c>
      <c r="B1007" s="4">
        <f t="shared" si="109"/>
        <v>45164</v>
      </c>
      <c r="C1007" s="9">
        <f t="shared" si="110"/>
        <v>0.38371527777777775</v>
      </c>
      <c r="D1007" s="9">
        <f t="shared" si="111"/>
        <v>45164.383715277778</v>
      </c>
      <c r="E1007" s="9" t="str">
        <f t="shared" si="113"/>
        <v>2023-08-26</v>
      </c>
      <c r="F1007" s="10" t="s">
        <v>2450</v>
      </c>
      <c r="G1007" s="10" t="str">
        <f t="shared" si="112"/>
        <v>FAIR-D3_2023-08-26_09-12-33</v>
      </c>
      <c r="H1007" s="10">
        <v>10.967000000000001</v>
      </c>
      <c r="I1007" s="6">
        <v>18380189</v>
      </c>
      <c r="J1007" s="6" t="str">
        <f>IF(OR(COUNTIF(Monitoring!E:E, G1007) &gt; 0, COUNTIF(Monitoring!H:H, G1007) &gt; 0), "yes", "no")</f>
        <v>no</v>
      </c>
      <c r="K1007" s="81" t="str">
        <f t="shared" si="114"/>
        <v>Z:\FAIR_Device_data\Experiment_AugSep_2023\Video_captures\FAIR-D3\Camera1\2023-08-26\FAIR-D3_2023-08-26_09-12-33.mp4</v>
      </c>
    </row>
    <row r="1008" spans="1:11" ht="14.25" customHeight="1" x14ac:dyDescent="0.25">
      <c r="A1008" s="5" t="str">
        <f t="shared" si="108"/>
        <v>FAIR-D3</v>
      </c>
      <c r="B1008" s="4">
        <f t="shared" si="109"/>
        <v>45164</v>
      </c>
      <c r="C1008" s="9">
        <f t="shared" si="110"/>
        <v>0.38424768518518521</v>
      </c>
      <c r="D1008" s="9">
        <f t="shared" si="111"/>
        <v>45164.384247685186</v>
      </c>
      <c r="E1008" s="9" t="str">
        <f t="shared" si="113"/>
        <v>2023-08-26</v>
      </c>
      <c r="F1008" s="10" t="s">
        <v>2451</v>
      </c>
      <c r="G1008" s="10" t="str">
        <f t="shared" si="112"/>
        <v>FAIR-D3_2023-08-26_09-13-19</v>
      </c>
      <c r="H1008" s="10">
        <v>22.568999999999999</v>
      </c>
      <c r="I1008" s="6">
        <v>37280481</v>
      </c>
      <c r="J1008" s="6" t="str">
        <f>IF(OR(COUNTIF(Monitoring!E:E, G1008) &gt; 0, COUNTIF(Monitoring!H:H, G1008) &gt; 0), "yes", "no")</f>
        <v>no</v>
      </c>
      <c r="K1008" s="81" t="str">
        <f t="shared" si="114"/>
        <v>Z:\FAIR_Device_data\Experiment_AugSep_2023\Video_captures\FAIR-D3\Camera1\2023-08-26\FAIR-D3_2023-08-26_09-13-19.mp4</v>
      </c>
    </row>
    <row r="1009" spans="1:11" ht="14.25" customHeight="1" x14ac:dyDescent="0.25">
      <c r="A1009" s="5" t="str">
        <f t="shared" si="108"/>
        <v>FAIR-D3</v>
      </c>
      <c r="B1009" s="4">
        <f t="shared" si="109"/>
        <v>45164</v>
      </c>
      <c r="C1009" s="9">
        <f t="shared" si="110"/>
        <v>0.38510416666666669</v>
      </c>
      <c r="D1009" s="9">
        <f t="shared" si="111"/>
        <v>45164.385104166664</v>
      </c>
      <c r="E1009" s="9" t="str">
        <f t="shared" si="113"/>
        <v>2023-08-26</v>
      </c>
      <c r="F1009" s="10" t="s">
        <v>2452</v>
      </c>
      <c r="G1009" s="10" t="str">
        <f t="shared" si="112"/>
        <v>FAIR-D3_2023-08-26_09-14-33</v>
      </c>
      <c r="H1009" s="10">
        <v>10.945</v>
      </c>
      <c r="I1009" s="6">
        <v>18168817</v>
      </c>
      <c r="J1009" s="6" t="str">
        <f>IF(OR(COUNTIF(Monitoring!E:E, G1009) &gt; 0, COUNTIF(Monitoring!H:H, G1009) &gt; 0), "yes", "no")</f>
        <v>no</v>
      </c>
      <c r="K1009" s="81" t="str">
        <f t="shared" si="114"/>
        <v>Z:\FAIR_Device_data\Experiment_AugSep_2023\Video_captures\FAIR-D3\Camera1\2023-08-26\FAIR-D3_2023-08-26_09-14-33.mp4</v>
      </c>
    </row>
    <row r="1010" spans="1:11" ht="14.25" customHeight="1" x14ac:dyDescent="0.25">
      <c r="A1010" s="5" t="str">
        <f t="shared" si="108"/>
        <v>FAIR-D3</v>
      </c>
      <c r="B1010" s="4">
        <f t="shared" si="109"/>
        <v>45164</v>
      </c>
      <c r="C1010" s="9">
        <f t="shared" si="110"/>
        <v>0.39207175925925924</v>
      </c>
      <c r="D1010" s="9">
        <f t="shared" si="111"/>
        <v>45164.392071759263</v>
      </c>
      <c r="E1010" s="9" t="str">
        <f t="shared" si="113"/>
        <v>2023-08-26</v>
      </c>
      <c r="F1010" s="10" t="s">
        <v>2453</v>
      </c>
      <c r="G1010" s="10" t="str">
        <f t="shared" si="112"/>
        <v>FAIR-D3_2023-08-26_09-24-35</v>
      </c>
      <c r="H1010" s="10">
        <v>12.823</v>
      </c>
      <c r="I1010" s="6">
        <v>21263670</v>
      </c>
      <c r="J1010" s="6" t="str">
        <f>IF(OR(COUNTIF(Monitoring!E:E, G1010) &gt; 0, COUNTIF(Monitoring!H:H, G1010) &gt; 0), "yes", "no")</f>
        <v>no</v>
      </c>
      <c r="K1010" s="81" t="str">
        <f t="shared" si="114"/>
        <v>Z:\FAIR_Device_data\Experiment_AugSep_2023\Video_captures\FAIR-D3\Camera1\2023-08-26\FAIR-D3_2023-08-26_09-24-35.mp4</v>
      </c>
    </row>
    <row r="1011" spans="1:11" ht="14.25" customHeight="1" x14ac:dyDescent="0.25">
      <c r="A1011" s="5" t="str">
        <f t="shared" si="108"/>
        <v>FAIR-D3</v>
      </c>
      <c r="B1011" s="4">
        <f t="shared" si="109"/>
        <v>45164</v>
      </c>
      <c r="C1011" s="9">
        <f t="shared" si="110"/>
        <v>0.39416666666666667</v>
      </c>
      <c r="D1011" s="9">
        <f t="shared" si="111"/>
        <v>45164.394166666665</v>
      </c>
      <c r="E1011" s="9" t="str">
        <f t="shared" si="113"/>
        <v>2023-08-26</v>
      </c>
      <c r="F1011" s="10" t="s">
        <v>2454</v>
      </c>
      <c r="G1011" s="10" t="str">
        <f t="shared" si="112"/>
        <v>FAIR-D3_2023-08-26_09-27-36</v>
      </c>
      <c r="H1011" s="10">
        <v>130.16399999999999</v>
      </c>
      <c r="I1011" s="6">
        <v>251591860</v>
      </c>
      <c r="J1011" s="6" t="str">
        <f>IF(OR(COUNTIF(Monitoring!E:E, G1011) &gt; 0, COUNTIF(Monitoring!H:H, G1011) &gt; 0), "yes", "no")</f>
        <v>yes</v>
      </c>
      <c r="K1011" s="81" t="str">
        <f t="shared" si="114"/>
        <v>Z:\FAIR_Device_data\Experiment_AugSep_2023\Video_captures\FAIR-D3\Camera1\2023-08-26\FAIR-D3_2023-08-26_09-27-36.mp4</v>
      </c>
    </row>
    <row r="1012" spans="1:11" ht="14.25" customHeight="1" x14ac:dyDescent="0.25">
      <c r="A1012" s="5" t="str">
        <f t="shared" si="108"/>
        <v>FAIR-D3</v>
      </c>
      <c r="B1012" s="4">
        <f t="shared" si="109"/>
        <v>45164</v>
      </c>
      <c r="C1012" s="9">
        <f t="shared" si="110"/>
        <v>0.39606481481481481</v>
      </c>
      <c r="D1012" s="9">
        <f t="shared" si="111"/>
        <v>45164.396064814813</v>
      </c>
      <c r="E1012" s="9" t="str">
        <f t="shared" si="113"/>
        <v>2023-08-26</v>
      </c>
      <c r="F1012" s="10" t="s">
        <v>2455</v>
      </c>
      <c r="G1012" s="10" t="str">
        <f t="shared" si="112"/>
        <v>FAIR-D3_2023-08-26_09-30-20</v>
      </c>
      <c r="H1012" s="10">
        <v>37.795000000000002</v>
      </c>
      <c r="I1012" s="6">
        <v>67798665</v>
      </c>
      <c r="J1012" s="6" t="str">
        <f>IF(OR(COUNTIF(Monitoring!E:E, G1012) &gt; 0, COUNTIF(Monitoring!H:H, G1012) &gt; 0), "yes", "no")</f>
        <v>yes</v>
      </c>
      <c r="K1012" s="81" t="str">
        <f t="shared" si="114"/>
        <v>Z:\FAIR_Device_data\Experiment_AugSep_2023\Video_captures\FAIR-D3\Camera1\2023-08-26\FAIR-D3_2023-08-26_09-30-20.mp4</v>
      </c>
    </row>
    <row r="1013" spans="1:11" ht="14.25" customHeight="1" x14ac:dyDescent="0.25">
      <c r="A1013" s="5" t="str">
        <f t="shared" si="108"/>
        <v>FAIR-D3</v>
      </c>
      <c r="B1013" s="4">
        <f t="shared" si="109"/>
        <v>45164</v>
      </c>
      <c r="C1013" s="9">
        <f t="shared" si="110"/>
        <v>0.39988425925925924</v>
      </c>
      <c r="D1013" s="9">
        <f t="shared" si="111"/>
        <v>45164.399884259263</v>
      </c>
      <c r="E1013" s="9" t="str">
        <f t="shared" si="113"/>
        <v>2023-08-26</v>
      </c>
      <c r="F1013" s="10" t="s">
        <v>2456</v>
      </c>
      <c r="G1013" s="10" t="str">
        <f t="shared" si="112"/>
        <v>FAIR-D3_2023-08-26_09-35-50</v>
      </c>
      <c r="H1013" s="10">
        <v>21.911000000000001</v>
      </c>
      <c r="I1013" s="6">
        <v>36410019</v>
      </c>
      <c r="J1013" s="6" t="str">
        <f>IF(OR(COUNTIF(Monitoring!E:E, G1013) &gt; 0, COUNTIF(Monitoring!H:H, G1013) &gt; 0), "yes", "no")</f>
        <v>yes</v>
      </c>
      <c r="K1013" s="81" t="str">
        <f t="shared" si="114"/>
        <v>Z:\FAIR_Device_data\Experiment_AugSep_2023\Video_captures\FAIR-D3\Camera1\2023-08-26\FAIR-D3_2023-08-26_09-35-50.mp4</v>
      </c>
    </row>
    <row r="1014" spans="1:11" ht="14.25" customHeight="1" x14ac:dyDescent="0.25">
      <c r="A1014" s="5" t="str">
        <f t="shared" si="108"/>
        <v>FAIR-D3</v>
      </c>
      <c r="B1014" s="4">
        <f t="shared" si="109"/>
        <v>45164</v>
      </c>
      <c r="C1014" s="9">
        <f t="shared" si="110"/>
        <v>0.40695601851851854</v>
      </c>
      <c r="D1014" s="9">
        <f t="shared" si="111"/>
        <v>45164.406956018516</v>
      </c>
      <c r="E1014" s="9" t="str">
        <f t="shared" si="113"/>
        <v>2023-08-26</v>
      </c>
      <c r="F1014" s="10" t="s">
        <v>2457</v>
      </c>
      <c r="G1014" s="10" t="str">
        <f t="shared" si="112"/>
        <v>FAIR-D3_2023-08-26_09-46-01</v>
      </c>
      <c r="H1014" s="10">
        <v>21.19</v>
      </c>
      <c r="I1014" s="6">
        <v>38541992</v>
      </c>
      <c r="J1014" s="6" t="str">
        <f>IF(OR(COUNTIF(Monitoring!E:E, G1014) &gt; 0, COUNTIF(Monitoring!H:H, G1014) &gt; 0), "yes", "no")</f>
        <v>yes</v>
      </c>
      <c r="K1014" s="81" t="str">
        <f t="shared" si="114"/>
        <v>Z:\FAIR_Device_data\Experiment_AugSep_2023\Video_captures\FAIR-D3\Camera1\2023-08-26\FAIR-D3_2023-08-26_09-46-01.mp4</v>
      </c>
    </row>
    <row r="1015" spans="1:11" ht="14.25" customHeight="1" x14ac:dyDescent="0.25">
      <c r="A1015" s="5" t="str">
        <f t="shared" si="108"/>
        <v>FAIR-D3</v>
      </c>
      <c r="B1015" s="4">
        <f t="shared" si="109"/>
        <v>45164</v>
      </c>
      <c r="C1015" s="9">
        <f t="shared" si="110"/>
        <v>0.41643518518518519</v>
      </c>
      <c r="D1015" s="9">
        <f t="shared" si="111"/>
        <v>45164.416435185187</v>
      </c>
      <c r="E1015" s="9" t="str">
        <f t="shared" si="113"/>
        <v>2023-08-26</v>
      </c>
      <c r="F1015" s="10" t="s">
        <v>2458</v>
      </c>
      <c r="G1015" s="10" t="str">
        <f t="shared" si="112"/>
        <v>FAIR-D3_2023-08-26_09-59-40</v>
      </c>
      <c r="H1015" s="10">
        <v>10.788</v>
      </c>
      <c r="I1015" s="6">
        <v>17612523</v>
      </c>
      <c r="J1015" s="6" t="str">
        <f>IF(OR(COUNTIF(Monitoring!E:E, G1015) &gt; 0, COUNTIF(Monitoring!H:H, G1015) &gt; 0), "yes", "no")</f>
        <v>no</v>
      </c>
      <c r="K1015" s="81" t="str">
        <f t="shared" si="114"/>
        <v>Z:\FAIR_Device_data\Experiment_AugSep_2023\Video_captures\FAIR-D3\Camera1\2023-08-26\FAIR-D3_2023-08-26_09-59-40.mp4</v>
      </c>
    </row>
    <row r="1016" spans="1:11" ht="14.25" customHeight="1" x14ac:dyDescent="0.25">
      <c r="A1016" s="5" t="str">
        <f t="shared" si="108"/>
        <v>FAIR-D3</v>
      </c>
      <c r="B1016" s="4">
        <f t="shared" si="109"/>
        <v>45164</v>
      </c>
      <c r="C1016" s="9">
        <f t="shared" si="110"/>
        <v>0.41700231481481481</v>
      </c>
      <c r="D1016" s="9">
        <f t="shared" si="111"/>
        <v>45164.417002314818</v>
      </c>
      <c r="E1016" s="9" t="str">
        <f t="shared" si="113"/>
        <v>2023-08-26</v>
      </c>
      <c r="F1016" s="10" t="s">
        <v>2459</v>
      </c>
      <c r="G1016" s="10" t="str">
        <f t="shared" si="112"/>
        <v>FAIR-D3_2023-08-26_10-00-29</v>
      </c>
      <c r="H1016" s="10">
        <v>24.263999999999999</v>
      </c>
      <c r="I1016" s="6">
        <v>45356295</v>
      </c>
      <c r="J1016" s="6" t="str">
        <f>IF(OR(COUNTIF(Monitoring!E:E, G1016) &gt; 0, COUNTIF(Monitoring!H:H, G1016) &gt; 0), "yes", "no")</f>
        <v>yes</v>
      </c>
      <c r="K1016" s="81" t="str">
        <f t="shared" si="114"/>
        <v>Z:\FAIR_Device_data\Experiment_AugSep_2023\Video_captures\FAIR-D3\Camera1\2023-08-26\FAIR-D3_2023-08-26_10-00-29.mp4</v>
      </c>
    </row>
    <row r="1017" spans="1:11" ht="14.25" customHeight="1" x14ac:dyDescent="0.25">
      <c r="A1017" s="5" t="str">
        <f t="shared" si="108"/>
        <v>FAIR-D3</v>
      </c>
      <c r="B1017" s="4">
        <f t="shared" si="109"/>
        <v>45164</v>
      </c>
      <c r="C1017" s="9">
        <f t="shared" si="110"/>
        <v>0.42039351851851853</v>
      </c>
      <c r="D1017" s="9">
        <f t="shared" si="111"/>
        <v>45164.420393518521</v>
      </c>
      <c r="E1017" s="9" t="str">
        <f t="shared" si="113"/>
        <v>2023-08-26</v>
      </c>
      <c r="F1017" s="10" t="s">
        <v>2460</v>
      </c>
      <c r="G1017" s="10" t="str">
        <f t="shared" si="112"/>
        <v>FAIR-D3_2023-08-26_10-05-22</v>
      </c>
      <c r="H1017" s="10">
        <v>59.680999999999997</v>
      </c>
      <c r="I1017" s="6">
        <v>106935008</v>
      </c>
      <c r="J1017" s="6" t="str">
        <f>IF(OR(COUNTIF(Monitoring!E:E, G1017) &gt; 0, COUNTIF(Monitoring!H:H, G1017) &gt; 0), "yes", "no")</f>
        <v>yes</v>
      </c>
      <c r="K1017" s="81" t="str">
        <f t="shared" si="114"/>
        <v>Z:\FAIR_Device_data\Experiment_AugSep_2023\Video_captures\FAIR-D3\Camera1\2023-08-26\FAIR-D3_2023-08-26_10-05-22.mp4</v>
      </c>
    </row>
    <row r="1018" spans="1:11" ht="14.25" customHeight="1" x14ac:dyDescent="0.25">
      <c r="A1018" s="5" t="str">
        <f t="shared" si="108"/>
        <v>FAIR-D3</v>
      </c>
      <c r="B1018" s="4">
        <f t="shared" si="109"/>
        <v>45164</v>
      </c>
      <c r="C1018" s="9">
        <f t="shared" si="110"/>
        <v>0.42662037037037037</v>
      </c>
      <c r="D1018" s="9">
        <f t="shared" si="111"/>
        <v>45164.426620370374</v>
      </c>
      <c r="E1018" s="9" t="str">
        <f t="shared" si="113"/>
        <v>2023-08-26</v>
      </c>
      <c r="F1018" s="10" t="s">
        <v>2461</v>
      </c>
      <c r="G1018" s="10" t="str">
        <f t="shared" si="112"/>
        <v>FAIR-D3_2023-08-26_10-14-20</v>
      </c>
      <c r="H1018" s="10">
        <v>20.151</v>
      </c>
      <c r="I1018" s="6">
        <v>36592655</v>
      </c>
      <c r="J1018" s="6" t="str">
        <f>IF(OR(COUNTIF(Monitoring!E:E, G1018) &gt; 0, COUNTIF(Monitoring!H:H, G1018) &gt; 0), "yes", "no")</f>
        <v>yes</v>
      </c>
      <c r="K1018" s="81" t="str">
        <f t="shared" si="114"/>
        <v>Z:\FAIR_Device_data\Experiment_AugSep_2023\Video_captures\FAIR-D3\Camera1\2023-08-26\FAIR-D3_2023-08-26_10-14-20.mp4</v>
      </c>
    </row>
    <row r="1019" spans="1:11" ht="14.25" customHeight="1" x14ac:dyDescent="0.25">
      <c r="A1019" s="5" t="str">
        <f t="shared" si="108"/>
        <v>FAIR-D3</v>
      </c>
      <c r="B1019" s="4">
        <f t="shared" si="109"/>
        <v>45164</v>
      </c>
      <c r="C1019" s="9">
        <f t="shared" si="110"/>
        <v>0.42744212962962963</v>
      </c>
      <c r="D1019" s="9">
        <f t="shared" si="111"/>
        <v>45164.427442129629</v>
      </c>
      <c r="E1019" s="9" t="str">
        <f t="shared" si="113"/>
        <v>2023-08-26</v>
      </c>
      <c r="F1019" s="10" t="s">
        <v>2462</v>
      </c>
      <c r="G1019" s="10" t="str">
        <f t="shared" si="112"/>
        <v>FAIR-D3_2023-08-26_10-15-31</v>
      </c>
      <c r="H1019" s="10">
        <v>70.123000000000005</v>
      </c>
      <c r="I1019" s="6">
        <v>132790026</v>
      </c>
      <c r="J1019" s="6" t="str">
        <f>IF(OR(COUNTIF(Monitoring!E:E, G1019) &gt; 0, COUNTIF(Monitoring!H:H, G1019) &gt; 0), "yes", "no")</f>
        <v>yes</v>
      </c>
      <c r="K1019" s="81" t="str">
        <f t="shared" si="114"/>
        <v>Z:\FAIR_Device_data\Experiment_AugSep_2023\Video_captures\FAIR-D3\Camera1\2023-08-26\FAIR-D3_2023-08-26_10-15-31.mp4</v>
      </c>
    </row>
    <row r="1020" spans="1:11" ht="14.25" customHeight="1" x14ac:dyDescent="0.25">
      <c r="A1020" s="5" t="str">
        <f t="shared" si="108"/>
        <v>FAIR-D3</v>
      </c>
      <c r="B1020" s="4">
        <f t="shared" si="109"/>
        <v>45164</v>
      </c>
      <c r="C1020" s="9">
        <f t="shared" si="110"/>
        <v>0.4289351851851852</v>
      </c>
      <c r="D1020" s="9">
        <f t="shared" si="111"/>
        <v>45164.428935185184</v>
      </c>
      <c r="E1020" s="9" t="str">
        <f t="shared" si="113"/>
        <v>2023-08-26</v>
      </c>
      <c r="F1020" s="10" t="s">
        <v>2463</v>
      </c>
      <c r="G1020" s="10" t="str">
        <f t="shared" si="112"/>
        <v>FAIR-D3_2023-08-26_10-17-40</v>
      </c>
      <c r="H1020" s="10">
        <v>12.785</v>
      </c>
      <c r="I1020" s="6">
        <v>20381642</v>
      </c>
      <c r="J1020" s="6" t="str">
        <f>IF(OR(COUNTIF(Monitoring!E:E, G1020) &gt; 0, COUNTIF(Monitoring!H:H, G1020) &gt; 0), "yes", "no")</f>
        <v>yes</v>
      </c>
      <c r="K1020" s="81" t="str">
        <f t="shared" si="114"/>
        <v>Z:\FAIR_Device_data\Experiment_AugSep_2023\Video_captures\FAIR-D3\Camera1\2023-08-26\FAIR-D3_2023-08-26_10-17-40.mp4</v>
      </c>
    </row>
    <row r="1021" spans="1:11" ht="14.25" customHeight="1" x14ac:dyDescent="0.25">
      <c r="A1021" s="5" t="str">
        <f t="shared" si="108"/>
        <v>FAIR-D3</v>
      </c>
      <c r="B1021" s="4">
        <f t="shared" si="109"/>
        <v>45164</v>
      </c>
      <c r="C1021" s="9">
        <f t="shared" si="110"/>
        <v>0.42982638888888891</v>
      </c>
      <c r="D1021" s="9">
        <f t="shared" si="111"/>
        <v>45164.429826388892</v>
      </c>
      <c r="E1021" s="9" t="str">
        <f t="shared" si="113"/>
        <v>2023-08-26</v>
      </c>
      <c r="F1021" s="10" t="s">
        <v>2464</v>
      </c>
      <c r="G1021" s="10" t="str">
        <f t="shared" si="112"/>
        <v>FAIR-D3_2023-08-26_10-18-57</v>
      </c>
      <c r="H1021" s="10">
        <v>71.433000000000007</v>
      </c>
      <c r="I1021" s="6">
        <v>133572755</v>
      </c>
      <c r="J1021" s="6" t="str">
        <f>IF(OR(COUNTIF(Monitoring!E:E, G1021) &gt; 0, COUNTIF(Monitoring!H:H, G1021) &gt; 0), "yes", "no")</f>
        <v>no</v>
      </c>
      <c r="K1021" s="81" t="str">
        <f t="shared" si="114"/>
        <v>Z:\FAIR_Device_data\Experiment_AugSep_2023\Video_captures\FAIR-D3\Camera1\2023-08-26\FAIR-D3_2023-08-26_10-18-57.mp4</v>
      </c>
    </row>
    <row r="1022" spans="1:11" ht="14.25" customHeight="1" x14ac:dyDescent="0.25">
      <c r="A1022" s="5" t="str">
        <f t="shared" si="108"/>
        <v>FAIR-D3</v>
      </c>
      <c r="B1022" s="4">
        <f t="shared" si="109"/>
        <v>45164</v>
      </c>
      <c r="C1022" s="9">
        <f t="shared" si="110"/>
        <v>0.43144675925925924</v>
      </c>
      <c r="D1022" s="9">
        <f t="shared" si="111"/>
        <v>45164.431446759256</v>
      </c>
      <c r="E1022" s="9" t="str">
        <f t="shared" si="113"/>
        <v>2023-08-26</v>
      </c>
      <c r="F1022" s="10" t="s">
        <v>2465</v>
      </c>
      <c r="G1022" s="10" t="str">
        <f t="shared" si="112"/>
        <v>FAIR-D3_2023-08-26_10-21-17</v>
      </c>
      <c r="H1022" s="10">
        <v>36.148000000000003</v>
      </c>
      <c r="I1022" s="6">
        <v>64487030</v>
      </c>
      <c r="J1022" s="6" t="str">
        <f>IF(OR(COUNTIF(Monitoring!E:E, G1022) &gt; 0, COUNTIF(Monitoring!H:H, G1022) &gt; 0), "yes", "no")</f>
        <v>yes</v>
      </c>
      <c r="K1022" s="81" t="str">
        <f t="shared" si="114"/>
        <v>Z:\FAIR_Device_data\Experiment_AugSep_2023\Video_captures\FAIR-D3\Camera1\2023-08-26\FAIR-D3_2023-08-26_10-21-17.mp4</v>
      </c>
    </row>
    <row r="1023" spans="1:11" ht="14.25" customHeight="1" x14ac:dyDescent="0.25">
      <c r="A1023" s="5" t="str">
        <f t="shared" si="108"/>
        <v>FAIR-D3</v>
      </c>
      <c r="B1023" s="4">
        <f t="shared" si="109"/>
        <v>45164</v>
      </c>
      <c r="C1023" s="9">
        <f t="shared" si="110"/>
        <v>0.43986111111111109</v>
      </c>
      <c r="D1023" s="9">
        <f t="shared" si="111"/>
        <v>45164.43986111111</v>
      </c>
      <c r="E1023" s="9" t="str">
        <f t="shared" si="113"/>
        <v>2023-08-26</v>
      </c>
      <c r="F1023" s="10" t="s">
        <v>2466</v>
      </c>
      <c r="G1023" s="10" t="str">
        <f t="shared" si="112"/>
        <v>FAIR-D3_2023-08-26_10-33-24</v>
      </c>
      <c r="H1023" s="10">
        <v>10.492000000000001</v>
      </c>
      <c r="I1023" s="6">
        <v>17016150</v>
      </c>
      <c r="J1023" s="6" t="str">
        <f>IF(OR(COUNTIF(Monitoring!E:E, G1023) &gt; 0, COUNTIF(Monitoring!H:H, G1023) &gt; 0), "yes", "no")</f>
        <v>no</v>
      </c>
      <c r="K1023" s="81" t="str">
        <f t="shared" si="114"/>
        <v>Z:\FAIR_Device_data\Experiment_AugSep_2023\Video_captures\FAIR-D3\Camera1\2023-08-26\FAIR-D3_2023-08-26_10-33-24.mp4</v>
      </c>
    </row>
    <row r="1024" spans="1:11" ht="14.25" customHeight="1" x14ac:dyDescent="0.25">
      <c r="A1024" s="5" t="str">
        <f t="shared" si="108"/>
        <v>FAIR-D3</v>
      </c>
      <c r="B1024" s="4">
        <f t="shared" si="109"/>
        <v>45164</v>
      </c>
      <c r="C1024" s="9">
        <f t="shared" si="110"/>
        <v>0.44166666666666665</v>
      </c>
      <c r="D1024" s="9">
        <f t="shared" si="111"/>
        <v>45164.441666666666</v>
      </c>
      <c r="E1024" s="9" t="str">
        <f t="shared" si="113"/>
        <v>2023-08-26</v>
      </c>
      <c r="F1024" s="10" t="s">
        <v>2467</v>
      </c>
      <c r="G1024" s="10" t="str">
        <f t="shared" si="112"/>
        <v>FAIR-D3_2023-08-26_10-36-00</v>
      </c>
      <c r="H1024" s="10">
        <v>10.699</v>
      </c>
      <c r="I1024" s="6">
        <v>17463168</v>
      </c>
      <c r="J1024" s="6" t="str">
        <f>IF(OR(COUNTIF(Monitoring!E:E, G1024) &gt; 0, COUNTIF(Monitoring!H:H, G1024) &gt; 0), "yes", "no")</f>
        <v>no</v>
      </c>
      <c r="K1024" s="81" t="str">
        <f t="shared" si="114"/>
        <v>Z:\FAIR_Device_data\Experiment_AugSep_2023\Video_captures\FAIR-D3\Camera1\2023-08-26\FAIR-D3_2023-08-26_10-36-00.mp4</v>
      </c>
    </row>
    <row r="1025" spans="1:11" ht="14.25" customHeight="1" x14ac:dyDescent="0.25">
      <c r="A1025" s="5" t="str">
        <f t="shared" si="108"/>
        <v>FAIR-D3</v>
      </c>
      <c r="B1025" s="4">
        <f t="shared" si="109"/>
        <v>45164</v>
      </c>
      <c r="C1025" s="9">
        <f t="shared" si="110"/>
        <v>0.45082175925925927</v>
      </c>
      <c r="D1025" s="9">
        <f t="shared" si="111"/>
        <v>45164.450821759259</v>
      </c>
      <c r="E1025" s="9" t="str">
        <f t="shared" si="113"/>
        <v>2023-08-26</v>
      </c>
      <c r="F1025" s="10" t="s">
        <v>2468</v>
      </c>
      <c r="G1025" s="10" t="str">
        <f t="shared" si="112"/>
        <v>FAIR-D3_2023-08-26_10-49-11</v>
      </c>
      <c r="H1025" s="10">
        <v>11.97</v>
      </c>
      <c r="I1025" s="6">
        <v>19817460</v>
      </c>
      <c r="J1025" s="6" t="str">
        <f>IF(OR(COUNTIF(Monitoring!E:E, G1025) &gt; 0, COUNTIF(Monitoring!H:H, G1025) &gt; 0), "yes", "no")</f>
        <v>yes</v>
      </c>
      <c r="K1025" s="81" t="str">
        <f t="shared" si="114"/>
        <v>Z:\FAIR_Device_data\Experiment_AugSep_2023\Video_captures\FAIR-D3\Camera1\2023-08-26\FAIR-D3_2023-08-26_10-49-11.mp4</v>
      </c>
    </row>
    <row r="1026" spans="1:11" ht="14.25" customHeight="1" x14ac:dyDescent="0.25">
      <c r="A1026" s="5" t="str">
        <f t="shared" ref="A1026:A1089" si="115">+LEFT(G1026,7)</f>
        <v>FAIR-D3</v>
      </c>
      <c r="B1026" s="4">
        <f t="shared" ref="B1026:B1057" si="116">VALUE(MID(G1026, FIND("_", G1026)+1,10))</f>
        <v>45164</v>
      </c>
      <c r="C1026" s="9">
        <f t="shared" ref="C1026:C1089" si="117">IF(ISBLANK(G1026),"",TIME(LEFT(RIGHT(G1026,8),2),LEFT(RIGHT(G1026,5),2),RIGHT(G1026,2)))</f>
        <v>0.45748842592592592</v>
      </c>
      <c r="D1026" s="9">
        <f t="shared" ref="D1026:D1089" si="118">+B1026+C1026</f>
        <v>45164.457488425927</v>
      </c>
      <c r="E1026" s="9" t="str">
        <f t="shared" si="113"/>
        <v>2023-08-26</v>
      </c>
      <c r="F1026" s="10" t="s">
        <v>2469</v>
      </c>
      <c r="G1026" s="10" t="str">
        <f t="shared" ref="G1026:G1089" si="119">+LEFT(F1026,27)</f>
        <v>FAIR-D3_2023-08-26_10-58-47</v>
      </c>
      <c r="H1026" s="10">
        <v>10.67</v>
      </c>
      <c r="I1026" s="6">
        <v>17565925</v>
      </c>
      <c r="J1026" s="6" t="str">
        <f>IF(OR(COUNTIF(Monitoring!E:E, G1026) &gt; 0, COUNTIF(Monitoring!H:H, G1026) &gt; 0), "yes", "no")</f>
        <v>no</v>
      </c>
      <c r="K1026" s="81" t="str">
        <f t="shared" si="114"/>
        <v>Z:\FAIR_Device_data\Experiment_AugSep_2023\Video_captures\FAIR-D3\Camera1\2023-08-26\FAIR-D3_2023-08-26_10-58-47.mp4</v>
      </c>
    </row>
    <row r="1027" spans="1:11" ht="14.25" customHeight="1" x14ac:dyDescent="0.25">
      <c r="A1027" s="5" t="str">
        <f t="shared" si="115"/>
        <v>FAIR-D3</v>
      </c>
      <c r="B1027" s="4">
        <f t="shared" si="116"/>
        <v>45164</v>
      </c>
      <c r="C1027" s="9">
        <f t="shared" si="117"/>
        <v>0.46512731481481484</v>
      </c>
      <c r="D1027" s="9">
        <f t="shared" si="118"/>
        <v>45164.465127314812</v>
      </c>
      <c r="E1027" s="9" t="str">
        <f t="shared" ref="E1027:E1090" si="120">+_xlfn.CONCAT(YEAR(B1027),"-",TEXT(MONTH(B1027),"00"),"-",TEXT(DAY(B1027),"00"))</f>
        <v>2023-08-26</v>
      </c>
      <c r="F1027" s="10" t="s">
        <v>2470</v>
      </c>
      <c r="G1027" s="10" t="str">
        <f t="shared" si="119"/>
        <v>FAIR-D3_2023-08-26_11-09-47</v>
      </c>
      <c r="H1027" s="10">
        <v>10.872999999999999</v>
      </c>
      <c r="I1027" s="6">
        <v>17945992</v>
      </c>
      <c r="J1027" s="6" t="str">
        <f>IF(OR(COUNTIF(Monitoring!E:E, G1027) &gt; 0, COUNTIF(Monitoring!H:H, G1027) &gt; 0), "yes", "no")</f>
        <v>no</v>
      </c>
      <c r="K1027" s="81" t="str">
        <f t="shared" ref="K1027:K1090" si="121">HYPERLINK(_xlfn.CONCAT("Z:\FAIR_Device_data\Experiment_AugSep_2023","\","Video_captures","\",A1027,"\","Camera1","\",E1027,"\",F1027))</f>
        <v>Z:\FAIR_Device_data\Experiment_AugSep_2023\Video_captures\FAIR-D3\Camera1\2023-08-26\FAIR-D3_2023-08-26_11-09-47.mp4</v>
      </c>
    </row>
    <row r="1028" spans="1:11" ht="14.25" customHeight="1" x14ac:dyDescent="0.25">
      <c r="A1028" s="5" t="str">
        <f t="shared" si="115"/>
        <v>FAIR-D3</v>
      </c>
      <c r="B1028" s="4">
        <f t="shared" si="116"/>
        <v>45164</v>
      </c>
      <c r="C1028" s="9">
        <f t="shared" si="117"/>
        <v>0.46792824074074074</v>
      </c>
      <c r="D1028" s="9">
        <f t="shared" si="118"/>
        <v>45164.467928240738</v>
      </c>
      <c r="E1028" s="9" t="str">
        <f t="shared" si="120"/>
        <v>2023-08-26</v>
      </c>
      <c r="F1028" s="10" t="s">
        <v>2471</v>
      </c>
      <c r="G1028" s="10" t="str">
        <f t="shared" si="119"/>
        <v>FAIR-D3_2023-08-26_11-13-49</v>
      </c>
      <c r="H1028" s="10">
        <v>33.017000000000003</v>
      </c>
      <c r="I1028" s="6">
        <v>60482162</v>
      </c>
      <c r="J1028" s="6" t="str">
        <f>IF(OR(COUNTIF(Monitoring!E:E, G1028) &gt; 0, COUNTIF(Monitoring!H:H, G1028) &gt; 0), "yes", "no")</f>
        <v>yes</v>
      </c>
      <c r="K1028" s="81" t="str">
        <f t="shared" si="121"/>
        <v>Z:\FAIR_Device_data\Experiment_AugSep_2023\Video_captures\FAIR-D3\Camera1\2023-08-26\FAIR-D3_2023-08-26_11-13-49.mp4</v>
      </c>
    </row>
    <row r="1029" spans="1:11" ht="14.25" customHeight="1" x14ac:dyDescent="0.25">
      <c r="A1029" s="5" t="str">
        <f t="shared" si="115"/>
        <v>FAIR-D3</v>
      </c>
      <c r="B1029" s="4">
        <f t="shared" si="116"/>
        <v>45164</v>
      </c>
      <c r="C1029" s="9">
        <f t="shared" si="117"/>
        <v>0.47027777777777779</v>
      </c>
      <c r="D1029" s="9">
        <f t="shared" si="118"/>
        <v>45164.470277777778</v>
      </c>
      <c r="E1029" s="9" t="str">
        <f t="shared" si="120"/>
        <v>2023-08-26</v>
      </c>
      <c r="F1029" s="10" t="s">
        <v>2472</v>
      </c>
      <c r="G1029" s="10" t="str">
        <f t="shared" si="119"/>
        <v>FAIR-D3_2023-08-26_11-17-12</v>
      </c>
      <c r="H1029" s="10">
        <v>12.414</v>
      </c>
      <c r="I1029" s="6">
        <v>21498763</v>
      </c>
      <c r="J1029" s="6" t="str">
        <f>IF(OR(COUNTIF(Monitoring!E:E, G1029) &gt; 0, COUNTIF(Monitoring!H:H, G1029) &gt; 0), "yes", "no")</f>
        <v>yes</v>
      </c>
      <c r="K1029" s="81" t="str">
        <f t="shared" si="121"/>
        <v>Z:\FAIR_Device_data\Experiment_AugSep_2023\Video_captures\FAIR-D3\Camera1\2023-08-26\FAIR-D3_2023-08-26_11-17-12.mp4</v>
      </c>
    </row>
    <row r="1030" spans="1:11" ht="14.25" customHeight="1" x14ac:dyDescent="0.25">
      <c r="A1030" s="5" t="str">
        <f t="shared" si="115"/>
        <v>FAIR-D3</v>
      </c>
      <c r="B1030" s="4">
        <f t="shared" si="116"/>
        <v>45164</v>
      </c>
      <c r="C1030" s="9">
        <f t="shared" si="117"/>
        <v>0.47416666666666668</v>
      </c>
      <c r="D1030" s="9">
        <f t="shared" si="118"/>
        <v>45164.474166666667</v>
      </c>
      <c r="E1030" s="9" t="str">
        <f t="shared" si="120"/>
        <v>2023-08-26</v>
      </c>
      <c r="F1030" s="10" t="s">
        <v>2473</v>
      </c>
      <c r="G1030" s="10" t="str">
        <f t="shared" si="119"/>
        <v>FAIR-D3_2023-08-26_11-22-48</v>
      </c>
      <c r="H1030" s="10">
        <v>22.582000000000001</v>
      </c>
      <c r="I1030" s="6">
        <v>41565725</v>
      </c>
      <c r="J1030" s="6" t="str">
        <f>IF(OR(COUNTIF(Monitoring!E:E, G1030) &gt; 0, COUNTIF(Monitoring!H:H, G1030) &gt; 0), "yes", "no")</f>
        <v>yes</v>
      </c>
      <c r="K1030" s="81" t="str">
        <f t="shared" si="121"/>
        <v>Z:\FAIR_Device_data\Experiment_AugSep_2023\Video_captures\FAIR-D3\Camera1\2023-08-26\FAIR-D3_2023-08-26_11-22-48.mp4</v>
      </c>
    </row>
    <row r="1031" spans="1:11" ht="14.25" customHeight="1" x14ac:dyDescent="0.25">
      <c r="A1031" s="5" t="str">
        <f t="shared" si="115"/>
        <v>FAIR-D3</v>
      </c>
      <c r="B1031" s="4">
        <f t="shared" si="116"/>
        <v>45164</v>
      </c>
      <c r="C1031" s="9">
        <f t="shared" si="117"/>
        <v>0.48126157407407405</v>
      </c>
      <c r="D1031" s="9">
        <f t="shared" si="118"/>
        <v>45164.481261574074</v>
      </c>
      <c r="E1031" s="9" t="str">
        <f t="shared" si="120"/>
        <v>2023-08-26</v>
      </c>
      <c r="F1031" s="10" t="s">
        <v>2474</v>
      </c>
      <c r="G1031" s="10" t="str">
        <f t="shared" si="119"/>
        <v>FAIR-D3_2023-08-26_11-33-01</v>
      </c>
      <c r="H1031" s="10">
        <v>24.933</v>
      </c>
      <c r="I1031" s="6">
        <v>46479571</v>
      </c>
      <c r="J1031" s="6" t="str">
        <f>IF(OR(COUNTIF(Monitoring!E:E, G1031) &gt; 0, COUNTIF(Monitoring!H:H, G1031) &gt; 0), "yes", "no")</f>
        <v>yes</v>
      </c>
      <c r="K1031" s="81" t="str">
        <f t="shared" si="121"/>
        <v>Z:\FAIR_Device_data\Experiment_AugSep_2023\Video_captures\FAIR-D3\Camera1\2023-08-26\FAIR-D3_2023-08-26_11-33-01.mp4</v>
      </c>
    </row>
    <row r="1032" spans="1:11" ht="14.25" customHeight="1" x14ac:dyDescent="0.25">
      <c r="A1032" s="5" t="str">
        <f t="shared" si="115"/>
        <v>FAIR-D3</v>
      </c>
      <c r="B1032" s="4">
        <f t="shared" si="116"/>
        <v>45164</v>
      </c>
      <c r="C1032" s="9">
        <f t="shared" si="117"/>
        <v>0.48201388888888891</v>
      </c>
      <c r="D1032" s="9">
        <f t="shared" si="118"/>
        <v>45164.48201388889</v>
      </c>
      <c r="E1032" s="9" t="str">
        <f t="shared" si="120"/>
        <v>2023-08-26</v>
      </c>
      <c r="F1032" s="10" t="s">
        <v>2475</v>
      </c>
      <c r="G1032" s="10" t="str">
        <f t="shared" si="119"/>
        <v>FAIR-D3_2023-08-26_11-34-06</v>
      </c>
      <c r="H1032" s="10">
        <v>10.805999999999999</v>
      </c>
      <c r="I1032" s="6">
        <v>18033844</v>
      </c>
      <c r="J1032" s="6" t="str">
        <f>IF(OR(COUNTIF(Monitoring!E:E, G1032) &gt; 0, COUNTIF(Monitoring!H:H, G1032) &gt; 0), "yes", "no")</f>
        <v>no</v>
      </c>
      <c r="K1032" s="81" t="str">
        <f t="shared" si="121"/>
        <v>Z:\FAIR_Device_data\Experiment_AugSep_2023\Video_captures\FAIR-D3\Camera1\2023-08-26\FAIR-D3_2023-08-26_11-34-06.mp4</v>
      </c>
    </row>
    <row r="1033" spans="1:11" ht="14.25" customHeight="1" x14ac:dyDescent="0.25">
      <c r="A1033" s="5" t="str">
        <f t="shared" si="115"/>
        <v>FAIR-D3</v>
      </c>
      <c r="B1033" s="4">
        <f t="shared" si="116"/>
        <v>45164</v>
      </c>
      <c r="C1033" s="9">
        <f t="shared" si="117"/>
        <v>0.4831597222222222</v>
      </c>
      <c r="D1033" s="9">
        <f t="shared" si="118"/>
        <v>45164.483159722222</v>
      </c>
      <c r="E1033" s="9" t="str">
        <f t="shared" si="120"/>
        <v>2023-08-26</v>
      </c>
      <c r="F1033" s="10" t="s">
        <v>2476</v>
      </c>
      <c r="G1033" s="10" t="str">
        <f t="shared" si="119"/>
        <v>FAIR-D3_2023-08-26_11-35-45</v>
      </c>
      <c r="H1033" s="10">
        <v>42.1</v>
      </c>
      <c r="I1033" s="6">
        <v>72798469</v>
      </c>
      <c r="J1033" s="6" t="str">
        <f>IF(OR(COUNTIF(Monitoring!E:E, G1033) &gt; 0, COUNTIF(Monitoring!H:H, G1033) &gt; 0), "yes", "no")</f>
        <v>yes</v>
      </c>
      <c r="K1033" s="81" t="str">
        <f t="shared" si="121"/>
        <v>Z:\FAIR_Device_data\Experiment_AugSep_2023\Video_captures\FAIR-D3\Camera1\2023-08-26\FAIR-D3_2023-08-26_11-35-45.mp4</v>
      </c>
    </row>
    <row r="1034" spans="1:11" ht="14.25" customHeight="1" x14ac:dyDescent="0.25">
      <c r="A1034" s="5" t="str">
        <f t="shared" si="115"/>
        <v>FAIR-D3</v>
      </c>
      <c r="B1034" s="4">
        <f t="shared" si="116"/>
        <v>45164</v>
      </c>
      <c r="C1034" s="9">
        <f t="shared" si="117"/>
        <v>0.48965277777777777</v>
      </c>
      <c r="D1034" s="9">
        <f t="shared" si="118"/>
        <v>45164.489652777775</v>
      </c>
      <c r="E1034" s="9" t="str">
        <f t="shared" si="120"/>
        <v>2023-08-26</v>
      </c>
      <c r="F1034" s="10" t="s">
        <v>2477</v>
      </c>
      <c r="G1034" s="10" t="str">
        <f t="shared" si="119"/>
        <v>FAIR-D3_2023-08-26_11-45-06</v>
      </c>
      <c r="H1034" s="10">
        <v>10.749000000000001</v>
      </c>
      <c r="I1034" s="6">
        <v>17717713</v>
      </c>
      <c r="J1034" s="6" t="str">
        <f>IF(OR(COUNTIF(Monitoring!E:E, G1034) &gt; 0, COUNTIF(Monitoring!H:H, G1034) &gt; 0), "yes", "no")</f>
        <v>no</v>
      </c>
      <c r="K1034" s="81" t="str">
        <f t="shared" si="121"/>
        <v>Z:\FAIR_Device_data\Experiment_AugSep_2023\Video_captures\FAIR-D3\Camera1\2023-08-26\FAIR-D3_2023-08-26_11-45-06.mp4</v>
      </c>
    </row>
    <row r="1035" spans="1:11" ht="14.25" customHeight="1" x14ac:dyDescent="0.25">
      <c r="A1035" s="5" t="str">
        <f t="shared" si="115"/>
        <v>FAIR-D3</v>
      </c>
      <c r="B1035" s="4">
        <f t="shared" si="116"/>
        <v>45164</v>
      </c>
      <c r="C1035" s="9">
        <f t="shared" si="117"/>
        <v>0.49182870370370368</v>
      </c>
      <c r="D1035" s="9">
        <f t="shared" si="118"/>
        <v>45164.491828703707</v>
      </c>
      <c r="E1035" s="9" t="str">
        <f t="shared" si="120"/>
        <v>2023-08-26</v>
      </c>
      <c r="F1035" s="10" t="s">
        <v>2478</v>
      </c>
      <c r="G1035" s="10" t="str">
        <f t="shared" si="119"/>
        <v>FAIR-D3_2023-08-26_11-48-14</v>
      </c>
      <c r="H1035" s="10">
        <v>10.808</v>
      </c>
      <c r="I1035" s="6">
        <v>18094245</v>
      </c>
      <c r="J1035" s="6" t="str">
        <f>IF(OR(COUNTIF(Monitoring!E:E, G1035) &gt; 0, COUNTIF(Monitoring!H:H, G1035) &gt; 0), "yes", "no")</f>
        <v>no</v>
      </c>
      <c r="K1035" s="81" t="str">
        <f t="shared" si="121"/>
        <v>Z:\FAIR_Device_data\Experiment_AugSep_2023\Video_captures\FAIR-D3\Camera1\2023-08-26\FAIR-D3_2023-08-26_11-48-14.mp4</v>
      </c>
    </row>
    <row r="1036" spans="1:11" ht="14.25" customHeight="1" x14ac:dyDescent="0.25">
      <c r="A1036" s="5" t="str">
        <f t="shared" si="115"/>
        <v>FAIR-D3</v>
      </c>
      <c r="B1036" s="4">
        <f t="shared" si="116"/>
        <v>45164</v>
      </c>
      <c r="C1036" s="9">
        <f t="shared" si="117"/>
        <v>0.49600694444444443</v>
      </c>
      <c r="D1036" s="9">
        <f t="shared" si="118"/>
        <v>45164.496006944442</v>
      </c>
      <c r="E1036" s="9" t="str">
        <f t="shared" si="120"/>
        <v>2023-08-26</v>
      </c>
      <c r="F1036" s="10" t="s">
        <v>2479</v>
      </c>
      <c r="G1036" s="10" t="str">
        <f t="shared" si="119"/>
        <v>FAIR-D3_2023-08-26_11-54-15</v>
      </c>
      <c r="H1036" s="10">
        <v>12.503</v>
      </c>
      <c r="I1036" s="6">
        <v>21291143</v>
      </c>
      <c r="J1036" s="6" t="str">
        <f>IF(OR(COUNTIF(Monitoring!E:E, G1036) &gt; 0, COUNTIF(Monitoring!H:H, G1036) &gt; 0), "yes", "no")</f>
        <v>yes</v>
      </c>
      <c r="K1036" s="81" t="str">
        <f t="shared" si="121"/>
        <v>Z:\FAIR_Device_data\Experiment_AugSep_2023\Video_captures\FAIR-D3\Camera1\2023-08-26\FAIR-D3_2023-08-26_11-54-15.mp4</v>
      </c>
    </row>
    <row r="1037" spans="1:11" ht="14.25" customHeight="1" x14ac:dyDescent="0.25">
      <c r="A1037" s="5" t="str">
        <f t="shared" si="115"/>
        <v>FAIR-D3</v>
      </c>
      <c r="B1037" s="4">
        <f t="shared" si="116"/>
        <v>45164</v>
      </c>
      <c r="C1037" s="9">
        <f t="shared" si="117"/>
        <v>0.50920138888888888</v>
      </c>
      <c r="D1037" s="9">
        <f t="shared" si="118"/>
        <v>45164.509201388886</v>
      </c>
      <c r="E1037" s="9" t="str">
        <f t="shared" si="120"/>
        <v>2023-08-26</v>
      </c>
      <c r="F1037" s="10" t="s">
        <v>2480</v>
      </c>
      <c r="G1037" s="10" t="str">
        <f t="shared" si="119"/>
        <v>FAIR-D3_2023-08-26_12-13-15</v>
      </c>
      <c r="H1037" s="10">
        <v>10.678000000000001</v>
      </c>
      <c r="I1037" s="6">
        <v>17329389</v>
      </c>
      <c r="J1037" s="6" t="str">
        <f>IF(OR(COUNTIF(Monitoring!E:E, G1037) &gt; 0, COUNTIF(Monitoring!H:H, G1037) &gt; 0), "yes", "no")</f>
        <v>yes</v>
      </c>
      <c r="K1037" s="81" t="str">
        <f t="shared" si="121"/>
        <v>Z:\FAIR_Device_data\Experiment_AugSep_2023\Video_captures\FAIR-D3\Camera1\2023-08-26\FAIR-D3_2023-08-26_12-13-15.mp4</v>
      </c>
    </row>
    <row r="1038" spans="1:11" ht="14.25" customHeight="1" x14ac:dyDescent="0.25">
      <c r="A1038" s="5" t="str">
        <f t="shared" si="115"/>
        <v>FAIR-D3</v>
      </c>
      <c r="B1038" s="4">
        <f t="shared" si="116"/>
        <v>45164</v>
      </c>
      <c r="C1038" s="9">
        <f t="shared" si="117"/>
        <v>0.5124305555555555</v>
      </c>
      <c r="D1038" s="9">
        <f t="shared" si="118"/>
        <v>45164.512430555558</v>
      </c>
      <c r="E1038" s="9" t="str">
        <f t="shared" si="120"/>
        <v>2023-08-26</v>
      </c>
      <c r="F1038" s="10" t="s">
        <v>2481</v>
      </c>
      <c r="G1038" s="10" t="str">
        <f t="shared" si="119"/>
        <v>FAIR-D3_2023-08-26_12-17-54</v>
      </c>
      <c r="H1038" s="10">
        <v>48.652999999999999</v>
      </c>
      <c r="I1038" s="6">
        <v>86351133</v>
      </c>
      <c r="J1038" s="6" t="str">
        <f>IF(OR(COUNTIF(Monitoring!E:E, G1038) &gt; 0, COUNTIF(Monitoring!H:H, G1038) &gt; 0), "yes", "no")</f>
        <v>yes</v>
      </c>
      <c r="K1038" s="81" t="str">
        <f t="shared" si="121"/>
        <v>Z:\FAIR_Device_data\Experiment_AugSep_2023\Video_captures\FAIR-D3\Camera1\2023-08-26\FAIR-D3_2023-08-26_12-17-54.mp4</v>
      </c>
    </row>
    <row r="1039" spans="1:11" ht="14.25" customHeight="1" x14ac:dyDescent="0.25">
      <c r="A1039" s="5" t="str">
        <f t="shared" si="115"/>
        <v>FAIR-D3</v>
      </c>
      <c r="B1039" s="4">
        <f t="shared" si="116"/>
        <v>45164</v>
      </c>
      <c r="C1039" s="9">
        <f t="shared" si="117"/>
        <v>0.51908564814814817</v>
      </c>
      <c r="D1039" s="9">
        <f t="shared" si="118"/>
        <v>45164.519085648149</v>
      </c>
      <c r="E1039" s="9" t="str">
        <f t="shared" si="120"/>
        <v>2023-08-26</v>
      </c>
      <c r="F1039" s="10" t="s">
        <v>2482</v>
      </c>
      <c r="G1039" s="10" t="str">
        <f t="shared" si="119"/>
        <v>FAIR-D3_2023-08-26_12-27-29</v>
      </c>
      <c r="H1039" s="10">
        <v>11.368</v>
      </c>
      <c r="I1039" s="6">
        <v>18671731</v>
      </c>
      <c r="J1039" s="6" t="str">
        <f>IF(OR(COUNTIF(Monitoring!E:E, G1039) &gt; 0, COUNTIF(Monitoring!H:H, G1039) &gt; 0), "yes", "no")</f>
        <v>yes</v>
      </c>
      <c r="K1039" s="81" t="str">
        <f t="shared" si="121"/>
        <v>Z:\FAIR_Device_data\Experiment_AugSep_2023\Video_captures\FAIR-D3\Camera1\2023-08-26\FAIR-D3_2023-08-26_12-27-29.mp4</v>
      </c>
    </row>
    <row r="1040" spans="1:11" ht="14.25" customHeight="1" x14ac:dyDescent="0.25">
      <c r="A1040" s="5" t="str">
        <f t="shared" si="115"/>
        <v>FAIR-D3</v>
      </c>
      <c r="B1040" s="4">
        <f t="shared" si="116"/>
        <v>45164</v>
      </c>
      <c r="C1040" s="9">
        <f t="shared" si="117"/>
        <v>0.52303240740740742</v>
      </c>
      <c r="D1040" s="9">
        <f t="shared" si="118"/>
        <v>45164.523032407407</v>
      </c>
      <c r="E1040" s="9" t="str">
        <f t="shared" si="120"/>
        <v>2023-08-26</v>
      </c>
      <c r="F1040" s="10" t="s">
        <v>2483</v>
      </c>
      <c r="G1040" s="10" t="str">
        <f t="shared" si="119"/>
        <v>FAIR-D3_2023-08-26_12-33-10</v>
      </c>
      <c r="H1040" s="10">
        <v>20.212</v>
      </c>
      <c r="I1040" s="6">
        <v>36879680</v>
      </c>
      <c r="J1040" s="6" t="str">
        <f>IF(OR(COUNTIF(Monitoring!E:E, G1040) &gt; 0, COUNTIF(Monitoring!H:H, G1040) &gt; 0), "yes", "no")</f>
        <v>yes</v>
      </c>
      <c r="K1040" s="81" t="str">
        <f t="shared" si="121"/>
        <v>Z:\FAIR_Device_data\Experiment_AugSep_2023\Video_captures\FAIR-D3\Camera1\2023-08-26\FAIR-D3_2023-08-26_12-33-10.mp4</v>
      </c>
    </row>
    <row r="1041" spans="1:11" ht="14.25" customHeight="1" x14ac:dyDescent="0.25">
      <c r="A1041" s="5" t="str">
        <f t="shared" si="115"/>
        <v>FAIR-D3</v>
      </c>
      <c r="B1041" s="4">
        <f t="shared" si="116"/>
        <v>45164</v>
      </c>
      <c r="C1041" s="9">
        <f t="shared" si="117"/>
        <v>0.52561342592592597</v>
      </c>
      <c r="D1041" s="9">
        <f t="shared" si="118"/>
        <v>45164.525613425925</v>
      </c>
      <c r="E1041" s="9" t="str">
        <f t="shared" si="120"/>
        <v>2023-08-26</v>
      </c>
      <c r="F1041" s="10" t="s">
        <v>2484</v>
      </c>
      <c r="G1041" s="10" t="str">
        <f t="shared" si="119"/>
        <v>FAIR-D3_2023-08-26_12-36-53</v>
      </c>
      <c r="H1041" s="10">
        <v>57.945</v>
      </c>
      <c r="I1041" s="6">
        <v>97094248</v>
      </c>
      <c r="J1041" s="6" t="str">
        <f>IF(OR(COUNTIF(Monitoring!E:E, G1041) &gt; 0, COUNTIF(Monitoring!H:H, G1041) &gt; 0), "yes", "no")</f>
        <v>yes</v>
      </c>
      <c r="K1041" s="81" t="str">
        <f t="shared" si="121"/>
        <v>Z:\FAIR_Device_data\Experiment_AugSep_2023\Video_captures\FAIR-D3\Camera1\2023-08-26\FAIR-D3_2023-08-26_12-36-53.mp4</v>
      </c>
    </row>
    <row r="1042" spans="1:11" ht="14.25" customHeight="1" x14ac:dyDescent="0.25">
      <c r="A1042" s="5" t="str">
        <f t="shared" si="115"/>
        <v>FAIR-D3</v>
      </c>
      <c r="B1042" s="4">
        <f t="shared" si="116"/>
        <v>45164</v>
      </c>
      <c r="C1042" s="9">
        <f t="shared" si="117"/>
        <v>0.5292013888888889</v>
      </c>
      <c r="D1042" s="9">
        <f t="shared" si="118"/>
        <v>45164.52920138889</v>
      </c>
      <c r="E1042" s="9" t="str">
        <f t="shared" si="120"/>
        <v>2023-08-26</v>
      </c>
      <c r="F1042" s="10" t="s">
        <v>2485</v>
      </c>
      <c r="G1042" s="10" t="str">
        <f t="shared" si="119"/>
        <v>FAIR-D3_2023-08-26_12-42-03</v>
      </c>
      <c r="H1042" s="10">
        <v>24.324000000000002</v>
      </c>
      <c r="I1042" s="6">
        <v>41578943</v>
      </c>
      <c r="J1042" s="6" t="str">
        <f>IF(OR(COUNTIF(Monitoring!E:E, G1042) &gt; 0, COUNTIF(Monitoring!H:H, G1042) &gt; 0), "yes", "no")</f>
        <v>yes</v>
      </c>
      <c r="K1042" s="81" t="str">
        <f t="shared" si="121"/>
        <v>Z:\FAIR_Device_data\Experiment_AugSep_2023\Video_captures\FAIR-D3\Camera1\2023-08-26\FAIR-D3_2023-08-26_12-42-03.mp4</v>
      </c>
    </row>
    <row r="1043" spans="1:11" ht="14.25" customHeight="1" x14ac:dyDescent="0.25">
      <c r="A1043" s="5" t="str">
        <f t="shared" si="115"/>
        <v>FAIR-D3</v>
      </c>
      <c r="B1043" s="4">
        <f t="shared" si="116"/>
        <v>45164</v>
      </c>
      <c r="C1043" s="9">
        <f t="shared" si="117"/>
        <v>0.53200231481481486</v>
      </c>
      <c r="D1043" s="9">
        <f t="shared" si="118"/>
        <v>45164.532002314816</v>
      </c>
      <c r="E1043" s="9" t="str">
        <f t="shared" si="120"/>
        <v>2023-08-26</v>
      </c>
      <c r="F1043" s="10" t="s">
        <v>2486</v>
      </c>
      <c r="G1043" s="10" t="str">
        <f t="shared" si="119"/>
        <v>FAIR-D3_2023-08-26_12-46-05</v>
      </c>
      <c r="H1043" s="10">
        <v>10.624000000000001</v>
      </c>
      <c r="I1043" s="6">
        <v>17433932</v>
      </c>
      <c r="J1043" s="6" t="str">
        <f>IF(OR(COUNTIF(Monitoring!E:E, G1043) &gt; 0, COUNTIF(Monitoring!H:H, G1043) &gt; 0), "yes", "no")</f>
        <v>yes</v>
      </c>
      <c r="K1043" s="81" t="str">
        <f t="shared" si="121"/>
        <v>Z:\FAIR_Device_data\Experiment_AugSep_2023\Video_captures\FAIR-D3\Camera1\2023-08-26\FAIR-D3_2023-08-26_12-46-05.mp4</v>
      </c>
    </row>
    <row r="1044" spans="1:11" ht="14.25" customHeight="1" x14ac:dyDescent="0.25">
      <c r="A1044" s="5" t="str">
        <f t="shared" si="115"/>
        <v>FAIR-D3</v>
      </c>
      <c r="B1044" s="4">
        <f t="shared" si="116"/>
        <v>45164</v>
      </c>
      <c r="C1044" s="9">
        <f t="shared" si="117"/>
        <v>0.53384259259259259</v>
      </c>
      <c r="D1044" s="9">
        <f t="shared" si="118"/>
        <v>45164.533842592595</v>
      </c>
      <c r="E1044" s="9" t="str">
        <f t="shared" si="120"/>
        <v>2023-08-26</v>
      </c>
      <c r="F1044" s="10" t="s">
        <v>2487</v>
      </c>
      <c r="G1044" s="10" t="str">
        <f t="shared" si="119"/>
        <v>FAIR-D3_2023-08-26_12-48-44</v>
      </c>
      <c r="H1044" s="10">
        <v>12.012</v>
      </c>
      <c r="I1044" s="6">
        <v>20063787</v>
      </c>
      <c r="J1044" s="6" t="str">
        <f>IF(OR(COUNTIF(Monitoring!E:E, G1044) &gt; 0, COUNTIF(Monitoring!H:H, G1044) &gt; 0), "yes", "no")</f>
        <v>yes</v>
      </c>
      <c r="K1044" s="81" t="str">
        <f t="shared" si="121"/>
        <v>Z:\FAIR_Device_data\Experiment_AugSep_2023\Video_captures\FAIR-D3\Camera1\2023-08-26\FAIR-D3_2023-08-26_12-48-44.mp4</v>
      </c>
    </row>
    <row r="1045" spans="1:11" ht="14.25" customHeight="1" x14ac:dyDescent="0.25">
      <c r="A1045" s="5" t="str">
        <f t="shared" si="115"/>
        <v>FAIR-D3</v>
      </c>
      <c r="B1045" s="4">
        <f t="shared" si="116"/>
        <v>45164</v>
      </c>
      <c r="C1045" s="9">
        <f t="shared" si="117"/>
        <v>0.53605324074074079</v>
      </c>
      <c r="D1045" s="9">
        <f t="shared" si="118"/>
        <v>45164.536053240743</v>
      </c>
      <c r="E1045" s="9" t="str">
        <f t="shared" si="120"/>
        <v>2023-08-26</v>
      </c>
      <c r="F1045" s="10" t="s">
        <v>2488</v>
      </c>
      <c r="G1045" s="10" t="str">
        <f t="shared" si="119"/>
        <v>FAIR-D3_2023-08-26_12-51-55</v>
      </c>
      <c r="H1045" s="10">
        <v>11.202999999999999</v>
      </c>
      <c r="I1045" s="6">
        <v>18774328</v>
      </c>
      <c r="J1045" s="6" t="str">
        <f>IF(OR(COUNTIF(Monitoring!E:E, G1045) &gt; 0, COUNTIF(Monitoring!H:H, G1045) &gt; 0), "yes", "no")</f>
        <v>no</v>
      </c>
      <c r="K1045" s="81" t="str">
        <f t="shared" si="121"/>
        <v>Z:\FAIR_Device_data\Experiment_AugSep_2023\Video_captures\FAIR-D3\Camera1\2023-08-26\FAIR-D3_2023-08-26_12-51-55.mp4</v>
      </c>
    </row>
    <row r="1046" spans="1:11" ht="14.25" customHeight="1" x14ac:dyDescent="0.25">
      <c r="A1046" s="5" t="str">
        <f t="shared" si="115"/>
        <v>FAIR-D3</v>
      </c>
      <c r="B1046" s="4">
        <f t="shared" si="116"/>
        <v>45164</v>
      </c>
      <c r="C1046" s="9">
        <f t="shared" si="117"/>
        <v>0.54017361111111106</v>
      </c>
      <c r="D1046" s="9">
        <f t="shared" si="118"/>
        <v>45164.540173611109</v>
      </c>
      <c r="E1046" s="9" t="str">
        <f t="shared" si="120"/>
        <v>2023-08-26</v>
      </c>
      <c r="F1046" s="10" t="s">
        <v>2489</v>
      </c>
      <c r="G1046" s="10" t="str">
        <f t="shared" si="119"/>
        <v>FAIR-D3_2023-08-26_12-57-51</v>
      </c>
      <c r="H1046" s="10">
        <v>11.255000000000001</v>
      </c>
      <c r="I1046" s="6">
        <v>18834897</v>
      </c>
      <c r="J1046" s="6" t="str">
        <f>IF(OR(COUNTIF(Monitoring!E:E, G1046) &gt; 0, COUNTIF(Monitoring!H:H, G1046) &gt; 0), "yes", "no")</f>
        <v>no</v>
      </c>
      <c r="K1046" s="81" t="str">
        <f t="shared" si="121"/>
        <v>Z:\FAIR_Device_data\Experiment_AugSep_2023\Video_captures\FAIR-D3\Camera1\2023-08-26\FAIR-D3_2023-08-26_12-57-51.mp4</v>
      </c>
    </row>
    <row r="1047" spans="1:11" ht="14.25" customHeight="1" x14ac:dyDescent="0.25">
      <c r="A1047" s="5" t="str">
        <f t="shared" si="115"/>
        <v>FAIR-D3</v>
      </c>
      <c r="B1047" s="4">
        <f t="shared" si="116"/>
        <v>45164</v>
      </c>
      <c r="C1047" s="9">
        <f t="shared" si="117"/>
        <v>0.54254629629629625</v>
      </c>
      <c r="D1047" s="9">
        <f t="shared" si="118"/>
        <v>45164.542546296296</v>
      </c>
      <c r="E1047" s="9" t="str">
        <f t="shared" si="120"/>
        <v>2023-08-26</v>
      </c>
      <c r="F1047" s="10" t="s">
        <v>2490</v>
      </c>
      <c r="G1047" s="10" t="str">
        <f t="shared" si="119"/>
        <v>FAIR-D3_2023-08-26_13-01-16</v>
      </c>
      <c r="H1047" s="10">
        <v>11.667</v>
      </c>
      <c r="I1047" s="6">
        <v>19233529</v>
      </c>
      <c r="J1047" s="6" t="str">
        <f>IF(OR(COUNTIF(Monitoring!E:E, G1047) &gt; 0, COUNTIF(Monitoring!H:H, G1047) &gt; 0), "yes", "no")</f>
        <v>yes</v>
      </c>
      <c r="K1047" s="81" t="str">
        <f t="shared" si="121"/>
        <v>Z:\FAIR_Device_data\Experiment_AugSep_2023\Video_captures\FAIR-D3\Camera1\2023-08-26\FAIR-D3_2023-08-26_13-01-16.mp4</v>
      </c>
    </row>
    <row r="1048" spans="1:11" ht="14.25" customHeight="1" x14ac:dyDescent="0.25">
      <c r="A1048" s="5" t="str">
        <f t="shared" si="115"/>
        <v>FAIR-D3</v>
      </c>
      <c r="B1048" s="4">
        <f t="shared" si="116"/>
        <v>45164</v>
      </c>
      <c r="C1048" s="9">
        <f t="shared" si="117"/>
        <v>0.54449074074074078</v>
      </c>
      <c r="D1048" s="9">
        <f t="shared" si="118"/>
        <v>45164.544490740744</v>
      </c>
      <c r="E1048" s="9" t="str">
        <f t="shared" si="120"/>
        <v>2023-08-26</v>
      </c>
      <c r="F1048" s="10" t="s">
        <v>2491</v>
      </c>
      <c r="G1048" s="10" t="str">
        <f t="shared" si="119"/>
        <v>FAIR-D3_2023-08-26_13-04-04</v>
      </c>
      <c r="H1048" s="10">
        <v>23.03</v>
      </c>
      <c r="I1048" s="6">
        <v>38262134</v>
      </c>
      <c r="J1048" s="6" t="str">
        <f>IF(OR(COUNTIF(Monitoring!E:E, G1048) &gt; 0, COUNTIF(Monitoring!H:H, G1048) &gt; 0), "yes", "no")</f>
        <v>yes</v>
      </c>
      <c r="K1048" s="81" t="str">
        <f t="shared" si="121"/>
        <v>Z:\FAIR_Device_data\Experiment_AugSep_2023\Video_captures\FAIR-D3\Camera1\2023-08-26\FAIR-D3_2023-08-26_13-04-04.mp4</v>
      </c>
    </row>
    <row r="1049" spans="1:11" ht="14.25" customHeight="1" x14ac:dyDescent="0.25">
      <c r="A1049" s="5" t="str">
        <f t="shared" si="115"/>
        <v>FAIR-D3</v>
      </c>
      <c r="B1049" s="4">
        <f t="shared" si="116"/>
        <v>45164</v>
      </c>
      <c r="C1049" s="9">
        <f t="shared" si="117"/>
        <v>0.5458101851851852</v>
      </c>
      <c r="D1049" s="9">
        <f t="shared" si="118"/>
        <v>45164.545810185184</v>
      </c>
      <c r="E1049" s="9" t="str">
        <f t="shared" si="120"/>
        <v>2023-08-26</v>
      </c>
      <c r="F1049" s="10" t="s">
        <v>2492</v>
      </c>
      <c r="G1049" s="10" t="str">
        <f t="shared" si="119"/>
        <v>FAIR-D3_2023-08-26_13-05-58</v>
      </c>
      <c r="H1049" s="10">
        <v>12.275</v>
      </c>
      <c r="I1049" s="6">
        <v>20844060</v>
      </c>
      <c r="J1049" s="6" t="str">
        <f>IF(OR(COUNTIF(Monitoring!E:E, G1049) &gt; 0, COUNTIF(Monitoring!H:H, G1049) &gt; 0), "yes", "no")</f>
        <v>no</v>
      </c>
      <c r="K1049" s="81" t="str">
        <f t="shared" si="121"/>
        <v>Z:\FAIR_Device_data\Experiment_AugSep_2023\Video_captures\FAIR-D3\Camera1\2023-08-26\FAIR-D3_2023-08-26_13-05-58.mp4</v>
      </c>
    </row>
    <row r="1050" spans="1:11" ht="14.25" customHeight="1" x14ac:dyDescent="0.25">
      <c r="A1050" s="5" t="str">
        <f t="shared" si="115"/>
        <v>FAIR-D3</v>
      </c>
      <c r="B1050" s="4">
        <f t="shared" si="116"/>
        <v>45164</v>
      </c>
      <c r="C1050" s="9">
        <f t="shared" si="117"/>
        <v>0.55185185185185182</v>
      </c>
      <c r="D1050" s="9">
        <f t="shared" si="118"/>
        <v>45164.551851851851</v>
      </c>
      <c r="E1050" s="9" t="str">
        <f t="shared" si="120"/>
        <v>2023-08-26</v>
      </c>
      <c r="F1050" s="10" t="s">
        <v>2493</v>
      </c>
      <c r="G1050" s="10" t="str">
        <f t="shared" si="119"/>
        <v>FAIR-D3_2023-08-26_13-14-40</v>
      </c>
      <c r="H1050" s="10">
        <v>11.173</v>
      </c>
      <c r="I1050" s="6">
        <v>17319843</v>
      </c>
      <c r="J1050" s="6" t="str">
        <f>IF(OR(COUNTIF(Monitoring!E:E, G1050) &gt; 0, COUNTIF(Monitoring!H:H, G1050) &gt; 0), "yes", "no")</f>
        <v>no</v>
      </c>
      <c r="K1050" s="81" t="str">
        <f t="shared" si="121"/>
        <v>Z:\FAIR_Device_data\Experiment_AugSep_2023\Video_captures\FAIR-D3\Camera1\2023-08-26\FAIR-D3_2023-08-26_13-14-40.mp4</v>
      </c>
    </row>
    <row r="1051" spans="1:11" ht="14.25" customHeight="1" x14ac:dyDescent="0.25">
      <c r="A1051" s="5" t="str">
        <f t="shared" si="115"/>
        <v>FAIR-D3</v>
      </c>
      <c r="B1051" s="4">
        <f t="shared" si="116"/>
        <v>45164</v>
      </c>
      <c r="C1051" s="9">
        <f t="shared" si="117"/>
        <v>0.55759259259259264</v>
      </c>
      <c r="D1051" s="9">
        <f t="shared" si="118"/>
        <v>45164.557592592595</v>
      </c>
      <c r="E1051" s="9" t="str">
        <f t="shared" si="120"/>
        <v>2023-08-26</v>
      </c>
      <c r="F1051" s="10" t="s">
        <v>2494</v>
      </c>
      <c r="G1051" s="10" t="str">
        <f t="shared" si="119"/>
        <v>FAIR-D3_2023-08-26_13-22-56</v>
      </c>
      <c r="H1051" s="10">
        <v>23.69</v>
      </c>
      <c r="I1051" s="6">
        <v>38931520</v>
      </c>
      <c r="J1051" s="6" t="str">
        <f>IF(OR(COUNTIF(Monitoring!E:E, G1051) &gt; 0, COUNTIF(Monitoring!H:H, G1051) &gt; 0), "yes", "no")</f>
        <v>yes</v>
      </c>
      <c r="K1051" s="81" t="str">
        <f t="shared" si="121"/>
        <v>Z:\FAIR_Device_data\Experiment_AugSep_2023\Video_captures\FAIR-D3\Camera1\2023-08-26\FAIR-D3_2023-08-26_13-22-56.mp4</v>
      </c>
    </row>
    <row r="1052" spans="1:11" ht="14.25" customHeight="1" x14ac:dyDescent="0.25">
      <c r="A1052" s="5" t="str">
        <f t="shared" si="115"/>
        <v>FAIR-D3</v>
      </c>
      <c r="B1052" s="4">
        <f t="shared" si="116"/>
        <v>45164</v>
      </c>
      <c r="C1052" s="9">
        <f t="shared" si="117"/>
        <v>0.56020833333333331</v>
      </c>
      <c r="D1052" s="9">
        <f t="shared" si="118"/>
        <v>45164.560208333336</v>
      </c>
      <c r="E1052" s="9" t="str">
        <f t="shared" si="120"/>
        <v>2023-08-26</v>
      </c>
      <c r="F1052" s="10" t="s">
        <v>2495</v>
      </c>
      <c r="G1052" s="10" t="str">
        <f t="shared" si="119"/>
        <v>FAIR-D3_2023-08-26_13-26-42</v>
      </c>
      <c r="H1052" s="10">
        <v>11.14</v>
      </c>
      <c r="I1052" s="6">
        <v>18362589</v>
      </c>
      <c r="J1052" s="6" t="str">
        <f>IF(OR(COUNTIF(Monitoring!E:E, G1052) &gt; 0, COUNTIF(Monitoring!H:H, G1052) &gt; 0), "yes", "no")</f>
        <v>no</v>
      </c>
      <c r="K1052" s="81" t="str">
        <f t="shared" si="121"/>
        <v>Z:\FAIR_Device_data\Experiment_AugSep_2023\Video_captures\FAIR-D3\Camera1\2023-08-26\FAIR-D3_2023-08-26_13-26-42.mp4</v>
      </c>
    </row>
    <row r="1053" spans="1:11" ht="14.25" customHeight="1" x14ac:dyDescent="0.25">
      <c r="A1053" s="5" t="str">
        <f t="shared" si="115"/>
        <v>FAIR-D3</v>
      </c>
      <c r="B1053" s="4">
        <f t="shared" si="116"/>
        <v>45164</v>
      </c>
      <c r="C1053" s="9">
        <f t="shared" si="117"/>
        <v>0.57106481481481486</v>
      </c>
      <c r="D1053" s="9">
        <f t="shared" si="118"/>
        <v>45164.571064814816</v>
      </c>
      <c r="E1053" s="9" t="str">
        <f t="shared" si="120"/>
        <v>2023-08-26</v>
      </c>
      <c r="F1053" s="10" t="s">
        <v>2496</v>
      </c>
      <c r="G1053" s="10" t="str">
        <f t="shared" si="119"/>
        <v>FAIR-D3_2023-08-26_13-42-20</v>
      </c>
      <c r="H1053" s="10">
        <v>11.407999999999999</v>
      </c>
      <c r="I1053" s="6">
        <v>19012215</v>
      </c>
      <c r="J1053" s="6" t="str">
        <f>IF(OR(COUNTIF(Monitoring!E:E, G1053) &gt; 0, COUNTIF(Monitoring!H:H, G1053) &gt; 0), "yes", "no")</f>
        <v>yes</v>
      </c>
      <c r="K1053" s="81" t="str">
        <f t="shared" si="121"/>
        <v>Z:\FAIR_Device_data\Experiment_AugSep_2023\Video_captures\FAIR-D3\Camera1\2023-08-26\FAIR-D3_2023-08-26_13-42-20.mp4</v>
      </c>
    </row>
    <row r="1054" spans="1:11" ht="14.25" customHeight="1" x14ac:dyDescent="0.25">
      <c r="A1054" s="5" t="str">
        <f t="shared" si="115"/>
        <v>FAIR-D3</v>
      </c>
      <c r="B1054" s="4">
        <f t="shared" si="116"/>
        <v>45164</v>
      </c>
      <c r="C1054" s="9">
        <f t="shared" si="117"/>
        <v>0.57165509259259262</v>
      </c>
      <c r="D1054" s="9">
        <f t="shared" si="118"/>
        <v>45164.571655092594</v>
      </c>
      <c r="E1054" s="9" t="str">
        <f t="shared" si="120"/>
        <v>2023-08-26</v>
      </c>
      <c r="F1054" s="10" t="s">
        <v>2497</v>
      </c>
      <c r="G1054" s="10" t="str">
        <f t="shared" si="119"/>
        <v>FAIR-D3_2023-08-26_13-43-11</v>
      </c>
      <c r="H1054" s="10">
        <v>33.655000000000001</v>
      </c>
      <c r="I1054" s="6">
        <v>61346056</v>
      </c>
      <c r="J1054" s="6" t="str">
        <f>IF(OR(COUNTIF(Monitoring!E:E, G1054) &gt; 0, COUNTIF(Monitoring!H:H, G1054) &gt; 0), "yes", "no")</f>
        <v>yes</v>
      </c>
      <c r="K1054" s="81" t="str">
        <f t="shared" si="121"/>
        <v>Z:\FAIR_Device_data\Experiment_AugSep_2023\Video_captures\FAIR-D3\Camera1\2023-08-26\FAIR-D3_2023-08-26_13-43-11.mp4</v>
      </c>
    </row>
    <row r="1055" spans="1:11" ht="14.25" customHeight="1" x14ac:dyDescent="0.25">
      <c r="A1055" s="5" t="str">
        <f t="shared" si="115"/>
        <v>FAIR-D3</v>
      </c>
      <c r="B1055" s="4">
        <f t="shared" si="116"/>
        <v>45164</v>
      </c>
      <c r="C1055" s="9">
        <f t="shared" si="117"/>
        <v>0.57728009259259261</v>
      </c>
      <c r="D1055" s="9">
        <f t="shared" si="118"/>
        <v>45164.577280092592</v>
      </c>
      <c r="E1055" s="9" t="str">
        <f t="shared" si="120"/>
        <v>2023-08-26</v>
      </c>
      <c r="F1055" s="10" t="s">
        <v>2498</v>
      </c>
      <c r="G1055" s="10" t="str">
        <f t="shared" si="119"/>
        <v>FAIR-D3_2023-08-26_13-51-17</v>
      </c>
      <c r="H1055" s="10">
        <v>11.637</v>
      </c>
      <c r="I1055" s="6">
        <v>18275940</v>
      </c>
      <c r="J1055" s="6" t="str">
        <f>IF(OR(COUNTIF(Monitoring!E:E, G1055) &gt; 0, COUNTIF(Monitoring!H:H, G1055) &gt; 0), "yes", "no")</f>
        <v>no</v>
      </c>
      <c r="K1055" s="81" t="str">
        <f t="shared" si="121"/>
        <v>Z:\FAIR_Device_data\Experiment_AugSep_2023\Video_captures\FAIR-D3\Camera1\2023-08-26\FAIR-D3_2023-08-26_13-51-17.mp4</v>
      </c>
    </row>
    <row r="1056" spans="1:11" ht="14.25" customHeight="1" x14ac:dyDescent="0.25">
      <c r="A1056" s="5" t="str">
        <f t="shared" si="115"/>
        <v>FAIR-D3</v>
      </c>
      <c r="B1056" s="4">
        <f t="shared" si="116"/>
        <v>45164</v>
      </c>
      <c r="C1056" s="9">
        <f t="shared" si="117"/>
        <v>0.57844907407407409</v>
      </c>
      <c r="D1056" s="9">
        <f t="shared" si="118"/>
        <v>45164.578449074077</v>
      </c>
      <c r="E1056" s="9" t="str">
        <f t="shared" si="120"/>
        <v>2023-08-26</v>
      </c>
      <c r="F1056" s="10" t="s">
        <v>2499</v>
      </c>
      <c r="G1056" s="10" t="str">
        <f t="shared" si="119"/>
        <v>FAIR-D3_2023-08-26_13-52-58</v>
      </c>
      <c r="H1056" s="10">
        <v>21.459</v>
      </c>
      <c r="I1056" s="6">
        <v>35497416</v>
      </c>
      <c r="J1056" s="6" t="str">
        <f>IF(OR(COUNTIF(Monitoring!E:E, G1056) &gt; 0, COUNTIF(Monitoring!H:H, G1056) &gt; 0), "yes", "no")</f>
        <v>no</v>
      </c>
      <c r="K1056" s="81" t="str">
        <f t="shared" si="121"/>
        <v>Z:\FAIR_Device_data\Experiment_AugSep_2023\Video_captures\FAIR-D3\Camera1\2023-08-26\FAIR-D3_2023-08-26_13-52-58.mp4</v>
      </c>
    </row>
    <row r="1057" spans="1:11" ht="14.25" customHeight="1" x14ac:dyDescent="0.25">
      <c r="A1057" s="5" t="str">
        <f t="shared" si="115"/>
        <v>FAIR-D3</v>
      </c>
      <c r="B1057" s="4">
        <f t="shared" si="116"/>
        <v>45164</v>
      </c>
      <c r="C1057" s="9">
        <f t="shared" si="117"/>
        <v>0.58364583333333331</v>
      </c>
      <c r="D1057" s="9">
        <f t="shared" si="118"/>
        <v>45164.583645833336</v>
      </c>
      <c r="E1057" s="9" t="str">
        <f t="shared" si="120"/>
        <v>2023-08-26</v>
      </c>
      <c r="F1057" s="10" t="s">
        <v>2500</v>
      </c>
      <c r="G1057" s="10" t="str">
        <f t="shared" si="119"/>
        <v>FAIR-D3_2023-08-26_14-00-27</v>
      </c>
      <c r="H1057" s="10">
        <v>34.892000000000003</v>
      </c>
      <c r="I1057" s="6">
        <v>66558090</v>
      </c>
      <c r="J1057" s="6" t="str">
        <f>IF(OR(COUNTIF(Monitoring!E:E, G1057) &gt; 0, COUNTIF(Monitoring!H:H, G1057) &gt; 0), "yes", "no")</f>
        <v>yes</v>
      </c>
      <c r="K1057" s="81" t="str">
        <f t="shared" si="121"/>
        <v>Z:\FAIR_Device_data\Experiment_AugSep_2023\Video_captures\FAIR-D3\Camera1\2023-08-26\FAIR-D3_2023-08-26_14-00-27.mp4</v>
      </c>
    </row>
    <row r="1058" spans="1:11" ht="14.25" customHeight="1" x14ac:dyDescent="0.25">
      <c r="A1058" s="5" t="str">
        <f t="shared" si="115"/>
        <v>FAIR-D3</v>
      </c>
      <c r="B1058" s="4">
        <f t="shared" ref="B1058:B1089" si="122">VALUE(MID(G1058, FIND("_", G1058)+1,10))</f>
        <v>45164</v>
      </c>
      <c r="C1058" s="9">
        <f t="shared" si="117"/>
        <v>0.59710648148148149</v>
      </c>
      <c r="D1058" s="9">
        <f t="shared" si="118"/>
        <v>45164.59710648148</v>
      </c>
      <c r="E1058" s="9" t="str">
        <f t="shared" si="120"/>
        <v>2023-08-26</v>
      </c>
      <c r="F1058" s="10" t="s">
        <v>2501</v>
      </c>
      <c r="G1058" s="10" t="str">
        <f t="shared" si="119"/>
        <v>FAIR-D3_2023-08-26_14-19-50</v>
      </c>
      <c r="H1058" s="10">
        <v>11.239000000000001</v>
      </c>
      <c r="I1058" s="6">
        <v>18243892</v>
      </c>
      <c r="J1058" s="6" t="str">
        <f>IF(OR(COUNTIF(Monitoring!E:E, G1058) &gt; 0, COUNTIF(Monitoring!H:H, G1058) &gt; 0), "yes", "no")</f>
        <v>yes</v>
      </c>
      <c r="K1058" s="81" t="str">
        <f t="shared" si="121"/>
        <v>Z:\FAIR_Device_data\Experiment_AugSep_2023\Video_captures\FAIR-D3\Camera1\2023-08-26\FAIR-D3_2023-08-26_14-19-50.mp4</v>
      </c>
    </row>
    <row r="1059" spans="1:11" ht="14.25" customHeight="1" x14ac:dyDescent="0.25">
      <c r="A1059" s="5" t="str">
        <f t="shared" si="115"/>
        <v>FAIR-D3</v>
      </c>
      <c r="B1059" s="4">
        <f t="shared" si="122"/>
        <v>45164</v>
      </c>
      <c r="C1059" s="9">
        <f t="shared" si="117"/>
        <v>0.59937499999999999</v>
      </c>
      <c r="D1059" s="9">
        <f t="shared" si="118"/>
        <v>45164.599374999998</v>
      </c>
      <c r="E1059" s="9" t="str">
        <f t="shared" si="120"/>
        <v>2023-08-26</v>
      </c>
      <c r="F1059" s="10" t="s">
        <v>2502</v>
      </c>
      <c r="G1059" s="10" t="str">
        <f t="shared" si="119"/>
        <v>FAIR-D3_2023-08-26_14-23-06</v>
      </c>
      <c r="H1059" s="10">
        <v>12.147</v>
      </c>
      <c r="I1059" s="6">
        <v>20752251</v>
      </c>
      <c r="J1059" s="6" t="str">
        <f>IF(OR(COUNTIF(Monitoring!E:E, G1059) &gt; 0, COUNTIF(Monitoring!H:H, G1059) &gt; 0), "yes", "no")</f>
        <v>no</v>
      </c>
      <c r="K1059" s="81" t="str">
        <f t="shared" si="121"/>
        <v>Z:\FAIR_Device_data\Experiment_AugSep_2023\Video_captures\FAIR-D3\Camera1\2023-08-26\FAIR-D3_2023-08-26_14-23-06.mp4</v>
      </c>
    </row>
    <row r="1060" spans="1:11" ht="14.25" customHeight="1" x14ac:dyDescent="0.25">
      <c r="A1060" s="5" t="str">
        <f t="shared" si="115"/>
        <v>FAIR-D3</v>
      </c>
      <c r="B1060" s="4">
        <f t="shared" si="122"/>
        <v>45164</v>
      </c>
      <c r="C1060" s="9">
        <f t="shared" si="117"/>
        <v>0.59991898148148148</v>
      </c>
      <c r="D1060" s="9">
        <f t="shared" si="118"/>
        <v>45164.599918981483</v>
      </c>
      <c r="E1060" s="9" t="str">
        <f t="shared" si="120"/>
        <v>2023-08-26</v>
      </c>
      <c r="F1060" s="10" t="s">
        <v>2503</v>
      </c>
      <c r="G1060" s="10" t="str">
        <f t="shared" si="119"/>
        <v>FAIR-D3_2023-08-26_14-23-53</v>
      </c>
      <c r="H1060" s="10">
        <v>21.265999999999998</v>
      </c>
      <c r="I1060" s="6">
        <v>36739354</v>
      </c>
      <c r="J1060" s="6" t="str">
        <f>IF(OR(COUNTIF(Monitoring!E:E, G1060) &gt; 0, COUNTIF(Monitoring!H:H, G1060) &gt; 0), "yes", "no")</f>
        <v>yes</v>
      </c>
      <c r="K1060" s="81" t="str">
        <f t="shared" si="121"/>
        <v>Z:\FAIR_Device_data\Experiment_AugSep_2023\Video_captures\FAIR-D3\Camera1\2023-08-26\FAIR-D3_2023-08-26_14-23-53.mp4</v>
      </c>
    </row>
    <row r="1061" spans="1:11" ht="14.25" customHeight="1" x14ac:dyDescent="0.25">
      <c r="A1061" s="5" t="str">
        <f t="shared" si="115"/>
        <v>FAIR-D3</v>
      </c>
      <c r="B1061" s="4">
        <f t="shared" si="122"/>
        <v>45164</v>
      </c>
      <c r="C1061" s="9">
        <f t="shared" si="117"/>
        <v>0.60052083333333328</v>
      </c>
      <c r="D1061" s="9">
        <f t="shared" si="118"/>
        <v>45164.60052083333</v>
      </c>
      <c r="E1061" s="9" t="str">
        <f t="shared" si="120"/>
        <v>2023-08-26</v>
      </c>
      <c r="F1061" s="10" t="s">
        <v>2504</v>
      </c>
      <c r="G1061" s="10" t="str">
        <f t="shared" si="119"/>
        <v>FAIR-D3_2023-08-26_14-24-45</v>
      </c>
      <c r="H1061" s="10">
        <v>23.065999999999999</v>
      </c>
      <c r="I1061" s="6">
        <v>36958701</v>
      </c>
      <c r="J1061" s="6" t="str">
        <f>IF(OR(COUNTIF(Monitoring!E:E, G1061) &gt; 0, COUNTIF(Monitoring!H:H, G1061) &gt; 0), "yes", "no")</f>
        <v>yes</v>
      </c>
      <c r="K1061" s="81" t="str">
        <f t="shared" si="121"/>
        <v>Z:\FAIR_Device_data\Experiment_AugSep_2023\Video_captures\FAIR-D3\Camera1\2023-08-26\FAIR-D3_2023-08-26_14-24-45.mp4</v>
      </c>
    </row>
    <row r="1062" spans="1:11" ht="14.25" customHeight="1" x14ac:dyDescent="0.25">
      <c r="A1062" s="5" t="str">
        <f t="shared" si="115"/>
        <v>FAIR-D3</v>
      </c>
      <c r="B1062" s="4">
        <f t="shared" si="122"/>
        <v>45164</v>
      </c>
      <c r="C1062" s="9">
        <f t="shared" si="117"/>
        <v>0.60136574074074078</v>
      </c>
      <c r="D1062" s="9">
        <f t="shared" si="118"/>
        <v>45164.601365740738</v>
      </c>
      <c r="E1062" s="9" t="str">
        <f t="shared" si="120"/>
        <v>2023-08-26</v>
      </c>
      <c r="F1062" s="10" t="s">
        <v>2505</v>
      </c>
      <c r="G1062" s="10" t="str">
        <f t="shared" si="119"/>
        <v>FAIR-D3_2023-08-26_14-25-58</v>
      </c>
      <c r="H1062" s="10">
        <v>10.917999999999999</v>
      </c>
      <c r="I1062" s="6">
        <v>18288848</v>
      </c>
      <c r="J1062" s="6" t="str">
        <f>IF(OR(COUNTIF(Monitoring!E:E, G1062) &gt; 0, COUNTIF(Monitoring!H:H, G1062) &gt; 0), "yes", "no")</f>
        <v>yes</v>
      </c>
      <c r="K1062" s="81" t="str">
        <f t="shared" si="121"/>
        <v>Z:\FAIR_Device_data\Experiment_AugSep_2023\Video_captures\FAIR-D3\Camera1\2023-08-26\FAIR-D3_2023-08-26_14-25-58.mp4</v>
      </c>
    </row>
    <row r="1063" spans="1:11" ht="14.25" customHeight="1" x14ac:dyDescent="0.25">
      <c r="A1063" s="5" t="str">
        <f t="shared" si="115"/>
        <v>FAIR-D3</v>
      </c>
      <c r="B1063" s="4">
        <f t="shared" si="122"/>
        <v>45164</v>
      </c>
      <c r="C1063" s="9">
        <f t="shared" si="117"/>
        <v>0.60481481481481481</v>
      </c>
      <c r="D1063" s="9">
        <f t="shared" si="118"/>
        <v>45164.604814814818</v>
      </c>
      <c r="E1063" s="9" t="str">
        <f t="shared" si="120"/>
        <v>2023-08-26</v>
      </c>
      <c r="F1063" s="10" t="s">
        <v>2506</v>
      </c>
      <c r="G1063" s="10" t="str">
        <f t="shared" si="119"/>
        <v>FAIR-D3_2023-08-26_14-30-56</v>
      </c>
      <c r="H1063" s="10">
        <v>31.457999999999998</v>
      </c>
      <c r="I1063" s="6">
        <v>53002213</v>
      </c>
      <c r="J1063" s="6" t="str">
        <f>IF(OR(COUNTIF(Monitoring!E:E, G1063) &gt; 0, COUNTIF(Monitoring!H:H, G1063) &gt; 0), "yes", "no")</f>
        <v>no</v>
      </c>
      <c r="K1063" s="81" t="str">
        <f t="shared" si="121"/>
        <v>Z:\FAIR_Device_data\Experiment_AugSep_2023\Video_captures\FAIR-D3\Camera1\2023-08-26\FAIR-D3_2023-08-26_14-30-56.mp4</v>
      </c>
    </row>
    <row r="1064" spans="1:11" ht="14.25" customHeight="1" x14ac:dyDescent="0.25">
      <c r="A1064" s="5" t="str">
        <f t="shared" si="115"/>
        <v>FAIR-D3</v>
      </c>
      <c r="B1064" s="4">
        <f t="shared" si="122"/>
        <v>45164</v>
      </c>
      <c r="C1064" s="9">
        <f t="shared" si="117"/>
        <v>0.60752314814814812</v>
      </c>
      <c r="D1064" s="9">
        <f t="shared" si="118"/>
        <v>45164.607523148145</v>
      </c>
      <c r="E1064" s="9" t="str">
        <f t="shared" si="120"/>
        <v>2023-08-26</v>
      </c>
      <c r="F1064" s="10" t="s">
        <v>2507</v>
      </c>
      <c r="G1064" s="10" t="str">
        <f t="shared" si="119"/>
        <v>FAIR-D3_2023-08-26_14-34-50</v>
      </c>
      <c r="H1064" s="10">
        <v>25.184000000000001</v>
      </c>
      <c r="I1064" s="6">
        <v>46573654</v>
      </c>
      <c r="J1064" s="6" t="str">
        <f>IF(OR(COUNTIF(Monitoring!E:E, G1064) &gt; 0, COUNTIF(Monitoring!H:H, G1064) &gt; 0), "yes", "no")</f>
        <v>yes</v>
      </c>
      <c r="K1064" s="81" t="str">
        <f t="shared" si="121"/>
        <v>Z:\FAIR_Device_data\Experiment_AugSep_2023\Video_captures\FAIR-D3\Camera1\2023-08-26\FAIR-D3_2023-08-26_14-34-50.mp4</v>
      </c>
    </row>
    <row r="1065" spans="1:11" ht="14.25" customHeight="1" x14ac:dyDescent="0.25">
      <c r="A1065" s="5" t="str">
        <f t="shared" si="115"/>
        <v>FAIR-D3</v>
      </c>
      <c r="B1065" s="4">
        <f t="shared" si="122"/>
        <v>45164</v>
      </c>
      <c r="C1065" s="9">
        <f t="shared" si="117"/>
        <v>0.61299768518518516</v>
      </c>
      <c r="D1065" s="9">
        <f t="shared" si="118"/>
        <v>45164.612997685188</v>
      </c>
      <c r="E1065" s="9" t="str">
        <f t="shared" si="120"/>
        <v>2023-08-26</v>
      </c>
      <c r="F1065" s="10" t="s">
        <v>2508</v>
      </c>
      <c r="G1065" s="10" t="str">
        <f t="shared" si="119"/>
        <v>FAIR-D3_2023-08-26_14-42-43</v>
      </c>
      <c r="H1065" s="10">
        <v>11.541</v>
      </c>
      <c r="I1065" s="6">
        <v>18819342</v>
      </c>
      <c r="J1065" s="6" t="str">
        <f>IF(OR(COUNTIF(Monitoring!E:E, G1065) &gt; 0, COUNTIF(Monitoring!H:H, G1065) &gt; 0), "yes", "no")</f>
        <v>yes</v>
      </c>
      <c r="K1065" s="81" t="str">
        <f t="shared" si="121"/>
        <v>Z:\FAIR_Device_data\Experiment_AugSep_2023\Video_captures\FAIR-D3\Camera1\2023-08-26\FAIR-D3_2023-08-26_14-42-43.mp4</v>
      </c>
    </row>
    <row r="1066" spans="1:11" ht="14.25" customHeight="1" x14ac:dyDescent="0.25">
      <c r="A1066" s="5" t="str">
        <f t="shared" si="115"/>
        <v>FAIR-D3</v>
      </c>
      <c r="B1066" s="4">
        <f t="shared" si="122"/>
        <v>45164</v>
      </c>
      <c r="C1066" s="9">
        <f t="shared" si="117"/>
        <v>0.61493055555555554</v>
      </c>
      <c r="D1066" s="9">
        <f t="shared" si="118"/>
        <v>45164.614930555559</v>
      </c>
      <c r="E1066" s="9" t="str">
        <f t="shared" si="120"/>
        <v>2023-08-26</v>
      </c>
      <c r="F1066" s="10" t="s">
        <v>2509</v>
      </c>
      <c r="G1066" s="10" t="str">
        <f t="shared" si="119"/>
        <v>FAIR-D3_2023-08-26_14-45-30</v>
      </c>
      <c r="H1066" s="10">
        <v>52.506999999999998</v>
      </c>
      <c r="I1066" s="6">
        <v>98589596</v>
      </c>
      <c r="J1066" s="6" t="str">
        <f>IF(OR(COUNTIF(Monitoring!E:E, G1066) &gt; 0, COUNTIF(Monitoring!H:H, G1066) &gt; 0), "yes", "no")</f>
        <v>yes</v>
      </c>
      <c r="K1066" s="81" t="str">
        <f t="shared" si="121"/>
        <v>Z:\FAIR_Device_data\Experiment_AugSep_2023\Video_captures\FAIR-D3\Camera1\2023-08-26\FAIR-D3_2023-08-26_14-45-30.mp4</v>
      </c>
    </row>
    <row r="1067" spans="1:11" ht="14.25" customHeight="1" x14ac:dyDescent="0.25">
      <c r="A1067" s="5" t="str">
        <f t="shared" si="115"/>
        <v>FAIR-D3</v>
      </c>
      <c r="B1067" s="4">
        <f t="shared" si="122"/>
        <v>45164</v>
      </c>
      <c r="C1067" s="9">
        <f t="shared" si="117"/>
        <v>0.63431712962962961</v>
      </c>
      <c r="D1067" s="9">
        <f t="shared" si="118"/>
        <v>45164.634317129632</v>
      </c>
      <c r="E1067" s="9" t="str">
        <f t="shared" si="120"/>
        <v>2023-08-26</v>
      </c>
      <c r="F1067" s="10" t="s">
        <v>2510</v>
      </c>
      <c r="G1067" s="10" t="str">
        <f t="shared" si="119"/>
        <v>FAIR-D3_2023-08-26_15-13-25</v>
      </c>
      <c r="H1067" s="10">
        <v>82.108999999999995</v>
      </c>
      <c r="I1067" s="6">
        <v>157083509</v>
      </c>
      <c r="J1067" s="6" t="str">
        <f>IF(OR(COUNTIF(Monitoring!E:E, G1067) &gt; 0, COUNTIF(Monitoring!H:H, G1067) &gt; 0), "yes", "no")</f>
        <v>yes</v>
      </c>
      <c r="K1067" s="81" t="str">
        <f t="shared" si="121"/>
        <v>Z:\FAIR_Device_data\Experiment_AugSep_2023\Video_captures\FAIR-D3\Camera1\2023-08-26\FAIR-D3_2023-08-26_15-13-25.mp4</v>
      </c>
    </row>
    <row r="1068" spans="1:11" ht="14.25" customHeight="1" x14ac:dyDescent="0.25">
      <c r="A1068" s="5" t="str">
        <f t="shared" si="115"/>
        <v>FAIR-D3</v>
      </c>
      <c r="B1068" s="4">
        <f t="shared" si="122"/>
        <v>45164</v>
      </c>
      <c r="C1068" s="9">
        <f t="shared" si="117"/>
        <v>0.65186342592592594</v>
      </c>
      <c r="D1068" s="9">
        <f t="shared" si="118"/>
        <v>45164.651863425926</v>
      </c>
      <c r="E1068" s="9" t="str">
        <f t="shared" si="120"/>
        <v>2023-08-26</v>
      </c>
      <c r="F1068" s="10" t="s">
        <v>2511</v>
      </c>
      <c r="G1068" s="10" t="str">
        <f t="shared" si="119"/>
        <v>FAIR-D3_2023-08-26_15-38-41</v>
      </c>
      <c r="H1068" s="10">
        <v>12.683999999999999</v>
      </c>
      <c r="I1068" s="6">
        <v>21722064</v>
      </c>
      <c r="J1068" s="6" t="str">
        <f>IF(OR(COUNTIF(Monitoring!E:E, G1068) &gt; 0, COUNTIF(Monitoring!H:H, G1068) &gt; 0), "yes", "no")</f>
        <v>yes</v>
      </c>
      <c r="K1068" s="81" t="str">
        <f t="shared" si="121"/>
        <v>Z:\FAIR_Device_data\Experiment_AugSep_2023\Video_captures\FAIR-D3\Camera1\2023-08-26\FAIR-D3_2023-08-26_15-38-41.mp4</v>
      </c>
    </row>
    <row r="1069" spans="1:11" ht="14.25" customHeight="1" x14ac:dyDescent="0.25">
      <c r="A1069" s="5" t="str">
        <f t="shared" si="115"/>
        <v>FAIR-D3</v>
      </c>
      <c r="B1069" s="4">
        <f t="shared" si="122"/>
        <v>45164</v>
      </c>
      <c r="C1069" s="9">
        <f t="shared" si="117"/>
        <v>0.65500000000000003</v>
      </c>
      <c r="D1069" s="9">
        <f t="shared" si="118"/>
        <v>45164.654999999999</v>
      </c>
      <c r="E1069" s="9" t="str">
        <f t="shared" si="120"/>
        <v>2023-08-26</v>
      </c>
      <c r="F1069" s="10" t="s">
        <v>2512</v>
      </c>
      <c r="G1069" s="10" t="str">
        <f t="shared" si="119"/>
        <v>FAIR-D3_2023-08-26_15-43-12</v>
      </c>
      <c r="H1069" s="10">
        <v>13.894</v>
      </c>
      <c r="I1069" s="6">
        <v>24148988</v>
      </c>
      <c r="J1069" s="6" t="str">
        <f>IF(OR(COUNTIF(Monitoring!E:E, G1069) &gt; 0, COUNTIF(Monitoring!H:H, G1069) &gt; 0), "yes", "no")</f>
        <v>no</v>
      </c>
      <c r="K1069" s="81" t="str">
        <f t="shared" si="121"/>
        <v>Z:\FAIR_Device_data\Experiment_AugSep_2023\Video_captures\FAIR-D3\Camera1\2023-08-26\FAIR-D3_2023-08-26_15-43-12.mp4</v>
      </c>
    </row>
    <row r="1070" spans="1:11" ht="14.25" customHeight="1" x14ac:dyDescent="0.25">
      <c r="A1070" s="5" t="str">
        <f t="shared" si="115"/>
        <v>FAIR-D3</v>
      </c>
      <c r="B1070" s="4">
        <f t="shared" si="122"/>
        <v>45164</v>
      </c>
      <c r="C1070" s="9">
        <f t="shared" si="117"/>
        <v>0.66780092592592588</v>
      </c>
      <c r="D1070" s="9">
        <f t="shared" si="118"/>
        <v>45164.667800925927</v>
      </c>
      <c r="E1070" s="9" t="str">
        <f t="shared" si="120"/>
        <v>2023-08-26</v>
      </c>
      <c r="F1070" s="10" t="s">
        <v>2513</v>
      </c>
      <c r="G1070" s="10" t="str">
        <f t="shared" si="119"/>
        <v>FAIR-D3_2023-08-26_16-01-38</v>
      </c>
      <c r="H1070" s="10">
        <v>20.741</v>
      </c>
      <c r="I1070" s="6">
        <v>38201572</v>
      </c>
      <c r="J1070" s="6" t="str">
        <f>IF(OR(COUNTIF(Monitoring!E:E, G1070) &gt; 0, COUNTIF(Monitoring!H:H, G1070) &gt; 0), "yes", "no")</f>
        <v>yes</v>
      </c>
      <c r="K1070" s="81" t="str">
        <f t="shared" si="121"/>
        <v>Z:\FAIR_Device_data\Experiment_AugSep_2023\Video_captures\FAIR-D3\Camera1\2023-08-26\FAIR-D3_2023-08-26_16-01-38.mp4</v>
      </c>
    </row>
    <row r="1071" spans="1:11" ht="14.25" customHeight="1" x14ac:dyDescent="0.25">
      <c r="A1071" s="5" t="str">
        <f t="shared" si="115"/>
        <v>FAIR-D3</v>
      </c>
      <c r="B1071" s="4">
        <f t="shared" si="122"/>
        <v>45164</v>
      </c>
      <c r="C1071" s="9">
        <f t="shared" si="117"/>
        <v>0.71592592592592597</v>
      </c>
      <c r="D1071" s="9">
        <f t="shared" si="118"/>
        <v>45164.715925925928</v>
      </c>
      <c r="E1071" s="9" t="str">
        <f t="shared" si="120"/>
        <v>2023-08-26</v>
      </c>
      <c r="F1071" s="10" t="s">
        <v>2514</v>
      </c>
      <c r="G1071" s="10" t="str">
        <f t="shared" si="119"/>
        <v>FAIR-D3_2023-08-26_17-10-56</v>
      </c>
      <c r="H1071" s="10">
        <v>11.821999999999999</v>
      </c>
      <c r="I1071" s="6">
        <v>20229219</v>
      </c>
      <c r="J1071" s="6" t="str">
        <f>IF(OR(COUNTIF(Monitoring!E:E, G1071) &gt; 0, COUNTIF(Monitoring!H:H, G1071) &gt; 0), "yes", "no")</f>
        <v>no</v>
      </c>
      <c r="K1071" s="81" t="str">
        <f t="shared" si="121"/>
        <v>Z:\FAIR_Device_data\Experiment_AugSep_2023\Video_captures\FAIR-D3\Camera1\2023-08-26\FAIR-D3_2023-08-26_17-10-56.mp4</v>
      </c>
    </row>
    <row r="1072" spans="1:11" ht="14.25" customHeight="1" x14ac:dyDescent="0.25">
      <c r="A1072" s="5" t="str">
        <f t="shared" si="115"/>
        <v>FAIR-D3</v>
      </c>
      <c r="B1072" s="4">
        <f t="shared" si="122"/>
        <v>45164</v>
      </c>
      <c r="C1072" s="9">
        <f t="shared" si="117"/>
        <v>0.71662037037037041</v>
      </c>
      <c r="D1072" s="9">
        <f t="shared" si="118"/>
        <v>45164.716620370367</v>
      </c>
      <c r="E1072" s="9" t="str">
        <f t="shared" si="120"/>
        <v>2023-08-26</v>
      </c>
      <c r="F1072" s="10" t="s">
        <v>2515</v>
      </c>
      <c r="G1072" s="10" t="str">
        <f t="shared" si="119"/>
        <v>FAIR-D3_2023-08-26_17-11-56</v>
      </c>
      <c r="H1072" s="10">
        <v>15.515000000000001</v>
      </c>
      <c r="I1072" s="6">
        <v>27446866</v>
      </c>
      <c r="J1072" s="6" t="str">
        <f>IF(OR(COUNTIF(Monitoring!E:E, G1072) &gt; 0, COUNTIF(Monitoring!H:H, G1072) &gt; 0), "yes", "no")</f>
        <v>no</v>
      </c>
      <c r="K1072" s="81" t="str">
        <f t="shared" si="121"/>
        <v>Z:\FAIR_Device_data\Experiment_AugSep_2023\Video_captures\FAIR-D3\Camera1\2023-08-26\FAIR-D3_2023-08-26_17-11-56.mp4</v>
      </c>
    </row>
    <row r="1073" spans="1:11" ht="14.25" customHeight="1" x14ac:dyDescent="0.25">
      <c r="A1073" s="5" t="str">
        <f t="shared" si="115"/>
        <v>FAIR-D3</v>
      </c>
      <c r="B1073" s="4">
        <f t="shared" si="122"/>
        <v>45164</v>
      </c>
      <c r="C1073" s="9">
        <f t="shared" si="117"/>
        <v>0.74425925925925929</v>
      </c>
      <c r="D1073" s="9">
        <f t="shared" si="118"/>
        <v>45164.744259259256</v>
      </c>
      <c r="E1073" s="9" t="str">
        <f t="shared" si="120"/>
        <v>2023-08-26</v>
      </c>
      <c r="F1073" s="10" t="s">
        <v>2516</v>
      </c>
      <c r="G1073" s="10" t="str">
        <f t="shared" si="119"/>
        <v>FAIR-D3_2023-08-26_17-51-44</v>
      </c>
      <c r="H1073" s="10">
        <v>35.984000000000002</v>
      </c>
      <c r="I1073" s="6">
        <v>64113622</v>
      </c>
      <c r="J1073" s="6" t="str">
        <f>IF(OR(COUNTIF(Monitoring!E:E, G1073) &gt; 0, COUNTIF(Monitoring!H:H, G1073) &gt; 0), "yes", "no")</f>
        <v>yes</v>
      </c>
      <c r="K1073" s="81" t="str">
        <f t="shared" si="121"/>
        <v>Z:\FAIR_Device_data\Experiment_AugSep_2023\Video_captures\FAIR-D3\Camera1\2023-08-26\FAIR-D3_2023-08-26_17-51-44.mp4</v>
      </c>
    </row>
    <row r="1074" spans="1:11" ht="14.25" customHeight="1" x14ac:dyDescent="0.25">
      <c r="A1074" s="5" t="str">
        <f t="shared" si="115"/>
        <v>FAIR-D3</v>
      </c>
      <c r="B1074" s="4">
        <f t="shared" si="122"/>
        <v>45164</v>
      </c>
      <c r="C1074" s="9">
        <f t="shared" si="117"/>
        <v>0.75127314814814816</v>
      </c>
      <c r="D1074" s="9">
        <f t="shared" si="118"/>
        <v>45164.751273148147</v>
      </c>
      <c r="E1074" s="9" t="str">
        <f t="shared" si="120"/>
        <v>2023-08-26</v>
      </c>
      <c r="F1074" s="10" t="s">
        <v>2517</v>
      </c>
      <c r="G1074" s="10" t="str">
        <f t="shared" si="119"/>
        <v>FAIR-D3_2023-08-26_18-01-50</v>
      </c>
      <c r="H1074" s="10">
        <v>15.147</v>
      </c>
      <c r="I1074" s="6">
        <v>26005524</v>
      </c>
      <c r="J1074" s="6" t="str">
        <f>IF(OR(COUNTIF(Monitoring!E:E, G1074) &gt; 0, COUNTIF(Monitoring!H:H, G1074) &gt; 0), "yes", "no")</f>
        <v>no</v>
      </c>
      <c r="K1074" s="81" t="str">
        <f t="shared" si="121"/>
        <v>Z:\FAIR_Device_data\Experiment_AugSep_2023\Video_captures\FAIR-D3\Camera1\2023-08-26\FAIR-D3_2023-08-26_18-01-50.mp4</v>
      </c>
    </row>
    <row r="1075" spans="1:11" ht="14.25" customHeight="1" x14ac:dyDescent="0.25">
      <c r="A1075" s="5" t="str">
        <f t="shared" si="115"/>
        <v>FAIR-D3</v>
      </c>
      <c r="B1075" s="4">
        <f t="shared" si="122"/>
        <v>45164</v>
      </c>
      <c r="C1075" s="9">
        <f t="shared" si="117"/>
        <v>0.7525694444444444</v>
      </c>
      <c r="D1075" s="9">
        <f t="shared" si="118"/>
        <v>45164.752569444441</v>
      </c>
      <c r="E1075" s="9" t="str">
        <f t="shared" si="120"/>
        <v>2023-08-26</v>
      </c>
      <c r="F1075" s="10" t="s">
        <v>2518</v>
      </c>
      <c r="G1075" s="10" t="str">
        <f t="shared" si="119"/>
        <v>FAIR-D3_2023-08-26_18-03-42</v>
      </c>
      <c r="H1075" s="10">
        <v>18.02</v>
      </c>
      <c r="I1075" s="6">
        <v>31061452</v>
      </c>
      <c r="J1075" s="6" t="str">
        <f>IF(OR(COUNTIF(Monitoring!E:E, G1075) &gt; 0, COUNTIF(Monitoring!H:H, G1075) &gt; 0), "yes", "no")</f>
        <v>no</v>
      </c>
      <c r="K1075" s="81" t="str">
        <f t="shared" si="121"/>
        <v>Z:\FAIR_Device_data\Experiment_AugSep_2023\Video_captures\FAIR-D3\Camera1\2023-08-26\FAIR-D3_2023-08-26_18-03-42.mp4</v>
      </c>
    </row>
    <row r="1076" spans="1:11" ht="14.25" customHeight="1" x14ac:dyDescent="0.25">
      <c r="A1076" s="5" t="str">
        <f t="shared" si="115"/>
        <v>FAIR-D3</v>
      </c>
      <c r="B1076" s="4">
        <f t="shared" si="122"/>
        <v>45164</v>
      </c>
      <c r="C1076" s="9">
        <f t="shared" si="117"/>
        <v>0.75328703703703703</v>
      </c>
      <c r="D1076" s="9">
        <f t="shared" si="118"/>
        <v>45164.753287037034</v>
      </c>
      <c r="E1076" s="9" t="str">
        <f t="shared" si="120"/>
        <v>2023-08-26</v>
      </c>
      <c r="F1076" s="10" t="s">
        <v>2519</v>
      </c>
      <c r="G1076" s="10" t="str">
        <f t="shared" si="119"/>
        <v>FAIR-D3_2023-08-26_18-04-44</v>
      </c>
      <c r="H1076" s="10">
        <v>14.458</v>
      </c>
      <c r="I1076" s="6">
        <v>25576440</v>
      </c>
      <c r="J1076" s="6" t="str">
        <f>IF(OR(COUNTIF(Monitoring!E:E, G1076) &gt; 0, COUNTIF(Monitoring!H:H, G1076) &gt; 0), "yes", "no")</f>
        <v>no</v>
      </c>
      <c r="K1076" s="81" t="str">
        <f t="shared" si="121"/>
        <v>Z:\FAIR_Device_data\Experiment_AugSep_2023\Video_captures\FAIR-D3\Camera1\2023-08-26\FAIR-D3_2023-08-26_18-04-44.mp4</v>
      </c>
    </row>
    <row r="1077" spans="1:11" ht="14.25" customHeight="1" x14ac:dyDescent="0.25">
      <c r="A1077" s="5" t="str">
        <f t="shared" si="115"/>
        <v>FAIR-D3</v>
      </c>
      <c r="B1077" s="4">
        <f t="shared" si="122"/>
        <v>45164</v>
      </c>
      <c r="C1077" s="9">
        <f t="shared" si="117"/>
        <v>0.75396990740740744</v>
      </c>
      <c r="D1077" s="9">
        <f t="shared" si="118"/>
        <v>45164.753969907404</v>
      </c>
      <c r="E1077" s="9" t="str">
        <f t="shared" si="120"/>
        <v>2023-08-26</v>
      </c>
      <c r="F1077" s="10" t="s">
        <v>2520</v>
      </c>
      <c r="G1077" s="10" t="str">
        <f t="shared" si="119"/>
        <v>FAIR-D3_2023-08-26_18-05-43</v>
      </c>
      <c r="H1077" s="10">
        <v>36.359000000000002</v>
      </c>
      <c r="I1077" s="6">
        <v>64713025</v>
      </c>
      <c r="J1077" s="6" t="str">
        <f>IF(OR(COUNTIF(Monitoring!E:E, G1077) &gt; 0, COUNTIF(Monitoring!H:H, G1077) &gt; 0), "yes", "no")</f>
        <v>no</v>
      </c>
      <c r="K1077" s="81" t="str">
        <f t="shared" si="121"/>
        <v>Z:\FAIR_Device_data\Experiment_AugSep_2023\Video_captures\FAIR-D3\Camera1\2023-08-26\FAIR-D3_2023-08-26_18-05-43.mp4</v>
      </c>
    </row>
    <row r="1078" spans="1:11" ht="14.25" customHeight="1" x14ac:dyDescent="0.25">
      <c r="A1078" s="5" t="str">
        <f t="shared" si="115"/>
        <v>FAIR-D3</v>
      </c>
      <c r="B1078" s="4">
        <f t="shared" si="122"/>
        <v>45164</v>
      </c>
      <c r="C1078" s="9">
        <f t="shared" si="117"/>
        <v>0.75596064814814812</v>
      </c>
      <c r="D1078" s="9">
        <f t="shared" si="118"/>
        <v>45164.755960648145</v>
      </c>
      <c r="E1078" s="9" t="str">
        <f t="shared" si="120"/>
        <v>2023-08-26</v>
      </c>
      <c r="F1078" s="10" t="s">
        <v>2521</v>
      </c>
      <c r="G1078" s="10" t="str">
        <f t="shared" si="119"/>
        <v>FAIR-D3_2023-08-26_18-08-35</v>
      </c>
      <c r="H1078" s="10">
        <v>22.245000000000001</v>
      </c>
      <c r="I1078" s="6">
        <v>40486064</v>
      </c>
      <c r="J1078" s="6" t="str">
        <f>IF(OR(COUNTIF(Monitoring!E:E, G1078) &gt; 0, COUNTIF(Monitoring!H:H, G1078) &gt; 0), "yes", "no")</f>
        <v>no</v>
      </c>
      <c r="K1078" s="81" t="str">
        <f t="shared" si="121"/>
        <v>Z:\FAIR_Device_data\Experiment_AugSep_2023\Video_captures\FAIR-D3\Camera1\2023-08-26\FAIR-D3_2023-08-26_18-08-35.mp4</v>
      </c>
    </row>
    <row r="1079" spans="1:11" ht="14.25" customHeight="1" x14ac:dyDescent="0.25">
      <c r="A1079" s="5" t="str">
        <f t="shared" si="115"/>
        <v>FAIR-D3</v>
      </c>
      <c r="B1079" s="4">
        <f t="shared" si="122"/>
        <v>45164</v>
      </c>
      <c r="C1079" s="9">
        <f t="shared" si="117"/>
        <v>0.75818287037037035</v>
      </c>
      <c r="D1079" s="9">
        <f t="shared" si="118"/>
        <v>45164.75818287037</v>
      </c>
      <c r="E1079" s="9" t="str">
        <f t="shared" si="120"/>
        <v>2023-08-26</v>
      </c>
      <c r="F1079" s="10" t="s">
        <v>2522</v>
      </c>
      <c r="G1079" s="10" t="str">
        <f t="shared" si="119"/>
        <v>FAIR-D3_2023-08-26_18-11-47</v>
      </c>
      <c r="H1079" s="10">
        <v>21.059000000000001</v>
      </c>
      <c r="I1079" s="6">
        <v>38502071</v>
      </c>
      <c r="J1079" s="6" t="str">
        <f>IF(OR(COUNTIF(Monitoring!E:E, G1079) &gt; 0, COUNTIF(Monitoring!H:H, G1079) &gt; 0), "yes", "no")</f>
        <v>no</v>
      </c>
      <c r="K1079" s="81" t="str">
        <f t="shared" si="121"/>
        <v>Z:\FAIR_Device_data\Experiment_AugSep_2023\Video_captures\FAIR-D3\Camera1\2023-08-26\FAIR-D3_2023-08-26_18-11-47.mp4</v>
      </c>
    </row>
    <row r="1080" spans="1:11" ht="14.25" customHeight="1" x14ac:dyDescent="0.25">
      <c r="A1080" s="5" t="str">
        <f t="shared" si="115"/>
        <v>FAIR-D3</v>
      </c>
      <c r="B1080" s="4">
        <f t="shared" si="122"/>
        <v>45164</v>
      </c>
      <c r="C1080" s="9">
        <f t="shared" si="117"/>
        <v>0.75898148148148148</v>
      </c>
      <c r="D1080" s="9">
        <f t="shared" si="118"/>
        <v>45164.758981481478</v>
      </c>
      <c r="E1080" s="9" t="str">
        <f t="shared" si="120"/>
        <v>2023-08-26</v>
      </c>
      <c r="F1080" s="10" t="s">
        <v>2523</v>
      </c>
      <c r="G1080" s="10" t="str">
        <f t="shared" si="119"/>
        <v>FAIR-D3_2023-08-26_18-12-56</v>
      </c>
      <c r="H1080" s="10">
        <v>27.283999999999999</v>
      </c>
      <c r="I1080" s="6">
        <v>51763124</v>
      </c>
      <c r="J1080" s="6" t="str">
        <f>IF(OR(COUNTIF(Monitoring!E:E, G1080) &gt; 0, COUNTIF(Monitoring!H:H, G1080) &gt; 0), "yes", "no")</f>
        <v>yes</v>
      </c>
      <c r="K1080" s="81" t="str">
        <f t="shared" si="121"/>
        <v>Z:\FAIR_Device_data\Experiment_AugSep_2023\Video_captures\FAIR-D3\Camera1\2023-08-26\FAIR-D3_2023-08-26_18-12-56.mp4</v>
      </c>
    </row>
    <row r="1081" spans="1:11" ht="14.25" customHeight="1" x14ac:dyDescent="0.25">
      <c r="A1081" s="5" t="str">
        <f t="shared" si="115"/>
        <v>FAIR-D3</v>
      </c>
      <c r="B1081" s="4">
        <f t="shared" si="122"/>
        <v>45165</v>
      </c>
      <c r="C1081" s="9">
        <f t="shared" si="117"/>
        <v>0.37024305555555553</v>
      </c>
      <c r="D1081" s="9">
        <f t="shared" si="118"/>
        <v>45165.370243055557</v>
      </c>
      <c r="E1081" s="9" t="str">
        <f t="shared" si="120"/>
        <v>2023-08-27</v>
      </c>
      <c r="F1081" s="10" t="s">
        <v>2524</v>
      </c>
      <c r="G1081" s="10" t="str">
        <f t="shared" si="119"/>
        <v>FAIR-D3_2023-08-27_08-53-09</v>
      </c>
      <c r="H1081" s="10">
        <v>14.773999999999999</v>
      </c>
      <c r="I1081" s="6">
        <v>26606866</v>
      </c>
      <c r="J1081" s="6" t="str">
        <f>IF(OR(COUNTIF(Monitoring!E:E, G1081) &gt; 0, COUNTIF(Monitoring!H:H, G1081) &gt; 0), "yes", "no")</f>
        <v>no</v>
      </c>
      <c r="K1081" s="81" t="str">
        <f t="shared" si="121"/>
        <v>Z:\FAIR_Device_data\Experiment_AugSep_2023\Video_captures\FAIR-D3\Camera1\2023-08-27\FAIR-D3_2023-08-27_08-53-09.mp4</v>
      </c>
    </row>
    <row r="1082" spans="1:11" ht="14.25" customHeight="1" x14ac:dyDescent="0.25">
      <c r="A1082" s="5" t="str">
        <f t="shared" si="115"/>
        <v>FAIR-D3</v>
      </c>
      <c r="B1082" s="4">
        <f t="shared" si="122"/>
        <v>45165</v>
      </c>
      <c r="C1082" s="9">
        <f t="shared" si="117"/>
        <v>0.39106481481481481</v>
      </c>
      <c r="D1082" s="9">
        <f t="shared" si="118"/>
        <v>45165.391064814816</v>
      </c>
      <c r="E1082" s="9" t="str">
        <f t="shared" si="120"/>
        <v>2023-08-27</v>
      </c>
      <c r="F1082" s="10" t="s">
        <v>2525</v>
      </c>
      <c r="G1082" s="10" t="str">
        <f t="shared" si="119"/>
        <v>FAIR-D3_2023-08-27_09-23-08</v>
      </c>
      <c r="H1082" s="10">
        <v>11.151999999999999</v>
      </c>
      <c r="I1082" s="6">
        <v>19030840</v>
      </c>
      <c r="J1082" s="6" t="str">
        <f>IF(OR(COUNTIF(Monitoring!E:E, G1082) &gt; 0, COUNTIF(Monitoring!H:H, G1082) &gt; 0), "yes", "no")</f>
        <v>no</v>
      </c>
      <c r="K1082" s="81" t="str">
        <f t="shared" si="121"/>
        <v>Z:\FAIR_Device_data\Experiment_AugSep_2023\Video_captures\FAIR-D3\Camera1\2023-08-27\FAIR-D3_2023-08-27_09-23-08.mp4</v>
      </c>
    </row>
    <row r="1083" spans="1:11" ht="14.25" customHeight="1" x14ac:dyDescent="0.25">
      <c r="A1083" s="5" t="str">
        <f t="shared" si="115"/>
        <v>FAIR-D3</v>
      </c>
      <c r="B1083" s="4">
        <f t="shared" si="122"/>
        <v>45165</v>
      </c>
      <c r="C1083" s="9">
        <f t="shared" si="117"/>
        <v>0.39716435185185184</v>
      </c>
      <c r="D1083" s="9">
        <f t="shared" si="118"/>
        <v>45165.397164351853</v>
      </c>
      <c r="E1083" s="9" t="str">
        <f t="shared" si="120"/>
        <v>2023-08-27</v>
      </c>
      <c r="F1083" s="10" t="s">
        <v>2526</v>
      </c>
      <c r="G1083" s="10" t="str">
        <f t="shared" si="119"/>
        <v>FAIR-D3_2023-08-27_09-31-55</v>
      </c>
      <c r="H1083" s="10">
        <v>11.718999999999999</v>
      </c>
      <c r="I1083" s="6">
        <v>20047825</v>
      </c>
      <c r="J1083" s="6" t="str">
        <f>IF(OR(COUNTIF(Monitoring!E:E, G1083) &gt; 0, COUNTIF(Monitoring!H:H, G1083) &gt; 0), "yes", "no")</f>
        <v>no</v>
      </c>
      <c r="K1083" s="81" t="str">
        <f t="shared" si="121"/>
        <v>Z:\FAIR_Device_data\Experiment_AugSep_2023\Video_captures\FAIR-D3\Camera1\2023-08-27\FAIR-D3_2023-08-27_09-31-55.mp4</v>
      </c>
    </row>
    <row r="1084" spans="1:11" ht="14.25" customHeight="1" x14ac:dyDescent="0.25">
      <c r="A1084" s="5" t="str">
        <f t="shared" si="115"/>
        <v>FAIR-D3</v>
      </c>
      <c r="B1084" s="4">
        <f t="shared" si="122"/>
        <v>45165</v>
      </c>
      <c r="C1084" s="9">
        <f t="shared" si="117"/>
        <v>0.40599537037037037</v>
      </c>
      <c r="D1084" s="9">
        <f t="shared" si="118"/>
        <v>45165.405995370369</v>
      </c>
      <c r="E1084" s="9" t="str">
        <f t="shared" si="120"/>
        <v>2023-08-27</v>
      </c>
      <c r="F1084" s="10" t="s">
        <v>2527</v>
      </c>
      <c r="G1084" s="10" t="str">
        <f t="shared" si="119"/>
        <v>FAIR-D3_2023-08-27_09-44-38</v>
      </c>
      <c r="H1084" s="10">
        <v>42.064</v>
      </c>
      <c r="I1084" s="6">
        <v>75717597</v>
      </c>
      <c r="J1084" s="6" t="str">
        <f>IF(OR(COUNTIF(Monitoring!E:E, G1084) &gt; 0, COUNTIF(Monitoring!H:H, G1084) &gt; 0), "yes", "no")</f>
        <v>yes</v>
      </c>
      <c r="K1084" s="81" t="str">
        <f t="shared" si="121"/>
        <v>Z:\FAIR_Device_data\Experiment_AugSep_2023\Video_captures\FAIR-D3\Camera1\2023-08-27\FAIR-D3_2023-08-27_09-44-38.mp4</v>
      </c>
    </row>
    <row r="1085" spans="1:11" ht="14.25" customHeight="1" x14ac:dyDescent="0.25">
      <c r="A1085" s="5" t="str">
        <f t="shared" si="115"/>
        <v>FAIR-D3</v>
      </c>
      <c r="B1085" s="4">
        <f t="shared" si="122"/>
        <v>45165</v>
      </c>
      <c r="C1085" s="9">
        <f t="shared" si="117"/>
        <v>0.41495370370370371</v>
      </c>
      <c r="D1085" s="9">
        <f t="shared" si="118"/>
        <v>45165.414953703701</v>
      </c>
      <c r="E1085" s="9" t="str">
        <f t="shared" si="120"/>
        <v>2023-08-27</v>
      </c>
      <c r="F1085" s="10" t="s">
        <v>2528</v>
      </c>
      <c r="G1085" s="10" t="str">
        <f t="shared" si="119"/>
        <v>FAIR-D3_2023-08-27_09-57-32</v>
      </c>
      <c r="H1085" s="10">
        <v>54.311999999999998</v>
      </c>
      <c r="I1085" s="6">
        <v>100109632</v>
      </c>
      <c r="J1085" s="6" t="str">
        <f>IF(OR(COUNTIF(Monitoring!E:E, G1085) &gt; 0, COUNTIF(Monitoring!H:H, G1085) &gt; 0), "yes", "no")</f>
        <v>yes</v>
      </c>
      <c r="K1085" s="81" t="str">
        <f t="shared" si="121"/>
        <v>Z:\FAIR_Device_data\Experiment_AugSep_2023\Video_captures\FAIR-D3\Camera1\2023-08-27\FAIR-D3_2023-08-27_09-57-32.mp4</v>
      </c>
    </row>
    <row r="1086" spans="1:11" ht="14.25" customHeight="1" x14ac:dyDescent="0.25">
      <c r="A1086" s="5" t="str">
        <f t="shared" si="115"/>
        <v>FAIR-D3</v>
      </c>
      <c r="B1086" s="4">
        <f t="shared" si="122"/>
        <v>45165</v>
      </c>
      <c r="C1086" s="9">
        <f t="shared" si="117"/>
        <v>0.41642361111111109</v>
      </c>
      <c r="D1086" s="9">
        <f t="shared" si="118"/>
        <v>45165.41642361111</v>
      </c>
      <c r="E1086" s="9" t="str">
        <f t="shared" si="120"/>
        <v>2023-08-27</v>
      </c>
      <c r="F1086" s="10" t="s">
        <v>2529</v>
      </c>
      <c r="G1086" s="10" t="str">
        <f t="shared" si="119"/>
        <v>FAIR-D3_2023-08-27_09-59-39</v>
      </c>
      <c r="H1086" s="10">
        <v>11.757</v>
      </c>
      <c r="I1086" s="6">
        <v>19996862</v>
      </c>
      <c r="J1086" s="6" t="str">
        <f>IF(OR(COUNTIF(Monitoring!E:E, G1086) &gt; 0, COUNTIF(Monitoring!H:H, G1086) &gt; 0), "yes", "no")</f>
        <v>yes</v>
      </c>
      <c r="K1086" s="81" t="str">
        <f t="shared" si="121"/>
        <v>Z:\FAIR_Device_data\Experiment_AugSep_2023\Video_captures\FAIR-D3\Camera1\2023-08-27\FAIR-D3_2023-08-27_09-59-39.mp4</v>
      </c>
    </row>
    <row r="1087" spans="1:11" ht="14.25" customHeight="1" x14ac:dyDescent="0.25">
      <c r="A1087" s="5" t="str">
        <f t="shared" si="115"/>
        <v>FAIR-D3</v>
      </c>
      <c r="B1087" s="4">
        <f t="shared" si="122"/>
        <v>45165</v>
      </c>
      <c r="C1087" s="9">
        <f t="shared" si="117"/>
        <v>0.43991898148148151</v>
      </c>
      <c r="D1087" s="9">
        <f t="shared" si="118"/>
        <v>45165.439918981479</v>
      </c>
      <c r="E1087" s="9" t="str">
        <f t="shared" si="120"/>
        <v>2023-08-27</v>
      </c>
      <c r="F1087" s="10" t="s">
        <v>2530</v>
      </c>
      <c r="G1087" s="10" t="str">
        <f t="shared" si="119"/>
        <v>FAIR-D3_2023-08-27_10-33-29</v>
      </c>
      <c r="H1087" s="10">
        <v>24.751999999999999</v>
      </c>
      <c r="I1087" s="6">
        <v>47110657</v>
      </c>
      <c r="J1087" s="6" t="str">
        <f>IF(OR(COUNTIF(Monitoring!E:E, G1087) &gt; 0, COUNTIF(Monitoring!H:H, G1087) &gt; 0), "yes", "no")</f>
        <v>yes</v>
      </c>
      <c r="K1087" s="81" t="str">
        <f t="shared" si="121"/>
        <v>Z:\FAIR_Device_data\Experiment_AugSep_2023\Video_captures\FAIR-D3\Camera1\2023-08-27\FAIR-D3_2023-08-27_10-33-29.mp4</v>
      </c>
    </row>
    <row r="1088" spans="1:11" ht="14.25" customHeight="1" x14ac:dyDescent="0.25">
      <c r="A1088" s="5" t="str">
        <f t="shared" si="115"/>
        <v>FAIR-D3</v>
      </c>
      <c r="B1088" s="4">
        <f t="shared" si="122"/>
        <v>45165</v>
      </c>
      <c r="C1088" s="9">
        <f t="shared" si="117"/>
        <v>0.44087962962962962</v>
      </c>
      <c r="D1088" s="9">
        <f t="shared" si="118"/>
        <v>45165.440879629627</v>
      </c>
      <c r="E1088" s="9" t="str">
        <f t="shared" si="120"/>
        <v>2023-08-27</v>
      </c>
      <c r="F1088" s="10" t="s">
        <v>2531</v>
      </c>
      <c r="G1088" s="10" t="str">
        <f t="shared" si="119"/>
        <v>FAIR-D3_2023-08-27_10-34-52</v>
      </c>
      <c r="H1088" s="10">
        <v>15.622999999999999</v>
      </c>
      <c r="I1088" s="6">
        <v>27925435</v>
      </c>
      <c r="J1088" s="6" t="str">
        <f>IF(OR(COUNTIF(Monitoring!E:E, G1088) &gt; 0, COUNTIF(Monitoring!H:H, G1088) &gt; 0), "yes", "no")</f>
        <v>no</v>
      </c>
      <c r="K1088" s="81" t="str">
        <f t="shared" si="121"/>
        <v>Z:\FAIR_Device_data\Experiment_AugSep_2023\Video_captures\FAIR-D3\Camera1\2023-08-27\FAIR-D3_2023-08-27_10-34-52.mp4</v>
      </c>
    </row>
    <row r="1089" spans="1:11" ht="14.25" customHeight="1" x14ac:dyDescent="0.25">
      <c r="A1089" s="5" t="str">
        <f t="shared" si="115"/>
        <v>FAIR-D3</v>
      </c>
      <c r="B1089" s="4">
        <f t="shared" si="122"/>
        <v>45165</v>
      </c>
      <c r="C1089" s="9">
        <f t="shared" si="117"/>
        <v>0.44138888888888889</v>
      </c>
      <c r="D1089" s="9">
        <f t="shared" si="118"/>
        <v>45165.441388888888</v>
      </c>
      <c r="E1089" s="9" t="str">
        <f t="shared" si="120"/>
        <v>2023-08-27</v>
      </c>
      <c r="F1089" s="10" t="s">
        <v>2532</v>
      </c>
      <c r="G1089" s="10" t="str">
        <f t="shared" si="119"/>
        <v>FAIR-D3_2023-08-27_10-35-36</v>
      </c>
      <c r="H1089" s="10">
        <v>40.774999999999999</v>
      </c>
      <c r="I1089" s="6">
        <v>69318761</v>
      </c>
      <c r="J1089" s="6" t="str">
        <f>IF(OR(COUNTIF(Monitoring!E:E, G1089) &gt; 0, COUNTIF(Monitoring!H:H, G1089) &gt; 0), "yes", "no")</f>
        <v>yes</v>
      </c>
      <c r="K1089" s="81" t="str">
        <f t="shared" si="121"/>
        <v>Z:\FAIR_Device_data\Experiment_AugSep_2023\Video_captures\FAIR-D3\Camera1\2023-08-27\FAIR-D3_2023-08-27_10-35-36.mp4</v>
      </c>
    </row>
    <row r="1090" spans="1:11" ht="14.25" customHeight="1" x14ac:dyDescent="0.25">
      <c r="A1090" s="5" t="str">
        <f t="shared" ref="A1090:A1153" si="123">+LEFT(G1090,7)</f>
        <v>FAIR-D3</v>
      </c>
      <c r="B1090" s="4">
        <f t="shared" ref="B1090:B1153" si="124">VALUE(MID(G1090,FIND("_",G1090)+1,10))</f>
        <v>45165</v>
      </c>
      <c r="C1090" s="9">
        <f t="shared" ref="C1090:C1153" si="125">IF(ISBLANK(G1090),"",TIME(LEFT(RIGHT(G1090,8),2),LEFT(RIGHT(G1090,5),2),RIGHT(G1090,2)))</f>
        <v>0.44292824074074072</v>
      </c>
      <c r="D1090" s="9">
        <f t="shared" ref="D1090:D1153" si="126">+B1090+C1090</f>
        <v>45165.442928240744</v>
      </c>
      <c r="E1090" s="9" t="str">
        <f t="shared" si="120"/>
        <v>2023-08-27</v>
      </c>
      <c r="F1090" s="10" t="s">
        <v>2533</v>
      </c>
      <c r="G1090" s="10" t="str">
        <f t="shared" ref="G1090:G1153" si="127">+LEFT(F1090,27)</f>
        <v>FAIR-D3_2023-08-27_10-37-49</v>
      </c>
      <c r="H1090" s="10">
        <v>118.15300000000001</v>
      </c>
      <c r="I1090" s="6">
        <v>225090422</v>
      </c>
      <c r="J1090" s="6" t="str">
        <f>IF(OR(COUNTIF(Monitoring!E:E, G1090) &gt; 0, COUNTIF(Monitoring!H:H, G1090) &gt; 0), "yes", "no")</f>
        <v>yes</v>
      </c>
      <c r="K1090" s="81" t="str">
        <f t="shared" si="121"/>
        <v>Z:\FAIR_Device_data\Experiment_AugSep_2023\Video_captures\FAIR-D3\Camera1\2023-08-27\FAIR-D3_2023-08-27_10-37-49.mp4</v>
      </c>
    </row>
    <row r="1091" spans="1:11" ht="14.25" customHeight="1" x14ac:dyDescent="0.25">
      <c r="A1091" s="5" t="str">
        <f t="shared" si="123"/>
        <v>FAIR-D3</v>
      </c>
      <c r="B1091" s="4">
        <f t="shared" si="124"/>
        <v>45165</v>
      </c>
      <c r="C1091" s="9">
        <f t="shared" si="125"/>
        <v>0.44549768518518518</v>
      </c>
      <c r="D1091" s="9">
        <f t="shared" si="126"/>
        <v>45165.445497685185</v>
      </c>
      <c r="E1091" s="9" t="str">
        <f t="shared" ref="E1091:E1154" si="128">+_xlfn.CONCAT(YEAR(B1091),"-",TEXT(MONTH(B1091),"00"),"-",TEXT(DAY(B1091),"00"))</f>
        <v>2023-08-27</v>
      </c>
      <c r="F1091" s="10" t="s">
        <v>2534</v>
      </c>
      <c r="G1091" s="10" t="str">
        <f t="shared" si="127"/>
        <v>FAIR-D3_2023-08-27_10-41-31</v>
      </c>
      <c r="H1091" s="10">
        <v>11.896000000000001</v>
      </c>
      <c r="I1091" s="6">
        <v>20292226</v>
      </c>
      <c r="J1091" s="6" t="str">
        <f>IF(OR(COUNTIF(Monitoring!E:E, G1091) &gt; 0, COUNTIF(Monitoring!H:H, G1091) &gt; 0), "yes", "no")</f>
        <v>yes</v>
      </c>
      <c r="K1091" s="81" t="str">
        <f t="shared" ref="K1091:K1154" si="129">HYPERLINK(_xlfn.CONCAT("Z:\FAIR_Device_data\Experiment_AugSep_2023","\","Video_captures","\",A1091,"\","Camera1","\",E1091,"\",F1091))</f>
        <v>Z:\FAIR_Device_data\Experiment_AugSep_2023\Video_captures\FAIR-D3\Camera1\2023-08-27\FAIR-D3_2023-08-27_10-41-31.mp4</v>
      </c>
    </row>
    <row r="1092" spans="1:11" ht="14.25" customHeight="1" x14ac:dyDescent="0.25">
      <c r="A1092" s="5" t="str">
        <f t="shared" si="123"/>
        <v>FAIR-D3</v>
      </c>
      <c r="B1092" s="4">
        <f t="shared" si="124"/>
        <v>45165</v>
      </c>
      <c r="C1092" s="9">
        <f t="shared" si="125"/>
        <v>0.44692129629629629</v>
      </c>
      <c r="D1092" s="9">
        <f t="shared" si="126"/>
        <v>45165.446921296294</v>
      </c>
      <c r="E1092" s="9" t="str">
        <f t="shared" si="128"/>
        <v>2023-08-27</v>
      </c>
      <c r="F1092" s="10" t="s">
        <v>2535</v>
      </c>
      <c r="G1092" s="10" t="str">
        <f t="shared" si="127"/>
        <v>FAIR-D3_2023-08-27_10-43-34</v>
      </c>
      <c r="H1092" s="10">
        <v>15.827999999999999</v>
      </c>
      <c r="I1092" s="6">
        <v>28538726</v>
      </c>
      <c r="J1092" s="6" t="str">
        <f>IF(OR(COUNTIF(Monitoring!E:E, G1092) &gt; 0, COUNTIF(Monitoring!H:H, G1092) &gt; 0), "yes", "no")</f>
        <v>no</v>
      </c>
      <c r="K1092" s="81" t="str">
        <f t="shared" si="129"/>
        <v>Z:\FAIR_Device_data\Experiment_AugSep_2023\Video_captures\FAIR-D3\Camera1\2023-08-27\FAIR-D3_2023-08-27_10-43-34.mp4</v>
      </c>
    </row>
    <row r="1093" spans="1:11" ht="14.25" customHeight="1" x14ac:dyDescent="0.25">
      <c r="A1093" s="5" t="str">
        <f t="shared" si="123"/>
        <v>FAIR-D3</v>
      </c>
      <c r="B1093" s="4">
        <f t="shared" si="124"/>
        <v>45165</v>
      </c>
      <c r="C1093" s="9">
        <f t="shared" si="125"/>
        <v>0.44744212962962965</v>
      </c>
      <c r="D1093" s="9">
        <f t="shared" si="126"/>
        <v>45165.447442129633</v>
      </c>
      <c r="E1093" s="9" t="str">
        <f t="shared" si="128"/>
        <v>2023-08-27</v>
      </c>
      <c r="F1093" s="10" t="s">
        <v>2536</v>
      </c>
      <c r="G1093" s="10" t="str">
        <f t="shared" si="127"/>
        <v>FAIR-D3_2023-08-27_10-44-19</v>
      </c>
      <c r="H1093" s="10">
        <v>13.159000000000001</v>
      </c>
      <c r="I1093" s="6">
        <v>20982770</v>
      </c>
      <c r="J1093" s="6" t="str">
        <f>IF(OR(COUNTIF(Monitoring!E:E, G1093) &gt; 0, COUNTIF(Monitoring!H:H, G1093) &gt; 0), "yes", "no")</f>
        <v>no</v>
      </c>
      <c r="K1093" s="81" t="str">
        <f t="shared" si="129"/>
        <v>Z:\FAIR_Device_data\Experiment_AugSep_2023\Video_captures\FAIR-D3\Camera1\2023-08-27\FAIR-D3_2023-08-27_10-44-19.mp4</v>
      </c>
    </row>
    <row r="1094" spans="1:11" ht="14.25" customHeight="1" x14ac:dyDescent="0.25">
      <c r="A1094" s="5" t="str">
        <f t="shared" si="123"/>
        <v>FAIR-D3</v>
      </c>
      <c r="B1094" s="4">
        <f t="shared" si="124"/>
        <v>45165</v>
      </c>
      <c r="C1094" s="9">
        <f t="shared" si="125"/>
        <v>0.44850694444444444</v>
      </c>
      <c r="D1094" s="9">
        <f t="shared" si="126"/>
        <v>45165.448506944442</v>
      </c>
      <c r="E1094" s="9" t="str">
        <f t="shared" si="128"/>
        <v>2023-08-27</v>
      </c>
      <c r="F1094" s="10" t="s">
        <v>2537</v>
      </c>
      <c r="G1094" s="10" t="str">
        <f t="shared" si="127"/>
        <v>FAIR-D3_2023-08-27_10-45-51</v>
      </c>
      <c r="H1094" s="10">
        <v>65.855999999999995</v>
      </c>
      <c r="I1094" s="6">
        <v>120912833</v>
      </c>
      <c r="J1094" s="6" t="str">
        <f>IF(OR(COUNTIF(Monitoring!E:E, G1094) &gt; 0, COUNTIF(Monitoring!H:H, G1094) &gt; 0), "yes", "no")</f>
        <v>no</v>
      </c>
      <c r="K1094" s="81" t="str">
        <f t="shared" si="129"/>
        <v>Z:\FAIR_Device_data\Experiment_AugSep_2023\Video_captures\FAIR-D3\Camera1\2023-08-27\FAIR-D3_2023-08-27_10-45-51.mp4</v>
      </c>
    </row>
    <row r="1095" spans="1:11" ht="14.25" customHeight="1" x14ac:dyDescent="0.25">
      <c r="A1095" s="5" t="str">
        <f t="shared" si="123"/>
        <v>FAIR-D3</v>
      </c>
      <c r="B1095" s="4">
        <f t="shared" si="124"/>
        <v>45165</v>
      </c>
      <c r="C1095" s="9">
        <f t="shared" si="125"/>
        <v>0.44989583333333333</v>
      </c>
      <c r="D1095" s="9">
        <f t="shared" si="126"/>
        <v>45165.449895833335</v>
      </c>
      <c r="E1095" s="9" t="str">
        <f t="shared" si="128"/>
        <v>2023-08-27</v>
      </c>
      <c r="F1095" s="10" t="s">
        <v>2538</v>
      </c>
      <c r="G1095" s="10" t="str">
        <f t="shared" si="127"/>
        <v>FAIR-D3_2023-08-27_10-47-51</v>
      </c>
      <c r="H1095" s="10">
        <v>46.433999999999997</v>
      </c>
      <c r="I1095" s="6">
        <v>84802870</v>
      </c>
      <c r="J1095" s="6" t="str">
        <f>IF(OR(COUNTIF(Monitoring!E:E, G1095) &gt; 0, COUNTIF(Monitoring!H:H, G1095) &gt; 0), "yes", "no")</f>
        <v>yes</v>
      </c>
      <c r="K1095" s="81" t="str">
        <f t="shared" si="129"/>
        <v>Z:\FAIR_Device_data\Experiment_AugSep_2023\Video_captures\FAIR-D3\Camera1\2023-08-27\FAIR-D3_2023-08-27_10-47-51.mp4</v>
      </c>
    </row>
    <row r="1096" spans="1:11" ht="14.25" customHeight="1" x14ac:dyDescent="0.25">
      <c r="A1096" s="5" t="str">
        <f t="shared" si="123"/>
        <v>FAIR-D3</v>
      </c>
      <c r="B1096" s="4">
        <f t="shared" si="124"/>
        <v>45165</v>
      </c>
      <c r="C1096" s="9">
        <f t="shared" si="125"/>
        <v>0.45336805555555554</v>
      </c>
      <c r="D1096" s="9">
        <f t="shared" si="126"/>
        <v>45165.453368055554</v>
      </c>
      <c r="E1096" s="9" t="str">
        <f t="shared" si="128"/>
        <v>2023-08-27</v>
      </c>
      <c r="F1096" s="10" t="s">
        <v>2539</v>
      </c>
      <c r="G1096" s="10" t="str">
        <f t="shared" si="127"/>
        <v>FAIR-D3_2023-08-27_10-52-51</v>
      </c>
      <c r="H1096" s="10">
        <v>24.239000000000001</v>
      </c>
      <c r="I1096" s="6">
        <v>41434842</v>
      </c>
      <c r="J1096" s="6" t="str">
        <f>IF(OR(COUNTIF(Monitoring!E:E, G1096) &gt; 0, COUNTIF(Monitoring!H:H, G1096) &gt; 0), "yes", "no")</f>
        <v>no</v>
      </c>
      <c r="K1096" s="81" t="str">
        <f t="shared" si="129"/>
        <v>Z:\FAIR_Device_data\Experiment_AugSep_2023\Video_captures\FAIR-D3\Camera1\2023-08-27\FAIR-D3_2023-08-27_10-52-51.mp4</v>
      </c>
    </row>
    <row r="1097" spans="1:11" ht="14.25" customHeight="1" x14ac:dyDescent="0.25">
      <c r="A1097" s="5" t="str">
        <f t="shared" si="123"/>
        <v>FAIR-D3</v>
      </c>
      <c r="B1097" s="4">
        <f t="shared" si="124"/>
        <v>45165</v>
      </c>
      <c r="C1097" s="9">
        <f t="shared" si="125"/>
        <v>0.45893518518518517</v>
      </c>
      <c r="D1097" s="9">
        <f t="shared" si="126"/>
        <v>45165.458935185183</v>
      </c>
      <c r="E1097" s="9" t="str">
        <f t="shared" si="128"/>
        <v>2023-08-27</v>
      </c>
      <c r="F1097" s="10" t="s">
        <v>2540</v>
      </c>
      <c r="G1097" s="10" t="str">
        <f t="shared" si="127"/>
        <v>FAIR-D3_2023-08-27_11-00-52</v>
      </c>
      <c r="H1097" s="10">
        <v>11.702999999999999</v>
      </c>
      <c r="I1097" s="6">
        <v>19975665</v>
      </c>
      <c r="J1097" s="6" t="str">
        <f>IF(OR(COUNTIF(Monitoring!E:E, G1097) &gt; 0, COUNTIF(Monitoring!H:H, G1097) &gt; 0), "yes", "no")</f>
        <v>no</v>
      </c>
      <c r="K1097" s="81" t="str">
        <f t="shared" si="129"/>
        <v>Z:\FAIR_Device_data\Experiment_AugSep_2023\Video_captures\FAIR-D3\Camera1\2023-08-27\FAIR-D3_2023-08-27_11-00-52.mp4</v>
      </c>
    </row>
    <row r="1098" spans="1:11" ht="14.25" customHeight="1" x14ac:dyDescent="0.25">
      <c r="A1098" s="5" t="str">
        <f t="shared" si="123"/>
        <v>FAIR-D3</v>
      </c>
      <c r="B1098" s="4">
        <f t="shared" si="124"/>
        <v>45165</v>
      </c>
      <c r="C1098" s="9">
        <f t="shared" si="125"/>
        <v>0.45947916666666666</v>
      </c>
      <c r="D1098" s="9">
        <f t="shared" si="126"/>
        <v>45165.459479166668</v>
      </c>
      <c r="E1098" s="9" t="str">
        <f t="shared" si="128"/>
        <v>2023-08-27</v>
      </c>
      <c r="F1098" s="10" t="s">
        <v>2541</v>
      </c>
      <c r="G1098" s="10" t="str">
        <f t="shared" si="127"/>
        <v>FAIR-D3_2023-08-27_11-01-39</v>
      </c>
      <c r="H1098" s="10">
        <v>12.45</v>
      </c>
      <c r="I1098" s="6">
        <v>21437239</v>
      </c>
      <c r="J1098" s="6" t="str">
        <f>IF(OR(COUNTIF(Monitoring!E:E, G1098) &gt; 0, COUNTIF(Monitoring!H:H, G1098) &gt; 0), "yes", "no")</f>
        <v>no</v>
      </c>
      <c r="K1098" s="81" t="str">
        <f t="shared" si="129"/>
        <v>Z:\FAIR_Device_data\Experiment_AugSep_2023\Video_captures\FAIR-D3\Camera1\2023-08-27\FAIR-D3_2023-08-27_11-01-39.mp4</v>
      </c>
    </row>
    <row r="1099" spans="1:11" ht="14.25" customHeight="1" x14ac:dyDescent="0.25">
      <c r="A1099" s="5" t="str">
        <f t="shared" si="123"/>
        <v>FAIR-D3</v>
      </c>
      <c r="B1099" s="4">
        <f t="shared" si="124"/>
        <v>45165</v>
      </c>
      <c r="C1099" s="9">
        <f t="shared" si="125"/>
        <v>0.46244212962962961</v>
      </c>
      <c r="D1099" s="9">
        <f t="shared" si="126"/>
        <v>45165.462442129632</v>
      </c>
      <c r="E1099" s="9" t="str">
        <f t="shared" si="128"/>
        <v>2023-08-27</v>
      </c>
      <c r="F1099" s="10" t="s">
        <v>2542</v>
      </c>
      <c r="G1099" s="10" t="str">
        <f t="shared" si="127"/>
        <v>FAIR-D3_2023-08-27_11-05-55</v>
      </c>
      <c r="H1099" s="10">
        <v>15.957000000000001</v>
      </c>
      <c r="I1099" s="6">
        <v>28912445</v>
      </c>
      <c r="J1099" s="6" t="str">
        <f>IF(OR(COUNTIF(Monitoring!E:E, G1099) &gt; 0, COUNTIF(Monitoring!H:H, G1099) &gt; 0), "yes", "no")</f>
        <v>yes</v>
      </c>
      <c r="K1099" s="81" t="str">
        <f t="shared" si="129"/>
        <v>Z:\FAIR_Device_data\Experiment_AugSep_2023\Video_captures\FAIR-D3\Camera1\2023-08-27\FAIR-D3_2023-08-27_11-05-55.mp4</v>
      </c>
    </row>
    <row r="1100" spans="1:11" ht="14.25" customHeight="1" x14ac:dyDescent="0.25">
      <c r="A1100" s="5" t="str">
        <f t="shared" si="123"/>
        <v>FAIR-D3</v>
      </c>
      <c r="B1100" s="4">
        <f t="shared" si="124"/>
        <v>45165</v>
      </c>
      <c r="C1100" s="9">
        <f t="shared" si="125"/>
        <v>0.46780092592592593</v>
      </c>
      <c r="D1100" s="9">
        <f t="shared" si="126"/>
        <v>45165.467800925922</v>
      </c>
      <c r="E1100" s="9" t="str">
        <f t="shared" si="128"/>
        <v>2023-08-27</v>
      </c>
      <c r="F1100" s="10" t="s">
        <v>2543</v>
      </c>
      <c r="G1100" s="10" t="str">
        <f t="shared" si="127"/>
        <v>FAIR-D3_2023-08-27_11-13-38</v>
      </c>
      <c r="H1100" s="10">
        <v>98.85</v>
      </c>
      <c r="I1100" s="6">
        <v>188063041</v>
      </c>
      <c r="J1100" s="6" t="str">
        <f>IF(OR(COUNTIF(Monitoring!E:E, G1100) &gt; 0, COUNTIF(Monitoring!H:H, G1100) &gt; 0), "yes", "no")</f>
        <v>yes</v>
      </c>
      <c r="K1100" s="81" t="str">
        <f t="shared" si="129"/>
        <v>Z:\FAIR_Device_data\Experiment_AugSep_2023\Video_captures\FAIR-D3\Camera1\2023-08-27\FAIR-D3_2023-08-27_11-13-38.mp4</v>
      </c>
    </row>
    <row r="1101" spans="1:11" ht="14.25" customHeight="1" x14ac:dyDescent="0.25">
      <c r="A1101" s="5" t="str">
        <f t="shared" si="123"/>
        <v>FAIR-D3</v>
      </c>
      <c r="B1101" s="4">
        <f t="shared" si="124"/>
        <v>45165</v>
      </c>
      <c r="C1101" s="9">
        <f t="shared" si="125"/>
        <v>0.47197916666666667</v>
      </c>
      <c r="D1101" s="9">
        <f t="shared" si="126"/>
        <v>45165.471979166665</v>
      </c>
      <c r="E1101" s="9" t="str">
        <f t="shared" si="128"/>
        <v>2023-08-27</v>
      </c>
      <c r="F1101" s="10" t="s">
        <v>2544</v>
      </c>
      <c r="G1101" s="10" t="str">
        <f t="shared" si="127"/>
        <v>FAIR-D3_2023-08-27_11-19-39</v>
      </c>
      <c r="H1101" s="10">
        <v>11.635999999999999</v>
      </c>
      <c r="I1101" s="6">
        <v>20007853</v>
      </c>
      <c r="J1101" s="6" t="str">
        <f>IF(OR(COUNTIF(Monitoring!E:E, G1101) &gt; 0, COUNTIF(Monitoring!H:H, G1101) &gt; 0), "yes", "no")</f>
        <v>yes</v>
      </c>
      <c r="K1101" s="81" t="str">
        <f t="shared" si="129"/>
        <v>Z:\FAIR_Device_data\Experiment_AugSep_2023\Video_captures\FAIR-D3\Camera1\2023-08-27\FAIR-D3_2023-08-27_11-19-39.mp4</v>
      </c>
    </row>
    <row r="1102" spans="1:11" ht="14.25" customHeight="1" x14ac:dyDescent="0.25">
      <c r="A1102" s="5" t="str">
        <f t="shared" si="123"/>
        <v>FAIR-D3</v>
      </c>
      <c r="B1102" s="4">
        <f t="shared" si="124"/>
        <v>45165</v>
      </c>
      <c r="C1102" s="9">
        <f t="shared" si="125"/>
        <v>0.4728472222222222</v>
      </c>
      <c r="D1102" s="9">
        <f t="shared" si="126"/>
        <v>45165.47284722222</v>
      </c>
      <c r="E1102" s="9" t="str">
        <f t="shared" si="128"/>
        <v>2023-08-27</v>
      </c>
      <c r="F1102" s="10" t="s">
        <v>2545</v>
      </c>
      <c r="G1102" s="10" t="str">
        <f t="shared" si="127"/>
        <v>FAIR-D3_2023-08-27_11-20-54</v>
      </c>
      <c r="H1102" s="10">
        <v>17.550999999999998</v>
      </c>
      <c r="I1102" s="6">
        <v>32110714</v>
      </c>
      <c r="J1102" s="6" t="str">
        <f>IF(OR(COUNTIF(Monitoring!E:E, G1102) &gt; 0, COUNTIF(Monitoring!H:H, G1102) &gt; 0), "yes", "no")</f>
        <v>yes</v>
      </c>
      <c r="K1102" s="81" t="str">
        <f t="shared" si="129"/>
        <v>Z:\FAIR_Device_data\Experiment_AugSep_2023\Video_captures\FAIR-D3\Camera1\2023-08-27\FAIR-D3_2023-08-27_11-20-54.mp4</v>
      </c>
    </row>
    <row r="1103" spans="1:11" ht="14.25" customHeight="1" x14ac:dyDescent="0.25">
      <c r="A1103" s="5" t="str">
        <f t="shared" si="123"/>
        <v>FAIR-D3</v>
      </c>
      <c r="B1103" s="4">
        <f t="shared" si="124"/>
        <v>45165</v>
      </c>
      <c r="C1103" s="9">
        <f t="shared" si="125"/>
        <v>0.47350694444444447</v>
      </c>
      <c r="D1103" s="9">
        <f t="shared" si="126"/>
        <v>45165.473506944443</v>
      </c>
      <c r="E1103" s="9" t="str">
        <f t="shared" si="128"/>
        <v>2023-08-27</v>
      </c>
      <c r="F1103" s="10" t="s">
        <v>2546</v>
      </c>
      <c r="G1103" s="10" t="str">
        <f t="shared" si="127"/>
        <v>FAIR-D3_2023-08-27_11-21-51</v>
      </c>
      <c r="H1103" s="10">
        <v>21.664999999999999</v>
      </c>
      <c r="I1103" s="6">
        <v>40125221</v>
      </c>
      <c r="J1103" s="6" t="str">
        <f>IF(OR(COUNTIF(Monitoring!E:E, G1103) &gt; 0, COUNTIF(Monitoring!H:H, G1103) &gt; 0), "yes", "no")</f>
        <v>yes</v>
      </c>
      <c r="K1103" s="81" t="str">
        <f t="shared" si="129"/>
        <v>Z:\FAIR_Device_data\Experiment_AugSep_2023\Video_captures\FAIR-D3\Camera1\2023-08-27\FAIR-D3_2023-08-27_11-21-51.mp4</v>
      </c>
    </row>
    <row r="1104" spans="1:11" ht="14.25" customHeight="1" x14ac:dyDescent="0.25">
      <c r="A1104" s="5" t="str">
        <f t="shared" si="123"/>
        <v>FAIR-D3</v>
      </c>
      <c r="B1104" s="4">
        <f t="shared" si="124"/>
        <v>45165</v>
      </c>
      <c r="C1104" s="9">
        <f t="shared" si="125"/>
        <v>0.47805555555555557</v>
      </c>
      <c r="D1104" s="9">
        <f t="shared" si="126"/>
        <v>45165.478055555555</v>
      </c>
      <c r="E1104" s="9" t="str">
        <f t="shared" si="128"/>
        <v>2023-08-27</v>
      </c>
      <c r="F1104" s="10" t="s">
        <v>2547</v>
      </c>
      <c r="G1104" s="10" t="str">
        <f t="shared" si="127"/>
        <v>FAIR-D3_2023-08-27_11-28-24</v>
      </c>
      <c r="H1104" s="10">
        <v>64.194000000000003</v>
      </c>
      <c r="I1104" s="6">
        <v>120132285</v>
      </c>
      <c r="J1104" s="6" t="str">
        <f>IF(OR(COUNTIF(Monitoring!E:E, G1104) &gt; 0, COUNTIF(Monitoring!H:H, G1104) &gt; 0), "yes", "no")</f>
        <v>yes</v>
      </c>
      <c r="K1104" s="81" t="str">
        <f t="shared" si="129"/>
        <v>Z:\FAIR_Device_data\Experiment_AugSep_2023\Video_captures\FAIR-D3\Camera1\2023-08-27\FAIR-D3_2023-08-27_11-28-24.mp4</v>
      </c>
    </row>
    <row r="1105" spans="1:11" ht="14.25" customHeight="1" x14ac:dyDescent="0.25">
      <c r="A1105" s="5" t="str">
        <f t="shared" si="123"/>
        <v>FAIR-D3</v>
      </c>
      <c r="B1105" s="4">
        <f t="shared" si="124"/>
        <v>45165</v>
      </c>
      <c r="C1105" s="9">
        <f t="shared" si="125"/>
        <v>0.48784722222222221</v>
      </c>
      <c r="D1105" s="9">
        <f t="shared" si="126"/>
        <v>45165.487847222219</v>
      </c>
      <c r="E1105" s="9" t="str">
        <f t="shared" si="128"/>
        <v>2023-08-27</v>
      </c>
      <c r="F1105" s="10" t="s">
        <v>2548</v>
      </c>
      <c r="G1105" s="10" t="str">
        <f t="shared" si="127"/>
        <v>FAIR-D3_2023-08-27_11-42-30</v>
      </c>
      <c r="H1105" s="10">
        <v>234.05799999999999</v>
      </c>
      <c r="I1105" s="6">
        <v>459674064</v>
      </c>
      <c r="J1105" s="6" t="str">
        <f>IF(OR(COUNTIF(Monitoring!E:E, G1105) &gt; 0, COUNTIF(Monitoring!H:H, G1105) &gt; 0), "yes", "no")</f>
        <v>yes</v>
      </c>
      <c r="K1105" s="81" t="str">
        <f t="shared" si="129"/>
        <v>Z:\FAIR_Device_data\Experiment_AugSep_2023\Video_captures\FAIR-D3\Camera1\2023-08-27\FAIR-D3_2023-08-27_11-42-30.mp4</v>
      </c>
    </row>
    <row r="1106" spans="1:11" ht="14.25" customHeight="1" x14ac:dyDescent="0.25">
      <c r="A1106" s="5" t="str">
        <f t="shared" si="123"/>
        <v>FAIR-D3</v>
      </c>
      <c r="B1106" s="4">
        <f t="shared" si="124"/>
        <v>45165</v>
      </c>
      <c r="C1106" s="9">
        <f t="shared" si="125"/>
        <v>0.49474537037037036</v>
      </c>
      <c r="D1106" s="9">
        <f t="shared" si="126"/>
        <v>45165.494745370372</v>
      </c>
      <c r="E1106" s="9" t="str">
        <f t="shared" si="128"/>
        <v>2023-08-27</v>
      </c>
      <c r="F1106" s="10" t="s">
        <v>2549</v>
      </c>
      <c r="G1106" s="10" t="str">
        <f t="shared" si="127"/>
        <v>FAIR-D3_2023-08-27_11-52-26</v>
      </c>
      <c r="H1106" s="10">
        <v>38.866999999999997</v>
      </c>
      <c r="I1106" s="6">
        <v>66371152</v>
      </c>
      <c r="J1106" s="6" t="str">
        <f>IF(OR(COUNTIF(Monitoring!E:E, G1106) &gt; 0, COUNTIF(Monitoring!H:H, G1106) &gt; 0), "yes", "no")</f>
        <v>yes</v>
      </c>
      <c r="K1106" s="81" t="str">
        <f t="shared" si="129"/>
        <v>Z:\FAIR_Device_data\Experiment_AugSep_2023\Video_captures\FAIR-D3\Camera1\2023-08-27\FAIR-D3_2023-08-27_11-52-26.mp4</v>
      </c>
    </row>
    <row r="1107" spans="1:11" ht="14.25" customHeight="1" x14ac:dyDescent="0.25">
      <c r="A1107" s="5" t="str">
        <f t="shared" si="123"/>
        <v>FAIR-D3</v>
      </c>
      <c r="B1107" s="4">
        <f t="shared" si="124"/>
        <v>45165</v>
      </c>
      <c r="C1107" s="9">
        <f t="shared" si="125"/>
        <v>0.50232638888888892</v>
      </c>
      <c r="D1107" s="9">
        <f t="shared" si="126"/>
        <v>45165.502326388887</v>
      </c>
      <c r="E1107" s="9" t="str">
        <f t="shared" si="128"/>
        <v>2023-08-27</v>
      </c>
      <c r="F1107" s="10" t="s">
        <v>2550</v>
      </c>
      <c r="G1107" s="10" t="str">
        <f t="shared" si="127"/>
        <v>FAIR-D3_2023-08-27_12-03-21</v>
      </c>
      <c r="H1107" s="10">
        <v>15.057</v>
      </c>
      <c r="I1107" s="6">
        <v>26059176</v>
      </c>
      <c r="J1107" s="6" t="str">
        <f>IF(OR(COUNTIF(Monitoring!E:E, G1107) &gt; 0, COUNTIF(Monitoring!H:H, G1107) &gt; 0), "yes", "no")</f>
        <v>yes</v>
      </c>
      <c r="K1107" s="81" t="str">
        <f t="shared" si="129"/>
        <v>Z:\FAIR_Device_data\Experiment_AugSep_2023\Video_captures\FAIR-D3\Camera1\2023-08-27\FAIR-D3_2023-08-27_12-03-21.mp4</v>
      </c>
    </row>
    <row r="1108" spans="1:11" ht="14.25" customHeight="1" x14ac:dyDescent="0.25">
      <c r="A1108" s="5" t="str">
        <f t="shared" si="123"/>
        <v>FAIR-D3</v>
      </c>
      <c r="B1108" s="4">
        <f t="shared" si="124"/>
        <v>45165</v>
      </c>
      <c r="C1108" s="9">
        <f t="shared" si="125"/>
        <v>0.51031249999999995</v>
      </c>
      <c r="D1108" s="9">
        <f t="shared" si="126"/>
        <v>45165.510312500002</v>
      </c>
      <c r="E1108" s="9" t="str">
        <f t="shared" si="128"/>
        <v>2023-08-27</v>
      </c>
      <c r="F1108" s="10" t="s">
        <v>2551</v>
      </c>
      <c r="G1108" s="10" t="str">
        <f t="shared" si="127"/>
        <v>FAIR-D3_2023-08-27_12-14-51</v>
      </c>
      <c r="H1108" s="10">
        <v>12.951000000000001</v>
      </c>
      <c r="I1108" s="6">
        <v>22238493</v>
      </c>
      <c r="J1108" s="6" t="str">
        <f>IF(OR(COUNTIF(Monitoring!E:E, G1108) &gt; 0, COUNTIF(Monitoring!H:H, G1108) &gt; 0), "yes", "no")</f>
        <v>no</v>
      </c>
      <c r="K1108" s="81" t="str">
        <f t="shared" si="129"/>
        <v>Z:\FAIR_Device_data\Experiment_AugSep_2023\Video_captures\FAIR-D3\Camera1\2023-08-27\FAIR-D3_2023-08-27_12-14-51.mp4</v>
      </c>
    </row>
    <row r="1109" spans="1:11" ht="14.25" customHeight="1" x14ac:dyDescent="0.25">
      <c r="A1109" s="5" t="str">
        <f t="shared" si="123"/>
        <v>FAIR-D3</v>
      </c>
      <c r="B1109" s="4">
        <f t="shared" si="124"/>
        <v>45165</v>
      </c>
      <c r="C1109" s="9">
        <f t="shared" si="125"/>
        <v>0.51157407407407407</v>
      </c>
      <c r="D1109" s="9">
        <f t="shared" si="126"/>
        <v>45165.511574074073</v>
      </c>
      <c r="E1109" s="9" t="str">
        <f t="shared" si="128"/>
        <v>2023-08-27</v>
      </c>
      <c r="F1109" s="10" t="s">
        <v>2552</v>
      </c>
      <c r="G1109" s="10" t="str">
        <f t="shared" si="127"/>
        <v>FAIR-D3_2023-08-27_12-16-40</v>
      </c>
      <c r="H1109" s="10">
        <v>34.262999999999998</v>
      </c>
      <c r="I1109" s="6">
        <v>61184649</v>
      </c>
      <c r="J1109" s="6" t="str">
        <f>IF(OR(COUNTIF(Monitoring!E:E, G1109) &gt; 0, COUNTIF(Monitoring!H:H, G1109) &gt; 0), "yes", "no")</f>
        <v>yes</v>
      </c>
      <c r="K1109" s="81" t="str">
        <f t="shared" si="129"/>
        <v>Z:\FAIR_Device_data\Experiment_AugSep_2023\Video_captures\FAIR-D3\Camera1\2023-08-27\FAIR-D3_2023-08-27_12-16-40.mp4</v>
      </c>
    </row>
    <row r="1110" spans="1:11" ht="14.25" customHeight="1" x14ac:dyDescent="0.25">
      <c r="A1110" s="5" t="str">
        <f t="shared" si="123"/>
        <v>FAIR-D3</v>
      </c>
      <c r="B1110" s="4">
        <f t="shared" si="124"/>
        <v>45165</v>
      </c>
      <c r="C1110" s="9">
        <f t="shared" si="125"/>
        <v>0.51356481481481486</v>
      </c>
      <c r="D1110" s="9">
        <f t="shared" si="126"/>
        <v>45165.513564814813</v>
      </c>
      <c r="E1110" s="9" t="str">
        <f t="shared" si="128"/>
        <v>2023-08-27</v>
      </c>
      <c r="F1110" s="10" t="s">
        <v>2553</v>
      </c>
      <c r="G1110" s="10" t="str">
        <f t="shared" si="127"/>
        <v>FAIR-D3_2023-08-27_12-19-32</v>
      </c>
      <c r="H1110" s="10">
        <v>12.114000000000001</v>
      </c>
      <c r="I1110" s="6">
        <v>20112865</v>
      </c>
      <c r="J1110" s="6" t="str">
        <f>IF(OR(COUNTIF(Monitoring!E:E, G1110) &gt; 0, COUNTIF(Monitoring!H:H, G1110) &gt; 0), "yes", "no")</f>
        <v>no</v>
      </c>
      <c r="K1110" s="81" t="str">
        <f t="shared" si="129"/>
        <v>Z:\FAIR_Device_data\Experiment_AugSep_2023\Video_captures\FAIR-D3\Camera1\2023-08-27\FAIR-D3_2023-08-27_12-19-32.mp4</v>
      </c>
    </row>
    <row r="1111" spans="1:11" ht="14.25" customHeight="1" x14ac:dyDescent="0.25">
      <c r="A1111" s="5" t="str">
        <f t="shared" si="123"/>
        <v>FAIR-D3</v>
      </c>
      <c r="B1111" s="4">
        <f t="shared" si="124"/>
        <v>45165</v>
      </c>
      <c r="C1111" s="9">
        <f t="shared" si="125"/>
        <v>0.51495370370370375</v>
      </c>
      <c r="D1111" s="9">
        <f t="shared" si="126"/>
        <v>45165.514953703707</v>
      </c>
      <c r="E1111" s="9" t="str">
        <f t="shared" si="128"/>
        <v>2023-08-27</v>
      </c>
      <c r="F1111" s="10" t="s">
        <v>2554</v>
      </c>
      <c r="G1111" s="10" t="str">
        <f t="shared" si="127"/>
        <v>FAIR-D3_2023-08-27_12-21-32</v>
      </c>
      <c r="H1111" s="10">
        <v>16.512</v>
      </c>
      <c r="I1111" s="6">
        <v>28108970</v>
      </c>
      <c r="J1111" s="6" t="str">
        <f>IF(OR(COUNTIF(Monitoring!E:E, G1111) &gt; 0, COUNTIF(Monitoring!H:H, G1111) &gt; 0), "yes", "no")</f>
        <v>yes</v>
      </c>
      <c r="K1111" s="81" t="str">
        <f t="shared" si="129"/>
        <v>Z:\FAIR_Device_data\Experiment_AugSep_2023\Video_captures\FAIR-D3\Camera1\2023-08-27\FAIR-D3_2023-08-27_12-21-32.mp4</v>
      </c>
    </row>
    <row r="1112" spans="1:11" ht="14.25" customHeight="1" x14ac:dyDescent="0.25">
      <c r="A1112" s="5" t="str">
        <f t="shared" si="123"/>
        <v>FAIR-D3</v>
      </c>
      <c r="B1112" s="4">
        <f t="shared" si="124"/>
        <v>45165</v>
      </c>
      <c r="C1112" s="9">
        <f t="shared" si="125"/>
        <v>0.51670138888888884</v>
      </c>
      <c r="D1112" s="9">
        <f t="shared" si="126"/>
        <v>45165.516701388886</v>
      </c>
      <c r="E1112" s="9" t="str">
        <f t="shared" si="128"/>
        <v>2023-08-27</v>
      </c>
      <c r="F1112" s="10" t="s">
        <v>2555</v>
      </c>
      <c r="G1112" s="10" t="str">
        <f t="shared" si="127"/>
        <v>FAIR-D3_2023-08-27_12-24-03</v>
      </c>
      <c r="H1112" s="10">
        <v>45.518000000000001</v>
      </c>
      <c r="I1112" s="6">
        <v>87075663</v>
      </c>
      <c r="J1112" s="6" t="str">
        <f>IF(OR(COUNTIF(Monitoring!E:E, G1112) &gt; 0, COUNTIF(Monitoring!H:H, G1112) &gt; 0), "yes", "no")</f>
        <v>yes</v>
      </c>
      <c r="K1112" s="81" t="str">
        <f t="shared" si="129"/>
        <v>Z:\FAIR_Device_data\Experiment_AugSep_2023\Video_captures\FAIR-D3\Camera1\2023-08-27\FAIR-D3_2023-08-27_12-24-03.mp4</v>
      </c>
    </row>
    <row r="1113" spans="1:11" ht="14.25" customHeight="1" x14ac:dyDescent="0.25">
      <c r="A1113" s="5" t="str">
        <f t="shared" si="123"/>
        <v>FAIR-D3</v>
      </c>
      <c r="B1113" s="4">
        <f t="shared" si="124"/>
        <v>45165</v>
      </c>
      <c r="C1113" s="9">
        <f t="shared" si="125"/>
        <v>0.51993055555555556</v>
      </c>
      <c r="D1113" s="9">
        <f t="shared" si="126"/>
        <v>45165.519930555558</v>
      </c>
      <c r="E1113" s="9" t="str">
        <f t="shared" si="128"/>
        <v>2023-08-27</v>
      </c>
      <c r="F1113" s="10" t="s">
        <v>2556</v>
      </c>
      <c r="G1113" s="10" t="str">
        <f t="shared" si="127"/>
        <v>FAIR-D3_2023-08-27_12-28-42</v>
      </c>
      <c r="H1113" s="10">
        <v>52.701000000000001</v>
      </c>
      <c r="I1113" s="6">
        <v>97811010</v>
      </c>
      <c r="J1113" s="6" t="str">
        <f>IF(OR(COUNTIF(Monitoring!E:E, G1113) &gt; 0, COUNTIF(Monitoring!H:H, G1113) &gt; 0), "yes", "no")</f>
        <v>yes</v>
      </c>
      <c r="K1113" s="81" t="str">
        <f t="shared" si="129"/>
        <v>Z:\FAIR_Device_data\Experiment_AugSep_2023\Video_captures\FAIR-D3\Camera1\2023-08-27\FAIR-D3_2023-08-27_12-28-42.mp4</v>
      </c>
    </row>
    <row r="1114" spans="1:11" ht="14.25" customHeight="1" x14ac:dyDescent="0.25">
      <c r="A1114" s="5" t="str">
        <f t="shared" si="123"/>
        <v>FAIR-D3</v>
      </c>
      <c r="B1114" s="4">
        <f t="shared" si="124"/>
        <v>45165</v>
      </c>
      <c r="C1114" s="9">
        <f t="shared" si="125"/>
        <v>0.5332175925925926</v>
      </c>
      <c r="D1114" s="9">
        <f t="shared" si="126"/>
        <v>45165.533217592594</v>
      </c>
      <c r="E1114" s="9" t="str">
        <f t="shared" si="128"/>
        <v>2023-08-27</v>
      </c>
      <c r="F1114" s="10" t="s">
        <v>2557</v>
      </c>
      <c r="G1114" s="10" t="str">
        <f t="shared" si="127"/>
        <v>FAIR-D3_2023-08-27_12-47-50</v>
      </c>
      <c r="H1114" s="10">
        <v>87.534999999999997</v>
      </c>
      <c r="I1114" s="6">
        <v>171163256</v>
      </c>
      <c r="J1114" s="6" t="str">
        <f>IF(OR(COUNTIF(Monitoring!E:E, G1114) &gt; 0, COUNTIF(Monitoring!H:H, G1114) &gt; 0), "yes", "no")</f>
        <v>yes</v>
      </c>
      <c r="K1114" s="81" t="str">
        <f t="shared" si="129"/>
        <v>Z:\FAIR_Device_data\Experiment_AugSep_2023\Video_captures\FAIR-D3\Camera1\2023-08-27\FAIR-D3_2023-08-27_12-47-50.mp4</v>
      </c>
    </row>
    <row r="1115" spans="1:11" ht="14.25" customHeight="1" x14ac:dyDescent="0.25">
      <c r="A1115" s="5" t="str">
        <f t="shared" si="123"/>
        <v>FAIR-D3</v>
      </c>
      <c r="B1115" s="4">
        <f t="shared" si="124"/>
        <v>45165</v>
      </c>
      <c r="C1115" s="9">
        <f t="shared" si="125"/>
        <v>0.55598379629629635</v>
      </c>
      <c r="D1115" s="9">
        <f t="shared" si="126"/>
        <v>45165.555983796294</v>
      </c>
      <c r="E1115" s="9" t="str">
        <f t="shared" si="128"/>
        <v>2023-08-27</v>
      </c>
      <c r="F1115" s="10" t="s">
        <v>2558</v>
      </c>
      <c r="G1115" s="10" t="str">
        <f t="shared" si="127"/>
        <v>FAIR-D3_2023-08-27_13-20-37</v>
      </c>
      <c r="H1115" s="10">
        <v>26.989000000000001</v>
      </c>
      <c r="I1115" s="6">
        <v>49208010</v>
      </c>
      <c r="J1115" s="6" t="str">
        <f>IF(OR(COUNTIF(Monitoring!E:E, G1115) &gt; 0, COUNTIF(Monitoring!H:H, G1115) &gt; 0), "yes", "no")</f>
        <v>yes</v>
      </c>
      <c r="K1115" s="81" t="str">
        <f t="shared" si="129"/>
        <v>Z:\FAIR_Device_data\Experiment_AugSep_2023\Video_captures\FAIR-D3\Camera1\2023-08-27\FAIR-D3_2023-08-27_13-20-37.mp4</v>
      </c>
    </row>
    <row r="1116" spans="1:11" ht="14.25" customHeight="1" x14ac:dyDescent="0.25">
      <c r="A1116" s="5" t="str">
        <f t="shared" si="123"/>
        <v>FAIR-D3</v>
      </c>
      <c r="B1116" s="4">
        <f t="shared" si="124"/>
        <v>45165</v>
      </c>
      <c r="C1116" s="9">
        <f t="shared" si="125"/>
        <v>0.56033564814814818</v>
      </c>
      <c r="D1116" s="9">
        <f t="shared" si="126"/>
        <v>45165.560335648152</v>
      </c>
      <c r="E1116" s="9" t="str">
        <f t="shared" si="128"/>
        <v>2023-08-27</v>
      </c>
      <c r="F1116" s="10" t="s">
        <v>2559</v>
      </c>
      <c r="G1116" s="10" t="str">
        <f t="shared" si="127"/>
        <v>FAIR-D3_2023-08-27_13-26-53</v>
      </c>
      <c r="H1116" s="10">
        <v>30.677</v>
      </c>
      <c r="I1116" s="6">
        <v>54519602</v>
      </c>
      <c r="J1116" s="6" t="str">
        <f>IF(OR(COUNTIF(Monitoring!E:E, G1116) &gt; 0, COUNTIF(Monitoring!H:H, G1116) &gt; 0), "yes", "no")</f>
        <v>no</v>
      </c>
      <c r="K1116" s="81" t="str">
        <f t="shared" si="129"/>
        <v>Z:\FAIR_Device_data\Experiment_AugSep_2023\Video_captures\FAIR-D3\Camera1\2023-08-27\FAIR-D3_2023-08-27_13-26-53.mp4</v>
      </c>
    </row>
    <row r="1117" spans="1:11" ht="14.25" customHeight="1" x14ac:dyDescent="0.25">
      <c r="A1117" s="5" t="str">
        <f t="shared" si="123"/>
        <v>FAIR-D3</v>
      </c>
      <c r="B1117" s="4">
        <f t="shared" si="124"/>
        <v>45165</v>
      </c>
      <c r="C1117" s="9">
        <f t="shared" si="125"/>
        <v>0.57056712962962963</v>
      </c>
      <c r="D1117" s="9">
        <f t="shared" si="126"/>
        <v>45165.570567129631</v>
      </c>
      <c r="E1117" s="9" t="str">
        <f t="shared" si="128"/>
        <v>2023-08-27</v>
      </c>
      <c r="F1117" s="10" t="s">
        <v>2560</v>
      </c>
      <c r="G1117" s="10" t="str">
        <f t="shared" si="127"/>
        <v>FAIR-D3_2023-08-27_13-41-37</v>
      </c>
      <c r="H1117" s="10">
        <v>15.227</v>
      </c>
      <c r="I1117" s="6">
        <v>26781410</v>
      </c>
      <c r="J1117" s="6" t="str">
        <f>IF(OR(COUNTIF(Monitoring!E:E, G1117) &gt; 0, COUNTIF(Monitoring!H:H, G1117) &gt; 0), "yes", "no")</f>
        <v>yes</v>
      </c>
      <c r="K1117" s="81" t="str">
        <f t="shared" si="129"/>
        <v>Z:\FAIR_Device_data\Experiment_AugSep_2023\Video_captures\FAIR-D3\Camera1\2023-08-27\FAIR-D3_2023-08-27_13-41-37.mp4</v>
      </c>
    </row>
    <row r="1118" spans="1:11" ht="14.25" customHeight="1" x14ac:dyDescent="0.25">
      <c r="A1118" s="5" t="str">
        <f t="shared" si="123"/>
        <v>FAIR-D3</v>
      </c>
      <c r="B1118" s="4">
        <f t="shared" si="124"/>
        <v>45165</v>
      </c>
      <c r="C1118" s="9">
        <f t="shared" si="125"/>
        <v>0.60050925925925924</v>
      </c>
      <c r="D1118" s="9">
        <f t="shared" si="126"/>
        <v>45165.60050925926</v>
      </c>
      <c r="E1118" s="9" t="str">
        <f t="shared" si="128"/>
        <v>2023-08-27</v>
      </c>
      <c r="F1118" s="10" t="s">
        <v>2561</v>
      </c>
      <c r="G1118" s="10" t="str">
        <f t="shared" si="127"/>
        <v>FAIR-D3_2023-08-27_14-24-44</v>
      </c>
      <c r="H1118" s="10">
        <v>41.290999999999997</v>
      </c>
      <c r="I1118" s="6">
        <v>79048797</v>
      </c>
      <c r="J1118" s="6" t="str">
        <f>IF(OR(COUNTIF(Monitoring!E:E, G1118) &gt; 0, COUNTIF(Monitoring!H:H, G1118) &gt; 0), "yes", "no")</f>
        <v>yes</v>
      </c>
      <c r="K1118" s="81" t="str">
        <f t="shared" si="129"/>
        <v>Z:\FAIR_Device_data\Experiment_AugSep_2023\Video_captures\FAIR-D3\Camera1\2023-08-27\FAIR-D3_2023-08-27_14-24-44.mp4</v>
      </c>
    </row>
    <row r="1119" spans="1:11" ht="14.25" customHeight="1" x14ac:dyDescent="0.25">
      <c r="A1119" s="5" t="str">
        <f t="shared" si="123"/>
        <v>FAIR-D3</v>
      </c>
      <c r="B1119" s="4">
        <f t="shared" si="124"/>
        <v>45165</v>
      </c>
      <c r="C1119" s="9">
        <f t="shared" si="125"/>
        <v>0.60173611111111114</v>
      </c>
      <c r="D1119" s="9">
        <f t="shared" si="126"/>
        <v>45165.601736111108</v>
      </c>
      <c r="E1119" s="9" t="str">
        <f t="shared" si="128"/>
        <v>2023-08-27</v>
      </c>
      <c r="F1119" s="10" t="s">
        <v>2562</v>
      </c>
      <c r="G1119" s="10" t="str">
        <f t="shared" si="127"/>
        <v>FAIR-D3_2023-08-27_14-26-30</v>
      </c>
      <c r="H1119" s="10">
        <v>54.93</v>
      </c>
      <c r="I1119" s="6">
        <v>99290145</v>
      </c>
      <c r="J1119" s="6" t="str">
        <f>IF(OR(COUNTIF(Monitoring!E:E, G1119) &gt; 0, COUNTIF(Monitoring!H:H, G1119) &gt; 0), "yes", "no")</f>
        <v>yes</v>
      </c>
      <c r="K1119" s="81" t="str">
        <f t="shared" si="129"/>
        <v>Z:\FAIR_Device_data\Experiment_AugSep_2023\Video_captures\FAIR-D3\Camera1\2023-08-27\FAIR-D3_2023-08-27_14-26-30.mp4</v>
      </c>
    </row>
    <row r="1120" spans="1:11" ht="14.25" customHeight="1" x14ac:dyDescent="0.25">
      <c r="A1120" s="5" t="str">
        <f t="shared" si="123"/>
        <v>FAIR-D3</v>
      </c>
      <c r="B1120" s="4">
        <f t="shared" si="124"/>
        <v>45165</v>
      </c>
      <c r="C1120" s="9">
        <f t="shared" si="125"/>
        <v>0.61216435185185181</v>
      </c>
      <c r="D1120" s="9">
        <f t="shared" si="126"/>
        <v>45165.612164351849</v>
      </c>
      <c r="E1120" s="9" t="str">
        <f t="shared" si="128"/>
        <v>2023-08-27</v>
      </c>
      <c r="F1120" s="10" t="s">
        <v>2563</v>
      </c>
      <c r="G1120" s="10" t="str">
        <f t="shared" si="127"/>
        <v>FAIR-D3_2023-08-27_14-41-31</v>
      </c>
      <c r="H1120" s="10">
        <v>16.128</v>
      </c>
      <c r="I1120" s="6">
        <v>29173954</v>
      </c>
      <c r="J1120" s="6" t="str">
        <f>IF(OR(COUNTIF(Monitoring!E:E, G1120) &gt; 0, COUNTIF(Monitoring!H:H, G1120) &gt; 0), "yes", "no")</f>
        <v>yes</v>
      </c>
      <c r="K1120" s="81" t="str">
        <f t="shared" si="129"/>
        <v>Z:\FAIR_Device_data\Experiment_AugSep_2023\Video_captures\FAIR-D3\Camera1\2023-08-27\FAIR-D3_2023-08-27_14-41-31.mp4</v>
      </c>
    </row>
    <row r="1121" spans="1:11" ht="14.25" customHeight="1" x14ac:dyDescent="0.25">
      <c r="A1121" s="5" t="str">
        <f t="shared" si="123"/>
        <v>FAIR-D3</v>
      </c>
      <c r="B1121" s="4">
        <f t="shared" si="124"/>
        <v>45165</v>
      </c>
      <c r="C1121" s="9">
        <f t="shared" si="125"/>
        <v>0.61413194444444441</v>
      </c>
      <c r="D1121" s="9">
        <f t="shared" si="126"/>
        <v>45165.614131944443</v>
      </c>
      <c r="E1121" s="9" t="str">
        <f t="shared" si="128"/>
        <v>2023-08-27</v>
      </c>
      <c r="F1121" s="10" t="s">
        <v>2564</v>
      </c>
      <c r="G1121" s="10" t="str">
        <f t="shared" si="127"/>
        <v>FAIR-D3_2023-08-27_14-44-21</v>
      </c>
      <c r="H1121" s="10">
        <v>68.897999999999996</v>
      </c>
      <c r="I1121" s="6">
        <v>129408788</v>
      </c>
      <c r="J1121" s="6" t="str">
        <f>IF(OR(COUNTIF(Monitoring!E:E, G1121) &gt; 0, COUNTIF(Monitoring!H:H, G1121) &gt; 0), "yes", "no")</f>
        <v>yes</v>
      </c>
      <c r="K1121" s="81" t="str">
        <f t="shared" si="129"/>
        <v>Z:\FAIR_Device_data\Experiment_AugSep_2023\Video_captures\FAIR-D3\Camera1\2023-08-27\FAIR-D3_2023-08-27_14-44-21.mp4</v>
      </c>
    </row>
    <row r="1122" spans="1:11" ht="14.25" customHeight="1" x14ac:dyDescent="0.25">
      <c r="A1122" s="5" t="str">
        <f t="shared" si="123"/>
        <v>FAIR-D3</v>
      </c>
      <c r="B1122" s="4">
        <f t="shared" si="124"/>
        <v>45165</v>
      </c>
      <c r="C1122" s="9">
        <f t="shared" si="125"/>
        <v>0.61557870370370371</v>
      </c>
      <c r="D1122" s="9">
        <f t="shared" si="126"/>
        <v>45165.615578703706</v>
      </c>
      <c r="E1122" s="9" t="str">
        <f t="shared" si="128"/>
        <v>2023-08-27</v>
      </c>
      <c r="F1122" s="10" t="s">
        <v>2565</v>
      </c>
      <c r="G1122" s="10" t="str">
        <f t="shared" si="127"/>
        <v>FAIR-D3_2023-08-27_14-46-26</v>
      </c>
      <c r="H1122" s="10">
        <v>17.818999999999999</v>
      </c>
      <c r="I1122" s="6">
        <v>30060503</v>
      </c>
      <c r="J1122" s="6" t="str">
        <f>IF(OR(COUNTIF(Monitoring!E:E, G1122) &gt; 0, COUNTIF(Monitoring!H:H, G1122) &gt; 0), "yes", "no")</f>
        <v>no</v>
      </c>
      <c r="K1122" s="81" t="str">
        <f t="shared" si="129"/>
        <v>Z:\FAIR_Device_data\Experiment_AugSep_2023\Video_captures\FAIR-D3\Camera1\2023-08-27\FAIR-D3_2023-08-27_14-46-26.mp4</v>
      </c>
    </row>
    <row r="1123" spans="1:11" ht="14.25" customHeight="1" x14ac:dyDescent="0.25">
      <c r="A1123" s="5" t="str">
        <f t="shared" si="123"/>
        <v>FAIR-D3</v>
      </c>
      <c r="B1123" s="4">
        <f t="shared" si="124"/>
        <v>45165</v>
      </c>
      <c r="C1123" s="9">
        <f t="shared" si="125"/>
        <v>0.61627314814814815</v>
      </c>
      <c r="D1123" s="9">
        <f t="shared" si="126"/>
        <v>45165.616273148145</v>
      </c>
      <c r="E1123" s="9" t="str">
        <f t="shared" si="128"/>
        <v>2023-08-27</v>
      </c>
      <c r="F1123" s="10" t="s">
        <v>2566</v>
      </c>
      <c r="G1123" s="10" t="str">
        <f t="shared" si="127"/>
        <v>FAIR-D3_2023-08-27_14-47-26</v>
      </c>
      <c r="H1123" s="10">
        <v>15.67</v>
      </c>
      <c r="I1123" s="6">
        <v>27706037</v>
      </c>
      <c r="J1123" s="6" t="str">
        <f>IF(OR(COUNTIF(Monitoring!E:E, G1123) &gt; 0, COUNTIF(Monitoring!H:H, G1123) &gt; 0), "yes", "no")</f>
        <v>no</v>
      </c>
      <c r="K1123" s="81" t="str">
        <f t="shared" si="129"/>
        <v>Z:\FAIR_Device_data\Experiment_AugSep_2023\Video_captures\FAIR-D3\Camera1\2023-08-27\FAIR-D3_2023-08-27_14-47-26.mp4</v>
      </c>
    </row>
    <row r="1124" spans="1:11" ht="14.25" customHeight="1" x14ac:dyDescent="0.25">
      <c r="A1124" s="5" t="str">
        <f t="shared" si="123"/>
        <v>FAIR-D3</v>
      </c>
      <c r="B1124" s="4">
        <f t="shared" si="124"/>
        <v>45165</v>
      </c>
      <c r="C1124" s="9">
        <f t="shared" si="125"/>
        <v>0.61685185185185187</v>
      </c>
      <c r="D1124" s="9">
        <f t="shared" si="126"/>
        <v>45165.616851851853</v>
      </c>
      <c r="E1124" s="9" t="str">
        <f t="shared" si="128"/>
        <v>2023-08-27</v>
      </c>
      <c r="F1124" s="10" t="s">
        <v>2567</v>
      </c>
      <c r="G1124" s="10" t="str">
        <f t="shared" si="127"/>
        <v>FAIR-D3_2023-08-27_14-48-16</v>
      </c>
      <c r="H1124" s="10">
        <v>40.048000000000002</v>
      </c>
      <c r="I1124" s="6">
        <v>69348255</v>
      </c>
      <c r="J1124" s="6" t="str">
        <f>IF(OR(COUNTIF(Monitoring!E:E, G1124) &gt; 0, COUNTIF(Monitoring!H:H, G1124) &gt; 0), "yes", "no")</f>
        <v>yes</v>
      </c>
      <c r="K1124" s="81" t="str">
        <f t="shared" si="129"/>
        <v>Z:\FAIR_Device_data\Experiment_AugSep_2023\Video_captures\FAIR-D3\Camera1\2023-08-27\FAIR-D3_2023-08-27_14-48-16.mp4</v>
      </c>
    </row>
    <row r="1125" spans="1:11" ht="14.25" customHeight="1" x14ac:dyDescent="0.25">
      <c r="A1125" s="5" t="str">
        <f t="shared" si="123"/>
        <v>FAIR-D3</v>
      </c>
      <c r="B1125" s="4">
        <f t="shared" si="124"/>
        <v>45165</v>
      </c>
      <c r="C1125" s="9">
        <f t="shared" si="125"/>
        <v>0.62333333333333329</v>
      </c>
      <c r="D1125" s="9">
        <f t="shared" si="126"/>
        <v>45165.623333333337</v>
      </c>
      <c r="E1125" s="9" t="str">
        <f t="shared" si="128"/>
        <v>2023-08-27</v>
      </c>
      <c r="F1125" s="10" t="s">
        <v>2568</v>
      </c>
      <c r="G1125" s="10" t="str">
        <f t="shared" si="127"/>
        <v>FAIR-D3_2023-08-27_14-57-36</v>
      </c>
      <c r="H1125" s="10">
        <v>12.673999999999999</v>
      </c>
      <c r="I1125" s="6">
        <v>21714523</v>
      </c>
      <c r="J1125" s="6" t="str">
        <f>IF(OR(COUNTIF(Monitoring!E:E, G1125) &gt; 0, COUNTIF(Monitoring!H:H, G1125) &gt; 0), "yes", "no")</f>
        <v>no</v>
      </c>
      <c r="K1125" s="81" t="str">
        <f t="shared" si="129"/>
        <v>Z:\FAIR_Device_data\Experiment_AugSep_2023\Video_captures\FAIR-D3\Camera1\2023-08-27\FAIR-D3_2023-08-27_14-57-36.mp4</v>
      </c>
    </row>
    <row r="1126" spans="1:11" ht="14.25" customHeight="1" x14ac:dyDescent="0.25">
      <c r="A1126" s="5" t="str">
        <f t="shared" si="123"/>
        <v>FAIR-D3</v>
      </c>
      <c r="B1126" s="4">
        <f t="shared" si="124"/>
        <v>45165</v>
      </c>
      <c r="C1126" s="9">
        <f t="shared" si="125"/>
        <v>0.63438657407407406</v>
      </c>
      <c r="D1126" s="9">
        <f t="shared" si="126"/>
        <v>45165.634386574071</v>
      </c>
      <c r="E1126" s="9" t="str">
        <f t="shared" si="128"/>
        <v>2023-08-27</v>
      </c>
      <c r="F1126" s="10" t="s">
        <v>2569</v>
      </c>
      <c r="G1126" s="10" t="str">
        <f t="shared" si="127"/>
        <v>FAIR-D3_2023-08-27_15-13-31</v>
      </c>
      <c r="H1126" s="10">
        <v>95.518000000000001</v>
      </c>
      <c r="I1126" s="6">
        <v>177152420</v>
      </c>
      <c r="J1126" s="6" t="str">
        <f>IF(OR(COUNTIF(Monitoring!E:E, G1126) &gt; 0, COUNTIF(Monitoring!H:H, G1126) &gt; 0), "yes", "no")</f>
        <v>yes</v>
      </c>
      <c r="K1126" s="81" t="str">
        <f t="shared" si="129"/>
        <v>Z:\FAIR_Device_data\Experiment_AugSep_2023\Video_captures\FAIR-D3\Camera1\2023-08-27\FAIR-D3_2023-08-27_15-13-31.mp4</v>
      </c>
    </row>
    <row r="1127" spans="1:11" ht="14.25" customHeight="1" x14ac:dyDescent="0.25">
      <c r="A1127" s="5" t="str">
        <f t="shared" si="123"/>
        <v>FAIR-D3</v>
      </c>
      <c r="B1127" s="4">
        <f t="shared" si="124"/>
        <v>45165</v>
      </c>
      <c r="C1127" s="9">
        <f t="shared" si="125"/>
        <v>0.64871527777777782</v>
      </c>
      <c r="D1127" s="9">
        <f t="shared" si="126"/>
        <v>45165.648715277777</v>
      </c>
      <c r="E1127" s="9" t="str">
        <f t="shared" si="128"/>
        <v>2023-08-27</v>
      </c>
      <c r="F1127" s="10" t="s">
        <v>2570</v>
      </c>
      <c r="G1127" s="10" t="str">
        <f t="shared" si="127"/>
        <v>FAIR-D3_2023-08-27_15-34-09</v>
      </c>
      <c r="H1127" s="10">
        <v>26.643999999999998</v>
      </c>
      <c r="I1127" s="6">
        <v>49729669</v>
      </c>
      <c r="J1127" s="6" t="str">
        <f>IF(OR(COUNTIF(Monitoring!E:E, G1127) &gt; 0, COUNTIF(Monitoring!H:H, G1127) &gt; 0), "yes", "no")</f>
        <v>yes</v>
      </c>
      <c r="K1127" s="81" t="str">
        <f t="shared" si="129"/>
        <v>Z:\FAIR_Device_data\Experiment_AugSep_2023\Video_captures\FAIR-D3\Camera1\2023-08-27\FAIR-D3_2023-08-27_15-34-09.mp4</v>
      </c>
    </row>
    <row r="1128" spans="1:11" ht="14.25" customHeight="1" x14ac:dyDescent="0.25">
      <c r="A1128" s="5" t="str">
        <f t="shared" si="123"/>
        <v>FAIR-D3</v>
      </c>
      <c r="B1128" s="4">
        <f t="shared" si="124"/>
        <v>45165</v>
      </c>
      <c r="C1128" s="9">
        <f t="shared" si="125"/>
        <v>0.6545023148148148</v>
      </c>
      <c r="D1128" s="9">
        <f t="shared" si="126"/>
        <v>45165.654502314814</v>
      </c>
      <c r="E1128" s="9" t="str">
        <f t="shared" si="128"/>
        <v>2023-08-27</v>
      </c>
      <c r="F1128" s="10" t="s">
        <v>2571</v>
      </c>
      <c r="G1128" s="10" t="str">
        <f t="shared" si="127"/>
        <v>FAIR-D3_2023-08-27_15-42-29</v>
      </c>
      <c r="H1128" s="10">
        <v>12.823</v>
      </c>
      <c r="I1128" s="6">
        <v>22208522</v>
      </c>
      <c r="J1128" s="6" t="str">
        <f>IF(OR(COUNTIF(Monitoring!E:E, G1128) &gt; 0, COUNTIF(Monitoring!H:H, G1128) &gt; 0), "yes", "no")</f>
        <v>yes</v>
      </c>
      <c r="K1128" s="81" t="str">
        <f t="shared" si="129"/>
        <v>Z:\FAIR_Device_data\Experiment_AugSep_2023\Video_captures\FAIR-D3\Camera1\2023-08-27\FAIR-D3_2023-08-27_15-42-29.mp4</v>
      </c>
    </row>
    <row r="1129" spans="1:11" ht="14.25" customHeight="1" x14ac:dyDescent="0.25">
      <c r="A1129" s="5" t="str">
        <f t="shared" si="123"/>
        <v>FAIR-D3</v>
      </c>
      <c r="B1129" s="4">
        <f t="shared" si="124"/>
        <v>45165</v>
      </c>
      <c r="C1129" s="9">
        <f t="shared" si="125"/>
        <v>0.70672453703703708</v>
      </c>
      <c r="D1129" s="9">
        <f t="shared" si="126"/>
        <v>45165.706724537034</v>
      </c>
      <c r="E1129" s="9" t="str">
        <f t="shared" si="128"/>
        <v>2023-08-27</v>
      </c>
      <c r="F1129" s="10" t="s">
        <v>2572</v>
      </c>
      <c r="G1129" s="10" t="str">
        <f t="shared" si="127"/>
        <v>FAIR-D3_2023-08-27_16-57-41</v>
      </c>
      <c r="H1129" s="10">
        <v>11.989000000000001</v>
      </c>
      <c r="I1129" s="6">
        <v>19309047</v>
      </c>
      <c r="J1129" s="6" t="str">
        <f>IF(OR(COUNTIF(Monitoring!E:E, G1129) &gt; 0, COUNTIF(Monitoring!H:H, G1129) &gt; 0), "yes", "no")</f>
        <v>yes</v>
      </c>
      <c r="K1129" s="81" t="str">
        <f t="shared" si="129"/>
        <v>Z:\FAIR_Device_data\Experiment_AugSep_2023\Video_captures\FAIR-D3\Camera1\2023-08-27\FAIR-D3_2023-08-27_16-57-41.mp4</v>
      </c>
    </row>
    <row r="1130" spans="1:11" ht="14.25" customHeight="1" x14ac:dyDescent="0.25">
      <c r="A1130" s="5" t="str">
        <f t="shared" si="123"/>
        <v>FAIR-D3</v>
      </c>
      <c r="B1130" s="4">
        <f t="shared" si="124"/>
        <v>45165</v>
      </c>
      <c r="C1130" s="9">
        <f t="shared" si="125"/>
        <v>0.74961805555555561</v>
      </c>
      <c r="D1130" s="9">
        <f t="shared" si="126"/>
        <v>45165.749618055554</v>
      </c>
      <c r="E1130" s="9" t="str">
        <f t="shared" si="128"/>
        <v>2023-08-27</v>
      </c>
      <c r="F1130" s="10" t="s">
        <v>2573</v>
      </c>
      <c r="G1130" s="10" t="str">
        <f t="shared" si="127"/>
        <v>FAIR-D3_2023-08-27_17-59-27</v>
      </c>
      <c r="H1130" s="10">
        <v>12.308</v>
      </c>
      <c r="I1130" s="6">
        <v>21053039</v>
      </c>
      <c r="J1130" s="6" t="str">
        <f>IF(OR(COUNTIF(Monitoring!E:E, G1130) &gt; 0, COUNTIF(Monitoring!H:H, G1130) &gt; 0), "yes", "no")</f>
        <v>yes</v>
      </c>
      <c r="K1130" s="81" t="str">
        <f t="shared" si="129"/>
        <v>Z:\FAIR_Device_data\Experiment_AugSep_2023\Video_captures\FAIR-D3\Camera1\2023-08-27\FAIR-D3_2023-08-27_17-59-27.mp4</v>
      </c>
    </row>
    <row r="1131" spans="1:11" ht="14.25" customHeight="1" x14ac:dyDescent="0.25">
      <c r="A1131" s="5" t="str">
        <f t="shared" si="123"/>
        <v>FAIR-D3</v>
      </c>
      <c r="B1131" s="4">
        <f t="shared" si="124"/>
        <v>45165</v>
      </c>
      <c r="C1131" s="9">
        <f t="shared" si="125"/>
        <v>0.75203703703703706</v>
      </c>
      <c r="D1131" s="9">
        <f t="shared" si="126"/>
        <v>45165.75203703704</v>
      </c>
      <c r="E1131" s="9" t="str">
        <f t="shared" si="128"/>
        <v>2023-08-27</v>
      </c>
      <c r="F1131" s="10" t="s">
        <v>2574</v>
      </c>
      <c r="G1131" s="10" t="str">
        <f t="shared" si="127"/>
        <v>FAIR-D3_2023-08-27_18-02-56</v>
      </c>
      <c r="H1131" s="10">
        <v>56.131999999999998</v>
      </c>
      <c r="I1131" s="6">
        <v>105791176</v>
      </c>
      <c r="J1131" s="6" t="str">
        <f>IF(OR(COUNTIF(Monitoring!E:E, G1131) &gt; 0, COUNTIF(Monitoring!H:H, G1131) &gt; 0), "yes", "no")</f>
        <v>no</v>
      </c>
      <c r="K1131" s="81" t="str">
        <f t="shared" si="129"/>
        <v>Z:\FAIR_Device_data\Experiment_AugSep_2023\Video_captures\FAIR-D3\Camera1\2023-08-27\FAIR-D3_2023-08-27_18-02-56.mp4</v>
      </c>
    </row>
    <row r="1132" spans="1:11" ht="14.25" customHeight="1" x14ac:dyDescent="0.25">
      <c r="A1132" s="5" t="str">
        <f t="shared" si="123"/>
        <v>FAIR-D3</v>
      </c>
      <c r="B1132" s="4">
        <f t="shared" si="124"/>
        <v>45165</v>
      </c>
      <c r="C1132" s="9">
        <f t="shared" si="125"/>
        <v>0.75585648148148143</v>
      </c>
      <c r="D1132" s="9">
        <f t="shared" si="126"/>
        <v>45165.755856481483</v>
      </c>
      <c r="E1132" s="9" t="str">
        <f t="shared" si="128"/>
        <v>2023-08-27</v>
      </c>
      <c r="F1132" s="10" t="s">
        <v>2575</v>
      </c>
      <c r="G1132" s="10" t="str">
        <f t="shared" si="127"/>
        <v>FAIR-D3_2023-08-27_18-08-26</v>
      </c>
      <c r="H1132" s="10">
        <v>11.728</v>
      </c>
      <c r="I1132" s="6">
        <v>20005650</v>
      </c>
      <c r="J1132" s="6" t="str">
        <f>IF(OR(COUNTIF(Monitoring!E:E, G1132) &gt; 0, COUNTIF(Monitoring!H:H, G1132) &gt; 0), "yes", "no")</f>
        <v>yes</v>
      </c>
      <c r="K1132" s="81" t="str">
        <f t="shared" si="129"/>
        <v>Z:\FAIR_Device_data\Experiment_AugSep_2023\Video_captures\FAIR-D3\Camera1\2023-08-27\FAIR-D3_2023-08-27_18-08-26.mp4</v>
      </c>
    </row>
    <row r="1133" spans="1:11" ht="14.25" customHeight="1" x14ac:dyDescent="0.25">
      <c r="A1133" s="5" t="str">
        <f t="shared" si="123"/>
        <v>FAIR-D3</v>
      </c>
      <c r="B1133" s="4">
        <f t="shared" si="124"/>
        <v>45174</v>
      </c>
      <c r="C1133" s="9">
        <f t="shared" si="125"/>
        <v>0.36092592592592593</v>
      </c>
      <c r="D1133" s="9">
        <f t="shared" si="126"/>
        <v>45174.360925925925</v>
      </c>
      <c r="E1133" s="9" t="str">
        <f t="shared" si="128"/>
        <v>2023-09-05</v>
      </c>
      <c r="F1133" s="10" t="s">
        <v>2576</v>
      </c>
      <c r="G1133" s="10" t="str">
        <f t="shared" si="127"/>
        <v>FAIR-D3_2023-09-05_08-39-44</v>
      </c>
      <c r="H1133" s="10">
        <v>53.107999999999997</v>
      </c>
      <c r="I1133" s="6">
        <v>100158089</v>
      </c>
      <c r="J1133" s="6" t="str">
        <f>IF(OR(COUNTIF(Monitoring!E:E, G1133) &gt; 0, COUNTIF(Monitoring!H:H, G1133) &gt; 0), "yes", "no")</f>
        <v>yes</v>
      </c>
      <c r="K1133" s="81" t="str">
        <f t="shared" si="129"/>
        <v>Z:\FAIR_Device_data\Experiment_AugSep_2023\Video_captures\FAIR-D3\Camera1\2023-09-05\FAIR-D3_2023-09-05_08-39-44.mp4</v>
      </c>
    </row>
    <row r="1134" spans="1:11" ht="14.25" customHeight="1" x14ac:dyDescent="0.25">
      <c r="A1134" s="5" t="str">
        <f t="shared" si="123"/>
        <v>FAIR-D3</v>
      </c>
      <c r="B1134" s="4">
        <f t="shared" si="124"/>
        <v>45174</v>
      </c>
      <c r="C1134" s="9">
        <f t="shared" si="125"/>
        <v>0.37868055555555558</v>
      </c>
      <c r="D1134" s="9">
        <f t="shared" si="126"/>
        <v>45174.378680555557</v>
      </c>
      <c r="E1134" s="9" t="str">
        <f t="shared" si="128"/>
        <v>2023-09-05</v>
      </c>
      <c r="F1134" s="10" t="s">
        <v>2577</v>
      </c>
      <c r="G1134" s="10" t="str">
        <f t="shared" si="127"/>
        <v>FAIR-D3_2023-09-05_09-05-18</v>
      </c>
      <c r="H1134" s="10">
        <v>13.505000000000001</v>
      </c>
      <c r="I1134" s="6">
        <v>22885449</v>
      </c>
      <c r="J1134" s="6" t="str">
        <f>IF(OR(COUNTIF(Monitoring!E:E, G1134) &gt; 0, COUNTIF(Monitoring!H:H, G1134) &gt; 0), "yes", "no")</f>
        <v>no</v>
      </c>
      <c r="K1134" s="81" t="str">
        <f t="shared" si="129"/>
        <v>Z:\FAIR_Device_data\Experiment_AugSep_2023\Video_captures\FAIR-D3\Camera1\2023-09-05\FAIR-D3_2023-09-05_09-05-18.mp4</v>
      </c>
    </row>
    <row r="1135" spans="1:11" ht="14.25" customHeight="1" x14ac:dyDescent="0.25">
      <c r="A1135" s="5" t="str">
        <f t="shared" si="123"/>
        <v>FAIR-D3</v>
      </c>
      <c r="B1135" s="4">
        <f t="shared" si="124"/>
        <v>45174</v>
      </c>
      <c r="C1135" s="9">
        <f t="shared" si="125"/>
        <v>0.37961805555555556</v>
      </c>
      <c r="D1135" s="9">
        <f t="shared" si="126"/>
        <v>45174.379618055558</v>
      </c>
      <c r="E1135" s="9" t="str">
        <f t="shared" si="128"/>
        <v>2023-09-05</v>
      </c>
      <c r="F1135" s="10" t="s">
        <v>2578</v>
      </c>
      <c r="G1135" s="10" t="str">
        <f t="shared" si="127"/>
        <v>FAIR-D3_2023-09-05_09-06-39</v>
      </c>
      <c r="H1135" s="10">
        <v>43.210999999999999</v>
      </c>
      <c r="I1135" s="6">
        <v>75642647</v>
      </c>
      <c r="J1135" s="6" t="str">
        <f>IF(OR(COUNTIF(Monitoring!E:E, G1135) &gt; 0, COUNTIF(Monitoring!H:H, G1135) &gt; 0), "yes", "no")</f>
        <v>no</v>
      </c>
      <c r="K1135" s="81" t="str">
        <f t="shared" si="129"/>
        <v>Z:\FAIR_Device_data\Experiment_AugSep_2023\Video_captures\FAIR-D3\Camera1\2023-09-05\FAIR-D3_2023-09-05_09-06-39.mp4</v>
      </c>
    </row>
    <row r="1136" spans="1:11" ht="14.25" customHeight="1" x14ac:dyDescent="0.25">
      <c r="A1136" s="5" t="str">
        <f t="shared" si="123"/>
        <v>FAIR-D3</v>
      </c>
      <c r="B1136" s="4">
        <f t="shared" si="124"/>
        <v>45174</v>
      </c>
      <c r="C1136" s="9">
        <f t="shared" si="125"/>
        <v>0.38074074074074077</v>
      </c>
      <c r="D1136" s="9">
        <f t="shared" si="126"/>
        <v>45174.380740740744</v>
      </c>
      <c r="E1136" s="9" t="str">
        <f t="shared" si="128"/>
        <v>2023-09-05</v>
      </c>
      <c r="F1136" s="10" t="s">
        <v>2579</v>
      </c>
      <c r="G1136" s="10" t="str">
        <f t="shared" si="127"/>
        <v>FAIR-D3_2023-09-05_09-08-16</v>
      </c>
      <c r="H1136" s="10">
        <v>11.667999999999999</v>
      </c>
      <c r="I1136" s="6">
        <v>17316891</v>
      </c>
      <c r="J1136" s="6" t="str">
        <f>IF(OR(COUNTIF(Monitoring!E:E, G1136) &gt; 0, COUNTIF(Monitoring!H:H, G1136) &gt; 0), "yes", "no")</f>
        <v>no</v>
      </c>
      <c r="K1136" s="81" t="str">
        <f t="shared" si="129"/>
        <v>Z:\FAIR_Device_data\Experiment_AugSep_2023\Video_captures\FAIR-D3\Camera1\2023-09-05\FAIR-D3_2023-09-05_09-08-16.mp4</v>
      </c>
    </row>
    <row r="1137" spans="1:11" ht="14.25" customHeight="1" x14ac:dyDescent="0.25">
      <c r="A1137" s="5" t="str">
        <f t="shared" si="123"/>
        <v>FAIR-D3</v>
      </c>
      <c r="B1137" s="4">
        <f t="shared" si="124"/>
        <v>45174</v>
      </c>
      <c r="C1137" s="9">
        <f t="shared" si="125"/>
        <v>0.5788888888888889</v>
      </c>
      <c r="D1137" s="9">
        <f t="shared" si="126"/>
        <v>45174.578888888886</v>
      </c>
      <c r="E1137" s="9" t="str">
        <f t="shared" si="128"/>
        <v>2023-09-05</v>
      </c>
      <c r="F1137" s="10" t="s">
        <v>2580</v>
      </c>
      <c r="G1137" s="10" t="str">
        <f t="shared" si="127"/>
        <v>FAIR-D3_2023-09-05_13-53-36</v>
      </c>
      <c r="H1137" s="10">
        <v>11.942</v>
      </c>
      <c r="I1137" s="6">
        <v>19427812</v>
      </c>
      <c r="J1137" s="6" t="str">
        <f>IF(OR(COUNTIF(Monitoring!E:E, G1137) &gt; 0, COUNTIF(Monitoring!H:H, G1137) &gt; 0), "yes", "no")</f>
        <v>yes</v>
      </c>
      <c r="K1137" s="81" t="str">
        <f t="shared" si="129"/>
        <v>Z:\FAIR_Device_data\Experiment_AugSep_2023\Video_captures\FAIR-D3\Camera1\2023-09-05\FAIR-D3_2023-09-05_13-53-36.mp4</v>
      </c>
    </row>
    <row r="1138" spans="1:11" ht="14.25" customHeight="1" x14ac:dyDescent="0.25">
      <c r="A1138" s="5" t="str">
        <f t="shared" si="123"/>
        <v>FAIR-D3</v>
      </c>
      <c r="B1138" s="4">
        <f t="shared" si="124"/>
        <v>45174</v>
      </c>
      <c r="C1138" s="9">
        <f t="shared" si="125"/>
        <v>0.6237731481481481</v>
      </c>
      <c r="D1138" s="9">
        <f t="shared" si="126"/>
        <v>45174.623773148145</v>
      </c>
      <c r="E1138" s="9" t="str">
        <f t="shared" si="128"/>
        <v>2023-09-05</v>
      </c>
      <c r="F1138" s="10" t="s">
        <v>2581</v>
      </c>
      <c r="G1138" s="10" t="str">
        <f t="shared" si="127"/>
        <v>FAIR-D3_2023-09-05_14-58-14</v>
      </c>
      <c r="H1138" s="10">
        <v>104.57899999999999</v>
      </c>
      <c r="I1138" s="6">
        <v>190719381</v>
      </c>
      <c r="J1138" s="6" t="str">
        <f>IF(OR(COUNTIF(Monitoring!E:E, G1138) &gt; 0, COUNTIF(Monitoring!H:H, G1138) &gt; 0), "yes", "no")</f>
        <v>yes</v>
      </c>
      <c r="K1138" s="81" t="str">
        <f t="shared" si="129"/>
        <v>Z:\FAIR_Device_data\Experiment_AugSep_2023\Video_captures\FAIR-D3\Camera1\2023-09-05\FAIR-D3_2023-09-05_14-58-14.mp4</v>
      </c>
    </row>
    <row r="1139" spans="1:11" ht="14.25" customHeight="1" x14ac:dyDescent="0.25">
      <c r="A1139" s="5" t="str">
        <f t="shared" si="123"/>
        <v>FAIR-D3</v>
      </c>
      <c r="B1139" s="4">
        <f t="shared" si="124"/>
        <v>45174</v>
      </c>
      <c r="C1139" s="9">
        <f t="shared" si="125"/>
        <v>0.62555555555555553</v>
      </c>
      <c r="D1139" s="9">
        <f t="shared" si="126"/>
        <v>45174.625555555554</v>
      </c>
      <c r="E1139" s="9" t="str">
        <f t="shared" si="128"/>
        <v>2023-09-05</v>
      </c>
      <c r="F1139" s="10" t="s">
        <v>2582</v>
      </c>
      <c r="G1139" s="10" t="str">
        <f t="shared" si="127"/>
        <v>FAIR-D3_2023-09-05_15-00-48</v>
      </c>
      <c r="H1139" s="10">
        <v>57.25</v>
      </c>
      <c r="I1139" s="6">
        <v>110876819</v>
      </c>
      <c r="J1139" s="6" t="str">
        <f>IF(OR(COUNTIF(Monitoring!E:E, G1139) &gt; 0, COUNTIF(Monitoring!H:H, G1139) &gt; 0), "yes", "no")</f>
        <v>yes</v>
      </c>
      <c r="K1139" s="81" t="str">
        <f t="shared" si="129"/>
        <v>Z:\FAIR_Device_data\Experiment_AugSep_2023\Video_captures\FAIR-D3\Camera1\2023-09-05\FAIR-D3_2023-09-05_15-00-48.mp4</v>
      </c>
    </row>
    <row r="1140" spans="1:11" ht="14.25" customHeight="1" x14ac:dyDescent="0.25">
      <c r="A1140" s="5" t="str">
        <f t="shared" si="123"/>
        <v>FAIR-D3</v>
      </c>
      <c r="B1140" s="4">
        <f t="shared" si="124"/>
        <v>45174</v>
      </c>
      <c r="C1140" s="9">
        <f t="shared" si="125"/>
        <v>0.63969907407407411</v>
      </c>
      <c r="D1140" s="9">
        <f t="shared" si="126"/>
        <v>45174.639699074076</v>
      </c>
      <c r="E1140" s="9" t="str">
        <f t="shared" si="128"/>
        <v>2023-09-05</v>
      </c>
      <c r="F1140" s="10" t="s">
        <v>2583</v>
      </c>
      <c r="G1140" s="10" t="str">
        <f t="shared" si="127"/>
        <v>FAIR-D3_2023-09-05_15-21-10</v>
      </c>
      <c r="H1140" s="10">
        <v>12.287000000000001</v>
      </c>
      <c r="I1140" s="6">
        <v>20459649</v>
      </c>
      <c r="J1140" s="6" t="str">
        <f>IF(OR(COUNTIF(Monitoring!E:E, G1140) &gt; 0, COUNTIF(Monitoring!H:H, G1140) &gt; 0), "yes", "no")</f>
        <v>yes</v>
      </c>
      <c r="K1140" s="81" t="str">
        <f t="shared" si="129"/>
        <v>Z:\FAIR_Device_data\Experiment_AugSep_2023\Video_captures\FAIR-D3\Camera1\2023-09-05\FAIR-D3_2023-09-05_15-21-10.mp4</v>
      </c>
    </row>
    <row r="1141" spans="1:11" ht="14.25" customHeight="1" x14ac:dyDescent="0.25">
      <c r="A1141" s="5" t="str">
        <f t="shared" si="123"/>
        <v>FAIR-D3</v>
      </c>
      <c r="B1141" s="4">
        <f t="shared" si="124"/>
        <v>45174</v>
      </c>
      <c r="C1141" s="9">
        <f t="shared" si="125"/>
        <v>0.68135416666666671</v>
      </c>
      <c r="D1141" s="9">
        <f t="shared" si="126"/>
        <v>45174.681354166663</v>
      </c>
      <c r="E1141" s="9" t="str">
        <f t="shared" si="128"/>
        <v>2023-09-05</v>
      </c>
      <c r="F1141" s="10" t="s">
        <v>2584</v>
      </c>
      <c r="G1141" s="10" t="str">
        <f t="shared" si="127"/>
        <v>FAIR-D3_2023-09-05_16-21-09</v>
      </c>
      <c r="H1141" s="10">
        <v>11.016999999999999</v>
      </c>
      <c r="I1141" s="6">
        <v>18317544</v>
      </c>
      <c r="J1141" s="6" t="str">
        <f>IF(OR(COUNTIF(Monitoring!E:E, G1141) &gt; 0, COUNTIF(Monitoring!H:H, G1141) &gt; 0), "yes", "no")</f>
        <v>no</v>
      </c>
      <c r="K1141" s="81" t="str">
        <f t="shared" si="129"/>
        <v>Z:\FAIR_Device_data\Experiment_AugSep_2023\Video_captures\FAIR-D3\Camera1\2023-09-05\FAIR-D3_2023-09-05_16-21-09.mp4</v>
      </c>
    </row>
    <row r="1142" spans="1:11" ht="14.25" customHeight="1" x14ac:dyDescent="0.25">
      <c r="A1142" s="5" t="str">
        <f t="shared" si="123"/>
        <v>FAIR-D3</v>
      </c>
      <c r="B1142" s="4">
        <f t="shared" si="124"/>
        <v>45174</v>
      </c>
      <c r="C1142" s="9">
        <f t="shared" si="125"/>
        <v>0.76196759259259261</v>
      </c>
      <c r="D1142" s="9">
        <f t="shared" si="126"/>
        <v>45174.761967592596</v>
      </c>
      <c r="E1142" s="9" t="str">
        <f t="shared" si="128"/>
        <v>2023-09-05</v>
      </c>
      <c r="F1142" s="10" t="s">
        <v>2585</v>
      </c>
      <c r="G1142" s="10" t="str">
        <f t="shared" si="127"/>
        <v>FAIR-D3_2023-09-05_18-17-14</v>
      </c>
      <c r="H1142" s="10">
        <v>12.340999999999999</v>
      </c>
      <c r="I1142" s="6">
        <v>19616360</v>
      </c>
      <c r="J1142" s="6" t="str">
        <f>IF(OR(COUNTIF(Monitoring!E:E, G1142) &gt; 0, COUNTIF(Monitoring!H:H, G1142) &gt; 0), "yes", "no")</f>
        <v>no</v>
      </c>
      <c r="K1142" s="81" t="str">
        <f t="shared" si="129"/>
        <v>Z:\FAIR_Device_data\Experiment_AugSep_2023\Video_captures\FAIR-D3\Camera1\2023-09-05\FAIR-D3_2023-09-05_18-17-14.mp4</v>
      </c>
    </row>
    <row r="1143" spans="1:11" ht="14.25" customHeight="1" x14ac:dyDescent="0.25">
      <c r="A1143" s="5" t="str">
        <f t="shared" si="123"/>
        <v>FAIR-D3</v>
      </c>
      <c r="B1143" s="4">
        <f t="shared" si="124"/>
        <v>45175</v>
      </c>
      <c r="C1143" s="9">
        <f t="shared" si="125"/>
        <v>0.36561342592592594</v>
      </c>
      <c r="D1143" s="9">
        <f t="shared" si="126"/>
        <v>45175.365613425929</v>
      </c>
      <c r="E1143" s="9" t="str">
        <f t="shared" si="128"/>
        <v>2023-09-06</v>
      </c>
      <c r="F1143" s="10" t="s">
        <v>2586</v>
      </c>
      <c r="G1143" s="10" t="str">
        <f t="shared" si="127"/>
        <v>FAIR-D3_2023-09-06_08-46-29</v>
      </c>
      <c r="H1143" s="10">
        <v>10.808</v>
      </c>
      <c r="I1143" s="6">
        <v>18001845</v>
      </c>
      <c r="J1143" s="6" t="str">
        <f>IF(OR(COUNTIF(Monitoring!E:E, G1143) &gt; 0, COUNTIF(Monitoring!H:H, G1143) &gt; 0), "yes", "no")</f>
        <v>no</v>
      </c>
      <c r="K1143" s="81" t="str">
        <f t="shared" si="129"/>
        <v>Z:\FAIR_Device_data\Experiment_AugSep_2023\Video_captures\FAIR-D3\Camera1\2023-09-06\FAIR-D3_2023-09-06_08-46-29.mp4</v>
      </c>
    </row>
    <row r="1144" spans="1:11" ht="14.25" customHeight="1" x14ac:dyDescent="0.25">
      <c r="A1144" s="5" t="str">
        <f t="shared" si="123"/>
        <v>FAIR-D3</v>
      </c>
      <c r="B1144" s="4">
        <f t="shared" si="124"/>
        <v>45175</v>
      </c>
      <c r="C1144" s="9">
        <f t="shared" si="125"/>
        <v>0.39666666666666667</v>
      </c>
      <c r="D1144" s="9">
        <f t="shared" si="126"/>
        <v>45175.396666666667</v>
      </c>
      <c r="E1144" s="9" t="str">
        <f t="shared" si="128"/>
        <v>2023-09-06</v>
      </c>
      <c r="F1144" s="10" t="s">
        <v>2587</v>
      </c>
      <c r="G1144" s="10" t="str">
        <f t="shared" si="127"/>
        <v>FAIR-D3_2023-09-06_09-31-12</v>
      </c>
      <c r="H1144" s="10">
        <v>23.765000000000001</v>
      </c>
      <c r="I1144" s="6">
        <v>42744538</v>
      </c>
      <c r="J1144" s="6" t="str">
        <f>IF(OR(COUNTIF(Monitoring!E:E, G1144) &gt; 0, COUNTIF(Monitoring!H:H, G1144) &gt; 0), "yes", "no")</f>
        <v>yes</v>
      </c>
      <c r="K1144" s="81" t="str">
        <f t="shared" si="129"/>
        <v>Z:\FAIR_Device_data\Experiment_AugSep_2023\Video_captures\FAIR-D3\Camera1\2023-09-06\FAIR-D3_2023-09-06_09-31-12.mp4</v>
      </c>
    </row>
    <row r="1145" spans="1:11" ht="14.25" customHeight="1" x14ac:dyDescent="0.25">
      <c r="A1145" s="5" t="str">
        <f t="shared" si="123"/>
        <v>FAIR-D3</v>
      </c>
      <c r="B1145" s="4">
        <f t="shared" si="124"/>
        <v>45175</v>
      </c>
      <c r="C1145" s="9">
        <f t="shared" si="125"/>
        <v>0.4236226851851852</v>
      </c>
      <c r="D1145" s="9">
        <f t="shared" si="126"/>
        <v>45175.423622685186</v>
      </c>
      <c r="E1145" s="9" t="str">
        <f t="shared" si="128"/>
        <v>2023-09-06</v>
      </c>
      <c r="F1145" s="10" t="s">
        <v>2588</v>
      </c>
      <c r="G1145" s="10" t="str">
        <f t="shared" si="127"/>
        <v>FAIR-D3_2023-09-06_10-10-01</v>
      </c>
      <c r="H1145" s="10">
        <v>22.038</v>
      </c>
      <c r="I1145" s="6">
        <v>36020265</v>
      </c>
      <c r="J1145" s="6" t="str">
        <f>IF(OR(COUNTIF(Monitoring!E:E, G1145) &gt; 0, COUNTIF(Monitoring!H:H, G1145) &gt; 0), "yes", "no")</f>
        <v>yes</v>
      </c>
      <c r="K1145" s="81" t="str">
        <f t="shared" si="129"/>
        <v>Z:\FAIR_Device_data\Experiment_AugSep_2023\Video_captures\FAIR-D3\Camera1\2023-09-06\FAIR-D3_2023-09-06_10-10-01.mp4</v>
      </c>
    </row>
    <row r="1146" spans="1:11" ht="14.25" customHeight="1" x14ac:dyDescent="0.25">
      <c r="A1146" s="5" t="str">
        <f t="shared" si="123"/>
        <v>FAIR-D3</v>
      </c>
      <c r="B1146" s="4">
        <f t="shared" si="124"/>
        <v>45175</v>
      </c>
      <c r="C1146" s="9">
        <f t="shared" si="125"/>
        <v>0.42629629629629628</v>
      </c>
      <c r="D1146" s="9">
        <f t="shared" si="126"/>
        <v>45175.426296296297</v>
      </c>
      <c r="E1146" s="9" t="str">
        <f t="shared" si="128"/>
        <v>2023-09-06</v>
      </c>
      <c r="F1146" s="10" t="s">
        <v>2589</v>
      </c>
      <c r="G1146" s="10" t="str">
        <f t="shared" si="127"/>
        <v>FAIR-D3_2023-09-06_10-13-52</v>
      </c>
      <c r="H1146" s="10">
        <v>11.363</v>
      </c>
      <c r="I1146" s="6">
        <v>18585317</v>
      </c>
      <c r="J1146" s="6" t="str">
        <f>IF(OR(COUNTIF(Monitoring!E:E, G1146) &gt; 0, COUNTIF(Monitoring!H:H, G1146) &gt; 0), "yes", "no")</f>
        <v>yes</v>
      </c>
      <c r="K1146" s="81" t="str">
        <f t="shared" si="129"/>
        <v>Z:\FAIR_Device_data\Experiment_AugSep_2023\Video_captures\FAIR-D3\Camera1\2023-09-06\FAIR-D3_2023-09-06_10-13-52.mp4</v>
      </c>
    </row>
    <row r="1147" spans="1:11" ht="14.25" customHeight="1" x14ac:dyDescent="0.25">
      <c r="A1147" s="5" t="str">
        <f t="shared" si="123"/>
        <v>FAIR-D3</v>
      </c>
      <c r="B1147" s="4">
        <f t="shared" si="124"/>
        <v>45175</v>
      </c>
      <c r="C1147" s="9">
        <f t="shared" si="125"/>
        <v>0.45239583333333333</v>
      </c>
      <c r="D1147" s="9">
        <f t="shared" si="126"/>
        <v>45175.45239583333</v>
      </c>
      <c r="E1147" s="9" t="str">
        <f t="shared" si="128"/>
        <v>2023-09-06</v>
      </c>
      <c r="F1147" s="10" t="s">
        <v>2590</v>
      </c>
      <c r="G1147" s="10" t="str">
        <f t="shared" si="127"/>
        <v>FAIR-D3_2023-09-06_10-51-27</v>
      </c>
      <c r="H1147" s="10">
        <v>156.81800000000001</v>
      </c>
      <c r="I1147" s="6">
        <v>273436177</v>
      </c>
      <c r="J1147" s="6" t="str">
        <f>IF(OR(COUNTIF(Monitoring!E:E, G1147) &gt; 0, COUNTIF(Monitoring!H:H, G1147) &gt; 0), "yes", "no")</f>
        <v>yes</v>
      </c>
      <c r="K1147" s="81" t="str">
        <f t="shared" si="129"/>
        <v>Z:\FAIR_Device_data\Experiment_AugSep_2023\Video_captures\FAIR-D3\Camera1\2023-09-06\FAIR-D3_2023-09-06_10-51-27.mp4</v>
      </c>
    </row>
    <row r="1148" spans="1:11" ht="14.25" customHeight="1" x14ac:dyDescent="0.25">
      <c r="A1148" s="5" t="str">
        <f t="shared" si="123"/>
        <v>FAIR-D3</v>
      </c>
      <c r="B1148" s="4">
        <f t="shared" si="124"/>
        <v>45175</v>
      </c>
      <c r="C1148" s="9">
        <f t="shared" si="125"/>
        <v>0.45710648148148147</v>
      </c>
      <c r="D1148" s="9">
        <f t="shared" si="126"/>
        <v>45175.457106481481</v>
      </c>
      <c r="E1148" s="9" t="str">
        <f t="shared" si="128"/>
        <v>2023-09-06</v>
      </c>
      <c r="F1148" s="10" t="s">
        <v>2591</v>
      </c>
      <c r="G1148" s="10" t="str">
        <f t="shared" si="127"/>
        <v>FAIR-D3_2023-09-06_10-58-14</v>
      </c>
      <c r="H1148" s="10">
        <v>44.182000000000002</v>
      </c>
      <c r="I1148" s="6">
        <v>77261151</v>
      </c>
      <c r="J1148" s="6" t="str">
        <f>IF(OR(COUNTIF(Monitoring!E:E, G1148) &gt; 0, COUNTIF(Monitoring!H:H, G1148) &gt; 0), "yes", "no")</f>
        <v>no</v>
      </c>
      <c r="K1148" s="81" t="str">
        <f t="shared" si="129"/>
        <v>Z:\FAIR_Device_data\Experiment_AugSep_2023\Video_captures\FAIR-D3\Camera1\2023-09-06\FAIR-D3_2023-09-06_10-58-14.mp4</v>
      </c>
    </row>
    <row r="1149" spans="1:11" ht="14.25" customHeight="1" x14ac:dyDescent="0.25">
      <c r="A1149" s="5" t="str">
        <f t="shared" si="123"/>
        <v>FAIR-D3</v>
      </c>
      <c r="B1149" s="4">
        <f t="shared" si="124"/>
        <v>45175</v>
      </c>
      <c r="C1149" s="9">
        <f t="shared" si="125"/>
        <v>0.48005787037037034</v>
      </c>
      <c r="D1149" s="9">
        <f t="shared" si="126"/>
        <v>45175.480057870373</v>
      </c>
      <c r="E1149" s="9" t="str">
        <f t="shared" si="128"/>
        <v>2023-09-06</v>
      </c>
      <c r="F1149" s="10" t="s">
        <v>2592</v>
      </c>
      <c r="G1149" s="10" t="str">
        <f t="shared" si="127"/>
        <v>FAIR-D3_2023-09-06_11-31-17</v>
      </c>
      <c r="H1149" s="10">
        <v>10.734999999999999</v>
      </c>
      <c r="I1149" s="6">
        <v>17602022</v>
      </c>
      <c r="J1149" s="6" t="str">
        <f>IF(OR(COUNTIF(Monitoring!E:E, G1149) &gt; 0, COUNTIF(Monitoring!H:H, G1149) &gt; 0), "yes", "no")</f>
        <v>yes</v>
      </c>
      <c r="K1149" s="81" t="str">
        <f t="shared" si="129"/>
        <v>Z:\FAIR_Device_data\Experiment_AugSep_2023\Video_captures\FAIR-D3\Camera1\2023-09-06\FAIR-D3_2023-09-06_11-31-17.mp4</v>
      </c>
    </row>
    <row r="1150" spans="1:11" ht="14.25" customHeight="1" x14ac:dyDescent="0.25">
      <c r="A1150" s="5" t="str">
        <f t="shared" si="123"/>
        <v>FAIR-D3</v>
      </c>
      <c r="B1150" s="4">
        <f t="shared" si="124"/>
        <v>45175</v>
      </c>
      <c r="C1150" s="9">
        <f t="shared" si="125"/>
        <v>0.48060185185185184</v>
      </c>
      <c r="D1150" s="9">
        <f t="shared" si="126"/>
        <v>45175.48060185185</v>
      </c>
      <c r="E1150" s="9" t="str">
        <f t="shared" si="128"/>
        <v>2023-09-06</v>
      </c>
      <c r="F1150" s="10" t="s">
        <v>2593</v>
      </c>
      <c r="G1150" s="10" t="str">
        <f t="shared" si="127"/>
        <v>FAIR-D3_2023-09-06_11-32-04</v>
      </c>
      <c r="H1150" s="10">
        <v>84.15</v>
      </c>
      <c r="I1150" s="6">
        <v>157831412</v>
      </c>
      <c r="J1150" s="6" t="str">
        <f>IF(OR(COUNTIF(Monitoring!E:E, G1150) &gt; 0, COUNTIF(Monitoring!H:H, G1150) &gt; 0), "yes", "no")</f>
        <v>no</v>
      </c>
      <c r="K1150" s="81" t="str">
        <f t="shared" si="129"/>
        <v>Z:\FAIR_Device_data\Experiment_AugSep_2023\Video_captures\FAIR-D3\Camera1\2023-09-06\FAIR-D3_2023-09-06_11-32-04.mp4</v>
      </c>
    </row>
    <row r="1151" spans="1:11" ht="14.25" customHeight="1" x14ac:dyDescent="0.25">
      <c r="A1151" s="5" t="str">
        <f t="shared" si="123"/>
        <v>FAIR-D3</v>
      </c>
      <c r="B1151" s="4">
        <f t="shared" si="124"/>
        <v>45175</v>
      </c>
      <c r="C1151" s="9">
        <f t="shared" si="125"/>
        <v>0.48216435185185186</v>
      </c>
      <c r="D1151" s="9">
        <f t="shared" si="126"/>
        <v>45175.482164351852</v>
      </c>
      <c r="E1151" s="9" t="str">
        <f t="shared" si="128"/>
        <v>2023-09-06</v>
      </c>
      <c r="F1151" s="10" t="s">
        <v>2594</v>
      </c>
      <c r="G1151" s="10" t="str">
        <f t="shared" si="127"/>
        <v>FAIR-D3_2023-09-06_11-34-19</v>
      </c>
      <c r="H1151" s="10">
        <v>24.826000000000001</v>
      </c>
      <c r="I1151" s="6">
        <v>43403398</v>
      </c>
      <c r="J1151" s="6" t="str">
        <f>IF(OR(COUNTIF(Monitoring!E:E, G1151) &gt; 0, COUNTIF(Monitoring!H:H, G1151) &gt; 0), "yes", "no")</f>
        <v>yes</v>
      </c>
      <c r="K1151" s="81" t="str">
        <f t="shared" si="129"/>
        <v>Z:\FAIR_Device_data\Experiment_AugSep_2023\Video_captures\FAIR-D3\Camera1\2023-09-06\FAIR-D3_2023-09-06_11-34-19.mp4</v>
      </c>
    </row>
    <row r="1152" spans="1:11" ht="14.25" customHeight="1" x14ac:dyDescent="0.25">
      <c r="A1152" s="5" t="str">
        <f t="shared" si="123"/>
        <v>FAIR-D3</v>
      </c>
      <c r="B1152" s="4">
        <f t="shared" si="124"/>
        <v>45175</v>
      </c>
      <c r="C1152" s="9">
        <f t="shared" si="125"/>
        <v>0.50274305555555554</v>
      </c>
      <c r="D1152" s="9">
        <f t="shared" si="126"/>
        <v>45175.502743055556</v>
      </c>
      <c r="E1152" s="9" t="str">
        <f t="shared" si="128"/>
        <v>2023-09-06</v>
      </c>
      <c r="F1152" s="10" t="s">
        <v>2595</v>
      </c>
      <c r="G1152" s="10" t="str">
        <f t="shared" si="127"/>
        <v>FAIR-D3_2023-09-06_12-03-57</v>
      </c>
      <c r="H1152" s="10">
        <v>11.590999999999999</v>
      </c>
      <c r="I1152" s="6">
        <v>19226182</v>
      </c>
      <c r="J1152" s="6" t="str">
        <f>IF(OR(COUNTIF(Monitoring!E:E, G1152) &gt; 0, COUNTIF(Monitoring!H:H, G1152) &gt; 0), "yes", "no")</f>
        <v>yes</v>
      </c>
      <c r="K1152" s="81" t="str">
        <f t="shared" si="129"/>
        <v>Z:\FAIR_Device_data\Experiment_AugSep_2023\Video_captures\FAIR-D3\Camera1\2023-09-06\FAIR-D3_2023-09-06_12-03-57.mp4</v>
      </c>
    </row>
    <row r="1153" spans="1:11" ht="14.25" customHeight="1" x14ac:dyDescent="0.25">
      <c r="A1153" s="5" t="str">
        <f t="shared" si="123"/>
        <v>FAIR-D3</v>
      </c>
      <c r="B1153" s="4">
        <f t="shared" si="124"/>
        <v>45175</v>
      </c>
      <c r="C1153" s="9">
        <f t="shared" si="125"/>
        <v>0.67244212962962968</v>
      </c>
      <c r="D1153" s="9">
        <f t="shared" si="126"/>
        <v>45175.672442129631</v>
      </c>
      <c r="E1153" s="9" t="str">
        <f t="shared" si="128"/>
        <v>2023-09-06</v>
      </c>
      <c r="F1153" s="10" t="s">
        <v>2596</v>
      </c>
      <c r="G1153" s="10" t="str">
        <f t="shared" si="127"/>
        <v>FAIR-D3_2023-09-06_16-08-19</v>
      </c>
      <c r="H1153" s="10">
        <v>53.581000000000003</v>
      </c>
      <c r="I1153" s="6">
        <v>92257681</v>
      </c>
      <c r="J1153" s="6" t="str">
        <f>IF(OR(COUNTIF(Monitoring!E:E, G1153) &gt; 0, COUNTIF(Monitoring!H:H, G1153) &gt; 0), "yes", "no")</f>
        <v>yes</v>
      </c>
      <c r="K1153" s="81" t="str">
        <f t="shared" si="129"/>
        <v>Z:\FAIR_Device_data\Experiment_AugSep_2023\Video_captures\FAIR-D3\Camera1\2023-09-06\FAIR-D3_2023-09-06_16-08-19.mp4</v>
      </c>
    </row>
    <row r="1154" spans="1:11" ht="14.25" customHeight="1" x14ac:dyDescent="0.25">
      <c r="A1154" s="5" t="str">
        <f t="shared" ref="A1154:A1217" si="130">+LEFT(G1154,7)</f>
        <v>FAIR-D3</v>
      </c>
      <c r="B1154" s="4">
        <f t="shared" ref="B1154:B1217" si="131">VALUE(MID(G1154,FIND("_",G1154)+1,10))</f>
        <v>45176</v>
      </c>
      <c r="C1154" s="9">
        <f t="shared" ref="C1154:C1217" si="132">IF(ISBLANK(G1154),"",TIME(LEFT(RIGHT(G1154,8),2),LEFT(RIGHT(G1154,5),2),RIGHT(G1154,2)))</f>
        <v>0.51989583333333333</v>
      </c>
      <c r="D1154" s="9">
        <f t="shared" ref="D1154:D1217" si="133">+B1154+C1154</f>
        <v>45176.519895833335</v>
      </c>
      <c r="E1154" s="9" t="str">
        <f t="shared" si="128"/>
        <v>2023-09-07</v>
      </c>
      <c r="F1154" s="10" t="s">
        <v>2597</v>
      </c>
      <c r="G1154" s="10" t="str">
        <f t="shared" ref="G1154:G1217" si="134">+LEFT(F1154,27)</f>
        <v>FAIR-D3_2023-09-07_12-28-39</v>
      </c>
      <c r="H1154" s="10">
        <v>26.19</v>
      </c>
      <c r="I1154" s="6">
        <v>48866782</v>
      </c>
      <c r="J1154" s="6" t="str">
        <f>IF(OR(COUNTIF(Monitoring!E:E, G1154) &gt; 0, COUNTIF(Monitoring!H:H, G1154) &gt; 0), "yes", "no")</f>
        <v>yes</v>
      </c>
      <c r="K1154" s="81" t="str">
        <f t="shared" si="129"/>
        <v>Z:\FAIR_Device_data\Experiment_AugSep_2023\Video_captures\FAIR-D3\Camera1\2023-09-07\FAIR-D3_2023-09-07_12-28-39.mp4</v>
      </c>
    </row>
    <row r="1155" spans="1:11" ht="14.25" customHeight="1" x14ac:dyDescent="0.25">
      <c r="A1155" s="5" t="str">
        <f t="shared" si="130"/>
        <v>FAIR-D3</v>
      </c>
      <c r="B1155" s="4">
        <f t="shared" si="131"/>
        <v>45176</v>
      </c>
      <c r="C1155" s="9">
        <f t="shared" si="132"/>
        <v>0.5773611111111111</v>
      </c>
      <c r="D1155" s="9">
        <f t="shared" si="133"/>
        <v>45176.577361111114</v>
      </c>
      <c r="E1155" s="9" t="str">
        <f t="shared" ref="E1155:E1218" si="135">+_xlfn.CONCAT(YEAR(B1155),"-",TEXT(MONTH(B1155),"00"),"-",TEXT(DAY(B1155),"00"))</f>
        <v>2023-09-07</v>
      </c>
      <c r="F1155" s="10" t="s">
        <v>2598</v>
      </c>
      <c r="G1155" s="10" t="str">
        <f t="shared" si="134"/>
        <v>FAIR-D3_2023-09-07_13-51-24</v>
      </c>
      <c r="H1155" s="10">
        <v>22.532</v>
      </c>
      <c r="I1155" s="6">
        <v>36561518</v>
      </c>
      <c r="J1155" s="6" t="str">
        <f>IF(OR(COUNTIF(Monitoring!E:E, G1155) &gt; 0, COUNTIF(Monitoring!H:H, G1155) &gt; 0), "yes", "no")</f>
        <v>yes</v>
      </c>
      <c r="K1155" s="81" t="str">
        <f t="shared" ref="K1155:K1218" si="136">HYPERLINK(_xlfn.CONCAT("Z:\FAIR_Device_data\Experiment_AugSep_2023","\","Video_captures","\",A1155,"\","Camera1","\",E1155,"\",F1155))</f>
        <v>Z:\FAIR_Device_data\Experiment_AugSep_2023\Video_captures\FAIR-D3\Camera1\2023-09-07\FAIR-D3_2023-09-07_13-51-24.mp4</v>
      </c>
    </row>
    <row r="1156" spans="1:11" ht="14.25" customHeight="1" x14ac:dyDescent="0.25">
      <c r="A1156" s="5" t="str">
        <f t="shared" si="130"/>
        <v>FAIR-D3</v>
      </c>
      <c r="B1156" s="4">
        <f t="shared" si="131"/>
        <v>45176</v>
      </c>
      <c r="C1156" s="9">
        <f t="shared" si="132"/>
        <v>0.66020833333333329</v>
      </c>
      <c r="D1156" s="9">
        <f t="shared" si="133"/>
        <v>45176.660208333335</v>
      </c>
      <c r="E1156" s="9" t="str">
        <f t="shared" si="135"/>
        <v>2023-09-07</v>
      </c>
      <c r="F1156" s="10" t="s">
        <v>2599</v>
      </c>
      <c r="G1156" s="10" t="str">
        <f t="shared" si="134"/>
        <v>FAIR-D3_2023-09-07_15-50-42</v>
      </c>
      <c r="H1156" s="10">
        <v>17.015999999999998</v>
      </c>
      <c r="I1156" s="6">
        <v>29700000</v>
      </c>
      <c r="J1156" s="6" t="str">
        <f>IF(OR(COUNTIF(Monitoring!E:E, G1156) &gt; 0, COUNTIF(Monitoring!H:H, G1156) &gt; 0), "yes", "no")</f>
        <v>yes</v>
      </c>
      <c r="K1156" s="81" t="str">
        <f t="shared" si="136"/>
        <v>Z:\FAIR_Device_data\Experiment_AugSep_2023\Video_captures\FAIR-D3\Camera1\2023-09-07\FAIR-D3_2023-09-07_15-50-42.mp4</v>
      </c>
    </row>
    <row r="1157" spans="1:11" ht="14.25" customHeight="1" x14ac:dyDescent="0.25">
      <c r="A1157" s="5" t="str">
        <f t="shared" si="130"/>
        <v>FAIR-D3</v>
      </c>
      <c r="B1157" s="4">
        <f t="shared" si="131"/>
        <v>45176</v>
      </c>
      <c r="C1157" s="9">
        <f t="shared" si="132"/>
        <v>0.69162037037037039</v>
      </c>
      <c r="D1157" s="9">
        <f t="shared" si="133"/>
        <v>45176.691620370373</v>
      </c>
      <c r="E1157" s="9" t="str">
        <f t="shared" si="135"/>
        <v>2023-09-07</v>
      </c>
      <c r="F1157" s="10" t="s">
        <v>2600</v>
      </c>
      <c r="G1157" s="10" t="str">
        <f t="shared" si="134"/>
        <v>FAIR-D3_2023-09-07_16-35-56</v>
      </c>
      <c r="H1157" s="10">
        <v>11.659000000000001</v>
      </c>
      <c r="I1157" s="6">
        <v>19729424</v>
      </c>
      <c r="J1157" s="6" t="str">
        <f>IF(OR(COUNTIF(Monitoring!E:E, G1157) &gt; 0, COUNTIF(Monitoring!H:H, G1157) &gt; 0), "yes", "no")</f>
        <v>no</v>
      </c>
      <c r="K1157" s="81" t="str">
        <f t="shared" si="136"/>
        <v>Z:\FAIR_Device_data\Experiment_AugSep_2023\Video_captures\FAIR-D3\Camera1\2023-09-07\FAIR-D3_2023-09-07_16-35-56.mp4</v>
      </c>
    </row>
    <row r="1158" spans="1:11" ht="14.25" customHeight="1" x14ac:dyDescent="0.25">
      <c r="A1158" s="5" t="str">
        <f t="shared" si="130"/>
        <v>FAIR-D3</v>
      </c>
      <c r="B1158" s="4">
        <f t="shared" si="131"/>
        <v>45176</v>
      </c>
      <c r="C1158" s="9">
        <f t="shared" si="132"/>
        <v>0.70177083333333334</v>
      </c>
      <c r="D1158" s="9">
        <f t="shared" si="133"/>
        <v>45176.701770833337</v>
      </c>
      <c r="E1158" s="9" t="str">
        <f t="shared" si="135"/>
        <v>2023-09-07</v>
      </c>
      <c r="F1158" s="10" t="s">
        <v>2601</v>
      </c>
      <c r="G1158" s="10" t="str">
        <f t="shared" si="134"/>
        <v>FAIR-D3_2023-09-07_16-50-33</v>
      </c>
      <c r="H1158" s="10">
        <v>16.789000000000001</v>
      </c>
      <c r="I1158" s="6">
        <v>29667151</v>
      </c>
      <c r="J1158" s="6" t="str">
        <f>IF(OR(COUNTIF(Monitoring!E:E, G1158) &gt; 0, COUNTIF(Monitoring!H:H, G1158) &gt; 0), "yes", "no")</f>
        <v>no</v>
      </c>
      <c r="K1158" s="81" t="str">
        <f t="shared" si="136"/>
        <v>Z:\FAIR_Device_data\Experiment_AugSep_2023\Video_captures\FAIR-D3\Camera1\2023-09-07\FAIR-D3_2023-09-07_16-50-33.mp4</v>
      </c>
    </row>
    <row r="1159" spans="1:11" ht="14.25" customHeight="1" x14ac:dyDescent="0.25">
      <c r="A1159" s="5" t="str">
        <f t="shared" si="130"/>
        <v>FAIR-D3</v>
      </c>
      <c r="B1159" s="4">
        <f t="shared" si="131"/>
        <v>45176</v>
      </c>
      <c r="C1159" s="9">
        <f t="shared" si="132"/>
        <v>0.71878472222222223</v>
      </c>
      <c r="D1159" s="9">
        <f t="shared" si="133"/>
        <v>45176.718784722223</v>
      </c>
      <c r="E1159" s="9" t="str">
        <f t="shared" si="135"/>
        <v>2023-09-07</v>
      </c>
      <c r="F1159" s="10" t="s">
        <v>2602</v>
      </c>
      <c r="G1159" s="10" t="str">
        <f t="shared" si="134"/>
        <v>FAIR-D3_2023-09-07_17-15-03</v>
      </c>
      <c r="H1159" s="10">
        <v>10.678000000000001</v>
      </c>
      <c r="I1159" s="6">
        <v>17511698</v>
      </c>
      <c r="J1159" s="6" t="str">
        <f>IF(OR(COUNTIF(Monitoring!E:E, G1159) &gt; 0, COUNTIF(Monitoring!H:H, G1159) &gt; 0), "yes", "no")</f>
        <v>no</v>
      </c>
      <c r="K1159" s="81" t="str">
        <f t="shared" si="136"/>
        <v>Z:\FAIR_Device_data\Experiment_AugSep_2023\Video_captures\FAIR-D3\Camera1\2023-09-07\FAIR-D3_2023-09-07_17-15-03.mp4</v>
      </c>
    </row>
    <row r="1160" spans="1:11" ht="14.25" customHeight="1" x14ac:dyDescent="0.25">
      <c r="A1160" s="5" t="str">
        <f t="shared" si="130"/>
        <v>FAIR-D3</v>
      </c>
      <c r="B1160" s="4">
        <f t="shared" si="131"/>
        <v>45176</v>
      </c>
      <c r="C1160" s="9">
        <f t="shared" si="132"/>
        <v>0.71947916666666667</v>
      </c>
      <c r="D1160" s="9">
        <f t="shared" si="133"/>
        <v>45176.71947916667</v>
      </c>
      <c r="E1160" s="9" t="str">
        <f t="shared" si="135"/>
        <v>2023-09-07</v>
      </c>
      <c r="F1160" s="10" t="s">
        <v>2603</v>
      </c>
      <c r="G1160" s="10" t="str">
        <f t="shared" si="134"/>
        <v>FAIR-D3_2023-09-07_17-16-03</v>
      </c>
      <c r="H1160" s="10">
        <v>52.969000000000001</v>
      </c>
      <c r="I1160" s="6">
        <v>93603617</v>
      </c>
      <c r="J1160" s="6" t="str">
        <f>IF(OR(COUNTIF(Monitoring!E:E, G1160) &gt; 0, COUNTIF(Monitoring!H:H, G1160) &gt; 0), "yes", "no")</f>
        <v>yes</v>
      </c>
      <c r="K1160" s="81" t="str">
        <f t="shared" si="136"/>
        <v>Z:\FAIR_Device_data\Experiment_AugSep_2023\Video_captures\FAIR-D3\Camera1\2023-09-07\FAIR-D3_2023-09-07_17-16-03.mp4</v>
      </c>
    </row>
    <row r="1161" spans="1:11" ht="14.25" customHeight="1" x14ac:dyDescent="0.25">
      <c r="A1161" s="5" t="str">
        <f t="shared" si="130"/>
        <v>FAIR-D3</v>
      </c>
      <c r="B1161" s="4">
        <f t="shared" si="131"/>
        <v>45176</v>
      </c>
      <c r="C1161" s="9">
        <f t="shared" si="132"/>
        <v>0.72067129629629634</v>
      </c>
      <c r="D1161" s="9">
        <f t="shared" si="133"/>
        <v>45176.720671296294</v>
      </c>
      <c r="E1161" s="9" t="str">
        <f t="shared" si="135"/>
        <v>2023-09-07</v>
      </c>
      <c r="F1161" s="10" t="s">
        <v>2604</v>
      </c>
      <c r="G1161" s="10" t="str">
        <f t="shared" si="134"/>
        <v>FAIR-D3_2023-09-07_17-17-46</v>
      </c>
      <c r="H1161" s="10">
        <v>52.808</v>
      </c>
      <c r="I1161" s="6">
        <v>90706195</v>
      </c>
      <c r="J1161" s="6" t="str">
        <f>IF(OR(COUNTIF(Monitoring!E:E, G1161) &gt; 0, COUNTIF(Monitoring!H:H, G1161) &gt; 0), "yes", "no")</f>
        <v>yes</v>
      </c>
      <c r="K1161" s="81" t="str">
        <f t="shared" si="136"/>
        <v>Z:\FAIR_Device_data\Experiment_AugSep_2023\Video_captures\FAIR-D3\Camera1\2023-09-07\FAIR-D3_2023-09-07_17-17-46.mp4</v>
      </c>
    </row>
    <row r="1162" spans="1:11" ht="14.25" customHeight="1" x14ac:dyDescent="0.25">
      <c r="A1162" s="5" t="str">
        <f t="shared" si="130"/>
        <v>FAIR-D3</v>
      </c>
      <c r="B1162" s="4">
        <f t="shared" si="131"/>
        <v>45177</v>
      </c>
      <c r="C1162" s="9">
        <f t="shared" si="132"/>
        <v>0.3064236111111111</v>
      </c>
      <c r="D1162" s="9">
        <f t="shared" si="133"/>
        <v>45177.306423611109</v>
      </c>
      <c r="E1162" s="9" t="str">
        <f t="shared" si="135"/>
        <v>2023-09-08</v>
      </c>
      <c r="F1162" s="10" t="s">
        <v>2605</v>
      </c>
      <c r="G1162" s="10" t="str">
        <f t="shared" si="134"/>
        <v>FAIR-D3_2023-09-08_07-21-15</v>
      </c>
      <c r="H1162" s="10">
        <v>23.652999999999999</v>
      </c>
      <c r="I1162" s="6">
        <v>42110450</v>
      </c>
      <c r="J1162" s="6" t="str">
        <f>IF(OR(COUNTIF(Monitoring!E:E, G1162) &gt; 0, COUNTIF(Monitoring!H:H, G1162) &gt; 0), "yes", "no")</f>
        <v>yes</v>
      </c>
      <c r="K1162" s="81" t="str">
        <f t="shared" si="136"/>
        <v>Z:\FAIR_Device_data\Experiment_AugSep_2023\Video_captures\FAIR-D3\Camera1\2023-09-08\FAIR-D3_2023-09-08_07-21-15.mp4</v>
      </c>
    </row>
    <row r="1163" spans="1:11" ht="14.25" customHeight="1" x14ac:dyDescent="0.25">
      <c r="A1163" s="5" t="str">
        <f t="shared" si="130"/>
        <v>FAIR-D3</v>
      </c>
      <c r="B1163" s="4">
        <f t="shared" si="131"/>
        <v>45177</v>
      </c>
      <c r="C1163" s="9">
        <f t="shared" si="132"/>
        <v>0.31122685185185184</v>
      </c>
      <c r="D1163" s="9">
        <f t="shared" si="133"/>
        <v>45177.311226851853</v>
      </c>
      <c r="E1163" s="9" t="str">
        <f t="shared" si="135"/>
        <v>2023-09-08</v>
      </c>
      <c r="F1163" s="10" t="s">
        <v>2606</v>
      </c>
      <c r="G1163" s="10" t="str">
        <f t="shared" si="134"/>
        <v>FAIR-D3_2023-09-08_07-28-10</v>
      </c>
      <c r="H1163" s="10">
        <v>23.565000000000001</v>
      </c>
      <c r="I1163" s="6">
        <v>42755713</v>
      </c>
      <c r="J1163" s="6" t="str">
        <f>IF(OR(COUNTIF(Monitoring!E:E, G1163) &gt; 0, COUNTIF(Monitoring!H:H, G1163) &gt; 0), "yes", "no")</f>
        <v>no</v>
      </c>
      <c r="K1163" s="81" t="str">
        <f t="shared" si="136"/>
        <v>Z:\FAIR_Device_data\Experiment_AugSep_2023\Video_captures\FAIR-D3\Camera1\2023-09-08\FAIR-D3_2023-09-08_07-28-10.mp4</v>
      </c>
    </row>
    <row r="1164" spans="1:11" ht="14.25" customHeight="1" x14ac:dyDescent="0.25">
      <c r="A1164" s="5" t="str">
        <f t="shared" si="130"/>
        <v>FAIR-D3</v>
      </c>
      <c r="B1164" s="4">
        <f t="shared" si="131"/>
        <v>45177</v>
      </c>
      <c r="C1164" s="9">
        <f t="shared" si="132"/>
        <v>0.31246527777777777</v>
      </c>
      <c r="D1164" s="9">
        <f t="shared" si="133"/>
        <v>45177.312465277777</v>
      </c>
      <c r="E1164" s="9" t="str">
        <f t="shared" si="135"/>
        <v>2023-09-08</v>
      </c>
      <c r="F1164" s="10" t="s">
        <v>2607</v>
      </c>
      <c r="G1164" s="10" t="str">
        <f t="shared" si="134"/>
        <v>FAIR-D3_2023-09-08_07-29-57</v>
      </c>
      <c r="H1164" s="10">
        <v>18.219000000000001</v>
      </c>
      <c r="I1164" s="6">
        <v>31850984</v>
      </c>
      <c r="J1164" s="6" t="str">
        <f>IF(OR(COUNTIF(Monitoring!E:E, G1164) &gt; 0, COUNTIF(Monitoring!H:H, G1164) &gt; 0), "yes", "no")</f>
        <v>no</v>
      </c>
      <c r="K1164" s="81" t="str">
        <f t="shared" si="136"/>
        <v>Z:\FAIR_Device_data\Experiment_AugSep_2023\Video_captures\FAIR-D3\Camera1\2023-09-08\FAIR-D3_2023-09-08_07-29-57.mp4</v>
      </c>
    </row>
    <row r="1165" spans="1:11" ht="14.25" customHeight="1" x14ac:dyDescent="0.25">
      <c r="A1165" s="5" t="str">
        <f t="shared" si="130"/>
        <v>FAIR-D3</v>
      </c>
      <c r="B1165" s="4">
        <f t="shared" si="131"/>
        <v>45177</v>
      </c>
      <c r="C1165" s="9">
        <f t="shared" si="132"/>
        <v>0.31384259259259262</v>
      </c>
      <c r="D1165" s="9">
        <f t="shared" si="133"/>
        <v>45177.313842592594</v>
      </c>
      <c r="E1165" s="9" t="str">
        <f t="shared" si="135"/>
        <v>2023-09-08</v>
      </c>
      <c r="F1165" s="10" t="s">
        <v>2608</v>
      </c>
      <c r="G1165" s="10" t="str">
        <f t="shared" si="134"/>
        <v>FAIR-D3_2023-09-08_07-31-56</v>
      </c>
      <c r="H1165" s="10">
        <v>18.021999999999998</v>
      </c>
      <c r="I1165" s="6">
        <v>31306500</v>
      </c>
      <c r="J1165" s="6" t="str">
        <f>IF(OR(COUNTIF(Monitoring!E:E, G1165) &gt; 0, COUNTIF(Monitoring!H:H, G1165) &gt; 0), "yes", "no")</f>
        <v>no</v>
      </c>
      <c r="K1165" s="81" t="str">
        <f t="shared" si="136"/>
        <v>Z:\FAIR_Device_data\Experiment_AugSep_2023\Video_captures\FAIR-D3\Camera1\2023-09-08\FAIR-D3_2023-09-08_07-31-56.mp4</v>
      </c>
    </row>
    <row r="1166" spans="1:11" ht="14.25" customHeight="1" x14ac:dyDescent="0.25">
      <c r="A1166" s="5" t="str">
        <f t="shared" si="130"/>
        <v>FAIR-D3</v>
      </c>
      <c r="B1166" s="4">
        <f t="shared" si="131"/>
        <v>45177</v>
      </c>
      <c r="C1166" s="9">
        <f t="shared" si="132"/>
        <v>0.31487268518518519</v>
      </c>
      <c r="D1166" s="9">
        <f t="shared" si="133"/>
        <v>45177.314872685187</v>
      </c>
      <c r="E1166" s="9" t="str">
        <f t="shared" si="135"/>
        <v>2023-09-08</v>
      </c>
      <c r="F1166" s="10" t="s">
        <v>2609</v>
      </c>
      <c r="G1166" s="10" t="str">
        <f t="shared" si="134"/>
        <v>FAIR-D3_2023-09-08_07-33-25</v>
      </c>
      <c r="H1166" s="10">
        <v>19.094000000000001</v>
      </c>
      <c r="I1166" s="6">
        <v>34822471</v>
      </c>
      <c r="J1166" s="6" t="str">
        <f>IF(OR(COUNTIF(Monitoring!E:E, G1166) &gt; 0, COUNTIF(Monitoring!H:H, G1166) &gt; 0), "yes", "no")</f>
        <v>no</v>
      </c>
      <c r="K1166" s="81" t="str">
        <f t="shared" si="136"/>
        <v>Z:\FAIR_Device_data\Experiment_AugSep_2023\Video_captures\FAIR-D3\Camera1\2023-09-08\FAIR-D3_2023-09-08_07-33-25.mp4</v>
      </c>
    </row>
    <row r="1167" spans="1:11" ht="14.25" customHeight="1" x14ac:dyDescent="0.25">
      <c r="A1167" s="5" t="str">
        <f t="shared" si="130"/>
        <v>FAIR-D3</v>
      </c>
      <c r="B1167" s="4">
        <f t="shared" si="131"/>
        <v>45177</v>
      </c>
      <c r="C1167" s="9">
        <f t="shared" si="132"/>
        <v>0.31715277777777778</v>
      </c>
      <c r="D1167" s="9">
        <f t="shared" si="133"/>
        <v>45177.317152777781</v>
      </c>
      <c r="E1167" s="9" t="str">
        <f t="shared" si="135"/>
        <v>2023-09-08</v>
      </c>
      <c r="F1167" s="10" t="s">
        <v>2610</v>
      </c>
      <c r="G1167" s="10" t="str">
        <f t="shared" si="134"/>
        <v>FAIR-D3_2023-09-08_07-36-42</v>
      </c>
      <c r="H1167" s="10">
        <v>33.329000000000001</v>
      </c>
      <c r="I1167" s="6">
        <v>62101176</v>
      </c>
      <c r="J1167" s="6" t="str">
        <f>IF(OR(COUNTIF(Monitoring!E:E, G1167) &gt; 0, COUNTIF(Monitoring!H:H, G1167) &gt; 0), "yes", "no")</f>
        <v>no</v>
      </c>
      <c r="K1167" s="81" t="str">
        <f t="shared" si="136"/>
        <v>Z:\FAIR_Device_data\Experiment_AugSep_2023\Video_captures\FAIR-D3\Camera1\2023-09-08\FAIR-D3_2023-09-08_07-36-42.mp4</v>
      </c>
    </row>
    <row r="1168" spans="1:11" ht="14.25" customHeight="1" x14ac:dyDescent="0.25">
      <c r="A1168" s="5" t="str">
        <f t="shared" si="130"/>
        <v>FAIR-D3</v>
      </c>
      <c r="B1168" s="4">
        <f t="shared" si="131"/>
        <v>45177</v>
      </c>
      <c r="C1168" s="9">
        <f t="shared" si="132"/>
        <v>0.31835648148148149</v>
      </c>
      <c r="D1168" s="9">
        <f t="shared" si="133"/>
        <v>45177.318356481483</v>
      </c>
      <c r="E1168" s="9" t="str">
        <f t="shared" si="135"/>
        <v>2023-09-08</v>
      </c>
      <c r="F1168" s="10" t="s">
        <v>2611</v>
      </c>
      <c r="G1168" s="10" t="str">
        <f t="shared" si="134"/>
        <v>FAIR-D3_2023-09-08_07-38-26</v>
      </c>
      <c r="H1168" s="10">
        <v>50.628</v>
      </c>
      <c r="I1168" s="6">
        <v>91697115</v>
      </c>
      <c r="J1168" s="6" t="str">
        <f>IF(OR(COUNTIF(Monitoring!E:E, G1168) &gt; 0, COUNTIF(Monitoring!H:H, G1168) &gt; 0), "yes", "no")</f>
        <v>no</v>
      </c>
      <c r="K1168" s="81" t="str">
        <f t="shared" si="136"/>
        <v>Z:\FAIR_Device_data\Experiment_AugSep_2023\Video_captures\FAIR-D3\Camera1\2023-09-08\FAIR-D3_2023-09-08_07-38-26.mp4</v>
      </c>
    </row>
    <row r="1169" spans="1:11" ht="14.25" customHeight="1" x14ac:dyDescent="0.25">
      <c r="A1169" s="5" t="str">
        <f t="shared" si="130"/>
        <v>FAIR-D3</v>
      </c>
      <c r="B1169" s="4">
        <f t="shared" si="131"/>
        <v>45177</v>
      </c>
      <c r="C1169" s="9">
        <f t="shared" si="132"/>
        <v>0.31988425925925928</v>
      </c>
      <c r="D1169" s="9">
        <f t="shared" si="133"/>
        <v>45177.319884259261</v>
      </c>
      <c r="E1169" s="9" t="str">
        <f t="shared" si="135"/>
        <v>2023-09-08</v>
      </c>
      <c r="F1169" s="10" t="s">
        <v>2612</v>
      </c>
      <c r="G1169" s="10" t="str">
        <f t="shared" si="134"/>
        <v>FAIR-D3_2023-09-08_07-40-38</v>
      </c>
      <c r="H1169" s="10">
        <v>36.128</v>
      </c>
      <c r="I1169" s="6">
        <v>64160140</v>
      </c>
      <c r="J1169" s="6" t="str">
        <f>IF(OR(COUNTIF(Monitoring!E:E, G1169) &gt; 0, COUNTIF(Monitoring!H:H, G1169) &gt; 0), "yes", "no")</f>
        <v>no</v>
      </c>
      <c r="K1169" s="81" t="str">
        <f t="shared" si="136"/>
        <v>Z:\FAIR_Device_data\Experiment_AugSep_2023\Video_captures\FAIR-D3\Camera1\2023-09-08\FAIR-D3_2023-09-08_07-40-38.mp4</v>
      </c>
    </row>
    <row r="1170" spans="1:11" ht="14.25" customHeight="1" x14ac:dyDescent="0.25">
      <c r="A1170" s="5" t="str">
        <f t="shared" si="130"/>
        <v>FAIR-D3</v>
      </c>
      <c r="B1170" s="4">
        <f t="shared" si="131"/>
        <v>45177</v>
      </c>
      <c r="C1170" s="9">
        <f t="shared" si="132"/>
        <v>0.32085648148148149</v>
      </c>
      <c r="D1170" s="9">
        <f t="shared" si="133"/>
        <v>45177.320856481485</v>
      </c>
      <c r="E1170" s="9" t="str">
        <f t="shared" si="135"/>
        <v>2023-09-08</v>
      </c>
      <c r="F1170" s="10" t="s">
        <v>2613</v>
      </c>
      <c r="G1170" s="10" t="str">
        <f t="shared" si="134"/>
        <v>FAIR-D3_2023-09-08_07-42-02</v>
      </c>
      <c r="H1170" s="10">
        <v>22.349</v>
      </c>
      <c r="I1170" s="6">
        <v>39688242</v>
      </c>
      <c r="J1170" s="6" t="str">
        <f>IF(OR(COUNTIF(Monitoring!E:E, G1170) &gt; 0, COUNTIF(Monitoring!H:H, G1170) &gt; 0), "yes", "no")</f>
        <v>no</v>
      </c>
      <c r="K1170" s="81" t="str">
        <f t="shared" si="136"/>
        <v>Z:\FAIR_Device_data\Experiment_AugSep_2023\Video_captures\FAIR-D3\Camera1\2023-09-08\FAIR-D3_2023-09-08_07-42-02.mp4</v>
      </c>
    </row>
    <row r="1171" spans="1:11" ht="14.25" customHeight="1" x14ac:dyDescent="0.25">
      <c r="A1171" s="5" t="str">
        <f t="shared" si="130"/>
        <v>FAIR-D3</v>
      </c>
      <c r="B1171" s="4">
        <f t="shared" si="131"/>
        <v>45177</v>
      </c>
      <c r="C1171" s="9">
        <f t="shared" si="132"/>
        <v>0.32359953703703703</v>
      </c>
      <c r="D1171" s="9">
        <f t="shared" si="133"/>
        <v>45177.323599537034</v>
      </c>
      <c r="E1171" s="9" t="str">
        <f t="shared" si="135"/>
        <v>2023-09-08</v>
      </c>
      <c r="F1171" s="10" t="s">
        <v>2614</v>
      </c>
      <c r="G1171" s="10" t="str">
        <f t="shared" si="134"/>
        <v>FAIR-D3_2023-09-08_07-45-59</v>
      </c>
      <c r="H1171" s="10">
        <v>70.376999999999995</v>
      </c>
      <c r="I1171" s="6">
        <v>130588038</v>
      </c>
      <c r="J1171" s="6" t="str">
        <f>IF(OR(COUNTIF(Monitoring!E:E, G1171) &gt; 0, COUNTIF(Monitoring!H:H, G1171) &gt; 0), "yes", "no")</f>
        <v>no</v>
      </c>
      <c r="K1171" s="81" t="str">
        <f t="shared" si="136"/>
        <v>Z:\FAIR_Device_data\Experiment_AugSep_2023\Video_captures\FAIR-D3\Camera1\2023-09-08\FAIR-D3_2023-09-08_07-45-59.mp4</v>
      </c>
    </row>
    <row r="1172" spans="1:11" ht="14.25" customHeight="1" x14ac:dyDescent="0.25">
      <c r="A1172" s="5" t="str">
        <f t="shared" si="130"/>
        <v>FAIR-D3</v>
      </c>
      <c r="B1172" s="4">
        <f t="shared" si="131"/>
        <v>45177</v>
      </c>
      <c r="C1172" s="9">
        <f t="shared" si="132"/>
        <v>0.32484953703703706</v>
      </c>
      <c r="D1172" s="9">
        <f t="shared" si="133"/>
        <v>45177.324849537035</v>
      </c>
      <c r="E1172" s="9" t="str">
        <f t="shared" si="135"/>
        <v>2023-09-08</v>
      </c>
      <c r="F1172" s="10" t="s">
        <v>2615</v>
      </c>
      <c r="G1172" s="10" t="str">
        <f t="shared" si="134"/>
        <v>FAIR-D3_2023-09-08_07-47-47</v>
      </c>
      <c r="H1172" s="10">
        <v>129.131</v>
      </c>
      <c r="I1172" s="6">
        <v>241264258</v>
      </c>
      <c r="J1172" s="6" t="str">
        <f>IF(OR(COUNTIF(Monitoring!E:E, G1172) &gt; 0, COUNTIF(Monitoring!H:H, G1172) &gt; 0), "yes", "no")</f>
        <v>no</v>
      </c>
      <c r="K1172" s="81" t="str">
        <f t="shared" si="136"/>
        <v>Z:\FAIR_Device_data\Experiment_AugSep_2023\Video_captures\FAIR-D3\Camera1\2023-09-08\FAIR-D3_2023-09-08_07-47-47.mp4</v>
      </c>
    </row>
    <row r="1173" spans="1:11" ht="14.25" customHeight="1" x14ac:dyDescent="0.25">
      <c r="A1173" s="5" t="str">
        <f t="shared" si="130"/>
        <v>FAIR-D3</v>
      </c>
      <c r="B1173" s="4">
        <f t="shared" si="131"/>
        <v>45177</v>
      </c>
      <c r="C1173" s="9">
        <f t="shared" si="132"/>
        <v>0.32725694444444442</v>
      </c>
      <c r="D1173" s="9">
        <f t="shared" si="133"/>
        <v>45177.327256944445</v>
      </c>
      <c r="E1173" s="9" t="str">
        <f t="shared" si="135"/>
        <v>2023-09-08</v>
      </c>
      <c r="F1173" s="10" t="s">
        <v>2616</v>
      </c>
      <c r="G1173" s="10" t="str">
        <f t="shared" si="134"/>
        <v>FAIR-D3_2023-09-08_07-51-15</v>
      </c>
      <c r="H1173" s="10">
        <v>21.698</v>
      </c>
      <c r="I1173" s="6">
        <v>37939164</v>
      </c>
      <c r="J1173" s="6" t="str">
        <f>IF(OR(COUNTIF(Monitoring!E:E, G1173) &gt; 0, COUNTIF(Monitoring!H:H, G1173) &gt; 0), "yes", "no")</f>
        <v>no</v>
      </c>
      <c r="K1173" s="81" t="str">
        <f t="shared" si="136"/>
        <v>Z:\FAIR_Device_data\Experiment_AugSep_2023\Video_captures\FAIR-D3\Camera1\2023-09-08\FAIR-D3_2023-09-08_07-51-15.mp4</v>
      </c>
    </row>
    <row r="1174" spans="1:11" ht="14.25" customHeight="1" x14ac:dyDescent="0.25">
      <c r="A1174" s="5" t="str">
        <f t="shared" si="130"/>
        <v>FAIR-D3</v>
      </c>
      <c r="B1174" s="4">
        <f t="shared" si="131"/>
        <v>45177</v>
      </c>
      <c r="C1174" s="9">
        <f t="shared" si="132"/>
        <v>0.32787037037037037</v>
      </c>
      <c r="D1174" s="9">
        <f t="shared" si="133"/>
        <v>45177.327870370369</v>
      </c>
      <c r="E1174" s="9" t="str">
        <f t="shared" si="135"/>
        <v>2023-09-08</v>
      </c>
      <c r="F1174" s="10" t="s">
        <v>2617</v>
      </c>
      <c r="G1174" s="10" t="str">
        <f t="shared" si="134"/>
        <v>FAIR-D3_2023-09-08_07-52-08</v>
      </c>
      <c r="H1174" s="10">
        <v>35.180999999999997</v>
      </c>
      <c r="I1174" s="6">
        <v>62503966</v>
      </c>
      <c r="J1174" s="6" t="str">
        <f>IF(OR(COUNTIF(Monitoring!E:E, G1174) &gt; 0, COUNTIF(Monitoring!H:H, G1174) &gt; 0), "yes", "no")</f>
        <v>no</v>
      </c>
      <c r="K1174" s="81" t="str">
        <f t="shared" si="136"/>
        <v>Z:\FAIR_Device_data\Experiment_AugSep_2023\Video_captures\FAIR-D3\Camera1\2023-09-08\FAIR-D3_2023-09-08_07-52-08.mp4</v>
      </c>
    </row>
    <row r="1175" spans="1:11" ht="14.25" customHeight="1" x14ac:dyDescent="0.25">
      <c r="A1175" s="5" t="str">
        <f t="shared" si="130"/>
        <v>FAIR-D3</v>
      </c>
      <c r="B1175" s="4">
        <f t="shared" si="131"/>
        <v>45177</v>
      </c>
      <c r="C1175" s="9">
        <f t="shared" si="132"/>
        <v>0.3288888888888889</v>
      </c>
      <c r="D1175" s="9">
        <f t="shared" si="133"/>
        <v>45177.328888888886</v>
      </c>
      <c r="E1175" s="9" t="str">
        <f t="shared" si="135"/>
        <v>2023-09-08</v>
      </c>
      <c r="F1175" s="10" t="s">
        <v>2618</v>
      </c>
      <c r="G1175" s="10" t="str">
        <f t="shared" si="134"/>
        <v>FAIR-D3_2023-09-08_07-53-36</v>
      </c>
      <c r="H1175" s="10">
        <v>261.17899999999997</v>
      </c>
      <c r="I1175" s="6">
        <v>477424811</v>
      </c>
      <c r="J1175" s="6" t="str">
        <f>IF(OR(COUNTIF(Monitoring!E:E, G1175) &gt; 0, COUNTIF(Monitoring!H:H, G1175) &gt; 0), "yes", "no")</f>
        <v>no</v>
      </c>
      <c r="K1175" s="81" t="str">
        <f t="shared" si="136"/>
        <v>Z:\FAIR_Device_data\Experiment_AugSep_2023\Video_captures\FAIR-D3\Camera1\2023-09-08\FAIR-D3_2023-09-08_07-53-36.mp4</v>
      </c>
    </row>
    <row r="1176" spans="1:11" ht="14.25" customHeight="1" x14ac:dyDescent="0.25">
      <c r="A1176" s="5" t="str">
        <f t="shared" si="130"/>
        <v>FAIR-D3</v>
      </c>
      <c r="B1176" s="4">
        <f t="shared" si="131"/>
        <v>45177</v>
      </c>
      <c r="C1176" s="9">
        <f t="shared" si="132"/>
        <v>0.33300925925925928</v>
      </c>
      <c r="D1176" s="9">
        <f t="shared" si="133"/>
        <v>45177.333009259259</v>
      </c>
      <c r="E1176" s="9" t="str">
        <f t="shared" si="135"/>
        <v>2023-09-08</v>
      </c>
      <c r="F1176" s="10" t="s">
        <v>2619</v>
      </c>
      <c r="G1176" s="10" t="str">
        <f t="shared" si="134"/>
        <v>FAIR-D3_2023-09-08_07-59-32</v>
      </c>
      <c r="H1176" s="10">
        <v>73.664000000000001</v>
      </c>
      <c r="I1176" s="6">
        <v>128170554</v>
      </c>
      <c r="J1176" s="6" t="str">
        <f>IF(OR(COUNTIF(Monitoring!E:E, G1176) &gt; 0, COUNTIF(Monitoring!H:H, G1176) &gt; 0), "yes", "no")</f>
        <v>no</v>
      </c>
      <c r="K1176" s="81" t="str">
        <f t="shared" si="136"/>
        <v>Z:\FAIR_Device_data\Experiment_AugSep_2023\Video_captures\FAIR-D3\Camera1\2023-09-08\FAIR-D3_2023-09-08_07-59-32.mp4</v>
      </c>
    </row>
    <row r="1177" spans="1:11" ht="14.25" customHeight="1" x14ac:dyDescent="0.25">
      <c r="A1177" s="5" t="str">
        <f t="shared" si="130"/>
        <v>FAIR-D3</v>
      </c>
      <c r="B1177" s="4">
        <f t="shared" si="131"/>
        <v>45177</v>
      </c>
      <c r="C1177" s="9">
        <f t="shared" si="132"/>
        <v>0.33473379629629629</v>
      </c>
      <c r="D1177" s="9">
        <f t="shared" si="133"/>
        <v>45177.334733796299</v>
      </c>
      <c r="E1177" s="9" t="str">
        <f t="shared" si="135"/>
        <v>2023-09-08</v>
      </c>
      <c r="F1177" s="10" t="s">
        <v>2620</v>
      </c>
      <c r="G1177" s="10" t="str">
        <f t="shared" si="134"/>
        <v>FAIR-D3_2023-09-08_08-02-01</v>
      </c>
      <c r="H1177" s="10">
        <v>18.582999999999998</v>
      </c>
      <c r="I1177" s="6">
        <v>30550576</v>
      </c>
      <c r="J1177" s="6" t="str">
        <f>IF(OR(COUNTIF(Monitoring!E:E, G1177) &gt; 0, COUNTIF(Monitoring!H:H, G1177) &gt; 0), "yes", "no")</f>
        <v>no</v>
      </c>
      <c r="K1177" s="81" t="str">
        <f t="shared" si="136"/>
        <v>Z:\FAIR_Device_data\Experiment_AugSep_2023\Video_captures\FAIR-D3\Camera1\2023-09-08\FAIR-D3_2023-09-08_08-02-01.mp4</v>
      </c>
    </row>
    <row r="1178" spans="1:11" ht="14.25" customHeight="1" x14ac:dyDescent="0.25">
      <c r="A1178" s="5" t="str">
        <f t="shared" si="130"/>
        <v>FAIR-D3</v>
      </c>
      <c r="B1178" s="4">
        <f t="shared" si="131"/>
        <v>45177</v>
      </c>
      <c r="C1178" s="9">
        <f t="shared" si="132"/>
        <v>0.33532407407407405</v>
      </c>
      <c r="D1178" s="9">
        <f t="shared" si="133"/>
        <v>45177.335324074076</v>
      </c>
      <c r="E1178" s="9" t="str">
        <f t="shared" si="135"/>
        <v>2023-09-08</v>
      </c>
      <c r="F1178" s="10" t="s">
        <v>2621</v>
      </c>
      <c r="G1178" s="10" t="str">
        <f t="shared" si="134"/>
        <v>FAIR-D3_2023-09-08_08-02-52</v>
      </c>
      <c r="H1178" s="10">
        <v>79.221999999999994</v>
      </c>
      <c r="I1178" s="6">
        <v>139265476</v>
      </c>
      <c r="J1178" s="6" t="str">
        <f>IF(OR(COUNTIF(Monitoring!E:E, G1178) &gt; 0, COUNTIF(Monitoring!H:H, G1178) &gt; 0), "yes", "no")</f>
        <v>yes</v>
      </c>
      <c r="K1178" s="81" t="str">
        <f t="shared" si="136"/>
        <v>Z:\FAIR_Device_data\Experiment_AugSep_2023\Video_captures\FAIR-D3\Camera1\2023-09-08\FAIR-D3_2023-09-08_08-02-52.mp4</v>
      </c>
    </row>
    <row r="1179" spans="1:11" ht="14.25" customHeight="1" x14ac:dyDescent="0.25">
      <c r="A1179" s="5" t="str">
        <f t="shared" si="130"/>
        <v>FAIR-D3</v>
      </c>
      <c r="B1179" s="4">
        <f t="shared" si="131"/>
        <v>45177</v>
      </c>
      <c r="C1179" s="9">
        <f t="shared" si="132"/>
        <v>0.41873842592592592</v>
      </c>
      <c r="D1179" s="9">
        <f t="shared" si="133"/>
        <v>45177.418738425928</v>
      </c>
      <c r="E1179" s="9" t="str">
        <f t="shared" si="135"/>
        <v>2023-09-08</v>
      </c>
      <c r="F1179" s="10" t="s">
        <v>2622</v>
      </c>
      <c r="G1179" s="10" t="str">
        <f t="shared" si="134"/>
        <v>FAIR-D3_2023-09-08_10-02-59</v>
      </c>
      <c r="H1179" s="10">
        <v>21.623000000000001</v>
      </c>
      <c r="I1179" s="6">
        <v>35238474</v>
      </c>
      <c r="J1179" s="6" t="str">
        <f>IF(OR(COUNTIF(Monitoring!E:E, G1179) &gt; 0, COUNTIF(Monitoring!H:H, G1179) &gt; 0), "yes", "no")</f>
        <v>yes</v>
      </c>
      <c r="K1179" s="81" t="str">
        <f t="shared" si="136"/>
        <v>Z:\FAIR_Device_data\Experiment_AugSep_2023\Video_captures\FAIR-D3\Camera1\2023-09-08\FAIR-D3_2023-09-08_10-02-59.mp4</v>
      </c>
    </row>
    <row r="1180" spans="1:11" ht="14.25" customHeight="1" x14ac:dyDescent="0.25">
      <c r="A1180" s="5" t="str">
        <f t="shared" si="130"/>
        <v>FAIR-D3</v>
      </c>
      <c r="B1180" s="4">
        <f t="shared" si="131"/>
        <v>45177</v>
      </c>
      <c r="C1180" s="9">
        <f t="shared" si="132"/>
        <v>0.46841435185185187</v>
      </c>
      <c r="D1180" s="9">
        <f t="shared" si="133"/>
        <v>45177.468414351853</v>
      </c>
      <c r="E1180" s="9" t="str">
        <f t="shared" si="135"/>
        <v>2023-09-08</v>
      </c>
      <c r="F1180" s="10" t="s">
        <v>2623</v>
      </c>
      <c r="G1180" s="10" t="str">
        <f t="shared" si="134"/>
        <v>FAIR-D3_2023-09-08_11-14-31</v>
      </c>
      <c r="H1180" s="10">
        <v>11.77</v>
      </c>
      <c r="I1180" s="6">
        <v>19633018</v>
      </c>
      <c r="J1180" s="6" t="str">
        <f>IF(OR(COUNTIF(Monitoring!E:E, G1180) &gt; 0, COUNTIF(Monitoring!H:H, G1180) &gt; 0), "yes", "no")</f>
        <v>no</v>
      </c>
      <c r="K1180" s="81" t="str">
        <f t="shared" si="136"/>
        <v>Z:\FAIR_Device_data\Experiment_AugSep_2023\Video_captures\FAIR-D3\Camera1\2023-09-08\FAIR-D3_2023-09-08_11-14-31.mp4</v>
      </c>
    </row>
    <row r="1181" spans="1:11" ht="14.25" customHeight="1" x14ac:dyDescent="0.25">
      <c r="A1181" s="5" t="str">
        <f t="shared" si="130"/>
        <v>FAIR-D3</v>
      </c>
      <c r="B1181" s="4">
        <f t="shared" si="131"/>
        <v>45177</v>
      </c>
      <c r="C1181" s="9">
        <f t="shared" si="132"/>
        <v>0.51621527777777776</v>
      </c>
      <c r="D1181" s="9">
        <f t="shared" si="133"/>
        <v>45177.516215277778</v>
      </c>
      <c r="E1181" s="9" t="str">
        <f t="shared" si="135"/>
        <v>2023-09-08</v>
      </c>
      <c r="F1181" s="10" t="s">
        <v>2624</v>
      </c>
      <c r="G1181" s="10" t="str">
        <f t="shared" si="134"/>
        <v>FAIR-D3_2023-09-08_12-23-21</v>
      </c>
      <c r="H1181" s="10">
        <v>16.45</v>
      </c>
      <c r="I1181" s="6">
        <v>29461702</v>
      </c>
      <c r="J1181" s="6" t="str">
        <f>IF(OR(COUNTIF(Monitoring!E:E, G1181) &gt; 0, COUNTIF(Monitoring!H:H, G1181) &gt; 0), "yes", "no")</f>
        <v>yes</v>
      </c>
      <c r="K1181" s="81" t="str">
        <f t="shared" si="136"/>
        <v>Z:\FAIR_Device_data\Experiment_AugSep_2023\Video_captures\FAIR-D3\Camera1\2023-09-08\FAIR-D3_2023-09-08_12-23-21.mp4</v>
      </c>
    </row>
    <row r="1182" spans="1:11" ht="14.25" customHeight="1" x14ac:dyDescent="0.25">
      <c r="A1182" s="5" t="str">
        <f t="shared" si="130"/>
        <v>FAIR-D3</v>
      </c>
      <c r="B1182" s="4">
        <f t="shared" si="131"/>
        <v>45177</v>
      </c>
      <c r="C1182" s="9">
        <f t="shared" si="132"/>
        <v>0.58812500000000001</v>
      </c>
      <c r="D1182" s="9">
        <f t="shared" si="133"/>
        <v>45177.588125000002</v>
      </c>
      <c r="E1182" s="9" t="str">
        <f t="shared" si="135"/>
        <v>2023-09-08</v>
      </c>
      <c r="F1182" s="10" t="s">
        <v>2625</v>
      </c>
      <c r="G1182" s="10" t="str">
        <f t="shared" si="134"/>
        <v>FAIR-D3_2023-09-08_14-06-54</v>
      </c>
      <c r="H1182" s="10">
        <v>42.226999999999997</v>
      </c>
      <c r="I1182" s="6">
        <v>74723306</v>
      </c>
      <c r="J1182" s="6" t="str">
        <f>IF(OR(COUNTIF(Monitoring!E:E, G1182) &gt; 0, COUNTIF(Monitoring!H:H, G1182) &gt; 0), "yes", "no")</f>
        <v>yes</v>
      </c>
      <c r="K1182" s="81" t="str">
        <f t="shared" si="136"/>
        <v>Z:\FAIR_Device_data\Experiment_AugSep_2023\Video_captures\FAIR-D3\Camera1\2023-09-08\FAIR-D3_2023-09-08_14-06-54.mp4</v>
      </c>
    </row>
    <row r="1183" spans="1:11" ht="14.25" customHeight="1" x14ac:dyDescent="0.25">
      <c r="A1183" s="5" t="str">
        <f t="shared" si="130"/>
        <v>FAIR-D3</v>
      </c>
      <c r="B1183" s="4">
        <f t="shared" si="131"/>
        <v>45177</v>
      </c>
      <c r="C1183" s="9">
        <f t="shared" si="132"/>
        <v>0.76481481481481484</v>
      </c>
      <c r="D1183" s="9">
        <f t="shared" si="133"/>
        <v>45177.764814814815</v>
      </c>
      <c r="E1183" s="9" t="str">
        <f t="shared" si="135"/>
        <v>2023-09-08</v>
      </c>
      <c r="F1183" s="10" t="s">
        <v>2626</v>
      </c>
      <c r="G1183" s="10" t="str">
        <f t="shared" si="134"/>
        <v>FAIR-D3_2023-09-08_18-21-20</v>
      </c>
      <c r="H1183" s="10">
        <v>29.033000000000001</v>
      </c>
      <c r="I1183" s="6">
        <v>48638903</v>
      </c>
      <c r="J1183" s="6" t="str">
        <f>IF(OR(COUNTIF(Monitoring!E:E, G1183) &gt; 0, COUNTIF(Monitoring!H:H, G1183) &gt; 0), "yes", "no")</f>
        <v>yes</v>
      </c>
      <c r="K1183" s="81" t="str">
        <f t="shared" si="136"/>
        <v>Z:\FAIR_Device_data\Experiment_AugSep_2023\Video_captures\FAIR-D3\Camera1\2023-09-08\FAIR-D3_2023-09-08_18-21-20.mp4</v>
      </c>
    </row>
    <row r="1184" spans="1:11" ht="14.25" customHeight="1" x14ac:dyDescent="0.25">
      <c r="A1184" s="5" t="str">
        <f t="shared" si="130"/>
        <v>FAIR-D3</v>
      </c>
      <c r="B1184" s="4">
        <f t="shared" si="131"/>
        <v>45178</v>
      </c>
      <c r="C1184" s="9">
        <f t="shared" si="132"/>
        <v>0.34109953703703705</v>
      </c>
      <c r="D1184" s="9">
        <f t="shared" si="133"/>
        <v>45178.341099537036</v>
      </c>
      <c r="E1184" s="9" t="str">
        <f t="shared" si="135"/>
        <v>2023-09-09</v>
      </c>
      <c r="F1184" s="10" t="s">
        <v>2627</v>
      </c>
      <c r="G1184" s="10" t="str">
        <f t="shared" si="134"/>
        <v>FAIR-D3_2023-09-09_08-11-11</v>
      </c>
      <c r="H1184" s="10">
        <v>13.279</v>
      </c>
      <c r="I1184" s="6">
        <v>22187189</v>
      </c>
      <c r="J1184" s="6" t="str">
        <f>IF(OR(COUNTIF(Monitoring!E:E, G1184) &gt; 0, COUNTIF(Monitoring!H:H, G1184) &gt; 0), "yes", "no")</f>
        <v>yes</v>
      </c>
      <c r="K1184" s="81" t="str">
        <f t="shared" si="136"/>
        <v>Z:\FAIR_Device_data\Experiment_AugSep_2023\Video_captures\FAIR-D3\Camera1\2023-09-09\FAIR-D3_2023-09-09_08-11-11.mp4</v>
      </c>
    </row>
    <row r="1185" spans="1:11" ht="14.25" customHeight="1" x14ac:dyDescent="0.25">
      <c r="A1185" s="5" t="str">
        <f t="shared" si="130"/>
        <v>FAIR-D3</v>
      </c>
      <c r="B1185" s="4">
        <f t="shared" si="131"/>
        <v>45178</v>
      </c>
      <c r="C1185" s="9">
        <f t="shared" si="132"/>
        <v>0.34587962962962965</v>
      </c>
      <c r="D1185" s="9">
        <f t="shared" si="133"/>
        <v>45178.345879629633</v>
      </c>
      <c r="E1185" s="9" t="str">
        <f t="shared" si="135"/>
        <v>2023-09-09</v>
      </c>
      <c r="F1185" s="10" t="s">
        <v>2628</v>
      </c>
      <c r="G1185" s="10" t="str">
        <f t="shared" si="134"/>
        <v>FAIR-D3_2023-09-09_08-18-04</v>
      </c>
      <c r="H1185" s="10">
        <v>15.567</v>
      </c>
      <c r="I1185" s="6">
        <v>26095614</v>
      </c>
      <c r="J1185" s="6" t="str">
        <f>IF(OR(COUNTIF(Monitoring!E:E, G1185) &gt; 0, COUNTIF(Monitoring!H:H, G1185) &gt; 0), "yes", "no")</f>
        <v>no</v>
      </c>
      <c r="K1185" s="81" t="str">
        <f t="shared" si="136"/>
        <v>Z:\FAIR_Device_data\Experiment_AugSep_2023\Video_captures\FAIR-D3\Camera1\2023-09-09\FAIR-D3_2023-09-09_08-18-04.mp4</v>
      </c>
    </row>
    <row r="1186" spans="1:11" ht="14.25" customHeight="1" x14ac:dyDescent="0.25">
      <c r="A1186" s="5" t="str">
        <f t="shared" si="130"/>
        <v>FAIR-D3</v>
      </c>
      <c r="B1186" s="4">
        <f t="shared" si="131"/>
        <v>45178</v>
      </c>
      <c r="C1186" s="9">
        <f t="shared" si="132"/>
        <v>0.34706018518518517</v>
      </c>
      <c r="D1186" s="9">
        <f t="shared" si="133"/>
        <v>45178.347060185188</v>
      </c>
      <c r="E1186" s="9" t="str">
        <f t="shared" si="135"/>
        <v>2023-09-09</v>
      </c>
      <c r="F1186" s="10" t="s">
        <v>2629</v>
      </c>
      <c r="G1186" s="10" t="str">
        <f t="shared" si="134"/>
        <v>FAIR-D3_2023-09-09_08-19-46</v>
      </c>
      <c r="H1186" s="10">
        <v>80.022999999999996</v>
      </c>
      <c r="I1186" s="6">
        <v>146759177</v>
      </c>
      <c r="J1186" s="6" t="str">
        <f>IF(OR(COUNTIF(Monitoring!E:E, G1186) &gt; 0, COUNTIF(Monitoring!H:H, G1186) &gt; 0), "yes", "no")</f>
        <v>yes</v>
      </c>
      <c r="K1186" s="81" t="str">
        <f t="shared" si="136"/>
        <v>Z:\FAIR_Device_data\Experiment_AugSep_2023\Video_captures\FAIR-D3\Camera1\2023-09-09\FAIR-D3_2023-09-09_08-19-46.mp4</v>
      </c>
    </row>
    <row r="1187" spans="1:11" ht="14.25" customHeight="1" x14ac:dyDescent="0.25">
      <c r="A1187" s="5" t="str">
        <f t="shared" si="130"/>
        <v>FAIR-D3</v>
      </c>
      <c r="B1187" s="4">
        <f t="shared" si="131"/>
        <v>45178</v>
      </c>
      <c r="C1187" s="9">
        <f t="shared" si="132"/>
        <v>0.43179398148148146</v>
      </c>
      <c r="D1187" s="9">
        <f t="shared" si="133"/>
        <v>45178.431793981479</v>
      </c>
      <c r="E1187" s="9" t="str">
        <f t="shared" si="135"/>
        <v>2023-09-09</v>
      </c>
      <c r="F1187" s="10" t="s">
        <v>2630</v>
      </c>
      <c r="G1187" s="10" t="str">
        <f t="shared" si="134"/>
        <v>FAIR-D3_2023-09-09_10-21-47</v>
      </c>
      <c r="H1187" s="10">
        <v>41.991999999999997</v>
      </c>
      <c r="I1187" s="6">
        <v>72490584</v>
      </c>
      <c r="J1187" s="6" t="str">
        <f>IF(OR(COUNTIF(Monitoring!E:E, G1187) &gt; 0, COUNTIF(Monitoring!H:H, G1187) &gt; 0), "yes", "no")</f>
        <v>yes</v>
      </c>
      <c r="K1187" s="81" t="str">
        <f t="shared" si="136"/>
        <v>Z:\FAIR_Device_data\Experiment_AugSep_2023\Video_captures\FAIR-D3\Camera1\2023-09-09\FAIR-D3_2023-09-09_10-21-47.mp4</v>
      </c>
    </row>
    <row r="1188" spans="1:11" ht="14.25" customHeight="1" x14ac:dyDescent="0.25">
      <c r="A1188" s="5" t="str">
        <f t="shared" si="130"/>
        <v>FAIR-D3</v>
      </c>
      <c r="B1188" s="4">
        <f t="shared" si="131"/>
        <v>45178</v>
      </c>
      <c r="C1188" s="9">
        <f t="shared" si="132"/>
        <v>0.47186342592592595</v>
      </c>
      <c r="D1188" s="9">
        <f t="shared" si="133"/>
        <v>45178.471863425926</v>
      </c>
      <c r="E1188" s="9" t="str">
        <f t="shared" si="135"/>
        <v>2023-09-09</v>
      </c>
      <c r="F1188" s="10" t="s">
        <v>2631</v>
      </c>
      <c r="G1188" s="10" t="str">
        <f t="shared" si="134"/>
        <v>FAIR-D3_2023-09-09_11-19-29</v>
      </c>
      <c r="H1188" s="10">
        <v>10.754</v>
      </c>
      <c r="I1188" s="6">
        <v>17692784</v>
      </c>
      <c r="J1188" s="6" t="str">
        <f>IF(OR(COUNTIF(Monitoring!E:E, G1188) &gt; 0, COUNTIF(Monitoring!H:H, G1188) &gt; 0), "yes", "no")</f>
        <v>yes</v>
      </c>
      <c r="K1188" s="81" t="str">
        <f t="shared" si="136"/>
        <v>Z:\FAIR_Device_data\Experiment_AugSep_2023\Video_captures\FAIR-D3\Camera1\2023-09-09\FAIR-D3_2023-09-09_11-19-29.mp4</v>
      </c>
    </row>
    <row r="1189" spans="1:11" ht="14.25" customHeight="1" x14ac:dyDescent="0.25">
      <c r="A1189" s="5" t="str">
        <f t="shared" si="130"/>
        <v>FAIR-D3</v>
      </c>
      <c r="B1189" s="4">
        <f t="shared" si="131"/>
        <v>45178</v>
      </c>
      <c r="C1189" s="9">
        <f t="shared" si="132"/>
        <v>0.47348379629629628</v>
      </c>
      <c r="D1189" s="9">
        <f t="shared" si="133"/>
        <v>45178.473483796297</v>
      </c>
      <c r="E1189" s="9" t="str">
        <f t="shared" si="135"/>
        <v>2023-09-09</v>
      </c>
      <c r="F1189" s="10" t="s">
        <v>2632</v>
      </c>
      <c r="G1189" s="10" t="str">
        <f t="shared" si="134"/>
        <v>FAIR-D3_2023-09-09_11-21-49</v>
      </c>
      <c r="H1189" s="10">
        <v>11.292999999999999</v>
      </c>
      <c r="I1189" s="6">
        <v>17684275</v>
      </c>
      <c r="J1189" s="6" t="str">
        <f>IF(OR(COUNTIF(Monitoring!E:E, G1189) &gt; 0, COUNTIF(Monitoring!H:H, G1189) &gt; 0), "yes", "no")</f>
        <v>no</v>
      </c>
      <c r="K1189" s="81" t="str">
        <f t="shared" si="136"/>
        <v>Z:\FAIR_Device_data\Experiment_AugSep_2023\Video_captures\FAIR-D3\Camera1\2023-09-09\FAIR-D3_2023-09-09_11-21-49.mp4</v>
      </c>
    </row>
    <row r="1190" spans="1:11" ht="14.25" customHeight="1" x14ac:dyDescent="0.25">
      <c r="A1190" s="5" t="str">
        <f t="shared" si="130"/>
        <v>FAIR-D3</v>
      </c>
      <c r="B1190" s="4">
        <f t="shared" si="131"/>
        <v>45178</v>
      </c>
      <c r="C1190" s="9">
        <f t="shared" si="132"/>
        <v>0.50599537037037035</v>
      </c>
      <c r="D1190" s="9">
        <f t="shared" si="133"/>
        <v>45178.505995370368</v>
      </c>
      <c r="E1190" s="9" t="str">
        <f t="shared" si="135"/>
        <v>2023-09-09</v>
      </c>
      <c r="F1190" s="10" t="s">
        <v>2633</v>
      </c>
      <c r="G1190" s="10" t="str">
        <f t="shared" si="134"/>
        <v>FAIR-D3_2023-09-09_12-08-38</v>
      </c>
      <c r="H1190" s="10">
        <v>11.301</v>
      </c>
      <c r="I1190" s="6">
        <v>18429879</v>
      </c>
      <c r="J1190" s="6" t="str">
        <f>IF(OR(COUNTIF(Monitoring!E:E, G1190) &gt; 0, COUNTIF(Monitoring!H:H, G1190) &gt; 0), "yes", "no")</f>
        <v>no</v>
      </c>
      <c r="K1190" s="81" t="str">
        <f t="shared" si="136"/>
        <v>Z:\FAIR_Device_data\Experiment_AugSep_2023\Video_captures\FAIR-D3\Camera1\2023-09-09\FAIR-D3_2023-09-09_12-08-38.mp4</v>
      </c>
    </row>
    <row r="1191" spans="1:11" ht="14.25" customHeight="1" x14ac:dyDescent="0.25">
      <c r="A1191" s="5" t="str">
        <f t="shared" si="130"/>
        <v>FAIR-D3</v>
      </c>
      <c r="B1191" s="4">
        <f t="shared" si="131"/>
        <v>45178</v>
      </c>
      <c r="C1191" s="9">
        <f t="shared" si="132"/>
        <v>0.50701388888888888</v>
      </c>
      <c r="D1191" s="9">
        <f t="shared" si="133"/>
        <v>45178.507013888891</v>
      </c>
      <c r="E1191" s="9" t="str">
        <f t="shared" si="135"/>
        <v>2023-09-09</v>
      </c>
      <c r="F1191" s="10" t="s">
        <v>2634</v>
      </c>
      <c r="G1191" s="10" t="str">
        <f t="shared" si="134"/>
        <v>FAIR-D3_2023-09-09_12-10-06</v>
      </c>
      <c r="H1191" s="10">
        <v>67.557000000000002</v>
      </c>
      <c r="I1191" s="6">
        <v>123764208</v>
      </c>
      <c r="J1191" s="6" t="str">
        <f>IF(OR(COUNTIF(Monitoring!E:E, G1191) &gt; 0, COUNTIF(Monitoring!H:H, G1191) &gt; 0), "yes", "no")</f>
        <v>no</v>
      </c>
      <c r="K1191" s="81" t="str">
        <f t="shared" si="136"/>
        <v>Z:\FAIR_Device_data\Experiment_AugSep_2023\Video_captures\FAIR-D3\Camera1\2023-09-09\FAIR-D3_2023-09-09_12-10-06.mp4</v>
      </c>
    </row>
    <row r="1192" spans="1:11" ht="14.25" customHeight="1" x14ac:dyDescent="0.25">
      <c r="A1192" s="5" t="str">
        <f t="shared" si="130"/>
        <v>FAIR-D3</v>
      </c>
      <c r="B1192" s="4">
        <f t="shared" si="131"/>
        <v>45178</v>
      </c>
      <c r="C1192" s="9">
        <f t="shared" si="132"/>
        <v>0.50836805555555553</v>
      </c>
      <c r="D1192" s="9">
        <f t="shared" si="133"/>
        <v>45178.508368055554</v>
      </c>
      <c r="E1192" s="9" t="str">
        <f t="shared" si="135"/>
        <v>2023-09-09</v>
      </c>
      <c r="F1192" s="10" t="s">
        <v>2635</v>
      </c>
      <c r="G1192" s="10" t="str">
        <f t="shared" si="134"/>
        <v>FAIR-D3_2023-09-09_12-12-03</v>
      </c>
      <c r="H1192" s="10">
        <v>10.614000000000001</v>
      </c>
      <c r="I1192" s="6">
        <v>17443260</v>
      </c>
      <c r="J1192" s="6" t="str">
        <f>IF(OR(COUNTIF(Monitoring!E:E, G1192) &gt; 0, COUNTIF(Monitoring!H:H, G1192) &gt; 0), "yes", "no")</f>
        <v>no</v>
      </c>
      <c r="K1192" s="81" t="str">
        <f t="shared" si="136"/>
        <v>Z:\FAIR_Device_data\Experiment_AugSep_2023\Video_captures\FAIR-D3\Camera1\2023-09-09\FAIR-D3_2023-09-09_12-12-03.mp4</v>
      </c>
    </row>
    <row r="1193" spans="1:11" ht="14.25" customHeight="1" x14ac:dyDescent="0.25">
      <c r="A1193" s="5" t="str">
        <f t="shared" si="130"/>
        <v>FAIR-D3</v>
      </c>
      <c r="B1193" s="4">
        <f t="shared" si="131"/>
        <v>45178</v>
      </c>
      <c r="C1193" s="9">
        <f t="shared" si="132"/>
        <v>0.50900462962962967</v>
      </c>
      <c r="D1193" s="9">
        <f t="shared" si="133"/>
        <v>45178.509004629632</v>
      </c>
      <c r="E1193" s="9" t="str">
        <f t="shared" si="135"/>
        <v>2023-09-09</v>
      </c>
      <c r="F1193" s="10" t="s">
        <v>2636</v>
      </c>
      <c r="G1193" s="10" t="str">
        <f t="shared" si="134"/>
        <v>FAIR-D3_2023-09-09_12-12-58</v>
      </c>
      <c r="H1193" s="10">
        <v>36.689</v>
      </c>
      <c r="I1193" s="6">
        <v>61706644</v>
      </c>
      <c r="J1193" s="6" t="str">
        <f>IF(OR(COUNTIF(Monitoring!E:E, G1193) &gt; 0, COUNTIF(Monitoring!H:H, G1193) &gt; 0), "yes", "no")</f>
        <v>no</v>
      </c>
      <c r="K1193" s="81" t="str">
        <f t="shared" si="136"/>
        <v>Z:\FAIR_Device_data\Experiment_AugSep_2023\Video_captures\FAIR-D3\Camera1\2023-09-09\FAIR-D3_2023-09-09_12-12-58.mp4</v>
      </c>
    </row>
    <row r="1194" spans="1:11" ht="14.25" customHeight="1" x14ac:dyDescent="0.25">
      <c r="A1194" s="5" t="str">
        <f t="shared" si="130"/>
        <v>FAIR-D3</v>
      </c>
      <c r="B1194" s="4">
        <f t="shared" si="131"/>
        <v>45178</v>
      </c>
      <c r="C1194" s="9">
        <f t="shared" si="132"/>
        <v>0.50993055555555555</v>
      </c>
      <c r="D1194" s="9">
        <f t="shared" si="133"/>
        <v>45178.509930555556</v>
      </c>
      <c r="E1194" s="9" t="str">
        <f t="shared" si="135"/>
        <v>2023-09-09</v>
      </c>
      <c r="F1194" s="10" t="s">
        <v>2637</v>
      </c>
      <c r="G1194" s="10" t="str">
        <f t="shared" si="134"/>
        <v>FAIR-D3_2023-09-09_12-14-18</v>
      </c>
      <c r="H1194" s="10">
        <v>97.731999999999999</v>
      </c>
      <c r="I1194" s="6">
        <v>167132219</v>
      </c>
      <c r="J1194" s="6" t="str">
        <f>IF(OR(COUNTIF(Monitoring!E:E, G1194) &gt; 0, COUNTIF(Monitoring!H:H, G1194) &gt; 0), "yes", "no")</f>
        <v>no</v>
      </c>
      <c r="K1194" s="81" t="str">
        <f t="shared" si="136"/>
        <v>Z:\FAIR_Device_data\Experiment_AugSep_2023\Video_captures\FAIR-D3\Camera1\2023-09-09\FAIR-D3_2023-09-09_12-14-18.mp4</v>
      </c>
    </row>
    <row r="1195" spans="1:11" ht="14.25" customHeight="1" x14ac:dyDescent="0.25">
      <c r="A1195" s="5" t="str">
        <f t="shared" si="130"/>
        <v>FAIR-D3</v>
      </c>
      <c r="B1195" s="4">
        <f t="shared" si="131"/>
        <v>45178</v>
      </c>
      <c r="C1195" s="9">
        <f t="shared" si="132"/>
        <v>0.51637731481481486</v>
      </c>
      <c r="D1195" s="9">
        <f t="shared" si="133"/>
        <v>45178.516377314816</v>
      </c>
      <c r="E1195" s="9" t="str">
        <f t="shared" si="135"/>
        <v>2023-09-09</v>
      </c>
      <c r="F1195" s="10" t="s">
        <v>2638</v>
      </c>
      <c r="G1195" s="10" t="str">
        <f t="shared" si="134"/>
        <v>FAIR-D3_2023-09-09_12-23-35</v>
      </c>
      <c r="H1195" s="10">
        <v>104.386</v>
      </c>
      <c r="I1195" s="6">
        <v>180361185</v>
      </c>
      <c r="J1195" s="6" t="str">
        <f>IF(OR(COUNTIF(Monitoring!E:E, G1195) &gt; 0, COUNTIF(Monitoring!H:H, G1195) &gt; 0), "yes", "no")</f>
        <v>no</v>
      </c>
      <c r="K1195" s="81" t="str">
        <f t="shared" si="136"/>
        <v>Z:\FAIR_Device_data\Experiment_AugSep_2023\Video_captures\FAIR-D3\Camera1\2023-09-09\FAIR-D3_2023-09-09_12-23-35.mp4</v>
      </c>
    </row>
    <row r="1196" spans="1:11" ht="14.25" customHeight="1" x14ac:dyDescent="0.25">
      <c r="A1196" s="5" t="str">
        <f t="shared" si="130"/>
        <v>FAIR-D3</v>
      </c>
      <c r="B1196" s="4">
        <f t="shared" si="131"/>
        <v>45178</v>
      </c>
      <c r="C1196" s="9">
        <f t="shared" si="132"/>
        <v>0.51880787037037035</v>
      </c>
      <c r="D1196" s="9">
        <f t="shared" si="133"/>
        <v>45178.518807870372</v>
      </c>
      <c r="E1196" s="9" t="str">
        <f t="shared" si="135"/>
        <v>2023-09-09</v>
      </c>
      <c r="F1196" s="10" t="s">
        <v>2639</v>
      </c>
      <c r="G1196" s="10" t="str">
        <f t="shared" si="134"/>
        <v>FAIR-D3_2023-09-09_12-27-05</v>
      </c>
      <c r="H1196" s="10">
        <v>36.478999999999999</v>
      </c>
      <c r="I1196" s="6">
        <v>61303426</v>
      </c>
      <c r="J1196" s="6" t="str">
        <f>IF(OR(COUNTIF(Monitoring!E:E, G1196) &gt; 0, COUNTIF(Monitoring!H:H, G1196) &gt; 0), "yes", "no")</f>
        <v>no</v>
      </c>
      <c r="K1196" s="81" t="str">
        <f t="shared" si="136"/>
        <v>Z:\FAIR_Device_data\Experiment_AugSep_2023\Video_captures\FAIR-D3\Camera1\2023-09-09\FAIR-D3_2023-09-09_12-27-05.mp4</v>
      </c>
    </row>
    <row r="1197" spans="1:11" ht="14.25" customHeight="1" x14ac:dyDescent="0.25">
      <c r="A1197" s="5" t="str">
        <f t="shared" si="130"/>
        <v>FAIR-D3</v>
      </c>
      <c r="B1197" s="4">
        <f t="shared" si="131"/>
        <v>45178</v>
      </c>
      <c r="C1197" s="9">
        <f t="shared" si="132"/>
        <v>0.52392361111111108</v>
      </c>
      <c r="D1197" s="9">
        <f t="shared" si="133"/>
        <v>45178.523923611108</v>
      </c>
      <c r="E1197" s="9" t="str">
        <f t="shared" si="135"/>
        <v>2023-09-09</v>
      </c>
      <c r="F1197" s="10" t="s">
        <v>2640</v>
      </c>
      <c r="G1197" s="10" t="str">
        <f t="shared" si="134"/>
        <v>FAIR-D3_2023-09-09_12-34-27</v>
      </c>
      <c r="H1197" s="10">
        <v>12.452999999999999</v>
      </c>
      <c r="I1197" s="6">
        <v>20928406</v>
      </c>
      <c r="J1197" s="6" t="str">
        <f>IF(OR(COUNTIF(Monitoring!E:E, G1197) &gt; 0, COUNTIF(Monitoring!H:H, G1197) &gt; 0), "yes", "no")</f>
        <v>no</v>
      </c>
      <c r="K1197" s="81" t="str">
        <f t="shared" si="136"/>
        <v>Z:\FAIR_Device_data\Experiment_AugSep_2023\Video_captures\FAIR-D3\Camera1\2023-09-09\FAIR-D3_2023-09-09_12-34-27.mp4</v>
      </c>
    </row>
    <row r="1198" spans="1:11" ht="14.25" customHeight="1" x14ac:dyDescent="0.25">
      <c r="A1198" s="5" t="str">
        <f t="shared" si="130"/>
        <v>FAIR-D3</v>
      </c>
      <c r="B1198" s="4">
        <f t="shared" si="131"/>
        <v>45178</v>
      </c>
      <c r="C1198" s="9">
        <f t="shared" si="132"/>
        <v>0.52458333333333329</v>
      </c>
      <c r="D1198" s="9">
        <f t="shared" si="133"/>
        <v>45178.524583333332</v>
      </c>
      <c r="E1198" s="9" t="str">
        <f t="shared" si="135"/>
        <v>2023-09-09</v>
      </c>
      <c r="F1198" s="10" t="s">
        <v>2641</v>
      </c>
      <c r="G1198" s="10" t="str">
        <f t="shared" si="134"/>
        <v>FAIR-D3_2023-09-09_12-35-24</v>
      </c>
      <c r="H1198" s="10">
        <v>12.804</v>
      </c>
      <c r="I1198" s="6">
        <v>21282487</v>
      </c>
      <c r="J1198" s="6" t="str">
        <f>IF(OR(COUNTIF(Monitoring!E:E, G1198) &gt; 0, COUNTIF(Monitoring!H:H, G1198) &gt; 0), "yes", "no")</f>
        <v>no</v>
      </c>
      <c r="K1198" s="81" t="str">
        <f t="shared" si="136"/>
        <v>Z:\FAIR_Device_data\Experiment_AugSep_2023\Video_captures\FAIR-D3\Camera1\2023-09-09\FAIR-D3_2023-09-09_12-35-24.mp4</v>
      </c>
    </row>
    <row r="1199" spans="1:11" ht="14.25" customHeight="1" x14ac:dyDescent="0.25">
      <c r="A1199" s="5" t="str">
        <f t="shared" si="130"/>
        <v>FAIR-D3</v>
      </c>
      <c r="B1199" s="4">
        <f t="shared" si="131"/>
        <v>45178</v>
      </c>
      <c r="C1199" s="9">
        <f t="shared" si="132"/>
        <v>0.56410879629629629</v>
      </c>
      <c r="D1199" s="9">
        <f t="shared" si="133"/>
        <v>45178.564108796294</v>
      </c>
      <c r="E1199" s="9" t="str">
        <f t="shared" si="135"/>
        <v>2023-09-09</v>
      </c>
      <c r="F1199" s="10" t="s">
        <v>2642</v>
      </c>
      <c r="G1199" s="10" t="str">
        <f t="shared" si="134"/>
        <v>FAIR-D3_2023-09-09_13-32-19</v>
      </c>
      <c r="H1199" s="10">
        <v>50.576000000000001</v>
      </c>
      <c r="I1199" s="6">
        <v>85615282</v>
      </c>
      <c r="J1199" s="6" t="str">
        <f>IF(OR(COUNTIF(Monitoring!E:E, G1199) &gt; 0, COUNTIF(Monitoring!H:H, G1199) &gt; 0), "yes", "no")</f>
        <v>no</v>
      </c>
      <c r="K1199" s="81" t="str">
        <f t="shared" si="136"/>
        <v>Z:\FAIR_Device_data\Experiment_AugSep_2023\Video_captures\FAIR-D3\Camera1\2023-09-09\FAIR-D3_2023-09-09_13-32-19.mp4</v>
      </c>
    </row>
    <row r="1200" spans="1:11" ht="14.25" customHeight="1" x14ac:dyDescent="0.25">
      <c r="A1200" s="5" t="str">
        <f t="shared" si="130"/>
        <v>FAIR-D3</v>
      </c>
      <c r="B1200" s="4">
        <f t="shared" si="131"/>
        <v>45178</v>
      </c>
      <c r="C1200" s="9">
        <f t="shared" si="132"/>
        <v>0.56570601851851854</v>
      </c>
      <c r="D1200" s="9">
        <f t="shared" si="133"/>
        <v>45178.565706018519</v>
      </c>
      <c r="E1200" s="9" t="str">
        <f t="shared" si="135"/>
        <v>2023-09-09</v>
      </c>
      <c r="F1200" s="10" t="s">
        <v>2643</v>
      </c>
      <c r="G1200" s="10" t="str">
        <f t="shared" si="134"/>
        <v>FAIR-D3_2023-09-09_13-34-37</v>
      </c>
      <c r="H1200" s="10">
        <v>23.038</v>
      </c>
      <c r="I1200" s="6">
        <v>38312387</v>
      </c>
      <c r="J1200" s="6" t="str">
        <f>IF(OR(COUNTIF(Monitoring!E:E, G1200) &gt; 0, COUNTIF(Monitoring!H:H, G1200) &gt; 0), "yes", "no")</f>
        <v>no</v>
      </c>
      <c r="K1200" s="81" t="str">
        <f t="shared" si="136"/>
        <v>Z:\FAIR_Device_data\Experiment_AugSep_2023\Video_captures\FAIR-D3\Camera1\2023-09-09\FAIR-D3_2023-09-09_13-34-37.mp4</v>
      </c>
    </row>
    <row r="1201" spans="1:11" ht="14.25" customHeight="1" x14ac:dyDescent="0.25">
      <c r="A1201" s="5" t="str">
        <f t="shared" si="130"/>
        <v>FAIR-D3</v>
      </c>
      <c r="B1201" s="4">
        <f t="shared" si="131"/>
        <v>45178</v>
      </c>
      <c r="C1201" s="9">
        <f t="shared" si="132"/>
        <v>0.56655092592592593</v>
      </c>
      <c r="D1201" s="9">
        <f t="shared" si="133"/>
        <v>45178.566550925927</v>
      </c>
      <c r="E1201" s="9" t="str">
        <f t="shared" si="135"/>
        <v>2023-09-09</v>
      </c>
      <c r="F1201" s="10" t="s">
        <v>2644</v>
      </c>
      <c r="G1201" s="10" t="str">
        <f t="shared" si="134"/>
        <v>FAIR-D3_2023-09-09_13-35-50</v>
      </c>
      <c r="H1201" s="10">
        <v>36.659999999999997</v>
      </c>
      <c r="I1201" s="6">
        <v>62267952</v>
      </c>
      <c r="J1201" s="6" t="str">
        <f>IF(OR(COUNTIF(Monitoring!E:E, G1201) &gt; 0, COUNTIF(Monitoring!H:H, G1201) &gt; 0), "yes", "no")</f>
        <v>no</v>
      </c>
      <c r="K1201" s="81" t="str">
        <f t="shared" si="136"/>
        <v>Z:\FAIR_Device_data\Experiment_AugSep_2023\Video_captures\FAIR-D3\Camera1\2023-09-09\FAIR-D3_2023-09-09_13-35-50.mp4</v>
      </c>
    </row>
    <row r="1202" spans="1:11" ht="14.25" customHeight="1" x14ac:dyDescent="0.25">
      <c r="A1202" s="5" t="str">
        <f t="shared" si="130"/>
        <v>FAIR-D3</v>
      </c>
      <c r="B1202" s="4">
        <f t="shared" si="131"/>
        <v>45178</v>
      </c>
      <c r="C1202" s="9">
        <f t="shared" si="132"/>
        <v>0.56763888888888892</v>
      </c>
      <c r="D1202" s="9">
        <f t="shared" si="133"/>
        <v>45178.56763888889</v>
      </c>
      <c r="E1202" s="9" t="str">
        <f t="shared" si="135"/>
        <v>2023-09-09</v>
      </c>
      <c r="F1202" s="10" t="s">
        <v>2645</v>
      </c>
      <c r="G1202" s="10" t="str">
        <f t="shared" si="134"/>
        <v>FAIR-D3_2023-09-09_13-37-24</v>
      </c>
      <c r="H1202" s="10">
        <v>70.349999999999994</v>
      </c>
      <c r="I1202" s="6">
        <v>122429749</v>
      </c>
      <c r="J1202" s="6" t="str">
        <f>IF(OR(COUNTIF(Monitoring!E:E, G1202) &gt; 0, COUNTIF(Monitoring!H:H, G1202) &gt; 0), "yes", "no")</f>
        <v>no</v>
      </c>
      <c r="K1202" s="81" t="str">
        <f t="shared" si="136"/>
        <v>Z:\FAIR_Device_data\Experiment_AugSep_2023\Video_captures\FAIR-D3\Camera1\2023-09-09\FAIR-D3_2023-09-09_13-37-24.mp4</v>
      </c>
    </row>
    <row r="1203" spans="1:11" ht="14.25" customHeight="1" x14ac:dyDescent="0.25">
      <c r="A1203" s="5" t="str">
        <f t="shared" si="130"/>
        <v>FAIR-D3</v>
      </c>
      <c r="B1203" s="4">
        <f t="shared" si="131"/>
        <v>45178</v>
      </c>
      <c r="C1203" s="9">
        <f t="shared" si="132"/>
        <v>0.5692476851851852</v>
      </c>
      <c r="D1203" s="9">
        <f t="shared" si="133"/>
        <v>45178.569247685184</v>
      </c>
      <c r="E1203" s="9" t="str">
        <f t="shared" si="135"/>
        <v>2023-09-09</v>
      </c>
      <c r="F1203" s="10" t="s">
        <v>2646</v>
      </c>
      <c r="G1203" s="10" t="str">
        <f t="shared" si="134"/>
        <v>FAIR-D3_2023-09-09_13-39-43</v>
      </c>
      <c r="H1203" s="10">
        <v>23.396999999999998</v>
      </c>
      <c r="I1203" s="6">
        <v>39231899</v>
      </c>
      <c r="J1203" s="6" t="str">
        <f>IF(OR(COUNTIF(Monitoring!E:E, G1203) &gt; 0, COUNTIF(Monitoring!H:H, G1203) &gt; 0), "yes", "no")</f>
        <v>no</v>
      </c>
      <c r="K1203" s="81" t="str">
        <f t="shared" si="136"/>
        <v>Z:\FAIR_Device_data\Experiment_AugSep_2023\Video_captures\FAIR-D3\Camera1\2023-09-09\FAIR-D3_2023-09-09_13-39-43.mp4</v>
      </c>
    </row>
    <row r="1204" spans="1:11" ht="14.25" customHeight="1" x14ac:dyDescent="0.25">
      <c r="A1204" s="5" t="str">
        <f t="shared" si="130"/>
        <v>FAIR-D3</v>
      </c>
      <c r="B1204" s="4">
        <f t="shared" si="131"/>
        <v>45178</v>
      </c>
      <c r="C1204" s="9">
        <f t="shared" si="132"/>
        <v>0.5700925925925926</v>
      </c>
      <c r="D1204" s="9">
        <f t="shared" si="133"/>
        <v>45178.570092592592</v>
      </c>
      <c r="E1204" s="9" t="str">
        <f t="shared" si="135"/>
        <v>2023-09-09</v>
      </c>
      <c r="F1204" s="10" t="s">
        <v>2647</v>
      </c>
      <c r="G1204" s="10" t="str">
        <f t="shared" si="134"/>
        <v>FAIR-D3_2023-09-09_13-40-56</v>
      </c>
      <c r="H1204" s="10">
        <v>10.606999999999999</v>
      </c>
      <c r="I1204" s="6">
        <v>17484159</v>
      </c>
      <c r="J1204" s="6" t="str">
        <f>IF(OR(COUNTIF(Monitoring!E:E, G1204) &gt; 0, COUNTIF(Monitoring!H:H, G1204) &gt; 0), "yes", "no")</f>
        <v>no</v>
      </c>
      <c r="K1204" s="81" t="str">
        <f t="shared" si="136"/>
        <v>Z:\FAIR_Device_data\Experiment_AugSep_2023\Video_captures\FAIR-D3\Camera1\2023-09-09\FAIR-D3_2023-09-09_13-40-56.mp4</v>
      </c>
    </row>
    <row r="1205" spans="1:11" ht="14.25" customHeight="1" x14ac:dyDescent="0.25">
      <c r="A1205" s="5" t="str">
        <f t="shared" si="130"/>
        <v>FAIR-D3</v>
      </c>
      <c r="B1205" s="4">
        <f t="shared" si="131"/>
        <v>45178</v>
      </c>
      <c r="C1205" s="9">
        <f t="shared" si="132"/>
        <v>0.57417824074074075</v>
      </c>
      <c r="D1205" s="9">
        <f t="shared" si="133"/>
        <v>45178.574178240742</v>
      </c>
      <c r="E1205" s="9" t="str">
        <f t="shared" si="135"/>
        <v>2023-09-09</v>
      </c>
      <c r="F1205" s="10" t="s">
        <v>2648</v>
      </c>
      <c r="G1205" s="10" t="str">
        <f t="shared" si="134"/>
        <v>FAIR-D3_2023-09-09_13-46-49</v>
      </c>
      <c r="H1205" s="10">
        <v>29.702999999999999</v>
      </c>
      <c r="I1205" s="6">
        <v>51396022</v>
      </c>
      <c r="J1205" s="6" t="str">
        <f>IF(OR(COUNTIF(Monitoring!E:E, G1205) &gt; 0, COUNTIF(Monitoring!H:H, G1205) &gt; 0), "yes", "no")</f>
        <v>yes</v>
      </c>
      <c r="K1205" s="81" t="str">
        <f t="shared" si="136"/>
        <v>Z:\FAIR_Device_data\Experiment_AugSep_2023\Video_captures\FAIR-D3\Camera1\2023-09-09\FAIR-D3_2023-09-09_13-46-49.mp4</v>
      </c>
    </row>
    <row r="1206" spans="1:11" ht="14.25" customHeight="1" x14ac:dyDescent="0.25">
      <c r="A1206" s="5" t="str">
        <f t="shared" si="130"/>
        <v>FAIR-D3</v>
      </c>
      <c r="B1206" s="4">
        <f t="shared" si="131"/>
        <v>45178</v>
      </c>
      <c r="C1206" s="9">
        <f t="shared" si="132"/>
        <v>0.70386574074074071</v>
      </c>
      <c r="D1206" s="9">
        <f t="shared" si="133"/>
        <v>45178.703865740739</v>
      </c>
      <c r="E1206" s="9" t="str">
        <f t="shared" si="135"/>
        <v>2023-09-09</v>
      </c>
      <c r="F1206" s="10" t="s">
        <v>2649</v>
      </c>
      <c r="G1206" s="10" t="str">
        <f t="shared" si="134"/>
        <v>FAIR-D3_2023-09-09_16-53-34</v>
      </c>
      <c r="H1206" s="10">
        <v>98.138999999999996</v>
      </c>
      <c r="I1206" s="6">
        <v>189432149</v>
      </c>
      <c r="J1206" s="6" t="str">
        <f>IF(OR(COUNTIF(Monitoring!E:E, G1206) &gt; 0, COUNTIF(Monitoring!H:H, G1206) &gt; 0), "yes", "no")</f>
        <v>yes</v>
      </c>
      <c r="K1206" s="81" t="str">
        <f t="shared" si="136"/>
        <v>Z:\FAIR_Device_data\Experiment_AugSep_2023\Video_captures\FAIR-D3\Camera1\2023-09-09\FAIR-D3_2023-09-09_16-53-34.mp4</v>
      </c>
    </row>
    <row r="1207" spans="1:11" ht="14.25" customHeight="1" x14ac:dyDescent="0.25">
      <c r="A1207" s="5" t="str">
        <f t="shared" si="130"/>
        <v>FAIR-D3</v>
      </c>
      <c r="B1207" s="4">
        <f t="shared" si="131"/>
        <v>45178</v>
      </c>
      <c r="C1207" s="9">
        <f t="shared" si="132"/>
        <v>0.7653240740740741</v>
      </c>
      <c r="D1207" s="9">
        <f t="shared" si="133"/>
        <v>45178.765324074076</v>
      </c>
      <c r="E1207" s="9" t="str">
        <f t="shared" si="135"/>
        <v>2023-09-09</v>
      </c>
      <c r="F1207" s="10" t="s">
        <v>2650</v>
      </c>
      <c r="G1207" s="10" t="str">
        <f t="shared" si="134"/>
        <v>FAIR-D3_2023-09-09_18-22-04</v>
      </c>
      <c r="H1207" s="10">
        <v>20.56</v>
      </c>
      <c r="I1207" s="6">
        <v>35504124</v>
      </c>
      <c r="J1207" s="6" t="str">
        <f>IF(OR(COUNTIF(Monitoring!E:E, G1207) &gt; 0, COUNTIF(Monitoring!H:H, G1207) &gt; 0), "yes", "no")</f>
        <v>yes</v>
      </c>
      <c r="K1207" s="81" t="str">
        <f t="shared" si="136"/>
        <v>Z:\FAIR_Device_data\Experiment_AugSep_2023\Video_captures\FAIR-D3\Camera1\2023-09-09\FAIR-D3_2023-09-09_18-22-04.mp4</v>
      </c>
    </row>
    <row r="1208" spans="1:11" ht="14.25" customHeight="1" x14ac:dyDescent="0.25">
      <c r="A1208" s="5" t="str">
        <f t="shared" si="130"/>
        <v>FAIR-D3</v>
      </c>
      <c r="B1208" s="4">
        <f t="shared" si="131"/>
        <v>45179</v>
      </c>
      <c r="C1208" s="9">
        <f t="shared" si="132"/>
        <v>0.4027662037037037</v>
      </c>
      <c r="D1208" s="9">
        <f t="shared" si="133"/>
        <v>45179.402766203704</v>
      </c>
      <c r="E1208" s="9" t="str">
        <f t="shared" si="135"/>
        <v>2023-09-10</v>
      </c>
      <c r="F1208" s="10" t="s">
        <v>2651</v>
      </c>
      <c r="G1208" s="10" t="str">
        <f t="shared" si="134"/>
        <v>FAIR-D3_2023-09-10_09-39-59</v>
      </c>
      <c r="H1208" s="10">
        <v>10.981</v>
      </c>
      <c r="I1208" s="6">
        <v>17949973</v>
      </c>
      <c r="J1208" s="6" t="str">
        <f>IF(OR(COUNTIF(Monitoring!E:E, G1208) &gt; 0, COUNTIF(Monitoring!H:H, G1208) &gt; 0), "yes", "no")</f>
        <v>yes</v>
      </c>
      <c r="K1208" s="81" t="str">
        <f t="shared" si="136"/>
        <v>Z:\FAIR_Device_data\Experiment_AugSep_2023\Video_captures\FAIR-D3\Camera1\2023-09-10\FAIR-D3_2023-09-10_09-39-59.mp4</v>
      </c>
    </row>
    <row r="1209" spans="1:11" ht="14.25" customHeight="1" x14ac:dyDescent="0.25">
      <c r="A1209" s="5" t="str">
        <f t="shared" si="130"/>
        <v>FAIR-D3</v>
      </c>
      <c r="B1209" s="4">
        <f t="shared" si="131"/>
        <v>45179</v>
      </c>
      <c r="C1209" s="9">
        <f t="shared" si="132"/>
        <v>0.40725694444444444</v>
      </c>
      <c r="D1209" s="9">
        <f t="shared" si="133"/>
        <v>45179.407256944447</v>
      </c>
      <c r="E1209" s="9" t="str">
        <f t="shared" si="135"/>
        <v>2023-09-10</v>
      </c>
      <c r="F1209" s="10" t="s">
        <v>2652</v>
      </c>
      <c r="G1209" s="10" t="str">
        <f t="shared" si="134"/>
        <v>FAIR-D3_2023-09-10_09-46-27</v>
      </c>
      <c r="H1209" s="10">
        <v>12.509</v>
      </c>
      <c r="I1209" s="6">
        <v>21091226</v>
      </c>
      <c r="J1209" s="6" t="str">
        <f>IF(OR(COUNTIF(Monitoring!E:E, G1209) &gt; 0, COUNTIF(Monitoring!H:H, G1209) &gt; 0), "yes", "no")</f>
        <v>yes</v>
      </c>
      <c r="K1209" s="81" t="str">
        <f t="shared" si="136"/>
        <v>Z:\FAIR_Device_data\Experiment_AugSep_2023\Video_captures\FAIR-D3\Camera1\2023-09-10\FAIR-D3_2023-09-10_09-46-27.mp4</v>
      </c>
    </row>
    <row r="1210" spans="1:11" ht="14.25" customHeight="1" x14ac:dyDescent="0.25">
      <c r="A1210" s="5" t="str">
        <f t="shared" si="130"/>
        <v>FAIR-D3</v>
      </c>
      <c r="B1210" s="4">
        <f t="shared" si="131"/>
        <v>45179</v>
      </c>
      <c r="C1210" s="9">
        <f t="shared" si="132"/>
        <v>0.46444444444444444</v>
      </c>
      <c r="D1210" s="9">
        <f t="shared" si="133"/>
        <v>45179.464444444442</v>
      </c>
      <c r="E1210" s="9" t="str">
        <f t="shared" si="135"/>
        <v>2023-09-10</v>
      </c>
      <c r="F1210" s="10" t="s">
        <v>2653</v>
      </c>
      <c r="G1210" s="10" t="str">
        <f t="shared" si="134"/>
        <v>FAIR-D3_2023-09-10_11-08-48</v>
      </c>
      <c r="H1210" s="10">
        <v>11.153</v>
      </c>
      <c r="I1210" s="6">
        <v>17573726</v>
      </c>
      <c r="J1210" s="6" t="str">
        <f>IF(OR(COUNTIF(Monitoring!E:E, G1210) &gt; 0, COUNTIF(Monitoring!H:H, G1210) &gt; 0), "yes", "no")</f>
        <v>no</v>
      </c>
      <c r="K1210" s="81" t="str">
        <f t="shared" si="136"/>
        <v>Z:\FAIR_Device_data\Experiment_AugSep_2023\Video_captures\FAIR-D3\Camera1\2023-09-10\FAIR-D3_2023-09-10_11-08-48.mp4</v>
      </c>
    </row>
    <row r="1211" spans="1:11" ht="14.25" customHeight="1" x14ac:dyDescent="0.25">
      <c r="A1211" s="5" t="str">
        <f t="shared" si="130"/>
        <v>FAIR-D3</v>
      </c>
      <c r="B1211" s="4">
        <f t="shared" si="131"/>
        <v>45179</v>
      </c>
      <c r="C1211" s="9">
        <f t="shared" si="132"/>
        <v>0.48037037037037039</v>
      </c>
      <c r="D1211" s="9">
        <f t="shared" si="133"/>
        <v>45179.480370370373</v>
      </c>
      <c r="E1211" s="9" t="str">
        <f t="shared" si="135"/>
        <v>2023-09-10</v>
      </c>
      <c r="F1211" s="10" t="s">
        <v>2654</v>
      </c>
      <c r="G1211" s="10" t="str">
        <f t="shared" si="134"/>
        <v>FAIR-D3_2023-09-10_11-31-44</v>
      </c>
      <c r="H1211" s="10">
        <v>70.570999999999998</v>
      </c>
      <c r="I1211" s="6">
        <v>125588480</v>
      </c>
      <c r="J1211" s="6" t="str">
        <f>IF(OR(COUNTIF(Monitoring!E:E, G1211) &gt; 0, COUNTIF(Monitoring!H:H, G1211) &gt; 0), "yes", "no")</f>
        <v>yes</v>
      </c>
      <c r="K1211" s="81" t="str">
        <f t="shared" si="136"/>
        <v>Z:\FAIR_Device_data\Experiment_AugSep_2023\Video_captures\FAIR-D3\Camera1\2023-09-10\FAIR-D3_2023-09-10_11-31-44.mp4</v>
      </c>
    </row>
    <row r="1212" spans="1:11" ht="14.25" customHeight="1" x14ac:dyDescent="0.25">
      <c r="A1212" s="5" t="str">
        <f t="shared" si="130"/>
        <v>FAIR-D3</v>
      </c>
      <c r="B1212" s="4">
        <f t="shared" si="131"/>
        <v>45179</v>
      </c>
      <c r="C1212" s="9">
        <f t="shared" si="132"/>
        <v>0.50475694444444441</v>
      </c>
      <c r="D1212" s="9">
        <f t="shared" si="133"/>
        <v>45179.504756944443</v>
      </c>
      <c r="E1212" s="9" t="str">
        <f t="shared" si="135"/>
        <v>2023-09-10</v>
      </c>
      <c r="F1212" s="10" t="s">
        <v>2655</v>
      </c>
      <c r="G1212" s="10" t="str">
        <f t="shared" si="134"/>
        <v>FAIR-D3_2023-09-10_12-06-51</v>
      </c>
      <c r="H1212" s="10">
        <v>27.831</v>
      </c>
      <c r="I1212" s="6">
        <v>50129645</v>
      </c>
      <c r="J1212" s="6" t="str">
        <f>IF(OR(COUNTIF(Monitoring!E:E, G1212) &gt; 0, COUNTIF(Monitoring!H:H, G1212) &gt; 0), "yes", "no")</f>
        <v>yes</v>
      </c>
      <c r="K1212" s="81" t="str">
        <f t="shared" si="136"/>
        <v>Z:\FAIR_Device_data\Experiment_AugSep_2023\Video_captures\FAIR-D3\Camera1\2023-09-10\FAIR-D3_2023-09-10_12-06-51.mp4</v>
      </c>
    </row>
    <row r="1213" spans="1:11" ht="14.25" customHeight="1" x14ac:dyDescent="0.25">
      <c r="A1213" s="5" t="str">
        <f t="shared" si="130"/>
        <v>FAIR-D3</v>
      </c>
      <c r="B1213" s="4">
        <f t="shared" si="131"/>
        <v>45179</v>
      </c>
      <c r="C1213" s="9">
        <f t="shared" si="132"/>
        <v>0.50609953703703703</v>
      </c>
      <c r="D1213" s="9">
        <f t="shared" si="133"/>
        <v>45179.506099537037</v>
      </c>
      <c r="E1213" s="9" t="str">
        <f t="shared" si="135"/>
        <v>2023-09-10</v>
      </c>
      <c r="F1213" s="10" t="s">
        <v>2656</v>
      </c>
      <c r="G1213" s="10" t="str">
        <f t="shared" si="134"/>
        <v>FAIR-D3_2023-09-10_12-08-47</v>
      </c>
      <c r="H1213" s="10">
        <v>32.950000000000003</v>
      </c>
      <c r="I1213" s="6">
        <v>56587088</v>
      </c>
      <c r="J1213" s="6" t="str">
        <f>IF(OR(COUNTIF(Monitoring!E:E, G1213) &gt; 0, COUNTIF(Monitoring!H:H, G1213) &gt; 0), "yes", "no")</f>
        <v>no</v>
      </c>
      <c r="K1213" s="81" t="str">
        <f t="shared" si="136"/>
        <v>Z:\FAIR_Device_data\Experiment_AugSep_2023\Video_captures\FAIR-D3\Camera1\2023-09-10\FAIR-D3_2023-09-10_12-08-47.mp4</v>
      </c>
    </row>
    <row r="1214" spans="1:11" ht="14.25" customHeight="1" x14ac:dyDescent="0.25">
      <c r="A1214" s="5" t="str">
        <f t="shared" si="130"/>
        <v>FAIR-D3</v>
      </c>
      <c r="B1214" s="4">
        <f t="shared" si="131"/>
        <v>45179</v>
      </c>
      <c r="C1214" s="9">
        <f t="shared" si="132"/>
        <v>0.50679398148148147</v>
      </c>
      <c r="D1214" s="9">
        <f t="shared" si="133"/>
        <v>45179.506793981483</v>
      </c>
      <c r="E1214" s="9" t="str">
        <f t="shared" si="135"/>
        <v>2023-09-10</v>
      </c>
      <c r="F1214" s="10" t="s">
        <v>2657</v>
      </c>
      <c r="G1214" s="10" t="str">
        <f t="shared" si="134"/>
        <v>FAIR-D3_2023-09-10_12-09-47</v>
      </c>
      <c r="H1214" s="10">
        <v>16.638000000000002</v>
      </c>
      <c r="I1214" s="6">
        <v>26824176</v>
      </c>
      <c r="J1214" s="6" t="str">
        <f>IF(OR(COUNTIF(Monitoring!E:E, G1214) &gt; 0, COUNTIF(Monitoring!H:H, G1214) &gt; 0), "yes", "no")</f>
        <v>yes</v>
      </c>
      <c r="K1214" s="81" t="str">
        <f t="shared" si="136"/>
        <v>Z:\FAIR_Device_data\Experiment_AugSep_2023\Video_captures\FAIR-D3\Camera1\2023-09-10\FAIR-D3_2023-09-10_12-09-47.mp4</v>
      </c>
    </row>
    <row r="1215" spans="1:11" ht="14.25" customHeight="1" x14ac:dyDescent="0.25">
      <c r="A1215" s="5" t="str">
        <f t="shared" si="130"/>
        <v>FAIR-D3</v>
      </c>
      <c r="B1215" s="4">
        <f t="shared" si="131"/>
        <v>45179</v>
      </c>
      <c r="C1215" s="9">
        <f t="shared" si="132"/>
        <v>0.5166087962962963</v>
      </c>
      <c r="D1215" s="9">
        <f t="shared" si="133"/>
        <v>45179.516608796293</v>
      </c>
      <c r="E1215" s="9" t="str">
        <f t="shared" si="135"/>
        <v>2023-09-10</v>
      </c>
      <c r="F1215" s="10" t="s">
        <v>2658</v>
      </c>
      <c r="G1215" s="10" t="str">
        <f t="shared" si="134"/>
        <v>FAIR-D3_2023-09-10_12-23-55</v>
      </c>
      <c r="H1215" s="10">
        <v>12.054</v>
      </c>
      <c r="I1215" s="6">
        <v>19211687</v>
      </c>
      <c r="J1215" s="6" t="str">
        <f>IF(OR(COUNTIF(Monitoring!E:E, G1215) &gt; 0, COUNTIF(Monitoring!H:H, G1215) &gt; 0), "yes", "no")</f>
        <v>yes</v>
      </c>
      <c r="K1215" s="81" t="str">
        <f t="shared" si="136"/>
        <v>Z:\FAIR_Device_data\Experiment_AugSep_2023\Video_captures\FAIR-D3\Camera1\2023-09-10\FAIR-D3_2023-09-10_12-23-55.mp4</v>
      </c>
    </row>
    <row r="1216" spans="1:11" ht="14.25" customHeight="1" x14ac:dyDescent="0.25">
      <c r="A1216" s="5" t="str">
        <f t="shared" si="130"/>
        <v>FAIR-D3</v>
      </c>
      <c r="B1216" s="4">
        <f t="shared" si="131"/>
        <v>45179</v>
      </c>
      <c r="C1216" s="9">
        <f t="shared" si="132"/>
        <v>0.54679398148148151</v>
      </c>
      <c r="D1216" s="9">
        <f t="shared" si="133"/>
        <v>45179.546793981484</v>
      </c>
      <c r="E1216" s="9" t="str">
        <f t="shared" si="135"/>
        <v>2023-09-10</v>
      </c>
      <c r="F1216" s="10" t="s">
        <v>2659</v>
      </c>
      <c r="G1216" s="10" t="str">
        <f t="shared" si="134"/>
        <v>FAIR-D3_2023-09-10_13-07-23</v>
      </c>
      <c r="H1216" s="10">
        <v>12.746</v>
      </c>
      <c r="I1216" s="6">
        <v>21546701</v>
      </c>
      <c r="J1216" s="6" t="str">
        <f>IF(OR(COUNTIF(Monitoring!E:E, G1216) &gt; 0, COUNTIF(Monitoring!H:H, G1216) &gt; 0), "yes", "no")</f>
        <v>yes</v>
      </c>
      <c r="K1216" s="81" t="str">
        <f t="shared" si="136"/>
        <v>Z:\FAIR_Device_data\Experiment_AugSep_2023\Video_captures\FAIR-D3\Camera1\2023-09-10\FAIR-D3_2023-09-10_13-07-23.mp4</v>
      </c>
    </row>
    <row r="1217" spans="1:11" ht="14.25" customHeight="1" x14ac:dyDescent="0.25">
      <c r="A1217" s="5" t="str">
        <f t="shared" si="130"/>
        <v>FAIR-D3</v>
      </c>
      <c r="B1217" s="4">
        <f t="shared" si="131"/>
        <v>45179</v>
      </c>
      <c r="C1217" s="9">
        <f t="shared" si="132"/>
        <v>0.5475578703703704</v>
      </c>
      <c r="D1217" s="9">
        <f t="shared" si="133"/>
        <v>45179.54755787037</v>
      </c>
      <c r="E1217" s="9" t="str">
        <f t="shared" si="135"/>
        <v>2023-09-10</v>
      </c>
      <c r="F1217" s="10" t="s">
        <v>2660</v>
      </c>
      <c r="G1217" s="10" t="str">
        <f t="shared" si="134"/>
        <v>FAIR-D3_2023-09-10_13-08-29</v>
      </c>
      <c r="H1217" s="10">
        <v>10.571</v>
      </c>
      <c r="I1217" s="6">
        <v>17177212</v>
      </c>
      <c r="J1217" s="6" t="str">
        <f>IF(OR(COUNTIF(Monitoring!E:E, G1217) &gt; 0, COUNTIF(Monitoring!H:H, G1217) &gt; 0), "yes", "no")</f>
        <v>no</v>
      </c>
      <c r="K1217" s="81" t="str">
        <f t="shared" si="136"/>
        <v>Z:\FAIR_Device_data\Experiment_AugSep_2023\Video_captures\FAIR-D3\Camera1\2023-09-10\FAIR-D3_2023-09-10_13-08-29.mp4</v>
      </c>
    </row>
    <row r="1218" spans="1:11" ht="14.25" customHeight="1" x14ac:dyDescent="0.25">
      <c r="A1218" s="5" t="str">
        <f t="shared" ref="A1218:A1281" si="137">+LEFT(G1218,7)</f>
        <v>FAIR-D3</v>
      </c>
      <c r="B1218" s="4">
        <f t="shared" ref="B1218:B1281" si="138">VALUE(MID(G1218,FIND("_",G1218)+1,10))</f>
        <v>45179</v>
      </c>
      <c r="C1218" s="9">
        <f t="shared" ref="C1218:C1281" si="139">IF(ISBLANK(G1218),"",TIME(LEFT(RIGHT(G1218,8),2),LEFT(RIGHT(G1218,5),2),RIGHT(G1218,2)))</f>
        <v>0.59318287037037032</v>
      </c>
      <c r="D1218" s="9">
        <f t="shared" ref="D1218:D1281" si="140">+B1218+C1218</f>
        <v>45179.593182870369</v>
      </c>
      <c r="E1218" s="9" t="str">
        <f t="shared" si="135"/>
        <v>2023-09-10</v>
      </c>
      <c r="F1218" s="10" t="s">
        <v>2661</v>
      </c>
      <c r="G1218" s="10" t="str">
        <f t="shared" ref="G1218:G1281" si="141">+LEFT(F1218,27)</f>
        <v>FAIR-D3_2023-09-10_14-14-11</v>
      </c>
      <c r="H1218" s="10">
        <v>41.853000000000002</v>
      </c>
      <c r="I1218" s="6">
        <v>76045127</v>
      </c>
      <c r="J1218" s="6" t="str">
        <f>IF(OR(COUNTIF(Monitoring!E:E, G1218) &gt; 0, COUNTIF(Monitoring!H:H, G1218) &gt; 0), "yes", "no")</f>
        <v>yes</v>
      </c>
      <c r="K1218" s="81" t="str">
        <f t="shared" si="136"/>
        <v>Z:\FAIR_Device_data\Experiment_AugSep_2023\Video_captures\FAIR-D3\Camera1\2023-09-10\FAIR-D3_2023-09-10_14-14-11.mp4</v>
      </c>
    </row>
    <row r="1219" spans="1:11" ht="14.25" customHeight="1" x14ac:dyDescent="0.25">
      <c r="A1219" s="5" t="str">
        <f t="shared" si="137"/>
        <v>FAIR-D3</v>
      </c>
      <c r="B1219" s="4">
        <f t="shared" si="138"/>
        <v>45179</v>
      </c>
      <c r="C1219" s="9">
        <f t="shared" si="139"/>
        <v>0.60636574074074079</v>
      </c>
      <c r="D1219" s="9">
        <f t="shared" si="140"/>
        <v>45179.606365740743</v>
      </c>
      <c r="E1219" s="9" t="str">
        <f t="shared" ref="E1219:E1282" si="142">+_xlfn.CONCAT(YEAR(B1219),"-",TEXT(MONTH(B1219),"00"),"-",TEXT(DAY(B1219),"00"))</f>
        <v>2023-09-10</v>
      </c>
      <c r="F1219" s="10" t="s">
        <v>2662</v>
      </c>
      <c r="G1219" s="10" t="str">
        <f t="shared" si="141"/>
        <v>FAIR-D3_2023-09-10_14-33-10</v>
      </c>
      <c r="H1219" s="10">
        <v>34.524000000000001</v>
      </c>
      <c r="I1219" s="6">
        <v>57801817</v>
      </c>
      <c r="J1219" s="6" t="str">
        <f>IF(OR(COUNTIF(Monitoring!E:E, G1219) &gt; 0, COUNTIF(Monitoring!H:H, G1219) &gt; 0), "yes", "no")</f>
        <v>yes</v>
      </c>
      <c r="K1219" s="81" t="str">
        <f t="shared" ref="K1219:K1282" si="143">HYPERLINK(_xlfn.CONCAT("Z:\FAIR_Device_data\Experiment_AugSep_2023","\","Video_captures","\",A1219,"\","Camera1","\",E1219,"\",F1219))</f>
        <v>Z:\FAIR_Device_data\Experiment_AugSep_2023\Video_captures\FAIR-D3\Camera1\2023-09-10\FAIR-D3_2023-09-10_14-33-10.mp4</v>
      </c>
    </row>
    <row r="1220" spans="1:11" ht="14.25" customHeight="1" x14ac:dyDescent="0.25">
      <c r="A1220" s="5" t="str">
        <f t="shared" si="137"/>
        <v>FAIR-D3</v>
      </c>
      <c r="B1220" s="4">
        <f t="shared" si="138"/>
        <v>45179</v>
      </c>
      <c r="C1220" s="9">
        <f t="shared" si="139"/>
        <v>0.63096064814814812</v>
      </c>
      <c r="D1220" s="9">
        <f t="shared" si="140"/>
        <v>45179.630960648145</v>
      </c>
      <c r="E1220" s="9" t="str">
        <f t="shared" si="142"/>
        <v>2023-09-10</v>
      </c>
      <c r="F1220" s="10" t="s">
        <v>2663</v>
      </c>
      <c r="G1220" s="10" t="str">
        <f t="shared" si="141"/>
        <v>FAIR-D3_2023-09-10_15-08-35</v>
      </c>
      <c r="H1220" s="10">
        <v>11.16</v>
      </c>
      <c r="I1220" s="6">
        <v>18445148</v>
      </c>
      <c r="J1220" s="6" t="str">
        <f>IF(OR(COUNTIF(Monitoring!E:E, G1220) &gt; 0, COUNTIF(Monitoring!H:H, G1220) &gt; 0), "yes", "no")</f>
        <v>yes</v>
      </c>
      <c r="K1220" s="81" t="str">
        <f t="shared" si="143"/>
        <v>Z:\FAIR_Device_data\Experiment_AugSep_2023\Video_captures\FAIR-D3\Camera1\2023-09-10\FAIR-D3_2023-09-10_15-08-35.mp4</v>
      </c>
    </row>
    <row r="1221" spans="1:11" ht="14.25" customHeight="1" x14ac:dyDescent="0.25">
      <c r="A1221" s="5" t="str">
        <f t="shared" si="137"/>
        <v>FAIR-D3</v>
      </c>
      <c r="B1221" s="4">
        <f t="shared" si="138"/>
        <v>45179</v>
      </c>
      <c r="C1221" s="9">
        <f t="shared" si="139"/>
        <v>0.71263888888888893</v>
      </c>
      <c r="D1221" s="9">
        <f t="shared" si="140"/>
        <v>45179.712638888886</v>
      </c>
      <c r="E1221" s="9" t="str">
        <f t="shared" si="142"/>
        <v>2023-09-10</v>
      </c>
      <c r="F1221" s="10" t="s">
        <v>2664</v>
      </c>
      <c r="G1221" s="10" t="str">
        <f t="shared" si="141"/>
        <v>FAIR-D3_2023-09-10_17-06-12</v>
      </c>
      <c r="H1221" s="10">
        <v>10.965</v>
      </c>
      <c r="I1221" s="6">
        <v>18508519</v>
      </c>
      <c r="J1221" s="6" t="str">
        <f>IF(OR(COUNTIF(Monitoring!E:E, G1221) &gt; 0, COUNTIF(Monitoring!H:H, G1221) &gt; 0), "yes", "no")</f>
        <v>no</v>
      </c>
      <c r="K1221" s="81" t="str">
        <f t="shared" si="143"/>
        <v>Z:\FAIR_Device_data\Experiment_AugSep_2023\Video_captures\FAIR-D3\Camera1\2023-09-10\FAIR-D3_2023-09-10_17-06-12.mp4</v>
      </c>
    </row>
    <row r="1222" spans="1:11" ht="14.25" customHeight="1" x14ac:dyDescent="0.25">
      <c r="A1222" s="5" t="str">
        <f t="shared" si="137"/>
        <v>FAIR-D3</v>
      </c>
      <c r="B1222" s="4">
        <f t="shared" si="138"/>
        <v>45180</v>
      </c>
      <c r="C1222" s="9">
        <f t="shared" si="139"/>
        <v>0.36644675925925924</v>
      </c>
      <c r="D1222" s="9">
        <f t="shared" si="140"/>
        <v>45180.366446759261</v>
      </c>
      <c r="E1222" s="9" t="str">
        <f t="shared" si="142"/>
        <v>2023-09-11</v>
      </c>
      <c r="F1222" s="10" t="s">
        <v>2665</v>
      </c>
      <c r="G1222" s="10" t="str">
        <f t="shared" si="141"/>
        <v>FAIR-D3_2023-09-11_08-47-41</v>
      </c>
      <c r="H1222" s="10">
        <v>11.205</v>
      </c>
      <c r="I1222" s="6">
        <v>18648115</v>
      </c>
      <c r="J1222" s="6" t="str">
        <f>IF(OR(COUNTIF(Monitoring!E:E, G1222) &gt; 0, COUNTIF(Monitoring!H:H, G1222) &gt; 0), "yes", "no")</f>
        <v>no</v>
      </c>
      <c r="K1222" s="81" t="str">
        <f t="shared" si="143"/>
        <v>Z:\FAIR_Device_data\Experiment_AugSep_2023\Video_captures\FAIR-D3\Camera1\2023-09-11\FAIR-D3_2023-09-11_08-47-41.mp4</v>
      </c>
    </row>
    <row r="1223" spans="1:11" ht="14.25" customHeight="1" x14ac:dyDescent="0.25">
      <c r="A1223" s="5" t="str">
        <f t="shared" si="137"/>
        <v>FAIR-D3</v>
      </c>
      <c r="B1223" s="4">
        <f t="shared" si="138"/>
        <v>45180</v>
      </c>
      <c r="C1223" s="9">
        <f t="shared" si="139"/>
        <v>0.43729166666666669</v>
      </c>
      <c r="D1223" s="9">
        <f t="shared" si="140"/>
        <v>45180.437291666669</v>
      </c>
      <c r="E1223" s="9" t="str">
        <f t="shared" si="142"/>
        <v>2023-09-11</v>
      </c>
      <c r="F1223" s="10" t="s">
        <v>2666</v>
      </c>
      <c r="G1223" s="10" t="str">
        <f t="shared" si="141"/>
        <v>FAIR-D3_2023-09-11_10-29-42</v>
      </c>
      <c r="H1223" s="10">
        <v>27.904</v>
      </c>
      <c r="I1223" s="6">
        <v>51805567</v>
      </c>
      <c r="J1223" s="6" t="str">
        <f>IF(OR(COUNTIF(Monitoring!E:E, G1223) &gt; 0, COUNTIF(Monitoring!H:H, G1223) &gt; 0), "yes", "no")</f>
        <v>yes</v>
      </c>
      <c r="K1223" s="81" t="str">
        <f t="shared" si="143"/>
        <v>Z:\FAIR_Device_data\Experiment_AugSep_2023\Video_captures\FAIR-D3\Camera1\2023-09-11\FAIR-D3_2023-09-11_10-29-42.mp4</v>
      </c>
    </row>
    <row r="1224" spans="1:11" ht="14.25" customHeight="1" x14ac:dyDescent="0.25">
      <c r="A1224" s="5" t="str">
        <f t="shared" si="137"/>
        <v>FAIR-D3</v>
      </c>
      <c r="B1224" s="4">
        <f t="shared" si="138"/>
        <v>45180</v>
      </c>
      <c r="C1224" s="9">
        <f t="shared" si="139"/>
        <v>0.43876157407407407</v>
      </c>
      <c r="D1224" s="9">
        <f t="shared" si="140"/>
        <v>45180.438761574071</v>
      </c>
      <c r="E1224" s="9" t="str">
        <f t="shared" si="142"/>
        <v>2023-09-11</v>
      </c>
      <c r="F1224" s="10" t="s">
        <v>2667</v>
      </c>
      <c r="G1224" s="10" t="str">
        <f t="shared" si="141"/>
        <v>FAIR-D3_2023-09-11_10-31-49</v>
      </c>
      <c r="H1224" s="10">
        <v>38.823</v>
      </c>
      <c r="I1224" s="6">
        <v>73863655</v>
      </c>
      <c r="J1224" s="6" t="str">
        <f>IF(OR(COUNTIF(Monitoring!E:E, G1224) &gt; 0, COUNTIF(Monitoring!H:H, G1224) &gt; 0), "yes", "no")</f>
        <v>yes</v>
      </c>
      <c r="K1224" s="81" t="str">
        <f t="shared" si="143"/>
        <v>Z:\FAIR_Device_data\Experiment_AugSep_2023\Video_captures\FAIR-D3\Camera1\2023-09-11\FAIR-D3_2023-09-11_10-31-49.mp4</v>
      </c>
    </row>
    <row r="1225" spans="1:11" ht="14.25" customHeight="1" x14ac:dyDescent="0.25">
      <c r="A1225" s="5" t="str">
        <f t="shared" si="137"/>
        <v>FAIR-D3</v>
      </c>
      <c r="B1225" s="4">
        <f t="shared" si="138"/>
        <v>45180</v>
      </c>
      <c r="C1225" s="9">
        <f t="shared" si="139"/>
        <v>0.4407638888888889</v>
      </c>
      <c r="D1225" s="9">
        <f t="shared" si="140"/>
        <v>45180.440763888888</v>
      </c>
      <c r="E1225" s="9" t="str">
        <f t="shared" si="142"/>
        <v>2023-09-11</v>
      </c>
      <c r="F1225" s="10" t="s">
        <v>2668</v>
      </c>
      <c r="G1225" s="10" t="str">
        <f t="shared" si="141"/>
        <v>FAIR-D3_2023-09-11_10-34-42</v>
      </c>
      <c r="H1225" s="10">
        <v>22.58</v>
      </c>
      <c r="I1225" s="6">
        <v>41609398</v>
      </c>
      <c r="J1225" s="6" t="str">
        <f>IF(OR(COUNTIF(Monitoring!E:E, G1225) &gt; 0, COUNTIF(Monitoring!H:H, G1225) &gt; 0), "yes", "no")</f>
        <v>no</v>
      </c>
      <c r="K1225" s="81" t="str">
        <f t="shared" si="143"/>
        <v>Z:\FAIR_Device_data\Experiment_AugSep_2023\Video_captures\FAIR-D3\Camera1\2023-09-11\FAIR-D3_2023-09-11_10-34-42.mp4</v>
      </c>
    </row>
    <row r="1226" spans="1:11" ht="14.25" customHeight="1" x14ac:dyDescent="0.25">
      <c r="A1226" s="5" t="str">
        <f t="shared" si="137"/>
        <v>FAIR-D3</v>
      </c>
      <c r="B1226" s="4">
        <f t="shared" si="138"/>
        <v>45180</v>
      </c>
      <c r="C1226" s="9">
        <f t="shared" si="139"/>
        <v>0.44399305555555557</v>
      </c>
      <c r="D1226" s="9">
        <f t="shared" si="140"/>
        <v>45180.443993055553</v>
      </c>
      <c r="E1226" s="9" t="str">
        <f t="shared" si="142"/>
        <v>2023-09-11</v>
      </c>
      <c r="F1226" s="10" t="s">
        <v>2669</v>
      </c>
      <c r="G1226" s="10" t="str">
        <f t="shared" si="141"/>
        <v>FAIR-D3_2023-09-11_10-39-21</v>
      </c>
      <c r="H1226" s="10">
        <v>27.734999999999999</v>
      </c>
      <c r="I1226" s="6">
        <v>51903789</v>
      </c>
      <c r="J1226" s="6" t="str">
        <f>IF(OR(COUNTIF(Monitoring!E:E, G1226) &gt; 0, COUNTIF(Monitoring!H:H, G1226) &gt; 0), "yes", "no")</f>
        <v>no</v>
      </c>
      <c r="K1226" s="81" t="str">
        <f t="shared" si="143"/>
        <v>Z:\FAIR_Device_data\Experiment_AugSep_2023\Video_captures\FAIR-D3\Camera1\2023-09-11\FAIR-D3_2023-09-11_10-39-21.mp4</v>
      </c>
    </row>
    <row r="1227" spans="1:11" ht="14.25" customHeight="1" x14ac:dyDescent="0.25">
      <c r="A1227" s="5" t="str">
        <f t="shared" si="137"/>
        <v>FAIR-D3</v>
      </c>
      <c r="B1227" s="4">
        <f t="shared" si="138"/>
        <v>45180</v>
      </c>
      <c r="C1227" s="9">
        <f t="shared" si="139"/>
        <v>0.4493402777777778</v>
      </c>
      <c r="D1227" s="9">
        <f t="shared" si="140"/>
        <v>45180.449340277781</v>
      </c>
      <c r="E1227" s="9" t="str">
        <f t="shared" si="142"/>
        <v>2023-09-11</v>
      </c>
      <c r="F1227" s="10" t="s">
        <v>2670</v>
      </c>
      <c r="G1227" s="10" t="str">
        <f t="shared" si="141"/>
        <v>FAIR-D3_2023-09-11_10-47-03</v>
      </c>
      <c r="H1227" s="10">
        <v>17.452000000000002</v>
      </c>
      <c r="I1227" s="6">
        <v>29825349</v>
      </c>
      <c r="J1227" s="6" t="str">
        <f>IF(OR(COUNTIF(Monitoring!E:E, G1227) &gt; 0, COUNTIF(Monitoring!H:H, G1227) &gt; 0), "yes", "no")</f>
        <v>no</v>
      </c>
      <c r="K1227" s="81" t="str">
        <f t="shared" si="143"/>
        <v>Z:\FAIR_Device_data\Experiment_AugSep_2023\Video_captures\FAIR-D3\Camera1\2023-09-11\FAIR-D3_2023-09-11_10-47-03.mp4</v>
      </c>
    </row>
    <row r="1228" spans="1:11" ht="14.25" customHeight="1" x14ac:dyDescent="0.25">
      <c r="A1228" s="5" t="str">
        <f t="shared" si="137"/>
        <v>FAIR-D3</v>
      </c>
      <c r="B1228" s="4">
        <f t="shared" si="138"/>
        <v>45180</v>
      </c>
      <c r="C1228" s="9">
        <f t="shared" si="139"/>
        <v>0.45743055555555556</v>
      </c>
      <c r="D1228" s="9">
        <f t="shared" si="140"/>
        <v>45180.457430555558</v>
      </c>
      <c r="E1228" s="9" t="str">
        <f t="shared" si="142"/>
        <v>2023-09-11</v>
      </c>
      <c r="F1228" s="10" t="s">
        <v>2671</v>
      </c>
      <c r="G1228" s="10" t="str">
        <f t="shared" si="141"/>
        <v>FAIR-D3_2023-09-11_10-58-42</v>
      </c>
      <c r="H1228" s="10">
        <v>17.094999999999999</v>
      </c>
      <c r="I1228" s="6">
        <v>29175010</v>
      </c>
      <c r="J1228" s="6" t="str">
        <f>IF(OR(COUNTIF(Monitoring!E:E, G1228) &gt; 0, COUNTIF(Monitoring!H:H, G1228) &gt; 0), "yes", "no")</f>
        <v>no</v>
      </c>
      <c r="K1228" s="81" t="str">
        <f t="shared" si="143"/>
        <v>Z:\FAIR_Device_data\Experiment_AugSep_2023\Video_captures\FAIR-D3\Camera1\2023-09-11\FAIR-D3_2023-09-11_10-58-42.mp4</v>
      </c>
    </row>
    <row r="1229" spans="1:11" ht="14.25" customHeight="1" x14ac:dyDescent="0.25">
      <c r="A1229" s="5" t="str">
        <f t="shared" si="137"/>
        <v>FAIR-D3</v>
      </c>
      <c r="B1229" s="4">
        <f t="shared" si="138"/>
        <v>45180</v>
      </c>
      <c r="C1229" s="9">
        <f t="shared" si="139"/>
        <v>0.46019675925925924</v>
      </c>
      <c r="D1229" s="9">
        <f t="shared" si="140"/>
        <v>45180.460196759261</v>
      </c>
      <c r="E1229" s="9" t="str">
        <f t="shared" si="142"/>
        <v>2023-09-11</v>
      </c>
      <c r="F1229" s="10" t="s">
        <v>2672</v>
      </c>
      <c r="G1229" s="10" t="str">
        <f t="shared" si="141"/>
        <v>FAIR-D3_2023-09-11_11-02-41</v>
      </c>
      <c r="H1229" s="10">
        <v>30.579000000000001</v>
      </c>
      <c r="I1229" s="6">
        <v>56826896</v>
      </c>
      <c r="J1229" s="6" t="str">
        <f>IF(OR(COUNTIF(Monitoring!E:E, G1229) &gt; 0, COUNTIF(Monitoring!H:H, G1229) &gt; 0), "yes", "no")</f>
        <v>no</v>
      </c>
      <c r="K1229" s="81" t="str">
        <f t="shared" si="143"/>
        <v>Z:\FAIR_Device_data\Experiment_AugSep_2023\Video_captures\FAIR-D3\Camera1\2023-09-11\FAIR-D3_2023-09-11_11-02-41.mp4</v>
      </c>
    </row>
    <row r="1230" spans="1:11" ht="14.25" customHeight="1" x14ac:dyDescent="0.25">
      <c r="A1230" s="5" t="str">
        <f t="shared" si="137"/>
        <v>FAIR-D3</v>
      </c>
      <c r="B1230" s="4">
        <f t="shared" si="138"/>
        <v>45180</v>
      </c>
      <c r="C1230" s="9">
        <f t="shared" si="139"/>
        <v>0.46098379629629632</v>
      </c>
      <c r="D1230" s="9">
        <f t="shared" si="140"/>
        <v>45180.4609837963</v>
      </c>
      <c r="E1230" s="9" t="str">
        <f t="shared" si="142"/>
        <v>2023-09-11</v>
      </c>
      <c r="F1230" s="10" t="s">
        <v>2673</v>
      </c>
      <c r="G1230" s="10" t="str">
        <f t="shared" si="141"/>
        <v>FAIR-D3_2023-09-11_11-03-49</v>
      </c>
      <c r="H1230" s="10">
        <v>37.895000000000003</v>
      </c>
      <c r="I1230" s="6">
        <v>72153833</v>
      </c>
      <c r="J1230" s="6" t="str">
        <f>IF(OR(COUNTIF(Monitoring!E:E, G1230) &gt; 0, COUNTIF(Monitoring!H:H, G1230) &gt; 0), "yes", "no")</f>
        <v>no</v>
      </c>
      <c r="K1230" s="81" t="str">
        <f t="shared" si="143"/>
        <v>Z:\FAIR_Device_data\Experiment_AugSep_2023\Video_captures\FAIR-D3\Camera1\2023-09-11\FAIR-D3_2023-09-11_11-03-49.mp4</v>
      </c>
    </row>
    <row r="1231" spans="1:11" ht="14.25" customHeight="1" x14ac:dyDescent="0.25">
      <c r="A1231" s="5" t="str">
        <f t="shared" si="137"/>
        <v>FAIR-D3</v>
      </c>
      <c r="B1231" s="4">
        <f t="shared" si="138"/>
        <v>45180</v>
      </c>
      <c r="C1231" s="9">
        <f t="shared" si="139"/>
        <v>0.46221064814814816</v>
      </c>
      <c r="D1231" s="9">
        <f t="shared" si="140"/>
        <v>45180.462210648147</v>
      </c>
      <c r="E1231" s="9" t="str">
        <f t="shared" si="142"/>
        <v>2023-09-11</v>
      </c>
      <c r="F1231" s="10" t="s">
        <v>2674</v>
      </c>
      <c r="G1231" s="10" t="str">
        <f t="shared" si="141"/>
        <v>FAIR-D3_2023-09-11_11-05-35</v>
      </c>
      <c r="H1231" s="10">
        <v>55.235999999999997</v>
      </c>
      <c r="I1231" s="6">
        <v>97506177</v>
      </c>
      <c r="J1231" s="6" t="str">
        <f>IF(OR(COUNTIF(Monitoring!E:E, G1231) &gt; 0, COUNTIF(Monitoring!H:H, G1231) &gt; 0), "yes", "no")</f>
        <v>yes</v>
      </c>
      <c r="K1231" s="81" t="str">
        <f t="shared" si="143"/>
        <v>Z:\FAIR_Device_data\Experiment_AugSep_2023\Video_captures\FAIR-D3\Camera1\2023-09-11\FAIR-D3_2023-09-11_11-05-35.mp4</v>
      </c>
    </row>
    <row r="1232" spans="1:11" ht="14.25" customHeight="1" x14ac:dyDescent="0.25">
      <c r="A1232" s="5" t="str">
        <f t="shared" si="137"/>
        <v>FAIR-D3</v>
      </c>
      <c r="B1232" s="4">
        <f t="shared" si="138"/>
        <v>45180</v>
      </c>
      <c r="C1232" s="9">
        <f t="shared" si="139"/>
        <v>0.49094907407407407</v>
      </c>
      <c r="D1232" s="9">
        <f t="shared" si="140"/>
        <v>45180.490949074076</v>
      </c>
      <c r="E1232" s="9" t="str">
        <f t="shared" si="142"/>
        <v>2023-09-11</v>
      </c>
      <c r="F1232" s="10" t="s">
        <v>2675</v>
      </c>
      <c r="G1232" s="10" t="str">
        <f t="shared" si="141"/>
        <v>FAIR-D3_2023-09-11_11-46-58</v>
      </c>
      <c r="H1232" s="10">
        <v>11.914</v>
      </c>
      <c r="I1232" s="6">
        <v>19749671</v>
      </c>
      <c r="J1232" s="6" t="str">
        <f>IF(OR(COUNTIF(Monitoring!E:E, G1232) &gt; 0, COUNTIF(Monitoring!H:H, G1232) &gt; 0), "yes", "no")</f>
        <v>no</v>
      </c>
      <c r="K1232" s="81" t="str">
        <f t="shared" si="143"/>
        <v>Z:\FAIR_Device_data\Experiment_AugSep_2023\Video_captures\FAIR-D3\Camera1\2023-09-11\FAIR-D3_2023-09-11_11-46-58.mp4</v>
      </c>
    </row>
    <row r="1233" spans="1:11" ht="14.25" customHeight="1" x14ac:dyDescent="0.25">
      <c r="A1233" s="5" t="str">
        <f t="shared" si="137"/>
        <v>FAIR-D3</v>
      </c>
      <c r="B1233" s="4">
        <f t="shared" si="138"/>
        <v>45180</v>
      </c>
      <c r="C1233" s="9">
        <f t="shared" si="139"/>
        <v>0.5040162037037037</v>
      </c>
      <c r="D1233" s="9">
        <f t="shared" si="140"/>
        <v>45180.504016203704</v>
      </c>
      <c r="E1233" s="9" t="str">
        <f t="shared" si="142"/>
        <v>2023-09-11</v>
      </c>
      <c r="F1233" s="10" t="s">
        <v>2676</v>
      </c>
      <c r="G1233" s="10" t="str">
        <f t="shared" si="141"/>
        <v>FAIR-D3_2023-09-11_12-05-47</v>
      </c>
      <c r="H1233" s="10">
        <v>82.897000000000006</v>
      </c>
      <c r="I1233" s="6">
        <v>148021714</v>
      </c>
      <c r="J1233" s="6" t="str">
        <f>IF(OR(COUNTIF(Monitoring!E:E, G1233) &gt; 0, COUNTIF(Monitoring!H:H, G1233) &gt; 0), "yes", "no")</f>
        <v>yes</v>
      </c>
      <c r="K1233" s="81" t="str">
        <f t="shared" si="143"/>
        <v>Z:\FAIR_Device_data\Experiment_AugSep_2023\Video_captures\FAIR-D3\Camera1\2023-09-11\FAIR-D3_2023-09-11_12-05-47.mp4</v>
      </c>
    </row>
    <row r="1234" spans="1:11" ht="14.25" customHeight="1" x14ac:dyDescent="0.25">
      <c r="A1234" s="5" t="str">
        <f t="shared" si="137"/>
        <v>FAIR-D3</v>
      </c>
      <c r="B1234" s="4">
        <f t="shared" si="138"/>
        <v>45180</v>
      </c>
      <c r="C1234" s="9">
        <f t="shared" si="139"/>
        <v>0.76437500000000003</v>
      </c>
      <c r="D1234" s="9">
        <f t="shared" si="140"/>
        <v>45180.764374999999</v>
      </c>
      <c r="E1234" s="9" t="str">
        <f t="shared" si="142"/>
        <v>2023-09-11</v>
      </c>
      <c r="F1234" s="10" t="s">
        <v>2677</v>
      </c>
      <c r="G1234" s="10" t="str">
        <f t="shared" si="141"/>
        <v>FAIR-D3_2023-09-11_18-20-42</v>
      </c>
      <c r="H1234" s="10">
        <v>12.871</v>
      </c>
      <c r="I1234" s="6">
        <v>22276547</v>
      </c>
      <c r="J1234" s="6" t="str">
        <f>IF(OR(COUNTIF(Monitoring!E:E, G1234) &gt; 0, COUNTIF(Monitoring!H:H, G1234) &gt; 0), "yes", "no")</f>
        <v>yes</v>
      </c>
      <c r="K1234" s="81" t="str">
        <f t="shared" si="143"/>
        <v>Z:\FAIR_Device_data\Experiment_AugSep_2023\Video_captures\FAIR-D3\Camera1\2023-09-11\FAIR-D3_2023-09-11_18-20-42.mp4</v>
      </c>
    </row>
    <row r="1235" spans="1:11" ht="14.25" customHeight="1" x14ac:dyDescent="0.25">
      <c r="A1235" s="5" t="str">
        <f t="shared" si="137"/>
        <v>FAIR-D4</v>
      </c>
      <c r="B1235" s="4">
        <f t="shared" si="138"/>
        <v>45162</v>
      </c>
      <c r="C1235" s="9">
        <f t="shared" si="139"/>
        <v>0.30717592592592591</v>
      </c>
      <c r="D1235" s="9">
        <f t="shared" si="140"/>
        <v>45162.307175925926</v>
      </c>
      <c r="E1235" s="9" t="str">
        <f t="shared" si="142"/>
        <v>2023-08-24</v>
      </c>
      <c r="F1235" s="10" t="s">
        <v>2678</v>
      </c>
      <c r="G1235" s="10" t="str">
        <f t="shared" si="141"/>
        <v>FAIR-D4_2023-08-24_07-22-20</v>
      </c>
      <c r="H1235" s="10">
        <v>33.366</v>
      </c>
      <c r="I1235" s="6">
        <v>64536743</v>
      </c>
      <c r="J1235" s="6" t="str">
        <f>IF(OR(COUNTIF(Monitoring!E:E, G1235) &gt; 0, COUNTIF(Monitoring!H:H, G1235) &gt; 0), "yes", "no")</f>
        <v>yes</v>
      </c>
      <c r="K1235" s="81" t="str">
        <f t="shared" si="143"/>
        <v>Z:\FAIR_Device_data\Experiment_AugSep_2023\Video_captures\FAIR-D4\Camera1\2023-08-24\FAIR-D4_2023-08-24_07-22-20.mp4</v>
      </c>
    </row>
    <row r="1236" spans="1:11" ht="14.25" customHeight="1" x14ac:dyDescent="0.25">
      <c r="A1236" s="5" t="str">
        <f t="shared" si="137"/>
        <v>FAIR-D4</v>
      </c>
      <c r="B1236" s="4">
        <f t="shared" si="138"/>
        <v>45162</v>
      </c>
      <c r="C1236" s="9">
        <f t="shared" si="139"/>
        <v>0.41913194444444446</v>
      </c>
      <c r="D1236" s="9">
        <f t="shared" si="140"/>
        <v>45162.419131944444</v>
      </c>
      <c r="E1236" s="9" t="str">
        <f t="shared" si="142"/>
        <v>2023-08-24</v>
      </c>
      <c r="F1236" s="10" t="s">
        <v>2679</v>
      </c>
      <c r="G1236" s="10" t="str">
        <f t="shared" si="141"/>
        <v>FAIR-D4_2023-08-24_10-03-33</v>
      </c>
      <c r="H1236" s="10">
        <v>10.949</v>
      </c>
      <c r="I1236" s="6">
        <v>17174506</v>
      </c>
      <c r="J1236" s="6" t="str">
        <f>IF(OR(COUNTIF(Monitoring!E:E, G1236) &gt; 0, COUNTIF(Monitoring!H:H, G1236) &gt; 0), "yes", "no")</f>
        <v>yes</v>
      </c>
      <c r="K1236" s="81" t="str">
        <f t="shared" si="143"/>
        <v>Z:\FAIR_Device_data\Experiment_AugSep_2023\Video_captures\FAIR-D4\Camera1\2023-08-24\FAIR-D4_2023-08-24_10-03-33.mp4</v>
      </c>
    </row>
    <row r="1237" spans="1:11" ht="14.25" customHeight="1" x14ac:dyDescent="0.25">
      <c r="A1237" s="5" t="str">
        <f t="shared" si="137"/>
        <v>FAIR-D4</v>
      </c>
      <c r="B1237" s="4">
        <f t="shared" si="138"/>
        <v>45162</v>
      </c>
      <c r="C1237" s="9">
        <f t="shared" si="139"/>
        <v>0.46028935185185182</v>
      </c>
      <c r="D1237" s="9">
        <f t="shared" si="140"/>
        <v>45162.460289351853</v>
      </c>
      <c r="E1237" s="9" t="str">
        <f t="shared" si="142"/>
        <v>2023-08-24</v>
      </c>
      <c r="F1237" s="10" t="s">
        <v>2680</v>
      </c>
      <c r="G1237" s="10" t="str">
        <f t="shared" si="141"/>
        <v>FAIR-D4_2023-08-24_11-02-49</v>
      </c>
      <c r="H1237" s="10">
        <v>10.832000000000001</v>
      </c>
      <c r="I1237" s="6">
        <v>17585757</v>
      </c>
      <c r="J1237" s="6" t="str">
        <f>IF(OR(COUNTIF(Monitoring!E:E, G1237) &gt; 0, COUNTIF(Monitoring!H:H, G1237) &gt; 0), "yes", "no")</f>
        <v>no</v>
      </c>
      <c r="K1237" s="81" t="str">
        <f t="shared" si="143"/>
        <v>Z:\FAIR_Device_data\Experiment_AugSep_2023\Video_captures\FAIR-D4\Camera1\2023-08-24\FAIR-D4_2023-08-24_11-02-49.mp4</v>
      </c>
    </row>
    <row r="1238" spans="1:11" ht="14.25" customHeight="1" x14ac:dyDescent="0.25">
      <c r="A1238" s="5" t="str">
        <f t="shared" si="137"/>
        <v>FAIR-D4</v>
      </c>
      <c r="B1238" s="4">
        <f t="shared" si="138"/>
        <v>45162</v>
      </c>
      <c r="C1238" s="9">
        <f t="shared" si="139"/>
        <v>0.47150462962962963</v>
      </c>
      <c r="D1238" s="9">
        <f t="shared" si="140"/>
        <v>45162.471504629626</v>
      </c>
      <c r="E1238" s="9" t="str">
        <f t="shared" si="142"/>
        <v>2023-08-24</v>
      </c>
      <c r="F1238" s="10" t="s">
        <v>2681</v>
      </c>
      <c r="G1238" s="10" t="str">
        <f t="shared" si="141"/>
        <v>FAIR-D4_2023-08-24_11-18-58</v>
      </c>
      <c r="H1238" s="10">
        <v>11.236000000000001</v>
      </c>
      <c r="I1238" s="6">
        <v>18662806</v>
      </c>
      <c r="J1238" s="6" t="str">
        <f>IF(OR(COUNTIF(Monitoring!E:E, G1238) &gt; 0, COUNTIF(Monitoring!H:H, G1238) &gt; 0), "yes", "no")</f>
        <v>yes</v>
      </c>
      <c r="K1238" s="81" t="str">
        <f t="shared" si="143"/>
        <v>Z:\FAIR_Device_data\Experiment_AugSep_2023\Video_captures\FAIR-D4\Camera1\2023-08-24\FAIR-D4_2023-08-24_11-18-58.mp4</v>
      </c>
    </row>
    <row r="1239" spans="1:11" ht="14.25" customHeight="1" x14ac:dyDescent="0.25">
      <c r="A1239" s="5" t="str">
        <f t="shared" si="137"/>
        <v>FAIR-D4</v>
      </c>
      <c r="B1239" s="4">
        <f t="shared" si="138"/>
        <v>45162</v>
      </c>
      <c r="C1239" s="9">
        <f t="shared" si="139"/>
        <v>0.47241898148148148</v>
      </c>
      <c r="D1239" s="9">
        <f t="shared" si="140"/>
        <v>45162.472418981481</v>
      </c>
      <c r="E1239" s="9" t="str">
        <f t="shared" si="142"/>
        <v>2023-08-24</v>
      </c>
      <c r="F1239" s="10" t="s">
        <v>2682</v>
      </c>
      <c r="G1239" s="10" t="str">
        <f t="shared" si="141"/>
        <v>FAIR-D4_2023-08-24_11-20-17</v>
      </c>
      <c r="H1239" s="10">
        <v>11.46</v>
      </c>
      <c r="I1239" s="6">
        <v>18733495</v>
      </c>
      <c r="J1239" s="6" t="str">
        <f>IF(OR(COUNTIF(Monitoring!E:E, G1239) &gt; 0, COUNTIF(Monitoring!H:H, G1239) &gt; 0), "yes", "no")</f>
        <v>yes</v>
      </c>
      <c r="K1239" s="81" t="str">
        <f t="shared" si="143"/>
        <v>Z:\FAIR_Device_data\Experiment_AugSep_2023\Video_captures\FAIR-D4\Camera1\2023-08-24\FAIR-D4_2023-08-24_11-20-17.mp4</v>
      </c>
    </row>
    <row r="1240" spans="1:11" ht="14.25" customHeight="1" x14ac:dyDescent="0.25">
      <c r="A1240" s="5" t="str">
        <f t="shared" si="137"/>
        <v>FAIR-D4</v>
      </c>
      <c r="B1240" s="4">
        <f t="shared" si="138"/>
        <v>45162</v>
      </c>
      <c r="C1240" s="9">
        <f t="shared" si="139"/>
        <v>0.47740740740740739</v>
      </c>
      <c r="D1240" s="9">
        <f t="shared" si="140"/>
        <v>45162.477407407408</v>
      </c>
      <c r="E1240" s="9" t="str">
        <f t="shared" si="142"/>
        <v>2023-08-24</v>
      </c>
      <c r="F1240" s="10" t="s">
        <v>2683</v>
      </c>
      <c r="G1240" s="10" t="str">
        <f t="shared" si="141"/>
        <v>FAIR-D4_2023-08-24_11-27-28</v>
      </c>
      <c r="H1240" s="10">
        <v>27.870999999999999</v>
      </c>
      <c r="I1240" s="6">
        <v>50474928</v>
      </c>
      <c r="J1240" s="6" t="str">
        <f>IF(OR(COUNTIF(Monitoring!E:E, G1240) &gt; 0, COUNTIF(Monitoring!H:H, G1240) &gt; 0), "yes", "no")</f>
        <v>yes</v>
      </c>
      <c r="K1240" s="81" t="str">
        <f t="shared" si="143"/>
        <v>Z:\FAIR_Device_data\Experiment_AugSep_2023\Video_captures\FAIR-D4\Camera1\2023-08-24\FAIR-D4_2023-08-24_11-27-28.mp4</v>
      </c>
    </row>
    <row r="1241" spans="1:11" ht="14.25" customHeight="1" x14ac:dyDescent="0.25">
      <c r="A1241" s="5" t="str">
        <f t="shared" si="137"/>
        <v>FAIR-D4</v>
      </c>
      <c r="B1241" s="4">
        <f t="shared" si="138"/>
        <v>45162</v>
      </c>
      <c r="C1241" s="9">
        <f t="shared" si="139"/>
        <v>0.52618055555555554</v>
      </c>
      <c r="D1241" s="9">
        <f t="shared" si="140"/>
        <v>45162.526180555556</v>
      </c>
      <c r="E1241" s="9" t="str">
        <f t="shared" si="142"/>
        <v>2023-08-24</v>
      </c>
      <c r="F1241" s="10" t="s">
        <v>2684</v>
      </c>
      <c r="G1241" s="10" t="str">
        <f t="shared" si="141"/>
        <v>FAIR-D4_2023-08-24_12-37-42</v>
      </c>
      <c r="H1241" s="10">
        <v>93.56</v>
      </c>
      <c r="I1241" s="6">
        <v>176552667</v>
      </c>
      <c r="J1241" s="6" t="str">
        <f>IF(OR(COUNTIF(Monitoring!E:E, G1241) &gt; 0, COUNTIF(Monitoring!H:H, G1241) &gt; 0), "yes", "no")</f>
        <v>yes</v>
      </c>
      <c r="K1241" s="81" t="str">
        <f t="shared" si="143"/>
        <v>Z:\FAIR_Device_data\Experiment_AugSep_2023\Video_captures\FAIR-D4\Camera1\2023-08-24\FAIR-D4_2023-08-24_12-37-42.mp4</v>
      </c>
    </row>
    <row r="1242" spans="1:11" ht="14.25" customHeight="1" x14ac:dyDescent="0.25">
      <c r="A1242" s="5" t="str">
        <f t="shared" si="137"/>
        <v>FAIR-D4</v>
      </c>
      <c r="B1242" s="4">
        <f t="shared" si="138"/>
        <v>45162</v>
      </c>
      <c r="C1242" s="9">
        <f t="shared" si="139"/>
        <v>0.56122685185185184</v>
      </c>
      <c r="D1242" s="9">
        <f t="shared" si="140"/>
        <v>45162.561226851853</v>
      </c>
      <c r="E1242" s="9" t="str">
        <f t="shared" si="142"/>
        <v>2023-08-24</v>
      </c>
      <c r="F1242" s="10" t="s">
        <v>2685</v>
      </c>
      <c r="G1242" s="10" t="str">
        <f t="shared" si="141"/>
        <v>FAIR-D4_2023-08-24_13-28-10</v>
      </c>
      <c r="H1242" s="10">
        <v>15.942</v>
      </c>
      <c r="I1242" s="6">
        <v>27341957</v>
      </c>
      <c r="J1242" s="6" t="str">
        <f>IF(OR(COUNTIF(Monitoring!E:E, G1242) &gt; 0, COUNTIF(Monitoring!H:H, G1242) &gt; 0), "yes", "no")</f>
        <v>yes</v>
      </c>
      <c r="K1242" s="81" t="str">
        <f t="shared" si="143"/>
        <v>Z:\FAIR_Device_data\Experiment_AugSep_2023\Video_captures\FAIR-D4\Camera1\2023-08-24\FAIR-D4_2023-08-24_13-28-10.mp4</v>
      </c>
    </row>
    <row r="1243" spans="1:11" ht="14.25" customHeight="1" x14ac:dyDescent="0.25">
      <c r="A1243" s="5" t="str">
        <f t="shared" si="137"/>
        <v>FAIR-D4</v>
      </c>
      <c r="B1243" s="4">
        <f t="shared" si="138"/>
        <v>45162</v>
      </c>
      <c r="C1243" s="9">
        <f t="shared" si="139"/>
        <v>0.67005787037037035</v>
      </c>
      <c r="D1243" s="9">
        <f t="shared" si="140"/>
        <v>45162.670057870368</v>
      </c>
      <c r="E1243" s="9" t="str">
        <f t="shared" si="142"/>
        <v>2023-08-24</v>
      </c>
      <c r="F1243" s="10" t="s">
        <v>2686</v>
      </c>
      <c r="G1243" s="10" t="str">
        <f t="shared" si="141"/>
        <v>FAIR-D4_2023-08-24_16-04-53</v>
      </c>
      <c r="H1243" s="10">
        <v>11.228</v>
      </c>
      <c r="I1243" s="6">
        <v>17725945</v>
      </c>
      <c r="J1243" s="6" t="str">
        <f>IF(OR(COUNTIF(Monitoring!E:E, G1243) &gt; 0, COUNTIF(Monitoring!H:H, G1243) &gt; 0), "yes", "no")</f>
        <v>yes</v>
      </c>
      <c r="K1243" s="81" t="str">
        <f t="shared" si="143"/>
        <v>Z:\FAIR_Device_data\Experiment_AugSep_2023\Video_captures\FAIR-D4\Camera1\2023-08-24\FAIR-D4_2023-08-24_16-04-53.mp4</v>
      </c>
    </row>
    <row r="1244" spans="1:11" ht="14.25" customHeight="1" x14ac:dyDescent="0.25">
      <c r="A1244" s="5" t="str">
        <f t="shared" si="137"/>
        <v>FAIR-D4</v>
      </c>
      <c r="B1244" s="4">
        <f t="shared" si="138"/>
        <v>45162</v>
      </c>
      <c r="C1244" s="9">
        <f t="shared" si="139"/>
        <v>0.67760416666666667</v>
      </c>
      <c r="D1244" s="9">
        <f t="shared" si="140"/>
        <v>45162.677604166667</v>
      </c>
      <c r="E1244" s="9" t="str">
        <f t="shared" si="142"/>
        <v>2023-08-24</v>
      </c>
      <c r="F1244" s="10" t="s">
        <v>2687</v>
      </c>
      <c r="G1244" s="10" t="str">
        <f t="shared" si="141"/>
        <v>FAIR-D4_2023-08-24_16-15-45</v>
      </c>
      <c r="H1244" s="10">
        <v>25.06</v>
      </c>
      <c r="I1244" s="6">
        <v>45119354</v>
      </c>
      <c r="J1244" s="6" t="str">
        <f>IF(OR(COUNTIF(Monitoring!E:E, G1244) &gt; 0, COUNTIF(Monitoring!H:H, G1244) &gt; 0), "yes", "no")</f>
        <v>yes</v>
      </c>
      <c r="K1244" s="81" t="str">
        <f t="shared" si="143"/>
        <v>Z:\FAIR_Device_data\Experiment_AugSep_2023\Video_captures\FAIR-D4\Camera1\2023-08-24\FAIR-D4_2023-08-24_16-15-45.mp4</v>
      </c>
    </row>
    <row r="1245" spans="1:11" ht="14.25" customHeight="1" x14ac:dyDescent="0.25">
      <c r="A1245" s="5" t="str">
        <f t="shared" si="137"/>
        <v>FAIR-D4</v>
      </c>
      <c r="B1245" s="4">
        <f t="shared" si="138"/>
        <v>45162</v>
      </c>
      <c r="C1245" s="9">
        <f t="shared" si="139"/>
        <v>0.67863425925925924</v>
      </c>
      <c r="D1245" s="9">
        <f t="shared" si="140"/>
        <v>45162.67863425926</v>
      </c>
      <c r="E1245" s="9" t="str">
        <f t="shared" si="142"/>
        <v>2023-08-24</v>
      </c>
      <c r="F1245" s="10" t="s">
        <v>2688</v>
      </c>
      <c r="G1245" s="10" t="str">
        <f t="shared" si="141"/>
        <v>FAIR-D4_2023-08-24_16-17-14</v>
      </c>
      <c r="H1245" s="10">
        <v>16.335000000000001</v>
      </c>
      <c r="I1245" s="6">
        <v>28156390</v>
      </c>
      <c r="J1245" s="6" t="str">
        <f>IF(OR(COUNTIF(Monitoring!E:E, G1245) &gt; 0, COUNTIF(Monitoring!H:H, G1245) &gt; 0), "yes", "no")</f>
        <v>no</v>
      </c>
      <c r="K1245" s="81" t="str">
        <f t="shared" si="143"/>
        <v>Z:\FAIR_Device_data\Experiment_AugSep_2023\Video_captures\FAIR-D4\Camera1\2023-08-24\FAIR-D4_2023-08-24_16-17-14.mp4</v>
      </c>
    </row>
    <row r="1246" spans="1:11" ht="14.25" customHeight="1" x14ac:dyDescent="0.25">
      <c r="A1246" s="5" t="str">
        <f t="shared" si="137"/>
        <v>FAIR-D4</v>
      </c>
      <c r="B1246" s="4">
        <f t="shared" si="138"/>
        <v>45162</v>
      </c>
      <c r="C1246" s="9">
        <f t="shared" si="139"/>
        <v>0.68069444444444449</v>
      </c>
      <c r="D1246" s="9">
        <f t="shared" si="140"/>
        <v>45162.680694444447</v>
      </c>
      <c r="E1246" s="9" t="str">
        <f t="shared" si="142"/>
        <v>2023-08-24</v>
      </c>
      <c r="F1246" s="10" t="s">
        <v>2689</v>
      </c>
      <c r="G1246" s="10" t="str">
        <f t="shared" si="141"/>
        <v>FAIR-D4_2023-08-24_16-20-12</v>
      </c>
      <c r="H1246" s="10">
        <v>21.238</v>
      </c>
      <c r="I1246" s="6">
        <v>37947650</v>
      </c>
      <c r="J1246" s="6" t="str">
        <f>IF(OR(COUNTIF(Monitoring!E:E, G1246) &gt; 0, COUNTIF(Monitoring!H:H, G1246) &gt; 0), "yes", "no")</f>
        <v>no</v>
      </c>
      <c r="K1246" s="81" t="str">
        <f t="shared" si="143"/>
        <v>Z:\FAIR_Device_data\Experiment_AugSep_2023\Video_captures\FAIR-D4\Camera1\2023-08-24\FAIR-D4_2023-08-24_16-20-12.mp4</v>
      </c>
    </row>
    <row r="1247" spans="1:11" ht="14.25" customHeight="1" x14ac:dyDescent="0.25">
      <c r="A1247" s="5" t="str">
        <f t="shared" si="137"/>
        <v>FAIR-D4</v>
      </c>
      <c r="B1247" s="4">
        <f t="shared" si="138"/>
        <v>45162</v>
      </c>
      <c r="C1247" s="9">
        <f t="shared" si="139"/>
        <v>0.68270833333333336</v>
      </c>
      <c r="D1247" s="9">
        <f t="shared" si="140"/>
        <v>45162.682708333334</v>
      </c>
      <c r="E1247" s="9" t="str">
        <f t="shared" si="142"/>
        <v>2023-08-24</v>
      </c>
      <c r="F1247" s="10" t="s">
        <v>2690</v>
      </c>
      <c r="G1247" s="10" t="str">
        <f t="shared" si="141"/>
        <v>FAIR-D4_2023-08-24_16-23-06</v>
      </c>
      <c r="H1247" s="10">
        <v>25.218</v>
      </c>
      <c r="I1247" s="6">
        <v>46260422</v>
      </c>
      <c r="J1247" s="6" t="str">
        <f>IF(OR(COUNTIF(Monitoring!E:E, G1247) &gt; 0, COUNTIF(Monitoring!H:H, G1247) &gt; 0), "yes", "no")</f>
        <v>no</v>
      </c>
      <c r="K1247" s="81" t="str">
        <f t="shared" si="143"/>
        <v>Z:\FAIR_Device_data\Experiment_AugSep_2023\Video_captures\FAIR-D4\Camera1\2023-08-24\FAIR-D4_2023-08-24_16-23-06.mp4</v>
      </c>
    </row>
    <row r="1248" spans="1:11" ht="14.25" customHeight="1" x14ac:dyDescent="0.25">
      <c r="A1248" s="5" t="str">
        <f t="shared" si="137"/>
        <v>FAIR-D4</v>
      </c>
      <c r="B1248" s="4">
        <f t="shared" si="138"/>
        <v>45162</v>
      </c>
      <c r="C1248" s="9">
        <f t="shared" si="139"/>
        <v>0.68420138888888893</v>
      </c>
      <c r="D1248" s="9">
        <f t="shared" si="140"/>
        <v>45162.684201388889</v>
      </c>
      <c r="E1248" s="9" t="str">
        <f t="shared" si="142"/>
        <v>2023-08-24</v>
      </c>
      <c r="F1248" s="10" t="s">
        <v>2691</v>
      </c>
      <c r="G1248" s="10" t="str">
        <f t="shared" si="141"/>
        <v>FAIR-D4_2023-08-24_16-25-15</v>
      </c>
      <c r="H1248" s="10">
        <v>252.09700000000001</v>
      </c>
      <c r="I1248" s="6">
        <v>488025042</v>
      </c>
      <c r="J1248" s="6" t="str">
        <f>IF(OR(COUNTIF(Monitoring!E:E, G1248) &gt; 0, COUNTIF(Monitoring!H:H, G1248) &gt; 0), "yes", "no")</f>
        <v>no</v>
      </c>
      <c r="K1248" s="81" t="str">
        <f t="shared" si="143"/>
        <v>Z:\FAIR_Device_data\Experiment_AugSep_2023\Video_captures\FAIR-D4\Camera1\2023-08-24\FAIR-D4_2023-08-24_16-25-15.mp4</v>
      </c>
    </row>
    <row r="1249" spans="1:11" ht="14.25" customHeight="1" x14ac:dyDescent="0.25">
      <c r="A1249" s="5" t="str">
        <f t="shared" si="137"/>
        <v>FAIR-D4</v>
      </c>
      <c r="B1249" s="4">
        <f t="shared" si="138"/>
        <v>45162</v>
      </c>
      <c r="C1249" s="9">
        <f t="shared" si="139"/>
        <v>0.68763888888888891</v>
      </c>
      <c r="D1249" s="9">
        <f t="shared" si="140"/>
        <v>45162.687638888892</v>
      </c>
      <c r="E1249" s="9" t="str">
        <f t="shared" si="142"/>
        <v>2023-08-24</v>
      </c>
      <c r="F1249" s="10" t="s">
        <v>2692</v>
      </c>
      <c r="G1249" s="10" t="str">
        <f t="shared" si="141"/>
        <v>FAIR-D4_2023-08-24_16-30-12</v>
      </c>
      <c r="H1249" s="10">
        <v>19.954000000000001</v>
      </c>
      <c r="I1249" s="6">
        <v>36090325</v>
      </c>
      <c r="J1249" s="6" t="str">
        <f>IF(OR(COUNTIF(Monitoring!E:E, G1249) &gt; 0, COUNTIF(Monitoring!H:H, G1249) &gt; 0), "yes", "no")</f>
        <v>yes</v>
      </c>
      <c r="K1249" s="81" t="str">
        <f t="shared" si="143"/>
        <v>Z:\FAIR_Device_data\Experiment_AugSep_2023\Video_captures\FAIR-D4\Camera1\2023-08-24\FAIR-D4_2023-08-24_16-30-12.mp4</v>
      </c>
    </row>
    <row r="1250" spans="1:11" ht="14.25" customHeight="1" x14ac:dyDescent="0.25">
      <c r="A1250" s="5" t="str">
        <f t="shared" si="137"/>
        <v>FAIR-D4</v>
      </c>
      <c r="B1250" s="4">
        <f t="shared" si="138"/>
        <v>45162</v>
      </c>
      <c r="C1250" s="9">
        <f t="shared" si="139"/>
        <v>0.69508101851851856</v>
      </c>
      <c r="D1250" s="9">
        <f t="shared" si="140"/>
        <v>45162.695081018515</v>
      </c>
      <c r="E1250" s="9" t="str">
        <f t="shared" si="142"/>
        <v>2023-08-24</v>
      </c>
      <c r="F1250" s="10" t="s">
        <v>2693</v>
      </c>
      <c r="G1250" s="10" t="str">
        <f t="shared" si="141"/>
        <v>FAIR-D4_2023-08-24_16-40-55</v>
      </c>
      <c r="H1250" s="10">
        <v>42.125</v>
      </c>
      <c r="I1250" s="6">
        <v>72309742</v>
      </c>
      <c r="J1250" s="6" t="str">
        <f>IF(OR(COUNTIF(Monitoring!E:E, G1250) &gt; 0, COUNTIF(Monitoring!H:H, G1250) &gt; 0), "yes", "no")</f>
        <v>no</v>
      </c>
      <c r="K1250" s="81" t="str">
        <f t="shared" si="143"/>
        <v>Z:\FAIR_Device_data\Experiment_AugSep_2023\Video_captures\FAIR-D4\Camera1\2023-08-24\FAIR-D4_2023-08-24_16-40-55.mp4</v>
      </c>
    </row>
    <row r="1251" spans="1:11" ht="14.25" customHeight="1" x14ac:dyDescent="0.25">
      <c r="A1251" s="5" t="str">
        <f t="shared" si="137"/>
        <v>FAIR-D4</v>
      </c>
      <c r="B1251" s="4">
        <f t="shared" si="138"/>
        <v>45162</v>
      </c>
      <c r="C1251" s="9">
        <f t="shared" si="139"/>
        <v>0.69716435185185188</v>
      </c>
      <c r="D1251" s="9">
        <f t="shared" si="140"/>
        <v>45162.697164351855</v>
      </c>
      <c r="E1251" s="9" t="str">
        <f t="shared" si="142"/>
        <v>2023-08-24</v>
      </c>
      <c r="F1251" s="10" t="s">
        <v>2694</v>
      </c>
      <c r="G1251" s="10" t="str">
        <f t="shared" si="141"/>
        <v>FAIR-D4_2023-08-24_16-43-55</v>
      </c>
      <c r="H1251" s="10">
        <v>43.869</v>
      </c>
      <c r="I1251" s="6">
        <v>72390493</v>
      </c>
      <c r="J1251" s="6" t="str">
        <f>IF(OR(COUNTIF(Monitoring!E:E, G1251) &gt; 0, COUNTIF(Monitoring!H:H, G1251) &gt; 0), "yes", "no")</f>
        <v>no</v>
      </c>
      <c r="K1251" s="81" t="str">
        <f t="shared" si="143"/>
        <v>Z:\FAIR_Device_data\Experiment_AugSep_2023\Video_captures\FAIR-D4\Camera1\2023-08-24\FAIR-D4_2023-08-24_16-43-55.mp4</v>
      </c>
    </row>
    <row r="1252" spans="1:11" ht="14.25" customHeight="1" x14ac:dyDescent="0.25">
      <c r="A1252" s="5" t="str">
        <f t="shared" si="137"/>
        <v>FAIR-D4</v>
      </c>
      <c r="B1252" s="4">
        <f t="shared" si="138"/>
        <v>45162</v>
      </c>
      <c r="C1252" s="9">
        <f t="shared" si="139"/>
        <v>0.69893518518518516</v>
      </c>
      <c r="D1252" s="9">
        <f t="shared" si="140"/>
        <v>45162.698935185188</v>
      </c>
      <c r="E1252" s="9" t="str">
        <f t="shared" si="142"/>
        <v>2023-08-24</v>
      </c>
      <c r="F1252" s="10" t="s">
        <v>2695</v>
      </c>
      <c r="G1252" s="10" t="str">
        <f t="shared" si="141"/>
        <v>FAIR-D4_2023-08-24_16-46-28</v>
      </c>
      <c r="H1252" s="10">
        <v>112.036</v>
      </c>
      <c r="I1252" s="6">
        <v>193850303</v>
      </c>
      <c r="J1252" s="6" t="str">
        <f>IF(OR(COUNTIF(Monitoring!E:E, G1252) &gt; 0, COUNTIF(Monitoring!H:H, G1252) &gt; 0), "yes", "no")</f>
        <v>no</v>
      </c>
      <c r="K1252" s="81" t="str">
        <f t="shared" si="143"/>
        <v>Z:\FAIR_Device_data\Experiment_AugSep_2023\Video_captures\FAIR-D4\Camera1\2023-08-24\FAIR-D4_2023-08-24_16-46-28.mp4</v>
      </c>
    </row>
    <row r="1253" spans="1:11" ht="14.25" customHeight="1" x14ac:dyDescent="0.25">
      <c r="A1253" s="5" t="str">
        <f t="shared" si="137"/>
        <v>FAIR-D4</v>
      </c>
      <c r="B1253" s="4">
        <f t="shared" si="138"/>
        <v>45162</v>
      </c>
      <c r="C1253" s="9">
        <f t="shared" si="139"/>
        <v>0.70178240740740738</v>
      </c>
      <c r="D1253" s="9">
        <f t="shared" si="140"/>
        <v>45162.701782407406</v>
      </c>
      <c r="E1253" s="9" t="str">
        <f t="shared" si="142"/>
        <v>2023-08-24</v>
      </c>
      <c r="F1253" s="10" t="s">
        <v>2696</v>
      </c>
      <c r="G1253" s="10" t="str">
        <f t="shared" si="141"/>
        <v>FAIR-D4_2023-08-24_16-50-34</v>
      </c>
      <c r="H1253" s="10">
        <v>21.74</v>
      </c>
      <c r="I1253" s="6">
        <v>36839475</v>
      </c>
      <c r="J1253" s="6" t="str">
        <f>IF(OR(COUNTIF(Monitoring!E:E, G1253) &gt; 0, COUNTIF(Monitoring!H:H, G1253) &gt; 0), "yes", "no")</f>
        <v>no</v>
      </c>
      <c r="K1253" s="81" t="str">
        <f t="shared" si="143"/>
        <v>Z:\FAIR_Device_data\Experiment_AugSep_2023\Video_captures\FAIR-D4\Camera1\2023-08-24\FAIR-D4_2023-08-24_16-50-34.mp4</v>
      </c>
    </row>
    <row r="1254" spans="1:11" ht="14.25" customHeight="1" x14ac:dyDescent="0.25">
      <c r="A1254" s="5" t="str">
        <f t="shared" si="137"/>
        <v>FAIR-D4</v>
      </c>
      <c r="B1254" s="4">
        <f t="shared" si="138"/>
        <v>45162</v>
      </c>
      <c r="C1254" s="9">
        <f t="shared" si="139"/>
        <v>0.70262731481481477</v>
      </c>
      <c r="D1254" s="9">
        <f t="shared" si="140"/>
        <v>45162.702627314815</v>
      </c>
      <c r="E1254" s="9" t="str">
        <f t="shared" si="142"/>
        <v>2023-08-24</v>
      </c>
      <c r="F1254" s="10" t="s">
        <v>2697</v>
      </c>
      <c r="G1254" s="10" t="str">
        <f t="shared" si="141"/>
        <v>FAIR-D4_2023-08-24_16-51-47</v>
      </c>
      <c r="H1254" s="10">
        <v>11.507999999999999</v>
      </c>
      <c r="I1254" s="6">
        <v>19560987</v>
      </c>
      <c r="J1254" s="6" t="str">
        <f>IF(OR(COUNTIF(Monitoring!E:E, G1254) &gt; 0, COUNTIF(Monitoring!H:H, G1254) &gt; 0), "yes", "no")</f>
        <v>no</v>
      </c>
      <c r="K1254" s="81" t="str">
        <f t="shared" si="143"/>
        <v>Z:\FAIR_Device_data\Experiment_AugSep_2023\Video_captures\FAIR-D4\Camera1\2023-08-24\FAIR-D4_2023-08-24_16-51-47.mp4</v>
      </c>
    </row>
    <row r="1255" spans="1:11" ht="14.25" customHeight="1" x14ac:dyDescent="0.25">
      <c r="A1255" s="5" t="str">
        <f t="shared" si="137"/>
        <v>FAIR-D4</v>
      </c>
      <c r="B1255" s="4">
        <f t="shared" si="138"/>
        <v>45162</v>
      </c>
      <c r="C1255" s="9">
        <f t="shared" si="139"/>
        <v>0.70344907407407409</v>
      </c>
      <c r="D1255" s="9">
        <f t="shared" si="140"/>
        <v>45162.703449074077</v>
      </c>
      <c r="E1255" s="9" t="str">
        <f t="shared" si="142"/>
        <v>2023-08-24</v>
      </c>
      <c r="F1255" s="10" t="s">
        <v>2698</v>
      </c>
      <c r="G1255" s="10" t="str">
        <f t="shared" si="141"/>
        <v>FAIR-D4_2023-08-24_16-52-58</v>
      </c>
      <c r="H1255" s="10">
        <v>21.398</v>
      </c>
      <c r="I1255" s="6">
        <v>35951018</v>
      </c>
      <c r="J1255" s="6" t="str">
        <f>IF(OR(COUNTIF(Monitoring!E:E, G1255) &gt; 0, COUNTIF(Monitoring!H:H, G1255) &gt; 0), "yes", "no")</f>
        <v>no</v>
      </c>
      <c r="K1255" s="81" t="str">
        <f t="shared" si="143"/>
        <v>Z:\FAIR_Device_data\Experiment_AugSep_2023\Video_captures\FAIR-D4\Camera1\2023-08-24\FAIR-D4_2023-08-24_16-52-58.mp4</v>
      </c>
    </row>
    <row r="1256" spans="1:11" ht="14.25" customHeight="1" x14ac:dyDescent="0.25">
      <c r="A1256" s="5" t="str">
        <f t="shared" si="137"/>
        <v>FAIR-D4</v>
      </c>
      <c r="B1256" s="4">
        <f t="shared" si="138"/>
        <v>45162</v>
      </c>
      <c r="C1256" s="9">
        <f t="shared" si="139"/>
        <v>0.70474537037037033</v>
      </c>
      <c r="D1256" s="9">
        <f t="shared" si="140"/>
        <v>45162.704745370371</v>
      </c>
      <c r="E1256" s="9" t="str">
        <f t="shared" si="142"/>
        <v>2023-08-24</v>
      </c>
      <c r="F1256" s="10" t="s">
        <v>2699</v>
      </c>
      <c r="G1256" s="10" t="str">
        <f t="shared" si="141"/>
        <v>FAIR-D4_2023-08-24_16-54-50</v>
      </c>
      <c r="H1256" s="10">
        <v>21.318999999999999</v>
      </c>
      <c r="I1256" s="6">
        <v>35747785</v>
      </c>
      <c r="J1256" s="6" t="str">
        <f>IF(OR(COUNTIF(Monitoring!E:E, G1256) &gt; 0, COUNTIF(Monitoring!H:H, G1256) &gt; 0), "yes", "no")</f>
        <v>no</v>
      </c>
      <c r="K1256" s="81" t="str">
        <f t="shared" si="143"/>
        <v>Z:\FAIR_Device_data\Experiment_AugSep_2023\Video_captures\FAIR-D4\Camera1\2023-08-24\FAIR-D4_2023-08-24_16-54-50.mp4</v>
      </c>
    </row>
    <row r="1257" spans="1:11" ht="14.25" customHeight="1" x14ac:dyDescent="0.25">
      <c r="A1257" s="5" t="str">
        <f t="shared" si="137"/>
        <v>FAIR-D4</v>
      </c>
      <c r="B1257" s="4">
        <f t="shared" si="138"/>
        <v>45162</v>
      </c>
      <c r="C1257" s="9">
        <f t="shared" si="139"/>
        <v>0.70538194444444446</v>
      </c>
      <c r="D1257" s="9">
        <f t="shared" si="140"/>
        <v>45162.705381944441</v>
      </c>
      <c r="E1257" s="9" t="str">
        <f t="shared" si="142"/>
        <v>2023-08-24</v>
      </c>
      <c r="F1257" s="10" t="s">
        <v>2700</v>
      </c>
      <c r="G1257" s="10" t="str">
        <f t="shared" si="141"/>
        <v>FAIR-D4_2023-08-24_16-55-45</v>
      </c>
      <c r="H1257" s="10">
        <v>91.902000000000001</v>
      </c>
      <c r="I1257" s="6">
        <v>171089289</v>
      </c>
      <c r="J1257" s="6" t="str">
        <f>IF(OR(COUNTIF(Monitoring!E:E, G1257) &gt; 0, COUNTIF(Monitoring!H:H, G1257) &gt; 0), "yes", "no")</f>
        <v>no</v>
      </c>
      <c r="K1257" s="81" t="str">
        <f t="shared" si="143"/>
        <v>Z:\FAIR_Device_data\Experiment_AugSep_2023\Video_captures\FAIR-D4\Camera1\2023-08-24\FAIR-D4_2023-08-24_16-55-45.mp4</v>
      </c>
    </row>
    <row r="1258" spans="1:11" ht="14.25" customHeight="1" x14ac:dyDescent="0.25">
      <c r="A1258" s="5" t="str">
        <f t="shared" si="137"/>
        <v>FAIR-D4</v>
      </c>
      <c r="B1258" s="4">
        <f t="shared" si="138"/>
        <v>45162</v>
      </c>
      <c r="C1258" s="9">
        <f t="shared" si="139"/>
        <v>0.70944444444444443</v>
      </c>
      <c r="D1258" s="9">
        <f t="shared" si="140"/>
        <v>45162.709444444445</v>
      </c>
      <c r="E1258" s="9" t="str">
        <f t="shared" si="142"/>
        <v>2023-08-24</v>
      </c>
      <c r="F1258" s="10" t="s">
        <v>2701</v>
      </c>
      <c r="G1258" s="10" t="str">
        <f t="shared" si="141"/>
        <v>FAIR-D4_2023-08-24_17-01-36</v>
      </c>
      <c r="H1258" s="10">
        <v>86.302999999999997</v>
      </c>
      <c r="I1258" s="6">
        <v>156570715</v>
      </c>
      <c r="J1258" s="6" t="str">
        <f>IF(OR(COUNTIF(Monitoring!E:E, G1258) &gt; 0, COUNTIF(Monitoring!H:H, G1258) &gt; 0), "yes", "no")</f>
        <v>yes</v>
      </c>
      <c r="K1258" s="81" t="str">
        <f t="shared" si="143"/>
        <v>Z:\FAIR_Device_data\Experiment_AugSep_2023\Video_captures\FAIR-D4\Camera1\2023-08-24\FAIR-D4_2023-08-24_17-01-36.mp4</v>
      </c>
    </row>
    <row r="1259" spans="1:11" ht="14.25" customHeight="1" x14ac:dyDescent="0.25">
      <c r="A1259" s="5" t="str">
        <f t="shared" si="137"/>
        <v>FAIR-D4</v>
      </c>
      <c r="B1259" s="4">
        <f t="shared" si="138"/>
        <v>45162</v>
      </c>
      <c r="C1259" s="9">
        <f t="shared" si="139"/>
        <v>0.71101851851851849</v>
      </c>
      <c r="D1259" s="9">
        <f t="shared" si="140"/>
        <v>45162.711018518516</v>
      </c>
      <c r="E1259" s="9" t="str">
        <f t="shared" si="142"/>
        <v>2023-08-24</v>
      </c>
      <c r="F1259" s="10" t="s">
        <v>2702</v>
      </c>
      <c r="G1259" s="10" t="str">
        <f t="shared" si="141"/>
        <v>FAIR-D4_2023-08-24_17-03-52</v>
      </c>
      <c r="H1259" s="10">
        <v>36.887999999999998</v>
      </c>
      <c r="I1259" s="6">
        <v>61273913</v>
      </c>
      <c r="J1259" s="6" t="str">
        <f>IF(OR(COUNTIF(Monitoring!E:E, G1259) &gt; 0, COUNTIF(Monitoring!H:H, G1259) &gt; 0), "yes", "no")</f>
        <v>yes</v>
      </c>
      <c r="K1259" s="81" t="str">
        <f t="shared" si="143"/>
        <v>Z:\FAIR_Device_data\Experiment_AugSep_2023\Video_captures\FAIR-D4\Camera1\2023-08-24\FAIR-D4_2023-08-24_17-03-52.mp4</v>
      </c>
    </row>
    <row r="1260" spans="1:11" ht="14.25" customHeight="1" x14ac:dyDescent="0.25">
      <c r="A1260" s="5" t="str">
        <f t="shared" si="137"/>
        <v>FAIR-D4</v>
      </c>
      <c r="B1260" s="4">
        <f t="shared" si="138"/>
        <v>45162</v>
      </c>
      <c r="C1260" s="9">
        <f t="shared" si="139"/>
        <v>0.7198148148148148</v>
      </c>
      <c r="D1260" s="9">
        <f t="shared" si="140"/>
        <v>45162.719814814816</v>
      </c>
      <c r="E1260" s="9" t="str">
        <f t="shared" si="142"/>
        <v>2023-08-24</v>
      </c>
      <c r="F1260" s="10" t="s">
        <v>2703</v>
      </c>
      <c r="G1260" s="10" t="str">
        <f t="shared" si="141"/>
        <v>FAIR-D4_2023-08-24_17-16-32</v>
      </c>
      <c r="H1260" s="10">
        <v>10.6</v>
      </c>
      <c r="I1260" s="6">
        <v>17601878</v>
      </c>
      <c r="J1260" s="6" t="str">
        <f>IF(OR(COUNTIF(Monitoring!E:E, G1260) &gt; 0, COUNTIF(Monitoring!H:H, G1260) &gt; 0), "yes", "no")</f>
        <v>no</v>
      </c>
      <c r="K1260" s="81" t="str">
        <f t="shared" si="143"/>
        <v>Z:\FAIR_Device_data\Experiment_AugSep_2023\Video_captures\FAIR-D4\Camera1\2023-08-24\FAIR-D4_2023-08-24_17-16-32.mp4</v>
      </c>
    </row>
    <row r="1261" spans="1:11" ht="14.25" customHeight="1" x14ac:dyDescent="0.25">
      <c r="A1261" s="5" t="str">
        <f t="shared" si="137"/>
        <v>FAIR-D4</v>
      </c>
      <c r="B1261" s="4">
        <f t="shared" si="138"/>
        <v>45162</v>
      </c>
      <c r="C1261" s="9">
        <f t="shared" si="139"/>
        <v>0.72949074074074072</v>
      </c>
      <c r="D1261" s="9">
        <f t="shared" si="140"/>
        <v>45162.729490740741</v>
      </c>
      <c r="E1261" s="9" t="str">
        <f t="shared" si="142"/>
        <v>2023-08-24</v>
      </c>
      <c r="F1261" s="10" t="s">
        <v>2704</v>
      </c>
      <c r="G1261" s="10" t="str">
        <f t="shared" si="141"/>
        <v>FAIR-D4_2023-08-24_17-30-28</v>
      </c>
      <c r="H1261" s="10">
        <v>11.436999999999999</v>
      </c>
      <c r="I1261" s="6">
        <v>18831659</v>
      </c>
      <c r="J1261" s="6" t="str">
        <f>IF(OR(COUNTIF(Monitoring!E:E, G1261) &gt; 0, COUNTIF(Monitoring!H:H, G1261) &gt; 0), "yes", "no")</f>
        <v>no</v>
      </c>
      <c r="K1261" s="81" t="str">
        <f t="shared" si="143"/>
        <v>Z:\FAIR_Device_data\Experiment_AugSep_2023\Video_captures\FAIR-D4\Camera1\2023-08-24\FAIR-D4_2023-08-24_17-30-28.mp4</v>
      </c>
    </row>
    <row r="1262" spans="1:11" ht="14.25" customHeight="1" x14ac:dyDescent="0.25">
      <c r="A1262" s="5" t="str">
        <f t="shared" si="137"/>
        <v>FAIR-D4</v>
      </c>
      <c r="B1262" s="4">
        <f t="shared" si="138"/>
        <v>45162</v>
      </c>
      <c r="C1262" s="9">
        <f t="shared" si="139"/>
        <v>0.74009259259259264</v>
      </c>
      <c r="D1262" s="9">
        <f t="shared" si="140"/>
        <v>45162.74009259259</v>
      </c>
      <c r="E1262" s="9" t="str">
        <f t="shared" si="142"/>
        <v>2023-08-24</v>
      </c>
      <c r="F1262" s="10" t="s">
        <v>2705</v>
      </c>
      <c r="G1262" s="10" t="str">
        <f t="shared" si="141"/>
        <v>FAIR-D4_2023-08-24_17-45-44</v>
      </c>
      <c r="H1262" s="10">
        <v>28.689</v>
      </c>
      <c r="I1262" s="6">
        <v>52685451</v>
      </c>
      <c r="J1262" s="6" t="str">
        <f>IF(OR(COUNTIF(Monitoring!E:E, G1262) &gt; 0, COUNTIF(Monitoring!H:H, G1262) &gt; 0), "yes", "no")</f>
        <v>yes</v>
      </c>
      <c r="K1262" s="81" t="str">
        <f t="shared" si="143"/>
        <v>Z:\FAIR_Device_data\Experiment_AugSep_2023\Video_captures\FAIR-D4\Camera1\2023-08-24\FAIR-D4_2023-08-24_17-45-44.mp4</v>
      </c>
    </row>
    <row r="1263" spans="1:11" ht="14.25" customHeight="1" x14ac:dyDescent="0.25">
      <c r="A1263" s="5" t="str">
        <f t="shared" si="137"/>
        <v>FAIR-D4</v>
      </c>
      <c r="B1263" s="4">
        <f t="shared" si="138"/>
        <v>45162</v>
      </c>
      <c r="C1263" s="9">
        <f t="shared" si="139"/>
        <v>0.74876157407407407</v>
      </c>
      <c r="D1263" s="9">
        <f t="shared" si="140"/>
        <v>45162.748761574076</v>
      </c>
      <c r="E1263" s="9" t="str">
        <f t="shared" si="142"/>
        <v>2023-08-24</v>
      </c>
      <c r="F1263" s="10" t="s">
        <v>2706</v>
      </c>
      <c r="G1263" s="10" t="str">
        <f t="shared" si="141"/>
        <v>FAIR-D4_2023-08-24_17-58-13</v>
      </c>
      <c r="H1263" s="10">
        <v>54.462000000000003</v>
      </c>
      <c r="I1263" s="6">
        <v>102352142</v>
      </c>
      <c r="J1263" s="6" t="str">
        <f>IF(OR(COUNTIF(Monitoring!E:E, G1263) &gt; 0, COUNTIF(Monitoring!H:H, G1263) &gt; 0), "yes", "no")</f>
        <v>yes</v>
      </c>
      <c r="K1263" s="81" t="str">
        <f t="shared" si="143"/>
        <v>Z:\FAIR_Device_data\Experiment_AugSep_2023\Video_captures\FAIR-D4\Camera1\2023-08-24\FAIR-D4_2023-08-24_17-58-13.mp4</v>
      </c>
    </row>
    <row r="1264" spans="1:11" ht="14.25" customHeight="1" x14ac:dyDescent="0.25">
      <c r="A1264" s="5" t="str">
        <f t="shared" si="137"/>
        <v>FAIR-D4</v>
      </c>
      <c r="B1264" s="4">
        <f t="shared" si="138"/>
        <v>45162</v>
      </c>
      <c r="C1264" s="9">
        <f t="shared" si="139"/>
        <v>0.75710648148148152</v>
      </c>
      <c r="D1264" s="9">
        <f t="shared" si="140"/>
        <v>45162.757106481484</v>
      </c>
      <c r="E1264" s="9" t="str">
        <f t="shared" si="142"/>
        <v>2023-08-24</v>
      </c>
      <c r="F1264" s="10" t="s">
        <v>2707</v>
      </c>
      <c r="G1264" s="10" t="str">
        <f t="shared" si="141"/>
        <v>FAIR-D4_2023-08-24_18-10-14</v>
      </c>
      <c r="H1264" s="10">
        <v>15.997</v>
      </c>
      <c r="I1264" s="6">
        <v>28923138</v>
      </c>
      <c r="J1264" s="6" t="str">
        <f>IF(OR(COUNTIF(Monitoring!E:E, G1264) &gt; 0, COUNTIF(Monitoring!H:H, G1264) &gt; 0), "yes", "no")</f>
        <v>yes</v>
      </c>
      <c r="K1264" s="81" t="str">
        <f t="shared" si="143"/>
        <v>Z:\FAIR_Device_data\Experiment_AugSep_2023\Video_captures\FAIR-D4\Camera1\2023-08-24\FAIR-D4_2023-08-24_18-10-14.mp4</v>
      </c>
    </row>
    <row r="1265" spans="1:11" ht="14.25" customHeight="1" x14ac:dyDescent="0.25">
      <c r="A1265" s="5" t="str">
        <f t="shared" si="137"/>
        <v>FAIR-D4</v>
      </c>
      <c r="B1265" s="4">
        <f t="shared" si="138"/>
        <v>45162</v>
      </c>
      <c r="C1265" s="9">
        <f t="shared" si="139"/>
        <v>0.75944444444444448</v>
      </c>
      <c r="D1265" s="9">
        <f t="shared" si="140"/>
        <v>45162.759444444448</v>
      </c>
      <c r="E1265" s="9" t="str">
        <f t="shared" si="142"/>
        <v>2023-08-24</v>
      </c>
      <c r="F1265" s="10" t="s">
        <v>2708</v>
      </c>
      <c r="G1265" s="10" t="str">
        <f t="shared" si="141"/>
        <v>FAIR-D4_2023-08-24_18-13-36</v>
      </c>
      <c r="H1265" s="10">
        <v>47.317</v>
      </c>
      <c r="I1265" s="6">
        <v>88578262</v>
      </c>
      <c r="J1265" s="6" t="str">
        <f>IF(OR(COUNTIF(Monitoring!E:E, G1265) &gt; 0, COUNTIF(Monitoring!H:H, G1265) &gt; 0), "yes", "no")</f>
        <v>yes</v>
      </c>
      <c r="K1265" s="81" t="str">
        <f t="shared" si="143"/>
        <v>Z:\FAIR_Device_data\Experiment_AugSep_2023\Video_captures\FAIR-D4\Camera1\2023-08-24\FAIR-D4_2023-08-24_18-13-36.mp4</v>
      </c>
    </row>
    <row r="1266" spans="1:11" ht="14.25" customHeight="1" x14ac:dyDescent="0.25">
      <c r="A1266" s="5" t="str">
        <f t="shared" si="137"/>
        <v>FAIR-D4</v>
      </c>
      <c r="B1266" s="4">
        <f t="shared" si="138"/>
        <v>45162</v>
      </c>
      <c r="C1266" s="9">
        <f t="shared" si="139"/>
        <v>0.76057870370370373</v>
      </c>
      <c r="D1266" s="9">
        <f t="shared" si="140"/>
        <v>45162.760578703703</v>
      </c>
      <c r="E1266" s="9" t="str">
        <f t="shared" si="142"/>
        <v>2023-08-24</v>
      </c>
      <c r="F1266" s="10" t="s">
        <v>2709</v>
      </c>
      <c r="G1266" s="10" t="str">
        <f t="shared" si="141"/>
        <v>FAIR-D4_2023-08-24_18-15-14</v>
      </c>
      <c r="H1266" s="10">
        <v>40.444000000000003</v>
      </c>
      <c r="I1266" s="6">
        <v>73320517</v>
      </c>
      <c r="J1266" s="6" t="str">
        <f>IF(OR(COUNTIF(Monitoring!E:E, G1266) &gt; 0, COUNTIF(Monitoring!H:H, G1266) &gt; 0), "yes", "no")</f>
        <v>no</v>
      </c>
      <c r="K1266" s="81" t="str">
        <f t="shared" si="143"/>
        <v>Z:\FAIR_Device_data\Experiment_AugSep_2023\Video_captures\FAIR-D4\Camera1\2023-08-24\FAIR-D4_2023-08-24_18-15-14.mp4</v>
      </c>
    </row>
    <row r="1267" spans="1:11" ht="14.25" customHeight="1" x14ac:dyDescent="0.25">
      <c r="A1267" s="5" t="str">
        <f t="shared" si="137"/>
        <v>FAIR-D4</v>
      </c>
      <c r="B1267" s="4">
        <f t="shared" si="138"/>
        <v>45162</v>
      </c>
      <c r="C1267" s="9">
        <f t="shared" si="139"/>
        <v>0.76248842592592592</v>
      </c>
      <c r="D1267" s="9">
        <f t="shared" si="140"/>
        <v>45162.762488425928</v>
      </c>
      <c r="E1267" s="9" t="str">
        <f t="shared" si="142"/>
        <v>2023-08-24</v>
      </c>
      <c r="F1267" s="10" t="s">
        <v>2710</v>
      </c>
      <c r="G1267" s="10" t="str">
        <f t="shared" si="141"/>
        <v>FAIR-D4_2023-08-24_18-17-59</v>
      </c>
      <c r="H1267" s="10">
        <v>13.185</v>
      </c>
      <c r="I1267" s="6">
        <v>23126163</v>
      </c>
      <c r="J1267" s="6" t="str">
        <f>IF(OR(COUNTIF(Monitoring!E:E, G1267) &gt; 0, COUNTIF(Monitoring!H:H, G1267) &gt; 0), "yes", "no")</f>
        <v>yes</v>
      </c>
      <c r="K1267" s="81" t="str">
        <f t="shared" si="143"/>
        <v>Z:\FAIR_Device_data\Experiment_AugSep_2023\Video_captures\FAIR-D4\Camera1\2023-08-24\FAIR-D4_2023-08-24_18-17-59.mp4</v>
      </c>
    </row>
    <row r="1268" spans="1:11" ht="14.25" customHeight="1" x14ac:dyDescent="0.25">
      <c r="A1268" s="5" t="str">
        <f t="shared" si="137"/>
        <v>FAIR-D4</v>
      </c>
      <c r="B1268" s="4">
        <f t="shared" si="138"/>
        <v>45162</v>
      </c>
      <c r="C1268" s="9">
        <f t="shared" si="139"/>
        <v>0.76253472222222218</v>
      </c>
      <c r="D1268" s="9">
        <f t="shared" si="140"/>
        <v>45162.76253472222</v>
      </c>
      <c r="E1268" s="9" t="str">
        <f t="shared" si="142"/>
        <v>2023-08-24</v>
      </c>
      <c r="F1268" s="10" t="s">
        <v>2711</v>
      </c>
      <c r="G1268" s="10" t="str">
        <f t="shared" si="141"/>
        <v>FAIR-D4_2023-08-24_18-18-03</v>
      </c>
      <c r="H1268" s="10">
        <v>19.637</v>
      </c>
      <c r="I1268" s="6">
        <v>35897709</v>
      </c>
      <c r="J1268" s="6" t="str">
        <f>IF(OR(COUNTIF(Monitoring!E:E, G1268) &gt; 0, COUNTIF(Monitoring!H:H, G1268) &gt; 0), "yes", "no")</f>
        <v>yes</v>
      </c>
      <c r="K1268" s="81" t="str">
        <f t="shared" si="143"/>
        <v>Z:\FAIR_Device_data\Experiment_AugSep_2023\Video_captures\FAIR-D4\Camera1\2023-08-24\FAIR-D4_2023-08-24_18-18-03.mp4</v>
      </c>
    </row>
    <row r="1269" spans="1:11" ht="14.25" customHeight="1" x14ac:dyDescent="0.25">
      <c r="A1269" s="5" t="str">
        <f t="shared" si="137"/>
        <v>FAIR-D4</v>
      </c>
      <c r="B1269" s="4">
        <f t="shared" si="138"/>
        <v>45162</v>
      </c>
      <c r="C1269" s="9">
        <f t="shared" si="139"/>
        <v>0.76497685185185182</v>
      </c>
      <c r="D1269" s="9">
        <f t="shared" si="140"/>
        <v>45162.764976851853</v>
      </c>
      <c r="E1269" s="9" t="str">
        <f t="shared" si="142"/>
        <v>2023-08-24</v>
      </c>
      <c r="F1269" s="10" t="s">
        <v>2712</v>
      </c>
      <c r="G1269" s="10" t="str">
        <f t="shared" si="141"/>
        <v>FAIR-D4_2023-08-24_18-21-34</v>
      </c>
      <c r="H1269" s="10">
        <v>91.097999999999999</v>
      </c>
      <c r="I1269" s="6">
        <v>169369211</v>
      </c>
      <c r="J1269" s="6" t="str">
        <f>IF(OR(COUNTIF(Monitoring!E:E, G1269) &gt; 0, COUNTIF(Monitoring!H:H, G1269) &gt; 0), "yes", "no")</f>
        <v>yes</v>
      </c>
      <c r="K1269" s="81" t="str">
        <f t="shared" si="143"/>
        <v>Z:\FAIR_Device_data\Experiment_AugSep_2023\Video_captures\FAIR-D4\Camera1\2023-08-24\FAIR-D4_2023-08-24_18-21-34.mp4</v>
      </c>
    </row>
    <row r="1270" spans="1:11" ht="14.25" customHeight="1" x14ac:dyDescent="0.25">
      <c r="A1270" s="5" t="str">
        <f t="shared" si="137"/>
        <v>FAIR-D4</v>
      </c>
      <c r="B1270" s="4">
        <f t="shared" si="138"/>
        <v>45166</v>
      </c>
      <c r="C1270" s="9">
        <f t="shared" si="139"/>
        <v>0.29300925925925925</v>
      </c>
      <c r="D1270" s="9">
        <f t="shared" si="140"/>
        <v>45166.293009259258</v>
      </c>
      <c r="E1270" s="9" t="str">
        <f t="shared" si="142"/>
        <v>2023-08-28</v>
      </c>
      <c r="F1270" s="10" t="s">
        <v>2713</v>
      </c>
      <c r="G1270" s="10" t="str">
        <f t="shared" si="141"/>
        <v>FAIR-D4_2023-08-28_07-01-56</v>
      </c>
      <c r="H1270" s="10">
        <v>30.073</v>
      </c>
      <c r="I1270" s="6">
        <v>52822056</v>
      </c>
      <c r="J1270" s="6" t="str">
        <f>IF(OR(COUNTIF(Monitoring!E:E, G1270) &gt; 0, COUNTIF(Monitoring!H:H, G1270) &gt; 0), "yes", "no")</f>
        <v>no</v>
      </c>
      <c r="K1270" s="81" t="str">
        <f t="shared" si="143"/>
        <v>Z:\FAIR_Device_data\Experiment_AugSep_2023\Video_captures\FAIR-D4\Camera1\2023-08-28\FAIR-D4_2023-08-28_07-01-56.mp4</v>
      </c>
    </row>
    <row r="1271" spans="1:11" ht="14.25" customHeight="1" x14ac:dyDescent="0.25">
      <c r="A1271" s="5" t="str">
        <f t="shared" si="137"/>
        <v>FAIR-D4</v>
      </c>
      <c r="B1271" s="4">
        <f t="shared" si="138"/>
        <v>45166</v>
      </c>
      <c r="C1271" s="9">
        <f t="shared" si="139"/>
        <v>0.29388888888888887</v>
      </c>
      <c r="D1271" s="9">
        <f t="shared" si="140"/>
        <v>45166.293888888889</v>
      </c>
      <c r="E1271" s="9" t="str">
        <f t="shared" si="142"/>
        <v>2023-08-28</v>
      </c>
      <c r="F1271" s="10" t="s">
        <v>2714</v>
      </c>
      <c r="G1271" s="10" t="str">
        <f t="shared" si="141"/>
        <v>FAIR-D4_2023-08-28_07-03-12</v>
      </c>
      <c r="H1271" s="10">
        <v>28.295999999999999</v>
      </c>
      <c r="I1271" s="6">
        <v>51106839</v>
      </c>
      <c r="J1271" s="6" t="str">
        <f>IF(OR(COUNTIF(Monitoring!E:E, G1271) &gt; 0, COUNTIF(Monitoring!H:H, G1271) &gt; 0), "yes", "no")</f>
        <v>no</v>
      </c>
      <c r="K1271" s="81" t="str">
        <f t="shared" si="143"/>
        <v>Z:\FAIR_Device_data\Experiment_AugSep_2023\Video_captures\FAIR-D4\Camera1\2023-08-28\FAIR-D4_2023-08-28_07-03-12.mp4</v>
      </c>
    </row>
    <row r="1272" spans="1:11" ht="14.25" customHeight="1" x14ac:dyDescent="0.25">
      <c r="A1272" s="5" t="str">
        <f t="shared" si="137"/>
        <v>FAIR-D4</v>
      </c>
      <c r="B1272" s="4">
        <f t="shared" si="138"/>
        <v>45166</v>
      </c>
      <c r="C1272" s="9">
        <f t="shared" si="139"/>
        <v>0.29539351851851853</v>
      </c>
      <c r="D1272" s="9">
        <f t="shared" si="140"/>
        <v>45166.295393518521</v>
      </c>
      <c r="E1272" s="9" t="str">
        <f t="shared" si="142"/>
        <v>2023-08-28</v>
      </c>
      <c r="F1272" s="10" t="s">
        <v>2715</v>
      </c>
      <c r="G1272" s="10" t="str">
        <f t="shared" si="141"/>
        <v>FAIR-D4_2023-08-28_07-05-22</v>
      </c>
      <c r="H1272" s="10">
        <v>29.167000000000002</v>
      </c>
      <c r="I1272" s="6">
        <v>51418725</v>
      </c>
      <c r="J1272" s="6" t="str">
        <f>IF(OR(COUNTIF(Monitoring!E:E, G1272) &gt; 0, COUNTIF(Monitoring!H:H, G1272) &gt; 0), "yes", "no")</f>
        <v>no</v>
      </c>
      <c r="K1272" s="81" t="str">
        <f t="shared" si="143"/>
        <v>Z:\FAIR_Device_data\Experiment_AugSep_2023\Video_captures\FAIR-D4\Camera1\2023-08-28\FAIR-D4_2023-08-28_07-05-22.mp4</v>
      </c>
    </row>
    <row r="1273" spans="1:11" ht="14.25" customHeight="1" x14ac:dyDescent="0.25">
      <c r="A1273" s="5" t="str">
        <f t="shared" si="137"/>
        <v>FAIR-D4</v>
      </c>
      <c r="B1273" s="4">
        <f t="shared" si="138"/>
        <v>45166</v>
      </c>
      <c r="C1273" s="9">
        <f t="shared" si="139"/>
        <v>0.29964120370370373</v>
      </c>
      <c r="D1273" s="9">
        <f t="shared" si="140"/>
        <v>45166.299641203703</v>
      </c>
      <c r="E1273" s="9" t="str">
        <f t="shared" si="142"/>
        <v>2023-08-28</v>
      </c>
      <c r="F1273" s="10" t="s">
        <v>2716</v>
      </c>
      <c r="G1273" s="10" t="str">
        <f t="shared" si="141"/>
        <v>FAIR-D4_2023-08-28_07-11-29</v>
      </c>
      <c r="H1273" s="10">
        <v>31.763000000000002</v>
      </c>
      <c r="I1273" s="6">
        <v>54598788</v>
      </c>
      <c r="J1273" s="6" t="str">
        <f>IF(OR(COUNTIF(Monitoring!E:E, G1273) &gt; 0, COUNTIF(Monitoring!H:H, G1273) &gt; 0), "yes", "no")</f>
        <v>no</v>
      </c>
      <c r="K1273" s="81" t="str">
        <f t="shared" si="143"/>
        <v>Z:\FAIR_Device_data\Experiment_AugSep_2023\Video_captures\FAIR-D4\Camera1\2023-08-28\FAIR-D4_2023-08-28_07-11-29.mp4</v>
      </c>
    </row>
    <row r="1274" spans="1:11" ht="14.25" customHeight="1" x14ac:dyDescent="0.25">
      <c r="A1274" s="5" t="str">
        <f t="shared" si="137"/>
        <v>FAIR-D4</v>
      </c>
      <c r="B1274" s="4">
        <f t="shared" si="138"/>
        <v>45166</v>
      </c>
      <c r="C1274" s="9">
        <f t="shared" si="139"/>
        <v>0.30177083333333332</v>
      </c>
      <c r="D1274" s="9">
        <f t="shared" si="140"/>
        <v>45166.301770833335</v>
      </c>
      <c r="E1274" s="9" t="str">
        <f t="shared" si="142"/>
        <v>2023-08-28</v>
      </c>
      <c r="F1274" s="10" t="s">
        <v>2717</v>
      </c>
      <c r="G1274" s="10" t="str">
        <f t="shared" si="141"/>
        <v>FAIR-D4_2023-08-28_07-14-33</v>
      </c>
      <c r="H1274" s="10">
        <v>15.347</v>
      </c>
      <c r="I1274" s="6">
        <v>25960275</v>
      </c>
      <c r="J1274" s="6" t="str">
        <f>IF(OR(COUNTIF(Monitoring!E:E, G1274) &gt; 0, COUNTIF(Monitoring!H:H, G1274) &gt; 0), "yes", "no")</f>
        <v>yes</v>
      </c>
      <c r="K1274" s="81" t="str">
        <f t="shared" si="143"/>
        <v>Z:\FAIR_Device_data\Experiment_AugSep_2023\Video_captures\FAIR-D4\Camera1\2023-08-28\FAIR-D4_2023-08-28_07-14-33.mp4</v>
      </c>
    </row>
    <row r="1275" spans="1:11" ht="14.25" customHeight="1" x14ac:dyDescent="0.25">
      <c r="A1275" s="5" t="str">
        <f t="shared" si="137"/>
        <v>FAIR-D4</v>
      </c>
      <c r="B1275" s="4">
        <f t="shared" si="138"/>
        <v>45166</v>
      </c>
      <c r="C1275" s="9">
        <f t="shared" si="139"/>
        <v>0.31296296296296294</v>
      </c>
      <c r="D1275" s="9">
        <f t="shared" si="140"/>
        <v>45166.312962962962</v>
      </c>
      <c r="E1275" s="9" t="str">
        <f t="shared" si="142"/>
        <v>2023-08-28</v>
      </c>
      <c r="F1275" s="10" t="s">
        <v>2718</v>
      </c>
      <c r="G1275" s="10" t="str">
        <f t="shared" si="141"/>
        <v>FAIR-D4_2023-08-28_07-30-40</v>
      </c>
      <c r="H1275" s="10">
        <v>15.066000000000001</v>
      </c>
      <c r="I1275" s="6">
        <v>26249602</v>
      </c>
      <c r="J1275" s="6" t="str">
        <f>IF(OR(COUNTIF(Monitoring!E:E, G1275) &gt; 0, COUNTIF(Monitoring!H:H, G1275) &gt; 0), "yes", "no")</f>
        <v>yes</v>
      </c>
      <c r="K1275" s="81" t="str">
        <f t="shared" si="143"/>
        <v>Z:\FAIR_Device_data\Experiment_AugSep_2023\Video_captures\FAIR-D4\Camera1\2023-08-28\FAIR-D4_2023-08-28_07-30-40.mp4</v>
      </c>
    </row>
    <row r="1276" spans="1:11" ht="14.25" customHeight="1" x14ac:dyDescent="0.25">
      <c r="A1276" s="5" t="str">
        <f t="shared" si="137"/>
        <v>FAIR-D4</v>
      </c>
      <c r="B1276" s="4">
        <f t="shared" si="138"/>
        <v>45166</v>
      </c>
      <c r="C1276" s="9">
        <f t="shared" si="139"/>
        <v>0.36381944444444442</v>
      </c>
      <c r="D1276" s="9">
        <f t="shared" si="140"/>
        <v>45166.363819444443</v>
      </c>
      <c r="E1276" s="9" t="str">
        <f t="shared" si="142"/>
        <v>2023-08-28</v>
      </c>
      <c r="F1276" s="10" t="s">
        <v>2719</v>
      </c>
      <c r="G1276" s="10" t="str">
        <f t="shared" si="141"/>
        <v>FAIR-D4_2023-08-28_08-43-54</v>
      </c>
      <c r="H1276" s="10">
        <v>12.363</v>
      </c>
      <c r="I1276" s="6">
        <v>21281296</v>
      </c>
      <c r="J1276" s="6" t="str">
        <f>IF(OR(COUNTIF(Monitoring!E:E, G1276) &gt; 0, COUNTIF(Monitoring!H:H, G1276) &gt; 0), "yes", "no")</f>
        <v>no</v>
      </c>
      <c r="K1276" s="81" t="str">
        <f t="shared" si="143"/>
        <v>Z:\FAIR_Device_data\Experiment_AugSep_2023\Video_captures\FAIR-D4\Camera1\2023-08-28\FAIR-D4_2023-08-28_08-43-54.mp4</v>
      </c>
    </row>
    <row r="1277" spans="1:11" ht="14.25" customHeight="1" x14ac:dyDescent="0.25">
      <c r="A1277" s="5" t="str">
        <f t="shared" si="137"/>
        <v>FAIR-D4</v>
      </c>
      <c r="B1277" s="4">
        <f t="shared" si="138"/>
        <v>45166</v>
      </c>
      <c r="C1277" s="9">
        <f t="shared" si="139"/>
        <v>0.36814814814814817</v>
      </c>
      <c r="D1277" s="9">
        <f t="shared" si="140"/>
        <v>45166.368148148147</v>
      </c>
      <c r="E1277" s="9" t="str">
        <f t="shared" si="142"/>
        <v>2023-08-28</v>
      </c>
      <c r="F1277" s="10" t="s">
        <v>2720</v>
      </c>
      <c r="G1277" s="10" t="str">
        <f t="shared" si="141"/>
        <v>FAIR-D4_2023-08-28_08-50-08</v>
      </c>
      <c r="H1277" s="10">
        <v>21.641999999999999</v>
      </c>
      <c r="I1277" s="6">
        <v>39874414</v>
      </c>
      <c r="J1277" s="6" t="str">
        <f>IF(OR(COUNTIF(Monitoring!E:E, G1277) &gt; 0, COUNTIF(Monitoring!H:H, G1277) &gt; 0), "yes", "no")</f>
        <v>yes</v>
      </c>
      <c r="K1277" s="81" t="str">
        <f t="shared" si="143"/>
        <v>Z:\FAIR_Device_data\Experiment_AugSep_2023\Video_captures\FAIR-D4\Camera1\2023-08-28\FAIR-D4_2023-08-28_08-50-08.mp4</v>
      </c>
    </row>
    <row r="1278" spans="1:11" ht="14.25" customHeight="1" x14ac:dyDescent="0.25">
      <c r="A1278" s="5" t="str">
        <f t="shared" si="137"/>
        <v>FAIR-D4</v>
      </c>
      <c r="B1278" s="4">
        <f t="shared" si="138"/>
        <v>45166</v>
      </c>
      <c r="C1278" s="9">
        <f t="shared" si="139"/>
        <v>0.37451388888888887</v>
      </c>
      <c r="D1278" s="9">
        <f t="shared" si="140"/>
        <v>45166.374513888892</v>
      </c>
      <c r="E1278" s="9" t="str">
        <f t="shared" si="142"/>
        <v>2023-08-28</v>
      </c>
      <c r="F1278" s="10" t="s">
        <v>2721</v>
      </c>
      <c r="G1278" s="10" t="str">
        <f t="shared" si="141"/>
        <v>FAIR-D4_2023-08-28_08-59-18</v>
      </c>
      <c r="H1278" s="10">
        <v>12.772</v>
      </c>
      <c r="I1278" s="6">
        <v>21295574</v>
      </c>
      <c r="J1278" s="6" t="str">
        <f>IF(OR(COUNTIF(Monitoring!E:E, G1278) &gt; 0, COUNTIF(Monitoring!H:H, G1278) &gt; 0), "yes", "no")</f>
        <v>no</v>
      </c>
      <c r="K1278" s="81" t="str">
        <f t="shared" si="143"/>
        <v>Z:\FAIR_Device_data\Experiment_AugSep_2023\Video_captures\FAIR-D4\Camera1\2023-08-28\FAIR-D4_2023-08-28_08-59-18.mp4</v>
      </c>
    </row>
    <row r="1279" spans="1:11" ht="14.25" customHeight="1" x14ac:dyDescent="0.25">
      <c r="A1279" s="5" t="str">
        <f t="shared" si="137"/>
        <v>FAIR-D4</v>
      </c>
      <c r="B1279" s="4">
        <f t="shared" si="138"/>
        <v>45166</v>
      </c>
      <c r="C1279" s="9">
        <f t="shared" si="139"/>
        <v>0.38320601851851854</v>
      </c>
      <c r="D1279" s="9">
        <f t="shared" si="140"/>
        <v>45166.383206018516</v>
      </c>
      <c r="E1279" s="9" t="str">
        <f t="shared" si="142"/>
        <v>2023-08-28</v>
      </c>
      <c r="F1279" s="10" t="s">
        <v>2722</v>
      </c>
      <c r="G1279" s="10" t="str">
        <f t="shared" si="141"/>
        <v>FAIR-D4_2023-08-28_09-11-49</v>
      </c>
      <c r="H1279" s="10">
        <v>51.203000000000003</v>
      </c>
      <c r="I1279" s="6">
        <v>94303746</v>
      </c>
      <c r="J1279" s="6" t="str">
        <f>IF(OR(COUNTIF(Monitoring!E:E, G1279) &gt; 0, COUNTIF(Monitoring!H:H, G1279) &gt; 0), "yes", "no")</f>
        <v>yes</v>
      </c>
      <c r="K1279" s="81" t="str">
        <f t="shared" si="143"/>
        <v>Z:\FAIR_Device_data\Experiment_AugSep_2023\Video_captures\FAIR-D4\Camera1\2023-08-28\FAIR-D4_2023-08-28_09-11-49.mp4</v>
      </c>
    </row>
    <row r="1280" spans="1:11" ht="14.25" customHeight="1" x14ac:dyDescent="0.25">
      <c r="A1280" s="5" t="str">
        <f t="shared" si="137"/>
        <v>FAIR-D4</v>
      </c>
      <c r="B1280" s="4">
        <f t="shared" si="138"/>
        <v>45166</v>
      </c>
      <c r="C1280" s="9">
        <f t="shared" si="139"/>
        <v>0.38476851851851851</v>
      </c>
      <c r="D1280" s="9">
        <f t="shared" si="140"/>
        <v>45166.384768518517</v>
      </c>
      <c r="E1280" s="9" t="str">
        <f t="shared" si="142"/>
        <v>2023-08-28</v>
      </c>
      <c r="F1280" s="10" t="s">
        <v>2723</v>
      </c>
      <c r="G1280" s="10" t="str">
        <f t="shared" si="141"/>
        <v>FAIR-D4_2023-08-28_09-14-04</v>
      </c>
      <c r="H1280" s="10">
        <v>18.448</v>
      </c>
      <c r="I1280" s="6">
        <v>33913316</v>
      </c>
      <c r="J1280" s="6" t="str">
        <f>IF(OR(COUNTIF(Monitoring!E:E, G1280) &gt; 0, COUNTIF(Monitoring!H:H, G1280) &gt; 0), "yes", "no")</f>
        <v>yes</v>
      </c>
      <c r="K1280" s="81" t="str">
        <f t="shared" si="143"/>
        <v>Z:\FAIR_Device_data\Experiment_AugSep_2023\Video_captures\FAIR-D4\Camera1\2023-08-28\FAIR-D4_2023-08-28_09-14-04.mp4</v>
      </c>
    </row>
    <row r="1281" spans="1:11" ht="14.25" customHeight="1" x14ac:dyDescent="0.25">
      <c r="A1281" s="5" t="str">
        <f t="shared" si="137"/>
        <v>FAIR-D4</v>
      </c>
      <c r="B1281" s="4">
        <f t="shared" si="138"/>
        <v>45166</v>
      </c>
      <c r="C1281" s="9">
        <f t="shared" si="139"/>
        <v>0.39893518518518517</v>
      </c>
      <c r="D1281" s="9">
        <f t="shared" si="140"/>
        <v>45166.398935185185</v>
      </c>
      <c r="E1281" s="9" t="str">
        <f t="shared" si="142"/>
        <v>2023-08-28</v>
      </c>
      <c r="F1281" s="10" t="s">
        <v>2724</v>
      </c>
      <c r="G1281" s="10" t="str">
        <f t="shared" si="141"/>
        <v>FAIR-D4_2023-08-28_09-34-28</v>
      </c>
      <c r="H1281" s="10">
        <v>15.086</v>
      </c>
      <c r="I1281" s="6">
        <v>25775579</v>
      </c>
      <c r="J1281" s="6" t="str">
        <f>IF(OR(COUNTIF(Monitoring!E:E, G1281) &gt; 0, COUNTIF(Monitoring!H:H, G1281) &gt; 0), "yes", "no")</f>
        <v>yes</v>
      </c>
      <c r="K1281" s="81" t="str">
        <f t="shared" si="143"/>
        <v>Z:\FAIR_Device_data\Experiment_AugSep_2023\Video_captures\FAIR-D4\Camera1\2023-08-28\FAIR-D4_2023-08-28_09-34-28.mp4</v>
      </c>
    </row>
    <row r="1282" spans="1:11" ht="14.25" customHeight="1" x14ac:dyDescent="0.25">
      <c r="A1282" s="5" t="str">
        <f t="shared" ref="A1282:A1345" si="144">+LEFT(G1282,7)</f>
        <v>FAIR-D4</v>
      </c>
      <c r="B1282" s="4">
        <f t="shared" ref="B1282:B1345" si="145">VALUE(MID(G1282,FIND("_",G1282)+1,10))</f>
        <v>45166</v>
      </c>
      <c r="C1282" s="9">
        <f t="shared" ref="C1282:C1345" si="146">IF(ISBLANK(G1282),"",TIME(LEFT(RIGHT(G1282,8),2),LEFT(RIGHT(G1282,5),2),RIGHT(G1282,2)))</f>
        <v>0.3997337962962963</v>
      </c>
      <c r="D1282" s="9">
        <f t="shared" ref="D1282:D1345" si="147">+B1282+C1282</f>
        <v>45166.399733796294</v>
      </c>
      <c r="E1282" s="9" t="str">
        <f t="shared" si="142"/>
        <v>2023-08-28</v>
      </c>
      <c r="F1282" s="10" t="s">
        <v>2725</v>
      </c>
      <c r="G1282" s="10" t="str">
        <f t="shared" ref="G1282:G1345" si="148">+LEFT(F1282,27)</f>
        <v>FAIR-D4_2023-08-28_09-35-37</v>
      </c>
      <c r="H1282" s="10">
        <v>15.317</v>
      </c>
      <c r="I1282" s="6">
        <v>26620822</v>
      </c>
      <c r="J1282" s="6" t="str">
        <f>IF(OR(COUNTIF(Monitoring!E:E, G1282) &gt; 0, COUNTIF(Monitoring!H:H, G1282) &gt; 0), "yes", "no")</f>
        <v>no</v>
      </c>
      <c r="K1282" s="81" t="str">
        <f t="shared" si="143"/>
        <v>Z:\FAIR_Device_data\Experiment_AugSep_2023\Video_captures\FAIR-D4\Camera1\2023-08-28\FAIR-D4_2023-08-28_09-35-37.mp4</v>
      </c>
    </row>
    <row r="1283" spans="1:11" ht="14.25" customHeight="1" x14ac:dyDescent="0.25">
      <c r="A1283" s="5" t="str">
        <f t="shared" si="144"/>
        <v>FAIR-D4</v>
      </c>
      <c r="B1283" s="4">
        <f t="shared" si="145"/>
        <v>45166</v>
      </c>
      <c r="C1283" s="9">
        <f t="shared" si="146"/>
        <v>0.41175925925925927</v>
      </c>
      <c r="D1283" s="9">
        <f t="shared" si="147"/>
        <v>45166.411759259259</v>
      </c>
      <c r="E1283" s="9" t="str">
        <f t="shared" ref="E1283:E1346" si="149">+_xlfn.CONCAT(YEAR(B1283),"-",TEXT(MONTH(B1283),"00"),"-",TEXT(DAY(B1283),"00"))</f>
        <v>2023-08-28</v>
      </c>
      <c r="F1283" s="10" t="s">
        <v>2726</v>
      </c>
      <c r="G1283" s="10" t="str">
        <f t="shared" si="148"/>
        <v>FAIR-D4_2023-08-28_09-52-56</v>
      </c>
      <c r="H1283" s="10">
        <v>61.475000000000001</v>
      </c>
      <c r="I1283" s="6">
        <v>116528235</v>
      </c>
      <c r="J1283" s="6" t="str">
        <f>IF(OR(COUNTIF(Monitoring!E:E, G1283) &gt; 0, COUNTIF(Monitoring!H:H, G1283) &gt; 0), "yes", "no")</f>
        <v>yes</v>
      </c>
      <c r="K1283" s="81" t="str">
        <f t="shared" ref="K1283:K1346" si="150">HYPERLINK(_xlfn.CONCAT("Z:\FAIR_Device_data\Experiment_AugSep_2023","\","Video_captures","\",A1283,"\","Camera1","\",E1283,"\",F1283))</f>
        <v>Z:\FAIR_Device_data\Experiment_AugSep_2023\Video_captures\FAIR-D4\Camera1\2023-08-28\FAIR-D4_2023-08-28_09-52-56.mp4</v>
      </c>
    </row>
    <row r="1284" spans="1:11" ht="14.25" customHeight="1" x14ac:dyDescent="0.25">
      <c r="A1284" s="5" t="str">
        <f t="shared" si="144"/>
        <v>FAIR-D4</v>
      </c>
      <c r="B1284" s="4">
        <f t="shared" si="145"/>
        <v>45166</v>
      </c>
      <c r="C1284" s="9">
        <f t="shared" si="146"/>
        <v>0.41612268518518519</v>
      </c>
      <c r="D1284" s="9">
        <f t="shared" si="147"/>
        <v>45166.416122685187</v>
      </c>
      <c r="E1284" s="9" t="str">
        <f t="shared" si="149"/>
        <v>2023-08-28</v>
      </c>
      <c r="F1284" s="10" t="s">
        <v>2727</v>
      </c>
      <c r="G1284" s="10" t="str">
        <f t="shared" si="148"/>
        <v>FAIR-D4_2023-08-28_09-59-13</v>
      </c>
      <c r="H1284" s="10">
        <v>14.085000000000001</v>
      </c>
      <c r="I1284" s="6">
        <v>24493711</v>
      </c>
      <c r="J1284" s="6" t="str">
        <f>IF(OR(COUNTIF(Monitoring!E:E, G1284) &gt; 0, COUNTIF(Monitoring!H:H, G1284) &gt; 0), "yes", "no")</f>
        <v>no</v>
      </c>
      <c r="K1284" s="81" t="str">
        <f t="shared" si="150"/>
        <v>Z:\FAIR_Device_data\Experiment_AugSep_2023\Video_captures\FAIR-D4\Camera1\2023-08-28\FAIR-D4_2023-08-28_09-59-13.mp4</v>
      </c>
    </row>
    <row r="1285" spans="1:11" ht="14.25" customHeight="1" x14ac:dyDescent="0.25">
      <c r="A1285" s="5" t="str">
        <f t="shared" si="144"/>
        <v>FAIR-D4</v>
      </c>
      <c r="B1285" s="4">
        <f t="shared" si="145"/>
        <v>45166</v>
      </c>
      <c r="C1285" s="9">
        <f t="shared" si="146"/>
        <v>0.41947916666666668</v>
      </c>
      <c r="D1285" s="9">
        <f t="shared" si="147"/>
        <v>45166.419479166667</v>
      </c>
      <c r="E1285" s="9" t="str">
        <f t="shared" si="149"/>
        <v>2023-08-28</v>
      </c>
      <c r="F1285" s="10" t="s">
        <v>2728</v>
      </c>
      <c r="G1285" s="10" t="str">
        <f t="shared" si="148"/>
        <v>FAIR-D4_2023-08-28_10-04-03</v>
      </c>
      <c r="H1285" s="10">
        <v>12.615</v>
      </c>
      <c r="I1285" s="6">
        <v>20796156</v>
      </c>
      <c r="J1285" s="6" t="str">
        <f>IF(OR(COUNTIF(Monitoring!E:E, G1285) &gt; 0, COUNTIF(Monitoring!H:H, G1285) &gt; 0), "yes", "no")</f>
        <v>yes</v>
      </c>
      <c r="K1285" s="81" t="str">
        <f t="shared" si="150"/>
        <v>Z:\FAIR_Device_data\Experiment_AugSep_2023\Video_captures\FAIR-D4\Camera1\2023-08-28\FAIR-D4_2023-08-28_10-04-03.mp4</v>
      </c>
    </row>
    <row r="1286" spans="1:11" ht="14.25" customHeight="1" x14ac:dyDescent="0.25">
      <c r="A1286" s="5" t="str">
        <f t="shared" si="144"/>
        <v>FAIR-D4</v>
      </c>
      <c r="B1286" s="4">
        <f t="shared" si="145"/>
        <v>45166</v>
      </c>
      <c r="C1286" s="9">
        <f t="shared" si="146"/>
        <v>0.42842592592592593</v>
      </c>
      <c r="D1286" s="9">
        <f t="shared" si="147"/>
        <v>45166.428425925929</v>
      </c>
      <c r="E1286" s="9" t="str">
        <f t="shared" si="149"/>
        <v>2023-08-28</v>
      </c>
      <c r="F1286" s="10" t="s">
        <v>2729</v>
      </c>
      <c r="G1286" s="10" t="str">
        <f t="shared" si="148"/>
        <v>FAIR-D4_2023-08-28_10-16-56</v>
      </c>
      <c r="H1286" s="10">
        <v>30.614999999999998</v>
      </c>
      <c r="I1286" s="6">
        <v>57467223</v>
      </c>
      <c r="J1286" s="6" t="str">
        <f>IF(OR(COUNTIF(Monitoring!E:E, G1286) &gt; 0, COUNTIF(Monitoring!H:H, G1286) &gt; 0), "yes", "no")</f>
        <v>yes</v>
      </c>
      <c r="K1286" s="81" t="str">
        <f t="shared" si="150"/>
        <v>Z:\FAIR_Device_data\Experiment_AugSep_2023\Video_captures\FAIR-D4\Camera1\2023-08-28\FAIR-D4_2023-08-28_10-16-56.mp4</v>
      </c>
    </row>
    <row r="1287" spans="1:11" ht="14.25" customHeight="1" x14ac:dyDescent="0.25">
      <c r="A1287" s="5" t="str">
        <f t="shared" si="144"/>
        <v>FAIR-D4</v>
      </c>
      <c r="B1287" s="4">
        <f t="shared" si="145"/>
        <v>45166</v>
      </c>
      <c r="C1287" s="9">
        <f t="shared" si="146"/>
        <v>0.44689814814814816</v>
      </c>
      <c r="D1287" s="9">
        <f t="shared" si="147"/>
        <v>45166.446898148148</v>
      </c>
      <c r="E1287" s="9" t="str">
        <f t="shared" si="149"/>
        <v>2023-08-28</v>
      </c>
      <c r="F1287" s="10" t="s">
        <v>2730</v>
      </c>
      <c r="G1287" s="10" t="str">
        <f t="shared" si="148"/>
        <v>FAIR-D4_2023-08-28_10-43-32</v>
      </c>
      <c r="H1287" s="10">
        <v>17.696999999999999</v>
      </c>
      <c r="I1287" s="6">
        <v>32257217</v>
      </c>
      <c r="J1287" s="6" t="str">
        <f>IF(OR(COUNTIF(Monitoring!E:E, G1287) &gt; 0, COUNTIF(Monitoring!H:H, G1287) &gt; 0), "yes", "no")</f>
        <v>yes</v>
      </c>
      <c r="K1287" s="81" t="str">
        <f t="shared" si="150"/>
        <v>Z:\FAIR_Device_data\Experiment_AugSep_2023\Video_captures\FAIR-D4\Camera1\2023-08-28\FAIR-D4_2023-08-28_10-43-32.mp4</v>
      </c>
    </row>
    <row r="1288" spans="1:11" ht="14.25" customHeight="1" x14ac:dyDescent="0.25">
      <c r="A1288" s="5" t="str">
        <f t="shared" si="144"/>
        <v>FAIR-D4</v>
      </c>
      <c r="B1288" s="4">
        <f t="shared" si="145"/>
        <v>45166</v>
      </c>
      <c r="C1288" s="9">
        <f t="shared" si="146"/>
        <v>0.45468750000000002</v>
      </c>
      <c r="D1288" s="9">
        <f t="shared" si="147"/>
        <v>45166.454687500001</v>
      </c>
      <c r="E1288" s="9" t="str">
        <f t="shared" si="149"/>
        <v>2023-08-28</v>
      </c>
      <c r="F1288" s="10" t="s">
        <v>2731</v>
      </c>
      <c r="G1288" s="10" t="str">
        <f t="shared" si="148"/>
        <v>FAIR-D4_2023-08-28_10-54-45</v>
      </c>
      <c r="H1288" s="10">
        <v>11.754</v>
      </c>
      <c r="I1288" s="6">
        <v>20011982</v>
      </c>
      <c r="J1288" s="6" t="str">
        <f>IF(OR(COUNTIF(Monitoring!E:E, G1288) &gt; 0, COUNTIF(Monitoring!H:H, G1288) &gt; 0), "yes", "no")</f>
        <v>no</v>
      </c>
      <c r="K1288" s="81" t="str">
        <f t="shared" si="150"/>
        <v>Z:\FAIR_Device_data\Experiment_AugSep_2023\Video_captures\FAIR-D4\Camera1\2023-08-28\FAIR-D4_2023-08-28_10-54-45.mp4</v>
      </c>
    </row>
    <row r="1289" spans="1:11" ht="14.25" customHeight="1" x14ac:dyDescent="0.25">
      <c r="A1289" s="5" t="str">
        <f t="shared" si="144"/>
        <v>FAIR-D4</v>
      </c>
      <c r="B1289" s="4">
        <f t="shared" si="145"/>
        <v>45166</v>
      </c>
      <c r="C1289" s="9">
        <f t="shared" si="146"/>
        <v>0.46347222222222223</v>
      </c>
      <c r="D1289" s="9">
        <f t="shared" si="147"/>
        <v>45166.463472222225</v>
      </c>
      <c r="E1289" s="9" t="str">
        <f t="shared" si="149"/>
        <v>2023-08-28</v>
      </c>
      <c r="F1289" s="10" t="s">
        <v>2732</v>
      </c>
      <c r="G1289" s="10" t="str">
        <f t="shared" si="148"/>
        <v>FAIR-D4_2023-08-28_11-07-24</v>
      </c>
      <c r="H1289" s="10">
        <v>11.670999999999999</v>
      </c>
      <c r="I1289" s="6">
        <v>19517890</v>
      </c>
      <c r="J1289" s="6" t="str">
        <f>IF(OR(COUNTIF(Monitoring!E:E, G1289) &gt; 0, COUNTIF(Monitoring!H:H, G1289) &gt; 0), "yes", "no")</f>
        <v>no</v>
      </c>
      <c r="K1289" s="81" t="str">
        <f t="shared" si="150"/>
        <v>Z:\FAIR_Device_data\Experiment_AugSep_2023\Video_captures\FAIR-D4\Camera1\2023-08-28\FAIR-D4_2023-08-28_11-07-24.mp4</v>
      </c>
    </row>
    <row r="1290" spans="1:11" ht="14.25" customHeight="1" x14ac:dyDescent="0.25">
      <c r="A1290" s="5" t="str">
        <f t="shared" si="144"/>
        <v>FAIR-D4</v>
      </c>
      <c r="B1290" s="4">
        <f t="shared" si="145"/>
        <v>45166</v>
      </c>
      <c r="C1290" s="9">
        <f t="shared" si="146"/>
        <v>0.46924768518518517</v>
      </c>
      <c r="D1290" s="9">
        <f t="shared" si="147"/>
        <v>45166.469247685185</v>
      </c>
      <c r="E1290" s="9" t="str">
        <f t="shared" si="149"/>
        <v>2023-08-28</v>
      </c>
      <c r="F1290" s="10" t="s">
        <v>2733</v>
      </c>
      <c r="G1290" s="10" t="str">
        <f t="shared" si="148"/>
        <v>FAIR-D4_2023-08-28_11-15-43</v>
      </c>
      <c r="H1290" s="10">
        <v>14.791</v>
      </c>
      <c r="I1290" s="6">
        <v>25793770</v>
      </c>
      <c r="J1290" s="6" t="str">
        <f>IF(OR(COUNTIF(Monitoring!E:E, G1290) &gt; 0, COUNTIF(Monitoring!H:H, G1290) &gt; 0), "yes", "no")</f>
        <v>yes</v>
      </c>
      <c r="K1290" s="81" t="str">
        <f t="shared" si="150"/>
        <v>Z:\FAIR_Device_data\Experiment_AugSep_2023\Video_captures\FAIR-D4\Camera1\2023-08-28\FAIR-D4_2023-08-28_11-15-43.mp4</v>
      </c>
    </row>
    <row r="1291" spans="1:11" ht="14.25" customHeight="1" x14ac:dyDescent="0.25">
      <c r="A1291" s="5" t="str">
        <f t="shared" si="144"/>
        <v>FAIR-D4</v>
      </c>
      <c r="B1291" s="4">
        <f t="shared" si="145"/>
        <v>45166</v>
      </c>
      <c r="C1291" s="9">
        <f t="shared" si="146"/>
        <v>0.4697453703703704</v>
      </c>
      <c r="D1291" s="9">
        <f t="shared" si="147"/>
        <v>45166.46974537037</v>
      </c>
      <c r="E1291" s="9" t="str">
        <f t="shared" si="149"/>
        <v>2023-08-28</v>
      </c>
      <c r="F1291" s="10" t="s">
        <v>2734</v>
      </c>
      <c r="G1291" s="10" t="str">
        <f t="shared" si="148"/>
        <v>FAIR-D4_2023-08-28_11-16-26</v>
      </c>
      <c r="H1291" s="10">
        <v>34.078000000000003</v>
      </c>
      <c r="I1291" s="6">
        <v>62800242</v>
      </c>
      <c r="J1291" s="6" t="str">
        <f>IF(OR(COUNTIF(Monitoring!E:E, G1291) &gt; 0, COUNTIF(Monitoring!H:H, G1291) &gt; 0), "yes", "no")</f>
        <v>no</v>
      </c>
      <c r="K1291" s="81" t="str">
        <f t="shared" si="150"/>
        <v>Z:\FAIR_Device_data\Experiment_AugSep_2023\Video_captures\FAIR-D4\Camera1\2023-08-28\FAIR-D4_2023-08-28_11-16-26.mp4</v>
      </c>
    </row>
    <row r="1292" spans="1:11" ht="14.25" customHeight="1" x14ac:dyDescent="0.25">
      <c r="A1292" s="5" t="str">
        <f t="shared" si="144"/>
        <v>FAIR-D4</v>
      </c>
      <c r="B1292" s="4">
        <f t="shared" si="145"/>
        <v>45166</v>
      </c>
      <c r="C1292" s="9">
        <f t="shared" si="146"/>
        <v>0.47082175925925923</v>
      </c>
      <c r="D1292" s="9">
        <f t="shared" si="147"/>
        <v>45166.470821759256</v>
      </c>
      <c r="E1292" s="9" t="str">
        <f t="shared" si="149"/>
        <v>2023-08-28</v>
      </c>
      <c r="F1292" s="10" t="s">
        <v>2735</v>
      </c>
      <c r="G1292" s="10" t="str">
        <f t="shared" si="148"/>
        <v>FAIR-D4_2023-08-28_11-17-59</v>
      </c>
      <c r="H1292" s="10">
        <v>68.028999999999996</v>
      </c>
      <c r="I1292" s="6">
        <v>133185449</v>
      </c>
      <c r="J1292" s="6" t="str">
        <f>IF(OR(COUNTIF(Monitoring!E:E, G1292) &gt; 0, COUNTIF(Monitoring!H:H, G1292) &gt; 0), "yes", "no")</f>
        <v>yes</v>
      </c>
      <c r="K1292" s="81" t="str">
        <f t="shared" si="150"/>
        <v>Z:\FAIR_Device_data\Experiment_AugSep_2023\Video_captures\FAIR-D4\Camera1\2023-08-28\FAIR-D4_2023-08-28_11-17-59.mp4</v>
      </c>
    </row>
    <row r="1293" spans="1:11" ht="14.25" customHeight="1" x14ac:dyDescent="0.25">
      <c r="A1293" s="5" t="str">
        <f t="shared" si="144"/>
        <v>FAIR-D4</v>
      </c>
      <c r="B1293" s="4">
        <f t="shared" si="145"/>
        <v>45166</v>
      </c>
      <c r="C1293" s="9">
        <f t="shared" si="146"/>
        <v>0.47524305555555557</v>
      </c>
      <c r="D1293" s="9">
        <f t="shared" si="147"/>
        <v>45166.475243055553</v>
      </c>
      <c r="E1293" s="9" t="str">
        <f t="shared" si="149"/>
        <v>2023-08-28</v>
      </c>
      <c r="F1293" s="10" t="s">
        <v>2736</v>
      </c>
      <c r="G1293" s="10" t="str">
        <f t="shared" si="148"/>
        <v>FAIR-D4_2023-08-28_11-24-21</v>
      </c>
      <c r="H1293" s="10">
        <v>14.583</v>
      </c>
      <c r="I1293" s="6">
        <v>25157238</v>
      </c>
      <c r="J1293" s="6" t="str">
        <f>IF(OR(COUNTIF(Monitoring!E:E, G1293) &gt; 0, COUNTIF(Monitoring!H:H, G1293) &gt; 0), "yes", "no")</f>
        <v>yes</v>
      </c>
      <c r="K1293" s="81" t="str">
        <f t="shared" si="150"/>
        <v>Z:\FAIR_Device_data\Experiment_AugSep_2023\Video_captures\FAIR-D4\Camera1\2023-08-28\FAIR-D4_2023-08-28_11-24-21.mp4</v>
      </c>
    </row>
    <row r="1294" spans="1:11" ht="14.25" customHeight="1" x14ac:dyDescent="0.25">
      <c r="A1294" s="5" t="str">
        <f t="shared" si="144"/>
        <v>FAIR-D4</v>
      </c>
      <c r="B1294" s="4">
        <f t="shared" si="145"/>
        <v>45166</v>
      </c>
      <c r="C1294" s="9">
        <f t="shared" si="146"/>
        <v>0.47746527777777775</v>
      </c>
      <c r="D1294" s="9">
        <f t="shared" si="147"/>
        <v>45166.477465277778</v>
      </c>
      <c r="E1294" s="9" t="str">
        <f t="shared" si="149"/>
        <v>2023-08-28</v>
      </c>
      <c r="F1294" s="10" t="s">
        <v>2737</v>
      </c>
      <c r="G1294" s="10" t="str">
        <f t="shared" si="148"/>
        <v>FAIR-D4_2023-08-28_11-27-33</v>
      </c>
      <c r="H1294" s="10">
        <v>11.577999999999999</v>
      </c>
      <c r="I1294" s="6">
        <v>19176629</v>
      </c>
      <c r="J1294" s="6" t="str">
        <f>IF(OR(COUNTIF(Monitoring!E:E, G1294) &gt; 0, COUNTIF(Monitoring!H:H, G1294) &gt; 0), "yes", "no")</f>
        <v>yes</v>
      </c>
      <c r="K1294" s="81" t="str">
        <f t="shared" si="150"/>
        <v>Z:\FAIR_Device_data\Experiment_AugSep_2023\Video_captures\FAIR-D4\Camera1\2023-08-28\FAIR-D4_2023-08-28_11-27-33.mp4</v>
      </c>
    </row>
    <row r="1295" spans="1:11" ht="14.25" customHeight="1" x14ac:dyDescent="0.25">
      <c r="A1295" s="5" t="str">
        <f t="shared" si="144"/>
        <v>FAIR-D4</v>
      </c>
      <c r="B1295" s="4">
        <f t="shared" si="145"/>
        <v>45166</v>
      </c>
      <c r="C1295" s="9">
        <f t="shared" si="146"/>
        <v>0.48098379629629628</v>
      </c>
      <c r="D1295" s="9">
        <f t="shared" si="147"/>
        <v>45166.480983796297</v>
      </c>
      <c r="E1295" s="9" t="str">
        <f t="shared" si="149"/>
        <v>2023-08-28</v>
      </c>
      <c r="F1295" s="10" t="s">
        <v>2738</v>
      </c>
      <c r="G1295" s="10" t="str">
        <f t="shared" si="148"/>
        <v>FAIR-D4_2023-08-28_11-32-37</v>
      </c>
      <c r="H1295" s="10">
        <v>33.33</v>
      </c>
      <c r="I1295" s="6">
        <v>63679809</v>
      </c>
      <c r="J1295" s="6" t="str">
        <f>IF(OR(COUNTIF(Monitoring!E:E, G1295) &gt; 0, COUNTIF(Monitoring!H:H, G1295) &gt; 0), "yes", "no")</f>
        <v>yes</v>
      </c>
      <c r="K1295" s="81" t="str">
        <f t="shared" si="150"/>
        <v>Z:\FAIR_Device_data\Experiment_AugSep_2023\Video_captures\FAIR-D4\Camera1\2023-08-28\FAIR-D4_2023-08-28_11-32-37.mp4</v>
      </c>
    </row>
    <row r="1296" spans="1:11" ht="14.25" customHeight="1" x14ac:dyDescent="0.25">
      <c r="A1296" s="5" t="str">
        <f t="shared" si="144"/>
        <v>FAIR-D4</v>
      </c>
      <c r="B1296" s="4">
        <f t="shared" si="145"/>
        <v>45166</v>
      </c>
      <c r="C1296" s="9">
        <f t="shared" si="146"/>
        <v>0.50295138888888891</v>
      </c>
      <c r="D1296" s="9">
        <f t="shared" si="147"/>
        <v>45166.502951388888</v>
      </c>
      <c r="E1296" s="9" t="str">
        <f t="shared" si="149"/>
        <v>2023-08-28</v>
      </c>
      <c r="F1296" s="10" t="s">
        <v>2739</v>
      </c>
      <c r="G1296" s="10" t="str">
        <f t="shared" si="148"/>
        <v>FAIR-D4_2023-08-28_12-04-15</v>
      </c>
      <c r="H1296" s="10">
        <v>11.223000000000001</v>
      </c>
      <c r="I1296" s="6">
        <v>18647142</v>
      </c>
      <c r="J1296" s="6" t="str">
        <f>IF(OR(COUNTIF(Monitoring!E:E, G1296) &gt; 0, COUNTIF(Monitoring!H:H, G1296) &gt; 0), "yes", "no")</f>
        <v>no</v>
      </c>
      <c r="K1296" s="81" t="str">
        <f t="shared" si="150"/>
        <v>Z:\FAIR_Device_data\Experiment_AugSep_2023\Video_captures\FAIR-D4\Camera1\2023-08-28\FAIR-D4_2023-08-28_12-04-15.mp4</v>
      </c>
    </row>
    <row r="1297" spans="1:11" ht="14.25" customHeight="1" x14ac:dyDescent="0.25">
      <c r="A1297" s="5" t="str">
        <f t="shared" si="144"/>
        <v>FAIR-D4</v>
      </c>
      <c r="B1297" s="4">
        <f t="shared" si="145"/>
        <v>45166</v>
      </c>
      <c r="C1297" s="9">
        <f t="shared" si="146"/>
        <v>0.51181712962962966</v>
      </c>
      <c r="D1297" s="9">
        <f t="shared" si="147"/>
        <v>45166.511817129627</v>
      </c>
      <c r="E1297" s="9" t="str">
        <f t="shared" si="149"/>
        <v>2023-08-28</v>
      </c>
      <c r="F1297" s="10" t="s">
        <v>2740</v>
      </c>
      <c r="G1297" s="10" t="str">
        <f t="shared" si="148"/>
        <v>FAIR-D4_2023-08-28_12-17-01</v>
      </c>
      <c r="H1297" s="10">
        <v>22.670999999999999</v>
      </c>
      <c r="I1297" s="6">
        <v>41339678</v>
      </c>
      <c r="J1297" s="6" t="str">
        <f>IF(OR(COUNTIF(Monitoring!E:E, G1297) &gt; 0, COUNTIF(Monitoring!H:H, G1297) &gt; 0), "yes", "no")</f>
        <v>yes</v>
      </c>
      <c r="K1297" s="81" t="str">
        <f t="shared" si="150"/>
        <v>Z:\FAIR_Device_data\Experiment_AugSep_2023\Video_captures\FAIR-D4\Camera1\2023-08-28\FAIR-D4_2023-08-28_12-17-01.mp4</v>
      </c>
    </row>
    <row r="1298" spans="1:11" ht="14.25" customHeight="1" x14ac:dyDescent="0.25">
      <c r="A1298" s="5" t="str">
        <f t="shared" si="144"/>
        <v>FAIR-D4</v>
      </c>
      <c r="B1298" s="4">
        <f t="shared" si="145"/>
        <v>45166</v>
      </c>
      <c r="C1298" s="9">
        <f t="shared" si="146"/>
        <v>0.51515046296296296</v>
      </c>
      <c r="D1298" s="9">
        <f t="shared" si="147"/>
        <v>45166.515150462961</v>
      </c>
      <c r="E1298" s="9" t="str">
        <f t="shared" si="149"/>
        <v>2023-08-28</v>
      </c>
      <c r="F1298" s="10" t="s">
        <v>2741</v>
      </c>
      <c r="G1298" s="10" t="str">
        <f t="shared" si="148"/>
        <v>FAIR-D4_2023-08-28_12-21-49</v>
      </c>
      <c r="H1298" s="10">
        <v>14.907</v>
      </c>
      <c r="I1298" s="6">
        <v>24664386</v>
      </c>
      <c r="J1298" s="6" t="str">
        <f>IF(OR(COUNTIF(Monitoring!E:E, G1298) &gt; 0, COUNTIF(Monitoring!H:H, G1298) &gt; 0), "yes", "no")</f>
        <v>yes</v>
      </c>
      <c r="K1298" s="81" t="str">
        <f t="shared" si="150"/>
        <v>Z:\FAIR_Device_data\Experiment_AugSep_2023\Video_captures\FAIR-D4\Camera1\2023-08-28\FAIR-D4_2023-08-28_12-21-49.mp4</v>
      </c>
    </row>
    <row r="1299" spans="1:11" ht="14.25" customHeight="1" x14ac:dyDescent="0.25">
      <c r="A1299" s="5" t="str">
        <f t="shared" si="144"/>
        <v>FAIR-D4</v>
      </c>
      <c r="B1299" s="4">
        <f t="shared" si="145"/>
        <v>45166</v>
      </c>
      <c r="C1299" s="9">
        <f t="shared" si="146"/>
        <v>0.54347222222222225</v>
      </c>
      <c r="D1299" s="9">
        <f t="shared" si="147"/>
        <v>45166.54347222222</v>
      </c>
      <c r="E1299" s="9" t="str">
        <f t="shared" si="149"/>
        <v>2023-08-28</v>
      </c>
      <c r="F1299" s="10" t="s">
        <v>2742</v>
      </c>
      <c r="G1299" s="10" t="str">
        <f t="shared" si="148"/>
        <v>FAIR-D4_2023-08-28_13-02-36</v>
      </c>
      <c r="H1299" s="10">
        <v>16.088999999999999</v>
      </c>
      <c r="I1299" s="6">
        <v>27662900</v>
      </c>
      <c r="J1299" s="6" t="str">
        <f>IF(OR(COUNTIF(Monitoring!E:E, G1299) &gt; 0, COUNTIF(Monitoring!H:H, G1299) &gt; 0), "yes", "no")</f>
        <v>yes</v>
      </c>
      <c r="K1299" s="81" t="str">
        <f t="shared" si="150"/>
        <v>Z:\FAIR_Device_data\Experiment_AugSep_2023\Video_captures\FAIR-D4\Camera1\2023-08-28\FAIR-D4_2023-08-28_13-02-36.mp4</v>
      </c>
    </row>
    <row r="1300" spans="1:11" ht="14.25" customHeight="1" x14ac:dyDescent="0.25">
      <c r="A1300" s="5" t="str">
        <f t="shared" si="144"/>
        <v>FAIR-D4</v>
      </c>
      <c r="B1300" s="4">
        <f t="shared" si="145"/>
        <v>45166</v>
      </c>
      <c r="C1300" s="9">
        <f t="shared" si="146"/>
        <v>0.55399305555555556</v>
      </c>
      <c r="D1300" s="9">
        <f t="shared" si="147"/>
        <v>45166.553993055553</v>
      </c>
      <c r="E1300" s="9" t="str">
        <f t="shared" si="149"/>
        <v>2023-08-28</v>
      </c>
      <c r="F1300" s="10" t="s">
        <v>2743</v>
      </c>
      <c r="G1300" s="10" t="str">
        <f t="shared" si="148"/>
        <v>FAIR-D4_2023-08-28_13-17-45</v>
      </c>
      <c r="H1300" s="10">
        <v>15.568</v>
      </c>
      <c r="I1300" s="6">
        <v>27729045</v>
      </c>
      <c r="J1300" s="6" t="str">
        <f>IF(OR(COUNTIF(Monitoring!E:E, G1300) &gt; 0, COUNTIF(Monitoring!H:H, G1300) &gt; 0), "yes", "no")</f>
        <v>yes</v>
      </c>
      <c r="K1300" s="81" t="str">
        <f t="shared" si="150"/>
        <v>Z:\FAIR_Device_data\Experiment_AugSep_2023\Video_captures\FAIR-D4\Camera1\2023-08-28\FAIR-D4_2023-08-28_13-17-45.mp4</v>
      </c>
    </row>
    <row r="1301" spans="1:11" ht="14.25" customHeight="1" x14ac:dyDescent="0.25">
      <c r="A1301" s="5" t="str">
        <f t="shared" si="144"/>
        <v>FAIR-D4</v>
      </c>
      <c r="B1301" s="4">
        <f t="shared" si="145"/>
        <v>45166</v>
      </c>
      <c r="C1301" s="9">
        <f t="shared" si="146"/>
        <v>0.55530092592592595</v>
      </c>
      <c r="D1301" s="9">
        <f t="shared" si="147"/>
        <v>45166.555300925924</v>
      </c>
      <c r="E1301" s="9" t="str">
        <f t="shared" si="149"/>
        <v>2023-08-28</v>
      </c>
      <c r="F1301" s="10" t="s">
        <v>2744</v>
      </c>
      <c r="G1301" s="10" t="str">
        <f t="shared" si="148"/>
        <v>FAIR-D4_2023-08-28_13-19-38</v>
      </c>
      <c r="H1301" s="10">
        <v>110.066</v>
      </c>
      <c r="I1301" s="6">
        <v>205459447</v>
      </c>
      <c r="J1301" s="6" t="str">
        <f>IF(OR(COUNTIF(Monitoring!E:E, G1301) &gt; 0, COUNTIF(Monitoring!H:H, G1301) &gt; 0), "yes", "no")</f>
        <v>yes</v>
      </c>
      <c r="K1301" s="81" t="str">
        <f t="shared" si="150"/>
        <v>Z:\FAIR_Device_data\Experiment_AugSep_2023\Video_captures\FAIR-D4\Camera1\2023-08-28\FAIR-D4_2023-08-28_13-19-38.mp4</v>
      </c>
    </row>
    <row r="1302" spans="1:11" ht="14.25" customHeight="1" x14ac:dyDescent="0.25">
      <c r="A1302" s="5" t="str">
        <f t="shared" si="144"/>
        <v>FAIR-D4</v>
      </c>
      <c r="B1302" s="4">
        <f t="shared" si="145"/>
        <v>45166</v>
      </c>
      <c r="C1302" s="9">
        <f t="shared" si="146"/>
        <v>0.58282407407407411</v>
      </c>
      <c r="D1302" s="9">
        <f t="shared" si="147"/>
        <v>45166.582824074074</v>
      </c>
      <c r="E1302" s="9" t="str">
        <f t="shared" si="149"/>
        <v>2023-08-28</v>
      </c>
      <c r="F1302" s="10" t="s">
        <v>2745</v>
      </c>
      <c r="G1302" s="10" t="str">
        <f t="shared" si="148"/>
        <v>FAIR-D4_2023-08-28_13-59-16</v>
      </c>
      <c r="H1302" s="10">
        <v>23.94</v>
      </c>
      <c r="I1302" s="6">
        <v>40700458</v>
      </c>
      <c r="J1302" s="6" t="str">
        <f>IF(OR(COUNTIF(Monitoring!E:E, G1302) &gt; 0, COUNTIF(Monitoring!H:H, G1302) &gt; 0), "yes", "no")</f>
        <v>yes</v>
      </c>
      <c r="K1302" s="81" t="str">
        <f t="shared" si="150"/>
        <v>Z:\FAIR_Device_data\Experiment_AugSep_2023\Video_captures\FAIR-D4\Camera1\2023-08-28\FAIR-D4_2023-08-28_13-59-16.mp4</v>
      </c>
    </row>
    <row r="1303" spans="1:11" ht="14.25" customHeight="1" x14ac:dyDescent="0.25">
      <c r="A1303" s="5" t="str">
        <f t="shared" si="144"/>
        <v>FAIR-D4</v>
      </c>
      <c r="B1303" s="4">
        <f t="shared" si="145"/>
        <v>45166</v>
      </c>
      <c r="C1303" s="9">
        <f t="shared" si="146"/>
        <v>0.64208333333333334</v>
      </c>
      <c r="D1303" s="9">
        <f t="shared" si="147"/>
        <v>45166.642083333332</v>
      </c>
      <c r="E1303" s="9" t="str">
        <f t="shared" si="149"/>
        <v>2023-08-28</v>
      </c>
      <c r="F1303" s="10" t="s">
        <v>2746</v>
      </c>
      <c r="G1303" s="10" t="str">
        <f t="shared" si="148"/>
        <v>FAIR-D4_2023-08-28_15-24-36</v>
      </c>
      <c r="H1303" s="10">
        <v>56.325000000000003</v>
      </c>
      <c r="I1303" s="6">
        <v>101867886</v>
      </c>
      <c r="J1303" s="6" t="str">
        <f>IF(OR(COUNTIF(Monitoring!E:E, G1303) &gt; 0, COUNTIF(Monitoring!H:H, G1303) &gt; 0), "yes", "no")</f>
        <v>yes</v>
      </c>
      <c r="K1303" s="81" t="str">
        <f t="shared" si="150"/>
        <v>Z:\FAIR_Device_data\Experiment_AugSep_2023\Video_captures\FAIR-D4\Camera1\2023-08-28\FAIR-D4_2023-08-28_15-24-36.mp4</v>
      </c>
    </row>
    <row r="1304" spans="1:11" ht="14.25" customHeight="1" x14ac:dyDescent="0.25">
      <c r="A1304" s="5" t="str">
        <f t="shared" si="144"/>
        <v>FAIR-D4</v>
      </c>
      <c r="B1304" s="4">
        <f t="shared" si="145"/>
        <v>45166</v>
      </c>
      <c r="C1304" s="9">
        <f t="shared" si="146"/>
        <v>0.67519675925925926</v>
      </c>
      <c r="D1304" s="9">
        <f t="shared" si="147"/>
        <v>45166.675196759257</v>
      </c>
      <c r="E1304" s="9" t="str">
        <f t="shared" si="149"/>
        <v>2023-08-28</v>
      </c>
      <c r="F1304" s="10" t="s">
        <v>2747</v>
      </c>
      <c r="G1304" s="10" t="str">
        <f t="shared" si="148"/>
        <v>FAIR-D4_2023-08-28_16-12-17</v>
      </c>
      <c r="H1304" s="10">
        <v>13.093</v>
      </c>
      <c r="I1304" s="6">
        <v>21763789</v>
      </c>
      <c r="J1304" s="6" t="str">
        <f>IF(OR(COUNTIF(Monitoring!E:E, G1304) &gt; 0, COUNTIF(Monitoring!H:H, G1304) &gt; 0), "yes", "no")</f>
        <v>yes</v>
      </c>
      <c r="K1304" s="81" t="str">
        <f t="shared" si="150"/>
        <v>Z:\FAIR_Device_data\Experiment_AugSep_2023\Video_captures\FAIR-D4\Camera1\2023-08-28\FAIR-D4_2023-08-28_16-12-17.mp4</v>
      </c>
    </row>
    <row r="1305" spans="1:11" ht="14.25" customHeight="1" x14ac:dyDescent="0.25">
      <c r="A1305" s="5" t="str">
        <f t="shared" si="144"/>
        <v>FAIR-D4</v>
      </c>
      <c r="B1305" s="4">
        <f t="shared" si="145"/>
        <v>45167</v>
      </c>
      <c r="C1305" s="9">
        <f t="shared" si="146"/>
        <v>0.31667824074074075</v>
      </c>
      <c r="D1305" s="9">
        <f t="shared" si="147"/>
        <v>45167.316678240742</v>
      </c>
      <c r="E1305" s="9" t="str">
        <f t="shared" si="149"/>
        <v>2023-08-29</v>
      </c>
      <c r="F1305" s="10" t="s">
        <v>2748</v>
      </c>
      <c r="G1305" s="10" t="str">
        <f t="shared" si="148"/>
        <v>FAIR-D4_2023-08-29_07-36-01</v>
      </c>
      <c r="H1305" s="10">
        <v>14.935</v>
      </c>
      <c r="I1305" s="6">
        <v>26810700</v>
      </c>
      <c r="J1305" s="6" t="str">
        <f>IF(OR(COUNTIF(Monitoring!E:E, G1305) &gt; 0, COUNTIF(Monitoring!H:H, G1305) &gt; 0), "yes", "no")</f>
        <v>yes</v>
      </c>
      <c r="K1305" s="81" t="str">
        <f t="shared" si="150"/>
        <v>Z:\FAIR_Device_data\Experiment_AugSep_2023\Video_captures\FAIR-D4\Camera1\2023-08-29\FAIR-D4_2023-08-29_07-36-01.mp4</v>
      </c>
    </row>
    <row r="1306" spans="1:11" ht="14.25" customHeight="1" x14ac:dyDescent="0.25">
      <c r="A1306" s="5" t="str">
        <f t="shared" si="144"/>
        <v>FAIR-D4</v>
      </c>
      <c r="B1306" s="4">
        <f t="shared" si="145"/>
        <v>45167</v>
      </c>
      <c r="C1306" s="9">
        <f t="shared" si="146"/>
        <v>0.31724537037037037</v>
      </c>
      <c r="D1306" s="9">
        <f t="shared" si="147"/>
        <v>45167.317245370374</v>
      </c>
      <c r="E1306" s="9" t="str">
        <f t="shared" si="149"/>
        <v>2023-08-29</v>
      </c>
      <c r="F1306" s="10" t="s">
        <v>2749</v>
      </c>
      <c r="G1306" s="10" t="str">
        <f t="shared" si="148"/>
        <v>FAIR-D4_2023-08-29_07-36-50</v>
      </c>
      <c r="H1306" s="10">
        <v>17.428000000000001</v>
      </c>
      <c r="I1306" s="6">
        <v>30355357</v>
      </c>
      <c r="J1306" s="6" t="str">
        <f>IF(OR(COUNTIF(Monitoring!E:E, G1306) &gt; 0, COUNTIF(Monitoring!H:H, G1306) &gt; 0), "yes", "no")</f>
        <v>no</v>
      </c>
      <c r="K1306" s="81" t="str">
        <f t="shared" si="150"/>
        <v>Z:\FAIR_Device_data\Experiment_AugSep_2023\Video_captures\FAIR-D4\Camera1\2023-08-29\FAIR-D4_2023-08-29_07-36-50.mp4</v>
      </c>
    </row>
    <row r="1307" spans="1:11" ht="14.25" customHeight="1" x14ac:dyDescent="0.25">
      <c r="A1307" s="5" t="str">
        <f t="shared" si="144"/>
        <v>FAIR-D4</v>
      </c>
      <c r="B1307" s="4">
        <f t="shared" si="145"/>
        <v>45167</v>
      </c>
      <c r="C1307" s="9">
        <f t="shared" si="146"/>
        <v>0.32273148148148151</v>
      </c>
      <c r="D1307" s="9">
        <f t="shared" si="147"/>
        <v>45167.322731481479</v>
      </c>
      <c r="E1307" s="9" t="str">
        <f t="shared" si="149"/>
        <v>2023-08-29</v>
      </c>
      <c r="F1307" s="10" t="s">
        <v>2750</v>
      </c>
      <c r="G1307" s="10" t="str">
        <f t="shared" si="148"/>
        <v>FAIR-D4_2023-08-29_07-44-44</v>
      </c>
      <c r="H1307" s="10">
        <v>45.353999999999999</v>
      </c>
      <c r="I1307" s="6">
        <v>86459775</v>
      </c>
      <c r="J1307" s="6" t="str">
        <f>IF(OR(COUNTIF(Monitoring!E:E, G1307) &gt; 0, COUNTIF(Monitoring!H:H, G1307) &gt; 0), "yes", "no")</f>
        <v>yes</v>
      </c>
      <c r="K1307" s="81" t="str">
        <f t="shared" si="150"/>
        <v>Z:\FAIR_Device_data\Experiment_AugSep_2023\Video_captures\FAIR-D4\Camera1\2023-08-29\FAIR-D4_2023-08-29_07-44-44.mp4</v>
      </c>
    </row>
    <row r="1308" spans="1:11" ht="14.25" customHeight="1" x14ac:dyDescent="0.25">
      <c r="A1308" s="5" t="str">
        <f t="shared" si="144"/>
        <v>FAIR-D4</v>
      </c>
      <c r="B1308" s="4">
        <f t="shared" si="145"/>
        <v>45167</v>
      </c>
      <c r="C1308" s="9">
        <f t="shared" si="146"/>
        <v>0.47887731481481483</v>
      </c>
      <c r="D1308" s="9">
        <f t="shared" si="147"/>
        <v>45167.478877314818</v>
      </c>
      <c r="E1308" s="9" t="str">
        <f t="shared" si="149"/>
        <v>2023-08-29</v>
      </c>
      <c r="F1308" s="10" t="s">
        <v>2751</v>
      </c>
      <c r="G1308" s="10" t="str">
        <f t="shared" si="148"/>
        <v>FAIR-D4_2023-08-29_11-29-35</v>
      </c>
      <c r="H1308" s="10">
        <v>11.818</v>
      </c>
      <c r="I1308" s="6">
        <v>18964231</v>
      </c>
      <c r="J1308" s="6" t="str">
        <f>IF(OR(COUNTIF(Monitoring!E:E, G1308) &gt; 0, COUNTIF(Monitoring!H:H, G1308) &gt; 0), "yes", "no")</f>
        <v>yes</v>
      </c>
      <c r="K1308" s="81" t="str">
        <f t="shared" si="150"/>
        <v>Z:\FAIR_Device_data\Experiment_AugSep_2023\Video_captures\FAIR-D4\Camera1\2023-08-29\FAIR-D4_2023-08-29_11-29-35.mp4</v>
      </c>
    </row>
    <row r="1309" spans="1:11" ht="14.25" customHeight="1" x14ac:dyDescent="0.25">
      <c r="A1309" s="5" t="str">
        <f t="shared" si="144"/>
        <v>FAIR-D4</v>
      </c>
      <c r="B1309" s="4">
        <f t="shared" si="145"/>
        <v>45167</v>
      </c>
      <c r="C1309" s="9">
        <f t="shared" si="146"/>
        <v>0.47962962962962963</v>
      </c>
      <c r="D1309" s="9">
        <f t="shared" si="147"/>
        <v>45167.479629629626</v>
      </c>
      <c r="E1309" s="9" t="str">
        <f t="shared" si="149"/>
        <v>2023-08-29</v>
      </c>
      <c r="F1309" s="10" t="s">
        <v>2752</v>
      </c>
      <c r="G1309" s="10" t="str">
        <f t="shared" si="148"/>
        <v>FAIR-D4_2023-08-29_11-30-40</v>
      </c>
      <c r="H1309" s="10">
        <v>18.369</v>
      </c>
      <c r="I1309" s="6">
        <v>32571090</v>
      </c>
      <c r="J1309" s="6" t="str">
        <f>IF(OR(COUNTIF(Monitoring!E:E, G1309) &gt; 0, COUNTIF(Monitoring!H:H, G1309) &gt; 0), "yes", "no")</f>
        <v>no</v>
      </c>
      <c r="K1309" s="81" t="str">
        <f t="shared" si="150"/>
        <v>Z:\FAIR_Device_data\Experiment_AugSep_2023\Video_captures\FAIR-D4\Camera1\2023-08-29\FAIR-D4_2023-08-29_11-30-40.mp4</v>
      </c>
    </row>
    <row r="1310" spans="1:11" ht="14.25" customHeight="1" x14ac:dyDescent="0.25">
      <c r="A1310" s="5" t="str">
        <f t="shared" si="144"/>
        <v>FAIR-D4</v>
      </c>
      <c r="B1310" s="4">
        <f t="shared" si="145"/>
        <v>45167</v>
      </c>
      <c r="C1310" s="9">
        <f t="shared" si="146"/>
        <v>0.48249999999999998</v>
      </c>
      <c r="D1310" s="9">
        <f t="shared" si="147"/>
        <v>45167.482499999998</v>
      </c>
      <c r="E1310" s="9" t="str">
        <f t="shared" si="149"/>
        <v>2023-08-29</v>
      </c>
      <c r="F1310" s="10" t="s">
        <v>2753</v>
      </c>
      <c r="G1310" s="10" t="str">
        <f t="shared" si="148"/>
        <v>FAIR-D4_2023-08-29_11-34-48</v>
      </c>
      <c r="H1310" s="10">
        <v>13.712999999999999</v>
      </c>
      <c r="I1310" s="6">
        <v>22428968</v>
      </c>
      <c r="J1310" s="6" t="str">
        <f>IF(OR(COUNTIF(Monitoring!E:E, G1310) &gt; 0, COUNTIF(Monitoring!H:H, G1310) &gt; 0), "yes", "no")</f>
        <v>yes</v>
      </c>
      <c r="K1310" s="81" t="str">
        <f t="shared" si="150"/>
        <v>Z:\FAIR_Device_data\Experiment_AugSep_2023\Video_captures\FAIR-D4\Camera1\2023-08-29\FAIR-D4_2023-08-29_11-34-48.mp4</v>
      </c>
    </row>
    <row r="1311" spans="1:11" ht="14.25" customHeight="1" x14ac:dyDescent="0.25">
      <c r="A1311" s="5" t="str">
        <f t="shared" si="144"/>
        <v>FAIR-D4</v>
      </c>
      <c r="B1311" s="4">
        <f t="shared" si="145"/>
        <v>45167</v>
      </c>
      <c r="C1311" s="9">
        <f t="shared" si="146"/>
        <v>0.50150462962962961</v>
      </c>
      <c r="D1311" s="9">
        <f t="shared" si="147"/>
        <v>45167.501504629632</v>
      </c>
      <c r="E1311" s="9" t="str">
        <f t="shared" si="149"/>
        <v>2023-08-29</v>
      </c>
      <c r="F1311" s="10" t="s">
        <v>2754</v>
      </c>
      <c r="G1311" s="10" t="str">
        <f t="shared" si="148"/>
        <v>FAIR-D4_2023-08-29_12-02-10</v>
      </c>
      <c r="H1311" s="10">
        <v>31.483000000000001</v>
      </c>
      <c r="I1311" s="6">
        <v>55379289</v>
      </c>
      <c r="J1311" s="6" t="str">
        <f>IF(OR(COUNTIF(Monitoring!E:E, G1311) &gt; 0, COUNTIF(Monitoring!H:H, G1311) &gt; 0), "yes", "no")</f>
        <v>yes</v>
      </c>
      <c r="K1311" s="81" t="str">
        <f t="shared" si="150"/>
        <v>Z:\FAIR_Device_data\Experiment_AugSep_2023\Video_captures\FAIR-D4\Camera1\2023-08-29\FAIR-D4_2023-08-29_12-02-10.mp4</v>
      </c>
    </row>
    <row r="1312" spans="1:11" ht="14.25" customHeight="1" x14ac:dyDescent="0.25">
      <c r="A1312" s="5" t="str">
        <f t="shared" si="144"/>
        <v>FAIR-D4</v>
      </c>
      <c r="B1312" s="4">
        <f t="shared" si="145"/>
        <v>45167</v>
      </c>
      <c r="C1312" s="9">
        <f t="shared" si="146"/>
        <v>0.50233796296296296</v>
      </c>
      <c r="D1312" s="9">
        <f t="shared" si="147"/>
        <v>45167.502337962964</v>
      </c>
      <c r="E1312" s="9" t="str">
        <f t="shared" si="149"/>
        <v>2023-08-29</v>
      </c>
      <c r="F1312" s="10" t="s">
        <v>2755</v>
      </c>
      <c r="G1312" s="10" t="str">
        <f t="shared" si="148"/>
        <v>FAIR-D4_2023-08-29_12-03-22</v>
      </c>
      <c r="H1312" s="10">
        <v>12.416</v>
      </c>
      <c r="I1312" s="6">
        <v>21601907</v>
      </c>
      <c r="J1312" s="6" t="str">
        <f>IF(OR(COUNTIF(Monitoring!E:E, G1312) &gt; 0, COUNTIF(Monitoring!H:H, G1312) &gt; 0), "yes", "no")</f>
        <v>yes</v>
      </c>
      <c r="K1312" s="81" t="str">
        <f t="shared" si="150"/>
        <v>Z:\FAIR_Device_data\Experiment_AugSep_2023\Video_captures\FAIR-D4\Camera1\2023-08-29\FAIR-D4_2023-08-29_12-03-22.mp4</v>
      </c>
    </row>
    <row r="1313" spans="1:11" ht="14.25" customHeight="1" x14ac:dyDescent="0.25">
      <c r="A1313" s="5" t="str">
        <f t="shared" si="144"/>
        <v>FAIR-D4</v>
      </c>
      <c r="B1313" s="4">
        <f t="shared" si="145"/>
        <v>45167</v>
      </c>
      <c r="C1313" s="9">
        <f t="shared" si="146"/>
        <v>0.54083333333333339</v>
      </c>
      <c r="D1313" s="9">
        <f t="shared" si="147"/>
        <v>45167.540833333333</v>
      </c>
      <c r="E1313" s="9" t="str">
        <f t="shared" si="149"/>
        <v>2023-08-29</v>
      </c>
      <c r="F1313" s="10" t="s">
        <v>2756</v>
      </c>
      <c r="G1313" s="10" t="str">
        <f t="shared" si="148"/>
        <v>FAIR-D4_2023-08-29_12-58-48</v>
      </c>
      <c r="H1313" s="10">
        <v>73.475999999999999</v>
      </c>
      <c r="I1313" s="6">
        <v>134000116</v>
      </c>
      <c r="J1313" s="6" t="str">
        <f>IF(OR(COUNTIF(Monitoring!E:E, G1313) &gt; 0, COUNTIF(Monitoring!H:H, G1313) &gt; 0), "yes", "no")</f>
        <v>yes</v>
      </c>
      <c r="K1313" s="81" t="str">
        <f t="shared" si="150"/>
        <v>Z:\FAIR_Device_data\Experiment_AugSep_2023\Video_captures\FAIR-D4\Camera1\2023-08-29\FAIR-D4_2023-08-29_12-58-48.mp4</v>
      </c>
    </row>
    <row r="1314" spans="1:11" ht="14.25" customHeight="1" x14ac:dyDescent="0.25">
      <c r="A1314" s="5" t="str">
        <f t="shared" si="144"/>
        <v>FAIR-D4</v>
      </c>
      <c r="B1314" s="4">
        <f t="shared" si="145"/>
        <v>45167</v>
      </c>
      <c r="C1314" s="9">
        <f t="shared" si="146"/>
        <v>0.54238425925925926</v>
      </c>
      <c r="D1314" s="9">
        <f t="shared" si="147"/>
        <v>45167.542384259257</v>
      </c>
      <c r="E1314" s="9" t="str">
        <f t="shared" si="149"/>
        <v>2023-08-29</v>
      </c>
      <c r="F1314" s="10" t="s">
        <v>2757</v>
      </c>
      <c r="G1314" s="10" t="str">
        <f t="shared" si="148"/>
        <v>FAIR-D4_2023-08-29_13-01-02</v>
      </c>
      <c r="H1314" s="10">
        <v>44.314</v>
      </c>
      <c r="I1314" s="6">
        <v>81113530</v>
      </c>
      <c r="J1314" s="6" t="str">
        <f>IF(OR(COUNTIF(Monitoring!E:E, G1314) &gt; 0, COUNTIF(Monitoring!H:H, G1314) &gt; 0), "yes", "no")</f>
        <v>yes</v>
      </c>
      <c r="K1314" s="81" t="str">
        <f t="shared" si="150"/>
        <v>Z:\FAIR_Device_data\Experiment_AugSep_2023\Video_captures\FAIR-D4\Camera1\2023-08-29\FAIR-D4_2023-08-29_13-01-02.mp4</v>
      </c>
    </row>
    <row r="1315" spans="1:11" ht="14.25" customHeight="1" x14ac:dyDescent="0.25">
      <c r="A1315" s="5" t="str">
        <f t="shared" si="144"/>
        <v>FAIR-D4</v>
      </c>
      <c r="B1315" s="4">
        <f t="shared" si="145"/>
        <v>45167</v>
      </c>
      <c r="C1315" s="9">
        <f t="shared" si="146"/>
        <v>0.57214120370370369</v>
      </c>
      <c r="D1315" s="9">
        <f t="shared" si="147"/>
        <v>45167.572141203702</v>
      </c>
      <c r="E1315" s="9" t="str">
        <f t="shared" si="149"/>
        <v>2023-08-29</v>
      </c>
      <c r="F1315" s="10" t="s">
        <v>2758</v>
      </c>
      <c r="G1315" s="10" t="str">
        <f t="shared" si="148"/>
        <v>FAIR-D4_2023-08-29_13-43-53</v>
      </c>
      <c r="H1315" s="10">
        <v>17.826000000000001</v>
      </c>
      <c r="I1315" s="6">
        <v>32769318</v>
      </c>
      <c r="J1315" s="6" t="str">
        <f>IF(OR(COUNTIF(Monitoring!E:E, G1315) &gt; 0, COUNTIF(Monitoring!H:H, G1315) &gt; 0), "yes", "no")</f>
        <v>yes</v>
      </c>
      <c r="K1315" s="81" t="str">
        <f t="shared" si="150"/>
        <v>Z:\FAIR_Device_data\Experiment_AugSep_2023\Video_captures\FAIR-D4\Camera1\2023-08-29\FAIR-D4_2023-08-29_13-43-53.mp4</v>
      </c>
    </row>
    <row r="1316" spans="1:11" ht="14.25" customHeight="1" x14ac:dyDescent="0.25">
      <c r="A1316" s="5" t="str">
        <f t="shared" si="144"/>
        <v>FAIR-D4</v>
      </c>
      <c r="B1316" s="4">
        <f t="shared" si="145"/>
        <v>45167</v>
      </c>
      <c r="C1316" s="9">
        <f t="shared" si="146"/>
        <v>0.58237268518518515</v>
      </c>
      <c r="D1316" s="9">
        <f t="shared" si="147"/>
        <v>45167.582372685189</v>
      </c>
      <c r="E1316" s="9" t="str">
        <f t="shared" si="149"/>
        <v>2023-08-29</v>
      </c>
      <c r="F1316" s="10" t="s">
        <v>2759</v>
      </c>
      <c r="G1316" s="10" t="str">
        <f t="shared" si="148"/>
        <v>FAIR-D4_2023-08-29_13-58-37</v>
      </c>
      <c r="H1316" s="10">
        <v>71.614999999999995</v>
      </c>
      <c r="I1316" s="6">
        <v>129786540</v>
      </c>
      <c r="J1316" s="6" t="str">
        <f>IF(OR(COUNTIF(Monitoring!E:E, G1316) &gt; 0, COUNTIF(Monitoring!H:H, G1316) &gt; 0), "yes", "no")</f>
        <v>yes</v>
      </c>
      <c r="K1316" s="81" t="str">
        <f t="shared" si="150"/>
        <v>Z:\FAIR_Device_data\Experiment_AugSep_2023\Video_captures\FAIR-D4\Camera1\2023-08-29\FAIR-D4_2023-08-29_13-58-37.mp4</v>
      </c>
    </row>
    <row r="1317" spans="1:11" ht="14.25" customHeight="1" x14ac:dyDescent="0.25">
      <c r="A1317" s="5" t="str">
        <f t="shared" si="144"/>
        <v>FAIR-D4</v>
      </c>
      <c r="B1317" s="4">
        <f t="shared" si="145"/>
        <v>45167</v>
      </c>
      <c r="C1317" s="9">
        <f t="shared" si="146"/>
        <v>0.60170138888888891</v>
      </c>
      <c r="D1317" s="9">
        <f t="shared" si="147"/>
        <v>45167.601701388892</v>
      </c>
      <c r="E1317" s="9" t="str">
        <f t="shared" si="149"/>
        <v>2023-08-29</v>
      </c>
      <c r="F1317" s="10" t="s">
        <v>2760</v>
      </c>
      <c r="G1317" s="10" t="str">
        <f t="shared" si="148"/>
        <v>FAIR-D4_2023-08-29_14-26-27</v>
      </c>
      <c r="H1317" s="10">
        <v>26.431999999999999</v>
      </c>
      <c r="I1317" s="6">
        <v>48706751</v>
      </c>
      <c r="J1317" s="6" t="str">
        <f>IF(OR(COUNTIF(Monitoring!E:E, G1317) &gt; 0, COUNTIF(Monitoring!H:H, G1317) &gt; 0), "yes", "no")</f>
        <v>yes</v>
      </c>
      <c r="K1317" s="81" t="str">
        <f t="shared" si="150"/>
        <v>Z:\FAIR_Device_data\Experiment_AugSep_2023\Video_captures\FAIR-D4\Camera1\2023-08-29\FAIR-D4_2023-08-29_14-26-27.mp4</v>
      </c>
    </row>
    <row r="1318" spans="1:11" ht="14.25" customHeight="1" x14ac:dyDescent="0.25">
      <c r="A1318" s="5" t="str">
        <f t="shared" si="144"/>
        <v>FAIR-D4</v>
      </c>
      <c r="B1318" s="4">
        <f t="shared" si="145"/>
        <v>45167</v>
      </c>
      <c r="C1318" s="9">
        <f t="shared" si="146"/>
        <v>0.60343749999999996</v>
      </c>
      <c r="D1318" s="9">
        <f t="shared" si="147"/>
        <v>45167.603437500002</v>
      </c>
      <c r="E1318" s="9" t="str">
        <f t="shared" si="149"/>
        <v>2023-08-29</v>
      </c>
      <c r="F1318" s="10" t="s">
        <v>2761</v>
      </c>
      <c r="G1318" s="10" t="str">
        <f t="shared" si="148"/>
        <v>FAIR-D4_2023-08-29_14-28-57</v>
      </c>
      <c r="H1318" s="10">
        <v>11.776</v>
      </c>
      <c r="I1318" s="6">
        <v>19500002</v>
      </c>
      <c r="J1318" s="6" t="str">
        <f>IF(OR(COUNTIF(Monitoring!E:E, G1318) &gt; 0, COUNTIF(Monitoring!H:H, G1318) &gt; 0), "yes", "no")</f>
        <v>yes</v>
      </c>
      <c r="K1318" s="81" t="str">
        <f t="shared" si="150"/>
        <v>Z:\FAIR_Device_data\Experiment_AugSep_2023\Video_captures\FAIR-D4\Camera1\2023-08-29\FAIR-D4_2023-08-29_14-28-57.mp4</v>
      </c>
    </row>
    <row r="1319" spans="1:11" ht="14.25" customHeight="1" x14ac:dyDescent="0.25">
      <c r="A1319" s="5" t="str">
        <f t="shared" si="144"/>
        <v>FAIR-D4</v>
      </c>
      <c r="B1319" s="4">
        <f t="shared" si="145"/>
        <v>45167</v>
      </c>
      <c r="C1319" s="9">
        <f t="shared" si="146"/>
        <v>0.60608796296296297</v>
      </c>
      <c r="D1319" s="9">
        <f t="shared" si="147"/>
        <v>45167.606087962966</v>
      </c>
      <c r="E1319" s="9" t="str">
        <f t="shared" si="149"/>
        <v>2023-08-29</v>
      </c>
      <c r="F1319" s="10" t="s">
        <v>2762</v>
      </c>
      <c r="G1319" s="10" t="str">
        <f t="shared" si="148"/>
        <v>FAIR-D4_2023-08-29_14-32-46</v>
      </c>
      <c r="H1319" s="10">
        <v>68.48</v>
      </c>
      <c r="I1319" s="6">
        <v>126539884</v>
      </c>
      <c r="J1319" s="6" t="str">
        <f>IF(OR(COUNTIF(Monitoring!E:E, G1319) &gt; 0, COUNTIF(Monitoring!H:H, G1319) &gt; 0), "yes", "no")</f>
        <v>yes</v>
      </c>
      <c r="K1319" s="81" t="str">
        <f t="shared" si="150"/>
        <v>Z:\FAIR_Device_data\Experiment_AugSep_2023\Video_captures\FAIR-D4\Camera1\2023-08-29\FAIR-D4_2023-08-29_14-32-46.mp4</v>
      </c>
    </row>
    <row r="1320" spans="1:11" ht="14.25" customHeight="1" x14ac:dyDescent="0.25">
      <c r="A1320" s="5" t="str">
        <f t="shared" si="144"/>
        <v>FAIR-D4</v>
      </c>
      <c r="B1320" s="4">
        <f t="shared" si="145"/>
        <v>45167</v>
      </c>
      <c r="C1320" s="9">
        <f t="shared" si="146"/>
        <v>0.61462962962962964</v>
      </c>
      <c r="D1320" s="9">
        <f t="shared" si="147"/>
        <v>45167.614629629628</v>
      </c>
      <c r="E1320" s="9" t="str">
        <f t="shared" si="149"/>
        <v>2023-08-29</v>
      </c>
      <c r="F1320" s="10" t="s">
        <v>2763</v>
      </c>
      <c r="G1320" s="10" t="str">
        <f t="shared" si="148"/>
        <v>FAIR-D4_2023-08-29_14-45-04</v>
      </c>
      <c r="H1320" s="10">
        <v>27.573</v>
      </c>
      <c r="I1320" s="6">
        <v>51430154</v>
      </c>
      <c r="J1320" s="6" t="str">
        <f>IF(OR(COUNTIF(Monitoring!E:E, G1320) &gt; 0, COUNTIF(Monitoring!H:H, G1320) &gt; 0), "yes", "no")</f>
        <v>yes</v>
      </c>
      <c r="K1320" s="81" t="str">
        <f t="shared" si="150"/>
        <v>Z:\FAIR_Device_data\Experiment_AugSep_2023\Video_captures\FAIR-D4\Camera1\2023-08-29\FAIR-D4_2023-08-29_14-45-04.mp4</v>
      </c>
    </row>
    <row r="1321" spans="1:11" ht="14.25" customHeight="1" x14ac:dyDescent="0.25">
      <c r="A1321" s="5" t="str">
        <f t="shared" si="144"/>
        <v>FAIR-D4</v>
      </c>
      <c r="B1321" s="4">
        <f t="shared" si="145"/>
        <v>45167</v>
      </c>
      <c r="C1321" s="9">
        <f t="shared" si="146"/>
        <v>0.65290509259259255</v>
      </c>
      <c r="D1321" s="9">
        <f t="shared" si="147"/>
        <v>45167.652905092589</v>
      </c>
      <c r="E1321" s="9" t="str">
        <f t="shared" si="149"/>
        <v>2023-08-29</v>
      </c>
      <c r="F1321" s="10" t="s">
        <v>2764</v>
      </c>
      <c r="G1321" s="10" t="str">
        <f t="shared" si="148"/>
        <v>FAIR-D4_2023-08-29_15-40-11</v>
      </c>
      <c r="H1321" s="10">
        <v>58.052</v>
      </c>
      <c r="I1321" s="6">
        <v>108087586</v>
      </c>
      <c r="J1321" s="6" t="str">
        <f>IF(OR(COUNTIF(Monitoring!E:E, G1321) &gt; 0, COUNTIF(Monitoring!H:H, G1321) &gt; 0), "yes", "no")</f>
        <v>yes</v>
      </c>
      <c r="K1321" s="81" t="str">
        <f t="shared" si="150"/>
        <v>Z:\FAIR_Device_data\Experiment_AugSep_2023\Video_captures\FAIR-D4\Camera1\2023-08-29\FAIR-D4_2023-08-29_15-40-11.mp4</v>
      </c>
    </row>
    <row r="1322" spans="1:11" ht="14.25" customHeight="1" x14ac:dyDescent="0.25">
      <c r="A1322" s="5" t="str">
        <f t="shared" si="144"/>
        <v>FAIR-D4</v>
      </c>
      <c r="B1322" s="4">
        <f t="shared" si="145"/>
        <v>45167</v>
      </c>
      <c r="C1322" s="9">
        <f t="shared" si="146"/>
        <v>0.66070601851851851</v>
      </c>
      <c r="D1322" s="9">
        <f t="shared" si="147"/>
        <v>45167.66070601852</v>
      </c>
      <c r="E1322" s="9" t="str">
        <f t="shared" si="149"/>
        <v>2023-08-29</v>
      </c>
      <c r="F1322" s="10" t="s">
        <v>2765</v>
      </c>
      <c r="G1322" s="10" t="str">
        <f t="shared" si="148"/>
        <v>FAIR-D4_2023-08-29_15-51-25</v>
      </c>
      <c r="H1322" s="10">
        <v>32.508000000000003</v>
      </c>
      <c r="I1322" s="6">
        <v>62616543</v>
      </c>
      <c r="J1322" s="6" t="str">
        <f>IF(OR(COUNTIF(Monitoring!E:E, G1322) &gt; 0, COUNTIF(Monitoring!H:H, G1322) &gt; 0), "yes", "no")</f>
        <v>yes</v>
      </c>
      <c r="K1322" s="81" t="str">
        <f t="shared" si="150"/>
        <v>Z:\FAIR_Device_data\Experiment_AugSep_2023\Video_captures\FAIR-D4\Camera1\2023-08-29\FAIR-D4_2023-08-29_15-51-25.mp4</v>
      </c>
    </row>
    <row r="1323" spans="1:11" ht="14.25" customHeight="1" x14ac:dyDescent="0.25">
      <c r="A1323" s="5" t="str">
        <f t="shared" si="144"/>
        <v>FAIR-D4</v>
      </c>
      <c r="B1323" s="4">
        <f t="shared" si="145"/>
        <v>45167</v>
      </c>
      <c r="C1323" s="9">
        <f t="shared" si="146"/>
        <v>0.6822569444444444</v>
      </c>
      <c r="D1323" s="9">
        <f t="shared" si="147"/>
        <v>45167.682256944441</v>
      </c>
      <c r="E1323" s="9" t="str">
        <f t="shared" si="149"/>
        <v>2023-08-29</v>
      </c>
      <c r="F1323" s="10" t="s">
        <v>2766</v>
      </c>
      <c r="G1323" s="10" t="str">
        <f t="shared" si="148"/>
        <v>FAIR-D4_2023-08-29_16-22-27</v>
      </c>
      <c r="H1323" s="10">
        <v>17.152000000000001</v>
      </c>
      <c r="I1323" s="6">
        <v>31046860</v>
      </c>
      <c r="J1323" s="6" t="str">
        <f>IF(OR(COUNTIF(Monitoring!E:E, G1323) &gt; 0, COUNTIF(Monitoring!H:H, G1323) &gt; 0), "yes", "no")</f>
        <v>yes</v>
      </c>
      <c r="K1323" s="81" t="str">
        <f t="shared" si="150"/>
        <v>Z:\FAIR_Device_data\Experiment_AugSep_2023\Video_captures\FAIR-D4\Camera1\2023-08-29\FAIR-D4_2023-08-29_16-22-27.mp4</v>
      </c>
    </row>
    <row r="1324" spans="1:11" ht="14.25" customHeight="1" x14ac:dyDescent="0.25">
      <c r="A1324" s="5" t="str">
        <f t="shared" si="144"/>
        <v>FAIR-D4</v>
      </c>
      <c r="B1324" s="4">
        <f t="shared" si="145"/>
        <v>45167</v>
      </c>
      <c r="C1324" s="9">
        <f t="shared" si="146"/>
        <v>0.72343749999999996</v>
      </c>
      <c r="D1324" s="9">
        <f t="shared" si="147"/>
        <v>45167.723437499997</v>
      </c>
      <c r="E1324" s="9" t="str">
        <f t="shared" si="149"/>
        <v>2023-08-29</v>
      </c>
      <c r="F1324" s="10" t="s">
        <v>2767</v>
      </c>
      <c r="G1324" s="10" t="str">
        <f t="shared" si="148"/>
        <v>FAIR-D4_2023-08-29_17-21-45</v>
      </c>
      <c r="H1324" s="10">
        <v>12.153</v>
      </c>
      <c r="I1324" s="6">
        <v>20751389</v>
      </c>
      <c r="J1324" s="6" t="str">
        <f>IF(OR(COUNTIF(Monitoring!E:E, G1324) &gt; 0, COUNTIF(Monitoring!H:H, G1324) &gt; 0), "yes", "no")</f>
        <v>yes</v>
      </c>
      <c r="K1324" s="81" t="str">
        <f t="shared" si="150"/>
        <v>Z:\FAIR_Device_data\Experiment_AugSep_2023\Video_captures\FAIR-D4\Camera1\2023-08-29\FAIR-D4_2023-08-29_17-21-45.mp4</v>
      </c>
    </row>
    <row r="1325" spans="1:11" ht="14.25" customHeight="1" x14ac:dyDescent="0.25">
      <c r="A1325" s="5" t="str">
        <f t="shared" si="144"/>
        <v>FAIR-D4</v>
      </c>
      <c r="B1325" s="4">
        <f t="shared" si="145"/>
        <v>45167</v>
      </c>
      <c r="C1325" s="9">
        <f t="shared" si="146"/>
        <v>0.72398148148148145</v>
      </c>
      <c r="D1325" s="9">
        <f t="shared" si="147"/>
        <v>45167.723981481482</v>
      </c>
      <c r="E1325" s="9" t="str">
        <f t="shared" si="149"/>
        <v>2023-08-29</v>
      </c>
      <c r="F1325" s="10" t="s">
        <v>2768</v>
      </c>
      <c r="G1325" s="10" t="str">
        <f t="shared" si="148"/>
        <v>FAIR-D4_2023-08-29_17-22-32</v>
      </c>
      <c r="H1325" s="10">
        <v>49.17</v>
      </c>
      <c r="I1325" s="6">
        <v>89691283</v>
      </c>
      <c r="J1325" s="6" t="str">
        <f>IF(OR(COUNTIF(Monitoring!E:E, G1325) &gt; 0, COUNTIF(Monitoring!H:H, G1325) &gt; 0), "yes", "no")</f>
        <v>yes</v>
      </c>
      <c r="K1325" s="81" t="str">
        <f t="shared" si="150"/>
        <v>Z:\FAIR_Device_data\Experiment_AugSep_2023\Video_captures\FAIR-D4\Camera1\2023-08-29\FAIR-D4_2023-08-29_17-22-32.mp4</v>
      </c>
    </row>
    <row r="1326" spans="1:11" ht="14.25" customHeight="1" x14ac:dyDescent="0.25">
      <c r="A1326" s="5" t="str">
        <f t="shared" si="144"/>
        <v>FAIR-D4</v>
      </c>
      <c r="B1326" s="4">
        <f t="shared" si="145"/>
        <v>45167</v>
      </c>
      <c r="C1326" s="9">
        <f t="shared" si="146"/>
        <v>0.73133101851851856</v>
      </c>
      <c r="D1326" s="9">
        <f t="shared" si="147"/>
        <v>45167.73133101852</v>
      </c>
      <c r="E1326" s="9" t="str">
        <f t="shared" si="149"/>
        <v>2023-08-29</v>
      </c>
      <c r="F1326" s="10" t="s">
        <v>2769</v>
      </c>
      <c r="G1326" s="10" t="str">
        <f t="shared" si="148"/>
        <v>FAIR-D4_2023-08-29_17-33-07</v>
      </c>
      <c r="H1326" s="10">
        <v>12.708</v>
      </c>
      <c r="I1326" s="6">
        <v>21398453</v>
      </c>
      <c r="J1326" s="6" t="str">
        <f>IF(OR(COUNTIF(Monitoring!E:E, G1326) &gt; 0, COUNTIF(Monitoring!H:H, G1326) &gt; 0), "yes", "no")</f>
        <v>yes</v>
      </c>
      <c r="K1326" s="81" t="str">
        <f t="shared" si="150"/>
        <v>Z:\FAIR_Device_data\Experiment_AugSep_2023\Video_captures\FAIR-D4\Camera1\2023-08-29\FAIR-D4_2023-08-29_17-33-07.mp4</v>
      </c>
    </row>
    <row r="1327" spans="1:11" ht="14.25" customHeight="1" x14ac:dyDescent="0.25">
      <c r="A1327" s="5" t="str">
        <f t="shared" si="144"/>
        <v>FAIR-D4</v>
      </c>
      <c r="B1327" s="4">
        <f t="shared" si="145"/>
        <v>45167</v>
      </c>
      <c r="C1327" s="9">
        <f t="shared" si="146"/>
        <v>0.73254629629629631</v>
      </c>
      <c r="D1327" s="9">
        <f t="shared" si="147"/>
        <v>45167.732546296298</v>
      </c>
      <c r="E1327" s="9" t="str">
        <f t="shared" si="149"/>
        <v>2023-08-29</v>
      </c>
      <c r="F1327" s="10" t="s">
        <v>2770</v>
      </c>
      <c r="G1327" s="10" t="str">
        <f t="shared" si="148"/>
        <v>FAIR-D4_2023-08-29_17-34-52</v>
      </c>
      <c r="H1327" s="10">
        <v>53.26</v>
      </c>
      <c r="I1327" s="6">
        <v>98250356</v>
      </c>
      <c r="J1327" s="6" t="str">
        <f>IF(OR(COUNTIF(Monitoring!E:E, G1327) &gt; 0, COUNTIF(Monitoring!H:H, G1327) &gt; 0), "yes", "no")</f>
        <v>yes</v>
      </c>
      <c r="K1327" s="81" t="str">
        <f t="shared" si="150"/>
        <v>Z:\FAIR_Device_data\Experiment_AugSep_2023\Video_captures\FAIR-D4\Camera1\2023-08-29\FAIR-D4_2023-08-29_17-34-52.mp4</v>
      </c>
    </row>
    <row r="1328" spans="1:11" ht="14.25" customHeight="1" x14ac:dyDescent="0.25">
      <c r="A1328" s="5" t="str">
        <f t="shared" si="144"/>
        <v>FAIR-D4</v>
      </c>
      <c r="B1328" s="4">
        <f t="shared" si="145"/>
        <v>45167</v>
      </c>
      <c r="C1328" s="9">
        <f t="shared" si="146"/>
        <v>0.73366898148148152</v>
      </c>
      <c r="D1328" s="9">
        <f t="shared" si="147"/>
        <v>45167.733668981484</v>
      </c>
      <c r="E1328" s="9" t="str">
        <f t="shared" si="149"/>
        <v>2023-08-29</v>
      </c>
      <c r="F1328" s="10" t="s">
        <v>2771</v>
      </c>
      <c r="G1328" s="10" t="str">
        <f t="shared" si="148"/>
        <v>FAIR-D4_2023-08-29_17-36-29</v>
      </c>
      <c r="H1328" s="10">
        <v>53.838000000000001</v>
      </c>
      <c r="I1328" s="6">
        <v>101032281</v>
      </c>
      <c r="J1328" s="6" t="str">
        <f>IF(OR(COUNTIF(Monitoring!E:E, G1328) &gt; 0, COUNTIF(Monitoring!H:H, G1328) &gt; 0), "yes", "no")</f>
        <v>yes</v>
      </c>
      <c r="K1328" s="81" t="str">
        <f t="shared" si="150"/>
        <v>Z:\FAIR_Device_data\Experiment_AugSep_2023\Video_captures\FAIR-D4\Camera1\2023-08-29\FAIR-D4_2023-08-29_17-36-29.mp4</v>
      </c>
    </row>
    <row r="1329" spans="1:11" ht="14.25" customHeight="1" x14ac:dyDescent="0.25">
      <c r="A1329" s="5" t="str">
        <f t="shared" si="144"/>
        <v>FAIR-D4</v>
      </c>
      <c r="B1329" s="4">
        <f t="shared" si="145"/>
        <v>45167</v>
      </c>
      <c r="C1329" s="9">
        <f t="shared" si="146"/>
        <v>0.74375000000000002</v>
      </c>
      <c r="D1329" s="9">
        <f t="shared" si="147"/>
        <v>45167.743750000001</v>
      </c>
      <c r="E1329" s="9" t="str">
        <f t="shared" si="149"/>
        <v>2023-08-29</v>
      </c>
      <c r="F1329" s="10" t="s">
        <v>2772</v>
      </c>
      <c r="G1329" s="10" t="str">
        <f t="shared" si="148"/>
        <v>FAIR-D4_2023-08-29_17-51-00</v>
      </c>
      <c r="H1329" s="10">
        <v>56.834000000000003</v>
      </c>
      <c r="I1329" s="6">
        <v>104595073</v>
      </c>
      <c r="J1329" s="6" t="str">
        <f>IF(OR(COUNTIF(Monitoring!E:E, G1329) &gt; 0, COUNTIF(Monitoring!H:H, G1329) &gt; 0), "yes", "no")</f>
        <v>yes</v>
      </c>
      <c r="K1329" s="81" t="str">
        <f t="shared" si="150"/>
        <v>Z:\FAIR_Device_data\Experiment_AugSep_2023\Video_captures\FAIR-D4\Camera1\2023-08-29\FAIR-D4_2023-08-29_17-51-00.mp4</v>
      </c>
    </row>
    <row r="1330" spans="1:11" ht="14.25" customHeight="1" x14ac:dyDescent="0.25">
      <c r="A1330" s="5" t="str">
        <f t="shared" si="144"/>
        <v>FAIR-D4</v>
      </c>
      <c r="B1330" s="4">
        <f t="shared" si="145"/>
        <v>45167</v>
      </c>
      <c r="C1330" s="9">
        <f t="shared" si="146"/>
        <v>0.74502314814814818</v>
      </c>
      <c r="D1330" s="9">
        <f t="shared" si="147"/>
        <v>45167.745023148149</v>
      </c>
      <c r="E1330" s="9" t="str">
        <f t="shared" si="149"/>
        <v>2023-08-29</v>
      </c>
      <c r="F1330" s="10" t="s">
        <v>2773</v>
      </c>
      <c r="G1330" s="10" t="str">
        <f t="shared" si="148"/>
        <v>FAIR-D4_2023-08-29_17-52-50</v>
      </c>
      <c r="H1330" s="10">
        <v>476.01100000000002</v>
      </c>
      <c r="I1330" s="6">
        <v>914980691</v>
      </c>
      <c r="J1330" s="6" t="str">
        <f>IF(OR(COUNTIF(Monitoring!E:E, G1330) &gt; 0, COUNTIF(Monitoring!H:H, G1330) &gt; 0), "yes", "no")</f>
        <v>no</v>
      </c>
      <c r="K1330" s="81" t="str">
        <f t="shared" si="150"/>
        <v>Z:\FAIR_Device_data\Experiment_AugSep_2023\Video_captures\FAIR-D4\Camera1\2023-08-29\FAIR-D4_2023-08-29_17-52-50.mp4</v>
      </c>
    </row>
    <row r="1331" spans="1:11" ht="14.25" customHeight="1" x14ac:dyDescent="0.25">
      <c r="A1331" s="5" t="str">
        <f t="shared" si="144"/>
        <v>FAIR-D4</v>
      </c>
      <c r="B1331" s="4">
        <f t="shared" si="145"/>
        <v>45167</v>
      </c>
      <c r="C1331" s="9">
        <f t="shared" si="146"/>
        <v>0.75168981481481478</v>
      </c>
      <c r="D1331" s="9">
        <f t="shared" si="147"/>
        <v>45167.751689814817</v>
      </c>
      <c r="E1331" s="9" t="str">
        <f t="shared" si="149"/>
        <v>2023-08-29</v>
      </c>
      <c r="F1331" s="10" t="s">
        <v>2774</v>
      </c>
      <c r="G1331" s="10" t="str">
        <f t="shared" si="148"/>
        <v>FAIR-D4_2023-08-29_18-02-26</v>
      </c>
      <c r="H1331" s="10">
        <v>45.896000000000001</v>
      </c>
      <c r="I1331" s="6">
        <v>79177138</v>
      </c>
      <c r="J1331" s="6" t="str">
        <f>IF(OR(COUNTIF(Monitoring!E:E, G1331) &gt; 0, COUNTIF(Monitoring!H:H, G1331) &gt; 0), "yes", "no")</f>
        <v>yes</v>
      </c>
      <c r="K1331" s="81" t="str">
        <f t="shared" si="150"/>
        <v>Z:\FAIR_Device_data\Experiment_AugSep_2023\Video_captures\FAIR-D4\Camera1\2023-08-29\FAIR-D4_2023-08-29_18-02-26.mp4</v>
      </c>
    </row>
    <row r="1332" spans="1:11" ht="14.25" customHeight="1" x14ac:dyDescent="0.25">
      <c r="A1332" s="5" t="str">
        <f t="shared" si="144"/>
        <v>FAIR-D4</v>
      </c>
      <c r="B1332" s="4">
        <f t="shared" si="145"/>
        <v>45167</v>
      </c>
      <c r="C1332" s="9">
        <f t="shared" si="146"/>
        <v>0.76053240740740746</v>
      </c>
      <c r="D1332" s="9">
        <f t="shared" si="147"/>
        <v>45167.76053240741</v>
      </c>
      <c r="E1332" s="9" t="str">
        <f t="shared" si="149"/>
        <v>2023-08-29</v>
      </c>
      <c r="F1332" s="10" t="s">
        <v>2775</v>
      </c>
      <c r="G1332" s="10" t="str">
        <f t="shared" si="148"/>
        <v>FAIR-D4_2023-08-29_18-15-10</v>
      </c>
      <c r="H1332" s="10">
        <v>15.494999999999999</v>
      </c>
      <c r="I1332" s="6">
        <v>27367059</v>
      </c>
      <c r="J1332" s="6" t="str">
        <f>IF(OR(COUNTIF(Monitoring!E:E, G1332) &gt; 0, COUNTIF(Monitoring!H:H, G1332) &gt; 0), "yes", "no")</f>
        <v>yes</v>
      </c>
      <c r="K1332" s="81" t="str">
        <f t="shared" si="150"/>
        <v>Z:\FAIR_Device_data\Experiment_AugSep_2023\Video_captures\FAIR-D4\Camera1\2023-08-29\FAIR-D4_2023-08-29_18-15-10.mp4</v>
      </c>
    </row>
    <row r="1333" spans="1:11" ht="14.25" customHeight="1" x14ac:dyDescent="0.25">
      <c r="A1333" s="5" t="str">
        <f t="shared" si="144"/>
        <v>FAIR-D4</v>
      </c>
      <c r="B1333" s="4">
        <f t="shared" si="145"/>
        <v>45167</v>
      </c>
      <c r="C1333" s="9">
        <f t="shared" si="146"/>
        <v>0.76111111111111107</v>
      </c>
      <c r="D1333" s="9">
        <f t="shared" si="147"/>
        <v>45167.761111111111</v>
      </c>
      <c r="E1333" s="9" t="str">
        <f t="shared" si="149"/>
        <v>2023-08-29</v>
      </c>
      <c r="F1333" s="10" t="s">
        <v>2776</v>
      </c>
      <c r="G1333" s="10" t="str">
        <f t="shared" si="148"/>
        <v>FAIR-D4_2023-08-29_18-16-00</v>
      </c>
      <c r="H1333" s="10">
        <v>14.474</v>
      </c>
      <c r="I1333" s="6">
        <v>25318700</v>
      </c>
      <c r="J1333" s="6" t="str">
        <f>IF(OR(COUNTIF(Monitoring!E:E, G1333) &gt; 0, COUNTIF(Monitoring!H:H, G1333) &gt; 0), "yes", "no")</f>
        <v>yes</v>
      </c>
      <c r="K1333" s="81" t="str">
        <f t="shared" si="150"/>
        <v>Z:\FAIR_Device_data\Experiment_AugSep_2023\Video_captures\FAIR-D4\Camera1\2023-08-29\FAIR-D4_2023-08-29_18-16-00.mp4</v>
      </c>
    </row>
    <row r="1334" spans="1:11" ht="14.25" customHeight="1" x14ac:dyDescent="0.25">
      <c r="A1334" s="5" t="str">
        <f t="shared" si="144"/>
        <v>FAIR-D4</v>
      </c>
      <c r="B1334" s="4">
        <f t="shared" si="145"/>
        <v>45167</v>
      </c>
      <c r="C1334" s="9">
        <f t="shared" si="146"/>
        <v>0.76204861111111111</v>
      </c>
      <c r="D1334" s="9">
        <f t="shared" si="147"/>
        <v>45167.762048611112</v>
      </c>
      <c r="E1334" s="9" t="str">
        <f t="shared" si="149"/>
        <v>2023-08-29</v>
      </c>
      <c r="F1334" s="10" t="s">
        <v>2777</v>
      </c>
      <c r="G1334" s="10" t="str">
        <f t="shared" si="148"/>
        <v>FAIR-D4_2023-08-29_18-17-21</v>
      </c>
      <c r="H1334" s="10">
        <v>11.002000000000001</v>
      </c>
      <c r="I1334" s="6">
        <v>17960172</v>
      </c>
      <c r="J1334" s="6" t="str">
        <f>IF(OR(COUNTIF(Monitoring!E:E, G1334) &gt; 0, COUNTIF(Monitoring!H:H, G1334) &gt; 0), "yes", "no")</f>
        <v>no</v>
      </c>
      <c r="K1334" s="81" t="str">
        <f t="shared" si="150"/>
        <v>Z:\FAIR_Device_data\Experiment_AugSep_2023\Video_captures\FAIR-D4\Camera1\2023-08-29\FAIR-D4_2023-08-29_18-17-21.mp4</v>
      </c>
    </row>
    <row r="1335" spans="1:11" ht="14.25" customHeight="1" x14ac:dyDescent="0.25">
      <c r="A1335" s="5" t="str">
        <f t="shared" si="144"/>
        <v>FAIR-D4</v>
      </c>
      <c r="B1335" s="4">
        <f t="shared" si="145"/>
        <v>45168</v>
      </c>
      <c r="C1335" s="9">
        <f t="shared" si="146"/>
        <v>0.3888773148148148</v>
      </c>
      <c r="D1335" s="9">
        <f t="shared" si="147"/>
        <v>45168.388877314814</v>
      </c>
      <c r="E1335" s="9" t="str">
        <f t="shared" si="149"/>
        <v>2023-08-30</v>
      </c>
      <c r="F1335" s="10" t="s">
        <v>2778</v>
      </c>
      <c r="G1335" s="10" t="str">
        <f t="shared" si="148"/>
        <v>FAIR-D4_2023-08-30_09-19-59</v>
      </c>
      <c r="H1335" s="10">
        <v>62.29</v>
      </c>
      <c r="I1335" s="6">
        <v>118452953</v>
      </c>
      <c r="J1335" s="6" t="str">
        <f>IF(OR(COUNTIF(Monitoring!E:E, G1335) &gt; 0, COUNTIF(Monitoring!H:H, G1335) &gt; 0), "yes", "no")</f>
        <v>yes</v>
      </c>
      <c r="K1335" s="81" t="str">
        <f t="shared" si="150"/>
        <v>Z:\FAIR_Device_data\Experiment_AugSep_2023\Video_captures\FAIR-D4\Camera1\2023-08-30\FAIR-D4_2023-08-30_09-19-59.mp4</v>
      </c>
    </row>
    <row r="1336" spans="1:11" ht="14.25" customHeight="1" x14ac:dyDescent="0.25">
      <c r="A1336" s="5" t="str">
        <f t="shared" si="144"/>
        <v>FAIR-D4</v>
      </c>
      <c r="B1336" s="4">
        <f t="shared" si="145"/>
        <v>45168</v>
      </c>
      <c r="C1336" s="9">
        <f t="shared" si="146"/>
        <v>0.39699074074074076</v>
      </c>
      <c r="D1336" s="9">
        <f t="shared" si="147"/>
        <v>45168.396990740737</v>
      </c>
      <c r="E1336" s="9" t="str">
        <f t="shared" si="149"/>
        <v>2023-08-30</v>
      </c>
      <c r="F1336" s="10" t="s">
        <v>2779</v>
      </c>
      <c r="G1336" s="10" t="str">
        <f t="shared" si="148"/>
        <v>FAIR-D4_2023-08-30_09-31-40</v>
      </c>
      <c r="H1336" s="10">
        <v>59.482999999999997</v>
      </c>
      <c r="I1336" s="6">
        <v>110508220</v>
      </c>
      <c r="J1336" s="6" t="str">
        <f>IF(OR(COUNTIF(Monitoring!E:E, G1336) &gt; 0, COUNTIF(Monitoring!H:H, G1336) &gt; 0), "yes", "no")</f>
        <v>no</v>
      </c>
      <c r="K1336" s="81" t="str">
        <f t="shared" si="150"/>
        <v>Z:\FAIR_Device_data\Experiment_AugSep_2023\Video_captures\FAIR-D4\Camera1\2023-08-30\FAIR-D4_2023-08-30_09-31-40.mp4</v>
      </c>
    </row>
    <row r="1337" spans="1:11" ht="14.25" customHeight="1" x14ac:dyDescent="0.25">
      <c r="A1337" s="5" t="str">
        <f t="shared" si="144"/>
        <v>FAIR-D4</v>
      </c>
      <c r="B1337" s="4">
        <f t="shared" si="145"/>
        <v>45168</v>
      </c>
      <c r="C1337" s="9">
        <f t="shared" si="146"/>
        <v>0.39909722222222221</v>
      </c>
      <c r="D1337" s="9">
        <f t="shared" si="147"/>
        <v>45168.399097222224</v>
      </c>
      <c r="E1337" s="9" t="str">
        <f t="shared" si="149"/>
        <v>2023-08-30</v>
      </c>
      <c r="F1337" s="10" t="s">
        <v>2780</v>
      </c>
      <c r="G1337" s="10" t="str">
        <f t="shared" si="148"/>
        <v>FAIR-D4_2023-08-30_09-34-42</v>
      </c>
      <c r="H1337" s="10">
        <v>11.593999999999999</v>
      </c>
      <c r="I1337" s="6">
        <v>19841828</v>
      </c>
      <c r="J1337" s="6" t="str">
        <f>IF(OR(COUNTIF(Monitoring!E:E, G1337) &gt; 0, COUNTIF(Monitoring!H:H, G1337) &gt; 0), "yes", "no")</f>
        <v>yes</v>
      </c>
      <c r="K1337" s="81" t="str">
        <f t="shared" si="150"/>
        <v>Z:\FAIR_Device_data\Experiment_AugSep_2023\Video_captures\FAIR-D4\Camera1\2023-08-30\FAIR-D4_2023-08-30_09-34-42.mp4</v>
      </c>
    </row>
    <row r="1338" spans="1:11" ht="14.25" customHeight="1" x14ac:dyDescent="0.25">
      <c r="A1338" s="5" t="str">
        <f t="shared" si="144"/>
        <v>FAIR-D4</v>
      </c>
      <c r="B1338" s="4">
        <f t="shared" si="145"/>
        <v>45168</v>
      </c>
      <c r="C1338" s="9">
        <f t="shared" si="146"/>
        <v>0.42523148148148149</v>
      </c>
      <c r="D1338" s="9">
        <f t="shared" si="147"/>
        <v>45168.42523148148</v>
      </c>
      <c r="E1338" s="9" t="str">
        <f t="shared" si="149"/>
        <v>2023-08-30</v>
      </c>
      <c r="F1338" s="10" t="s">
        <v>2781</v>
      </c>
      <c r="G1338" s="10" t="str">
        <f t="shared" si="148"/>
        <v>FAIR-D4_2023-08-30_10-12-20</v>
      </c>
      <c r="H1338" s="10">
        <v>18.364999999999998</v>
      </c>
      <c r="I1338" s="6">
        <v>32052808</v>
      </c>
      <c r="J1338" s="6" t="str">
        <f>IF(OR(COUNTIF(Monitoring!E:E, G1338) &gt; 0, COUNTIF(Monitoring!H:H, G1338) &gt; 0), "yes", "no")</f>
        <v>yes</v>
      </c>
      <c r="K1338" s="81" t="str">
        <f t="shared" si="150"/>
        <v>Z:\FAIR_Device_data\Experiment_AugSep_2023\Video_captures\FAIR-D4\Camera1\2023-08-30\FAIR-D4_2023-08-30_10-12-20.mp4</v>
      </c>
    </row>
    <row r="1339" spans="1:11" ht="14.25" customHeight="1" x14ac:dyDescent="0.25">
      <c r="A1339" s="5" t="str">
        <f t="shared" si="144"/>
        <v>FAIR-D4</v>
      </c>
      <c r="B1339" s="4">
        <f t="shared" si="145"/>
        <v>45168</v>
      </c>
      <c r="C1339" s="9">
        <f t="shared" si="146"/>
        <v>0.44237268518518519</v>
      </c>
      <c r="D1339" s="9">
        <f t="shared" si="147"/>
        <v>45168.442372685182</v>
      </c>
      <c r="E1339" s="9" t="str">
        <f t="shared" si="149"/>
        <v>2023-08-30</v>
      </c>
      <c r="F1339" s="10" t="s">
        <v>2782</v>
      </c>
      <c r="G1339" s="10" t="str">
        <f t="shared" si="148"/>
        <v>FAIR-D4_2023-08-30_10-37-01</v>
      </c>
      <c r="H1339" s="10">
        <v>13.44</v>
      </c>
      <c r="I1339" s="6">
        <v>22267809</v>
      </c>
      <c r="J1339" s="6" t="str">
        <f>IF(OR(COUNTIF(Monitoring!E:E, G1339) &gt; 0, COUNTIF(Monitoring!H:H, G1339) &gt; 0), "yes", "no")</f>
        <v>yes</v>
      </c>
      <c r="K1339" s="81" t="str">
        <f t="shared" si="150"/>
        <v>Z:\FAIR_Device_data\Experiment_AugSep_2023\Video_captures\FAIR-D4\Camera1\2023-08-30\FAIR-D4_2023-08-30_10-37-01.mp4</v>
      </c>
    </row>
    <row r="1340" spans="1:11" ht="14.25" customHeight="1" x14ac:dyDescent="0.25">
      <c r="A1340" s="5" t="str">
        <f t="shared" si="144"/>
        <v>FAIR-D4</v>
      </c>
      <c r="B1340" s="4">
        <f t="shared" si="145"/>
        <v>45168</v>
      </c>
      <c r="C1340" s="9">
        <f t="shared" si="146"/>
        <v>0.45285879629629627</v>
      </c>
      <c r="D1340" s="9">
        <f t="shared" si="147"/>
        <v>45168.4528587963</v>
      </c>
      <c r="E1340" s="9" t="str">
        <f t="shared" si="149"/>
        <v>2023-08-30</v>
      </c>
      <c r="F1340" s="10" t="s">
        <v>2783</v>
      </c>
      <c r="G1340" s="10" t="str">
        <f t="shared" si="148"/>
        <v>FAIR-D4_2023-08-30_10-52-07</v>
      </c>
      <c r="H1340" s="10">
        <v>25.390999999999998</v>
      </c>
      <c r="I1340" s="6">
        <v>42330290</v>
      </c>
      <c r="J1340" s="6" t="str">
        <f>IF(OR(COUNTIF(Monitoring!E:E, G1340) &gt; 0, COUNTIF(Monitoring!H:H, G1340) &gt; 0), "yes", "no")</f>
        <v>yes</v>
      </c>
      <c r="K1340" s="81" t="str">
        <f t="shared" si="150"/>
        <v>Z:\FAIR_Device_data\Experiment_AugSep_2023\Video_captures\FAIR-D4\Camera1\2023-08-30\FAIR-D4_2023-08-30_10-52-07.mp4</v>
      </c>
    </row>
    <row r="1341" spans="1:11" ht="14.25" customHeight="1" x14ac:dyDescent="0.25">
      <c r="A1341" s="5" t="str">
        <f t="shared" si="144"/>
        <v>FAIR-D4</v>
      </c>
      <c r="B1341" s="4">
        <f t="shared" si="145"/>
        <v>45168</v>
      </c>
      <c r="C1341" s="9">
        <f t="shared" si="146"/>
        <v>0.45572916666666669</v>
      </c>
      <c r="D1341" s="9">
        <f t="shared" si="147"/>
        <v>45168.455729166664</v>
      </c>
      <c r="E1341" s="9" t="str">
        <f t="shared" si="149"/>
        <v>2023-08-30</v>
      </c>
      <c r="F1341" s="10" t="s">
        <v>2784</v>
      </c>
      <c r="G1341" s="10" t="str">
        <f t="shared" si="148"/>
        <v>FAIR-D4_2023-08-30_10-56-15</v>
      </c>
      <c r="H1341" s="10">
        <v>15.388999999999999</v>
      </c>
      <c r="I1341" s="6">
        <v>26281100</v>
      </c>
      <c r="J1341" s="6" t="str">
        <f>IF(OR(COUNTIF(Monitoring!E:E, G1341) &gt; 0, COUNTIF(Monitoring!H:H, G1341) &gt; 0), "yes", "no")</f>
        <v>yes</v>
      </c>
      <c r="K1341" s="81" t="str">
        <f t="shared" si="150"/>
        <v>Z:\FAIR_Device_data\Experiment_AugSep_2023\Video_captures\FAIR-D4\Camera1\2023-08-30\FAIR-D4_2023-08-30_10-56-15.mp4</v>
      </c>
    </row>
    <row r="1342" spans="1:11" ht="14.25" customHeight="1" x14ac:dyDescent="0.25">
      <c r="A1342" s="5" t="str">
        <f t="shared" si="144"/>
        <v>FAIR-D4</v>
      </c>
      <c r="B1342" s="4">
        <f t="shared" si="145"/>
        <v>45168</v>
      </c>
      <c r="C1342" s="9">
        <f t="shared" si="146"/>
        <v>0.4619212962962963</v>
      </c>
      <c r="D1342" s="9">
        <f t="shared" si="147"/>
        <v>45168.461921296293</v>
      </c>
      <c r="E1342" s="9" t="str">
        <f t="shared" si="149"/>
        <v>2023-08-30</v>
      </c>
      <c r="F1342" s="10" t="s">
        <v>2785</v>
      </c>
      <c r="G1342" s="10" t="str">
        <f t="shared" si="148"/>
        <v>FAIR-D4_2023-08-30_11-05-10</v>
      </c>
      <c r="H1342" s="10">
        <v>28.895</v>
      </c>
      <c r="I1342" s="6">
        <v>53449992</v>
      </c>
      <c r="J1342" s="6" t="str">
        <f>IF(OR(COUNTIF(Monitoring!E:E, G1342) &gt; 0, COUNTIF(Monitoring!H:H, G1342) &gt; 0), "yes", "no")</f>
        <v>yes</v>
      </c>
      <c r="K1342" s="81" t="str">
        <f t="shared" si="150"/>
        <v>Z:\FAIR_Device_data\Experiment_AugSep_2023\Video_captures\FAIR-D4\Camera1\2023-08-30\FAIR-D4_2023-08-30_11-05-10.mp4</v>
      </c>
    </row>
    <row r="1343" spans="1:11" ht="14.25" customHeight="1" x14ac:dyDescent="0.25">
      <c r="A1343" s="5" t="str">
        <f t="shared" si="144"/>
        <v>FAIR-D4</v>
      </c>
      <c r="B1343" s="4">
        <f t="shared" si="145"/>
        <v>45168</v>
      </c>
      <c r="C1343" s="9">
        <f t="shared" si="146"/>
        <v>0.48495370370370372</v>
      </c>
      <c r="D1343" s="9">
        <f t="shared" si="147"/>
        <v>45168.484953703701</v>
      </c>
      <c r="E1343" s="9" t="str">
        <f t="shared" si="149"/>
        <v>2023-08-30</v>
      </c>
      <c r="F1343" s="10" t="s">
        <v>2786</v>
      </c>
      <c r="G1343" s="10" t="str">
        <f t="shared" si="148"/>
        <v>FAIR-D4_2023-08-30_11-38-20</v>
      </c>
      <c r="H1343" s="10">
        <v>51.067999999999998</v>
      </c>
      <c r="I1343" s="6">
        <v>93900358</v>
      </c>
      <c r="J1343" s="6" t="str">
        <f>IF(OR(COUNTIF(Monitoring!E:E, G1343) &gt; 0, COUNTIF(Monitoring!H:H, G1343) &gt; 0), "yes", "no")</f>
        <v>yes</v>
      </c>
      <c r="K1343" s="81" t="str">
        <f t="shared" si="150"/>
        <v>Z:\FAIR_Device_data\Experiment_AugSep_2023\Video_captures\FAIR-D4\Camera1\2023-08-30\FAIR-D4_2023-08-30_11-38-20.mp4</v>
      </c>
    </row>
    <row r="1344" spans="1:11" ht="14.25" customHeight="1" x14ac:dyDescent="0.25">
      <c r="A1344" s="5" t="str">
        <f t="shared" si="144"/>
        <v>FAIR-D4</v>
      </c>
      <c r="B1344" s="4">
        <f t="shared" si="145"/>
        <v>45168</v>
      </c>
      <c r="C1344" s="9">
        <f t="shared" si="146"/>
        <v>0.48600694444444442</v>
      </c>
      <c r="D1344" s="9">
        <f t="shared" si="147"/>
        <v>45168.486006944448</v>
      </c>
      <c r="E1344" s="9" t="str">
        <f t="shared" si="149"/>
        <v>2023-08-30</v>
      </c>
      <c r="F1344" s="10" t="s">
        <v>2787</v>
      </c>
      <c r="G1344" s="10" t="str">
        <f t="shared" si="148"/>
        <v>FAIR-D4_2023-08-30_11-39-51</v>
      </c>
      <c r="H1344" s="10">
        <v>40.805</v>
      </c>
      <c r="I1344" s="6">
        <v>73995840</v>
      </c>
      <c r="J1344" s="6" t="str">
        <f>IF(OR(COUNTIF(Monitoring!E:E, G1344) &gt; 0, COUNTIF(Monitoring!H:H, G1344) &gt; 0), "yes", "no")</f>
        <v>yes</v>
      </c>
      <c r="K1344" s="81" t="str">
        <f t="shared" si="150"/>
        <v>Z:\FAIR_Device_data\Experiment_AugSep_2023\Video_captures\FAIR-D4\Camera1\2023-08-30\FAIR-D4_2023-08-30_11-39-51.mp4</v>
      </c>
    </row>
    <row r="1345" spans="1:11" ht="14.25" customHeight="1" x14ac:dyDescent="0.25">
      <c r="A1345" s="5" t="str">
        <f t="shared" si="144"/>
        <v>FAIR-D4</v>
      </c>
      <c r="B1345" s="4">
        <f t="shared" si="145"/>
        <v>45168</v>
      </c>
      <c r="C1345" s="9">
        <f t="shared" si="146"/>
        <v>0.49025462962962962</v>
      </c>
      <c r="D1345" s="9">
        <f t="shared" si="147"/>
        <v>45168.490254629629</v>
      </c>
      <c r="E1345" s="9" t="str">
        <f t="shared" si="149"/>
        <v>2023-08-30</v>
      </c>
      <c r="F1345" s="10" t="s">
        <v>2788</v>
      </c>
      <c r="G1345" s="10" t="str">
        <f t="shared" si="148"/>
        <v>FAIR-D4_2023-08-30_11-45-58</v>
      </c>
      <c r="H1345" s="10">
        <v>14.837</v>
      </c>
      <c r="I1345" s="6">
        <v>24654495</v>
      </c>
      <c r="J1345" s="6" t="str">
        <f>IF(OR(COUNTIF(Monitoring!E:E, G1345) &gt; 0, COUNTIF(Monitoring!H:H, G1345) &gt; 0), "yes", "no")</f>
        <v>yes</v>
      </c>
      <c r="K1345" s="81" t="str">
        <f t="shared" si="150"/>
        <v>Z:\FAIR_Device_data\Experiment_AugSep_2023\Video_captures\FAIR-D4\Camera1\2023-08-30\FAIR-D4_2023-08-30_11-45-58.mp4</v>
      </c>
    </row>
    <row r="1346" spans="1:11" ht="14.25" customHeight="1" x14ac:dyDescent="0.25">
      <c r="A1346" s="5" t="str">
        <f t="shared" ref="A1346:A1409" si="151">+LEFT(G1346,7)</f>
        <v>FAIR-D4</v>
      </c>
      <c r="B1346" s="4">
        <f t="shared" ref="B1346:B1409" si="152">VALUE(MID(G1346,FIND("_",G1346)+1,10))</f>
        <v>45168</v>
      </c>
      <c r="C1346" s="9">
        <f t="shared" ref="C1346:C1409" si="153">IF(ISBLANK(G1346),"",TIME(LEFT(RIGHT(G1346,8),2),LEFT(RIGHT(G1346,5),2),RIGHT(G1346,2)))</f>
        <v>0.49253472222222222</v>
      </c>
      <c r="D1346" s="9">
        <f t="shared" ref="D1346:D1409" si="154">+B1346+C1346</f>
        <v>45168.492534722223</v>
      </c>
      <c r="E1346" s="9" t="str">
        <f t="shared" si="149"/>
        <v>2023-08-30</v>
      </c>
      <c r="F1346" s="10" t="s">
        <v>2789</v>
      </c>
      <c r="G1346" s="10" t="str">
        <f t="shared" ref="G1346:G1409" si="155">+LEFT(F1346,27)</f>
        <v>FAIR-D4_2023-08-30_11-49-15</v>
      </c>
      <c r="H1346" s="10">
        <v>13.154999999999999</v>
      </c>
      <c r="I1346" s="6">
        <v>21979915</v>
      </c>
      <c r="J1346" s="6" t="str">
        <f>IF(OR(COUNTIF(Monitoring!E:E, G1346) &gt; 0, COUNTIF(Monitoring!H:H, G1346) &gt; 0), "yes", "no")</f>
        <v>yes</v>
      </c>
      <c r="K1346" s="81" t="str">
        <f t="shared" si="150"/>
        <v>Z:\FAIR_Device_data\Experiment_AugSep_2023\Video_captures\FAIR-D4\Camera1\2023-08-30\FAIR-D4_2023-08-30_11-49-15.mp4</v>
      </c>
    </row>
    <row r="1347" spans="1:11" ht="14.25" customHeight="1" x14ac:dyDescent="0.25">
      <c r="A1347" s="5" t="str">
        <f t="shared" si="151"/>
        <v>FAIR-D4</v>
      </c>
      <c r="B1347" s="4">
        <f t="shared" si="152"/>
        <v>45168</v>
      </c>
      <c r="C1347" s="9">
        <f t="shared" si="153"/>
        <v>0.49342592592592593</v>
      </c>
      <c r="D1347" s="9">
        <f t="shared" si="154"/>
        <v>45168.493425925924</v>
      </c>
      <c r="E1347" s="9" t="str">
        <f t="shared" ref="E1347:E1410" si="156">+_xlfn.CONCAT(YEAR(B1347),"-",TEXT(MONTH(B1347),"00"),"-",TEXT(DAY(B1347),"00"))</f>
        <v>2023-08-30</v>
      </c>
      <c r="F1347" s="10" t="s">
        <v>2790</v>
      </c>
      <c r="G1347" s="10" t="str">
        <f t="shared" si="155"/>
        <v>FAIR-D4_2023-08-30_11-50-32</v>
      </c>
      <c r="H1347" s="10">
        <v>85.513000000000005</v>
      </c>
      <c r="I1347" s="6">
        <v>156397933</v>
      </c>
      <c r="J1347" s="6" t="str">
        <f>IF(OR(COUNTIF(Monitoring!E:E, G1347) &gt; 0, COUNTIF(Monitoring!H:H, G1347) &gt; 0), "yes", "no")</f>
        <v>yes</v>
      </c>
      <c r="K1347" s="81" t="str">
        <f t="shared" ref="K1347:K1410" si="157">HYPERLINK(_xlfn.CONCAT("Z:\FAIR_Device_data\Experiment_AugSep_2023","\","Video_captures","\",A1347,"\","Camera1","\",E1347,"\",F1347))</f>
        <v>Z:\FAIR_Device_data\Experiment_AugSep_2023\Video_captures\FAIR-D4\Camera1\2023-08-30\FAIR-D4_2023-08-30_11-50-32.mp4</v>
      </c>
    </row>
    <row r="1348" spans="1:11" ht="14.25" customHeight="1" x14ac:dyDescent="0.25">
      <c r="A1348" s="5" t="str">
        <f t="shared" si="151"/>
        <v>FAIR-D4</v>
      </c>
      <c r="B1348" s="4">
        <f t="shared" si="152"/>
        <v>45168</v>
      </c>
      <c r="C1348" s="9">
        <f t="shared" si="153"/>
        <v>0.49515046296296295</v>
      </c>
      <c r="D1348" s="9">
        <f t="shared" si="154"/>
        <v>45168.495150462964</v>
      </c>
      <c r="E1348" s="9" t="str">
        <f t="shared" si="156"/>
        <v>2023-08-30</v>
      </c>
      <c r="F1348" s="10" t="s">
        <v>2791</v>
      </c>
      <c r="G1348" s="10" t="str">
        <f t="shared" si="155"/>
        <v>FAIR-D4_2023-08-30_11-53-01</v>
      </c>
      <c r="H1348" s="10">
        <v>10.579000000000001</v>
      </c>
      <c r="I1348" s="6">
        <v>16926019</v>
      </c>
      <c r="J1348" s="6" t="str">
        <f>IF(OR(COUNTIF(Monitoring!E:E, G1348) &gt; 0, COUNTIF(Monitoring!H:H, G1348) &gt; 0), "yes", "no")</f>
        <v>no</v>
      </c>
      <c r="K1348" s="81" t="str">
        <f t="shared" si="157"/>
        <v>Z:\FAIR_Device_data\Experiment_AugSep_2023\Video_captures\FAIR-D4\Camera1\2023-08-30\FAIR-D4_2023-08-30_11-53-01.mp4</v>
      </c>
    </row>
    <row r="1349" spans="1:11" ht="14.25" customHeight="1" x14ac:dyDescent="0.25">
      <c r="A1349" s="5" t="str">
        <f t="shared" si="151"/>
        <v>FAIR-D4</v>
      </c>
      <c r="B1349" s="4">
        <f t="shared" si="152"/>
        <v>45168</v>
      </c>
      <c r="C1349" s="9">
        <f t="shared" si="153"/>
        <v>0.49585648148148148</v>
      </c>
      <c r="D1349" s="9">
        <f t="shared" si="154"/>
        <v>45168.495856481481</v>
      </c>
      <c r="E1349" s="9" t="str">
        <f t="shared" si="156"/>
        <v>2023-08-30</v>
      </c>
      <c r="F1349" s="10" t="s">
        <v>2792</v>
      </c>
      <c r="G1349" s="10" t="str">
        <f t="shared" si="155"/>
        <v>FAIR-D4_2023-08-30_11-54-02</v>
      </c>
      <c r="H1349" s="10">
        <v>10.59</v>
      </c>
      <c r="I1349" s="6">
        <v>17001770</v>
      </c>
      <c r="J1349" s="6" t="str">
        <f>IF(OR(COUNTIF(Monitoring!E:E, G1349) &gt; 0, COUNTIF(Monitoring!H:H, G1349) &gt; 0), "yes", "no")</f>
        <v>yes</v>
      </c>
      <c r="K1349" s="81" t="str">
        <f t="shared" si="157"/>
        <v>Z:\FAIR_Device_data\Experiment_AugSep_2023\Video_captures\FAIR-D4\Camera1\2023-08-30\FAIR-D4_2023-08-30_11-54-02.mp4</v>
      </c>
    </row>
    <row r="1350" spans="1:11" ht="14.25" customHeight="1" x14ac:dyDescent="0.25">
      <c r="A1350" s="5" t="str">
        <f t="shared" si="151"/>
        <v>FAIR-D4</v>
      </c>
      <c r="B1350" s="4">
        <f t="shared" si="152"/>
        <v>45168</v>
      </c>
      <c r="C1350" s="9">
        <f t="shared" si="153"/>
        <v>0.52228009259259256</v>
      </c>
      <c r="D1350" s="9">
        <f t="shared" si="154"/>
        <v>45168.522280092591</v>
      </c>
      <c r="E1350" s="9" t="str">
        <f t="shared" si="156"/>
        <v>2023-08-30</v>
      </c>
      <c r="F1350" s="10" t="s">
        <v>2793</v>
      </c>
      <c r="G1350" s="10" t="str">
        <f t="shared" si="155"/>
        <v>FAIR-D4_2023-08-30_12-32-05</v>
      </c>
      <c r="H1350" s="10">
        <v>11.255000000000001</v>
      </c>
      <c r="I1350" s="6">
        <v>18071336</v>
      </c>
      <c r="J1350" s="6" t="str">
        <f>IF(OR(COUNTIF(Monitoring!E:E, G1350) &gt; 0, COUNTIF(Monitoring!H:H, G1350) &gt; 0), "yes", "no")</f>
        <v>no</v>
      </c>
      <c r="K1350" s="81" t="str">
        <f t="shared" si="157"/>
        <v>Z:\FAIR_Device_data\Experiment_AugSep_2023\Video_captures\FAIR-D4\Camera1\2023-08-30\FAIR-D4_2023-08-30_12-32-05.mp4</v>
      </c>
    </row>
    <row r="1351" spans="1:11" ht="14.25" customHeight="1" x14ac:dyDescent="0.25">
      <c r="A1351" s="5" t="str">
        <f t="shared" si="151"/>
        <v>FAIR-D4</v>
      </c>
      <c r="B1351" s="4">
        <f t="shared" si="152"/>
        <v>45168</v>
      </c>
      <c r="C1351" s="9">
        <f t="shared" si="153"/>
        <v>0.55045138888888889</v>
      </c>
      <c r="D1351" s="9">
        <f t="shared" si="154"/>
        <v>45168.550451388888</v>
      </c>
      <c r="E1351" s="9" t="str">
        <f t="shared" si="156"/>
        <v>2023-08-30</v>
      </c>
      <c r="F1351" s="10" t="s">
        <v>2794</v>
      </c>
      <c r="G1351" s="10" t="str">
        <f t="shared" si="155"/>
        <v>FAIR-D4_2023-08-30_13-12-39</v>
      </c>
      <c r="H1351" s="10">
        <v>11.172000000000001</v>
      </c>
      <c r="I1351" s="6">
        <v>18008498</v>
      </c>
      <c r="J1351" s="6" t="str">
        <f>IF(OR(COUNTIF(Monitoring!E:E, G1351) &gt; 0, COUNTIF(Monitoring!H:H, G1351) &gt; 0), "yes", "no")</f>
        <v>no</v>
      </c>
      <c r="K1351" s="81" t="str">
        <f t="shared" si="157"/>
        <v>Z:\FAIR_Device_data\Experiment_AugSep_2023\Video_captures\FAIR-D4\Camera1\2023-08-30\FAIR-D4_2023-08-30_13-12-39.mp4</v>
      </c>
    </row>
    <row r="1352" spans="1:11" ht="14.25" customHeight="1" x14ac:dyDescent="0.25">
      <c r="A1352" s="5" t="str">
        <f t="shared" si="151"/>
        <v>FAIR-D4</v>
      </c>
      <c r="B1352" s="4">
        <f t="shared" si="152"/>
        <v>45168</v>
      </c>
      <c r="C1352" s="9">
        <f t="shared" si="153"/>
        <v>0.57480324074074074</v>
      </c>
      <c r="D1352" s="9">
        <f t="shared" si="154"/>
        <v>45168.574803240743</v>
      </c>
      <c r="E1352" s="9" t="str">
        <f t="shared" si="156"/>
        <v>2023-08-30</v>
      </c>
      <c r="F1352" s="10" t="s">
        <v>2795</v>
      </c>
      <c r="G1352" s="10" t="str">
        <f t="shared" si="155"/>
        <v>FAIR-D4_2023-08-30_13-47-43</v>
      </c>
      <c r="H1352" s="10">
        <v>33.220999999999997</v>
      </c>
      <c r="I1352" s="6">
        <v>53522408</v>
      </c>
      <c r="J1352" s="6" t="str">
        <f>IF(OR(COUNTIF(Monitoring!E:E, G1352) &gt; 0, COUNTIF(Monitoring!H:H, G1352) &gt; 0), "yes", "no")</f>
        <v>yes</v>
      </c>
      <c r="K1352" s="81" t="str">
        <f t="shared" si="157"/>
        <v>Z:\FAIR_Device_data\Experiment_AugSep_2023\Video_captures\FAIR-D4\Camera1\2023-08-30\FAIR-D4_2023-08-30_13-47-43.mp4</v>
      </c>
    </row>
    <row r="1353" spans="1:11" ht="14.25" customHeight="1" x14ac:dyDescent="0.25">
      <c r="A1353" s="5" t="str">
        <f t="shared" si="151"/>
        <v>FAIR-D4</v>
      </c>
      <c r="B1353" s="4">
        <f t="shared" si="152"/>
        <v>45168</v>
      </c>
      <c r="C1353" s="9">
        <f t="shared" si="153"/>
        <v>0.57596064814814818</v>
      </c>
      <c r="D1353" s="9">
        <f t="shared" si="154"/>
        <v>45168.575960648152</v>
      </c>
      <c r="E1353" s="9" t="str">
        <f t="shared" si="156"/>
        <v>2023-08-30</v>
      </c>
      <c r="F1353" s="10" t="s">
        <v>2796</v>
      </c>
      <c r="G1353" s="10" t="str">
        <f t="shared" si="155"/>
        <v>FAIR-D4_2023-08-30_13-49-23</v>
      </c>
      <c r="H1353" s="10">
        <v>10.603</v>
      </c>
      <c r="I1353" s="6">
        <v>16757062</v>
      </c>
      <c r="J1353" s="6" t="str">
        <f>IF(OR(COUNTIF(Monitoring!E:E, G1353) &gt; 0, COUNTIF(Monitoring!H:H, G1353) &gt; 0), "yes", "no")</f>
        <v>yes</v>
      </c>
      <c r="K1353" s="81" t="str">
        <f t="shared" si="157"/>
        <v>Z:\FAIR_Device_data\Experiment_AugSep_2023\Video_captures\FAIR-D4\Camera1\2023-08-30\FAIR-D4_2023-08-30_13-49-23.mp4</v>
      </c>
    </row>
    <row r="1354" spans="1:11" ht="14.25" customHeight="1" x14ac:dyDescent="0.25">
      <c r="A1354" s="5" t="str">
        <f t="shared" si="151"/>
        <v>FAIR-D4</v>
      </c>
      <c r="B1354" s="4">
        <f t="shared" si="152"/>
        <v>45168</v>
      </c>
      <c r="C1354" s="9">
        <f t="shared" si="153"/>
        <v>0.58857638888888886</v>
      </c>
      <c r="D1354" s="9">
        <f t="shared" si="154"/>
        <v>45168.588576388887</v>
      </c>
      <c r="E1354" s="9" t="str">
        <f t="shared" si="156"/>
        <v>2023-08-30</v>
      </c>
      <c r="F1354" s="10" t="s">
        <v>2797</v>
      </c>
      <c r="G1354" s="10" t="str">
        <f t="shared" si="155"/>
        <v>FAIR-D4_2023-08-30_14-07-33</v>
      </c>
      <c r="H1354" s="10">
        <v>12.295</v>
      </c>
      <c r="I1354" s="6">
        <v>20659361</v>
      </c>
      <c r="J1354" s="6" t="str">
        <f>IF(OR(COUNTIF(Monitoring!E:E, G1354) &gt; 0, COUNTIF(Monitoring!H:H, G1354) &gt; 0), "yes", "no")</f>
        <v>yes</v>
      </c>
      <c r="K1354" s="81" t="str">
        <f t="shared" si="157"/>
        <v>Z:\FAIR_Device_data\Experiment_AugSep_2023\Video_captures\FAIR-D4\Camera1\2023-08-30\FAIR-D4_2023-08-30_14-07-33.mp4</v>
      </c>
    </row>
    <row r="1355" spans="1:11" ht="14.25" customHeight="1" x14ac:dyDescent="0.25">
      <c r="A1355" s="5" t="str">
        <f t="shared" si="151"/>
        <v>FAIR-D4</v>
      </c>
      <c r="B1355" s="4">
        <f t="shared" si="152"/>
        <v>45168</v>
      </c>
      <c r="C1355" s="9">
        <f t="shared" si="153"/>
        <v>0.62518518518518518</v>
      </c>
      <c r="D1355" s="9">
        <f t="shared" si="154"/>
        <v>45168.625185185185</v>
      </c>
      <c r="E1355" s="9" t="str">
        <f t="shared" si="156"/>
        <v>2023-08-30</v>
      </c>
      <c r="F1355" s="10" t="s">
        <v>2798</v>
      </c>
      <c r="G1355" s="10" t="str">
        <f t="shared" si="155"/>
        <v>FAIR-D4_2023-08-30_15-00-16</v>
      </c>
      <c r="H1355" s="10">
        <v>37.512999999999998</v>
      </c>
      <c r="I1355" s="6">
        <v>63950019</v>
      </c>
      <c r="J1355" s="6" t="str">
        <f>IF(OR(COUNTIF(Monitoring!E:E, G1355) &gt; 0, COUNTIF(Monitoring!H:H, G1355) &gt; 0), "yes", "no")</f>
        <v>yes</v>
      </c>
      <c r="K1355" s="81" t="str">
        <f t="shared" si="157"/>
        <v>Z:\FAIR_Device_data\Experiment_AugSep_2023\Video_captures\FAIR-D4\Camera1\2023-08-30\FAIR-D4_2023-08-30_15-00-16.mp4</v>
      </c>
    </row>
    <row r="1356" spans="1:11" ht="14.25" customHeight="1" x14ac:dyDescent="0.25">
      <c r="A1356" s="5" t="str">
        <f t="shared" si="151"/>
        <v>FAIR-D4</v>
      </c>
      <c r="B1356" s="4">
        <f t="shared" si="152"/>
        <v>45168</v>
      </c>
      <c r="C1356" s="9">
        <f t="shared" si="153"/>
        <v>0.63825231481481481</v>
      </c>
      <c r="D1356" s="9">
        <f t="shared" si="154"/>
        <v>45168.638252314813</v>
      </c>
      <c r="E1356" s="9" t="str">
        <f t="shared" si="156"/>
        <v>2023-08-30</v>
      </c>
      <c r="F1356" s="10" t="s">
        <v>2799</v>
      </c>
      <c r="G1356" s="10" t="str">
        <f t="shared" si="155"/>
        <v>FAIR-D4_2023-08-30_15-19-05</v>
      </c>
      <c r="H1356" s="10">
        <v>13.15</v>
      </c>
      <c r="I1356" s="6">
        <v>22056521</v>
      </c>
      <c r="J1356" s="6" t="str">
        <f>IF(OR(COUNTIF(Monitoring!E:E, G1356) &gt; 0, COUNTIF(Monitoring!H:H, G1356) &gt; 0), "yes", "no")</f>
        <v>yes</v>
      </c>
      <c r="K1356" s="81" t="str">
        <f t="shared" si="157"/>
        <v>Z:\FAIR_Device_data\Experiment_AugSep_2023\Video_captures\FAIR-D4\Camera1\2023-08-30\FAIR-D4_2023-08-30_15-19-05.mp4</v>
      </c>
    </row>
    <row r="1357" spans="1:11" ht="14.25" customHeight="1" x14ac:dyDescent="0.25">
      <c r="A1357" s="5" t="str">
        <f t="shared" si="151"/>
        <v>FAIR-D4</v>
      </c>
      <c r="B1357" s="4">
        <f t="shared" si="152"/>
        <v>45168</v>
      </c>
      <c r="C1357" s="9">
        <f t="shared" si="153"/>
        <v>0.6408449074074074</v>
      </c>
      <c r="D1357" s="9">
        <f t="shared" si="154"/>
        <v>45168.640844907408</v>
      </c>
      <c r="E1357" s="9" t="str">
        <f t="shared" si="156"/>
        <v>2023-08-30</v>
      </c>
      <c r="F1357" s="10" t="s">
        <v>2800</v>
      </c>
      <c r="G1357" s="10" t="str">
        <f t="shared" si="155"/>
        <v>FAIR-D4_2023-08-30_15-22-49</v>
      </c>
      <c r="H1357" s="10">
        <v>11.159000000000001</v>
      </c>
      <c r="I1357" s="6">
        <v>18310567</v>
      </c>
      <c r="J1357" s="6" t="str">
        <f>IF(OR(COUNTIF(Monitoring!E:E, G1357) &gt; 0, COUNTIF(Monitoring!H:H, G1357) &gt; 0), "yes", "no")</f>
        <v>yes</v>
      </c>
      <c r="K1357" s="81" t="str">
        <f t="shared" si="157"/>
        <v>Z:\FAIR_Device_data\Experiment_AugSep_2023\Video_captures\FAIR-D4\Camera1\2023-08-30\FAIR-D4_2023-08-30_15-22-49.mp4</v>
      </c>
    </row>
    <row r="1358" spans="1:11" ht="14.25" customHeight="1" x14ac:dyDescent="0.25">
      <c r="A1358" s="5" t="str">
        <f t="shared" si="151"/>
        <v>FAIR-D4</v>
      </c>
      <c r="B1358" s="4">
        <f t="shared" si="152"/>
        <v>45168</v>
      </c>
      <c r="C1358" s="9">
        <f t="shared" si="153"/>
        <v>0.65243055555555551</v>
      </c>
      <c r="D1358" s="9">
        <f t="shared" si="154"/>
        <v>45168.652430555558</v>
      </c>
      <c r="E1358" s="9" t="str">
        <f t="shared" si="156"/>
        <v>2023-08-30</v>
      </c>
      <c r="F1358" s="10" t="s">
        <v>2801</v>
      </c>
      <c r="G1358" s="10" t="str">
        <f t="shared" si="155"/>
        <v>FAIR-D4_2023-08-30_15-39-30</v>
      </c>
      <c r="H1358" s="10">
        <v>22.385000000000002</v>
      </c>
      <c r="I1358" s="6">
        <v>36089830</v>
      </c>
      <c r="J1358" s="6" t="str">
        <f>IF(OR(COUNTIF(Monitoring!E:E, G1358) &gt; 0, COUNTIF(Monitoring!H:H, G1358) &gt; 0), "yes", "no")</f>
        <v>yes</v>
      </c>
      <c r="K1358" s="81" t="str">
        <f t="shared" si="157"/>
        <v>Z:\FAIR_Device_data\Experiment_AugSep_2023\Video_captures\FAIR-D4\Camera1\2023-08-30\FAIR-D4_2023-08-30_15-39-30.mp4</v>
      </c>
    </row>
    <row r="1359" spans="1:11" ht="14.25" customHeight="1" x14ac:dyDescent="0.25">
      <c r="A1359" s="5" t="str">
        <f t="shared" si="151"/>
        <v>FAIR-D4</v>
      </c>
      <c r="B1359" s="4">
        <f t="shared" si="152"/>
        <v>45168</v>
      </c>
      <c r="C1359" s="9">
        <f t="shared" si="153"/>
        <v>0.65692129629629625</v>
      </c>
      <c r="D1359" s="9">
        <f t="shared" si="154"/>
        <v>45168.656921296293</v>
      </c>
      <c r="E1359" s="9" t="str">
        <f t="shared" si="156"/>
        <v>2023-08-30</v>
      </c>
      <c r="F1359" s="10" t="s">
        <v>2802</v>
      </c>
      <c r="G1359" s="10" t="str">
        <f t="shared" si="155"/>
        <v>FAIR-D4_2023-08-30_15-45-58</v>
      </c>
      <c r="H1359" s="10">
        <v>10.74</v>
      </c>
      <c r="I1359" s="6">
        <v>17541893</v>
      </c>
      <c r="J1359" s="6" t="str">
        <f>IF(OR(COUNTIF(Monitoring!E:E, G1359) &gt; 0, COUNTIF(Monitoring!H:H, G1359) &gt; 0), "yes", "no")</f>
        <v>no</v>
      </c>
      <c r="K1359" s="81" t="str">
        <f t="shared" si="157"/>
        <v>Z:\FAIR_Device_data\Experiment_AugSep_2023\Video_captures\FAIR-D4\Camera1\2023-08-30\FAIR-D4_2023-08-30_15-45-58.mp4</v>
      </c>
    </row>
    <row r="1360" spans="1:11" ht="14.25" customHeight="1" x14ac:dyDescent="0.25">
      <c r="A1360" s="5" t="str">
        <f t="shared" si="151"/>
        <v>FAIR-D4</v>
      </c>
      <c r="B1360" s="4">
        <f t="shared" si="152"/>
        <v>45168</v>
      </c>
      <c r="C1360" s="9">
        <f t="shared" si="153"/>
        <v>0.66126157407407404</v>
      </c>
      <c r="D1360" s="9">
        <f t="shared" si="154"/>
        <v>45168.661261574074</v>
      </c>
      <c r="E1360" s="9" t="str">
        <f t="shared" si="156"/>
        <v>2023-08-30</v>
      </c>
      <c r="F1360" s="10" t="s">
        <v>2803</v>
      </c>
      <c r="G1360" s="10" t="str">
        <f t="shared" si="155"/>
        <v>FAIR-D4_2023-08-30_15-52-13</v>
      </c>
      <c r="H1360" s="10">
        <v>26.715</v>
      </c>
      <c r="I1360" s="6">
        <v>49063130</v>
      </c>
      <c r="J1360" s="6" t="str">
        <f>IF(OR(COUNTIF(Monitoring!E:E, G1360) &gt; 0, COUNTIF(Monitoring!H:H, G1360) &gt; 0), "yes", "no")</f>
        <v>yes</v>
      </c>
      <c r="K1360" s="81" t="str">
        <f t="shared" si="157"/>
        <v>Z:\FAIR_Device_data\Experiment_AugSep_2023\Video_captures\FAIR-D4\Camera1\2023-08-30\FAIR-D4_2023-08-30_15-52-13.mp4</v>
      </c>
    </row>
    <row r="1361" spans="1:11" ht="14.25" customHeight="1" x14ac:dyDescent="0.25">
      <c r="A1361" s="5" t="str">
        <f t="shared" si="151"/>
        <v>FAIR-D4</v>
      </c>
      <c r="B1361" s="4">
        <f t="shared" si="152"/>
        <v>45168</v>
      </c>
      <c r="C1361" s="9">
        <f t="shared" si="153"/>
        <v>0.67925925925925923</v>
      </c>
      <c r="D1361" s="9">
        <f t="shared" si="154"/>
        <v>45168.679259259261</v>
      </c>
      <c r="E1361" s="9" t="str">
        <f t="shared" si="156"/>
        <v>2023-08-30</v>
      </c>
      <c r="F1361" s="10" t="s">
        <v>2804</v>
      </c>
      <c r="G1361" s="10" t="str">
        <f t="shared" si="155"/>
        <v>FAIR-D4_2023-08-30_16-18-08</v>
      </c>
      <c r="H1361" s="10">
        <v>19.257000000000001</v>
      </c>
      <c r="I1361" s="6">
        <v>34759022</v>
      </c>
      <c r="J1361" s="6" t="str">
        <f>IF(OR(COUNTIF(Monitoring!E:E, G1361) &gt; 0, COUNTIF(Monitoring!H:H, G1361) &gt; 0), "yes", "no")</f>
        <v>yes</v>
      </c>
      <c r="K1361" s="81" t="str">
        <f t="shared" si="157"/>
        <v>Z:\FAIR_Device_data\Experiment_AugSep_2023\Video_captures\FAIR-D4\Camera1\2023-08-30\FAIR-D4_2023-08-30_16-18-08.mp4</v>
      </c>
    </row>
    <row r="1362" spans="1:11" ht="14.25" customHeight="1" x14ac:dyDescent="0.25">
      <c r="A1362" s="5" t="str">
        <f t="shared" si="151"/>
        <v>FAIR-D4</v>
      </c>
      <c r="B1362" s="4">
        <f t="shared" si="152"/>
        <v>45168</v>
      </c>
      <c r="C1362" s="9">
        <f t="shared" si="153"/>
        <v>0.67979166666666668</v>
      </c>
      <c r="D1362" s="9">
        <f t="shared" si="154"/>
        <v>45168.679791666669</v>
      </c>
      <c r="E1362" s="9" t="str">
        <f t="shared" si="156"/>
        <v>2023-08-30</v>
      </c>
      <c r="F1362" s="10" t="s">
        <v>2805</v>
      </c>
      <c r="G1362" s="10" t="str">
        <f t="shared" si="155"/>
        <v>FAIR-D4_2023-08-30_16-18-54</v>
      </c>
      <c r="H1362" s="10">
        <v>26.265000000000001</v>
      </c>
      <c r="I1362" s="6">
        <v>42629853</v>
      </c>
      <c r="J1362" s="6" t="str">
        <f>IF(OR(COUNTIF(Monitoring!E:E, G1362) &gt; 0, COUNTIF(Monitoring!H:H, G1362) &gt; 0), "yes", "no")</f>
        <v>yes</v>
      </c>
      <c r="K1362" s="81" t="str">
        <f t="shared" si="157"/>
        <v>Z:\FAIR_Device_data\Experiment_AugSep_2023\Video_captures\FAIR-D4\Camera1\2023-08-30\FAIR-D4_2023-08-30_16-18-54.mp4</v>
      </c>
    </row>
    <row r="1363" spans="1:11" ht="14.25" customHeight="1" x14ac:dyDescent="0.25">
      <c r="A1363" s="5" t="str">
        <f t="shared" si="151"/>
        <v>FAIR-D4</v>
      </c>
      <c r="B1363" s="4">
        <f t="shared" si="152"/>
        <v>45168</v>
      </c>
      <c r="C1363" s="9">
        <f t="shared" si="153"/>
        <v>0.7033449074074074</v>
      </c>
      <c r="D1363" s="9">
        <f t="shared" si="154"/>
        <v>45168.703344907408</v>
      </c>
      <c r="E1363" s="9" t="str">
        <f t="shared" si="156"/>
        <v>2023-08-30</v>
      </c>
      <c r="F1363" s="10" t="s">
        <v>2806</v>
      </c>
      <c r="G1363" s="10" t="str">
        <f t="shared" si="155"/>
        <v>FAIR-D4_2023-08-30_16-52-49</v>
      </c>
      <c r="H1363" s="10">
        <v>171.05099999999999</v>
      </c>
      <c r="I1363" s="6">
        <v>310747517</v>
      </c>
      <c r="J1363" s="6" t="str">
        <f>IF(OR(COUNTIF(Monitoring!E:E, G1363) &gt; 0, COUNTIF(Monitoring!H:H, G1363) &gt; 0), "yes", "no")</f>
        <v>yes</v>
      </c>
      <c r="K1363" s="81" t="str">
        <f t="shared" si="157"/>
        <v>Z:\FAIR_Device_data\Experiment_AugSep_2023\Video_captures\FAIR-D4\Camera1\2023-08-30\FAIR-D4_2023-08-30_16-52-49.mp4</v>
      </c>
    </row>
    <row r="1364" spans="1:11" ht="14.25" customHeight="1" x14ac:dyDescent="0.25">
      <c r="A1364" s="5" t="str">
        <f t="shared" si="151"/>
        <v>FAIR-D4</v>
      </c>
      <c r="B1364" s="4">
        <f t="shared" si="152"/>
        <v>45168</v>
      </c>
      <c r="C1364" s="9">
        <f t="shared" si="153"/>
        <v>0.70584490740740746</v>
      </c>
      <c r="D1364" s="9">
        <f t="shared" si="154"/>
        <v>45168.70584490741</v>
      </c>
      <c r="E1364" s="9" t="str">
        <f t="shared" si="156"/>
        <v>2023-08-30</v>
      </c>
      <c r="F1364" s="10" t="s">
        <v>2807</v>
      </c>
      <c r="G1364" s="10" t="str">
        <f t="shared" si="155"/>
        <v>FAIR-D4_2023-08-30_16-56-25</v>
      </c>
      <c r="H1364" s="10">
        <v>28.122</v>
      </c>
      <c r="I1364" s="6">
        <v>47607602</v>
      </c>
      <c r="J1364" s="6" t="str">
        <f>IF(OR(COUNTIF(Monitoring!E:E, G1364) &gt; 0, COUNTIF(Monitoring!H:H, G1364) &gt; 0), "yes", "no")</f>
        <v>yes</v>
      </c>
      <c r="K1364" s="81" t="str">
        <f t="shared" si="157"/>
        <v>Z:\FAIR_Device_data\Experiment_AugSep_2023\Video_captures\FAIR-D4\Camera1\2023-08-30\FAIR-D4_2023-08-30_16-56-25.mp4</v>
      </c>
    </row>
    <row r="1365" spans="1:11" ht="14.25" customHeight="1" x14ac:dyDescent="0.25">
      <c r="A1365" s="5" t="str">
        <f t="shared" si="151"/>
        <v>FAIR-D4</v>
      </c>
      <c r="B1365" s="4">
        <f t="shared" si="152"/>
        <v>45168</v>
      </c>
      <c r="C1365" s="9">
        <f t="shared" si="153"/>
        <v>0.70811342592592597</v>
      </c>
      <c r="D1365" s="9">
        <f t="shared" si="154"/>
        <v>45168.708113425928</v>
      </c>
      <c r="E1365" s="9" t="str">
        <f t="shared" si="156"/>
        <v>2023-08-30</v>
      </c>
      <c r="F1365" s="10" t="s">
        <v>2808</v>
      </c>
      <c r="G1365" s="10" t="str">
        <f t="shared" si="155"/>
        <v>FAIR-D4_2023-08-30_16-59-41</v>
      </c>
      <c r="H1365" s="10">
        <v>14.541</v>
      </c>
      <c r="I1365" s="6">
        <v>24485491</v>
      </c>
      <c r="J1365" s="6" t="str">
        <f>IF(OR(COUNTIF(Monitoring!E:E, G1365) &gt; 0, COUNTIF(Monitoring!H:H, G1365) &gt; 0), "yes", "no")</f>
        <v>yes</v>
      </c>
      <c r="K1365" s="81" t="str">
        <f t="shared" si="157"/>
        <v>Z:\FAIR_Device_data\Experiment_AugSep_2023\Video_captures\FAIR-D4\Camera1\2023-08-30\FAIR-D4_2023-08-30_16-59-41.mp4</v>
      </c>
    </row>
    <row r="1366" spans="1:11" ht="14.25" customHeight="1" x14ac:dyDescent="0.25">
      <c r="A1366" s="5" t="str">
        <f t="shared" si="151"/>
        <v>FAIR-D4</v>
      </c>
      <c r="B1366" s="4">
        <f t="shared" si="152"/>
        <v>45168</v>
      </c>
      <c r="C1366" s="9">
        <f t="shared" si="153"/>
        <v>0.71474537037037034</v>
      </c>
      <c r="D1366" s="9">
        <f t="shared" si="154"/>
        <v>45168.714745370373</v>
      </c>
      <c r="E1366" s="9" t="str">
        <f t="shared" si="156"/>
        <v>2023-08-30</v>
      </c>
      <c r="F1366" s="10" t="s">
        <v>2809</v>
      </c>
      <c r="G1366" s="10" t="str">
        <f t="shared" si="155"/>
        <v>FAIR-D4_2023-08-30_17-09-14</v>
      </c>
      <c r="H1366" s="10">
        <v>14.97</v>
      </c>
      <c r="I1366" s="6">
        <v>24912381</v>
      </c>
      <c r="J1366" s="6" t="str">
        <f>IF(OR(COUNTIF(Monitoring!E:E, G1366) &gt; 0, COUNTIF(Monitoring!H:H, G1366) &gt; 0), "yes", "no")</f>
        <v>yes</v>
      </c>
      <c r="K1366" s="81" t="str">
        <f t="shared" si="157"/>
        <v>Z:\FAIR_Device_data\Experiment_AugSep_2023\Video_captures\FAIR-D4\Camera1\2023-08-30\FAIR-D4_2023-08-30_17-09-14.mp4</v>
      </c>
    </row>
    <row r="1367" spans="1:11" ht="14.25" customHeight="1" x14ac:dyDescent="0.25">
      <c r="A1367" s="5" t="str">
        <f t="shared" si="151"/>
        <v>FAIR-D4</v>
      </c>
      <c r="B1367" s="4">
        <f t="shared" si="152"/>
        <v>45168</v>
      </c>
      <c r="C1367" s="9">
        <f t="shared" si="153"/>
        <v>0.72736111111111112</v>
      </c>
      <c r="D1367" s="9">
        <f t="shared" si="154"/>
        <v>45168.727361111109</v>
      </c>
      <c r="E1367" s="9" t="str">
        <f t="shared" si="156"/>
        <v>2023-08-30</v>
      </c>
      <c r="F1367" s="10" t="s">
        <v>2810</v>
      </c>
      <c r="G1367" s="10" t="str">
        <f t="shared" si="155"/>
        <v>FAIR-D4_2023-08-30_17-27-24</v>
      </c>
      <c r="H1367" s="10">
        <v>11.058</v>
      </c>
      <c r="I1367" s="6">
        <v>17688499</v>
      </c>
      <c r="J1367" s="6" t="str">
        <f>IF(OR(COUNTIF(Monitoring!E:E, G1367) &gt; 0, COUNTIF(Monitoring!H:H, G1367) &gt; 0), "yes", "no")</f>
        <v>no</v>
      </c>
      <c r="K1367" s="81" t="str">
        <f t="shared" si="157"/>
        <v>Z:\FAIR_Device_data\Experiment_AugSep_2023\Video_captures\FAIR-D4\Camera1\2023-08-30\FAIR-D4_2023-08-30_17-27-24.mp4</v>
      </c>
    </row>
    <row r="1368" spans="1:11" ht="14.25" customHeight="1" x14ac:dyDescent="0.25">
      <c r="A1368" s="5" t="str">
        <f t="shared" si="151"/>
        <v>FAIR-D4</v>
      </c>
      <c r="B1368" s="4">
        <f t="shared" si="152"/>
        <v>45168</v>
      </c>
      <c r="C1368" s="9">
        <f t="shared" si="153"/>
        <v>0.73495370370370372</v>
      </c>
      <c r="D1368" s="9">
        <f t="shared" si="154"/>
        <v>45168.734953703701</v>
      </c>
      <c r="E1368" s="9" t="str">
        <f t="shared" si="156"/>
        <v>2023-08-30</v>
      </c>
      <c r="F1368" s="10" t="s">
        <v>2811</v>
      </c>
      <c r="G1368" s="10" t="str">
        <f t="shared" si="155"/>
        <v>FAIR-D4_2023-08-30_17-38-20</v>
      </c>
      <c r="H1368" s="10">
        <v>11.205</v>
      </c>
      <c r="I1368" s="6">
        <v>18222967</v>
      </c>
      <c r="J1368" s="6" t="str">
        <f>IF(OR(COUNTIF(Monitoring!E:E, G1368) &gt; 0, COUNTIF(Monitoring!H:H, G1368) &gt; 0), "yes", "no")</f>
        <v>no</v>
      </c>
      <c r="K1368" s="81" t="str">
        <f t="shared" si="157"/>
        <v>Z:\FAIR_Device_data\Experiment_AugSep_2023\Video_captures\FAIR-D4\Camera1\2023-08-30\FAIR-D4_2023-08-30_17-38-20.mp4</v>
      </c>
    </row>
    <row r="1369" spans="1:11" ht="14.25" customHeight="1" x14ac:dyDescent="0.25">
      <c r="A1369" s="5" t="str">
        <f t="shared" si="151"/>
        <v>FAIR-D4</v>
      </c>
      <c r="B1369" s="4">
        <f t="shared" si="152"/>
        <v>45168</v>
      </c>
      <c r="C1369" s="9">
        <f t="shared" si="153"/>
        <v>0.74645833333333333</v>
      </c>
      <c r="D1369" s="9">
        <f t="shared" si="154"/>
        <v>45168.746458333335</v>
      </c>
      <c r="E1369" s="9" t="str">
        <f t="shared" si="156"/>
        <v>2023-08-30</v>
      </c>
      <c r="F1369" s="10" t="s">
        <v>2812</v>
      </c>
      <c r="G1369" s="10" t="str">
        <f t="shared" si="155"/>
        <v>FAIR-D4_2023-08-30_17-54-54</v>
      </c>
      <c r="H1369" s="10">
        <v>11.048999999999999</v>
      </c>
      <c r="I1369" s="6">
        <v>17727606</v>
      </c>
      <c r="J1369" s="6" t="str">
        <f>IF(OR(COUNTIF(Monitoring!E:E, G1369) &gt; 0, COUNTIF(Monitoring!H:H, G1369) &gt; 0), "yes", "no")</f>
        <v>no</v>
      </c>
      <c r="K1369" s="81" t="str">
        <f t="shared" si="157"/>
        <v>Z:\FAIR_Device_data\Experiment_AugSep_2023\Video_captures\FAIR-D4\Camera1\2023-08-30\FAIR-D4_2023-08-30_17-54-54.mp4</v>
      </c>
    </row>
    <row r="1370" spans="1:11" ht="14.25" customHeight="1" x14ac:dyDescent="0.25">
      <c r="A1370" s="5" t="str">
        <f t="shared" si="151"/>
        <v>FAIR-D4</v>
      </c>
      <c r="B1370" s="4">
        <f t="shared" si="152"/>
        <v>45168</v>
      </c>
      <c r="C1370" s="9">
        <f t="shared" si="153"/>
        <v>0.74716435185185182</v>
      </c>
      <c r="D1370" s="9">
        <f t="shared" si="154"/>
        <v>45168.747164351851</v>
      </c>
      <c r="E1370" s="9" t="str">
        <f t="shared" si="156"/>
        <v>2023-08-30</v>
      </c>
      <c r="F1370" s="10" t="s">
        <v>2813</v>
      </c>
      <c r="G1370" s="10" t="str">
        <f t="shared" si="155"/>
        <v>FAIR-D4_2023-08-30_17-55-55</v>
      </c>
      <c r="H1370" s="10">
        <v>11.271000000000001</v>
      </c>
      <c r="I1370" s="6">
        <v>18710400</v>
      </c>
      <c r="J1370" s="6" t="str">
        <f>IF(OR(COUNTIF(Monitoring!E:E, G1370) &gt; 0, COUNTIF(Monitoring!H:H, G1370) &gt; 0), "yes", "no")</f>
        <v>yes</v>
      </c>
      <c r="K1370" s="81" t="str">
        <f t="shared" si="157"/>
        <v>Z:\FAIR_Device_data\Experiment_AugSep_2023\Video_captures\FAIR-D4\Camera1\2023-08-30\FAIR-D4_2023-08-30_17-55-55.mp4</v>
      </c>
    </row>
    <row r="1371" spans="1:11" ht="14.25" customHeight="1" x14ac:dyDescent="0.25">
      <c r="A1371" s="5" t="str">
        <f t="shared" si="151"/>
        <v>FAIR-D4</v>
      </c>
      <c r="B1371" s="4">
        <f t="shared" si="152"/>
        <v>45168</v>
      </c>
      <c r="C1371" s="9">
        <f t="shared" si="153"/>
        <v>0.75130787037037039</v>
      </c>
      <c r="D1371" s="9">
        <f t="shared" si="154"/>
        <v>45168.751307870371</v>
      </c>
      <c r="E1371" s="9" t="str">
        <f t="shared" si="156"/>
        <v>2023-08-30</v>
      </c>
      <c r="F1371" s="10" t="s">
        <v>2814</v>
      </c>
      <c r="G1371" s="10" t="str">
        <f t="shared" si="155"/>
        <v>FAIR-D4_2023-08-30_18-01-53</v>
      </c>
      <c r="H1371" s="10">
        <v>12.852</v>
      </c>
      <c r="I1371" s="6">
        <v>21398704</v>
      </c>
      <c r="J1371" s="6" t="str">
        <f>IF(OR(COUNTIF(Monitoring!E:E, G1371) &gt; 0, COUNTIF(Monitoring!H:H, G1371) &gt; 0), "yes", "no")</f>
        <v>no</v>
      </c>
      <c r="K1371" s="81" t="str">
        <f t="shared" si="157"/>
        <v>Z:\FAIR_Device_data\Experiment_AugSep_2023\Video_captures\FAIR-D4\Camera1\2023-08-30\FAIR-D4_2023-08-30_18-01-53.mp4</v>
      </c>
    </row>
    <row r="1372" spans="1:11" ht="14.25" customHeight="1" x14ac:dyDescent="0.25">
      <c r="A1372" s="5" t="str">
        <f t="shared" si="151"/>
        <v>FAIR-D4</v>
      </c>
      <c r="B1372" s="4">
        <f t="shared" si="152"/>
        <v>45168</v>
      </c>
      <c r="C1372" s="9">
        <f t="shared" si="153"/>
        <v>0.75179398148148147</v>
      </c>
      <c r="D1372" s="9">
        <f t="shared" si="154"/>
        <v>45168.751793981479</v>
      </c>
      <c r="E1372" s="9" t="str">
        <f t="shared" si="156"/>
        <v>2023-08-30</v>
      </c>
      <c r="F1372" s="10" t="s">
        <v>2815</v>
      </c>
      <c r="G1372" s="10" t="str">
        <f t="shared" si="155"/>
        <v>FAIR-D4_2023-08-30_18-02-35</v>
      </c>
      <c r="H1372" s="10">
        <v>12.683</v>
      </c>
      <c r="I1372" s="6">
        <v>19352837</v>
      </c>
      <c r="J1372" s="6" t="str">
        <f>IF(OR(COUNTIF(Monitoring!E:E, G1372) &gt; 0, COUNTIF(Monitoring!H:H, G1372) &gt; 0), "yes", "no")</f>
        <v>no</v>
      </c>
      <c r="K1372" s="81" t="str">
        <f t="shared" si="157"/>
        <v>Z:\FAIR_Device_data\Experiment_AugSep_2023\Video_captures\FAIR-D4\Camera1\2023-08-30\FAIR-D4_2023-08-30_18-02-35.mp4</v>
      </c>
    </row>
    <row r="1373" spans="1:11" ht="14.25" customHeight="1" x14ac:dyDescent="0.25">
      <c r="A1373" s="5" t="str">
        <f t="shared" si="151"/>
        <v>FAIR-D4</v>
      </c>
      <c r="B1373" s="4">
        <f t="shared" si="152"/>
        <v>45168</v>
      </c>
      <c r="C1373" s="9">
        <f t="shared" si="153"/>
        <v>0.75575231481481486</v>
      </c>
      <c r="D1373" s="9">
        <f t="shared" si="154"/>
        <v>45168.755752314813</v>
      </c>
      <c r="E1373" s="9" t="str">
        <f t="shared" si="156"/>
        <v>2023-08-30</v>
      </c>
      <c r="F1373" s="10" t="s">
        <v>2816</v>
      </c>
      <c r="G1373" s="10" t="str">
        <f t="shared" si="155"/>
        <v>FAIR-D4_2023-08-30_18-08-17</v>
      </c>
      <c r="H1373" s="10">
        <v>50.795000000000002</v>
      </c>
      <c r="I1373" s="6">
        <v>92140273</v>
      </c>
      <c r="J1373" s="6" t="str">
        <f>IF(OR(COUNTIF(Monitoring!E:E, G1373) &gt; 0, COUNTIF(Monitoring!H:H, G1373) &gt; 0), "yes", "no")</f>
        <v>yes</v>
      </c>
      <c r="K1373" s="81" t="str">
        <f t="shared" si="157"/>
        <v>Z:\FAIR_Device_data\Experiment_AugSep_2023\Video_captures\FAIR-D4\Camera1\2023-08-30\FAIR-D4_2023-08-30_18-08-17.mp4</v>
      </c>
    </row>
    <row r="1374" spans="1:11" ht="14.25" customHeight="1" x14ac:dyDescent="0.25">
      <c r="A1374" s="5" t="str">
        <f t="shared" si="151"/>
        <v>FAIR-D4</v>
      </c>
      <c r="B1374" s="4">
        <f t="shared" si="152"/>
        <v>45169</v>
      </c>
      <c r="C1374" s="9">
        <f t="shared" si="153"/>
        <v>0.35957175925925927</v>
      </c>
      <c r="D1374" s="9">
        <f t="shared" si="154"/>
        <v>45169.359571759262</v>
      </c>
      <c r="E1374" s="9" t="str">
        <f t="shared" si="156"/>
        <v>2023-08-31</v>
      </c>
      <c r="F1374" s="10" t="s">
        <v>2817</v>
      </c>
      <c r="G1374" s="10" t="str">
        <f t="shared" si="155"/>
        <v>FAIR-D4_2023-08-31_08-37-47</v>
      </c>
      <c r="H1374" s="10">
        <v>12.542</v>
      </c>
      <c r="I1374" s="6">
        <v>20897927</v>
      </c>
      <c r="J1374" s="6" t="str">
        <f>IF(OR(COUNTIF(Monitoring!E:E, G1374) &gt; 0, COUNTIF(Monitoring!H:H, G1374) &gt; 0), "yes", "no")</f>
        <v>no</v>
      </c>
      <c r="K1374" s="81" t="str">
        <f t="shared" si="157"/>
        <v>Z:\FAIR_Device_data\Experiment_AugSep_2023\Video_captures\FAIR-D4\Camera1\2023-08-31\FAIR-D4_2023-08-31_08-37-47.mp4</v>
      </c>
    </row>
    <row r="1375" spans="1:11" ht="14.25" customHeight="1" x14ac:dyDescent="0.25">
      <c r="A1375" s="5" t="str">
        <f t="shared" si="151"/>
        <v>FAIR-D4</v>
      </c>
      <c r="B1375" s="4">
        <f t="shared" si="152"/>
        <v>45169</v>
      </c>
      <c r="C1375" s="9">
        <f t="shared" si="153"/>
        <v>0.36636574074074074</v>
      </c>
      <c r="D1375" s="9">
        <f t="shared" si="154"/>
        <v>45169.366365740738</v>
      </c>
      <c r="E1375" s="9" t="str">
        <f t="shared" si="156"/>
        <v>2023-08-31</v>
      </c>
      <c r="F1375" s="10" t="s">
        <v>2818</v>
      </c>
      <c r="G1375" s="10" t="str">
        <f t="shared" si="155"/>
        <v>FAIR-D4_2023-08-31_08-47-34</v>
      </c>
      <c r="H1375" s="10">
        <v>16.489999999999998</v>
      </c>
      <c r="I1375" s="6">
        <v>29355616</v>
      </c>
      <c r="J1375" s="6" t="str">
        <f>IF(OR(COUNTIF(Monitoring!E:E, G1375) &gt; 0, COUNTIF(Monitoring!H:H, G1375) &gt; 0), "yes", "no")</f>
        <v>no</v>
      </c>
      <c r="K1375" s="81" t="str">
        <f t="shared" si="157"/>
        <v>Z:\FAIR_Device_data\Experiment_AugSep_2023\Video_captures\FAIR-D4\Camera1\2023-08-31\FAIR-D4_2023-08-31_08-47-34.mp4</v>
      </c>
    </row>
    <row r="1376" spans="1:11" ht="14.25" customHeight="1" x14ac:dyDescent="0.25">
      <c r="A1376" s="5" t="str">
        <f t="shared" si="151"/>
        <v>FAIR-D4</v>
      </c>
      <c r="B1376" s="4">
        <f t="shared" si="152"/>
        <v>45169</v>
      </c>
      <c r="C1376" s="9">
        <f t="shared" si="153"/>
        <v>0.37392361111111111</v>
      </c>
      <c r="D1376" s="9">
        <f t="shared" si="154"/>
        <v>45169.373923611114</v>
      </c>
      <c r="E1376" s="9" t="str">
        <f t="shared" si="156"/>
        <v>2023-08-31</v>
      </c>
      <c r="F1376" s="10" t="s">
        <v>2819</v>
      </c>
      <c r="G1376" s="10" t="str">
        <f t="shared" si="155"/>
        <v>FAIR-D4_2023-08-31_08-58-27</v>
      </c>
      <c r="H1376" s="10">
        <v>17.067</v>
      </c>
      <c r="I1376" s="6">
        <v>31042009</v>
      </c>
      <c r="J1376" s="6" t="str">
        <f>IF(OR(COUNTIF(Monitoring!E:E, G1376) &gt; 0, COUNTIF(Monitoring!H:H, G1376) &gt; 0), "yes", "no")</f>
        <v>yes</v>
      </c>
      <c r="K1376" s="81" t="str">
        <f t="shared" si="157"/>
        <v>Z:\FAIR_Device_data\Experiment_AugSep_2023\Video_captures\FAIR-D4\Camera1\2023-08-31\FAIR-D4_2023-08-31_08-58-27.mp4</v>
      </c>
    </row>
    <row r="1377" spans="1:11" ht="14.25" customHeight="1" x14ac:dyDescent="0.25">
      <c r="A1377" s="5" t="str">
        <f t="shared" si="151"/>
        <v>FAIR-D4</v>
      </c>
      <c r="B1377" s="4">
        <f t="shared" si="152"/>
        <v>45169</v>
      </c>
      <c r="C1377" s="9">
        <f t="shared" si="153"/>
        <v>0.37787037037037036</v>
      </c>
      <c r="D1377" s="9">
        <f t="shared" si="154"/>
        <v>45169.377870370372</v>
      </c>
      <c r="E1377" s="9" t="str">
        <f t="shared" si="156"/>
        <v>2023-08-31</v>
      </c>
      <c r="F1377" s="10" t="s">
        <v>2820</v>
      </c>
      <c r="G1377" s="10" t="str">
        <f t="shared" si="155"/>
        <v>FAIR-D4_2023-08-31_09-04-08</v>
      </c>
      <c r="H1377" s="10">
        <v>16.940000000000001</v>
      </c>
      <c r="I1377" s="6">
        <v>30220956</v>
      </c>
      <c r="J1377" s="6" t="str">
        <f>IF(OR(COUNTIF(Monitoring!E:E, G1377) &gt; 0, COUNTIF(Monitoring!H:H, G1377) &gt; 0), "yes", "no")</f>
        <v>yes</v>
      </c>
      <c r="K1377" s="81" t="str">
        <f t="shared" si="157"/>
        <v>Z:\FAIR_Device_data\Experiment_AugSep_2023\Video_captures\FAIR-D4\Camera1\2023-08-31\FAIR-D4_2023-08-31_09-04-08.mp4</v>
      </c>
    </row>
    <row r="1378" spans="1:11" ht="14.25" customHeight="1" x14ac:dyDescent="0.25">
      <c r="A1378" s="5" t="str">
        <f t="shared" si="151"/>
        <v>FAIR-D4</v>
      </c>
      <c r="B1378" s="4">
        <f t="shared" si="152"/>
        <v>45169</v>
      </c>
      <c r="C1378" s="9">
        <f t="shared" si="153"/>
        <v>0.39037037037037037</v>
      </c>
      <c r="D1378" s="9">
        <f t="shared" si="154"/>
        <v>45169.390370370369</v>
      </c>
      <c r="E1378" s="9" t="str">
        <f t="shared" si="156"/>
        <v>2023-08-31</v>
      </c>
      <c r="F1378" s="10" t="s">
        <v>2821</v>
      </c>
      <c r="G1378" s="10" t="str">
        <f t="shared" si="155"/>
        <v>FAIR-D4_2023-08-31_09-22-08</v>
      </c>
      <c r="H1378" s="10">
        <v>22.277000000000001</v>
      </c>
      <c r="I1378" s="6">
        <v>37032437</v>
      </c>
      <c r="J1378" s="6" t="str">
        <f>IF(OR(COUNTIF(Monitoring!E:E, G1378) &gt; 0, COUNTIF(Monitoring!H:H, G1378) &gt; 0), "yes", "no")</f>
        <v>no</v>
      </c>
      <c r="K1378" s="81" t="str">
        <f t="shared" si="157"/>
        <v>Z:\FAIR_Device_data\Experiment_AugSep_2023\Video_captures\FAIR-D4\Camera1\2023-08-31\FAIR-D4_2023-08-31_09-22-08.mp4</v>
      </c>
    </row>
    <row r="1379" spans="1:11" ht="14.25" customHeight="1" x14ac:dyDescent="0.25">
      <c r="A1379" s="5" t="str">
        <f t="shared" si="151"/>
        <v>FAIR-D4</v>
      </c>
      <c r="B1379" s="4">
        <f t="shared" si="152"/>
        <v>45169</v>
      </c>
      <c r="C1379" s="9">
        <f t="shared" si="153"/>
        <v>0.40761574074074075</v>
      </c>
      <c r="D1379" s="9">
        <f t="shared" si="154"/>
        <v>45169.40761574074</v>
      </c>
      <c r="E1379" s="9" t="str">
        <f t="shared" si="156"/>
        <v>2023-08-31</v>
      </c>
      <c r="F1379" s="10" t="s">
        <v>2822</v>
      </c>
      <c r="G1379" s="10" t="str">
        <f t="shared" si="155"/>
        <v>FAIR-D4_2023-08-31_09-46-58</v>
      </c>
      <c r="H1379" s="10">
        <v>19.905999999999999</v>
      </c>
      <c r="I1379" s="6">
        <v>34569508</v>
      </c>
      <c r="J1379" s="6" t="str">
        <f>IF(OR(COUNTIF(Monitoring!E:E, G1379) &gt; 0, COUNTIF(Monitoring!H:H, G1379) &gt; 0), "yes", "no")</f>
        <v>no</v>
      </c>
      <c r="K1379" s="81" t="str">
        <f t="shared" si="157"/>
        <v>Z:\FAIR_Device_data\Experiment_AugSep_2023\Video_captures\FAIR-D4\Camera1\2023-08-31\FAIR-D4_2023-08-31_09-46-58.mp4</v>
      </c>
    </row>
    <row r="1380" spans="1:11" ht="14.25" customHeight="1" x14ac:dyDescent="0.25">
      <c r="A1380" s="5" t="str">
        <f t="shared" si="151"/>
        <v>FAIR-D4</v>
      </c>
      <c r="B1380" s="4">
        <f t="shared" si="152"/>
        <v>45169</v>
      </c>
      <c r="C1380" s="9">
        <f t="shared" si="153"/>
        <v>0.40917824074074072</v>
      </c>
      <c r="D1380" s="9">
        <f t="shared" si="154"/>
        <v>45169.409178240741</v>
      </c>
      <c r="E1380" s="9" t="str">
        <f t="shared" si="156"/>
        <v>2023-08-31</v>
      </c>
      <c r="F1380" s="10" t="s">
        <v>2823</v>
      </c>
      <c r="G1380" s="10" t="str">
        <f t="shared" si="155"/>
        <v>FAIR-D4_2023-08-31_09-49-13</v>
      </c>
      <c r="H1380" s="10">
        <v>12</v>
      </c>
      <c r="I1380" s="6">
        <v>19997953</v>
      </c>
      <c r="J1380" s="6" t="str">
        <f>IF(OR(COUNTIF(Monitoring!E:E, G1380) &gt; 0, COUNTIF(Monitoring!H:H, G1380) &gt; 0), "yes", "no")</f>
        <v>no</v>
      </c>
      <c r="K1380" s="81" t="str">
        <f t="shared" si="157"/>
        <v>Z:\FAIR_Device_data\Experiment_AugSep_2023\Video_captures\FAIR-D4\Camera1\2023-08-31\FAIR-D4_2023-08-31_09-49-13.mp4</v>
      </c>
    </row>
    <row r="1381" spans="1:11" ht="14.25" customHeight="1" x14ac:dyDescent="0.25">
      <c r="A1381" s="5" t="str">
        <f t="shared" si="151"/>
        <v>FAIR-D4</v>
      </c>
      <c r="B1381" s="4">
        <f t="shared" si="152"/>
        <v>45169</v>
      </c>
      <c r="C1381" s="9">
        <f t="shared" si="153"/>
        <v>0.41101851851851851</v>
      </c>
      <c r="D1381" s="9">
        <f t="shared" si="154"/>
        <v>45169.41101851852</v>
      </c>
      <c r="E1381" s="9" t="str">
        <f t="shared" si="156"/>
        <v>2023-08-31</v>
      </c>
      <c r="F1381" s="10" t="s">
        <v>2824</v>
      </c>
      <c r="G1381" s="10" t="str">
        <f t="shared" si="155"/>
        <v>FAIR-D4_2023-08-31_09-51-52</v>
      </c>
      <c r="H1381" s="10">
        <v>22.317</v>
      </c>
      <c r="I1381" s="6">
        <v>37650556</v>
      </c>
      <c r="J1381" s="6" t="str">
        <f>IF(OR(COUNTIF(Monitoring!E:E, G1381) &gt; 0, COUNTIF(Monitoring!H:H, G1381) &gt; 0), "yes", "no")</f>
        <v>no</v>
      </c>
      <c r="K1381" s="81" t="str">
        <f t="shared" si="157"/>
        <v>Z:\FAIR_Device_data\Experiment_AugSep_2023\Video_captures\FAIR-D4\Camera1\2023-08-31\FAIR-D4_2023-08-31_09-51-52.mp4</v>
      </c>
    </row>
    <row r="1382" spans="1:11" ht="14.25" customHeight="1" x14ac:dyDescent="0.25">
      <c r="A1382" s="5" t="str">
        <f t="shared" si="151"/>
        <v>FAIR-D4</v>
      </c>
      <c r="B1382" s="4">
        <f t="shared" si="152"/>
        <v>45169</v>
      </c>
      <c r="C1382" s="9">
        <f t="shared" si="153"/>
        <v>0.41373842592592591</v>
      </c>
      <c r="D1382" s="9">
        <f t="shared" si="154"/>
        <v>45169.413738425923</v>
      </c>
      <c r="E1382" s="9" t="str">
        <f t="shared" si="156"/>
        <v>2023-08-31</v>
      </c>
      <c r="F1382" s="10" t="s">
        <v>2825</v>
      </c>
      <c r="G1382" s="10" t="str">
        <f t="shared" si="155"/>
        <v>FAIR-D4_2023-08-31_09-55-47</v>
      </c>
      <c r="H1382" s="10">
        <v>10.571999999999999</v>
      </c>
      <c r="I1382" s="6">
        <v>17093178</v>
      </c>
      <c r="J1382" s="6" t="str">
        <f>IF(OR(COUNTIF(Monitoring!E:E, G1382) &gt; 0, COUNTIF(Monitoring!H:H, G1382) &gt; 0), "yes", "no")</f>
        <v>no</v>
      </c>
      <c r="K1382" s="81" t="str">
        <f t="shared" si="157"/>
        <v>Z:\FAIR_Device_data\Experiment_AugSep_2023\Video_captures\FAIR-D4\Camera1\2023-08-31\FAIR-D4_2023-08-31_09-55-47.mp4</v>
      </c>
    </row>
    <row r="1383" spans="1:11" ht="14.25" customHeight="1" x14ac:dyDescent="0.25">
      <c r="A1383" s="5" t="str">
        <f t="shared" si="151"/>
        <v>FAIR-D4</v>
      </c>
      <c r="B1383" s="4">
        <f t="shared" si="152"/>
        <v>45169</v>
      </c>
      <c r="C1383" s="9">
        <f t="shared" si="153"/>
        <v>0.41457175925925926</v>
      </c>
      <c r="D1383" s="9">
        <f t="shared" si="154"/>
        <v>45169.414571759262</v>
      </c>
      <c r="E1383" s="9" t="str">
        <f t="shared" si="156"/>
        <v>2023-08-31</v>
      </c>
      <c r="F1383" s="10" t="s">
        <v>2826</v>
      </c>
      <c r="G1383" s="10" t="str">
        <f t="shared" si="155"/>
        <v>FAIR-D4_2023-08-31_09-56-59</v>
      </c>
      <c r="H1383" s="10">
        <v>34.572000000000003</v>
      </c>
      <c r="I1383" s="6">
        <v>57564248</v>
      </c>
      <c r="J1383" s="6" t="str">
        <f>IF(OR(COUNTIF(Monitoring!E:E, G1383) &gt; 0, COUNTIF(Monitoring!H:H, G1383) &gt; 0), "yes", "no")</f>
        <v>no</v>
      </c>
      <c r="K1383" s="81" t="str">
        <f t="shared" si="157"/>
        <v>Z:\FAIR_Device_data\Experiment_AugSep_2023\Video_captures\FAIR-D4\Camera1\2023-08-31\FAIR-D4_2023-08-31_09-56-59.mp4</v>
      </c>
    </row>
    <row r="1384" spans="1:11" ht="14.25" customHeight="1" x14ac:dyDescent="0.25">
      <c r="A1384" s="5" t="str">
        <f t="shared" si="151"/>
        <v>FAIR-D4</v>
      </c>
      <c r="B1384" s="4">
        <f t="shared" si="152"/>
        <v>45169</v>
      </c>
      <c r="C1384" s="9">
        <f t="shared" si="153"/>
        <v>0.41770833333333335</v>
      </c>
      <c r="D1384" s="9">
        <f t="shared" si="154"/>
        <v>45169.417708333334</v>
      </c>
      <c r="E1384" s="9" t="str">
        <f t="shared" si="156"/>
        <v>2023-08-31</v>
      </c>
      <c r="F1384" s="10" t="s">
        <v>2827</v>
      </c>
      <c r="G1384" s="10" t="str">
        <f t="shared" si="155"/>
        <v>FAIR-D4_2023-08-31_10-01-30</v>
      </c>
      <c r="H1384" s="10">
        <v>29.925999999999998</v>
      </c>
      <c r="I1384" s="6">
        <v>51766310</v>
      </c>
      <c r="J1384" s="6" t="str">
        <f>IF(OR(COUNTIF(Monitoring!E:E, G1384) &gt; 0, COUNTIF(Monitoring!H:H, G1384) &gt; 0), "yes", "no")</f>
        <v>no</v>
      </c>
      <c r="K1384" s="81" t="str">
        <f t="shared" si="157"/>
        <v>Z:\FAIR_Device_data\Experiment_AugSep_2023\Video_captures\FAIR-D4\Camera1\2023-08-31\FAIR-D4_2023-08-31_10-01-30.mp4</v>
      </c>
    </row>
    <row r="1385" spans="1:11" ht="14.25" customHeight="1" x14ac:dyDescent="0.25">
      <c r="A1385" s="5" t="str">
        <f t="shared" si="151"/>
        <v>FAIR-D4</v>
      </c>
      <c r="B1385" s="4">
        <f t="shared" si="152"/>
        <v>45169</v>
      </c>
      <c r="C1385" s="9">
        <f t="shared" si="153"/>
        <v>0.41944444444444445</v>
      </c>
      <c r="D1385" s="9">
        <f t="shared" si="154"/>
        <v>45169.419444444444</v>
      </c>
      <c r="E1385" s="9" t="str">
        <f t="shared" si="156"/>
        <v>2023-08-31</v>
      </c>
      <c r="F1385" s="10" t="s">
        <v>2828</v>
      </c>
      <c r="G1385" s="10" t="str">
        <f t="shared" si="155"/>
        <v>FAIR-D4_2023-08-31_10-04-00</v>
      </c>
      <c r="H1385" s="10">
        <v>28.675000000000001</v>
      </c>
      <c r="I1385" s="6">
        <v>49420799</v>
      </c>
      <c r="J1385" s="6" t="str">
        <f>IF(OR(COUNTIF(Monitoring!E:E, G1385) &gt; 0, COUNTIF(Monitoring!H:H, G1385) &gt; 0), "yes", "no")</f>
        <v>yes</v>
      </c>
      <c r="K1385" s="81" t="str">
        <f t="shared" si="157"/>
        <v>Z:\FAIR_Device_data\Experiment_AugSep_2023\Video_captures\FAIR-D4\Camera1\2023-08-31\FAIR-D4_2023-08-31_10-04-00.mp4</v>
      </c>
    </row>
    <row r="1386" spans="1:11" ht="14.25" customHeight="1" x14ac:dyDescent="0.25">
      <c r="A1386" s="5" t="str">
        <f t="shared" si="151"/>
        <v>FAIR-D4</v>
      </c>
      <c r="B1386" s="4">
        <f t="shared" si="152"/>
        <v>45169</v>
      </c>
      <c r="C1386" s="9">
        <f t="shared" si="153"/>
        <v>0.42563657407407407</v>
      </c>
      <c r="D1386" s="9">
        <f t="shared" si="154"/>
        <v>45169.425636574073</v>
      </c>
      <c r="E1386" s="9" t="str">
        <f t="shared" si="156"/>
        <v>2023-08-31</v>
      </c>
      <c r="F1386" s="10" t="s">
        <v>2829</v>
      </c>
      <c r="G1386" s="10" t="str">
        <f t="shared" si="155"/>
        <v>FAIR-D4_2023-08-31_10-12-55</v>
      </c>
      <c r="H1386" s="10">
        <v>10.83</v>
      </c>
      <c r="I1386" s="6">
        <v>17911935</v>
      </c>
      <c r="J1386" s="6" t="str">
        <f>IF(OR(COUNTIF(Monitoring!E:E, G1386) &gt; 0, COUNTIF(Monitoring!H:H, G1386) &gt; 0), "yes", "no")</f>
        <v>no</v>
      </c>
      <c r="K1386" s="81" t="str">
        <f t="shared" si="157"/>
        <v>Z:\FAIR_Device_data\Experiment_AugSep_2023\Video_captures\FAIR-D4\Camera1\2023-08-31\FAIR-D4_2023-08-31_10-12-55.mp4</v>
      </c>
    </row>
    <row r="1387" spans="1:11" ht="14.25" customHeight="1" x14ac:dyDescent="0.25">
      <c r="A1387" s="5" t="str">
        <f t="shared" si="151"/>
        <v>FAIR-D4</v>
      </c>
      <c r="B1387" s="4">
        <f t="shared" si="152"/>
        <v>45169</v>
      </c>
      <c r="C1387" s="9">
        <f t="shared" si="153"/>
        <v>0.42611111111111111</v>
      </c>
      <c r="D1387" s="9">
        <f t="shared" si="154"/>
        <v>45169.426111111112</v>
      </c>
      <c r="E1387" s="9" t="str">
        <f t="shared" si="156"/>
        <v>2023-08-31</v>
      </c>
      <c r="F1387" s="10" t="s">
        <v>2830</v>
      </c>
      <c r="G1387" s="10" t="str">
        <f t="shared" si="155"/>
        <v>FAIR-D4_2023-08-31_10-13-36</v>
      </c>
      <c r="H1387" s="10">
        <v>12.721</v>
      </c>
      <c r="I1387" s="6">
        <v>19502958</v>
      </c>
      <c r="J1387" s="6" t="str">
        <f>IF(OR(COUNTIF(Monitoring!E:E, G1387) &gt; 0, COUNTIF(Monitoring!H:H, G1387) &gt; 0), "yes", "no")</f>
        <v>no</v>
      </c>
      <c r="K1387" s="81" t="str">
        <f t="shared" si="157"/>
        <v>Z:\FAIR_Device_data\Experiment_AugSep_2023\Video_captures\FAIR-D4\Camera1\2023-08-31\FAIR-D4_2023-08-31_10-13-36.mp4</v>
      </c>
    </row>
    <row r="1388" spans="1:11" ht="14.25" customHeight="1" x14ac:dyDescent="0.25">
      <c r="A1388" s="5" t="str">
        <f t="shared" si="151"/>
        <v>FAIR-D4</v>
      </c>
      <c r="B1388" s="4">
        <f t="shared" si="152"/>
        <v>45169</v>
      </c>
      <c r="C1388" s="9">
        <f t="shared" si="153"/>
        <v>0.43035879629629631</v>
      </c>
      <c r="D1388" s="9">
        <f t="shared" si="154"/>
        <v>45169.430358796293</v>
      </c>
      <c r="E1388" s="9" t="str">
        <f t="shared" si="156"/>
        <v>2023-08-31</v>
      </c>
      <c r="F1388" s="10" t="s">
        <v>2831</v>
      </c>
      <c r="G1388" s="10" t="str">
        <f t="shared" si="155"/>
        <v>FAIR-D4_2023-08-31_10-19-43</v>
      </c>
      <c r="H1388" s="10">
        <v>10.68</v>
      </c>
      <c r="I1388" s="6">
        <v>17421315</v>
      </c>
      <c r="J1388" s="6" t="str">
        <f>IF(OR(COUNTIF(Monitoring!E:E, G1388) &gt; 0, COUNTIF(Monitoring!H:H, G1388) &gt; 0), "yes", "no")</f>
        <v>no</v>
      </c>
      <c r="K1388" s="81" t="str">
        <f t="shared" si="157"/>
        <v>Z:\FAIR_Device_data\Experiment_AugSep_2023\Video_captures\FAIR-D4\Camera1\2023-08-31\FAIR-D4_2023-08-31_10-19-43.mp4</v>
      </c>
    </row>
    <row r="1389" spans="1:11" ht="14.25" customHeight="1" x14ac:dyDescent="0.25">
      <c r="A1389" s="5" t="str">
        <f t="shared" si="151"/>
        <v>FAIR-D4</v>
      </c>
      <c r="B1389" s="4">
        <f t="shared" si="152"/>
        <v>45169</v>
      </c>
      <c r="C1389" s="9">
        <f t="shared" si="153"/>
        <v>0.4387847222222222</v>
      </c>
      <c r="D1389" s="9">
        <f t="shared" si="154"/>
        <v>45169.438784722224</v>
      </c>
      <c r="E1389" s="9" t="str">
        <f t="shared" si="156"/>
        <v>2023-08-31</v>
      </c>
      <c r="F1389" s="10" t="s">
        <v>2832</v>
      </c>
      <c r="G1389" s="10" t="str">
        <f t="shared" si="155"/>
        <v>FAIR-D4_2023-08-31_10-31-51</v>
      </c>
      <c r="H1389" s="10">
        <v>31.462</v>
      </c>
      <c r="I1389" s="6">
        <v>59122620</v>
      </c>
      <c r="J1389" s="6" t="str">
        <f>IF(OR(COUNTIF(Monitoring!E:E, G1389) &gt; 0, COUNTIF(Monitoring!H:H, G1389) &gt; 0), "yes", "no")</f>
        <v>yes</v>
      </c>
      <c r="K1389" s="81" t="str">
        <f t="shared" si="157"/>
        <v>Z:\FAIR_Device_data\Experiment_AugSep_2023\Video_captures\FAIR-D4\Camera1\2023-08-31\FAIR-D4_2023-08-31_10-31-51.mp4</v>
      </c>
    </row>
    <row r="1390" spans="1:11" ht="14.25" customHeight="1" x14ac:dyDescent="0.25">
      <c r="A1390" s="5" t="str">
        <f t="shared" si="151"/>
        <v>FAIR-D4</v>
      </c>
      <c r="B1390" s="4">
        <f t="shared" si="152"/>
        <v>45169</v>
      </c>
      <c r="C1390" s="9">
        <f t="shared" si="153"/>
        <v>0.4412847222222222</v>
      </c>
      <c r="D1390" s="9">
        <f t="shared" si="154"/>
        <v>45169.441284722219</v>
      </c>
      <c r="E1390" s="9" t="str">
        <f t="shared" si="156"/>
        <v>2023-08-31</v>
      </c>
      <c r="F1390" s="10" t="s">
        <v>2833</v>
      </c>
      <c r="G1390" s="10" t="str">
        <f t="shared" si="155"/>
        <v>FAIR-D4_2023-08-31_10-35-27</v>
      </c>
      <c r="H1390" s="10">
        <v>10.683999999999999</v>
      </c>
      <c r="I1390" s="6">
        <v>17346408</v>
      </c>
      <c r="J1390" s="6" t="str">
        <f>IF(OR(COUNTIF(Monitoring!E:E, G1390) &gt; 0, COUNTIF(Monitoring!H:H, G1390) &gt; 0), "yes", "no")</f>
        <v>no</v>
      </c>
      <c r="K1390" s="81" t="str">
        <f t="shared" si="157"/>
        <v>Z:\FAIR_Device_data\Experiment_AugSep_2023\Video_captures\FAIR-D4\Camera1\2023-08-31\FAIR-D4_2023-08-31_10-35-27.mp4</v>
      </c>
    </row>
    <row r="1391" spans="1:11" ht="14.25" customHeight="1" x14ac:dyDescent="0.25">
      <c r="A1391" s="5" t="str">
        <f t="shared" si="151"/>
        <v>FAIR-D4</v>
      </c>
      <c r="B1391" s="4">
        <f t="shared" si="152"/>
        <v>45169</v>
      </c>
      <c r="C1391" s="9">
        <f t="shared" si="153"/>
        <v>0.44179398148148147</v>
      </c>
      <c r="D1391" s="9">
        <f t="shared" si="154"/>
        <v>45169.441793981481</v>
      </c>
      <c r="E1391" s="9" t="str">
        <f t="shared" si="156"/>
        <v>2023-08-31</v>
      </c>
      <c r="F1391" s="10" t="s">
        <v>2834</v>
      </c>
      <c r="G1391" s="10" t="str">
        <f t="shared" si="155"/>
        <v>FAIR-D4_2023-08-31_10-36-11</v>
      </c>
      <c r="H1391" s="10">
        <v>30.87</v>
      </c>
      <c r="I1391" s="6">
        <v>53179432</v>
      </c>
      <c r="J1391" s="6" t="str">
        <f>IF(OR(COUNTIF(Monitoring!E:E, G1391) &gt; 0, COUNTIF(Monitoring!H:H, G1391) &gt; 0), "yes", "no")</f>
        <v>no</v>
      </c>
      <c r="K1391" s="81" t="str">
        <f t="shared" si="157"/>
        <v>Z:\FAIR_Device_data\Experiment_AugSep_2023\Video_captures\FAIR-D4\Camera1\2023-08-31\FAIR-D4_2023-08-31_10-36-11.mp4</v>
      </c>
    </row>
    <row r="1392" spans="1:11" ht="14.25" customHeight="1" x14ac:dyDescent="0.25">
      <c r="A1392" s="5" t="str">
        <f t="shared" si="151"/>
        <v>FAIR-D4</v>
      </c>
      <c r="B1392" s="4">
        <f t="shared" si="152"/>
        <v>45169</v>
      </c>
      <c r="C1392" s="9">
        <f t="shared" si="153"/>
        <v>0.44393518518518521</v>
      </c>
      <c r="D1392" s="9">
        <f t="shared" si="154"/>
        <v>45169.443935185183</v>
      </c>
      <c r="E1392" s="9" t="str">
        <f t="shared" si="156"/>
        <v>2023-08-31</v>
      </c>
      <c r="F1392" s="10" t="s">
        <v>2835</v>
      </c>
      <c r="G1392" s="10" t="str">
        <f t="shared" si="155"/>
        <v>FAIR-D4_2023-08-31_10-39-16</v>
      </c>
      <c r="H1392" s="10">
        <v>72.578999999999994</v>
      </c>
      <c r="I1392" s="6">
        <v>125386153</v>
      </c>
      <c r="J1392" s="6" t="str">
        <f>IF(OR(COUNTIF(Monitoring!E:E, G1392) &gt; 0, COUNTIF(Monitoring!H:H, G1392) &gt; 0), "yes", "no")</f>
        <v>no</v>
      </c>
      <c r="K1392" s="81" t="str">
        <f t="shared" si="157"/>
        <v>Z:\FAIR_Device_data\Experiment_AugSep_2023\Video_captures\FAIR-D4\Camera1\2023-08-31\FAIR-D4_2023-08-31_10-39-16.mp4</v>
      </c>
    </row>
    <row r="1393" spans="1:11" ht="14.25" customHeight="1" x14ac:dyDescent="0.25">
      <c r="A1393" s="5" t="str">
        <f t="shared" si="151"/>
        <v>FAIR-D4</v>
      </c>
      <c r="B1393" s="4">
        <f t="shared" si="152"/>
        <v>45169</v>
      </c>
      <c r="C1393" s="9">
        <f t="shared" si="153"/>
        <v>0.44567129629629632</v>
      </c>
      <c r="D1393" s="9">
        <f t="shared" si="154"/>
        <v>45169.445671296293</v>
      </c>
      <c r="E1393" s="9" t="str">
        <f t="shared" si="156"/>
        <v>2023-08-31</v>
      </c>
      <c r="F1393" s="10" t="s">
        <v>2836</v>
      </c>
      <c r="G1393" s="10" t="str">
        <f t="shared" si="155"/>
        <v>FAIR-D4_2023-08-31_10-41-46</v>
      </c>
      <c r="H1393" s="10">
        <v>21.989000000000001</v>
      </c>
      <c r="I1393" s="6">
        <v>35761957</v>
      </c>
      <c r="J1393" s="6" t="str">
        <f>IF(OR(COUNTIF(Monitoring!E:E, G1393) &gt; 0, COUNTIF(Monitoring!H:H, G1393) &gt; 0), "yes", "no")</f>
        <v>yes</v>
      </c>
      <c r="K1393" s="81" t="str">
        <f t="shared" si="157"/>
        <v>Z:\FAIR_Device_data\Experiment_AugSep_2023\Video_captures\FAIR-D4\Camera1\2023-08-31\FAIR-D4_2023-08-31_10-41-46.mp4</v>
      </c>
    </row>
    <row r="1394" spans="1:11" ht="14.25" customHeight="1" x14ac:dyDescent="0.25">
      <c r="A1394" s="5" t="str">
        <f t="shared" si="151"/>
        <v>FAIR-D4</v>
      </c>
      <c r="B1394" s="4">
        <f t="shared" si="152"/>
        <v>45169</v>
      </c>
      <c r="C1394" s="9">
        <f t="shared" si="153"/>
        <v>0.44730324074074074</v>
      </c>
      <c r="D1394" s="9">
        <f t="shared" si="154"/>
        <v>45169.44730324074</v>
      </c>
      <c r="E1394" s="9" t="str">
        <f t="shared" si="156"/>
        <v>2023-08-31</v>
      </c>
      <c r="F1394" s="10" t="s">
        <v>2837</v>
      </c>
      <c r="G1394" s="10" t="str">
        <f t="shared" si="155"/>
        <v>FAIR-D4_2023-08-31_10-44-07</v>
      </c>
      <c r="H1394" s="10">
        <v>10.782999999999999</v>
      </c>
      <c r="I1394" s="6">
        <v>17244843</v>
      </c>
      <c r="J1394" s="6" t="str">
        <f>IF(OR(COUNTIF(Monitoring!E:E, G1394) &gt; 0, COUNTIF(Monitoring!H:H, G1394) &gt; 0), "yes", "no")</f>
        <v>yes</v>
      </c>
      <c r="K1394" s="81" t="str">
        <f t="shared" si="157"/>
        <v>Z:\FAIR_Device_data\Experiment_AugSep_2023\Video_captures\FAIR-D4\Camera1\2023-08-31\FAIR-D4_2023-08-31_10-44-07.mp4</v>
      </c>
    </row>
    <row r="1395" spans="1:11" ht="14.25" customHeight="1" x14ac:dyDescent="0.25">
      <c r="A1395" s="5" t="str">
        <f t="shared" si="151"/>
        <v>FAIR-D4</v>
      </c>
      <c r="B1395" s="4">
        <f t="shared" si="152"/>
        <v>45169</v>
      </c>
      <c r="C1395" s="9">
        <f t="shared" si="153"/>
        <v>0.44795138888888891</v>
      </c>
      <c r="D1395" s="9">
        <f t="shared" si="154"/>
        <v>45169.447951388887</v>
      </c>
      <c r="E1395" s="9" t="str">
        <f t="shared" si="156"/>
        <v>2023-08-31</v>
      </c>
      <c r="F1395" s="10" t="s">
        <v>2838</v>
      </c>
      <c r="G1395" s="10" t="str">
        <f t="shared" si="155"/>
        <v>FAIR-D4_2023-08-31_10-45-03</v>
      </c>
      <c r="H1395" s="10">
        <v>10.749000000000001</v>
      </c>
      <c r="I1395" s="6">
        <v>16882869</v>
      </c>
      <c r="J1395" s="6" t="str">
        <f>IF(OR(COUNTIF(Monitoring!E:E, G1395) &gt; 0, COUNTIF(Monitoring!H:H, G1395) &gt; 0), "yes", "no")</f>
        <v>no</v>
      </c>
      <c r="K1395" s="81" t="str">
        <f t="shared" si="157"/>
        <v>Z:\FAIR_Device_data\Experiment_AugSep_2023\Video_captures\FAIR-D4\Camera1\2023-08-31\FAIR-D4_2023-08-31_10-45-03.mp4</v>
      </c>
    </row>
    <row r="1396" spans="1:11" ht="14.25" customHeight="1" x14ac:dyDescent="0.25">
      <c r="A1396" s="5" t="str">
        <f t="shared" si="151"/>
        <v>FAIR-D4</v>
      </c>
      <c r="B1396" s="4">
        <f t="shared" si="152"/>
        <v>45169</v>
      </c>
      <c r="C1396" s="9">
        <f t="shared" si="153"/>
        <v>0.46077546296296296</v>
      </c>
      <c r="D1396" s="9">
        <f t="shared" si="154"/>
        <v>45169.460775462961</v>
      </c>
      <c r="E1396" s="9" t="str">
        <f t="shared" si="156"/>
        <v>2023-08-31</v>
      </c>
      <c r="F1396" s="10" t="s">
        <v>2839</v>
      </c>
      <c r="G1396" s="10" t="str">
        <f t="shared" si="155"/>
        <v>FAIR-D4_2023-08-31_11-03-31</v>
      </c>
      <c r="H1396" s="10">
        <v>36.273000000000003</v>
      </c>
      <c r="I1396" s="6">
        <v>63140003</v>
      </c>
      <c r="J1396" s="6" t="str">
        <f>IF(OR(COUNTIF(Monitoring!E:E, G1396) &gt; 0, COUNTIF(Monitoring!H:H, G1396) &gt; 0), "yes", "no")</f>
        <v>yes</v>
      </c>
      <c r="K1396" s="81" t="str">
        <f t="shared" si="157"/>
        <v>Z:\FAIR_Device_data\Experiment_AugSep_2023\Video_captures\FAIR-D4\Camera1\2023-08-31\FAIR-D4_2023-08-31_11-03-31.mp4</v>
      </c>
    </row>
    <row r="1397" spans="1:11" ht="14.25" customHeight="1" x14ac:dyDescent="0.25">
      <c r="A1397" s="5" t="str">
        <f t="shared" si="151"/>
        <v>FAIR-D4</v>
      </c>
      <c r="B1397" s="4">
        <f t="shared" si="152"/>
        <v>45169</v>
      </c>
      <c r="C1397" s="9">
        <f t="shared" si="153"/>
        <v>0.46280092592592592</v>
      </c>
      <c r="D1397" s="9">
        <f t="shared" si="154"/>
        <v>45169.462800925925</v>
      </c>
      <c r="E1397" s="9" t="str">
        <f t="shared" si="156"/>
        <v>2023-08-31</v>
      </c>
      <c r="F1397" s="10" t="s">
        <v>2840</v>
      </c>
      <c r="G1397" s="10" t="str">
        <f t="shared" si="155"/>
        <v>FAIR-D4_2023-08-31_11-06-26</v>
      </c>
      <c r="H1397" s="10">
        <v>12.510999999999999</v>
      </c>
      <c r="I1397" s="6">
        <v>20512485</v>
      </c>
      <c r="J1397" s="6" t="str">
        <f>IF(OR(COUNTIF(Monitoring!E:E, G1397) &gt; 0, COUNTIF(Monitoring!H:H, G1397) &gt; 0), "yes", "no")</f>
        <v>no</v>
      </c>
      <c r="K1397" s="81" t="str">
        <f t="shared" si="157"/>
        <v>Z:\FAIR_Device_data\Experiment_AugSep_2023\Video_captures\FAIR-D4\Camera1\2023-08-31\FAIR-D4_2023-08-31_11-06-26.mp4</v>
      </c>
    </row>
    <row r="1398" spans="1:11" ht="14.25" customHeight="1" x14ac:dyDescent="0.25">
      <c r="A1398" s="5" t="str">
        <f t="shared" si="151"/>
        <v>FAIR-D4</v>
      </c>
      <c r="B1398" s="4">
        <f t="shared" si="152"/>
        <v>45169</v>
      </c>
      <c r="C1398" s="9">
        <f t="shared" si="153"/>
        <v>0.4715625</v>
      </c>
      <c r="D1398" s="9">
        <f t="shared" si="154"/>
        <v>45169.471562500003</v>
      </c>
      <c r="E1398" s="9" t="str">
        <f t="shared" si="156"/>
        <v>2023-08-31</v>
      </c>
      <c r="F1398" s="10" t="s">
        <v>2841</v>
      </c>
      <c r="G1398" s="10" t="str">
        <f t="shared" si="155"/>
        <v>FAIR-D4_2023-08-31_11-19-03</v>
      </c>
      <c r="H1398" s="10">
        <v>49.002000000000002</v>
      </c>
      <c r="I1398" s="6">
        <v>82895550</v>
      </c>
      <c r="J1398" s="6" t="str">
        <f>IF(OR(COUNTIF(Monitoring!E:E, G1398) &gt; 0, COUNTIF(Monitoring!H:H, G1398) &gt; 0), "yes", "no")</f>
        <v>yes</v>
      </c>
      <c r="K1398" s="81" t="str">
        <f t="shared" si="157"/>
        <v>Z:\FAIR_Device_data\Experiment_AugSep_2023\Video_captures\FAIR-D4\Camera1\2023-08-31\FAIR-D4_2023-08-31_11-19-03.mp4</v>
      </c>
    </row>
    <row r="1399" spans="1:11" ht="14.25" customHeight="1" x14ac:dyDescent="0.25">
      <c r="A1399" s="5" t="str">
        <f t="shared" si="151"/>
        <v>FAIR-D4</v>
      </c>
      <c r="B1399" s="4">
        <f t="shared" si="152"/>
        <v>45169</v>
      </c>
      <c r="C1399" s="9">
        <f t="shared" si="153"/>
        <v>0.49444444444444446</v>
      </c>
      <c r="D1399" s="9">
        <f t="shared" si="154"/>
        <v>45169.494444444441</v>
      </c>
      <c r="E1399" s="9" t="str">
        <f t="shared" si="156"/>
        <v>2023-08-31</v>
      </c>
      <c r="F1399" s="10" t="s">
        <v>2842</v>
      </c>
      <c r="G1399" s="10" t="str">
        <f t="shared" si="155"/>
        <v>FAIR-D4_2023-08-31_11-52-00</v>
      </c>
      <c r="H1399" s="10">
        <v>14.297000000000001</v>
      </c>
      <c r="I1399" s="6">
        <v>23578816</v>
      </c>
      <c r="J1399" s="6" t="str">
        <f>IF(OR(COUNTIF(Monitoring!E:E, G1399) &gt; 0, COUNTIF(Monitoring!H:H, G1399) &gt; 0), "yes", "no")</f>
        <v>yes</v>
      </c>
      <c r="K1399" s="81" t="str">
        <f t="shared" si="157"/>
        <v>Z:\FAIR_Device_data\Experiment_AugSep_2023\Video_captures\FAIR-D4\Camera1\2023-08-31\FAIR-D4_2023-08-31_11-52-00.mp4</v>
      </c>
    </row>
    <row r="1400" spans="1:11" ht="14.25" customHeight="1" x14ac:dyDescent="0.25">
      <c r="A1400" s="5" t="str">
        <f t="shared" si="151"/>
        <v>FAIR-D4</v>
      </c>
      <c r="B1400" s="4">
        <f t="shared" si="152"/>
        <v>45169</v>
      </c>
      <c r="C1400" s="9">
        <f t="shared" si="153"/>
        <v>0.49562499999999998</v>
      </c>
      <c r="D1400" s="9">
        <f t="shared" si="154"/>
        <v>45169.495625000003</v>
      </c>
      <c r="E1400" s="9" t="str">
        <f t="shared" si="156"/>
        <v>2023-08-31</v>
      </c>
      <c r="F1400" s="10" t="s">
        <v>2843</v>
      </c>
      <c r="G1400" s="10" t="str">
        <f t="shared" si="155"/>
        <v>FAIR-D4_2023-08-31_11-53-42</v>
      </c>
      <c r="H1400" s="10">
        <v>10.994</v>
      </c>
      <c r="I1400" s="6">
        <v>18019598</v>
      </c>
      <c r="J1400" s="6" t="str">
        <f>IF(OR(COUNTIF(Monitoring!E:E, G1400) &gt; 0, COUNTIF(Monitoring!H:H, G1400) &gt; 0), "yes", "no")</f>
        <v>no</v>
      </c>
      <c r="K1400" s="81" t="str">
        <f t="shared" si="157"/>
        <v>Z:\FAIR_Device_data\Experiment_AugSep_2023\Video_captures\FAIR-D4\Camera1\2023-08-31\FAIR-D4_2023-08-31_11-53-42.mp4</v>
      </c>
    </row>
    <row r="1401" spans="1:11" ht="14.25" customHeight="1" x14ac:dyDescent="0.25">
      <c r="A1401" s="5" t="str">
        <f t="shared" si="151"/>
        <v>FAIR-D4</v>
      </c>
      <c r="B1401" s="4">
        <f t="shared" si="152"/>
        <v>45169</v>
      </c>
      <c r="C1401" s="9">
        <f t="shared" si="153"/>
        <v>0.49881944444444443</v>
      </c>
      <c r="D1401" s="9">
        <f t="shared" si="154"/>
        <v>45169.498819444445</v>
      </c>
      <c r="E1401" s="9" t="str">
        <f t="shared" si="156"/>
        <v>2023-08-31</v>
      </c>
      <c r="F1401" s="10" t="s">
        <v>2844</v>
      </c>
      <c r="G1401" s="10" t="str">
        <f t="shared" si="155"/>
        <v>FAIR-D4_2023-08-31_11-58-18</v>
      </c>
      <c r="H1401" s="10">
        <v>98.381</v>
      </c>
      <c r="I1401" s="6">
        <v>190602578</v>
      </c>
      <c r="J1401" s="6" t="str">
        <f>IF(OR(COUNTIF(Monitoring!E:E, G1401) &gt; 0, COUNTIF(Monitoring!H:H, G1401) &gt; 0), "yes", "no")</f>
        <v>yes</v>
      </c>
      <c r="K1401" s="81" t="str">
        <f t="shared" si="157"/>
        <v>Z:\FAIR_Device_data\Experiment_AugSep_2023\Video_captures\FAIR-D4\Camera1\2023-08-31\FAIR-D4_2023-08-31_11-58-18.mp4</v>
      </c>
    </row>
    <row r="1402" spans="1:11" ht="14.25" customHeight="1" x14ac:dyDescent="0.25">
      <c r="A1402" s="5" t="str">
        <f t="shared" si="151"/>
        <v>FAIR-D4</v>
      </c>
      <c r="B1402" s="4">
        <f t="shared" si="152"/>
        <v>45169</v>
      </c>
      <c r="C1402" s="9">
        <f t="shared" si="153"/>
        <v>0.5093981481481481</v>
      </c>
      <c r="D1402" s="9">
        <f t="shared" si="154"/>
        <v>45169.509398148148</v>
      </c>
      <c r="E1402" s="9" t="str">
        <f t="shared" si="156"/>
        <v>2023-08-31</v>
      </c>
      <c r="F1402" s="10" t="s">
        <v>2845</v>
      </c>
      <c r="G1402" s="10" t="str">
        <f t="shared" si="155"/>
        <v>FAIR-D4_2023-08-31_12-13-32</v>
      </c>
      <c r="H1402" s="10">
        <v>26.946000000000002</v>
      </c>
      <c r="I1402" s="6">
        <v>51098348</v>
      </c>
      <c r="J1402" s="6" t="str">
        <f>IF(OR(COUNTIF(Monitoring!E:E, G1402) &gt; 0, COUNTIF(Monitoring!H:H, G1402) &gt; 0), "yes", "no")</f>
        <v>yes</v>
      </c>
      <c r="K1402" s="81" t="str">
        <f t="shared" si="157"/>
        <v>Z:\FAIR_Device_data\Experiment_AugSep_2023\Video_captures\FAIR-D4\Camera1\2023-08-31\FAIR-D4_2023-08-31_12-13-32.mp4</v>
      </c>
    </row>
    <row r="1403" spans="1:11" ht="14.25" customHeight="1" x14ac:dyDescent="0.25">
      <c r="A1403" s="5" t="str">
        <f t="shared" si="151"/>
        <v>FAIR-D4</v>
      </c>
      <c r="B1403" s="4">
        <f t="shared" si="152"/>
        <v>45169</v>
      </c>
      <c r="C1403" s="9">
        <f t="shared" si="153"/>
        <v>0.51583333333333337</v>
      </c>
      <c r="D1403" s="9">
        <f t="shared" si="154"/>
        <v>45169.515833333331</v>
      </c>
      <c r="E1403" s="9" t="str">
        <f t="shared" si="156"/>
        <v>2023-08-31</v>
      </c>
      <c r="F1403" s="10" t="s">
        <v>2846</v>
      </c>
      <c r="G1403" s="10" t="str">
        <f t="shared" si="155"/>
        <v>FAIR-D4_2023-08-31_12-22-48</v>
      </c>
      <c r="H1403" s="10">
        <v>50.628999999999998</v>
      </c>
      <c r="I1403" s="6">
        <v>89402063</v>
      </c>
      <c r="J1403" s="6" t="str">
        <f>IF(OR(COUNTIF(Monitoring!E:E, G1403) &gt; 0, COUNTIF(Monitoring!H:H, G1403) &gt; 0), "yes", "no")</f>
        <v>yes</v>
      </c>
      <c r="K1403" s="81" t="str">
        <f t="shared" si="157"/>
        <v>Z:\FAIR_Device_data\Experiment_AugSep_2023\Video_captures\FAIR-D4\Camera1\2023-08-31\FAIR-D4_2023-08-31_12-22-48.mp4</v>
      </c>
    </row>
    <row r="1404" spans="1:11" ht="14.25" customHeight="1" x14ac:dyDescent="0.25">
      <c r="A1404" s="5" t="str">
        <f t="shared" si="151"/>
        <v>FAIR-D4</v>
      </c>
      <c r="B1404" s="4">
        <f t="shared" si="152"/>
        <v>45169</v>
      </c>
      <c r="C1404" s="9">
        <f t="shared" si="153"/>
        <v>0.51771990740740736</v>
      </c>
      <c r="D1404" s="9">
        <f t="shared" si="154"/>
        <v>45169.51771990741</v>
      </c>
      <c r="E1404" s="9" t="str">
        <f t="shared" si="156"/>
        <v>2023-08-31</v>
      </c>
      <c r="F1404" s="10" t="s">
        <v>2847</v>
      </c>
      <c r="G1404" s="10" t="str">
        <f t="shared" si="155"/>
        <v>FAIR-D4_2023-08-31_12-25-31</v>
      </c>
      <c r="H1404" s="10">
        <v>19.687000000000001</v>
      </c>
      <c r="I1404" s="6">
        <v>35809316</v>
      </c>
      <c r="J1404" s="6" t="str">
        <f>IF(OR(COUNTIF(Monitoring!E:E, G1404) &gt; 0, COUNTIF(Monitoring!H:H, G1404) &gt; 0), "yes", "no")</f>
        <v>yes</v>
      </c>
      <c r="K1404" s="81" t="str">
        <f t="shared" si="157"/>
        <v>Z:\FAIR_Device_data\Experiment_AugSep_2023\Video_captures\FAIR-D4\Camera1\2023-08-31\FAIR-D4_2023-08-31_12-25-31.mp4</v>
      </c>
    </row>
    <row r="1405" spans="1:11" ht="14.25" customHeight="1" x14ac:dyDescent="0.25">
      <c r="A1405" s="5" t="str">
        <f t="shared" si="151"/>
        <v>FAIR-D4</v>
      </c>
      <c r="B1405" s="4">
        <f t="shared" si="152"/>
        <v>45169</v>
      </c>
      <c r="C1405" s="9">
        <f t="shared" si="153"/>
        <v>0.51858796296296295</v>
      </c>
      <c r="D1405" s="9">
        <f t="shared" si="154"/>
        <v>45169.518587962964</v>
      </c>
      <c r="E1405" s="9" t="str">
        <f t="shared" si="156"/>
        <v>2023-08-31</v>
      </c>
      <c r="F1405" s="10" t="s">
        <v>2848</v>
      </c>
      <c r="G1405" s="10" t="str">
        <f t="shared" si="155"/>
        <v>FAIR-D4_2023-08-31_12-26-46</v>
      </c>
      <c r="H1405" s="10">
        <v>15.971</v>
      </c>
      <c r="I1405" s="6">
        <v>27709324</v>
      </c>
      <c r="J1405" s="6" t="str">
        <f>IF(OR(COUNTIF(Monitoring!E:E, G1405) &gt; 0, COUNTIF(Monitoring!H:H, G1405) &gt; 0), "yes", "no")</f>
        <v>yes</v>
      </c>
      <c r="K1405" s="81" t="str">
        <f t="shared" si="157"/>
        <v>Z:\FAIR_Device_data\Experiment_AugSep_2023\Video_captures\FAIR-D4\Camera1\2023-08-31\FAIR-D4_2023-08-31_12-26-46.mp4</v>
      </c>
    </row>
    <row r="1406" spans="1:11" ht="14.25" customHeight="1" x14ac:dyDescent="0.25">
      <c r="A1406" s="5" t="str">
        <f t="shared" si="151"/>
        <v>FAIR-D4</v>
      </c>
      <c r="B1406" s="4">
        <f t="shared" si="152"/>
        <v>45169</v>
      </c>
      <c r="C1406" s="9">
        <f t="shared" si="153"/>
        <v>0.52085648148148145</v>
      </c>
      <c r="D1406" s="9">
        <f t="shared" si="154"/>
        <v>45169.520856481482</v>
      </c>
      <c r="E1406" s="9" t="str">
        <f t="shared" si="156"/>
        <v>2023-08-31</v>
      </c>
      <c r="F1406" s="10" t="s">
        <v>2849</v>
      </c>
      <c r="G1406" s="10" t="str">
        <f t="shared" si="155"/>
        <v>FAIR-D4_2023-08-31_12-30-02</v>
      </c>
      <c r="H1406" s="10">
        <v>23.847999999999999</v>
      </c>
      <c r="I1406" s="6">
        <v>40099780</v>
      </c>
      <c r="J1406" s="6" t="str">
        <f>IF(OR(COUNTIF(Monitoring!E:E, G1406) &gt; 0, COUNTIF(Monitoring!H:H, G1406) &gt; 0), "yes", "no")</f>
        <v>yes</v>
      </c>
      <c r="K1406" s="81" t="str">
        <f t="shared" si="157"/>
        <v>Z:\FAIR_Device_data\Experiment_AugSep_2023\Video_captures\FAIR-D4\Camera1\2023-08-31\FAIR-D4_2023-08-31_12-30-02.mp4</v>
      </c>
    </row>
    <row r="1407" spans="1:11" ht="14.25" customHeight="1" x14ac:dyDescent="0.25">
      <c r="A1407" s="5" t="str">
        <f t="shared" si="151"/>
        <v>FAIR-D4</v>
      </c>
      <c r="B1407" s="4">
        <f t="shared" si="152"/>
        <v>45169</v>
      </c>
      <c r="C1407" s="9">
        <f t="shared" si="153"/>
        <v>0.52288194444444447</v>
      </c>
      <c r="D1407" s="9">
        <f t="shared" si="154"/>
        <v>45169.522881944446</v>
      </c>
      <c r="E1407" s="9" t="str">
        <f t="shared" si="156"/>
        <v>2023-08-31</v>
      </c>
      <c r="F1407" s="10" t="s">
        <v>2850</v>
      </c>
      <c r="G1407" s="10" t="str">
        <f t="shared" si="155"/>
        <v>FAIR-D4_2023-08-31_12-32-57</v>
      </c>
      <c r="H1407" s="10">
        <v>11.179</v>
      </c>
      <c r="I1407" s="6">
        <v>18464224</v>
      </c>
      <c r="J1407" s="6" t="str">
        <f>IF(OR(COUNTIF(Monitoring!E:E, G1407) &gt; 0, COUNTIF(Monitoring!H:H, G1407) &gt; 0), "yes", "no")</f>
        <v>no</v>
      </c>
      <c r="K1407" s="81" t="str">
        <f t="shared" si="157"/>
        <v>Z:\FAIR_Device_data\Experiment_AugSep_2023\Video_captures\FAIR-D4\Camera1\2023-08-31\FAIR-D4_2023-08-31_12-32-57.mp4</v>
      </c>
    </row>
    <row r="1408" spans="1:11" ht="14.25" customHeight="1" x14ac:dyDescent="0.25">
      <c r="A1408" s="5" t="str">
        <f t="shared" si="151"/>
        <v>FAIR-D4</v>
      </c>
      <c r="B1408" s="4">
        <f t="shared" si="152"/>
        <v>45169</v>
      </c>
      <c r="C1408" s="9">
        <f t="shared" si="153"/>
        <v>0.53168981481481481</v>
      </c>
      <c r="D1408" s="9">
        <f t="shared" si="154"/>
        <v>45169.531689814816</v>
      </c>
      <c r="E1408" s="9" t="str">
        <f t="shared" si="156"/>
        <v>2023-08-31</v>
      </c>
      <c r="F1408" s="10" t="s">
        <v>2851</v>
      </c>
      <c r="G1408" s="10" t="str">
        <f t="shared" si="155"/>
        <v>FAIR-D4_2023-08-31_12-45-38</v>
      </c>
      <c r="H1408" s="10">
        <v>10.759</v>
      </c>
      <c r="I1408" s="6">
        <v>17341395</v>
      </c>
      <c r="J1408" s="6" t="str">
        <f>IF(OR(COUNTIF(Monitoring!E:E, G1408) &gt; 0, COUNTIF(Monitoring!H:H, G1408) &gt; 0), "yes", "no")</f>
        <v>no</v>
      </c>
      <c r="K1408" s="81" t="str">
        <f t="shared" si="157"/>
        <v>Z:\FAIR_Device_data\Experiment_AugSep_2023\Video_captures\FAIR-D4\Camera1\2023-08-31\FAIR-D4_2023-08-31_12-45-38.mp4</v>
      </c>
    </row>
    <row r="1409" spans="1:11" ht="14.25" customHeight="1" x14ac:dyDescent="0.25">
      <c r="A1409" s="5" t="str">
        <f t="shared" si="151"/>
        <v>FAIR-D4</v>
      </c>
      <c r="B1409" s="4">
        <f t="shared" si="152"/>
        <v>45169</v>
      </c>
      <c r="C1409" s="9">
        <f t="shared" si="153"/>
        <v>0.54143518518518519</v>
      </c>
      <c r="D1409" s="9">
        <f t="shared" si="154"/>
        <v>45169.541435185187</v>
      </c>
      <c r="E1409" s="9" t="str">
        <f t="shared" si="156"/>
        <v>2023-08-31</v>
      </c>
      <c r="F1409" s="10" t="s">
        <v>2852</v>
      </c>
      <c r="G1409" s="10" t="str">
        <f t="shared" si="155"/>
        <v>FAIR-D4_2023-08-31_12-59-40</v>
      </c>
      <c r="H1409" s="10">
        <v>11.259</v>
      </c>
      <c r="I1409" s="6">
        <v>18086979</v>
      </c>
      <c r="J1409" s="6" t="str">
        <f>IF(OR(COUNTIF(Monitoring!E:E, G1409) &gt; 0, COUNTIF(Monitoring!H:H, G1409) &gt; 0), "yes", "no")</f>
        <v>no</v>
      </c>
      <c r="K1409" s="81" t="str">
        <f t="shared" si="157"/>
        <v>Z:\FAIR_Device_data\Experiment_AugSep_2023\Video_captures\FAIR-D4\Camera1\2023-08-31\FAIR-D4_2023-08-31_12-59-40.mp4</v>
      </c>
    </row>
    <row r="1410" spans="1:11" ht="14.25" customHeight="1" x14ac:dyDescent="0.25">
      <c r="A1410" s="5" t="str">
        <f t="shared" ref="A1410:A1473" si="158">+LEFT(G1410,7)</f>
        <v>FAIR-D4</v>
      </c>
      <c r="B1410" s="4">
        <f t="shared" ref="B1410:B1473" si="159">VALUE(MID(G1410,FIND("_",G1410)+1,10))</f>
        <v>45169</v>
      </c>
      <c r="C1410" s="9">
        <f t="shared" ref="C1410:C1473" si="160">IF(ISBLANK(G1410),"",TIME(LEFT(RIGHT(G1410,8),2),LEFT(RIGHT(G1410,5),2),RIGHT(G1410,2)))</f>
        <v>0.54230324074074077</v>
      </c>
      <c r="D1410" s="9">
        <f t="shared" ref="D1410:D1473" si="161">+B1410+C1410</f>
        <v>45169.542303240742</v>
      </c>
      <c r="E1410" s="9" t="str">
        <f t="shared" si="156"/>
        <v>2023-08-31</v>
      </c>
      <c r="F1410" s="10" t="s">
        <v>2853</v>
      </c>
      <c r="G1410" s="10" t="str">
        <f t="shared" ref="G1410:G1473" si="162">+LEFT(F1410,27)</f>
        <v>FAIR-D4_2023-08-31_13-00-55</v>
      </c>
      <c r="H1410" s="10">
        <v>13.404</v>
      </c>
      <c r="I1410" s="6">
        <v>22695795</v>
      </c>
      <c r="J1410" s="6" t="str">
        <f>IF(OR(COUNTIF(Monitoring!E:E, G1410) &gt; 0, COUNTIF(Monitoring!H:H, G1410) &gt; 0), "yes", "no")</f>
        <v>yes</v>
      </c>
      <c r="K1410" s="81" t="str">
        <f t="shared" si="157"/>
        <v>Z:\FAIR_Device_data\Experiment_AugSep_2023\Video_captures\FAIR-D4\Camera1\2023-08-31\FAIR-D4_2023-08-31_13-00-55.mp4</v>
      </c>
    </row>
    <row r="1411" spans="1:11" ht="14.25" customHeight="1" x14ac:dyDescent="0.25">
      <c r="A1411" s="5" t="str">
        <f t="shared" si="158"/>
        <v>FAIR-D4</v>
      </c>
      <c r="B1411" s="4">
        <f t="shared" si="159"/>
        <v>45169</v>
      </c>
      <c r="C1411" s="9">
        <f t="shared" si="160"/>
        <v>0.54309027777777774</v>
      </c>
      <c r="D1411" s="9">
        <f t="shared" si="161"/>
        <v>45169.543090277781</v>
      </c>
      <c r="E1411" s="9" t="str">
        <f t="shared" ref="E1411:E1474" si="163">+_xlfn.CONCAT(YEAR(B1411),"-",TEXT(MONTH(B1411),"00"),"-",TEXT(DAY(B1411),"00"))</f>
        <v>2023-08-31</v>
      </c>
      <c r="F1411" s="10" t="s">
        <v>2854</v>
      </c>
      <c r="G1411" s="10" t="str">
        <f t="shared" si="162"/>
        <v>FAIR-D4_2023-08-31_13-02-03</v>
      </c>
      <c r="H1411" s="10">
        <v>17.741</v>
      </c>
      <c r="I1411" s="6">
        <v>31330197</v>
      </c>
      <c r="J1411" s="6" t="str">
        <f>IF(OR(COUNTIF(Monitoring!E:E, G1411) &gt; 0, COUNTIF(Monitoring!H:H, G1411) &gt; 0), "yes", "no")</f>
        <v>no</v>
      </c>
      <c r="K1411" s="81" t="str">
        <f t="shared" ref="K1411:K1474" si="164">HYPERLINK(_xlfn.CONCAT("Z:\FAIR_Device_data\Experiment_AugSep_2023","\","Video_captures","\",A1411,"\","Camera1","\",E1411,"\",F1411))</f>
        <v>Z:\FAIR_Device_data\Experiment_AugSep_2023\Video_captures\FAIR-D4\Camera1\2023-08-31\FAIR-D4_2023-08-31_13-02-03.mp4</v>
      </c>
    </row>
    <row r="1412" spans="1:11" ht="14.25" customHeight="1" x14ac:dyDescent="0.25">
      <c r="A1412" s="5" t="str">
        <f t="shared" si="158"/>
        <v>FAIR-D4</v>
      </c>
      <c r="B1412" s="4">
        <f t="shared" si="159"/>
        <v>45169</v>
      </c>
      <c r="C1412" s="9">
        <f t="shared" si="160"/>
        <v>0.54376157407407411</v>
      </c>
      <c r="D1412" s="9">
        <f t="shared" si="161"/>
        <v>45169.543761574074</v>
      </c>
      <c r="E1412" s="9" t="str">
        <f t="shared" si="163"/>
        <v>2023-08-31</v>
      </c>
      <c r="F1412" s="10" t="s">
        <v>2855</v>
      </c>
      <c r="G1412" s="10" t="str">
        <f t="shared" si="162"/>
        <v>FAIR-D4_2023-08-31_13-03-01</v>
      </c>
      <c r="H1412" s="10">
        <v>14.805999999999999</v>
      </c>
      <c r="I1412" s="6">
        <v>24707806</v>
      </c>
      <c r="J1412" s="6" t="str">
        <f>IF(OR(COUNTIF(Monitoring!E:E, G1412) &gt; 0, COUNTIF(Monitoring!H:H, G1412) &gt; 0), "yes", "no")</f>
        <v>no</v>
      </c>
      <c r="K1412" s="81" t="str">
        <f t="shared" si="164"/>
        <v>Z:\FAIR_Device_data\Experiment_AugSep_2023\Video_captures\FAIR-D4\Camera1\2023-08-31\FAIR-D4_2023-08-31_13-03-01.mp4</v>
      </c>
    </row>
    <row r="1413" spans="1:11" ht="14.25" customHeight="1" x14ac:dyDescent="0.25">
      <c r="A1413" s="5" t="str">
        <f t="shared" si="158"/>
        <v>FAIR-D4</v>
      </c>
      <c r="B1413" s="4">
        <f t="shared" si="159"/>
        <v>45169</v>
      </c>
      <c r="C1413" s="9">
        <f t="shared" si="160"/>
        <v>0.5446643518518518</v>
      </c>
      <c r="D1413" s="9">
        <f t="shared" si="161"/>
        <v>45169.544664351852</v>
      </c>
      <c r="E1413" s="9" t="str">
        <f t="shared" si="163"/>
        <v>2023-08-31</v>
      </c>
      <c r="F1413" s="10" t="s">
        <v>2856</v>
      </c>
      <c r="G1413" s="10" t="str">
        <f t="shared" si="162"/>
        <v>FAIR-D4_2023-08-31_13-04-19</v>
      </c>
      <c r="H1413" s="10">
        <v>18.135999999999999</v>
      </c>
      <c r="I1413" s="6">
        <v>32188062</v>
      </c>
      <c r="J1413" s="6" t="str">
        <f>IF(OR(COUNTIF(Monitoring!E:E, G1413) &gt; 0, COUNTIF(Monitoring!H:H, G1413) &gt; 0), "yes", "no")</f>
        <v>yes</v>
      </c>
      <c r="K1413" s="81" t="str">
        <f t="shared" si="164"/>
        <v>Z:\FAIR_Device_data\Experiment_AugSep_2023\Video_captures\FAIR-D4\Camera1\2023-08-31\FAIR-D4_2023-08-31_13-04-19.mp4</v>
      </c>
    </row>
    <row r="1414" spans="1:11" ht="14.25" customHeight="1" x14ac:dyDescent="0.25">
      <c r="A1414" s="5" t="str">
        <f t="shared" si="158"/>
        <v>FAIR-D4</v>
      </c>
      <c r="B1414" s="4">
        <f t="shared" si="159"/>
        <v>45169</v>
      </c>
      <c r="C1414" s="9">
        <f t="shared" si="160"/>
        <v>0.59729166666666667</v>
      </c>
      <c r="D1414" s="9">
        <f t="shared" si="161"/>
        <v>45169.597291666665</v>
      </c>
      <c r="E1414" s="9" t="str">
        <f t="shared" si="163"/>
        <v>2023-08-31</v>
      </c>
      <c r="F1414" s="10" t="s">
        <v>2857</v>
      </c>
      <c r="G1414" s="10" t="str">
        <f t="shared" si="162"/>
        <v>FAIR-D4_2023-08-31_14-20-06</v>
      </c>
      <c r="H1414" s="10">
        <v>11.122999999999999</v>
      </c>
      <c r="I1414" s="6">
        <v>18274105</v>
      </c>
      <c r="J1414" s="6" t="str">
        <f>IF(OR(COUNTIF(Monitoring!E:E, G1414) &gt; 0, COUNTIF(Monitoring!H:H, G1414) &gt; 0), "yes", "no")</f>
        <v>no</v>
      </c>
      <c r="K1414" s="81" t="str">
        <f t="shared" si="164"/>
        <v>Z:\FAIR_Device_data\Experiment_AugSep_2023\Video_captures\FAIR-D4\Camera1\2023-08-31\FAIR-D4_2023-08-31_14-20-06.mp4</v>
      </c>
    </row>
    <row r="1415" spans="1:11" ht="14.25" customHeight="1" x14ac:dyDescent="0.25">
      <c r="A1415" s="5" t="str">
        <f t="shared" si="158"/>
        <v>FAIR-D4</v>
      </c>
      <c r="B1415" s="4">
        <f t="shared" si="159"/>
        <v>45169</v>
      </c>
      <c r="C1415" s="9">
        <f t="shared" si="160"/>
        <v>0.59958333333333336</v>
      </c>
      <c r="D1415" s="9">
        <f t="shared" si="161"/>
        <v>45169.599583333336</v>
      </c>
      <c r="E1415" s="9" t="str">
        <f t="shared" si="163"/>
        <v>2023-08-31</v>
      </c>
      <c r="F1415" s="10" t="s">
        <v>2858</v>
      </c>
      <c r="G1415" s="10" t="str">
        <f t="shared" si="162"/>
        <v>FAIR-D4_2023-08-31_14-23-24</v>
      </c>
      <c r="H1415" s="10">
        <v>23.972000000000001</v>
      </c>
      <c r="I1415" s="6">
        <v>41475426</v>
      </c>
      <c r="J1415" s="6" t="str">
        <f>IF(OR(COUNTIF(Monitoring!E:E, G1415) &gt; 0, COUNTIF(Monitoring!H:H, G1415) &gt; 0), "yes", "no")</f>
        <v>yes</v>
      </c>
      <c r="K1415" s="81" t="str">
        <f t="shared" si="164"/>
        <v>Z:\FAIR_Device_data\Experiment_AugSep_2023\Video_captures\FAIR-D4\Camera1\2023-08-31\FAIR-D4_2023-08-31_14-23-24.mp4</v>
      </c>
    </row>
    <row r="1416" spans="1:11" ht="14.25" customHeight="1" x14ac:dyDescent="0.25">
      <c r="A1416" s="5" t="str">
        <f t="shared" si="158"/>
        <v>FAIR-D4</v>
      </c>
      <c r="B1416" s="4">
        <f t="shared" si="159"/>
        <v>45169</v>
      </c>
      <c r="C1416" s="9">
        <f t="shared" si="160"/>
        <v>0.60091435185185182</v>
      </c>
      <c r="D1416" s="9">
        <f t="shared" si="161"/>
        <v>45169.600914351853</v>
      </c>
      <c r="E1416" s="9" t="str">
        <f t="shared" si="163"/>
        <v>2023-08-31</v>
      </c>
      <c r="F1416" s="10" t="s">
        <v>2859</v>
      </c>
      <c r="G1416" s="10" t="str">
        <f t="shared" si="162"/>
        <v>FAIR-D4_2023-08-31_14-25-19</v>
      </c>
      <c r="H1416" s="10">
        <v>10.558</v>
      </c>
      <c r="I1416" s="6">
        <v>16985404</v>
      </c>
      <c r="J1416" s="6" t="str">
        <f>IF(OR(COUNTIF(Monitoring!E:E, G1416) &gt; 0, COUNTIF(Monitoring!H:H, G1416) &gt; 0), "yes", "no")</f>
        <v>no</v>
      </c>
      <c r="K1416" s="81" t="str">
        <f t="shared" si="164"/>
        <v>Z:\FAIR_Device_data\Experiment_AugSep_2023\Video_captures\FAIR-D4\Camera1\2023-08-31\FAIR-D4_2023-08-31_14-25-19.mp4</v>
      </c>
    </row>
    <row r="1417" spans="1:11" ht="14.25" customHeight="1" x14ac:dyDescent="0.25">
      <c r="A1417" s="5" t="str">
        <f t="shared" si="158"/>
        <v>FAIR-D4</v>
      </c>
      <c r="B1417" s="4">
        <f t="shared" si="159"/>
        <v>45169</v>
      </c>
      <c r="C1417" s="9">
        <f t="shared" si="160"/>
        <v>0.63035879629629632</v>
      </c>
      <c r="D1417" s="9">
        <f t="shared" si="161"/>
        <v>45169.630358796298</v>
      </c>
      <c r="E1417" s="9" t="str">
        <f t="shared" si="163"/>
        <v>2023-08-31</v>
      </c>
      <c r="F1417" s="10" t="s">
        <v>2860</v>
      </c>
      <c r="G1417" s="10" t="str">
        <f t="shared" si="162"/>
        <v>FAIR-D4_2023-08-31_15-07-43</v>
      </c>
      <c r="H1417" s="10">
        <v>11.269</v>
      </c>
      <c r="I1417" s="6">
        <v>17676429</v>
      </c>
      <c r="J1417" s="6" t="str">
        <f>IF(OR(COUNTIF(Monitoring!E:E, G1417) &gt; 0, COUNTIF(Monitoring!H:H, G1417) &gt; 0), "yes", "no")</f>
        <v>no</v>
      </c>
      <c r="K1417" s="81" t="str">
        <f t="shared" si="164"/>
        <v>Z:\FAIR_Device_data\Experiment_AugSep_2023\Video_captures\FAIR-D4\Camera1\2023-08-31\FAIR-D4_2023-08-31_15-07-43.mp4</v>
      </c>
    </row>
    <row r="1418" spans="1:11" ht="14.25" customHeight="1" x14ac:dyDescent="0.25">
      <c r="A1418" s="5" t="str">
        <f t="shared" si="158"/>
        <v>FAIR-D4</v>
      </c>
      <c r="B1418" s="4">
        <f t="shared" si="159"/>
        <v>45169</v>
      </c>
      <c r="C1418" s="9">
        <f t="shared" si="160"/>
        <v>0.63749999999999996</v>
      </c>
      <c r="D1418" s="9">
        <f t="shared" si="161"/>
        <v>45169.637499999997</v>
      </c>
      <c r="E1418" s="9" t="str">
        <f t="shared" si="163"/>
        <v>2023-08-31</v>
      </c>
      <c r="F1418" s="10" t="s">
        <v>2861</v>
      </c>
      <c r="G1418" s="10" t="str">
        <f t="shared" si="162"/>
        <v>FAIR-D4_2023-08-31_15-18-00</v>
      </c>
      <c r="H1418" s="10">
        <v>35.869</v>
      </c>
      <c r="I1418" s="6">
        <v>60386488</v>
      </c>
      <c r="J1418" s="6" t="str">
        <f>IF(OR(COUNTIF(Monitoring!E:E, G1418) &gt; 0, COUNTIF(Monitoring!H:H, G1418) &gt; 0), "yes", "no")</f>
        <v>yes</v>
      </c>
      <c r="K1418" s="81" t="str">
        <f t="shared" si="164"/>
        <v>Z:\FAIR_Device_data\Experiment_AugSep_2023\Video_captures\FAIR-D4\Camera1\2023-08-31\FAIR-D4_2023-08-31_15-18-00.mp4</v>
      </c>
    </row>
    <row r="1419" spans="1:11" ht="14.25" customHeight="1" x14ac:dyDescent="0.25">
      <c r="A1419" s="5" t="str">
        <f t="shared" si="158"/>
        <v>FAIR-D4</v>
      </c>
      <c r="B1419" s="4">
        <f t="shared" si="159"/>
        <v>45169</v>
      </c>
      <c r="C1419" s="9">
        <f t="shared" si="160"/>
        <v>0.64621527777777776</v>
      </c>
      <c r="D1419" s="9">
        <f t="shared" si="161"/>
        <v>45169.646215277775</v>
      </c>
      <c r="E1419" s="9" t="str">
        <f t="shared" si="163"/>
        <v>2023-08-31</v>
      </c>
      <c r="F1419" s="10" t="s">
        <v>2862</v>
      </c>
      <c r="G1419" s="10" t="str">
        <f t="shared" si="162"/>
        <v>FAIR-D4_2023-08-31_15-30-33</v>
      </c>
      <c r="H1419" s="10">
        <v>10.641999999999999</v>
      </c>
      <c r="I1419" s="6">
        <v>17241218</v>
      </c>
      <c r="J1419" s="6" t="str">
        <f>IF(OR(COUNTIF(Monitoring!E:E, G1419) &gt; 0, COUNTIF(Monitoring!H:H, G1419) &gt; 0), "yes", "no")</f>
        <v>no</v>
      </c>
      <c r="K1419" s="81" t="str">
        <f t="shared" si="164"/>
        <v>Z:\FAIR_Device_data\Experiment_AugSep_2023\Video_captures\FAIR-D4\Camera1\2023-08-31\FAIR-D4_2023-08-31_15-30-33.mp4</v>
      </c>
    </row>
    <row r="1420" spans="1:11" ht="14.25" customHeight="1" x14ac:dyDescent="0.25">
      <c r="A1420" s="5" t="str">
        <f t="shared" si="158"/>
        <v>FAIR-D4</v>
      </c>
      <c r="B1420" s="4">
        <f t="shared" si="159"/>
        <v>45169</v>
      </c>
      <c r="C1420" s="9">
        <f t="shared" si="160"/>
        <v>0.66515046296296299</v>
      </c>
      <c r="D1420" s="9">
        <f t="shared" si="161"/>
        <v>45169.665150462963</v>
      </c>
      <c r="E1420" s="9" t="str">
        <f t="shared" si="163"/>
        <v>2023-08-31</v>
      </c>
      <c r="F1420" s="10" t="s">
        <v>2863</v>
      </c>
      <c r="G1420" s="10" t="str">
        <f t="shared" si="162"/>
        <v>FAIR-D4_2023-08-31_15-57-49</v>
      </c>
      <c r="H1420" s="10">
        <v>10.688000000000001</v>
      </c>
      <c r="I1420" s="6">
        <v>17192136</v>
      </c>
      <c r="J1420" s="6" t="str">
        <f>IF(OR(COUNTIF(Monitoring!E:E, G1420) &gt; 0, COUNTIF(Monitoring!H:H, G1420) &gt; 0), "yes", "no")</f>
        <v>no</v>
      </c>
      <c r="K1420" s="81" t="str">
        <f t="shared" si="164"/>
        <v>Z:\FAIR_Device_data\Experiment_AugSep_2023\Video_captures\FAIR-D4\Camera1\2023-08-31\FAIR-D4_2023-08-31_15-57-49.mp4</v>
      </c>
    </row>
    <row r="1421" spans="1:11" ht="14.25" customHeight="1" x14ac:dyDescent="0.25">
      <c r="A1421" s="5" t="str">
        <f t="shared" si="158"/>
        <v>FAIR-D4</v>
      </c>
      <c r="B1421" s="4">
        <f t="shared" si="159"/>
        <v>45169</v>
      </c>
      <c r="C1421" s="9">
        <f t="shared" si="160"/>
        <v>0.67865740740740743</v>
      </c>
      <c r="D1421" s="9">
        <f t="shared" si="161"/>
        <v>45169.678657407407</v>
      </c>
      <c r="E1421" s="9" t="str">
        <f t="shared" si="163"/>
        <v>2023-08-31</v>
      </c>
      <c r="F1421" s="10" t="s">
        <v>2864</v>
      </c>
      <c r="G1421" s="10" t="str">
        <f t="shared" si="162"/>
        <v>FAIR-D4_2023-08-31_16-17-16</v>
      </c>
      <c r="H1421" s="10">
        <v>32.453000000000003</v>
      </c>
      <c r="I1421" s="6">
        <v>56490338</v>
      </c>
      <c r="J1421" s="6" t="str">
        <f>IF(OR(COUNTIF(Monitoring!E:E, G1421) &gt; 0, COUNTIF(Monitoring!H:H, G1421) &gt; 0), "yes", "no")</f>
        <v>yes</v>
      </c>
      <c r="K1421" s="81" t="str">
        <f t="shared" si="164"/>
        <v>Z:\FAIR_Device_data\Experiment_AugSep_2023\Video_captures\FAIR-D4\Camera1\2023-08-31\FAIR-D4_2023-08-31_16-17-16.mp4</v>
      </c>
    </row>
    <row r="1422" spans="1:11" ht="14.25" customHeight="1" x14ac:dyDescent="0.25">
      <c r="A1422" s="5" t="str">
        <f t="shared" si="158"/>
        <v>FAIR-D4</v>
      </c>
      <c r="B1422" s="4">
        <f t="shared" si="159"/>
        <v>45169</v>
      </c>
      <c r="C1422" s="9">
        <f t="shared" si="160"/>
        <v>0.68548611111111113</v>
      </c>
      <c r="D1422" s="9">
        <f t="shared" si="161"/>
        <v>45169.685486111113</v>
      </c>
      <c r="E1422" s="9" t="str">
        <f t="shared" si="163"/>
        <v>2023-08-31</v>
      </c>
      <c r="F1422" s="10" t="s">
        <v>2865</v>
      </c>
      <c r="G1422" s="10" t="str">
        <f t="shared" si="162"/>
        <v>FAIR-D4_2023-08-31_16-27-06</v>
      </c>
      <c r="H1422" s="10">
        <v>14.446999999999999</v>
      </c>
      <c r="I1422" s="6">
        <v>24937647</v>
      </c>
      <c r="J1422" s="6" t="str">
        <f>IF(OR(COUNTIF(Monitoring!E:E, G1422) &gt; 0, COUNTIF(Monitoring!H:H, G1422) &gt; 0), "yes", "no")</f>
        <v>no</v>
      </c>
      <c r="K1422" s="81" t="str">
        <f t="shared" si="164"/>
        <v>Z:\FAIR_Device_data\Experiment_AugSep_2023\Video_captures\FAIR-D4\Camera1\2023-08-31\FAIR-D4_2023-08-31_16-27-06.mp4</v>
      </c>
    </row>
    <row r="1423" spans="1:11" ht="14.25" customHeight="1" x14ac:dyDescent="0.25">
      <c r="A1423" s="5" t="str">
        <f t="shared" si="158"/>
        <v>FAIR-D4</v>
      </c>
      <c r="B1423" s="4">
        <f t="shared" si="159"/>
        <v>45169</v>
      </c>
      <c r="C1423" s="9">
        <f t="shared" si="160"/>
        <v>0.68877314814814816</v>
      </c>
      <c r="D1423" s="9">
        <f t="shared" si="161"/>
        <v>45169.688773148147</v>
      </c>
      <c r="E1423" s="9" t="str">
        <f t="shared" si="163"/>
        <v>2023-08-31</v>
      </c>
      <c r="F1423" s="10" t="s">
        <v>2866</v>
      </c>
      <c r="G1423" s="10" t="str">
        <f t="shared" si="162"/>
        <v>FAIR-D4_2023-08-31_16-31-50</v>
      </c>
      <c r="H1423" s="10">
        <v>18.835999999999999</v>
      </c>
      <c r="I1423" s="6">
        <v>33138864</v>
      </c>
      <c r="J1423" s="6" t="str">
        <f>IF(OR(COUNTIF(Monitoring!E:E, G1423) &gt; 0, COUNTIF(Monitoring!H:H, G1423) &gt; 0), "yes", "no")</f>
        <v>yes</v>
      </c>
      <c r="K1423" s="81" t="str">
        <f t="shared" si="164"/>
        <v>Z:\FAIR_Device_data\Experiment_AugSep_2023\Video_captures\FAIR-D4\Camera1\2023-08-31\FAIR-D4_2023-08-31_16-31-50.mp4</v>
      </c>
    </row>
    <row r="1424" spans="1:11" ht="14.25" customHeight="1" x14ac:dyDescent="0.25">
      <c r="A1424" s="5" t="str">
        <f t="shared" si="158"/>
        <v>FAIR-D4</v>
      </c>
      <c r="B1424" s="4">
        <f t="shared" si="159"/>
        <v>45169</v>
      </c>
      <c r="C1424" s="9">
        <f t="shared" si="160"/>
        <v>0.69542824074074072</v>
      </c>
      <c r="D1424" s="9">
        <f t="shared" si="161"/>
        <v>45169.695428240739</v>
      </c>
      <c r="E1424" s="9" t="str">
        <f t="shared" si="163"/>
        <v>2023-08-31</v>
      </c>
      <c r="F1424" s="10" t="s">
        <v>2867</v>
      </c>
      <c r="G1424" s="10" t="str">
        <f t="shared" si="162"/>
        <v>FAIR-D4_2023-08-31_16-41-25</v>
      </c>
      <c r="H1424" s="10">
        <v>10.882999999999999</v>
      </c>
      <c r="I1424" s="6">
        <v>17508885</v>
      </c>
      <c r="J1424" s="6" t="str">
        <f>IF(OR(COUNTIF(Monitoring!E:E, G1424) &gt; 0, COUNTIF(Monitoring!H:H, G1424) &gt; 0), "yes", "no")</f>
        <v>no</v>
      </c>
      <c r="K1424" s="81" t="str">
        <f t="shared" si="164"/>
        <v>Z:\FAIR_Device_data\Experiment_AugSep_2023\Video_captures\FAIR-D4\Camera1\2023-08-31\FAIR-D4_2023-08-31_16-41-25.mp4</v>
      </c>
    </row>
    <row r="1425" spans="1:11" ht="14.25" customHeight="1" x14ac:dyDescent="0.25">
      <c r="A1425" s="5" t="str">
        <f t="shared" si="158"/>
        <v>FAIR-D4</v>
      </c>
      <c r="B1425" s="4">
        <f t="shared" si="159"/>
        <v>45169</v>
      </c>
      <c r="C1425" s="9">
        <f t="shared" si="160"/>
        <v>0.70020833333333332</v>
      </c>
      <c r="D1425" s="9">
        <f t="shared" si="161"/>
        <v>45169.700208333335</v>
      </c>
      <c r="E1425" s="9" t="str">
        <f t="shared" si="163"/>
        <v>2023-08-31</v>
      </c>
      <c r="F1425" s="10" t="s">
        <v>2868</v>
      </c>
      <c r="G1425" s="10" t="str">
        <f t="shared" si="162"/>
        <v>FAIR-D4_2023-08-31_16-48-18</v>
      </c>
      <c r="H1425" s="10">
        <v>62.704999999999998</v>
      </c>
      <c r="I1425" s="6">
        <v>115300067</v>
      </c>
      <c r="J1425" s="6" t="str">
        <f>IF(OR(COUNTIF(Monitoring!E:E, G1425) &gt; 0, COUNTIF(Monitoring!H:H, G1425) &gt; 0), "yes", "no")</f>
        <v>yes</v>
      </c>
      <c r="K1425" s="81" t="str">
        <f t="shared" si="164"/>
        <v>Z:\FAIR_Device_data\Experiment_AugSep_2023\Video_captures\FAIR-D4\Camera1\2023-08-31\FAIR-D4_2023-08-31_16-48-18.mp4</v>
      </c>
    </row>
    <row r="1426" spans="1:11" ht="14.25" customHeight="1" x14ac:dyDescent="0.25">
      <c r="A1426" s="5" t="str">
        <f t="shared" si="158"/>
        <v>FAIR-D4</v>
      </c>
      <c r="B1426" s="4">
        <f t="shared" si="159"/>
        <v>45169</v>
      </c>
      <c r="C1426" s="9">
        <f t="shared" si="160"/>
        <v>0.71931712962962968</v>
      </c>
      <c r="D1426" s="9">
        <f t="shared" si="161"/>
        <v>45169.719317129631</v>
      </c>
      <c r="E1426" s="9" t="str">
        <f t="shared" si="163"/>
        <v>2023-08-31</v>
      </c>
      <c r="F1426" s="10" t="s">
        <v>2869</v>
      </c>
      <c r="G1426" s="10" t="str">
        <f t="shared" si="162"/>
        <v>FAIR-D4_2023-08-31_17-15-49</v>
      </c>
      <c r="H1426" s="10">
        <v>15.747999999999999</v>
      </c>
      <c r="I1426" s="6">
        <v>26934149</v>
      </c>
      <c r="J1426" s="6" t="str">
        <f>IF(OR(COUNTIF(Monitoring!E:E, G1426) &gt; 0, COUNTIF(Monitoring!H:H, G1426) &gt; 0), "yes", "no")</f>
        <v>yes</v>
      </c>
      <c r="K1426" s="81" t="str">
        <f t="shared" si="164"/>
        <v>Z:\FAIR_Device_data\Experiment_AugSep_2023\Video_captures\FAIR-D4\Camera1\2023-08-31\FAIR-D4_2023-08-31_17-15-49.mp4</v>
      </c>
    </row>
    <row r="1427" spans="1:11" ht="14.25" customHeight="1" x14ac:dyDescent="0.25">
      <c r="A1427" s="5" t="str">
        <f t="shared" si="158"/>
        <v>FAIR-D4</v>
      </c>
      <c r="B1427" s="4">
        <f t="shared" si="159"/>
        <v>45169</v>
      </c>
      <c r="C1427" s="9">
        <f t="shared" si="160"/>
        <v>0.72612268518518519</v>
      </c>
      <c r="D1427" s="9">
        <f t="shared" si="161"/>
        <v>45169.726122685184</v>
      </c>
      <c r="E1427" s="9" t="str">
        <f t="shared" si="163"/>
        <v>2023-08-31</v>
      </c>
      <c r="F1427" s="10" t="s">
        <v>2870</v>
      </c>
      <c r="G1427" s="10" t="str">
        <f t="shared" si="162"/>
        <v>FAIR-D4_2023-08-31_17-25-37</v>
      </c>
      <c r="H1427" s="10">
        <v>32.881999999999998</v>
      </c>
      <c r="I1427" s="6">
        <v>60682489</v>
      </c>
      <c r="J1427" s="6" t="str">
        <f>IF(OR(COUNTIF(Monitoring!E:E, G1427) &gt; 0, COUNTIF(Monitoring!H:H, G1427) &gt; 0), "yes", "no")</f>
        <v>yes</v>
      </c>
      <c r="K1427" s="81" t="str">
        <f t="shared" si="164"/>
        <v>Z:\FAIR_Device_data\Experiment_AugSep_2023\Video_captures\FAIR-D4\Camera1\2023-08-31\FAIR-D4_2023-08-31_17-25-37.mp4</v>
      </c>
    </row>
    <row r="1428" spans="1:11" ht="14.25" customHeight="1" x14ac:dyDescent="0.25">
      <c r="A1428" s="5" t="str">
        <f t="shared" si="158"/>
        <v>FAIR-D4</v>
      </c>
      <c r="B1428" s="4">
        <f t="shared" si="159"/>
        <v>45169</v>
      </c>
      <c r="C1428" s="9">
        <f t="shared" si="160"/>
        <v>0.76204861111111111</v>
      </c>
      <c r="D1428" s="9">
        <f t="shared" si="161"/>
        <v>45169.762048611112</v>
      </c>
      <c r="E1428" s="9" t="str">
        <f t="shared" si="163"/>
        <v>2023-08-31</v>
      </c>
      <c r="F1428" s="10" t="s">
        <v>2871</v>
      </c>
      <c r="G1428" s="10" t="str">
        <f t="shared" si="162"/>
        <v>FAIR-D4_2023-08-31_18-17-21</v>
      </c>
      <c r="H1428" s="10">
        <v>13.022</v>
      </c>
      <c r="I1428" s="6">
        <v>21915153</v>
      </c>
      <c r="J1428" s="6" t="str">
        <f>IF(OR(COUNTIF(Monitoring!E:E, G1428) &gt; 0, COUNTIF(Monitoring!H:H, G1428) &gt; 0), "yes", "no")</f>
        <v>no</v>
      </c>
      <c r="K1428" s="81" t="str">
        <f t="shared" si="164"/>
        <v>Z:\FAIR_Device_data\Experiment_AugSep_2023\Video_captures\FAIR-D4\Camera1\2023-08-31\FAIR-D4_2023-08-31_18-17-21.mp4</v>
      </c>
    </row>
    <row r="1429" spans="1:11" ht="14.25" customHeight="1" x14ac:dyDescent="0.25">
      <c r="A1429" s="5" t="str">
        <f t="shared" si="158"/>
        <v>FAIR-D4</v>
      </c>
      <c r="B1429" s="4">
        <f t="shared" si="159"/>
        <v>45169</v>
      </c>
      <c r="C1429" s="9">
        <f t="shared" si="160"/>
        <v>0.76932870370370365</v>
      </c>
      <c r="D1429" s="9">
        <f t="shared" si="161"/>
        <v>45169.769328703704</v>
      </c>
      <c r="E1429" s="9" t="str">
        <f t="shared" si="163"/>
        <v>2023-08-31</v>
      </c>
      <c r="F1429" s="10" t="s">
        <v>2872</v>
      </c>
      <c r="G1429" s="10" t="str">
        <f t="shared" si="162"/>
        <v>FAIR-D4_2023-08-31_18-27-50</v>
      </c>
      <c r="H1429" s="10">
        <v>14.683999999999999</v>
      </c>
      <c r="I1429" s="6">
        <v>25831062</v>
      </c>
      <c r="J1429" s="6" t="str">
        <f>IF(OR(COUNTIF(Monitoring!E:E, G1429) &gt; 0, COUNTIF(Monitoring!H:H, G1429) &gt; 0), "yes", "no")</f>
        <v>yes</v>
      </c>
      <c r="K1429" s="81" t="str">
        <f t="shared" si="164"/>
        <v>Z:\FAIR_Device_data\Experiment_AugSep_2023\Video_captures\FAIR-D4\Camera1\2023-08-31\FAIR-D4_2023-08-31_18-27-50.mp4</v>
      </c>
    </row>
    <row r="1430" spans="1:11" ht="14.25" customHeight="1" x14ac:dyDescent="0.25">
      <c r="A1430" s="5" t="str">
        <f t="shared" si="158"/>
        <v>FAIR-D4</v>
      </c>
      <c r="B1430" s="4">
        <f t="shared" si="159"/>
        <v>45170</v>
      </c>
      <c r="C1430" s="9">
        <f t="shared" si="160"/>
        <v>0.33378472222222222</v>
      </c>
      <c r="D1430" s="9">
        <f t="shared" si="161"/>
        <v>45170.333784722221</v>
      </c>
      <c r="E1430" s="9" t="str">
        <f t="shared" si="163"/>
        <v>2023-09-01</v>
      </c>
      <c r="F1430" s="10" t="s">
        <v>2873</v>
      </c>
      <c r="G1430" s="10" t="str">
        <f t="shared" si="162"/>
        <v>FAIR-D4_2023-09-01_08-00-39</v>
      </c>
      <c r="H1430" s="10">
        <v>17.959</v>
      </c>
      <c r="I1430" s="6">
        <v>32159085</v>
      </c>
      <c r="J1430" s="6" t="str">
        <f>IF(OR(COUNTIF(Monitoring!E:E, G1430) &gt; 0, COUNTIF(Monitoring!H:H, G1430) &gt; 0), "yes", "no")</f>
        <v>yes</v>
      </c>
      <c r="K1430" s="81" t="str">
        <f t="shared" si="164"/>
        <v>Z:\FAIR_Device_data\Experiment_AugSep_2023\Video_captures\FAIR-D4\Camera1\2023-09-01\FAIR-D4_2023-09-01_08-00-39.mp4</v>
      </c>
    </row>
    <row r="1431" spans="1:11" ht="14.25" customHeight="1" x14ac:dyDescent="0.25">
      <c r="A1431" s="5" t="str">
        <f t="shared" si="158"/>
        <v>FAIR-D4</v>
      </c>
      <c r="B1431" s="4">
        <f t="shared" si="159"/>
        <v>45170</v>
      </c>
      <c r="C1431" s="9">
        <f t="shared" si="160"/>
        <v>0.3359375</v>
      </c>
      <c r="D1431" s="9">
        <f t="shared" si="161"/>
        <v>45170.3359375</v>
      </c>
      <c r="E1431" s="9" t="str">
        <f t="shared" si="163"/>
        <v>2023-09-01</v>
      </c>
      <c r="F1431" s="10" t="s">
        <v>2874</v>
      </c>
      <c r="G1431" s="10" t="str">
        <f t="shared" si="162"/>
        <v>FAIR-D4_2023-09-01_08-03-45</v>
      </c>
      <c r="H1431" s="10">
        <v>34.963000000000001</v>
      </c>
      <c r="I1431" s="6">
        <v>63970952</v>
      </c>
      <c r="J1431" s="6" t="str">
        <f>IF(OR(COUNTIF(Monitoring!E:E, G1431) &gt; 0, COUNTIF(Monitoring!H:H, G1431) &gt; 0), "yes", "no")</f>
        <v>no</v>
      </c>
      <c r="K1431" s="81" t="str">
        <f t="shared" si="164"/>
        <v>Z:\FAIR_Device_data\Experiment_AugSep_2023\Video_captures\FAIR-D4\Camera1\2023-09-01\FAIR-D4_2023-09-01_08-03-45.mp4</v>
      </c>
    </row>
    <row r="1432" spans="1:11" ht="14.25" customHeight="1" x14ac:dyDescent="0.25">
      <c r="A1432" s="5" t="str">
        <f t="shared" si="158"/>
        <v>FAIR-D4</v>
      </c>
      <c r="B1432" s="4">
        <f t="shared" si="159"/>
        <v>45170</v>
      </c>
      <c r="C1432" s="9">
        <f t="shared" si="160"/>
        <v>0.33667824074074076</v>
      </c>
      <c r="D1432" s="9">
        <f t="shared" si="161"/>
        <v>45170.336678240739</v>
      </c>
      <c r="E1432" s="9" t="str">
        <f t="shared" si="163"/>
        <v>2023-09-01</v>
      </c>
      <c r="F1432" s="10" t="s">
        <v>2875</v>
      </c>
      <c r="G1432" s="10" t="str">
        <f t="shared" si="162"/>
        <v>FAIR-D4_2023-09-01_08-04-49</v>
      </c>
      <c r="H1432" s="10">
        <v>20.704999999999998</v>
      </c>
      <c r="I1432" s="6">
        <v>33958189</v>
      </c>
      <c r="J1432" s="6" t="str">
        <f>IF(OR(COUNTIF(Monitoring!E:E, G1432) &gt; 0, COUNTIF(Monitoring!H:H, G1432) &gt; 0), "yes", "no")</f>
        <v>yes</v>
      </c>
      <c r="K1432" s="81" t="str">
        <f t="shared" si="164"/>
        <v>Z:\FAIR_Device_data\Experiment_AugSep_2023\Video_captures\FAIR-D4\Camera1\2023-09-01\FAIR-D4_2023-09-01_08-04-49.mp4</v>
      </c>
    </row>
    <row r="1433" spans="1:11" ht="14.25" customHeight="1" x14ac:dyDescent="0.25">
      <c r="A1433" s="5" t="str">
        <f t="shared" si="158"/>
        <v>FAIR-D4</v>
      </c>
      <c r="B1433" s="4">
        <f t="shared" si="159"/>
        <v>45170</v>
      </c>
      <c r="C1433" s="9">
        <f t="shared" si="160"/>
        <v>0.38362268518518516</v>
      </c>
      <c r="D1433" s="9">
        <f t="shared" si="161"/>
        <v>45170.383622685185</v>
      </c>
      <c r="E1433" s="9" t="str">
        <f t="shared" si="163"/>
        <v>2023-09-01</v>
      </c>
      <c r="F1433" s="10" t="s">
        <v>2876</v>
      </c>
      <c r="G1433" s="10" t="str">
        <f t="shared" si="162"/>
        <v>FAIR-D4_2023-09-01_09-12-25</v>
      </c>
      <c r="H1433" s="10">
        <v>51.098999999999997</v>
      </c>
      <c r="I1433" s="6">
        <v>91496268</v>
      </c>
      <c r="J1433" s="6" t="str">
        <f>IF(OR(COUNTIF(Monitoring!E:E, G1433) &gt; 0, COUNTIF(Monitoring!H:H, G1433) &gt; 0), "yes", "no")</f>
        <v>yes</v>
      </c>
      <c r="K1433" s="81" t="str">
        <f t="shared" si="164"/>
        <v>Z:\FAIR_Device_data\Experiment_AugSep_2023\Video_captures\FAIR-D4\Camera1\2023-09-01\FAIR-D4_2023-09-01_09-12-25.mp4</v>
      </c>
    </row>
    <row r="1434" spans="1:11" ht="14.25" customHeight="1" x14ac:dyDescent="0.25">
      <c r="A1434" s="5" t="str">
        <f t="shared" si="158"/>
        <v>FAIR-D4</v>
      </c>
      <c r="B1434" s="4">
        <f t="shared" si="159"/>
        <v>45170</v>
      </c>
      <c r="C1434" s="9">
        <f t="shared" si="160"/>
        <v>0.41028935185185184</v>
      </c>
      <c r="D1434" s="9">
        <f t="shared" si="161"/>
        <v>45170.41028935185</v>
      </c>
      <c r="E1434" s="9" t="str">
        <f t="shared" si="163"/>
        <v>2023-09-01</v>
      </c>
      <c r="F1434" s="10" t="s">
        <v>2877</v>
      </c>
      <c r="G1434" s="10" t="str">
        <f t="shared" si="162"/>
        <v>FAIR-D4_2023-09-01_09-50-49</v>
      </c>
      <c r="H1434" s="10">
        <v>56.463999999999999</v>
      </c>
      <c r="I1434" s="6">
        <v>99846439</v>
      </c>
      <c r="J1434" s="6" t="str">
        <f>IF(OR(COUNTIF(Monitoring!E:E, G1434) &gt; 0, COUNTIF(Monitoring!H:H, G1434) &gt; 0), "yes", "no")</f>
        <v>yes</v>
      </c>
      <c r="K1434" s="81" t="str">
        <f t="shared" si="164"/>
        <v>Z:\FAIR_Device_data\Experiment_AugSep_2023\Video_captures\FAIR-D4\Camera1\2023-09-01\FAIR-D4_2023-09-01_09-50-49.mp4</v>
      </c>
    </row>
    <row r="1435" spans="1:11" ht="14.25" customHeight="1" x14ac:dyDescent="0.25">
      <c r="A1435" s="5" t="str">
        <f t="shared" si="158"/>
        <v>FAIR-D4</v>
      </c>
      <c r="B1435" s="4">
        <f t="shared" si="159"/>
        <v>45170</v>
      </c>
      <c r="C1435" s="9">
        <f t="shared" si="160"/>
        <v>0.42487268518518517</v>
      </c>
      <c r="D1435" s="9">
        <f t="shared" si="161"/>
        <v>45170.424872685187</v>
      </c>
      <c r="E1435" s="9" t="str">
        <f t="shared" si="163"/>
        <v>2023-09-01</v>
      </c>
      <c r="F1435" s="10" t="s">
        <v>2878</v>
      </c>
      <c r="G1435" s="10" t="str">
        <f t="shared" si="162"/>
        <v>FAIR-D4_2023-09-01_10-11-49</v>
      </c>
      <c r="H1435" s="10">
        <v>17.204999999999998</v>
      </c>
      <c r="I1435" s="6">
        <v>30139416</v>
      </c>
      <c r="J1435" s="6" t="str">
        <f>IF(OR(COUNTIF(Monitoring!E:E, G1435) &gt; 0, COUNTIF(Monitoring!H:H, G1435) &gt; 0), "yes", "no")</f>
        <v>yes</v>
      </c>
      <c r="K1435" s="81" t="str">
        <f t="shared" si="164"/>
        <v>Z:\FAIR_Device_data\Experiment_AugSep_2023\Video_captures\FAIR-D4\Camera1\2023-09-01\FAIR-D4_2023-09-01_10-11-49.mp4</v>
      </c>
    </row>
    <row r="1436" spans="1:11" ht="14.25" customHeight="1" x14ac:dyDescent="0.25">
      <c r="A1436" s="5" t="str">
        <f t="shared" si="158"/>
        <v>FAIR-D4</v>
      </c>
      <c r="B1436" s="4">
        <f t="shared" si="159"/>
        <v>45170</v>
      </c>
      <c r="C1436" s="9">
        <f t="shared" si="160"/>
        <v>0.42557870370370371</v>
      </c>
      <c r="D1436" s="9">
        <f t="shared" si="161"/>
        <v>45170.425578703704</v>
      </c>
      <c r="E1436" s="9" t="str">
        <f t="shared" si="163"/>
        <v>2023-09-01</v>
      </c>
      <c r="F1436" s="10" t="s">
        <v>2879</v>
      </c>
      <c r="G1436" s="10" t="str">
        <f t="shared" si="162"/>
        <v>FAIR-D4_2023-09-01_10-12-50</v>
      </c>
      <c r="H1436" s="10">
        <v>73.611000000000004</v>
      </c>
      <c r="I1436" s="6">
        <v>125476208</v>
      </c>
      <c r="J1436" s="6" t="str">
        <f>IF(OR(COUNTIF(Monitoring!E:E, G1436) &gt; 0, COUNTIF(Monitoring!H:H, G1436) &gt; 0), "yes", "no")</f>
        <v>yes</v>
      </c>
      <c r="K1436" s="81" t="str">
        <f t="shared" si="164"/>
        <v>Z:\FAIR_Device_data\Experiment_AugSep_2023\Video_captures\FAIR-D4\Camera1\2023-09-01\FAIR-D4_2023-09-01_10-12-50.mp4</v>
      </c>
    </row>
    <row r="1437" spans="1:11" ht="14.25" customHeight="1" x14ac:dyDescent="0.25">
      <c r="A1437" s="5" t="str">
        <f t="shared" si="158"/>
        <v>FAIR-D4</v>
      </c>
      <c r="B1437" s="4">
        <f t="shared" si="159"/>
        <v>45170</v>
      </c>
      <c r="C1437" s="9">
        <f t="shared" si="160"/>
        <v>0.43682870370370369</v>
      </c>
      <c r="D1437" s="9">
        <f t="shared" si="161"/>
        <v>45170.436828703707</v>
      </c>
      <c r="E1437" s="9" t="str">
        <f t="shared" si="163"/>
        <v>2023-09-01</v>
      </c>
      <c r="F1437" s="10" t="s">
        <v>2880</v>
      </c>
      <c r="G1437" s="10" t="str">
        <f t="shared" si="162"/>
        <v>FAIR-D4_2023-09-01_10-29-02</v>
      </c>
      <c r="H1437" s="10">
        <v>36.536999999999999</v>
      </c>
      <c r="I1437" s="6">
        <v>71072700</v>
      </c>
      <c r="J1437" s="6" t="str">
        <f>IF(OR(COUNTIF(Monitoring!E:E, G1437) &gt; 0, COUNTIF(Monitoring!H:H, G1437) &gt; 0), "yes", "no")</f>
        <v>yes</v>
      </c>
      <c r="K1437" s="81" t="str">
        <f t="shared" si="164"/>
        <v>Z:\FAIR_Device_data\Experiment_AugSep_2023\Video_captures\FAIR-D4\Camera1\2023-09-01\FAIR-D4_2023-09-01_10-29-02.mp4</v>
      </c>
    </row>
    <row r="1438" spans="1:11" ht="14.25" customHeight="1" x14ac:dyDescent="0.25">
      <c r="A1438" s="5" t="str">
        <f t="shared" si="158"/>
        <v>FAIR-D4</v>
      </c>
      <c r="B1438" s="4">
        <f t="shared" si="159"/>
        <v>45170</v>
      </c>
      <c r="C1438" s="9">
        <f t="shared" si="160"/>
        <v>0.4385648148148148</v>
      </c>
      <c r="D1438" s="9">
        <f t="shared" si="161"/>
        <v>45170.438564814816</v>
      </c>
      <c r="E1438" s="9" t="str">
        <f t="shared" si="163"/>
        <v>2023-09-01</v>
      </c>
      <c r="F1438" s="10" t="s">
        <v>2881</v>
      </c>
      <c r="G1438" s="10" t="str">
        <f t="shared" si="162"/>
        <v>FAIR-D4_2023-09-01_10-31-32</v>
      </c>
      <c r="H1438" s="10">
        <v>81.046000000000006</v>
      </c>
      <c r="I1438" s="6">
        <v>150981894</v>
      </c>
      <c r="J1438" s="6" t="str">
        <f>IF(OR(COUNTIF(Monitoring!E:E, G1438) &gt; 0, COUNTIF(Monitoring!H:H, G1438) &gt; 0), "yes", "no")</f>
        <v>yes</v>
      </c>
      <c r="K1438" s="81" t="str">
        <f t="shared" si="164"/>
        <v>Z:\FAIR_Device_data\Experiment_AugSep_2023\Video_captures\FAIR-D4\Camera1\2023-09-01\FAIR-D4_2023-09-01_10-31-32.mp4</v>
      </c>
    </row>
    <row r="1439" spans="1:11" ht="14.25" customHeight="1" x14ac:dyDescent="0.25">
      <c r="A1439" s="5" t="str">
        <f t="shared" si="158"/>
        <v>FAIR-D4</v>
      </c>
      <c r="B1439" s="4">
        <f t="shared" si="159"/>
        <v>45170</v>
      </c>
      <c r="C1439" s="9">
        <f t="shared" si="160"/>
        <v>0.44112268518518516</v>
      </c>
      <c r="D1439" s="9">
        <f t="shared" si="161"/>
        <v>45170.441122685188</v>
      </c>
      <c r="E1439" s="9" t="str">
        <f t="shared" si="163"/>
        <v>2023-09-01</v>
      </c>
      <c r="F1439" s="10" t="s">
        <v>2882</v>
      </c>
      <c r="G1439" s="10" t="str">
        <f t="shared" si="162"/>
        <v>FAIR-D4_2023-09-01_10-35-13</v>
      </c>
      <c r="H1439" s="10">
        <v>41.54</v>
      </c>
      <c r="I1439" s="6">
        <v>77071920</v>
      </c>
      <c r="J1439" s="6" t="str">
        <f>IF(OR(COUNTIF(Monitoring!E:E, G1439) &gt; 0, COUNTIF(Monitoring!H:H, G1439) &gt; 0), "yes", "no")</f>
        <v>yes</v>
      </c>
      <c r="K1439" s="81" t="str">
        <f t="shared" si="164"/>
        <v>Z:\FAIR_Device_data\Experiment_AugSep_2023\Video_captures\FAIR-D4\Camera1\2023-09-01\FAIR-D4_2023-09-01_10-35-13.mp4</v>
      </c>
    </row>
    <row r="1440" spans="1:11" ht="14.25" customHeight="1" x14ac:dyDescent="0.25">
      <c r="A1440" s="5" t="str">
        <f t="shared" si="158"/>
        <v>FAIR-D4</v>
      </c>
      <c r="B1440" s="4">
        <f t="shared" si="159"/>
        <v>45170</v>
      </c>
      <c r="C1440" s="9">
        <f t="shared" si="160"/>
        <v>0.44212962962962965</v>
      </c>
      <c r="D1440" s="9">
        <f t="shared" si="161"/>
        <v>45170.442129629628</v>
      </c>
      <c r="E1440" s="9" t="str">
        <f t="shared" si="163"/>
        <v>2023-09-01</v>
      </c>
      <c r="F1440" s="10" t="s">
        <v>2883</v>
      </c>
      <c r="G1440" s="10" t="str">
        <f t="shared" si="162"/>
        <v>FAIR-D4_2023-09-01_10-36-40</v>
      </c>
      <c r="H1440" s="10">
        <v>11.506</v>
      </c>
      <c r="I1440" s="6">
        <v>19409071</v>
      </c>
      <c r="J1440" s="6" t="str">
        <f>IF(OR(COUNTIF(Monitoring!E:E, G1440) &gt; 0, COUNTIF(Monitoring!H:H, G1440) &gt; 0), "yes", "no")</f>
        <v>no</v>
      </c>
      <c r="K1440" s="81" t="str">
        <f t="shared" si="164"/>
        <v>Z:\FAIR_Device_data\Experiment_AugSep_2023\Video_captures\FAIR-D4\Camera1\2023-09-01\FAIR-D4_2023-09-01_10-36-40.mp4</v>
      </c>
    </row>
    <row r="1441" spans="1:11" ht="14.25" customHeight="1" x14ac:dyDescent="0.25">
      <c r="A1441" s="5" t="str">
        <f t="shared" si="158"/>
        <v>FAIR-D4</v>
      </c>
      <c r="B1441" s="4">
        <f t="shared" si="159"/>
        <v>45170</v>
      </c>
      <c r="C1441" s="9">
        <f t="shared" si="160"/>
        <v>0.44472222222222224</v>
      </c>
      <c r="D1441" s="9">
        <f t="shared" si="161"/>
        <v>45170.444722222222</v>
      </c>
      <c r="E1441" s="9" t="str">
        <f t="shared" si="163"/>
        <v>2023-09-01</v>
      </c>
      <c r="F1441" s="10" t="s">
        <v>2884</v>
      </c>
      <c r="G1441" s="10" t="str">
        <f t="shared" si="162"/>
        <v>FAIR-D4_2023-09-01_10-40-24</v>
      </c>
      <c r="H1441" s="10">
        <v>12.146000000000001</v>
      </c>
      <c r="I1441" s="6">
        <v>18993171</v>
      </c>
      <c r="J1441" s="6" t="str">
        <f>IF(OR(COUNTIF(Monitoring!E:E, G1441) &gt; 0, COUNTIF(Monitoring!H:H, G1441) &gt; 0), "yes", "no")</f>
        <v>yes</v>
      </c>
      <c r="K1441" s="81" t="str">
        <f t="shared" si="164"/>
        <v>Z:\FAIR_Device_data\Experiment_AugSep_2023\Video_captures\FAIR-D4\Camera1\2023-09-01\FAIR-D4_2023-09-01_10-40-24.mp4</v>
      </c>
    </row>
    <row r="1442" spans="1:11" ht="14.25" customHeight="1" x14ac:dyDescent="0.25">
      <c r="A1442" s="5" t="str">
        <f t="shared" si="158"/>
        <v>FAIR-D4</v>
      </c>
      <c r="B1442" s="4">
        <f t="shared" si="159"/>
        <v>45170</v>
      </c>
      <c r="C1442" s="9">
        <f t="shared" si="160"/>
        <v>0.44990740740740742</v>
      </c>
      <c r="D1442" s="9">
        <f t="shared" si="161"/>
        <v>45170.449907407405</v>
      </c>
      <c r="E1442" s="9" t="str">
        <f t="shared" si="163"/>
        <v>2023-09-01</v>
      </c>
      <c r="F1442" s="10" t="s">
        <v>2885</v>
      </c>
      <c r="G1442" s="10" t="str">
        <f t="shared" si="162"/>
        <v>FAIR-D4_2023-09-01_10-47-52</v>
      </c>
      <c r="H1442" s="10">
        <v>17.709</v>
      </c>
      <c r="I1442" s="6">
        <v>31930301</v>
      </c>
      <c r="J1442" s="6" t="str">
        <f>IF(OR(COUNTIF(Monitoring!E:E, G1442) &gt; 0, COUNTIF(Monitoring!H:H, G1442) &gt; 0), "yes", "no")</f>
        <v>yes</v>
      </c>
      <c r="K1442" s="81" t="str">
        <f t="shared" si="164"/>
        <v>Z:\FAIR_Device_data\Experiment_AugSep_2023\Video_captures\FAIR-D4\Camera1\2023-09-01\FAIR-D4_2023-09-01_10-47-52.mp4</v>
      </c>
    </row>
    <row r="1443" spans="1:11" ht="14.25" customHeight="1" x14ac:dyDescent="0.25">
      <c r="A1443" s="5" t="str">
        <f t="shared" si="158"/>
        <v>FAIR-D4</v>
      </c>
      <c r="B1443" s="4">
        <f t="shared" si="159"/>
        <v>45170</v>
      </c>
      <c r="C1443" s="9">
        <f t="shared" si="160"/>
        <v>0.47538194444444443</v>
      </c>
      <c r="D1443" s="9">
        <f t="shared" si="161"/>
        <v>45170.475381944445</v>
      </c>
      <c r="E1443" s="9" t="str">
        <f t="shared" si="163"/>
        <v>2023-09-01</v>
      </c>
      <c r="F1443" s="10" t="s">
        <v>2886</v>
      </c>
      <c r="G1443" s="10" t="str">
        <f t="shared" si="162"/>
        <v>FAIR-D4_2023-09-01_11-24-33</v>
      </c>
      <c r="H1443" s="10">
        <v>42.883000000000003</v>
      </c>
      <c r="I1443" s="6">
        <v>76260727</v>
      </c>
      <c r="J1443" s="6" t="str">
        <f>IF(OR(COUNTIF(Monitoring!E:E, G1443) &gt; 0, COUNTIF(Monitoring!H:H, G1443) &gt; 0), "yes", "no")</f>
        <v>yes</v>
      </c>
      <c r="K1443" s="81" t="str">
        <f t="shared" si="164"/>
        <v>Z:\FAIR_Device_data\Experiment_AugSep_2023\Video_captures\FAIR-D4\Camera1\2023-09-01\FAIR-D4_2023-09-01_11-24-33.mp4</v>
      </c>
    </row>
    <row r="1444" spans="1:11" ht="14.25" customHeight="1" x14ac:dyDescent="0.25">
      <c r="A1444" s="5" t="str">
        <f t="shared" si="158"/>
        <v>FAIR-D4</v>
      </c>
      <c r="B1444" s="4">
        <f t="shared" si="159"/>
        <v>45170</v>
      </c>
      <c r="C1444" s="9">
        <f t="shared" si="160"/>
        <v>0.49502314814814813</v>
      </c>
      <c r="D1444" s="9">
        <f t="shared" si="161"/>
        <v>45170.495023148149</v>
      </c>
      <c r="E1444" s="9" t="str">
        <f t="shared" si="163"/>
        <v>2023-09-01</v>
      </c>
      <c r="F1444" s="10" t="s">
        <v>2887</v>
      </c>
      <c r="G1444" s="10" t="str">
        <f t="shared" si="162"/>
        <v>FAIR-D4_2023-09-01_11-52-50</v>
      </c>
      <c r="H1444" s="10">
        <v>34.582000000000001</v>
      </c>
      <c r="I1444" s="6">
        <v>63364676</v>
      </c>
      <c r="J1444" s="6" t="str">
        <f>IF(OR(COUNTIF(Monitoring!E:E, G1444) &gt; 0, COUNTIF(Monitoring!H:H, G1444) &gt; 0), "yes", "no")</f>
        <v>yes</v>
      </c>
      <c r="K1444" s="81" t="str">
        <f t="shared" si="164"/>
        <v>Z:\FAIR_Device_data\Experiment_AugSep_2023\Video_captures\FAIR-D4\Camera1\2023-09-01\FAIR-D4_2023-09-01_11-52-50.mp4</v>
      </c>
    </row>
    <row r="1445" spans="1:11" ht="14.25" customHeight="1" x14ac:dyDescent="0.25">
      <c r="A1445" s="5" t="str">
        <f t="shared" si="158"/>
        <v>FAIR-D4</v>
      </c>
      <c r="B1445" s="4">
        <f t="shared" si="159"/>
        <v>45170</v>
      </c>
      <c r="C1445" s="9">
        <f t="shared" si="160"/>
        <v>0.49790509259259258</v>
      </c>
      <c r="D1445" s="9">
        <f t="shared" si="161"/>
        <v>45170.49790509259</v>
      </c>
      <c r="E1445" s="9" t="str">
        <f t="shared" si="163"/>
        <v>2023-09-01</v>
      </c>
      <c r="F1445" s="10" t="s">
        <v>2888</v>
      </c>
      <c r="G1445" s="10" t="str">
        <f t="shared" si="162"/>
        <v>FAIR-D4_2023-09-01_11-56-59</v>
      </c>
      <c r="H1445" s="10">
        <v>25.908000000000001</v>
      </c>
      <c r="I1445" s="6">
        <v>43826733</v>
      </c>
      <c r="J1445" s="6" t="str">
        <f>IF(OR(COUNTIF(Monitoring!E:E, G1445) &gt; 0, COUNTIF(Monitoring!H:H, G1445) &gt; 0), "yes", "no")</f>
        <v>yes</v>
      </c>
      <c r="K1445" s="81" t="str">
        <f t="shared" si="164"/>
        <v>Z:\FAIR_Device_data\Experiment_AugSep_2023\Video_captures\FAIR-D4\Camera1\2023-09-01\FAIR-D4_2023-09-01_11-56-59.mp4</v>
      </c>
    </row>
    <row r="1446" spans="1:11" ht="14.25" customHeight="1" x14ac:dyDescent="0.25">
      <c r="A1446" s="5" t="str">
        <f t="shared" si="158"/>
        <v>FAIR-D4</v>
      </c>
      <c r="B1446" s="4">
        <f t="shared" si="159"/>
        <v>45170</v>
      </c>
      <c r="C1446" s="9">
        <f t="shared" si="160"/>
        <v>0.50445601851851851</v>
      </c>
      <c r="D1446" s="9">
        <f t="shared" si="161"/>
        <v>45170.50445601852</v>
      </c>
      <c r="E1446" s="9" t="str">
        <f t="shared" si="163"/>
        <v>2023-09-01</v>
      </c>
      <c r="F1446" s="10" t="s">
        <v>2889</v>
      </c>
      <c r="G1446" s="10" t="str">
        <f t="shared" si="162"/>
        <v>FAIR-D4_2023-09-01_12-06-25</v>
      </c>
      <c r="H1446" s="10">
        <v>198.654</v>
      </c>
      <c r="I1446" s="6">
        <v>376787652</v>
      </c>
      <c r="J1446" s="6" t="str">
        <f>IF(OR(COUNTIF(Monitoring!E:E, G1446) &gt; 0, COUNTIF(Monitoring!H:H, G1446) &gt; 0), "yes", "no")</f>
        <v>yes</v>
      </c>
      <c r="K1446" s="81" t="str">
        <f t="shared" si="164"/>
        <v>Z:\FAIR_Device_data\Experiment_AugSep_2023\Video_captures\FAIR-D4\Camera1\2023-09-01\FAIR-D4_2023-09-01_12-06-25.mp4</v>
      </c>
    </row>
    <row r="1447" spans="1:11" ht="14.25" customHeight="1" x14ac:dyDescent="0.25">
      <c r="A1447" s="5" t="str">
        <f t="shared" si="158"/>
        <v>FAIR-D4</v>
      </c>
      <c r="B1447" s="4">
        <f t="shared" si="159"/>
        <v>45170</v>
      </c>
      <c r="C1447" s="9">
        <f t="shared" si="160"/>
        <v>0.50862268518518516</v>
      </c>
      <c r="D1447" s="9">
        <f t="shared" si="161"/>
        <v>45170.508622685185</v>
      </c>
      <c r="E1447" s="9" t="str">
        <f t="shared" si="163"/>
        <v>2023-09-01</v>
      </c>
      <c r="F1447" s="10" t="s">
        <v>2890</v>
      </c>
      <c r="G1447" s="10" t="str">
        <f t="shared" si="162"/>
        <v>FAIR-D4_2023-09-01_12-12-25</v>
      </c>
      <c r="H1447" s="10">
        <v>137.02199999999999</v>
      </c>
      <c r="I1447" s="6">
        <v>261512098</v>
      </c>
      <c r="J1447" s="6" t="str">
        <f>IF(OR(COUNTIF(Monitoring!E:E, G1447) &gt; 0, COUNTIF(Monitoring!H:H, G1447) &gt; 0), "yes", "no")</f>
        <v>yes</v>
      </c>
      <c r="K1447" s="81" t="str">
        <f t="shared" si="164"/>
        <v>Z:\FAIR_Device_data\Experiment_AugSep_2023\Video_captures\FAIR-D4\Camera1\2023-09-01\FAIR-D4_2023-09-01_12-12-25.mp4</v>
      </c>
    </row>
    <row r="1448" spans="1:11" ht="14.25" customHeight="1" x14ac:dyDescent="0.25">
      <c r="A1448" s="5" t="str">
        <f t="shared" si="158"/>
        <v>FAIR-D4</v>
      </c>
      <c r="B1448" s="4">
        <f t="shared" si="159"/>
        <v>45170</v>
      </c>
      <c r="C1448" s="9">
        <f t="shared" si="160"/>
        <v>0.51094907407407408</v>
      </c>
      <c r="D1448" s="9">
        <f t="shared" si="161"/>
        <v>45170.510949074072</v>
      </c>
      <c r="E1448" s="9" t="str">
        <f t="shared" si="163"/>
        <v>2023-09-01</v>
      </c>
      <c r="F1448" s="10" t="s">
        <v>2891</v>
      </c>
      <c r="G1448" s="10" t="str">
        <f t="shared" si="162"/>
        <v>FAIR-D4_2023-09-01_12-15-46</v>
      </c>
      <c r="H1448" s="10">
        <v>12.625</v>
      </c>
      <c r="I1448" s="6">
        <v>20973607</v>
      </c>
      <c r="J1448" s="6" t="str">
        <f>IF(OR(COUNTIF(Monitoring!E:E, G1448) &gt; 0, COUNTIF(Monitoring!H:H, G1448) &gt; 0), "yes", "no")</f>
        <v>yes</v>
      </c>
      <c r="K1448" s="81" t="str">
        <f t="shared" si="164"/>
        <v>Z:\FAIR_Device_data\Experiment_AugSep_2023\Video_captures\FAIR-D4\Camera1\2023-09-01\FAIR-D4_2023-09-01_12-15-46.mp4</v>
      </c>
    </row>
    <row r="1449" spans="1:11" ht="14.25" customHeight="1" x14ac:dyDescent="0.25">
      <c r="A1449" s="5" t="str">
        <f t="shared" si="158"/>
        <v>FAIR-D4</v>
      </c>
      <c r="B1449" s="4">
        <f t="shared" si="159"/>
        <v>45170</v>
      </c>
      <c r="C1449" s="9">
        <f t="shared" si="160"/>
        <v>0.51886574074074077</v>
      </c>
      <c r="D1449" s="9">
        <f t="shared" si="161"/>
        <v>45170.518865740742</v>
      </c>
      <c r="E1449" s="9" t="str">
        <f t="shared" si="163"/>
        <v>2023-09-01</v>
      </c>
      <c r="F1449" s="10" t="s">
        <v>2892</v>
      </c>
      <c r="G1449" s="10" t="str">
        <f t="shared" si="162"/>
        <v>FAIR-D4_2023-09-01_12-27-10</v>
      </c>
      <c r="H1449" s="10">
        <v>11.941000000000001</v>
      </c>
      <c r="I1449" s="6">
        <v>19826565</v>
      </c>
      <c r="J1449" s="6" t="str">
        <f>IF(OR(COUNTIF(Monitoring!E:E, G1449) &gt; 0, COUNTIF(Monitoring!H:H, G1449) &gt; 0), "yes", "no")</f>
        <v>no</v>
      </c>
      <c r="K1449" s="81" t="str">
        <f t="shared" si="164"/>
        <v>Z:\FAIR_Device_data\Experiment_AugSep_2023\Video_captures\FAIR-D4\Camera1\2023-09-01\FAIR-D4_2023-09-01_12-27-10.mp4</v>
      </c>
    </row>
    <row r="1450" spans="1:11" ht="14.25" customHeight="1" x14ac:dyDescent="0.25">
      <c r="A1450" s="5" t="str">
        <f t="shared" si="158"/>
        <v>FAIR-D4</v>
      </c>
      <c r="B1450" s="4">
        <f t="shared" si="159"/>
        <v>45170</v>
      </c>
      <c r="C1450" s="9">
        <f t="shared" si="160"/>
        <v>0.5200231481481481</v>
      </c>
      <c r="D1450" s="9">
        <f t="shared" si="161"/>
        <v>45170.52002314815</v>
      </c>
      <c r="E1450" s="9" t="str">
        <f t="shared" si="163"/>
        <v>2023-09-01</v>
      </c>
      <c r="F1450" s="10" t="s">
        <v>2893</v>
      </c>
      <c r="G1450" s="10" t="str">
        <f t="shared" si="162"/>
        <v>FAIR-D4_2023-09-01_12-28-50</v>
      </c>
      <c r="H1450" s="10">
        <v>11.393000000000001</v>
      </c>
      <c r="I1450" s="6">
        <v>18967932</v>
      </c>
      <c r="J1450" s="6" t="str">
        <f>IF(OR(COUNTIF(Monitoring!E:E, G1450) &gt; 0, COUNTIF(Monitoring!H:H, G1450) &gt; 0), "yes", "no")</f>
        <v>yes</v>
      </c>
      <c r="K1450" s="81" t="str">
        <f t="shared" si="164"/>
        <v>Z:\FAIR_Device_data\Experiment_AugSep_2023\Video_captures\FAIR-D4\Camera1\2023-09-01\FAIR-D4_2023-09-01_12-28-50.mp4</v>
      </c>
    </row>
    <row r="1451" spans="1:11" ht="14.25" customHeight="1" x14ac:dyDescent="0.25">
      <c r="A1451" s="5" t="str">
        <f t="shared" si="158"/>
        <v>FAIR-D4</v>
      </c>
      <c r="B1451" s="4">
        <f t="shared" si="159"/>
        <v>45170</v>
      </c>
      <c r="C1451" s="9">
        <f t="shared" si="160"/>
        <v>0.53494212962962961</v>
      </c>
      <c r="D1451" s="9">
        <f t="shared" si="161"/>
        <v>45170.534942129627</v>
      </c>
      <c r="E1451" s="9" t="str">
        <f t="shared" si="163"/>
        <v>2023-09-01</v>
      </c>
      <c r="F1451" s="10" t="s">
        <v>2894</v>
      </c>
      <c r="G1451" s="10" t="str">
        <f t="shared" si="162"/>
        <v>FAIR-D4_2023-09-01_12-50-19</v>
      </c>
      <c r="H1451" s="10">
        <v>28.484000000000002</v>
      </c>
      <c r="I1451" s="6">
        <v>52164099</v>
      </c>
      <c r="J1451" s="6" t="str">
        <f>IF(OR(COUNTIF(Monitoring!E:E, G1451) &gt; 0, COUNTIF(Monitoring!H:H, G1451) &gt; 0), "yes", "no")</f>
        <v>yes</v>
      </c>
      <c r="K1451" s="81" t="str">
        <f t="shared" si="164"/>
        <v>Z:\FAIR_Device_data\Experiment_AugSep_2023\Video_captures\FAIR-D4\Camera1\2023-09-01\FAIR-D4_2023-09-01_12-50-19.mp4</v>
      </c>
    </row>
    <row r="1452" spans="1:11" ht="14.25" customHeight="1" x14ac:dyDescent="0.25">
      <c r="A1452" s="5" t="str">
        <f t="shared" si="158"/>
        <v>FAIR-D4</v>
      </c>
      <c r="B1452" s="4">
        <f t="shared" si="159"/>
        <v>45170</v>
      </c>
      <c r="C1452" s="9">
        <f t="shared" si="160"/>
        <v>0.54896990740740736</v>
      </c>
      <c r="D1452" s="9">
        <f t="shared" si="161"/>
        <v>45170.54896990741</v>
      </c>
      <c r="E1452" s="9" t="str">
        <f t="shared" si="163"/>
        <v>2023-09-01</v>
      </c>
      <c r="F1452" s="10" t="s">
        <v>2895</v>
      </c>
      <c r="G1452" s="10" t="str">
        <f t="shared" si="162"/>
        <v>FAIR-D4_2023-09-01_13-10-31</v>
      </c>
      <c r="H1452" s="10">
        <v>19.47</v>
      </c>
      <c r="I1452" s="6">
        <v>35054408</v>
      </c>
      <c r="J1452" s="6" t="str">
        <f>IF(OR(COUNTIF(Monitoring!E:E, G1452) &gt; 0, COUNTIF(Monitoring!H:H, G1452) &gt; 0), "yes", "no")</f>
        <v>yes</v>
      </c>
      <c r="K1452" s="81" t="str">
        <f t="shared" si="164"/>
        <v>Z:\FAIR_Device_data\Experiment_AugSep_2023\Video_captures\FAIR-D4\Camera1\2023-09-01\FAIR-D4_2023-09-01_13-10-31.mp4</v>
      </c>
    </row>
    <row r="1453" spans="1:11" ht="14.25" customHeight="1" x14ac:dyDescent="0.25">
      <c r="A1453" s="5" t="str">
        <f t="shared" si="158"/>
        <v>FAIR-D4</v>
      </c>
      <c r="B1453" s="4">
        <f t="shared" si="159"/>
        <v>45170</v>
      </c>
      <c r="C1453" s="9">
        <f t="shared" si="160"/>
        <v>0.55660879629629634</v>
      </c>
      <c r="D1453" s="9">
        <f t="shared" si="161"/>
        <v>45170.556608796294</v>
      </c>
      <c r="E1453" s="9" t="str">
        <f t="shared" si="163"/>
        <v>2023-09-01</v>
      </c>
      <c r="F1453" s="10" t="s">
        <v>2896</v>
      </c>
      <c r="G1453" s="10" t="str">
        <f t="shared" si="162"/>
        <v>FAIR-D4_2023-09-01_13-21-31</v>
      </c>
      <c r="H1453" s="10">
        <v>132.08500000000001</v>
      </c>
      <c r="I1453" s="6">
        <v>235849873</v>
      </c>
      <c r="J1453" s="6" t="str">
        <f>IF(OR(COUNTIF(Monitoring!E:E, G1453) &gt; 0, COUNTIF(Monitoring!H:H, G1453) &gt; 0), "yes", "no")</f>
        <v>yes</v>
      </c>
      <c r="K1453" s="81" t="str">
        <f t="shared" si="164"/>
        <v>Z:\FAIR_Device_data\Experiment_AugSep_2023\Video_captures\FAIR-D4\Camera1\2023-09-01\FAIR-D4_2023-09-01_13-21-31.mp4</v>
      </c>
    </row>
    <row r="1454" spans="1:11" ht="14.25" customHeight="1" x14ac:dyDescent="0.25">
      <c r="A1454" s="5" t="str">
        <f t="shared" si="158"/>
        <v>FAIR-D4</v>
      </c>
      <c r="B1454" s="4">
        <f t="shared" si="159"/>
        <v>45170</v>
      </c>
      <c r="C1454" s="9">
        <f t="shared" si="160"/>
        <v>0.55922453703703701</v>
      </c>
      <c r="D1454" s="9">
        <f t="shared" si="161"/>
        <v>45170.559224537035</v>
      </c>
      <c r="E1454" s="9" t="str">
        <f t="shared" si="163"/>
        <v>2023-09-01</v>
      </c>
      <c r="F1454" s="10" t="s">
        <v>2897</v>
      </c>
      <c r="G1454" s="10" t="str">
        <f t="shared" si="162"/>
        <v>FAIR-D4_2023-09-01_13-25-17</v>
      </c>
      <c r="H1454" s="10">
        <v>14.788</v>
      </c>
      <c r="I1454" s="6">
        <v>24205976</v>
      </c>
      <c r="J1454" s="6" t="str">
        <f>IF(OR(COUNTIF(Monitoring!E:E, G1454) &gt; 0, COUNTIF(Monitoring!H:H, G1454) &gt; 0), "yes", "no")</f>
        <v>no</v>
      </c>
      <c r="K1454" s="81" t="str">
        <f t="shared" si="164"/>
        <v>Z:\FAIR_Device_data\Experiment_AugSep_2023\Video_captures\FAIR-D4\Camera1\2023-09-01\FAIR-D4_2023-09-01_13-25-17.mp4</v>
      </c>
    </row>
    <row r="1455" spans="1:11" ht="14.25" customHeight="1" x14ac:dyDescent="0.25">
      <c r="A1455" s="5" t="str">
        <f t="shared" si="158"/>
        <v>FAIR-D4</v>
      </c>
      <c r="B1455" s="4">
        <f t="shared" si="159"/>
        <v>45170</v>
      </c>
      <c r="C1455" s="9">
        <f t="shared" si="160"/>
        <v>0.56002314814814813</v>
      </c>
      <c r="D1455" s="9">
        <f t="shared" si="161"/>
        <v>45170.560023148151</v>
      </c>
      <c r="E1455" s="9" t="str">
        <f t="shared" si="163"/>
        <v>2023-09-01</v>
      </c>
      <c r="F1455" s="10" t="s">
        <v>2898</v>
      </c>
      <c r="G1455" s="10" t="str">
        <f t="shared" si="162"/>
        <v>FAIR-D4_2023-09-01_13-26-26</v>
      </c>
      <c r="H1455" s="10">
        <v>26.420999999999999</v>
      </c>
      <c r="I1455" s="6">
        <v>45253886</v>
      </c>
      <c r="J1455" s="6" t="str">
        <f>IF(OR(COUNTIF(Monitoring!E:E, G1455) &gt; 0, COUNTIF(Monitoring!H:H, G1455) &gt; 0), "yes", "no")</f>
        <v>yes</v>
      </c>
      <c r="K1455" s="81" t="str">
        <f t="shared" si="164"/>
        <v>Z:\FAIR_Device_data\Experiment_AugSep_2023\Video_captures\FAIR-D4\Camera1\2023-09-01\FAIR-D4_2023-09-01_13-26-26.mp4</v>
      </c>
    </row>
    <row r="1456" spans="1:11" ht="14.25" customHeight="1" x14ac:dyDescent="0.25">
      <c r="A1456" s="5" t="str">
        <f t="shared" si="158"/>
        <v>FAIR-D4</v>
      </c>
      <c r="B1456" s="4">
        <f t="shared" si="159"/>
        <v>45170</v>
      </c>
      <c r="C1456" s="9">
        <f t="shared" si="160"/>
        <v>0.5612731481481481</v>
      </c>
      <c r="D1456" s="9">
        <f t="shared" si="161"/>
        <v>45170.561273148145</v>
      </c>
      <c r="E1456" s="9" t="str">
        <f t="shared" si="163"/>
        <v>2023-09-01</v>
      </c>
      <c r="F1456" s="10" t="s">
        <v>2899</v>
      </c>
      <c r="G1456" s="10" t="str">
        <f t="shared" si="162"/>
        <v>FAIR-D4_2023-09-01_13-28-14</v>
      </c>
      <c r="H1456" s="10">
        <v>33.911000000000001</v>
      </c>
      <c r="I1456" s="6">
        <v>55962628</v>
      </c>
      <c r="J1456" s="6" t="str">
        <f>IF(OR(COUNTIF(Monitoring!E:E, G1456) &gt; 0, COUNTIF(Monitoring!H:H, G1456) &gt; 0), "yes", "no")</f>
        <v>no</v>
      </c>
      <c r="K1456" s="81" t="str">
        <f t="shared" si="164"/>
        <v>Z:\FAIR_Device_data\Experiment_AugSep_2023\Video_captures\FAIR-D4\Camera1\2023-09-01\FAIR-D4_2023-09-01_13-28-14.mp4</v>
      </c>
    </row>
    <row r="1457" spans="1:11" ht="14.25" customHeight="1" x14ac:dyDescent="0.25">
      <c r="A1457" s="5" t="str">
        <f t="shared" si="158"/>
        <v>FAIR-D4</v>
      </c>
      <c r="B1457" s="4">
        <f t="shared" si="159"/>
        <v>45170</v>
      </c>
      <c r="C1457" s="9">
        <f t="shared" si="160"/>
        <v>0.56226851851851856</v>
      </c>
      <c r="D1457" s="9">
        <f t="shared" si="161"/>
        <v>45170.562268518515</v>
      </c>
      <c r="E1457" s="9" t="str">
        <f t="shared" si="163"/>
        <v>2023-09-01</v>
      </c>
      <c r="F1457" s="10" t="s">
        <v>2900</v>
      </c>
      <c r="G1457" s="10" t="str">
        <f t="shared" si="162"/>
        <v>FAIR-D4_2023-09-01_13-29-40</v>
      </c>
      <c r="H1457" s="10">
        <v>40.512999999999998</v>
      </c>
      <c r="I1457" s="6">
        <v>71678953</v>
      </c>
      <c r="J1457" s="6" t="str">
        <f>IF(OR(COUNTIF(Monitoring!E:E, G1457) &gt; 0, COUNTIF(Monitoring!H:H, G1457) &gt; 0), "yes", "no")</f>
        <v>yes</v>
      </c>
      <c r="K1457" s="81" t="str">
        <f t="shared" si="164"/>
        <v>Z:\FAIR_Device_data\Experiment_AugSep_2023\Video_captures\FAIR-D4\Camera1\2023-09-01\FAIR-D4_2023-09-01_13-29-40.mp4</v>
      </c>
    </row>
    <row r="1458" spans="1:11" ht="14.25" customHeight="1" x14ac:dyDescent="0.25">
      <c r="A1458" s="5" t="str">
        <f t="shared" si="158"/>
        <v>FAIR-D4</v>
      </c>
      <c r="B1458" s="4">
        <f t="shared" si="159"/>
        <v>45170</v>
      </c>
      <c r="C1458" s="9">
        <f t="shared" si="160"/>
        <v>0.56649305555555551</v>
      </c>
      <c r="D1458" s="9">
        <f t="shared" si="161"/>
        <v>45170.566493055558</v>
      </c>
      <c r="E1458" s="9" t="str">
        <f t="shared" si="163"/>
        <v>2023-09-01</v>
      </c>
      <c r="F1458" s="10" t="s">
        <v>2901</v>
      </c>
      <c r="G1458" s="10" t="str">
        <f t="shared" si="162"/>
        <v>FAIR-D4_2023-09-01_13-35-45</v>
      </c>
      <c r="H1458" s="10">
        <v>12.656000000000001</v>
      </c>
      <c r="I1458" s="6">
        <v>21233995</v>
      </c>
      <c r="J1458" s="6" t="str">
        <f>IF(OR(COUNTIF(Monitoring!E:E, G1458) &gt; 0, COUNTIF(Monitoring!H:H, G1458) &gt; 0), "yes", "no")</f>
        <v>yes</v>
      </c>
      <c r="K1458" s="81" t="str">
        <f t="shared" si="164"/>
        <v>Z:\FAIR_Device_data\Experiment_AugSep_2023\Video_captures\FAIR-D4\Camera1\2023-09-01\FAIR-D4_2023-09-01_13-35-45.mp4</v>
      </c>
    </row>
    <row r="1459" spans="1:11" ht="14.25" customHeight="1" x14ac:dyDescent="0.25">
      <c r="A1459" s="5" t="str">
        <f t="shared" si="158"/>
        <v>FAIR-D4</v>
      </c>
      <c r="B1459" s="4">
        <f t="shared" si="159"/>
        <v>45170</v>
      </c>
      <c r="C1459" s="9">
        <f t="shared" si="160"/>
        <v>0.5696296296296296</v>
      </c>
      <c r="D1459" s="9">
        <f t="shared" si="161"/>
        <v>45170.56962962963</v>
      </c>
      <c r="E1459" s="9" t="str">
        <f t="shared" si="163"/>
        <v>2023-09-01</v>
      </c>
      <c r="F1459" s="10" t="s">
        <v>2902</v>
      </c>
      <c r="G1459" s="10" t="str">
        <f t="shared" si="162"/>
        <v>FAIR-D4_2023-09-01_13-40-16</v>
      </c>
      <c r="H1459" s="10">
        <v>14.91</v>
      </c>
      <c r="I1459" s="6">
        <v>25008657</v>
      </c>
      <c r="J1459" s="6" t="str">
        <f>IF(OR(COUNTIF(Monitoring!E:E, G1459) &gt; 0, COUNTIF(Monitoring!H:H, G1459) &gt; 0), "yes", "no")</f>
        <v>no</v>
      </c>
      <c r="K1459" s="81" t="str">
        <f t="shared" si="164"/>
        <v>Z:\FAIR_Device_data\Experiment_AugSep_2023\Video_captures\FAIR-D4\Camera1\2023-09-01\FAIR-D4_2023-09-01_13-40-16.mp4</v>
      </c>
    </row>
    <row r="1460" spans="1:11" ht="14.25" customHeight="1" x14ac:dyDescent="0.25">
      <c r="A1460" s="5" t="str">
        <f t="shared" si="158"/>
        <v>FAIR-D4</v>
      </c>
      <c r="B1460" s="4">
        <f t="shared" si="159"/>
        <v>45170</v>
      </c>
      <c r="C1460" s="9">
        <f t="shared" si="160"/>
        <v>0.5708333333333333</v>
      </c>
      <c r="D1460" s="9">
        <f t="shared" si="161"/>
        <v>45170.570833333331</v>
      </c>
      <c r="E1460" s="9" t="str">
        <f t="shared" si="163"/>
        <v>2023-09-01</v>
      </c>
      <c r="F1460" s="10" t="s">
        <v>2903</v>
      </c>
      <c r="G1460" s="10" t="str">
        <f t="shared" si="162"/>
        <v>FAIR-D4_2023-09-01_13-42-00</v>
      </c>
      <c r="H1460" s="10">
        <v>10.885</v>
      </c>
      <c r="I1460" s="6">
        <v>17926743</v>
      </c>
      <c r="J1460" s="6" t="str">
        <f>IF(OR(COUNTIF(Monitoring!E:E, G1460) &gt; 0, COUNTIF(Monitoring!H:H, G1460) &gt; 0), "yes", "no")</f>
        <v>no</v>
      </c>
      <c r="K1460" s="81" t="str">
        <f t="shared" si="164"/>
        <v>Z:\FAIR_Device_data\Experiment_AugSep_2023\Video_captures\FAIR-D4\Camera1\2023-09-01\FAIR-D4_2023-09-01_13-42-00.mp4</v>
      </c>
    </row>
    <row r="1461" spans="1:11" ht="14.25" customHeight="1" x14ac:dyDescent="0.25">
      <c r="A1461" s="5" t="str">
        <f t="shared" si="158"/>
        <v>FAIR-D4</v>
      </c>
      <c r="B1461" s="4">
        <f t="shared" si="159"/>
        <v>45170</v>
      </c>
      <c r="C1461" s="9">
        <f t="shared" si="160"/>
        <v>0.57143518518518521</v>
      </c>
      <c r="D1461" s="9">
        <f t="shared" si="161"/>
        <v>45170.571435185186</v>
      </c>
      <c r="E1461" s="9" t="str">
        <f t="shared" si="163"/>
        <v>2023-09-01</v>
      </c>
      <c r="F1461" s="10" t="s">
        <v>2904</v>
      </c>
      <c r="G1461" s="10" t="str">
        <f t="shared" si="162"/>
        <v>FAIR-D4_2023-09-01_13-42-52</v>
      </c>
      <c r="H1461" s="10">
        <v>10.787000000000001</v>
      </c>
      <c r="I1461" s="6">
        <v>17606034</v>
      </c>
      <c r="J1461" s="6" t="str">
        <f>IF(OR(COUNTIF(Monitoring!E:E, G1461) &gt; 0, COUNTIF(Monitoring!H:H, G1461) &gt; 0), "yes", "no")</f>
        <v>yes</v>
      </c>
      <c r="K1461" s="81" t="str">
        <f t="shared" si="164"/>
        <v>Z:\FAIR_Device_data\Experiment_AugSep_2023\Video_captures\FAIR-D4\Camera1\2023-09-01\FAIR-D4_2023-09-01_13-42-52.mp4</v>
      </c>
    </row>
    <row r="1462" spans="1:11" ht="14.25" customHeight="1" x14ac:dyDescent="0.25">
      <c r="A1462" s="5" t="str">
        <f t="shared" si="158"/>
        <v>FAIR-D4</v>
      </c>
      <c r="B1462" s="4">
        <f t="shared" si="159"/>
        <v>45170</v>
      </c>
      <c r="C1462" s="9">
        <f t="shared" si="160"/>
        <v>0.57368055555555553</v>
      </c>
      <c r="D1462" s="9">
        <f t="shared" si="161"/>
        <v>45170.573680555557</v>
      </c>
      <c r="E1462" s="9" t="str">
        <f t="shared" si="163"/>
        <v>2023-09-01</v>
      </c>
      <c r="F1462" s="10" t="s">
        <v>2905</v>
      </c>
      <c r="G1462" s="10" t="str">
        <f t="shared" si="162"/>
        <v>FAIR-D4_2023-09-01_13-46-06</v>
      </c>
      <c r="H1462" s="10">
        <v>45.255000000000003</v>
      </c>
      <c r="I1462" s="6">
        <v>80361476</v>
      </c>
      <c r="J1462" s="6" t="str">
        <f>IF(OR(COUNTIF(Monitoring!E:E, G1462) &gt; 0, COUNTIF(Monitoring!H:H, G1462) &gt; 0), "yes", "no")</f>
        <v>no</v>
      </c>
      <c r="K1462" s="81" t="str">
        <f t="shared" si="164"/>
        <v>Z:\FAIR_Device_data\Experiment_AugSep_2023\Video_captures\FAIR-D4\Camera1\2023-09-01\FAIR-D4_2023-09-01_13-46-06.mp4</v>
      </c>
    </row>
    <row r="1463" spans="1:11" ht="14.25" customHeight="1" x14ac:dyDescent="0.25">
      <c r="A1463" s="5" t="str">
        <f t="shared" si="158"/>
        <v>FAIR-D4</v>
      </c>
      <c r="B1463" s="4">
        <f t="shared" si="159"/>
        <v>45170</v>
      </c>
      <c r="C1463" s="9">
        <f t="shared" si="160"/>
        <v>0.57464120370370375</v>
      </c>
      <c r="D1463" s="9">
        <f t="shared" si="161"/>
        <v>45170.574641203704</v>
      </c>
      <c r="E1463" s="9" t="str">
        <f t="shared" si="163"/>
        <v>2023-09-01</v>
      </c>
      <c r="F1463" s="10" t="s">
        <v>2906</v>
      </c>
      <c r="G1463" s="10" t="str">
        <f t="shared" si="162"/>
        <v>FAIR-D4_2023-09-01_13-47-29</v>
      </c>
      <c r="H1463" s="10">
        <v>17.338999999999999</v>
      </c>
      <c r="I1463" s="6">
        <v>30396462</v>
      </c>
      <c r="J1463" s="6" t="str">
        <f>IF(OR(COUNTIF(Monitoring!E:E, G1463) &gt; 0, COUNTIF(Monitoring!H:H, G1463) &gt; 0), "yes", "no")</f>
        <v>no</v>
      </c>
      <c r="K1463" s="81" t="str">
        <f t="shared" si="164"/>
        <v>Z:\FAIR_Device_data\Experiment_AugSep_2023\Video_captures\FAIR-D4\Camera1\2023-09-01\FAIR-D4_2023-09-01_13-47-29.mp4</v>
      </c>
    </row>
    <row r="1464" spans="1:11" ht="14.25" customHeight="1" x14ac:dyDescent="0.25">
      <c r="A1464" s="5" t="str">
        <f t="shared" si="158"/>
        <v>FAIR-D4</v>
      </c>
      <c r="B1464" s="4">
        <f t="shared" si="159"/>
        <v>45170</v>
      </c>
      <c r="C1464" s="9">
        <f t="shared" si="160"/>
        <v>0.5753935185185185</v>
      </c>
      <c r="D1464" s="9">
        <f t="shared" si="161"/>
        <v>45170.57539351852</v>
      </c>
      <c r="E1464" s="9" t="str">
        <f t="shared" si="163"/>
        <v>2023-09-01</v>
      </c>
      <c r="F1464" s="10" t="s">
        <v>2907</v>
      </c>
      <c r="G1464" s="10" t="str">
        <f t="shared" si="162"/>
        <v>FAIR-D4_2023-09-01_13-48-34</v>
      </c>
      <c r="H1464" s="10">
        <v>11.137</v>
      </c>
      <c r="I1464" s="6">
        <v>17970728</v>
      </c>
      <c r="J1464" s="6" t="str">
        <f>IF(OR(COUNTIF(Monitoring!E:E, G1464) &gt; 0, COUNTIF(Monitoring!H:H, G1464) &gt; 0), "yes", "no")</f>
        <v>yes</v>
      </c>
      <c r="K1464" s="81" t="str">
        <f t="shared" si="164"/>
        <v>Z:\FAIR_Device_data\Experiment_AugSep_2023\Video_captures\FAIR-D4\Camera1\2023-09-01\FAIR-D4_2023-09-01_13-48-34.mp4</v>
      </c>
    </row>
    <row r="1465" spans="1:11" ht="14.25" customHeight="1" x14ac:dyDescent="0.25">
      <c r="A1465" s="5" t="str">
        <f t="shared" si="158"/>
        <v>FAIR-D4</v>
      </c>
      <c r="B1465" s="4">
        <f t="shared" si="159"/>
        <v>45170</v>
      </c>
      <c r="C1465" s="9">
        <f t="shared" si="160"/>
        <v>0.57606481481481486</v>
      </c>
      <c r="D1465" s="9">
        <f t="shared" si="161"/>
        <v>45170.576064814813</v>
      </c>
      <c r="E1465" s="9" t="str">
        <f t="shared" si="163"/>
        <v>2023-09-01</v>
      </c>
      <c r="F1465" s="10" t="s">
        <v>2908</v>
      </c>
      <c r="G1465" s="10" t="str">
        <f t="shared" si="162"/>
        <v>FAIR-D4_2023-09-01_13-49-32</v>
      </c>
      <c r="H1465" s="10">
        <v>11.901</v>
      </c>
      <c r="I1465" s="6">
        <v>19620441</v>
      </c>
      <c r="J1465" s="6" t="str">
        <f>IF(OR(COUNTIF(Monitoring!E:E, G1465) &gt; 0, COUNTIF(Monitoring!H:H, G1465) &gt; 0), "yes", "no")</f>
        <v>no</v>
      </c>
      <c r="K1465" s="81" t="str">
        <f t="shared" si="164"/>
        <v>Z:\FAIR_Device_data\Experiment_AugSep_2023\Video_captures\FAIR-D4\Camera1\2023-09-01\FAIR-D4_2023-09-01_13-49-32.mp4</v>
      </c>
    </row>
    <row r="1466" spans="1:11" ht="14.25" customHeight="1" x14ac:dyDescent="0.25">
      <c r="A1466" s="5" t="str">
        <f t="shared" si="158"/>
        <v>FAIR-D4</v>
      </c>
      <c r="B1466" s="4">
        <f t="shared" si="159"/>
        <v>45170</v>
      </c>
      <c r="C1466" s="9">
        <f t="shared" si="160"/>
        <v>0.59693287037037035</v>
      </c>
      <c r="D1466" s="9">
        <f t="shared" si="161"/>
        <v>45170.596932870372</v>
      </c>
      <c r="E1466" s="9" t="str">
        <f t="shared" si="163"/>
        <v>2023-09-01</v>
      </c>
      <c r="F1466" s="10" t="s">
        <v>2909</v>
      </c>
      <c r="G1466" s="10" t="str">
        <f t="shared" si="162"/>
        <v>FAIR-D4_2023-09-01_14-19-35</v>
      </c>
      <c r="H1466" s="10">
        <v>12.587999999999999</v>
      </c>
      <c r="I1466" s="6">
        <v>20896294</v>
      </c>
      <c r="J1466" s="6" t="str">
        <f>IF(OR(COUNTIF(Monitoring!E:E, G1466) &gt; 0, COUNTIF(Monitoring!H:H, G1466) &gt; 0), "yes", "no")</f>
        <v>yes</v>
      </c>
      <c r="K1466" s="81" t="str">
        <f t="shared" si="164"/>
        <v>Z:\FAIR_Device_data\Experiment_AugSep_2023\Video_captures\FAIR-D4\Camera1\2023-09-01\FAIR-D4_2023-09-01_14-19-35.mp4</v>
      </c>
    </row>
    <row r="1467" spans="1:11" ht="14.25" customHeight="1" x14ac:dyDescent="0.25">
      <c r="A1467" s="5" t="str">
        <f t="shared" si="158"/>
        <v>FAIR-D4</v>
      </c>
      <c r="B1467" s="4">
        <f t="shared" si="159"/>
        <v>45170</v>
      </c>
      <c r="C1467" s="9">
        <f t="shared" si="160"/>
        <v>0.5998148148148148</v>
      </c>
      <c r="D1467" s="9">
        <f t="shared" si="161"/>
        <v>45170.599814814814</v>
      </c>
      <c r="E1467" s="9" t="str">
        <f t="shared" si="163"/>
        <v>2023-09-01</v>
      </c>
      <c r="F1467" s="10" t="s">
        <v>2910</v>
      </c>
      <c r="G1467" s="10" t="str">
        <f t="shared" si="162"/>
        <v>FAIR-D4_2023-09-01_14-23-44</v>
      </c>
      <c r="H1467" s="10">
        <v>21.789000000000001</v>
      </c>
      <c r="I1467" s="6">
        <v>35661021</v>
      </c>
      <c r="J1467" s="6" t="str">
        <f>IF(OR(COUNTIF(Monitoring!E:E, G1467) &gt; 0, COUNTIF(Monitoring!H:H, G1467) &gt; 0), "yes", "no")</f>
        <v>yes</v>
      </c>
      <c r="K1467" s="81" t="str">
        <f t="shared" si="164"/>
        <v>Z:\FAIR_Device_data\Experiment_AugSep_2023\Video_captures\FAIR-D4\Camera1\2023-09-01\FAIR-D4_2023-09-01_14-23-44.mp4</v>
      </c>
    </row>
    <row r="1468" spans="1:11" ht="14.25" customHeight="1" x14ac:dyDescent="0.25">
      <c r="A1468" s="5" t="str">
        <f t="shared" si="158"/>
        <v>FAIR-D4</v>
      </c>
      <c r="B1468" s="4">
        <f t="shared" si="159"/>
        <v>45170</v>
      </c>
      <c r="C1468" s="9">
        <f t="shared" si="160"/>
        <v>0.60453703703703698</v>
      </c>
      <c r="D1468" s="9">
        <f t="shared" si="161"/>
        <v>45170.604537037034</v>
      </c>
      <c r="E1468" s="9" t="str">
        <f t="shared" si="163"/>
        <v>2023-09-01</v>
      </c>
      <c r="F1468" s="10" t="s">
        <v>2911</v>
      </c>
      <c r="G1468" s="10" t="str">
        <f t="shared" si="162"/>
        <v>FAIR-D4_2023-09-01_14-30-32</v>
      </c>
      <c r="H1468" s="10">
        <v>64.013999999999996</v>
      </c>
      <c r="I1468" s="6">
        <v>117080873</v>
      </c>
      <c r="J1468" s="6" t="str">
        <f>IF(OR(COUNTIF(Monitoring!E:E, G1468) &gt; 0, COUNTIF(Monitoring!H:H, G1468) &gt; 0), "yes", "no")</f>
        <v>yes</v>
      </c>
      <c r="K1468" s="81" t="str">
        <f t="shared" si="164"/>
        <v>Z:\FAIR_Device_data\Experiment_AugSep_2023\Video_captures\FAIR-D4\Camera1\2023-09-01\FAIR-D4_2023-09-01_14-30-32.mp4</v>
      </c>
    </row>
    <row r="1469" spans="1:11" ht="14.25" customHeight="1" x14ac:dyDescent="0.25">
      <c r="A1469" s="5" t="str">
        <f t="shared" si="158"/>
        <v>FAIR-D4</v>
      </c>
      <c r="B1469" s="4">
        <f t="shared" si="159"/>
        <v>45170</v>
      </c>
      <c r="C1469" s="9">
        <f t="shared" si="160"/>
        <v>0.62148148148148152</v>
      </c>
      <c r="D1469" s="9">
        <f t="shared" si="161"/>
        <v>45170.621481481481</v>
      </c>
      <c r="E1469" s="9" t="str">
        <f t="shared" si="163"/>
        <v>2023-09-01</v>
      </c>
      <c r="F1469" s="10" t="s">
        <v>2912</v>
      </c>
      <c r="G1469" s="10" t="str">
        <f t="shared" si="162"/>
        <v>FAIR-D4_2023-09-01_14-54-56</v>
      </c>
      <c r="H1469" s="10">
        <v>15.151</v>
      </c>
      <c r="I1469" s="6">
        <v>26040934</v>
      </c>
      <c r="J1469" s="6" t="str">
        <f>IF(OR(COUNTIF(Monitoring!E:E, G1469) &gt; 0, COUNTIF(Monitoring!H:H, G1469) &gt; 0), "yes", "no")</f>
        <v>yes</v>
      </c>
      <c r="K1469" s="81" t="str">
        <f t="shared" si="164"/>
        <v>Z:\FAIR_Device_data\Experiment_AugSep_2023\Video_captures\FAIR-D4\Camera1\2023-09-01\FAIR-D4_2023-09-01_14-54-56.mp4</v>
      </c>
    </row>
    <row r="1470" spans="1:11" ht="14.25" customHeight="1" x14ac:dyDescent="0.25">
      <c r="A1470" s="5" t="str">
        <f t="shared" si="158"/>
        <v>FAIR-D4</v>
      </c>
      <c r="B1470" s="4">
        <f t="shared" si="159"/>
        <v>45170</v>
      </c>
      <c r="C1470" s="9">
        <f t="shared" si="160"/>
        <v>0.62657407407407406</v>
      </c>
      <c r="D1470" s="9">
        <f t="shared" si="161"/>
        <v>45170.626574074071</v>
      </c>
      <c r="E1470" s="9" t="str">
        <f t="shared" si="163"/>
        <v>2023-09-01</v>
      </c>
      <c r="F1470" s="10" t="s">
        <v>2913</v>
      </c>
      <c r="G1470" s="10" t="str">
        <f t="shared" si="162"/>
        <v>FAIR-D4_2023-09-01_15-02-16</v>
      </c>
      <c r="H1470" s="10">
        <v>10.561999999999999</v>
      </c>
      <c r="I1470" s="6">
        <v>17107751</v>
      </c>
      <c r="J1470" s="6" t="str">
        <f>IF(OR(COUNTIF(Monitoring!E:E, G1470) &gt; 0, COUNTIF(Monitoring!H:H, G1470) &gt; 0), "yes", "no")</f>
        <v>no</v>
      </c>
      <c r="K1470" s="81" t="str">
        <f t="shared" si="164"/>
        <v>Z:\FAIR_Device_data\Experiment_AugSep_2023\Video_captures\FAIR-D4\Camera1\2023-09-01\FAIR-D4_2023-09-01_15-02-16.mp4</v>
      </c>
    </row>
    <row r="1471" spans="1:11" ht="14.25" customHeight="1" x14ac:dyDescent="0.25">
      <c r="A1471" s="5" t="str">
        <f t="shared" si="158"/>
        <v>FAIR-D4</v>
      </c>
      <c r="B1471" s="4">
        <f t="shared" si="159"/>
        <v>45170</v>
      </c>
      <c r="C1471" s="9">
        <f t="shared" si="160"/>
        <v>0.64443287037037034</v>
      </c>
      <c r="D1471" s="9">
        <f t="shared" si="161"/>
        <v>45170.644432870373</v>
      </c>
      <c r="E1471" s="9" t="str">
        <f t="shared" si="163"/>
        <v>2023-09-01</v>
      </c>
      <c r="F1471" s="10" t="s">
        <v>2914</v>
      </c>
      <c r="G1471" s="10" t="str">
        <f t="shared" si="162"/>
        <v>FAIR-D4_2023-09-01_15-27-59</v>
      </c>
      <c r="H1471" s="10">
        <v>10.722</v>
      </c>
      <c r="I1471" s="6">
        <v>17376437</v>
      </c>
      <c r="J1471" s="6" t="str">
        <f>IF(OR(COUNTIF(Monitoring!E:E, G1471) &gt; 0, COUNTIF(Monitoring!H:H, G1471) &gt; 0), "yes", "no")</f>
        <v>no</v>
      </c>
      <c r="K1471" s="81" t="str">
        <f t="shared" si="164"/>
        <v>Z:\FAIR_Device_data\Experiment_AugSep_2023\Video_captures\FAIR-D4\Camera1\2023-09-01\FAIR-D4_2023-09-01_15-27-59.mp4</v>
      </c>
    </row>
    <row r="1472" spans="1:11" ht="14.25" customHeight="1" x14ac:dyDescent="0.25">
      <c r="A1472" s="5" t="str">
        <f t="shared" si="158"/>
        <v>FAIR-D4</v>
      </c>
      <c r="B1472" s="4">
        <f t="shared" si="159"/>
        <v>45170</v>
      </c>
      <c r="C1472" s="9">
        <f t="shared" si="160"/>
        <v>0.64894675925925926</v>
      </c>
      <c r="D1472" s="9">
        <f t="shared" si="161"/>
        <v>45170.648946759262</v>
      </c>
      <c r="E1472" s="9" t="str">
        <f t="shared" si="163"/>
        <v>2023-09-01</v>
      </c>
      <c r="F1472" s="10" t="s">
        <v>2915</v>
      </c>
      <c r="G1472" s="10" t="str">
        <f t="shared" si="162"/>
        <v>FAIR-D4_2023-09-01_15-34-29</v>
      </c>
      <c r="H1472" s="10">
        <v>14.398</v>
      </c>
      <c r="I1472" s="6">
        <v>24441020</v>
      </c>
      <c r="J1472" s="6" t="str">
        <f>IF(OR(COUNTIF(Monitoring!E:E, G1472) &gt; 0, COUNTIF(Monitoring!H:H, G1472) &gt; 0), "yes", "no")</f>
        <v>yes</v>
      </c>
      <c r="K1472" s="81" t="str">
        <f t="shared" si="164"/>
        <v>Z:\FAIR_Device_data\Experiment_AugSep_2023\Video_captures\FAIR-D4\Camera1\2023-09-01\FAIR-D4_2023-09-01_15-34-29.mp4</v>
      </c>
    </row>
    <row r="1473" spans="1:11" ht="14.25" customHeight="1" x14ac:dyDescent="0.25">
      <c r="A1473" s="5" t="str">
        <f t="shared" si="158"/>
        <v>FAIR-D4</v>
      </c>
      <c r="B1473" s="4">
        <f t="shared" si="159"/>
        <v>45170</v>
      </c>
      <c r="C1473" s="9">
        <f t="shared" si="160"/>
        <v>0.64969907407407412</v>
      </c>
      <c r="D1473" s="9">
        <f t="shared" si="161"/>
        <v>45170.649699074071</v>
      </c>
      <c r="E1473" s="9" t="str">
        <f t="shared" si="163"/>
        <v>2023-09-01</v>
      </c>
      <c r="F1473" s="10" t="s">
        <v>2916</v>
      </c>
      <c r="G1473" s="10" t="str">
        <f t="shared" si="162"/>
        <v>FAIR-D4_2023-09-01_15-35-34</v>
      </c>
      <c r="H1473" s="10">
        <v>11.025</v>
      </c>
      <c r="I1473" s="6">
        <v>18076122</v>
      </c>
      <c r="J1473" s="6" t="str">
        <f>IF(OR(COUNTIF(Monitoring!E:E, G1473) &gt; 0, COUNTIF(Monitoring!H:H, G1473) &gt; 0), "yes", "no")</f>
        <v>no</v>
      </c>
      <c r="K1473" s="81" t="str">
        <f t="shared" si="164"/>
        <v>Z:\FAIR_Device_data\Experiment_AugSep_2023\Video_captures\FAIR-D4\Camera1\2023-09-01\FAIR-D4_2023-09-01_15-35-34.mp4</v>
      </c>
    </row>
    <row r="1474" spans="1:11" ht="14.25" customHeight="1" x14ac:dyDescent="0.25">
      <c r="A1474" s="5" t="str">
        <f t="shared" ref="A1474:A1537" si="165">+LEFT(G1474,7)</f>
        <v>FAIR-D4</v>
      </c>
      <c r="B1474" s="4">
        <f t="shared" ref="B1474:B1537" si="166">VALUE(MID(G1474,FIND("_",G1474)+1,10))</f>
        <v>45170</v>
      </c>
      <c r="C1474" s="9">
        <f t="shared" ref="C1474:C1537" si="167">IF(ISBLANK(G1474),"",TIME(LEFT(RIGHT(G1474,8),2),LEFT(RIGHT(G1474,5),2),RIGHT(G1474,2)))</f>
        <v>0.65814814814814815</v>
      </c>
      <c r="D1474" s="9">
        <f t="shared" ref="D1474:D1537" si="168">+B1474+C1474</f>
        <v>45170.658148148148</v>
      </c>
      <c r="E1474" s="9" t="str">
        <f t="shared" si="163"/>
        <v>2023-09-01</v>
      </c>
      <c r="F1474" s="10" t="s">
        <v>2917</v>
      </c>
      <c r="G1474" s="10" t="str">
        <f t="shared" ref="G1474:G1537" si="169">+LEFT(F1474,27)</f>
        <v>FAIR-D4_2023-09-01_15-47-44</v>
      </c>
      <c r="H1474" s="10">
        <v>13.346</v>
      </c>
      <c r="I1474" s="6">
        <v>22448653</v>
      </c>
      <c r="J1474" s="6" t="str">
        <f>IF(OR(COUNTIF(Monitoring!E:E, G1474) &gt; 0, COUNTIF(Monitoring!H:H, G1474) &gt; 0), "yes", "no")</f>
        <v>yes</v>
      </c>
      <c r="K1474" s="81" t="str">
        <f t="shared" si="164"/>
        <v>Z:\FAIR_Device_data\Experiment_AugSep_2023\Video_captures\FAIR-D4\Camera1\2023-09-01\FAIR-D4_2023-09-01_15-47-44.mp4</v>
      </c>
    </row>
    <row r="1475" spans="1:11" ht="14.25" customHeight="1" x14ac:dyDescent="0.25">
      <c r="A1475" s="5" t="str">
        <f t="shared" si="165"/>
        <v>FAIR-D4</v>
      </c>
      <c r="B1475" s="4">
        <f t="shared" si="166"/>
        <v>45170</v>
      </c>
      <c r="C1475" s="9">
        <f t="shared" si="167"/>
        <v>0.6588194444444444</v>
      </c>
      <c r="D1475" s="9">
        <f t="shared" si="168"/>
        <v>45170.658819444441</v>
      </c>
      <c r="E1475" s="9" t="str">
        <f t="shared" ref="E1475:E1538" si="170">+_xlfn.CONCAT(YEAR(B1475),"-",TEXT(MONTH(B1475),"00"),"-",TEXT(DAY(B1475),"00"))</f>
        <v>2023-09-01</v>
      </c>
      <c r="F1475" s="10" t="s">
        <v>2918</v>
      </c>
      <c r="G1475" s="10" t="str">
        <f t="shared" si="169"/>
        <v>FAIR-D4_2023-09-01_15-48-42</v>
      </c>
      <c r="H1475" s="10">
        <v>17.54</v>
      </c>
      <c r="I1475" s="6">
        <v>31179749</v>
      </c>
      <c r="J1475" s="6" t="str">
        <f>IF(OR(COUNTIF(Monitoring!E:E, G1475) &gt; 0, COUNTIF(Monitoring!H:H, G1475) &gt; 0), "yes", "no")</f>
        <v>yes</v>
      </c>
      <c r="K1475" s="81" t="str">
        <f t="shared" ref="K1475:K1538" si="171">HYPERLINK(_xlfn.CONCAT("Z:\FAIR_Device_data\Experiment_AugSep_2023","\","Video_captures","\",A1475,"\","Camera1","\",E1475,"\",F1475))</f>
        <v>Z:\FAIR_Device_data\Experiment_AugSep_2023\Video_captures\FAIR-D4\Camera1\2023-09-01\FAIR-D4_2023-09-01_15-48-42.mp4</v>
      </c>
    </row>
    <row r="1476" spans="1:11" ht="14.25" customHeight="1" x14ac:dyDescent="0.25">
      <c r="A1476" s="5" t="str">
        <f t="shared" si="165"/>
        <v>FAIR-D4</v>
      </c>
      <c r="B1476" s="4">
        <f t="shared" si="166"/>
        <v>45170</v>
      </c>
      <c r="C1476" s="9">
        <f t="shared" si="167"/>
        <v>0.67923611111111115</v>
      </c>
      <c r="D1476" s="9">
        <f t="shared" si="168"/>
        <v>45170.679236111115</v>
      </c>
      <c r="E1476" s="9" t="str">
        <f t="shared" si="170"/>
        <v>2023-09-01</v>
      </c>
      <c r="F1476" s="10" t="s">
        <v>2919</v>
      </c>
      <c r="G1476" s="10" t="str">
        <f t="shared" si="169"/>
        <v>FAIR-D4_2023-09-01_16-18-06</v>
      </c>
      <c r="H1476" s="10">
        <v>10.435</v>
      </c>
      <c r="I1476" s="6">
        <v>16869082</v>
      </c>
      <c r="J1476" s="6" t="str">
        <f>IF(OR(COUNTIF(Monitoring!E:E, G1476) &gt; 0, COUNTIF(Monitoring!H:H, G1476) &gt; 0), "yes", "no")</f>
        <v>no</v>
      </c>
      <c r="K1476" s="81" t="str">
        <f t="shared" si="171"/>
        <v>Z:\FAIR_Device_data\Experiment_AugSep_2023\Video_captures\FAIR-D4\Camera1\2023-09-01\FAIR-D4_2023-09-01_16-18-06.mp4</v>
      </c>
    </row>
    <row r="1477" spans="1:11" ht="14.25" customHeight="1" x14ac:dyDescent="0.25">
      <c r="A1477" s="5" t="str">
        <f t="shared" si="165"/>
        <v>FAIR-D4</v>
      </c>
      <c r="B1477" s="4">
        <f t="shared" si="166"/>
        <v>45170</v>
      </c>
      <c r="C1477" s="9">
        <f t="shared" si="167"/>
        <v>0.69518518518518524</v>
      </c>
      <c r="D1477" s="9">
        <f t="shared" si="168"/>
        <v>45170.695185185185</v>
      </c>
      <c r="E1477" s="9" t="str">
        <f t="shared" si="170"/>
        <v>2023-09-01</v>
      </c>
      <c r="F1477" s="10" t="s">
        <v>2920</v>
      </c>
      <c r="G1477" s="10" t="str">
        <f t="shared" si="169"/>
        <v>FAIR-D4_2023-09-01_16-41-04</v>
      </c>
      <c r="H1477" s="10">
        <v>12.645</v>
      </c>
      <c r="I1477" s="6">
        <v>21708641</v>
      </c>
      <c r="J1477" s="6" t="str">
        <f>IF(OR(COUNTIF(Monitoring!E:E, G1477) &gt; 0, COUNTIF(Monitoring!H:H, G1477) &gt; 0), "yes", "no")</f>
        <v>no</v>
      </c>
      <c r="K1477" s="81" t="str">
        <f t="shared" si="171"/>
        <v>Z:\FAIR_Device_data\Experiment_AugSep_2023\Video_captures\FAIR-D4\Camera1\2023-09-01\FAIR-D4_2023-09-01_16-41-04.mp4</v>
      </c>
    </row>
    <row r="1478" spans="1:11" ht="14.25" customHeight="1" x14ac:dyDescent="0.25">
      <c r="A1478" s="5" t="str">
        <f t="shared" si="165"/>
        <v>FAIR-D4</v>
      </c>
      <c r="B1478" s="4">
        <f t="shared" si="166"/>
        <v>45170</v>
      </c>
      <c r="C1478" s="9">
        <f t="shared" si="167"/>
        <v>0.69998842592592592</v>
      </c>
      <c r="D1478" s="9">
        <f t="shared" si="168"/>
        <v>45170.699988425928</v>
      </c>
      <c r="E1478" s="9" t="str">
        <f t="shared" si="170"/>
        <v>2023-09-01</v>
      </c>
      <c r="F1478" s="10" t="s">
        <v>2921</v>
      </c>
      <c r="G1478" s="10" t="str">
        <f t="shared" si="169"/>
        <v>FAIR-D4_2023-09-01_16-47-59</v>
      </c>
      <c r="H1478" s="10">
        <v>12.313000000000001</v>
      </c>
      <c r="I1478" s="6">
        <v>21014904</v>
      </c>
      <c r="J1478" s="6" t="str">
        <f>IF(OR(COUNTIF(Monitoring!E:E, G1478) &gt; 0, COUNTIF(Monitoring!H:H, G1478) &gt; 0), "yes", "no")</f>
        <v>yes</v>
      </c>
      <c r="K1478" s="81" t="str">
        <f t="shared" si="171"/>
        <v>Z:\FAIR_Device_data\Experiment_AugSep_2023\Video_captures\FAIR-D4\Camera1\2023-09-01\FAIR-D4_2023-09-01_16-47-59.mp4</v>
      </c>
    </row>
    <row r="1479" spans="1:11" ht="14.25" customHeight="1" x14ac:dyDescent="0.25">
      <c r="A1479" s="5" t="str">
        <f t="shared" si="165"/>
        <v>FAIR-D4</v>
      </c>
      <c r="B1479" s="4">
        <f t="shared" si="166"/>
        <v>45170</v>
      </c>
      <c r="C1479" s="9">
        <f t="shared" si="167"/>
        <v>0.700775462962963</v>
      </c>
      <c r="D1479" s="9">
        <f t="shared" si="168"/>
        <v>45170.700775462959</v>
      </c>
      <c r="E1479" s="9" t="str">
        <f t="shared" si="170"/>
        <v>2023-09-01</v>
      </c>
      <c r="F1479" s="10" t="s">
        <v>2922</v>
      </c>
      <c r="G1479" s="10" t="str">
        <f t="shared" si="169"/>
        <v>FAIR-D4_2023-09-01_16-49-07</v>
      </c>
      <c r="H1479" s="10">
        <v>32.015999999999998</v>
      </c>
      <c r="I1479" s="6">
        <v>61647144</v>
      </c>
      <c r="J1479" s="6" t="str">
        <f>IF(OR(COUNTIF(Monitoring!E:E, G1479) &gt; 0, COUNTIF(Monitoring!H:H, G1479) &gt; 0), "yes", "no")</f>
        <v>yes</v>
      </c>
      <c r="K1479" s="81" t="str">
        <f t="shared" si="171"/>
        <v>Z:\FAIR_Device_data\Experiment_AugSep_2023\Video_captures\FAIR-D4\Camera1\2023-09-01\FAIR-D4_2023-09-01_16-49-07.mp4</v>
      </c>
    </row>
    <row r="1480" spans="1:11" ht="14.25" customHeight="1" x14ac:dyDescent="0.25">
      <c r="A1480" s="5" t="str">
        <f t="shared" si="165"/>
        <v>FAIR-D4</v>
      </c>
      <c r="B1480" s="4">
        <f t="shared" si="166"/>
        <v>45170</v>
      </c>
      <c r="C1480" s="9">
        <f t="shared" si="167"/>
        <v>0.71848379629629633</v>
      </c>
      <c r="D1480" s="9">
        <f t="shared" si="168"/>
        <v>45170.7184837963</v>
      </c>
      <c r="E1480" s="9" t="str">
        <f t="shared" si="170"/>
        <v>2023-09-01</v>
      </c>
      <c r="F1480" s="10" t="s">
        <v>2923</v>
      </c>
      <c r="G1480" s="10" t="str">
        <f t="shared" si="169"/>
        <v>FAIR-D4_2023-09-01_17-14-37</v>
      </c>
      <c r="H1480" s="10">
        <v>14.253</v>
      </c>
      <c r="I1480" s="6">
        <v>22500913</v>
      </c>
      <c r="J1480" s="6" t="str">
        <f>IF(OR(COUNTIF(Monitoring!E:E, G1480) &gt; 0, COUNTIF(Monitoring!H:H, G1480) &gt; 0), "yes", "no")</f>
        <v>yes</v>
      </c>
      <c r="K1480" s="81" t="str">
        <f t="shared" si="171"/>
        <v>Z:\FAIR_Device_data\Experiment_AugSep_2023\Video_captures\FAIR-D4\Camera1\2023-09-01\FAIR-D4_2023-09-01_17-14-37.mp4</v>
      </c>
    </row>
    <row r="1481" spans="1:11" ht="14.25" customHeight="1" x14ac:dyDescent="0.25">
      <c r="A1481" s="5" t="str">
        <f t="shared" si="165"/>
        <v>FAIR-D4</v>
      </c>
      <c r="B1481" s="4">
        <f t="shared" si="166"/>
        <v>45170</v>
      </c>
      <c r="C1481" s="9">
        <f t="shared" si="167"/>
        <v>0.72768518518518521</v>
      </c>
      <c r="D1481" s="9">
        <f t="shared" si="168"/>
        <v>45170.727685185186</v>
      </c>
      <c r="E1481" s="9" t="str">
        <f t="shared" si="170"/>
        <v>2023-09-01</v>
      </c>
      <c r="F1481" s="10" t="s">
        <v>2924</v>
      </c>
      <c r="G1481" s="10" t="str">
        <f t="shared" si="169"/>
        <v>FAIR-D4_2023-09-01_17-27-52</v>
      </c>
      <c r="H1481" s="10">
        <v>37.911999999999999</v>
      </c>
      <c r="I1481" s="6">
        <v>69363106</v>
      </c>
      <c r="J1481" s="6" t="str">
        <f>IF(OR(COUNTIF(Monitoring!E:E, G1481) &gt; 0, COUNTIF(Monitoring!H:H, G1481) &gt; 0), "yes", "no")</f>
        <v>yes</v>
      </c>
      <c r="K1481" s="81" t="str">
        <f t="shared" si="171"/>
        <v>Z:\FAIR_Device_data\Experiment_AugSep_2023\Video_captures\FAIR-D4\Camera1\2023-09-01\FAIR-D4_2023-09-01_17-27-52.mp4</v>
      </c>
    </row>
    <row r="1482" spans="1:11" ht="14.25" customHeight="1" x14ac:dyDescent="0.25">
      <c r="A1482" s="5" t="str">
        <f t="shared" si="165"/>
        <v>FAIR-D4</v>
      </c>
      <c r="B1482" s="4">
        <f t="shared" si="166"/>
        <v>45170</v>
      </c>
      <c r="C1482" s="9">
        <f t="shared" si="167"/>
        <v>0.72940972222222222</v>
      </c>
      <c r="D1482" s="9">
        <f t="shared" si="168"/>
        <v>45170.729409722226</v>
      </c>
      <c r="E1482" s="9" t="str">
        <f t="shared" si="170"/>
        <v>2023-09-01</v>
      </c>
      <c r="F1482" s="10" t="s">
        <v>2925</v>
      </c>
      <c r="G1482" s="10" t="str">
        <f t="shared" si="169"/>
        <v>FAIR-D4_2023-09-01_17-30-21</v>
      </c>
      <c r="H1482" s="10">
        <v>11.811</v>
      </c>
      <c r="I1482" s="6">
        <v>19197781</v>
      </c>
      <c r="J1482" s="6" t="str">
        <f>IF(OR(COUNTIF(Monitoring!E:E, G1482) &gt; 0, COUNTIF(Monitoring!H:H, G1482) &gt; 0), "yes", "no")</f>
        <v>no</v>
      </c>
      <c r="K1482" s="81" t="str">
        <f t="shared" si="171"/>
        <v>Z:\FAIR_Device_data\Experiment_AugSep_2023\Video_captures\FAIR-D4\Camera1\2023-09-01\FAIR-D4_2023-09-01_17-30-21.mp4</v>
      </c>
    </row>
    <row r="1483" spans="1:11" ht="14.25" customHeight="1" x14ac:dyDescent="0.25">
      <c r="A1483" s="5" t="str">
        <f t="shared" si="165"/>
        <v>FAIR-D4</v>
      </c>
      <c r="B1483" s="4">
        <f t="shared" si="166"/>
        <v>45170</v>
      </c>
      <c r="C1483" s="9">
        <f t="shared" si="167"/>
        <v>0.73333333333333328</v>
      </c>
      <c r="D1483" s="9">
        <f t="shared" si="168"/>
        <v>45170.73333333333</v>
      </c>
      <c r="E1483" s="9" t="str">
        <f t="shared" si="170"/>
        <v>2023-09-01</v>
      </c>
      <c r="F1483" s="10" t="s">
        <v>2926</v>
      </c>
      <c r="G1483" s="10" t="str">
        <f t="shared" si="169"/>
        <v>FAIR-D4_2023-09-01_17-36-00</v>
      </c>
      <c r="H1483" s="10">
        <v>17.574999999999999</v>
      </c>
      <c r="I1483" s="6">
        <v>32119659</v>
      </c>
      <c r="J1483" s="6" t="str">
        <f>IF(OR(COUNTIF(Monitoring!E:E, G1483) &gt; 0, COUNTIF(Monitoring!H:H, G1483) &gt; 0), "yes", "no")</f>
        <v>yes</v>
      </c>
      <c r="K1483" s="81" t="str">
        <f t="shared" si="171"/>
        <v>Z:\FAIR_Device_data\Experiment_AugSep_2023\Video_captures\FAIR-D4\Camera1\2023-09-01\FAIR-D4_2023-09-01_17-36-00.mp4</v>
      </c>
    </row>
    <row r="1484" spans="1:11" ht="14.25" customHeight="1" x14ac:dyDescent="0.25">
      <c r="A1484" s="5" t="str">
        <f t="shared" si="165"/>
        <v>FAIR-D4</v>
      </c>
      <c r="B1484" s="4">
        <f t="shared" si="166"/>
        <v>45170</v>
      </c>
      <c r="C1484" s="9">
        <f t="shared" si="167"/>
        <v>0.74383101851851852</v>
      </c>
      <c r="D1484" s="9">
        <f t="shared" si="168"/>
        <v>45170.743831018517</v>
      </c>
      <c r="E1484" s="9" t="str">
        <f t="shared" si="170"/>
        <v>2023-09-01</v>
      </c>
      <c r="F1484" s="10" t="s">
        <v>2927</v>
      </c>
      <c r="G1484" s="10" t="str">
        <f t="shared" si="169"/>
        <v>FAIR-D4_2023-09-01_17-51-07</v>
      </c>
      <c r="H1484" s="10">
        <v>45.53</v>
      </c>
      <c r="I1484" s="6">
        <v>79703973</v>
      </c>
      <c r="J1484" s="6" t="str">
        <f>IF(OR(COUNTIF(Monitoring!E:E, G1484) &gt; 0, COUNTIF(Monitoring!H:H, G1484) &gt; 0), "yes", "no")</f>
        <v>yes</v>
      </c>
      <c r="K1484" s="81" t="str">
        <f t="shared" si="171"/>
        <v>Z:\FAIR_Device_data\Experiment_AugSep_2023\Video_captures\FAIR-D4\Camera1\2023-09-01\FAIR-D4_2023-09-01_17-51-07.mp4</v>
      </c>
    </row>
    <row r="1485" spans="1:11" ht="14.25" customHeight="1" x14ac:dyDescent="0.25">
      <c r="A1485" s="5" t="str">
        <f t="shared" si="165"/>
        <v>FAIR-D4</v>
      </c>
      <c r="B1485" s="4">
        <f t="shared" si="166"/>
        <v>45170</v>
      </c>
      <c r="C1485" s="9">
        <f t="shared" si="167"/>
        <v>0.75393518518518521</v>
      </c>
      <c r="D1485" s="9">
        <f t="shared" si="168"/>
        <v>45170.753935185188</v>
      </c>
      <c r="E1485" s="9" t="str">
        <f t="shared" si="170"/>
        <v>2023-09-01</v>
      </c>
      <c r="F1485" s="10" t="s">
        <v>2928</v>
      </c>
      <c r="G1485" s="10" t="str">
        <f t="shared" si="169"/>
        <v>FAIR-D4_2023-09-01_18-05-40</v>
      </c>
      <c r="H1485" s="10">
        <v>15.518000000000001</v>
      </c>
      <c r="I1485" s="6">
        <v>25420679</v>
      </c>
      <c r="J1485" s="6" t="str">
        <f>IF(OR(COUNTIF(Monitoring!E:E, G1485) &gt; 0, COUNTIF(Monitoring!H:H, G1485) &gt; 0), "yes", "no")</f>
        <v>yes</v>
      </c>
      <c r="K1485" s="81" t="str">
        <f t="shared" si="171"/>
        <v>Z:\FAIR_Device_data\Experiment_AugSep_2023\Video_captures\FAIR-D4\Camera1\2023-09-01\FAIR-D4_2023-09-01_18-05-40.mp4</v>
      </c>
    </row>
    <row r="1486" spans="1:11" ht="14.25" customHeight="1" x14ac:dyDescent="0.25">
      <c r="A1486" s="5" t="str">
        <f t="shared" si="165"/>
        <v>FAIR-D4</v>
      </c>
      <c r="B1486" s="4">
        <f t="shared" si="166"/>
        <v>45170</v>
      </c>
      <c r="C1486" s="9">
        <f t="shared" si="167"/>
        <v>0.75490740740740736</v>
      </c>
      <c r="D1486" s="9">
        <f t="shared" si="168"/>
        <v>45170.754907407405</v>
      </c>
      <c r="E1486" s="9" t="str">
        <f t="shared" si="170"/>
        <v>2023-09-01</v>
      </c>
      <c r="F1486" s="10" t="s">
        <v>2929</v>
      </c>
      <c r="G1486" s="10" t="str">
        <f t="shared" si="169"/>
        <v>FAIR-D4_2023-09-01_18-07-04</v>
      </c>
      <c r="H1486" s="10">
        <v>54.142000000000003</v>
      </c>
      <c r="I1486" s="6">
        <v>100696289</v>
      </c>
      <c r="J1486" s="6" t="str">
        <f>IF(OR(COUNTIF(Monitoring!E:E, G1486) &gt; 0, COUNTIF(Monitoring!H:H, G1486) &gt; 0), "yes", "no")</f>
        <v>yes</v>
      </c>
      <c r="K1486" s="81" t="str">
        <f t="shared" si="171"/>
        <v>Z:\FAIR_Device_data\Experiment_AugSep_2023\Video_captures\FAIR-D4\Camera1\2023-09-01\FAIR-D4_2023-09-01_18-07-04.mp4</v>
      </c>
    </row>
    <row r="1487" spans="1:11" ht="14.25" customHeight="1" x14ac:dyDescent="0.25">
      <c r="A1487" s="5" t="str">
        <f t="shared" si="165"/>
        <v>FAIR-D4</v>
      </c>
      <c r="B1487" s="4">
        <f t="shared" si="166"/>
        <v>45170</v>
      </c>
      <c r="C1487" s="9">
        <f t="shared" si="167"/>
        <v>0.7612268518518519</v>
      </c>
      <c r="D1487" s="9">
        <f t="shared" si="168"/>
        <v>45170.76122685185</v>
      </c>
      <c r="E1487" s="9" t="str">
        <f t="shared" si="170"/>
        <v>2023-09-01</v>
      </c>
      <c r="F1487" s="10" t="s">
        <v>2930</v>
      </c>
      <c r="G1487" s="10" t="str">
        <f t="shared" si="169"/>
        <v>FAIR-D4_2023-09-01_18-16-10</v>
      </c>
      <c r="H1487" s="10">
        <v>11.637</v>
      </c>
      <c r="I1487" s="6">
        <v>19058641</v>
      </c>
      <c r="J1487" s="6" t="str">
        <f>IF(OR(COUNTIF(Monitoring!E:E, G1487) &gt; 0, COUNTIF(Monitoring!H:H, G1487) &gt; 0), "yes", "no")</f>
        <v>yes</v>
      </c>
      <c r="K1487" s="81" t="str">
        <f t="shared" si="171"/>
        <v>Z:\FAIR_Device_data\Experiment_AugSep_2023\Video_captures\FAIR-D4\Camera1\2023-09-01\FAIR-D4_2023-09-01_18-16-10.mp4</v>
      </c>
    </row>
    <row r="1488" spans="1:11" ht="14.25" customHeight="1" x14ac:dyDescent="0.25">
      <c r="A1488" s="5" t="str">
        <f t="shared" si="165"/>
        <v>FAIR-D4</v>
      </c>
      <c r="B1488" s="4">
        <f t="shared" si="166"/>
        <v>45170</v>
      </c>
      <c r="C1488" s="9">
        <f t="shared" si="167"/>
        <v>0.76197916666666665</v>
      </c>
      <c r="D1488" s="9">
        <f t="shared" si="168"/>
        <v>45170.761979166666</v>
      </c>
      <c r="E1488" s="9" t="str">
        <f t="shared" si="170"/>
        <v>2023-09-01</v>
      </c>
      <c r="F1488" s="10" t="s">
        <v>2931</v>
      </c>
      <c r="G1488" s="10" t="str">
        <f t="shared" si="169"/>
        <v>FAIR-D4_2023-09-01_18-17-15</v>
      </c>
      <c r="H1488" s="10">
        <v>15.17</v>
      </c>
      <c r="I1488" s="6">
        <v>24360910</v>
      </c>
      <c r="J1488" s="6" t="str">
        <f>IF(OR(COUNTIF(Monitoring!E:E, G1488) &gt; 0, COUNTIF(Monitoring!H:H, G1488) &gt; 0), "yes", "no")</f>
        <v>no</v>
      </c>
      <c r="K1488" s="81" t="str">
        <f t="shared" si="171"/>
        <v>Z:\FAIR_Device_data\Experiment_AugSep_2023\Video_captures\FAIR-D4\Camera1\2023-09-01\FAIR-D4_2023-09-01_18-17-15.mp4</v>
      </c>
    </row>
    <row r="1489" spans="1:11" ht="14.25" customHeight="1" x14ac:dyDescent="0.25">
      <c r="A1489" s="5" t="str">
        <f t="shared" si="165"/>
        <v>FAIR-D4</v>
      </c>
      <c r="B1489" s="4">
        <f t="shared" si="166"/>
        <v>45170</v>
      </c>
      <c r="C1489" s="9">
        <f t="shared" si="167"/>
        <v>0.76922453703703708</v>
      </c>
      <c r="D1489" s="9">
        <f t="shared" si="168"/>
        <v>45170.769224537034</v>
      </c>
      <c r="E1489" s="9" t="str">
        <f t="shared" si="170"/>
        <v>2023-09-01</v>
      </c>
      <c r="F1489" s="10" t="s">
        <v>2932</v>
      </c>
      <c r="G1489" s="10" t="str">
        <f t="shared" si="169"/>
        <v>FAIR-D4_2023-09-01_18-27-41</v>
      </c>
      <c r="H1489" s="10">
        <v>12.391999999999999</v>
      </c>
      <c r="I1489" s="6">
        <v>21357238</v>
      </c>
      <c r="J1489" s="6" t="str">
        <f>IF(OR(COUNTIF(Monitoring!E:E, G1489) &gt; 0, COUNTIF(Monitoring!H:H, G1489) &gt; 0), "yes", "no")</f>
        <v>no</v>
      </c>
      <c r="K1489" s="81" t="str">
        <f t="shared" si="171"/>
        <v>Z:\FAIR_Device_data\Experiment_AugSep_2023\Video_captures\FAIR-D4\Camera1\2023-09-01\FAIR-D4_2023-09-01_18-27-41.mp4</v>
      </c>
    </row>
    <row r="1490" spans="1:11" ht="14.25" customHeight="1" x14ac:dyDescent="0.25">
      <c r="A1490" s="5" t="str">
        <f t="shared" si="165"/>
        <v>FAIR-D4</v>
      </c>
      <c r="B1490" s="4">
        <f t="shared" si="166"/>
        <v>45171</v>
      </c>
      <c r="C1490" s="9">
        <f t="shared" si="167"/>
        <v>0.32935185185185184</v>
      </c>
      <c r="D1490" s="9">
        <f t="shared" si="168"/>
        <v>45171.329351851855</v>
      </c>
      <c r="E1490" s="9" t="str">
        <f t="shared" si="170"/>
        <v>2023-09-02</v>
      </c>
      <c r="F1490" s="10" t="s">
        <v>2933</v>
      </c>
      <c r="G1490" s="10" t="str">
        <f t="shared" si="169"/>
        <v>FAIR-D4_2023-09-02_07-54-16</v>
      </c>
      <c r="H1490" s="10">
        <v>12.923999999999999</v>
      </c>
      <c r="I1490" s="6">
        <v>20170945</v>
      </c>
      <c r="J1490" s="6" t="str">
        <f>IF(OR(COUNTIF(Monitoring!E:E, G1490) &gt; 0, COUNTIF(Monitoring!H:H, G1490) &gt; 0), "yes", "no")</f>
        <v>no</v>
      </c>
      <c r="K1490" s="81" t="str">
        <f t="shared" si="171"/>
        <v>Z:\FAIR_Device_data\Experiment_AugSep_2023\Video_captures\FAIR-D4\Camera1\2023-09-02\FAIR-D4_2023-09-02_07-54-16.mp4</v>
      </c>
    </row>
    <row r="1491" spans="1:11" ht="14.25" customHeight="1" x14ac:dyDescent="0.25">
      <c r="A1491" s="5" t="str">
        <f t="shared" si="165"/>
        <v>FAIR-D4</v>
      </c>
      <c r="B1491" s="4">
        <f t="shared" si="166"/>
        <v>45171</v>
      </c>
      <c r="C1491" s="9">
        <f t="shared" si="167"/>
        <v>0.38778935185185187</v>
      </c>
      <c r="D1491" s="9">
        <f t="shared" si="168"/>
        <v>45171.387789351851</v>
      </c>
      <c r="E1491" s="9" t="str">
        <f t="shared" si="170"/>
        <v>2023-09-02</v>
      </c>
      <c r="F1491" s="10" t="s">
        <v>2934</v>
      </c>
      <c r="G1491" s="10" t="str">
        <f t="shared" si="169"/>
        <v>FAIR-D4_2023-09-02_09-18-25</v>
      </c>
      <c r="H1491" s="10">
        <v>32.616999999999997</v>
      </c>
      <c r="I1491" s="6">
        <v>60923809</v>
      </c>
      <c r="J1491" s="6" t="str">
        <f>IF(OR(COUNTIF(Monitoring!E:E, G1491) &gt; 0, COUNTIF(Monitoring!H:H, G1491) &gt; 0), "yes", "no")</f>
        <v>no</v>
      </c>
      <c r="K1491" s="81" t="str">
        <f t="shared" si="171"/>
        <v>Z:\FAIR_Device_data\Experiment_AugSep_2023\Video_captures\FAIR-D4\Camera1\2023-09-02\FAIR-D4_2023-09-02_09-18-25.mp4</v>
      </c>
    </row>
    <row r="1492" spans="1:11" ht="14.25" customHeight="1" x14ac:dyDescent="0.25">
      <c r="A1492" s="5" t="str">
        <f t="shared" si="165"/>
        <v>FAIR-D4</v>
      </c>
      <c r="B1492" s="4">
        <f t="shared" si="166"/>
        <v>45171</v>
      </c>
      <c r="C1492" s="9">
        <f t="shared" si="167"/>
        <v>0.38908564814814817</v>
      </c>
      <c r="D1492" s="9">
        <f t="shared" si="168"/>
        <v>45171.389085648145</v>
      </c>
      <c r="E1492" s="9" t="str">
        <f t="shared" si="170"/>
        <v>2023-09-02</v>
      </c>
      <c r="F1492" s="10" t="s">
        <v>2935</v>
      </c>
      <c r="G1492" s="10" t="str">
        <f t="shared" si="169"/>
        <v>FAIR-D4_2023-09-02_09-20-17</v>
      </c>
      <c r="H1492" s="10">
        <v>11.97</v>
      </c>
      <c r="I1492" s="6">
        <v>19931684</v>
      </c>
      <c r="J1492" s="6" t="str">
        <f>IF(OR(COUNTIF(Monitoring!E:E, G1492) &gt; 0, COUNTIF(Monitoring!H:H, G1492) &gt; 0), "yes", "no")</f>
        <v>no</v>
      </c>
      <c r="K1492" s="81" t="str">
        <f t="shared" si="171"/>
        <v>Z:\FAIR_Device_data\Experiment_AugSep_2023\Video_captures\FAIR-D4\Camera1\2023-09-02\FAIR-D4_2023-09-02_09-20-17.mp4</v>
      </c>
    </row>
    <row r="1493" spans="1:11" ht="14.25" customHeight="1" x14ac:dyDescent="0.25">
      <c r="A1493" s="5" t="str">
        <f t="shared" si="165"/>
        <v>FAIR-D4</v>
      </c>
      <c r="B1493" s="4">
        <f t="shared" si="166"/>
        <v>45171</v>
      </c>
      <c r="C1493" s="9">
        <f t="shared" si="167"/>
        <v>0.40825231481481483</v>
      </c>
      <c r="D1493" s="9">
        <f t="shared" si="168"/>
        <v>45171.408252314817</v>
      </c>
      <c r="E1493" s="9" t="str">
        <f t="shared" si="170"/>
        <v>2023-09-02</v>
      </c>
      <c r="F1493" s="10" t="s">
        <v>2936</v>
      </c>
      <c r="G1493" s="10" t="str">
        <f t="shared" si="169"/>
        <v>FAIR-D4_2023-09-02_09-47-53</v>
      </c>
      <c r="H1493" s="10">
        <v>66.129000000000005</v>
      </c>
      <c r="I1493" s="6">
        <v>116893931</v>
      </c>
      <c r="J1493" s="6" t="str">
        <f>IF(OR(COUNTIF(Monitoring!E:E, G1493) &gt; 0, COUNTIF(Monitoring!H:H, G1493) &gt; 0), "yes", "no")</f>
        <v>no</v>
      </c>
      <c r="K1493" s="81" t="str">
        <f t="shared" si="171"/>
        <v>Z:\FAIR_Device_data\Experiment_AugSep_2023\Video_captures\FAIR-D4\Camera1\2023-09-02\FAIR-D4_2023-09-02_09-47-53.mp4</v>
      </c>
    </row>
    <row r="1494" spans="1:11" ht="14.25" customHeight="1" x14ac:dyDescent="0.25">
      <c r="A1494" s="5" t="str">
        <f t="shared" si="165"/>
        <v>FAIR-D4</v>
      </c>
      <c r="B1494" s="4">
        <f t="shared" si="166"/>
        <v>45171</v>
      </c>
      <c r="C1494" s="9">
        <f t="shared" si="167"/>
        <v>0.41127314814814814</v>
      </c>
      <c r="D1494" s="9">
        <f t="shared" si="168"/>
        <v>45171.411273148151</v>
      </c>
      <c r="E1494" s="9" t="str">
        <f t="shared" si="170"/>
        <v>2023-09-02</v>
      </c>
      <c r="F1494" s="10" t="s">
        <v>2937</v>
      </c>
      <c r="G1494" s="10" t="str">
        <f t="shared" si="169"/>
        <v>FAIR-D4_2023-09-02_09-52-14</v>
      </c>
      <c r="H1494" s="10">
        <v>61.399000000000001</v>
      </c>
      <c r="I1494" s="6">
        <v>101886292</v>
      </c>
      <c r="J1494" s="6" t="str">
        <f>IF(OR(COUNTIF(Monitoring!E:E, G1494) &gt; 0, COUNTIF(Monitoring!H:H, G1494) &gt; 0), "yes", "no")</f>
        <v>no</v>
      </c>
      <c r="K1494" s="81" t="str">
        <f t="shared" si="171"/>
        <v>Z:\FAIR_Device_data\Experiment_AugSep_2023\Video_captures\FAIR-D4\Camera1\2023-09-02\FAIR-D4_2023-09-02_09-52-14.mp4</v>
      </c>
    </row>
    <row r="1495" spans="1:11" ht="14.25" customHeight="1" x14ac:dyDescent="0.25">
      <c r="A1495" s="5" t="str">
        <f t="shared" si="165"/>
        <v>FAIR-D4</v>
      </c>
      <c r="B1495" s="4">
        <f t="shared" si="166"/>
        <v>45171</v>
      </c>
      <c r="C1495" s="9">
        <f t="shared" si="167"/>
        <v>0.41251157407407407</v>
      </c>
      <c r="D1495" s="9">
        <f t="shared" si="168"/>
        <v>45171.412511574075</v>
      </c>
      <c r="E1495" s="9" t="str">
        <f t="shared" si="170"/>
        <v>2023-09-02</v>
      </c>
      <c r="F1495" s="10" t="s">
        <v>2938</v>
      </c>
      <c r="G1495" s="10" t="str">
        <f t="shared" si="169"/>
        <v>FAIR-D4_2023-09-02_09-54-01</v>
      </c>
      <c r="H1495" s="10">
        <v>26.738</v>
      </c>
      <c r="I1495" s="6">
        <v>42840638</v>
      </c>
      <c r="J1495" s="6" t="str">
        <f>IF(OR(COUNTIF(Monitoring!E:E, G1495) &gt; 0, COUNTIF(Monitoring!H:H, G1495) &gt; 0), "yes", "no")</f>
        <v>no</v>
      </c>
      <c r="K1495" s="81" t="str">
        <f t="shared" si="171"/>
        <v>Z:\FAIR_Device_data\Experiment_AugSep_2023\Video_captures\FAIR-D4\Camera1\2023-09-02\FAIR-D4_2023-09-02_09-54-01.mp4</v>
      </c>
    </row>
    <row r="1496" spans="1:11" ht="14.25" customHeight="1" x14ac:dyDescent="0.25">
      <c r="A1496" s="5" t="str">
        <f t="shared" si="165"/>
        <v>FAIR-D4</v>
      </c>
      <c r="B1496" s="4">
        <f t="shared" si="166"/>
        <v>45171</v>
      </c>
      <c r="C1496" s="9">
        <f t="shared" si="167"/>
        <v>0.41537037037037039</v>
      </c>
      <c r="D1496" s="9">
        <f t="shared" si="168"/>
        <v>45171.415370370371</v>
      </c>
      <c r="E1496" s="9" t="str">
        <f t="shared" si="170"/>
        <v>2023-09-02</v>
      </c>
      <c r="F1496" s="10" t="s">
        <v>2939</v>
      </c>
      <c r="G1496" s="10" t="str">
        <f t="shared" si="169"/>
        <v>FAIR-D4_2023-09-02_09-58-08</v>
      </c>
      <c r="H1496" s="10">
        <v>11.664</v>
      </c>
      <c r="I1496" s="6">
        <v>18981239</v>
      </c>
      <c r="J1496" s="6" t="str">
        <f>IF(OR(COUNTIF(Monitoring!E:E, G1496) &gt; 0, COUNTIF(Monitoring!H:H, G1496) &gt; 0), "yes", "no")</f>
        <v>no</v>
      </c>
      <c r="K1496" s="81" t="str">
        <f t="shared" si="171"/>
        <v>Z:\FAIR_Device_data\Experiment_AugSep_2023\Video_captures\FAIR-D4\Camera1\2023-09-02\FAIR-D4_2023-09-02_09-58-08.mp4</v>
      </c>
    </row>
    <row r="1497" spans="1:11" ht="14.25" customHeight="1" x14ac:dyDescent="0.25">
      <c r="A1497" s="5" t="str">
        <f t="shared" si="165"/>
        <v>FAIR-D4</v>
      </c>
      <c r="B1497" s="4">
        <f t="shared" si="166"/>
        <v>45171</v>
      </c>
      <c r="C1497" s="9">
        <f t="shared" si="167"/>
        <v>0.42168981481481482</v>
      </c>
      <c r="D1497" s="9">
        <f t="shared" si="168"/>
        <v>45171.421689814815</v>
      </c>
      <c r="E1497" s="9" t="str">
        <f t="shared" si="170"/>
        <v>2023-09-02</v>
      </c>
      <c r="F1497" s="10" t="s">
        <v>2940</v>
      </c>
      <c r="G1497" s="10" t="str">
        <f t="shared" si="169"/>
        <v>FAIR-D4_2023-09-02_10-07-14</v>
      </c>
      <c r="H1497" s="10">
        <v>22.684000000000001</v>
      </c>
      <c r="I1497" s="6">
        <v>40327782</v>
      </c>
      <c r="J1497" s="6" t="str">
        <f>IF(OR(COUNTIF(Monitoring!E:E, G1497) &gt; 0, COUNTIF(Monitoring!H:H, G1497) &gt; 0), "yes", "no")</f>
        <v>no</v>
      </c>
      <c r="K1497" s="81" t="str">
        <f t="shared" si="171"/>
        <v>Z:\FAIR_Device_data\Experiment_AugSep_2023\Video_captures\FAIR-D4\Camera1\2023-09-02\FAIR-D4_2023-09-02_10-07-14.mp4</v>
      </c>
    </row>
    <row r="1498" spans="1:11" ht="14.25" customHeight="1" x14ac:dyDescent="0.25">
      <c r="A1498" s="5" t="str">
        <f t="shared" si="165"/>
        <v>FAIR-D4</v>
      </c>
      <c r="B1498" s="4">
        <f t="shared" si="166"/>
        <v>45171</v>
      </c>
      <c r="C1498" s="9">
        <f t="shared" si="167"/>
        <v>0.42596064814814816</v>
      </c>
      <c r="D1498" s="9">
        <f t="shared" si="168"/>
        <v>45171.42596064815</v>
      </c>
      <c r="E1498" s="9" t="str">
        <f t="shared" si="170"/>
        <v>2023-09-02</v>
      </c>
      <c r="F1498" s="10" t="s">
        <v>2941</v>
      </c>
      <c r="G1498" s="10" t="str">
        <f t="shared" si="169"/>
        <v>FAIR-D4_2023-09-02_10-13-23</v>
      </c>
      <c r="H1498" s="10">
        <v>12.574999999999999</v>
      </c>
      <c r="I1498" s="6">
        <v>21015271</v>
      </c>
      <c r="J1498" s="6" t="str">
        <f>IF(OR(COUNTIF(Monitoring!E:E, G1498) &gt; 0, COUNTIF(Monitoring!H:H, G1498) &gt; 0), "yes", "no")</f>
        <v>yes</v>
      </c>
      <c r="K1498" s="81" t="str">
        <f t="shared" si="171"/>
        <v>Z:\FAIR_Device_data\Experiment_AugSep_2023\Video_captures\FAIR-D4\Camera1\2023-09-02\FAIR-D4_2023-09-02_10-13-23.mp4</v>
      </c>
    </row>
    <row r="1499" spans="1:11" ht="14.25" customHeight="1" x14ac:dyDescent="0.25">
      <c r="A1499" s="5" t="str">
        <f t="shared" si="165"/>
        <v>FAIR-D4</v>
      </c>
      <c r="B1499" s="4">
        <f t="shared" si="166"/>
        <v>45171</v>
      </c>
      <c r="C1499" s="9">
        <f t="shared" si="167"/>
        <v>0.42656250000000001</v>
      </c>
      <c r="D1499" s="9">
        <f t="shared" si="168"/>
        <v>45171.426562499997</v>
      </c>
      <c r="E1499" s="9" t="str">
        <f t="shared" si="170"/>
        <v>2023-09-02</v>
      </c>
      <c r="F1499" s="10" t="s">
        <v>2942</v>
      </c>
      <c r="G1499" s="10" t="str">
        <f t="shared" si="169"/>
        <v>FAIR-D4_2023-09-02_10-14-15</v>
      </c>
      <c r="H1499" s="10">
        <v>71.843999999999994</v>
      </c>
      <c r="I1499" s="6">
        <v>124680751</v>
      </c>
      <c r="J1499" s="6" t="str">
        <f>IF(OR(COUNTIF(Monitoring!E:E, G1499) &gt; 0, COUNTIF(Monitoring!H:H, G1499) &gt; 0), "yes", "no")</f>
        <v>yes</v>
      </c>
      <c r="K1499" s="81" t="str">
        <f t="shared" si="171"/>
        <v>Z:\FAIR_Device_data\Experiment_AugSep_2023\Video_captures\FAIR-D4\Camera1\2023-09-02\FAIR-D4_2023-09-02_10-14-15.mp4</v>
      </c>
    </row>
    <row r="1500" spans="1:11" ht="14.25" customHeight="1" x14ac:dyDescent="0.25">
      <c r="A1500" s="5" t="str">
        <f t="shared" si="165"/>
        <v>FAIR-D4</v>
      </c>
      <c r="B1500" s="4">
        <f t="shared" si="166"/>
        <v>45171</v>
      </c>
      <c r="C1500" s="9">
        <f t="shared" si="167"/>
        <v>0.42931712962962965</v>
      </c>
      <c r="D1500" s="9">
        <f t="shared" si="168"/>
        <v>45171.42931712963</v>
      </c>
      <c r="E1500" s="9" t="str">
        <f t="shared" si="170"/>
        <v>2023-09-02</v>
      </c>
      <c r="F1500" s="10" t="s">
        <v>2943</v>
      </c>
      <c r="G1500" s="10" t="str">
        <f t="shared" si="169"/>
        <v>FAIR-D4_2023-09-02_10-18-13</v>
      </c>
      <c r="H1500" s="10">
        <v>19.131</v>
      </c>
      <c r="I1500" s="6">
        <v>33679759</v>
      </c>
      <c r="J1500" s="6" t="str">
        <f>IF(OR(COUNTIF(Monitoring!E:E, G1500) &gt; 0, COUNTIF(Monitoring!H:H, G1500) &gt; 0), "yes", "no")</f>
        <v>no</v>
      </c>
      <c r="K1500" s="81" t="str">
        <f t="shared" si="171"/>
        <v>Z:\FAIR_Device_data\Experiment_AugSep_2023\Video_captures\FAIR-D4\Camera1\2023-09-02\FAIR-D4_2023-09-02_10-18-13.mp4</v>
      </c>
    </row>
    <row r="1501" spans="1:11" ht="14.25" customHeight="1" x14ac:dyDescent="0.25">
      <c r="A1501" s="5" t="str">
        <f t="shared" si="165"/>
        <v>FAIR-D4</v>
      </c>
      <c r="B1501" s="4">
        <f t="shared" si="166"/>
        <v>45171</v>
      </c>
      <c r="C1501" s="9">
        <f t="shared" si="167"/>
        <v>0.43118055555555557</v>
      </c>
      <c r="D1501" s="9">
        <f t="shared" si="168"/>
        <v>45171.431180555555</v>
      </c>
      <c r="E1501" s="9" t="str">
        <f t="shared" si="170"/>
        <v>2023-09-02</v>
      </c>
      <c r="F1501" s="10" t="s">
        <v>2944</v>
      </c>
      <c r="G1501" s="10" t="str">
        <f t="shared" si="169"/>
        <v>FAIR-D4_2023-09-02_10-20-54</v>
      </c>
      <c r="H1501" s="10">
        <v>39.552</v>
      </c>
      <c r="I1501" s="6">
        <v>72789641</v>
      </c>
      <c r="J1501" s="6" t="str">
        <f>IF(OR(COUNTIF(Monitoring!E:E, G1501) &gt; 0, COUNTIF(Monitoring!H:H, G1501) &gt; 0), "yes", "no")</f>
        <v>no</v>
      </c>
      <c r="K1501" s="81" t="str">
        <f t="shared" si="171"/>
        <v>Z:\FAIR_Device_data\Experiment_AugSep_2023\Video_captures\FAIR-D4\Camera1\2023-09-02\FAIR-D4_2023-09-02_10-20-54.mp4</v>
      </c>
    </row>
    <row r="1502" spans="1:11" ht="14.25" customHeight="1" x14ac:dyDescent="0.25">
      <c r="A1502" s="5" t="str">
        <f t="shared" si="165"/>
        <v>FAIR-D4</v>
      </c>
      <c r="B1502" s="4">
        <f t="shared" si="166"/>
        <v>45171</v>
      </c>
      <c r="C1502" s="9">
        <f t="shared" si="167"/>
        <v>0.43319444444444444</v>
      </c>
      <c r="D1502" s="9">
        <f t="shared" si="168"/>
        <v>45171.433194444442</v>
      </c>
      <c r="E1502" s="9" t="str">
        <f t="shared" si="170"/>
        <v>2023-09-02</v>
      </c>
      <c r="F1502" s="10" t="s">
        <v>2945</v>
      </c>
      <c r="G1502" s="10" t="str">
        <f t="shared" si="169"/>
        <v>FAIR-D4_2023-09-02_10-23-48</v>
      </c>
      <c r="H1502" s="10">
        <v>39.76</v>
      </c>
      <c r="I1502" s="6">
        <v>69974533</v>
      </c>
      <c r="J1502" s="6" t="str">
        <f>IF(OR(COUNTIF(Monitoring!E:E, G1502) &gt; 0, COUNTIF(Monitoring!H:H, G1502) &gt; 0), "yes", "no")</f>
        <v>yes</v>
      </c>
      <c r="K1502" s="81" t="str">
        <f t="shared" si="171"/>
        <v>Z:\FAIR_Device_data\Experiment_AugSep_2023\Video_captures\FAIR-D4\Camera1\2023-09-02\FAIR-D4_2023-09-02_10-23-48.mp4</v>
      </c>
    </row>
    <row r="1503" spans="1:11" ht="14.25" customHeight="1" x14ac:dyDescent="0.25">
      <c r="A1503" s="5" t="str">
        <f t="shared" si="165"/>
        <v>FAIR-D4</v>
      </c>
      <c r="B1503" s="4">
        <f t="shared" si="166"/>
        <v>45171</v>
      </c>
      <c r="C1503" s="9">
        <f t="shared" si="167"/>
        <v>0.43402777777777779</v>
      </c>
      <c r="D1503" s="9">
        <f t="shared" si="168"/>
        <v>45171.434027777781</v>
      </c>
      <c r="E1503" s="9" t="str">
        <f t="shared" si="170"/>
        <v>2023-09-02</v>
      </c>
      <c r="F1503" s="10" t="s">
        <v>2946</v>
      </c>
      <c r="G1503" s="10" t="str">
        <f t="shared" si="169"/>
        <v>FAIR-D4_2023-09-02_10-25-00</v>
      </c>
      <c r="H1503" s="10">
        <v>11.951000000000001</v>
      </c>
      <c r="I1503" s="6">
        <v>19522799</v>
      </c>
      <c r="J1503" s="6" t="str">
        <f>IF(OR(COUNTIF(Monitoring!E:E, G1503) &gt; 0, COUNTIF(Monitoring!H:H, G1503) &gt; 0), "yes", "no")</f>
        <v>no</v>
      </c>
      <c r="K1503" s="81" t="str">
        <f t="shared" si="171"/>
        <v>Z:\FAIR_Device_data\Experiment_AugSep_2023\Video_captures\FAIR-D4\Camera1\2023-09-02\FAIR-D4_2023-09-02_10-25-00.mp4</v>
      </c>
    </row>
    <row r="1504" spans="1:11" ht="14.25" customHeight="1" x14ac:dyDescent="0.25">
      <c r="A1504" s="5" t="str">
        <f t="shared" si="165"/>
        <v>FAIR-D4</v>
      </c>
      <c r="B1504" s="4">
        <f t="shared" si="166"/>
        <v>45171</v>
      </c>
      <c r="C1504" s="9">
        <f t="shared" si="167"/>
        <v>0.43482638888888892</v>
      </c>
      <c r="D1504" s="9">
        <f t="shared" si="168"/>
        <v>45171.43482638889</v>
      </c>
      <c r="E1504" s="9" t="str">
        <f t="shared" si="170"/>
        <v>2023-09-02</v>
      </c>
      <c r="F1504" s="10" t="s">
        <v>2947</v>
      </c>
      <c r="G1504" s="10" t="str">
        <f t="shared" si="169"/>
        <v>FAIR-D4_2023-09-02_10-26-09</v>
      </c>
      <c r="H1504" s="10">
        <v>10.536</v>
      </c>
      <c r="I1504" s="6">
        <v>17226515</v>
      </c>
      <c r="J1504" s="6" t="str">
        <f>IF(OR(COUNTIF(Monitoring!E:E, G1504) &gt; 0, COUNTIF(Monitoring!H:H, G1504) &gt; 0), "yes", "no")</f>
        <v>yes</v>
      </c>
      <c r="K1504" s="81" t="str">
        <f t="shared" si="171"/>
        <v>Z:\FAIR_Device_data\Experiment_AugSep_2023\Video_captures\FAIR-D4\Camera1\2023-09-02\FAIR-D4_2023-09-02_10-26-09.mp4</v>
      </c>
    </row>
    <row r="1505" spans="1:11" ht="14.25" customHeight="1" x14ac:dyDescent="0.25">
      <c r="A1505" s="5" t="str">
        <f t="shared" si="165"/>
        <v>FAIR-D4</v>
      </c>
      <c r="B1505" s="4">
        <f t="shared" si="166"/>
        <v>45171</v>
      </c>
      <c r="C1505" s="9">
        <f t="shared" si="167"/>
        <v>0.43597222222222221</v>
      </c>
      <c r="D1505" s="9">
        <f t="shared" si="168"/>
        <v>45171.435972222222</v>
      </c>
      <c r="E1505" s="9" t="str">
        <f t="shared" si="170"/>
        <v>2023-09-02</v>
      </c>
      <c r="F1505" s="10" t="s">
        <v>2948</v>
      </c>
      <c r="G1505" s="10" t="str">
        <f t="shared" si="169"/>
        <v>FAIR-D4_2023-09-02_10-27-48</v>
      </c>
      <c r="H1505" s="10">
        <v>20.327999999999999</v>
      </c>
      <c r="I1505" s="6">
        <v>35878647</v>
      </c>
      <c r="J1505" s="6" t="str">
        <f>IF(OR(COUNTIF(Monitoring!E:E, G1505) &gt; 0, COUNTIF(Monitoring!H:H, G1505) &gt; 0), "yes", "no")</f>
        <v>yes</v>
      </c>
      <c r="K1505" s="81" t="str">
        <f t="shared" si="171"/>
        <v>Z:\FAIR_Device_data\Experiment_AugSep_2023\Video_captures\FAIR-D4\Camera1\2023-09-02\FAIR-D4_2023-09-02_10-27-48.mp4</v>
      </c>
    </row>
    <row r="1506" spans="1:11" ht="14.25" customHeight="1" x14ac:dyDescent="0.25">
      <c r="A1506" s="5" t="str">
        <f t="shared" si="165"/>
        <v>FAIR-D4</v>
      </c>
      <c r="B1506" s="4">
        <f t="shared" si="166"/>
        <v>45171</v>
      </c>
      <c r="C1506" s="9">
        <f t="shared" si="167"/>
        <v>0.4372685185185185</v>
      </c>
      <c r="D1506" s="9">
        <f t="shared" si="168"/>
        <v>45171.437268518515</v>
      </c>
      <c r="E1506" s="9" t="str">
        <f t="shared" si="170"/>
        <v>2023-09-02</v>
      </c>
      <c r="F1506" s="10" t="s">
        <v>2949</v>
      </c>
      <c r="G1506" s="10" t="str">
        <f t="shared" si="169"/>
        <v>FAIR-D4_2023-09-02_10-29-40</v>
      </c>
      <c r="H1506" s="10">
        <v>13.37</v>
      </c>
      <c r="I1506" s="6">
        <v>22199467</v>
      </c>
      <c r="J1506" s="6" t="str">
        <f>IF(OR(COUNTIF(Monitoring!E:E, G1506) &gt; 0, COUNTIF(Monitoring!H:H, G1506) &gt; 0), "yes", "no")</f>
        <v>no</v>
      </c>
      <c r="K1506" s="81" t="str">
        <f t="shared" si="171"/>
        <v>Z:\FAIR_Device_data\Experiment_AugSep_2023\Video_captures\FAIR-D4\Camera1\2023-09-02\FAIR-D4_2023-09-02_10-29-40.mp4</v>
      </c>
    </row>
    <row r="1507" spans="1:11" ht="14.25" customHeight="1" x14ac:dyDescent="0.25">
      <c r="A1507" s="5" t="str">
        <f t="shared" si="165"/>
        <v>FAIR-D4</v>
      </c>
      <c r="B1507" s="4">
        <f t="shared" si="166"/>
        <v>45171</v>
      </c>
      <c r="C1507" s="9">
        <f t="shared" si="167"/>
        <v>0.43973379629629628</v>
      </c>
      <c r="D1507" s="9">
        <f t="shared" si="168"/>
        <v>45171.439733796295</v>
      </c>
      <c r="E1507" s="9" t="str">
        <f t="shared" si="170"/>
        <v>2023-09-02</v>
      </c>
      <c r="F1507" s="10" t="s">
        <v>2950</v>
      </c>
      <c r="G1507" s="10" t="str">
        <f t="shared" si="169"/>
        <v>FAIR-D4_2023-09-02_10-33-13</v>
      </c>
      <c r="H1507" s="10">
        <v>11.103</v>
      </c>
      <c r="I1507" s="6">
        <v>18001187</v>
      </c>
      <c r="J1507" s="6" t="str">
        <f>IF(OR(COUNTIF(Monitoring!E:E, G1507) &gt; 0, COUNTIF(Monitoring!H:H, G1507) &gt; 0), "yes", "no")</f>
        <v>no</v>
      </c>
      <c r="K1507" s="81" t="str">
        <f t="shared" si="171"/>
        <v>Z:\FAIR_Device_data\Experiment_AugSep_2023\Video_captures\FAIR-D4\Camera1\2023-09-02\FAIR-D4_2023-09-02_10-33-13.mp4</v>
      </c>
    </row>
    <row r="1508" spans="1:11" ht="14.25" customHeight="1" x14ac:dyDescent="0.25">
      <c r="A1508" s="5" t="str">
        <f t="shared" si="165"/>
        <v>FAIR-D4</v>
      </c>
      <c r="B1508" s="4">
        <f t="shared" si="166"/>
        <v>45171</v>
      </c>
      <c r="C1508" s="9">
        <f t="shared" si="167"/>
        <v>0.45937499999999998</v>
      </c>
      <c r="D1508" s="9">
        <f t="shared" si="168"/>
        <v>45171.459374999999</v>
      </c>
      <c r="E1508" s="9" t="str">
        <f t="shared" si="170"/>
        <v>2023-09-02</v>
      </c>
      <c r="F1508" s="10" t="s">
        <v>2951</v>
      </c>
      <c r="G1508" s="10" t="str">
        <f t="shared" si="169"/>
        <v>FAIR-D4_2023-09-02_11-01-30</v>
      </c>
      <c r="H1508" s="10">
        <v>23.669</v>
      </c>
      <c r="I1508" s="6">
        <v>43021038</v>
      </c>
      <c r="J1508" s="6" t="str">
        <f>IF(OR(COUNTIF(Monitoring!E:E, G1508) &gt; 0, COUNTIF(Monitoring!H:H, G1508) &gt; 0), "yes", "no")</f>
        <v>yes</v>
      </c>
      <c r="K1508" s="81" t="str">
        <f t="shared" si="171"/>
        <v>Z:\FAIR_Device_data\Experiment_AugSep_2023\Video_captures\FAIR-D4\Camera1\2023-09-02\FAIR-D4_2023-09-02_11-01-30.mp4</v>
      </c>
    </row>
    <row r="1509" spans="1:11" ht="14.25" customHeight="1" x14ac:dyDescent="0.25">
      <c r="A1509" s="5" t="str">
        <f t="shared" si="165"/>
        <v>FAIR-D4</v>
      </c>
      <c r="B1509" s="4">
        <f t="shared" si="166"/>
        <v>45171</v>
      </c>
      <c r="C1509" s="9">
        <f t="shared" si="167"/>
        <v>0.46057870370370368</v>
      </c>
      <c r="D1509" s="9">
        <f t="shared" si="168"/>
        <v>45171.460578703707</v>
      </c>
      <c r="E1509" s="9" t="str">
        <f t="shared" si="170"/>
        <v>2023-09-02</v>
      </c>
      <c r="F1509" s="10" t="s">
        <v>2952</v>
      </c>
      <c r="G1509" s="10" t="str">
        <f t="shared" si="169"/>
        <v>FAIR-D4_2023-09-02_11-03-14</v>
      </c>
      <c r="H1509" s="10">
        <v>13.315</v>
      </c>
      <c r="I1509" s="6">
        <v>22272370</v>
      </c>
      <c r="J1509" s="6" t="str">
        <f>IF(OR(COUNTIF(Monitoring!E:E, G1509) &gt; 0, COUNTIF(Monitoring!H:H, G1509) &gt; 0), "yes", "no")</f>
        <v>yes</v>
      </c>
      <c r="K1509" s="81" t="str">
        <f t="shared" si="171"/>
        <v>Z:\FAIR_Device_data\Experiment_AugSep_2023\Video_captures\FAIR-D4\Camera1\2023-09-02\FAIR-D4_2023-09-02_11-03-14.mp4</v>
      </c>
    </row>
    <row r="1510" spans="1:11" ht="14.25" customHeight="1" x14ac:dyDescent="0.25">
      <c r="A1510" s="5" t="str">
        <f t="shared" si="165"/>
        <v>FAIR-D4</v>
      </c>
      <c r="B1510" s="4">
        <f t="shared" si="166"/>
        <v>45171</v>
      </c>
      <c r="C1510" s="9">
        <f t="shared" si="167"/>
        <v>0.46586805555555555</v>
      </c>
      <c r="D1510" s="9">
        <f t="shared" si="168"/>
        <v>45171.465868055559</v>
      </c>
      <c r="E1510" s="9" t="str">
        <f t="shared" si="170"/>
        <v>2023-09-02</v>
      </c>
      <c r="F1510" s="10" t="s">
        <v>2953</v>
      </c>
      <c r="G1510" s="10" t="str">
        <f t="shared" si="169"/>
        <v>FAIR-D4_2023-09-02_11-10-51</v>
      </c>
      <c r="H1510" s="10">
        <v>11.271000000000001</v>
      </c>
      <c r="I1510" s="6">
        <v>18369242</v>
      </c>
      <c r="J1510" s="6" t="str">
        <f>IF(OR(COUNTIF(Monitoring!E:E, G1510) &gt; 0, COUNTIF(Monitoring!H:H, G1510) &gt; 0), "yes", "no")</f>
        <v>yes</v>
      </c>
      <c r="K1510" s="81" t="str">
        <f t="shared" si="171"/>
        <v>Z:\FAIR_Device_data\Experiment_AugSep_2023\Video_captures\FAIR-D4\Camera1\2023-09-02\FAIR-D4_2023-09-02_11-10-51.mp4</v>
      </c>
    </row>
    <row r="1511" spans="1:11" ht="14.25" customHeight="1" x14ac:dyDescent="0.25">
      <c r="A1511" s="5" t="str">
        <f t="shared" si="165"/>
        <v>FAIR-D4</v>
      </c>
      <c r="B1511" s="4">
        <f t="shared" si="166"/>
        <v>45171</v>
      </c>
      <c r="C1511" s="9">
        <f t="shared" si="167"/>
        <v>0.4735300925925926</v>
      </c>
      <c r="D1511" s="9">
        <f t="shared" si="168"/>
        <v>45171.473530092589</v>
      </c>
      <c r="E1511" s="9" t="str">
        <f t="shared" si="170"/>
        <v>2023-09-02</v>
      </c>
      <c r="F1511" s="10" t="s">
        <v>2954</v>
      </c>
      <c r="G1511" s="10" t="str">
        <f t="shared" si="169"/>
        <v>FAIR-D4_2023-09-02_11-21-53</v>
      </c>
      <c r="H1511" s="10">
        <v>45.741999999999997</v>
      </c>
      <c r="I1511" s="6">
        <v>78277397</v>
      </c>
      <c r="J1511" s="6" t="str">
        <f>IF(OR(COUNTIF(Monitoring!E:E, G1511) &gt; 0, COUNTIF(Monitoring!H:H, G1511) &gt; 0), "yes", "no")</f>
        <v>yes</v>
      </c>
      <c r="K1511" s="81" t="str">
        <f t="shared" si="171"/>
        <v>Z:\FAIR_Device_data\Experiment_AugSep_2023\Video_captures\FAIR-D4\Camera1\2023-09-02\FAIR-D4_2023-09-02_11-21-53.mp4</v>
      </c>
    </row>
    <row r="1512" spans="1:11" ht="14.25" customHeight="1" x14ac:dyDescent="0.25">
      <c r="A1512" s="5" t="str">
        <f t="shared" si="165"/>
        <v>FAIR-D4</v>
      </c>
      <c r="B1512" s="4">
        <f t="shared" si="166"/>
        <v>45171</v>
      </c>
      <c r="C1512" s="9">
        <f t="shared" si="167"/>
        <v>0.47452546296296294</v>
      </c>
      <c r="D1512" s="9">
        <f t="shared" si="168"/>
        <v>45171.47452546296</v>
      </c>
      <c r="E1512" s="9" t="str">
        <f t="shared" si="170"/>
        <v>2023-09-02</v>
      </c>
      <c r="F1512" s="10" t="s">
        <v>2955</v>
      </c>
      <c r="G1512" s="10" t="str">
        <f t="shared" si="169"/>
        <v>FAIR-D4_2023-09-02_11-23-19</v>
      </c>
      <c r="H1512" s="10">
        <v>12.294</v>
      </c>
      <c r="I1512" s="6">
        <v>18080505</v>
      </c>
      <c r="J1512" s="6" t="str">
        <f>IF(OR(COUNTIF(Monitoring!E:E, G1512) &gt; 0, COUNTIF(Monitoring!H:H, G1512) &gt; 0), "yes", "no")</f>
        <v>no</v>
      </c>
      <c r="K1512" s="81" t="str">
        <f t="shared" si="171"/>
        <v>Z:\FAIR_Device_data\Experiment_AugSep_2023\Video_captures\FAIR-D4\Camera1\2023-09-02\FAIR-D4_2023-09-02_11-23-19.mp4</v>
      </c>
    </row>
    <row r="1513" spans="1:11" ht="14.25" customHeight="1" x14ac:dyDescent="0.25">
      <c r="A1513" s="5" t="str">
        <f t="shared" si="165"/>
        <v>FAIR-D4</v>
      </c>
      <c r="B1513" s="4">
        <f t="shared" si="166"/>
        <v>45171</v>
      </c>
      <c r="C1513" s="9">
        <f t="shared" si="167"/>
        <v>0.47554398148148147</v>
      </c>
      <c r="D1513" s="9">
        <f t="shared" si="168"/>
        <v>45171.475543981483</v>
      </c>
      <c r="E1513" s="9" t="str">
        <f t="shared" si="170"/>
        <v>2023-09-02</v>
      </c>
      <c r="F1513" s="10" t="s">
        <v>2956</v>
      </c>
      <c r="G1513" s="10" t="str">
        <f t="shared" si="169"/>
        <v>FAIR-D4_2023-09-02_11-24-47</v>
      </c>
      <c r="H1513" s="10">
        <v>34.734000000000002</v>
      </c>
      <c r="I1513" s="6">
        <v>57164580</v>
      </c>
      <c r="J1513" s="6" t="str">
        <f>IF(OR(COUNTIF(Monitoring!E:E, G1513) &gt; 0, COUNTIF(Monitoring!H:H, G1513) &gt; 0), "yes", "no")</f>
        <v>yes</v>
      </c>
      <c r="K1513" s="81" t="str">
        <f t="shared" si="171"/>
        <v>Z:\FAIR_Device_data\Experiment_AugSep_2023\Video_captures\FAIR-D4\Camera1\2023-09-02\FAIR-D4_2023-09-02_11-24-47.mp4</v>
      </c>
    </row>
    <row r="1514" spans="1:11" ht="14.25" customHeight="1" x14ac:dyDescent="0.25">
      <c r="A1514" s="5" t="str">
        <f t="shared" si="165"/>
        <v>FAIR-D4</v>
      </c>
      <c r="B1514" s="4">
        <f t="shared" si="166"/>
        <v>45171</v>
      </c>
      <c r="C1514" s="9">
        <f t="shared" si="167"/>
        <v>0.47869212962962965</v>
      </c>
      <c r="D1514" s="9">
        <f t="shared" si="168"/>
        <v>45171.478692129633</v>
      </c>
      <c r="E1514" s="9" t="str">
        <f t="shared" si="170"/>
        <v>2023-09-02</v>
      </c>
      <c r="F1514" s="10" t="s">
        <v>2957</v>
      </c>
      <c r="G1514" s="10" t="str">
        <f t="shared" si="169"/>
        <v>FAIR-D4_2023-09-02_11-29-19</v>
      </c>
      <c r="H1514" s="10">
        <v>11.574</v>
      </c>
      <c r="I1514" s="6">
        <v>18968119</v>
      </c>
      <c r="J1514" s="6" t="str">
        <f>IF(OR(COUNTIF(Monitoring!E:E, G1514) &gt; 0, COUNTIF(Monitoring!H:H, G1514) &gt; 0), "yes", "no")</f>
        <v>yes</v>
      </c>
      <c r="K1514" s="81" t="str">
        <f t="shared" si="171"/>
        <v>Z:\FAIR_Device_data\Experiment_AugSep_2023\Video_captures\FAIR-D4\Camera1\2023-09-02\FAIR-D4_2023-09-02_11-29-19.mp4</v>
      </c>
    </row>
    <row r="1515" spans="1:11" ht="14.25" customHeight="1" x14ac:dyDescent="0.25">
      <c r="A1515" s="5" t="str">
        <f t="shared" si="165"/>
        <v>FAIR-D4</v>
      </c>
      <c r="B1515" s="4">
        <f t="shared" si="166"/>
        <v>45171</v>
      </c>
      <c r="C1515" s="9">
        <f t="shared" si="167"/>
        <v>0.49425925925925923</v>
      </c>
      <c r="D1515" s="9">
        <f t="shared" si="168"/>
        <v>45171.494259259256</v>
      </c>
      <c r="E1515" s="9" t="str">
        <f t="shared" si="170"/>
        <v>2023-09-02</v>
      </c>
      <c r="F1515" s="10" t="s">
        <v>2958</v>
      </c>
      <c r="G1515" s="10" t="str">
        <f t="shared" si="169"/>
        <v>FAIR-D4_2023-09-02_11-51-44</v>
      </c>
      <c r="H1515" s="10">
        <v>17.504000000000001</v>
      </c>
      <c r="I1515" s="6">
        <v>30016126</v>
      </c>
      <c r="J1515" s="6" t="str">
        <f>IF(OR(COUNTIF(Monitoring!E:E, G1515) &gt; 0, COUNTIF(Monitoring!H:H, G1515) &gt; 0), "yes", "no")</f>
        <v>no</v>
      </c>
      <c r="K1515" s="81" t="str">
        <f t="shared" si="171"/>
        <v>Z:\FAIR_Device_data\Experiment_AugSep_2023\Video_captures\FAIR-D4\Camera1\2023-09-02\FAIR-D4_2023-09-02_11-51-44.mp4</v>
      </c>
    </row>
    <row r="1516" spans="1:11" ht="14.25" customHeight="1" x14ac:dyDescent="0.25">
      <c r="A1516" s="5" t="str">
        <f t="shared" si="165"/>
        <v>FAIR-D4</v>
      </c>
      <c r="B1516" s="4">
        <f t="shared" si="166"/>
        <v>45171</v>
      </c>
      <c r="C1516" s="9">
        <f t="shared" si="167"/>
        <v>0.5138194444444445</v>
      </c>
      <c r="D1516" s="9">
        <f t="shared" si="168"/>
        <v>45171.513819444444</v>
      </c>
      <c r="E1516" s="9" t="str">
        <f t="shared" si="170"/>
        <v>2023-09-02</v>
      </c>
      <c r="F1516" s="10" t="s">
        <v>2959</v>
      </c>
      <c r="G1516" s="10" t="str">
        <f t="shared" si="169"/>
        <v>FAIR-D4_2023-09-02_12-19-54</v>
      </c>
      <c r="H1516" s="10">
        <v>36.406999999999996</v>
      </c>
      <c r="I1516" s="6">
        <v>62383422</v>
      </c>
      <c r="J1516" s="6" t="str">
        <f>IF(OR(COUNTIF(Monitoring!E:E, G1516) &gt; 0, COUNTIF(Monitoring!H:H, G1516) &gt; 0), "yes", "no")</f>
        <v>no</v>
      </c>
      <c r="K1516" s="81" t="str">
        <f t="shared" si="171"/>
        <v>Z:\FAIR_Device_data\Experiment_AugSep_2023\Video_captures\FAIR-D4\Camera1\2023-09-02\FAIR-D4_2023-09-02_12-19-54.mp4</v>
      </c>
    </row>
    <row r="1517" spans="1:11" ht="14.25" customHeight="1" x14ac:dyDescent="0.25">
      <c r="A1517" s="5" t="str">
        <f t="shared" si="165"/>
        <v>FAIR-D4</v>
      </c>
      <c r="B1517" s="4">
        <f t="shared" si="166"/>
        <v>45171</v>
      </c>
      <c r="C1517" s="9">
        <f t="shared" si="167"/>
        <v>0.51518518518518519</v>
      </c>
      <c r="D1517" s="9">
        <f t="shared" si="168"/>
        <v>45171.515185185184</v>
      </c>
      <c r="E1517" s="9" t="str">
        <f t="shared" si="170"/>
        <v>2023-09-02</v>
      </c>
      <c r="F1517" s="10" t="s">
        <v>2960</v>
      </c>
      <c r="G1517" s="10" t="str">
        <f t="shared" si="169"/>
        <v>FAIR-D4_2023-09-02_12-21-52</v>
      </c>
      <c r="H1517" s="10">
        <v>70.072000000000003</v>
      </c>
      <c r="I1517" s="6">
        <v>127012507</v>
      </c>
      <c r="J1517" s="6" t="str">
        <f>IF(OR(COUNTIF(Monitoring!E:E, G1517) &gt; 0, COUNTIF(Monitoring!H:H, G1517) &gt; 0), "yes", "no")</f>
        <v>yes</v>
      </c>
      <c r="K1517" s="81" t="str">
        <f t="shared" si="171"/>
        <v>Z:\FAIR_Device_data\Experiment_AugSep_2023\Video_captures\FAIR-D4\Camera1\2023-09-02\FAIR-D4_2023-09-02_12-21-52.mp4</v>
      </c>
    </row>
    <row r="1518" spans="1:11" ht="14.25" customHeight="1" x14ac:dyDescent="0.25">
      <c r="A1518" s="5" t="str">
        <f t="shared" si="165"/>
        <v>FAIR-D4</v>
      </c>
      <c r="B1518" s="4">
        <f t="shared" si="166"/>
        <v>45171</v>
      </c>
      <c r="C1518" s="9">
        <f t="shared" si="167"/>
        <v>0.53265046296296292</v>
      </c>
      <c r="D1518" s="9">
        <f t="shared" si="168"/>
        <v>45171.532650462963</v>
      </c>
      <c r="E1518" s="9" t="str">
        <f t="shared" si="170"/>
        <v>2023-09-02</v>
      </c>
      <c r="F1518" s="10" t="s">
        <v>2961</v>
      </c>
      <c r="G1518" s="10" t="str">
        <f t="shared" si="169"/>
        <v>FAIR-D4_2023-09-02_12-47-01</v>
      </c>
      <c r="H1518" s="10">
        <v>10.712999999999999</v>
      </c>
      <c r="I1518" s="6">
        <v>17719202</v>
      </c>
      <c r="J1518" s="6" t="str">
        <f>IF(OR(COUNTIF(Monitoring!E:E, G1518) &gt; 0, COUNTIF(Monitoring!H:H, G1518) &gt; 0), "yes", "no")</f>
        <v>yes</v>
      </c>
      <c r="K1518" s="81" t="str">
        <f t="shared" si="171"/>
        <v>Z:\FAIR_Device_data\Experiment_AugSep_2023\Video_captures\FAIR-D4\Camera1\2023-09-02\FAIR-D4_2023-09-02_12-47-01.mp4</v>
      </c>
    </row>
    <row r="1519" spans="1:11" ht="14.25" customHeight="1" x14ac:dyDescent="0.25">
      <c r="A1519" s="5" t="str">
        <f t="shared" si="165"/>
        <v>FAIR-D4</v>
      </c>
      <c r="B1519" s="4">
        <f t="shared" si="166"/>
        <v>45171</v>
      </c>
      <c r="C1519" s="9">
        <f t="shared" si="167"/>
        <v>0.56158564814814815</v>
      </c>
      <c r="D1519" s="9">
        <f t="shared" si="168"/>
        <v>45171.561585648145</v>
      </c>
      <c r="E1519" s="9" t="str">
        <f t="shared" si="170"/>
        <v>2023-09-02</v>
      </c>
      <c r="F1519" s="10" t="s">
        <v>2962</v>
      </c>
      <c r="G1519" s="10" t="str">
        <f t="shared" si="169"/>
        <v>FAIR-D4_2023-09-02_13-28-41</v>
      </c>
      <c r="H1519" s="10">
        <v>11.81</v>
      </c>
      <c r="I1519" s="6">
        <v>18960480</v>
      </c>
      <c r="J1519" s="6" t="str">
        <f>IF(OR(COUNTIF(Monitoring!E:E, G1519) &gt; 0, COUNTIF(Monitoring!H:H, G1519) &gt; 0), "yes", "no")</f>
        <v>yes</v>
      </c>
      <c r="K1519" s="81" t="str">
        <f t="shared" si="171"/>
        <v>Z:\FAIR_Device_data\Experiment_AugSep_2023\Video_captures\FAIR-D4\Camera1\2023-09-02\FAIR-D4_2023-09-02_13-28-41.mp4</v>
      </c>
    </row>
    <row r="1520" spans="1:11" ht="14.25" customHeight="1" x14ac:dyDescent="0.25">
      <c r="A1520" s="5" t="str">
        <f t="shared" si="165"/>
        <v>FAIR-D4</v>
      </c>
      <c r="B1520" s="4">
        <f t="shared" si="166"/>
        <v>45171</v>
      </c>
      <c r="C1520" s="9">
        <f t="shared" si="167"/>
        <v>0.56753472222222223</v>
      </c>
      <c r="D1520" s="9">
        <f t="shared" si="168"/>
        <v>45171.56753472222</v>
      </c>
      <c r="E1520" s="9" t="str">
        <f t="shared" si="170"/>
        <v>2023-09-02</v>
      </c>
      <c r="F1520" s="10" t="s">
        <v>2963</v>
      </c>
      <c r="G1520" s="10" t="str">
        <f t="shared" si="169"/>
        <v>FAIR-D4_2023-09-02_13-37-15</v>
      </c>
      <c r="H1520" s="10">
        <v>12.678000000000001</v>
      </c>
      <c r="I1520" s="6">
        <v>20915314</v>
      </c>
      <c r="J1520" s="6" t="str">
        <f>IF(OR(COUNTIF(Monitoring!E:E, G1520) &gt; 0, COUNTIF(Monitoring!H:H, G1520) &gt; 0), "yes", "no")</f>
        <v>yes</v>
      </c>
      <c r="K1520" s="81" t="str">
        <f t="shared" si="171"/>
        <v>Z:\FAIR_Device_data\Experiment_AugSep_2023\Video_captures\FAIR-D4\Camera1\2023-09-02\FAIR-D4_2023-09-02_13-37-15.mp4</v>
      </c>
    </row>
    <row r="1521" spans="1:11" ht="14.25" customHeight="1" x14ac:dyDescent="0.25">
      <c r="A1521" s="5" t="str">
        <f t="shared" si="165"/>
        <v>FAIR-D4</v>
      </c>
      <c r="B1521" s="4">
        <f t="shared" si="166"/>
        <v>45171</v>
      </c>
      <c r="C1521" s="9">
        <f t="shared" si="167"/>
        <v>0.57755787037037032</v>
      </c>
      <c r="D1521" s="9">
        <f t="shared" si="168"/>
        <v>45171.577557870369</v>
      </c>
      <c r="E1521" s="9" t="str">
        <f t="shared" si="170"/>
        <v>2023-09-02</v>
      </c>
      <c r="F1521" s="10" t="s">
        <v>2964</v>
      </c>
      <c r="G1521" s="10" t="str">
        <f t="shared" si="169"/>
        <v>FAIR-D4_2023-09-02_13-51-41</v>
      </c>
      <c r="H1521" s="10">
        <v>10.747999999999999</v>
      </c>
      <c r="I1521" s="6">
        <v>17532237</v>
      </c>
      <c r="J1521" s="6" t="str">
        <f>IF(OR(COUNTIF(Monitoring!E:E, G1521) &gt; 0, COUNTIF(Monitoring!H:H, G1521) &gt; 0), "yes", "no")</f>
        <v>no</v>
      </c>
      <c r="K1521" s="81" t="str">
        <f t="shared" si="171"/>
        <v>Z:\FAIR_Device_data\Experiment_AugSep_2023\Video_captures\FAIR-D4\Camera1\2023-09-02\FAIR-D4_2023-09-02_13-51-41.mp4</v>
      </c>
    </row>
    <row r="1522" spans="1:11" ht="14.25" customHeight="1" x14ac:dyDescent="0.25">
      <c r="A1522" s="5" t="str">
        <f t="shared" si="165"/>
        <v>FAIR-D4</v>
      </c>
      <c r="B1522" s="4">
        <f t="shared" si="166"/>
        <v>45171</v>
      </c>
      <c r="C1522" s="9">
        <f t="shared" si="167"/>
        <v>0.59575231481481483</v>
      </c>
      <c r="D1522" s="9">
        <f t="shared" si="168"/>
        <v>45171.595752314817</v>
      </c>
      <c r="E1522" s="9" t="str">
        <f t="shared" si="170"/>
        <v>2023-09-02</v>
      </c>
      <c r="F1522" s="10" t="s">
        <v>2965</v>
      </c>
      <c r="G1522" s="10" t="str">
        <f t="shared" si="169"/>
        <v>FAIR-D4_2023-09-02_14-17-53</v>
      </c>
      <c r="H1522" s="10">
        <v>10.798</v>
      </c>
      <c r="I1522" s="6">
        <v>17525023</v>
      </c>
      <c r="J1522" s="6" t="str">
        <f>IF(OR(COUNTIF(Monitoring!E:E, G1522) &gt; 0, COUNTIF(Monitoring!H:H, G1522) &gt; 0), "yes", "no")</f>
        <v>no</v>
      </c>
      <c r="K1522" s="81" t="str">
        <f t="shared" si="171"/>
        <v>Z:\FAIR_Device_data\Experiment_AugSep_2023\Video_captures\FAIR-D4\Camera1\2023-09-02\FAIR-D4_2023-09-02_14-17-53.mp4</v>
      </c>
    </row>
    <row r="1523" spans="1:11" ht="14.25" customHeight="1" x14ac:dyDescent="0.25">
      <c r="A1523" s="5" t="str">
        <f t="shared" si="165"/>
        <v>FAIR-D4</v>
      </c>
      <c r="B1523" s="4">
        <f t="shared" si="166"/>
        <v>45171</v>
      </c>
      <c r="C1523" s="9">
        <f t="shared" si="167"/>
        <v>0.59851851851851856</v>
      </c>
      <c r="D1523" s="9">
        <f t="shared" si="168"/>
        <v>45171.59851851852</v>
      </c>
      <c r="E1523" s="9" t="str">
        <f t="shared" si="170"/>
        <v>2023-09-02</v>
      </c>
      <c r="F1523" s="10" t="s">
        <v>2966</v>
      </c>
      <c r="G1523" s="10" t="str">
        <f t="shared" si="169"/>
        <v>FAIR-D4_2023-09-02_14-21-52</v>
      </c>
      <c r="H1523" s="10">
        <v>30.741</v>
      </c>
      <c r="I1523" s="6">
        <v>51771618</v>
      </c>
      <c r="J1523" s="6" t="str">
        <f>IF(OR(COUNTIF(Monitoring!E:E, G1523) &gt; 0, COUNTIF(Monitoring!H:H, G1523) &gt; 0), "yes", "no")</f>
        <v>yes</v>
      </c>
      <c r="K1523" s="81" t="str">
        <f t="shared" si="171"/>
        <v>Z:\FAIR_Device_data\Experiment_AugSep_2023\Video_captures\FAIR-D4\Camera1\2023-09-02\FAIR-D4_2023-09-02_14-21-52.mp4</v>
      </c>
    </row>
    <row r="1524" spans="1:11" ht="14.25" customHeight="1" x14ac:dyDescent="0.25">
      <c r="A1524" s="5" t="str">
        <f t="shared" si="165"/>
        <v>FAIR-D4</v>
      </c>
      <c r="B1524" s="4">
        <f t="shared" si="166"/>
        <v>45171</v>
      </c>
      <c r="C1524" s="9">
        <f t="shared" si="167"/>
        <v>0.60255787037037034</v>
      </c>
      <c r="D1524" s="9">
        <f t="shared" si="168"/>
        <v>45171.60255787037</v>
      </c>
      <c r="E1524" s="9" t="str">
        <f t="shared" si="170"/>
        <v>2023-09-02</v>
      </c>
      <c r="F1524" s="10" t="s">
        <v>2967</v>
      </c>
      <c r="G1524" s="10" t="str">
        <f t="shared" si="169"/>
        <v>FAIR-D4_2023-09-02_14-27-41</v>
      </c>
      <c r="H1524" s="10">
        <v>90.7</v>
      </c>
      <c r="I1524" s="6">
        <v>152635518</v>
      </c>
      <c r="J1524" s="6" t="str">
        <f>IF(OR(COUNTIF(Monitoring!E:E, G1524) &gt; 0, COUNTIF(Monitoring!H:H, G1524) &gt; 0), "yes", "no")</f>
        <v>yes</v>
      </c>
      <c r="K1524" s="81" t="str">
        <f t="shared" si="171"/>
        <v>Z:\FAIR_Device_data\Experiment_AugSep_2023\Video_captures\FAIR-D4\Camera1\2023-09-02\FAIR-D4_2023-09-02_14-27-41.mp4</v>
      </c>
    </row>
    <row r="1525" spans="1:11" ht="14.25" customHeight="1" x14ac:dyDescent="0.25">
      <c r="A1525" s="5" t="str">
        <f t="shared" si="165"/>
        <v>FAIR-D4</v>
      </c>
      <c r="B1525" s="4">
        <f t="shared" si="166"/>
        <v>45171</v>
      </c>
      <c r="C1525" s="9">
        <f t="shared" si="167"/>
        <v>0.60619212962962965</v>
      </c>
      <c r="D1525" s="9">
        <f t="shared" si="168"/>
        <v>45171.606192129628</v>
      </c>
      <c r="E1525" s="9" t="str">
        <f t="shared" si="170"/>
        <v>2023-09-02</v>
      </c>
      <c r="F1525" s="10" t="s">
        <v>2968</v>
      </c>
      <c r="G1525" s="10" t="str">
        <f t="shared" si="169"/>
        <v>FAIR-D4_2023-09-02_14-32-55</v>
      </c>
      <c r="H1525" s="10">
        <v>17.689</v>
      </c>
      <c r="I1525" s="6">
        <v>31296597</v>
      </c>
      <c r="J1525" s="6" t="str">
        <f>IF(OR(COUNTIF(Monitoring!E:E, G1525) &gt; 0, COUNTIF(Monitoring!H:H, G1525) &gt; 0), "yes", "no")</f>
        <v>no</v>
      </c>
      <c r="K1525" s="81" t="str">
        <f t="shared" si="171"/>
        <v>Z:\FAIR_Device_data\Experiment_AugSep_2023\Video_captures\FAIR-D4\Camera1\2023-09-02\FAIR-D4_2023-09-02_14-32-55.mp4</v>
      </c>
    </row>
    <row r="1526" spans="1:11" ht="14.25" customHeight="1" x14ac:dyDescent="0.25">
      <c r="A1526" s="5" t="str">
        <f t="shared" si="165"/>
        <v>FAIR-D4</v>
      </c>
      <c r="B1526" s="4">
        <f t="shared" si="166"/>
        <v>45171</v>
      </c>
      <c r="C1526" s="9">
        <f t="shared" si="167"/>
        <v>0.60682870370370368</v>
      </c>
      <c r="D1526" s="9">
        <f t="shared" si="168"/>
        <v>45171.606828703705</v>
      </c>
      <c r="E1526" s="9" t="str">
        <f t="shared" si="170"/>
        <v>2023-09-02</v>
      </c>
      <c r="F1526" s="10" t="s">
        <v>2969</v>
      </c>
      <c r="G1526" s="10" t="str">
        <f t="shared" si="169"/>
        <v>FAIR-D4_2023-09-02_14-33-50</v>
      </c>
      <c r="H1526" s="10">
        <v>11.095000000000001</v>
      </c>
      <c r="I1526" s="6">
        <v>17837101</v>
      </c>
      <c r="J1526" s="6" t="str">
        <f>IF(OR(COUNTIF(Monitoring!E:E, G1526) &gt; 0, COUNTIF(Monitoring!H:H, G1526) &gt; 0), "yes", "no")</f>
        <v>yes</v>
      </c>
      <c r="K1526" s="81" t="str">
        <f t="shared" si="171"/>
        <v>Z:\FAIR_Device_data\Experiment_AugSep_2023\Video_captures\FAIR-D4\Camera1\2023-09-02\FAIR-D4_2023-09-02_14-33-50.mp4</v>
      </c>
    </row>
    <row r="1527" spans="1:11" ht="14.25" customHeight="1" x14ac:dyDescent="0.25">
      <c r="A1527" s="5" t="str">
        <f t="shared" si="165"/>
        <v>FAIR-D4</v>
      </c>
      <c r="B1527" s="4">
        <f t="shared" si="166"/>
        <v>45171</v>
      </c>
      <c r="C1527" s="9">
        <f t="shared" si="167"/>
        <v>0.60776620370370371</v>
      </c>
      <c r="D1527" s="9">
        <f t="shared" si="168"/>
        <v>45171.607766203706</v>
      </c>
      <c r="E1527" s="9" t="str">
        <f t="shared" si="170"/>
        <v>2023-09-02</v>
      </c>
      <c r="F1527" s="10" t="s">
        <v>2970</v>
      </c>
      <c r="G1527" s="10" t="str">
        <f t="shared" si="169"/>
        <v>FAIR-D4_2023-09-02_14-35-11</v>
      </c>
      <c r="H1527" s="10">
        <v>11.287000000000001</v>
      </c>
      <c r="I1527" s="6">
        <v>18595264</v>
      </c>
      <c r="J1527" s="6" t="str">
        <f>IF(OR(COUNTIF(Monitoring!E:E, G1527) &gt; 0, COUNTIF(Monitoring!H:H, G1527) &gt; 0), "yes", "no")</f>
        <v>yes</v>
      </c>
      <c r="K1527" s="81" t="str">
        <f t="shared" si="171"/>
        <v>Z:\FAIR_Device_data\Experiment_AugSep_2023\Video_captures\FAIR-D4\Camera1\2023-09-02\FAIR-D4_2023-09-02_14-35-11.mp4</v>
      </c>
    </row>
    <row r="1528" spans="1:11" ht="14.25" customHeight="1" x14ac:dyDescent="0.25">
      <c r="A1528" s="5" t="str">
        <f t="shared" si="165"/>
        <v>FAIR-D4</v>
      </c>
      <c r="B1528" s="4">
        <f t="shared" si="166"/>
        <v>45171</v>
      </c>
      <c r="C1528" s="9">
        <f t="shared" si="167"/>
        <v>0.66989583333333336</v>
      </c>
      <c r="D1528" s="9">
        <f t="shared" si="168"/>
        <v>45171.669895833336</v>
      </c>
      <c r="E1528" s="9" t="str">
        <f t="shared" si="170"/>
        <v>2023-09-02</v>
      </c>
      <c r="F1528" s="10" t="s">
        <v>2971</v>
      </c>
      <c r="G1528" s="10" t="str">
        <f t="shared" si="169"/>
        <v>FAIR-D4_2023-09-02_16-04-39</v>
      </c>
      <c r="H1528" s="10">
        <v>10.974</v>
      </c>
      <c r="I1528" s="6">
        <v>17760123</v>
      </c>
      <c r="J1528" s="6" t="str">
        <f>IF(OR(COUNTIF(Monitoring!E:E, G1528) &gt; 0, COUNTIF(Monitoring!H:H, G1528) &gt; 0), "yes", "no")</f>
        <v>yes</v>
      </c>
      <c r="K1528" s="81" t="str">
        <f t="shared" si="171"/>
        <v>Z:\FAIR_Device_data\Experiment_AugSep_2023\Video_captures\FAIR-D4\Camera1\2023-09-02\FAIR-D4_2023-09-02_16-04-39.mp4</v>
      </c>
    </row>
    <row r="1529" spans="1:11" ht="14.25" customHeight="1" x14ac:dyDescent="0.25">
      <c r="A1529" s="5" t="str">
        <f t="shared" si="165"/>
        <v>FAIR-D4</v>
      </c>
      <c r="B1529" s="4">
        <f t="shared" si="166"/>
        <v>45171</v>
      </c>
      <c r="C1529" s="9">
        <f t="shared" si="167"/>
        <v>0.67071759259259256</v>
      </c>
      <c r="D1529" s="9">
        <f t="shared" si="168"/>
        <v>45171.670717592591</v>
      </c>
      <c r="E1529" s="9" t="str">
        <f t="shared" si="170"/>
        <v>2023-09-02</v>
      </c>
      <c r="F1529" s="10" t="s">
        <v>2972</v>
      </c>
      <c r="G1529" s="10" t="str">
        <f t="shared" si="169"/>
        <v>FAIR-D4_2023-09-02_16-05-50</v>
      </c>
      <c r="H1529" s="10">
        <v>80.221999999999994</v>
      </c>
      <c r="I1529" s="6">
        <v>148010410</v>
      </c>
      <c r="J1529" s="6" t="str">
        <f>IF(OR(COUNTIF(Monitoring!E:E, G1529) &gt; 0, COUNTIF(Monitoring!H:H, G1529) &gt; 0), "yes", "no")</f>
        <v>yes</v>
      </c>
      <c r="K1529" s="81" t="str">
        <f t="shared" si="171"/>
        <v>Z:\FAIR_Device_data\Experiment_AugSep_2023\Video_captures\FAIR-D4\Camera1\2023-09-02\FAIR-D4_2023-09-02_16-05-50.mp4</v>
      </c>
    </row>
    <row r="1530" spans="1:11" ht="14.25" customHeight="1" x14ac:dyDescent="0.25">
      <c r="A1530" s="5" t="str">
        <f t="shared" si="165"/>
        <v>FAIR-D4</v>
      </c>
      <c r="B1530" s="4">
        <f t="shared" si="166"/>
        <v>45171</v>
      </c>
      <c r="C1530" s="9">
        <f t="shared" si="167"/>
        <v>0.69892361111111112</v>
      </c>
      <c r="D1530" s="9">
        <f t="shared" si="168"/>
        <v>45171.698923611111</v>
      </c>
      <c r="E1530" s="9" t="str">
        <f t="shared" si="170"/>
        <v>2023-09-02</v>
      </c>
      <c r="F1530" s="10" t="s">
        <v>2973</v>
      </c>
      <c r="G1530" s="10" t="str">
        <f t="shared" si="169"/>
        <v>FAIR-D4_2023-09-02_16-46-27</v>
      </c>
      <c r="H1530" s="10">
        <v>10.696999999999999</v>
      </c>
      <c r="I1530" s="6">
        <v>17052663</v>
      </c>
      <c r="J1530" s="6" t="str">
        <f>IF(OR(COUNTIF(Monitoring!E:E, G1530) &gt; 0, COUNTIF(Monitoring!H:H, G1530) &gt; 0), "yes", "no")</f>
        <v>no</v>
      </c>
      <c r="K1530" s="81" t="str">
        <f t="shared" si="171"/>
        <v>Z:\FAIR_Device_data\Experiment_AugSep_2023\Video_captures\FAIR-D4\Camera1\2023-09-02\FAIR-D4_2023-09-02_16-46-27.mp4</v>
      </c>
    </row>
    <row r="1531" spans="1:11" ht="14.25" customHeight="1" x14ac:dyDescent="0.25">
      <c r="A1531" s="5" t="str">
        <f t="shared" si="165"/>
        <v>FAIR-D4</v>
      </c>
      <c r="B1531" s="4">
        <f t="shared" si="166"/>
        <v>45171</v>
      </c>
      <c r="C1531" s="9">
        <f t="shared" si="167"/>
        <v>0.69953703703703707</v>
      </c>
      <c r="D1531" s="9">
        <f t="shared" si="168"/>
        <v>45171.699537037035</v>
      </c>
      <c r="E1531" s="9" t="str">
        <f t="shared" si="170"/>
        <v>2023-09-02</v>
      </c>
      <c r="F1531" s="10" t="s">
        <v>2974</v>
      </c>
      <c r="G1531" s="10" t="str">
        <f t="shared" si="169"/>
        <v>FAIR-D4_2023-09-02_16-47-20</v>
      </c>
      <c r="H1531" s="10">
        <v>11.474</v>
      </c>
      <c r="I1531" s="6">
        <v>18320859</v>
      </c>
      <c r="J1531" s="6" t="str">
        <f>IF(OR(COUNTIF(Monitoring!E:E, G1531) &gt; 0, COUNTIF(Monitoring!H:H, G1531) &gt; 0), "yes", "no")</f>
        <v>no</v>
      </c>
      <c r="K1531" s="81" t="str">
        <f t="shared" si="171"/>
        <v>Z:\FAIR_Device_data\Experiment_AugSep_2023\Video_captures\FAIR-D4\Camera1\2023-09-02\FAIR-D4_2023-09-02_16-47-20.mp4</v>
      </c>
    </row>
    <row r="1532" spans="1:11" ht="14.25" customHeight="1" x14ac:dyDescent="0.25">
      <c r="A1532" s="5" t="str">
        <f t="shared" si="165"/>
        <v>FAIR-D4</v>
      </c>
      <c r="B1532" s="4">
        <f t="shared" si="166"/>
        <v>45171</v>
      </c>
      <c r="C1532" s="9">
        <f t="shared" si="167"/>
        <v>0.72895833333333337</v>
      </c>
      <c r="D1532" s="9">
        <f t="shared" si="168"/>
        <v>45171.728958333333</v>
      </c>
      <c r="E1532" s="9" t="str">
        <f t="shared" si="170"/>
        <v>2023-09-02</v>
      </c>
      <c r="F1532" s="10" t="s">
        <v>2975</v>
      </c>
      <c r="G1532" s="10" t="str">
        <f t="shared" si="169"/>
        <v>FAIR-D4_2023-09-02_17-29-42</v>
      </c>
      <c r="H1532" s="10">
        <v>10.927</v>
      </c>
      <c r="I1532" s="6">
        <v>17393148</v>
      </c>
      <c r="J1532" s="6" t="str">
        <f>IF(OR(COUNTIF(Monitoring!E:E, G1532) &gt; 0, COUNTIF(Monitoring!H:H, G1532) &gt; 0), "yes", "no")</f>
        <v>no</v>
      </c>
      <c r="K1532" s="81" t="str">
        <f t="shared" si="171"/>
        <v>Z:\FAIR_Device_data\Experiment_AugSep_2023\Video_captures\FAIR-D4\Camera1\2023-09-02\FAIR-D4_2023-09-02_17-29-42.mp4</v>
      </c>
    </row>
    <row r="1533" spans="1:11" ht="14.25" customHeight="1" x14ac:dyDescent="0.25">
      <c r="A1533" s="5" t="str">
        <f t="shared" si="165"/>
        <v>FAIR-D4</v>
      </c>
      <c r="B1533" s="4">
        <f t="shared" si="166"/>
        <v>45171</v>
      </c>
      <c r="C1533" s="9">
        <f t="shared" si="167"/>
        <v>0.74732638888888892</v>
      </c>
      <c r="D1533" s="9">
        <f t="shared" si="168"/>
        <v>45171.74732638889</v>
      </c>
      <c r="E1533" s="9" t="str">
        <f t="shared" si="170"/>
        <v>2023-09-02</v>
      </c>
      <c r="F1533" s="10" t="s">
        <v>2976</v>
      </c>
      <c r="G1533" s="10" t="str">
        <f t="shared" si="169"/>
        <v>FAIR-D4_2023-09-02_17-56-09</v>
      </c>
      <c r="H1533" s="10">
        <v>13.191000000000001</v>
      </c>
      <c r="I1533" s="6">
        <v>22450872</v>
      </c>
      <c r="J1533" s="6" t="str">
        <f>IF(OR(COUNTIF(Monitoring!E:E, G1533) &gt; 0, COUNTIF(Monitoring!H:H, G1533) &gt; 0), "yes", "no")</f>
        <v>yes</v>
      </c>
      <c r="K1533" s="81" t="str">
        <f t="shared" si="171"/>
        <v>Z:\FAIR_Device_data\Experiment_AugSep_2023\Video_captures\FAIR-D4\Camera1\2023-09-02\FAIR-D4_2023-09-02_17-56-09.mp4</v>
      </c>
    </row>
    <row r="1534" spans="1:11" ht="14.25" customHeight="1" x14ac:dyDescent="0.25">
      <c r="A1534" s="5" t="str">
        <f t="shared" si="165"/>
        <v>FAIR-D4</v>
      </c>
      <c r="B1534" s="4">
        <f t="shared" si="166"/>
        <v>45171</v>
      </c>
      <c r="C1534" s="9">
        <f t="shared" si="167"/>
        <v>0.74781249999999999</v>
      </c>
      <c r="D1534" s="9">
        <f t="shared" si="168"/>
        <v>45171.747812499998</v>
      </c>
      <c r="E1534" s="9" t="str">
        <f t="shared" si="170"/>
        <v>2023-09-02</v>
      </c>
      <c r="F1534" s="10" t="s">
        <v>2977</v>
      </c>
      <c r="G1534" s="10" t="str">
        <f t="shared" si="169"/>
        <v>FAIR-D4_2023-09-02_17-56-51</v>
      </c>
      <c r="H1534" s="10">
        <v>12.039</v>
      </c>
      <c r="I1534" s="6">
        <v>18109631</v>
      </c>
      <c r="J1534" s="6" t="str">
        <f>IF(OR(COUNTIF(Monitoring!E:E, G1534) &gt; 0, COUNTIF(Monitoring!H:H, G1534) &gt; 0), "yes", "no")</f>
        <v>no</v>
      </c>
      <c r="K1534" s="81" t="str">
        <f t="shared" si="171"/>
        <v>Z:\FAIR_Device_data\Experiment_AugSep_2023\Video_captures\FAIR-D4\Camera1\2023-09-02\FAIR-D4_2023-09-02_17-56-51.mp4</v>
      </c>
    </row>
    <row r="1535" spans="1:11" ht="14.25" customHeight="1" x14ac:dyDescent="0.25">
      <c r="A1535" s="5" t="str">
        <f t="shared" si="165"/>
        <v>FAIR-D4</v>
      </c>
      <c r="B1535" s="4">
        <f t="shared" si="166"/>
        <v>45172</v>
      </c>
      <c r="C1535" s="9">
        <f t="shared" si="167"/>
        <v>0.32340277777777776</v>
      </c>
      <c r="D1535" s="9">
        <f t="shared" si="168"/>
        <v>45172.32340277778</v>
      </c>
      <c r="E1535" s="9" t="str">
        <f t="shared" si="170"/>
        <v>2023-09-03</v>
      </c>
      <c r="F1535" s="10" t="s">
        <v>2978</v>
      </c>
      <c r="G1535" s="10" t="str">
        <f t="shared" si="169"/>
        <v>FAIR-D4_2023-09-03_07-45-42</v>
      </c>
      <c r="H1535" s="10">
        <v>39.792000000000002</v>
      </c>
      <c r="I1535" s="6">
        <v>65821804</v>
      </c>
      <c r="J1535" s="6" t="str">
        <f>IF(OR(COUNTIF(Monitoring!E:E, G1535) &gt; 0, COUNTIF(Monitoring!H:H, G1535) &gt; 0), "yes", "no")</f>
        <v>yes</v>
      </c>
      <c r="K1535" s="81" t="str">
        <f t="shared" si="171"/>
        <v>Z:\FAIR_Device_data\Experiment_AugSep_2023\Video_captures\FAIR-D4\Camera1\2023-09-03\FAIR-D4_2023-09-03_07-45-42.mp4</v>
      </c>
    </row>
    <row r="1536" spans="1:11" ht="14.25" customHeight="1" x14ac:dyDescent="0.25">
      <c r="A1536" s="5" t="str">
        <f t="shared" si="165"/>
        <v>FAIR-D4</v>
      </c>
      <c r="B1536" s="4">
        <f t="shared" si="166"/>
        <v>45172</v>
      </c>
      <c r="C1536" s="9">
        <f t="shared" si="167"/>
        <v>0.32508101851851851</v>
      </c>
      <c r="D1536" s="9">
        <f t="shared" si="168"/>
        <v>45172.32508101852</v>
      </c>
      <c r="E1536" s="9" t="str">
        <f t="shared" si="170"/>
        <v>2023-09-03</v>
      </c>
      <c r="F1536" s="10" t="s">
        <v>2979</v>
      </c>
      <c r="G1536" s="10" t="str">
        <f t="shared" si="169"/>
        <v>FAIR-D4_2023-09-03_07-48-07</v>
      </c>
      <c r="H1536" s="10">
        <v>82.608999999999995</v>
      </c>
      <c r="I1536" s="6">
        <v>157518606</v>
      </c>
      <c r="J1536" s="6" t="str">
        <f>IF(OR(COUNTIF(Monitoring!E:E, G1536) &gt; 0, COUNTIF(Monitoring!H:H, G1536) &gt; 0), "yes", "no")</f>
        <v>yes</v>
      </c>
      <c r="K1536" s="81" t="str">
        <f t="shared" si="171"/>
        <v>Z:\FAIR_Device_data\Experiment_AugSep_2023\Video_captures\FAIR-D4\Camera1\2023-09-03\FAIR-D4_2023-09-03_07-48-07.mp4</v>
      </c>
    </row>
    <row r="1537" spans="1:11" ht="14.25" customHeight="1" x14ac:dyDescent="0.25">
      <c r="A1537" s="5" t="str">
        <f t="shared" si="165"/>
        <v>FAIR-D4</v>
      </c>
      <c r="B1537" s="4">
        <f t="shared" si="166"/>
        <v>45172</v>
      </c>
      <c r="C1537" s="9">
        <f t="shared" si="167"/>
        <v>0.51657407407407407</v>
      </c>
      <c r="D1537" s="9">
        <f t="shared" si="168"/>
        <v>45172.516574074078</v>
      </c>
      <c r="E1537" s="9" t="str">
        <f t="shared" si="170"/>
        <v>2023-09-03</v>
      </c>
      <c r="F1537" s="10" t="s">
        <v>2980</v>
      </c>
      <c r="G1537" s="10" t="str">
        <f t="shared" si="169"/>
        <v>FAIR-D4_2023-09-03_12-23-52</v>
      </c>
      <c r="H1537" s="10">
        <v>56.433</v>
      </c>
      <c r="I1537" s="6">
        <v>99983780</v>
      </c>
      <c r="J1537" s="6" t="str">
        <f>IF(OR(COUNTIF(Monitoring!E:E, G1537) &gt; 0, COUNTIF(Monitoring!H:H, G1537) &gt; 0), "yes", "no")</f>
        <v>yes</v>
      </c>
      <c r="K1537" s="81" t="str">
        <f t="shared" si="171"/>
        <v>Z:\FAIR_Device_data\Experiment_AugSep_2023\Video_captures\FAIR-D4\Camera1\2023-09-03\FAIR-D4_2023-09-03_12-23-52.mp4</v>
      </c>
    </row>
    <row r="1538" spans="1:11" ht="14.25" customHeight="1" x14ac:dyDescent="0.25">
      <c r="A1538" s="5" t="str">
        <f t="shared" ref="A1538:A1601" si="172">+LEFT(G1538,7)</f>
        <v>FAIR-D4</v>
      </c>
      <c r="B1538" s="4">
        <f t="shared" ref="B1538:B1601" si="173">VALUE(MID(G1538,FIND("_",G1538)+1,10))</f>
        <v>45172</v>
      </c>
      <c r="C1538" s="9">
        <f t="shared" ref="C1538:C1601" si="174">IF(ISBLANK(G1538),"",TIME(LEFT(RIGHT(G1538,8),2),LEFT(RIGHT(G1538,5),2),RIGHT(G1538,2)))</f>
        <v>0.52465277777777775</v>
      </c>
      <c r="D1538" s="9">
        <f t="shared" ref="D1538:D1601" si="175">+B1538+C1538</f>
        <v>45172.524652777778</v>
      </c>
      <c r="E1538" s="9" t="str">
        <f t="shared" si="170"/>
        <v>2023-09-03</v>
      </c>
      <c r="F1538" s="10" t="s">
        <v>2981</v>
      </c>
      <c r="G1538" s="10" t="str">
        <f t="shared" ref="G1538:G1601" si="176">+LEFT(F1538,27)</f>
        <v>FAIR-D4_2023-09-03_12-35-30</v>
      </c>
      <c r="H1538" s="10">
        <v>74.855000000000004</v>
      </c>
      <c r="I1538" s="6">
        <v>131592292</v>
      </c>
      <c r="J1538" s="6" t="str">
        <f>IF(OR(COUNTIF(Monitoring!E:E, G1538) &gt; 0, COUNTIF(Monitoring!H:H, G1538) &gt; 0), "yes", "no")</f>
        <v>yes</v>
      </c>
      <c r="K1538" s="81" t="str">
        <f t="shared" si="171"/>
        <v>Z:\FAIR_Device_data\Experiment_AugSep_2023\Video_captures\FAIR-D4\Camera1\2023-09-03\FAIR-D4_2023-09-03_12-35-30.mp4</v>
      </c>
    </row>
    <row r="1539" spans="1:11" ht="14.25" customHeight="1" x14ac:dyDescent="0.25">
      <c r="A1539" s="5" t="str">
        <f t="shared" si="172"/>
        <v>FAIR-D4</v>
      </c>
      <c r="B1539" s="4">
        <f t="shared" si="173"/>
        <v>45172</v>
      </c>
      <c r="C1539" s="9">
        <f t="shared" si="174"/>
        <v>0.56466435185185182</v>
      </c>
      <c r="D1539" s="9">
        <f t="shared" si="175"/>
        <v>45172.564664351848</v>
      </c>
      <c r="E1539" s="9" t="str">
        <f t="shared" ref="E1539:E1602" si="177">+_xlfn.CONCAT(YEAR(B1539),"-",TEXT(MONTH(B1539),"00"),"-",TEXT(DAY(B1539),"00"))</f>
        <v>2023-09-03</v>
      </c>
      <c r="F1539" s="10" t="s">
        <v>2982</v>
      </c>
      <c r="G1539" s="10" t="str">
        <f t="shared" si="176"/>
        <v>FAIR-D4_2023-09-03_13-33-07</v>
      </c>
      <c r="H1539" s="10">
        <v>35.115000000000002</v>
      </c>
      <c r="I1539" s="6">
        <v>59283395</v>
      </c>
      <c r="J1539" s="6" t="str">
        <f>IF(OR(COUNTIF(Monitoring!E:E, G1539) &gt; 0, COUNTIF(Monitoring!H:H, G1539) &gt; 0), "yes", "no")</f>
        <v>yes</v>
      </c>
      <c r="K1539" s="81" t="str">
        <f t="shared" ref="K1539:K1602" si="178">HYPERLINK(_xlfn.CONCAT("Z:\FAIR_Device_data\Experiment_AugSep_2023","\","Video_captures","\",A1539,"\","Camera1","\",E1539,"\",F1539))</f>
        <v>Z:\FAIR_Device_data\Experiment_AugSep_2023\Video_captures\FAIR-D4\Camera1\2023-09-03\FAIR-D4_2023-09-03_13-33-07.mp4</v>
      </c>
    </row>
    <row r="1540" spans="1:11" ht="14.25" customHeight="1" x14ac:dyDescent="0.25">
      <c r="A1540" s="5" t="str">
        <f t="shared" si="172"/>
        <v>FAIR-D4</v>
      </c>
      <c r="B1540" s="4">
        <f t="shared" si="173"/>
        <v>45172</v>
      </c>
      <c r="C1540" s="9">
        <f t="shared" si="174"/>
        <v>0.61578703703703708</v>
      </c>
      <c r="D1540" s="9">
        <f t="shared" si="175"/>
        <v>45172.615787037037</v>
      </c>
      <c r="E1540" s="9" t="str">
        <f t="shared" si="177"/>
        <v>2023-09-03</v>
      </c>
      <c r="F1540" s="10" t="s">
        <v>2983</v>
      </c>
      <c r="G1540" s="10" t="str">
        <f t="shared" si="176"/>
        <v>FAIR-D4_2023-09-03_14-46-44</v>
      </c>
      <c r="H1540" s="10">
        <v>25.814</v>
      </c>
      <c r="I1540" s="6">
        <v>46962148</v>
      </c>
      <c r="J1540" s="6" t="str">
        <f>IF(OR(COUNTIF(Monitoring!E:E, G1540) &gt; 0, COUNTIF(Monitoring!H:H, G1540) &gt; 0), "yes", "no")</f>
        <v>no</v>
      </c>
      <c r="K1540" s="81" t="str">
        <f t="shared" si="178"/>
        <v>Z:\FAIR_Device_data\Experiment_AugSep_2023\Video_captures\FAIR-D4\Camera1\2023-09-03\FAIR-D4_2023-09-03_14-46-44.mp4</v>
      </c>
    </row>
    <row r="1541" spans="1:11" ht="14.25" customHeight="1" x14ac:dyDescent="0.25">
      <c r="A1541" s="5" t="str">
        <f t="shared" si="172"/>
        <v>FAIR-D4</v>
      </c>
      <c r="B1541" s="4">
        <f t="shared" si="173"/>
        <v>45172</v>
      </c>
      <c r="C1541" s="9">
        <f t="shared" si="174"/>
        <v>0.61723379629629627</v>
      </c>
      <c r="D1541" s="9">
        <f t="shared" si="175"/>
        <v>45172.6172337963</v>
      </c>
      <c r="E1541" s="9" t="str">
        <f t="shared" si="177"/>
        <v>2023-09-03</v>
      </c>
      <c r="F1541" s="10" t="s">
        <v>2984</v>
      </c>
      <c r="G1541" s="10" t="str">
        <f t="shared" si="176"/>
        <v>FAIR-D4_2023-09-03_14-48-49</v>
      </c>
      <c r="H1541" s="10">
        <v>37.668999999999997</v>
      </c>
      <c r="I1541" s="6">
        <v>67079983</v>
      </c>
      <c r="J1541" s="6" t="str">
        <f>IF(OR(COUNTIF(Monitoring!E:E, G1541) &gt; 0, COUNTIF(Monitoring!H:H, G1541) &gt; 0), "yes", "no")</f>
        <v>no</v>
      </c>
      <c r="K1541" s="81" t="str">
        <f t="shared" si="178"/>
        <v>Z:\FAIR_Device_data\Experiment_AugSep_2023\Video_captures\FAIR-D4\Camera1\2023-09-03\FAIR-D4_2023-09-03_14-48-49.mp4</v>
      </c>
    </row>
    <row r="1542" spans="1:11" ht="14.25" customHeight="1" x14ac:dyDescent="0.25">
      <c r="A1542" s="5" t="str">
        <f t="shared" si="172"/>
        <v>FAIR-D4</v>
      </c>
      <c r="B1542" s="4">
        <f t="shared" si="173"/>
        <v>45172</v>
      </c>
      <c r="C1542" s="9">
        <f t="shared" si="174"/>
        <v>0.61818287037037034</v>
      </c>
      <c r="D1542" s="9">
        <f t="shared" si="175"/>
        <v>45172.61818287037</v>
      </c>
      <c r="E1542" s="9" t="str">
        <f t="shared" si="177"/>
        <v>2023-09-03</v>
      </c>
      <c r="F1542" s="10" t="s">
        <v>2985</v>
      </c>
      <c r="G1542" s="10" t="str">
        <f t="shared" si="176"/>
        <v>FAIR-D4_2023-09-03_14-50-11</v>
      </c>
      <c r="H1542" s="10">
        <v>64.352000000000004</v>
      </c>
      <c r="I1542" s="6">
        <v>121426859</v>
      </c>
      <c r="J1542" s="6" t="str">
        <f>IF(OR(COUNTIF(Monitoring!E:E, G1542) &gt; 0, COUNTIF(Monitoring!H:H, G1542) &gt; 0), "yes", "no")</f>
        <v>no</v>
      </c>
      <c r="K1542" s="81" t="str">
        <f t="shared" si="178"/>
        <v>Z:\FAIR_Device_data\Experiment_AugSep_2023\Video_captures\FAIR-D4\Camera1\2023-09-03\FAIR-D4_2023-09-03_14-50-11.mp4</v>
      </c>
    </row>
    <row r="1543" spans="1:11" ht="14.25" customHeight="1" x14ac:dyDescent="0.25">
      <c r="A1543" s="5" t="str">
        <f t="shared" si="172"/>
        <v>FAIR-D4</v>
      </c>
      <c r="B1543" s="4">
        <f t="shared" si="173"/>
        <v>45172</v>
      </c>
      <c r="C1543" s="9">
        <f t="shared" si="174"/>
        <v>0.62138888888888888</v>
      </c>
      <c r="D1543" s="9">
        <f t="shared" si="175"/>
        <v>45172.621388888889</v>
      </c>
      <c r="E1543" s="9" t="str">
        <f t="shared" si="177"/>
        <v>2023-09-03</v>
      </c>
      <c r="F1543" s="10" t="s">
        <v>2986</v>
      </c>
      <c r="G1543" s="10" t="str">
        <f t="shared" si="176"/>
        <v>FAIR-D4_2023-09-03_14-54-48</v>
      </c>
      <c r="H1543" s="10">
        <v>26.327000000000002</v>
      </c>
      <c r="I1543" s="6">
        <v>49254941</v>
      </c>
      <c r="J1543" s="6" t="str">
        <f>IF(OR(COUNTIF(Monitoring!E:E, G1543) &gt; 0, COUNTIF(Monitoring!H:H, G1543) &gt; 0), "yes", "no")</f>
        <v>no</v>
      </c>
      <c r="K1543" s="81" t="str">
        <f t="shared" si="178"/>
        <v>Z:\FAIR_Device_data\Experiment_AugSep_2023\Video_captures\FAIR-D4\Camera1\2023-09-03\FAIR-D4_2023-09-03_14-54-48.mp4</v>
      </c>
    </row>
    <row r="1544" spans="1:11" ht="14.25" customHeight="1" x14ac:dyDescent="0.25">
      <c r="A1544" s="5" t="str">
        <f t="shared" si="172"/>
        <v>FAIR-D4</v>
      </c>
      <c r="B1544" s="4">
        <f t="shared" si="173"/>
        <v>45172</v>
      </c>
      <c r="C1544" s="9">
        <f t="shared" si="174"/>
        <v>0.62237268518518518</v>
      </c>
      <c r="D1544" s="9">
        <f t="shared" si="175"/>
        <v>45172.622372685182</v>
      </c>
      <c r="E1544" s="9" t="str">
        <f t="shared" si="177"/>
        <v>2023-09-03</v>
      </c>
      <c r="F1544" s="10" t="s">
        <v>2987</v>
      </c>
      <c r="G1544" s="10" t="str">
        <f t="shared" si="176"/>
        <v>FAIR-D4_2023-09-03_14-56-13</v>
      </c>
      <c r="H1544" s="10">
        <v>103.327</v>
      </c>
      <c r="I1544" s="6">
        <v>200476085</v>
      </c>
      <c r="J1544" s="6" t="str">
        <f>IF(OR(COUNTIF(Monitoring!E:E, G1544) &gt; 0, COUNTIF(Monitoring!H:H, G1544) &gt; 0), "yes", "no")</f>
        <v>yes</v>
      </c>
      <c r="K1544" s="81" t="str">
        <f t="shared" si="178"/>
        <v>Z:\FAIR_Device_data\Experiment_AugSep_2023\Video_captures\FAIR-D4\Camera1\2023-09-03\FAIR-D4_2023-09-03_14-56-13.mp4</v>
      </c>
    </row>
    <row r="1545" spans="1:11" ht="14.25" customHeight="1" x14ac:dyDescent="0.25">
      <c r="A1545" s="5" t="str">
        <f t="shared" si="172"/>
        <v>FAIR-D4</v>
      </c>
      <c r="B1545" s="4">
        <f t="shared" si="173"/>
        <v>45172</v>
      </c>
      <c r="C1545" s="9">
        <f t="shared" si="174"/>
        <v>0.62532407407407409</v>
      </c>
      <c r="D1545" s="9">
        <f t="shared" si="175"/>
        <v>45172.625324074077</v>
      </c>
      <c r="E1545" s="9" t="str">
        <f t="shared" si="177"/>
        <v>2023-09-03</v>
      </c>
      <c r="F1545" s="10" t="s">
        <v>2988</v>
      </c>
      <c r="G1545" s="10" t="str">
        <f t="shared" si="176"/>
        <v>FAIR-D4_2023-09-03_15-00-28</v>
      </c>
      <c r="H1545" s="10">
        <v>10.683999999999999</v>
      </c>
      <c r="I1545" s="6">
        <v>17235319</v>
      </c>
      <c r="J1545" s="6" t="str">
        <f>IF(OR(COUNTIF(Monitoring!E:E, G1545) &gt; 0, COUNTIF(Monitoring!H:H, G1545) &gt; 0), "yes", "no")</f>
        <v>no</v>
      </c>
      <c r="K1545" s="81" t="str">
        <f t="shared" si="178"/>
        <v>Z:\FAIR_Device_data\Experiment_AugSep_2023\Video_captures\FAIR-D4\Camera1\2023-09-03\FAIR-D4_2023-09-03_15-00-28.mp4</v>
      </c>
    </row>
    <row r="1546" spans="1:11" ht="14.25" customHeight="1" x14ac:dyDescent="0.25">
      <c r="A1546" s="5" t="str">
        <f t="shared" si="172"/>
        <v>FAIR-D4</v>
      </c>
      <c r="B1546" s="4">
        <f t="shared" si="173"/>
        <v>45172</v>
      </c>
      <c r="C1546" s="9">
        <f t="shared" si="174"/>
        <v>0.63728009259259255</v>
      </c>
      <c r="D1546" s="9">
        <f t="shared" si="175"/>
        <v>45172.637280092589</v>
      </c>
      <c r="E1546" s="9" t="str">
        <f t="shared" si="177"/>
        <v>2023-09-03</v>
      </c>
      <c r="F1546" s="10" t="s">
        <v>2989</v>
      </c>
      <c r="G1546" s="10" t="str">
        <f t="shared" si="176"/>
        <v>FAIR-D4_2023-09-03_15-17-41</v>
      </c>
      <c r="H1546" s="10">
        <v>42.798999999999999</v>
      </c>
      <c r="I1546" s="6">
        <v>72813245</v>
      </c>
      <c r="J1546" s="6" t="str">
        <f>IF(OR(COUNTIF(Monitoring!E:E, G1546) &gt; 0, COUNTIF(Monitoring!H:H, G1546) &gt; 0), "yes", "no")</f>
        <v>no</v>
      </c>
      <c r="K1546" s="81" t="str">
        <f t="shared" si="178"/>
        <v>Z:\FAIR_Device_data\Experiment_AugSep_2023\Video_captures\FAIR-D4\Camera1\2023-09-03\FAIR-D4_2023-09-03_15-17-41.mp4</v>
      </c>
    </row>
    <row r="1547" spans="1:11" ht="14.25" customHeight="1" x14ac:dyDescent="0.25">
      <c r="A1547" s="5" t="str">
        <f t="shared" si="172"/>
        <v>FAIR-D4</v>
      </c>
      <c r="B1547" s="4">
        <f t="shared" si="173"/>
        <v>45172</v>
      </c>
      <c r="C1547" s="9">
        <f t="shared" si="174"/>
        <v>0.6576157407407407</v>
      </c>
      <c r="D1547" s="9">
        <f t="shared" si="175"/>
        <v>45172.65761574074</v>
      </c>
      <c r="E1547" s="9" t="str">
        <f t="shared" si="177"/>
        <v>2023-09-03</v>
      </c>
      <c r="F1547" s="10" t="s">
        <v>2990</v>
      </c>
      <c r="G1547" s="10" t="str">
        <f t="shared" si="176"/>
        <v>FAIR-D4_2023-09-03_15-46-58</v>
      </c>
      <c r="H1547" s="10">
        <v>68.150000000000006</v>
      </c>
      <c r="I1547" s="6">
        <v>127499874</v>
      </c>
      <c r="J1547" s="6" t="str">
        <f>IF(OR(COUNTIF(Monitoring!E:E, G1547) &gt; 0, COUNTIF(Monitoring!H:H, G1547) &gt; 0), "yes", "no")</f>
        <v>yes</v>
      </c>
      <c r="K1547" s="81" t="str">
        <f t="shared" si="178"/>
        <v>Z:\FAIR_Device_data\Experiment_AugSep_2023\Video_captures\FAIR-D4\Camera1\2023-09-03\FAIR-D4_2023-09-03_15-46-58.mp4</v>
      </c>
    </row>
    <row r="1548" spans="1:11" ht="14.25" customHeight="1" x14ac:dyDescent="0.25">
      <c r="A1548" s="5" t="str">
        <f t="shared" si="172"/>
        <v>FAIR-D4</v>
      </c>
      <c r="B1548" s="4">
        <f t="shared" si="173"/>
        <v>45172</v>
      </c>
      <c r="C1548" s="9">
        <f t="shared" si="174"/>
        <v>0.65932870370370367</v>
      </c>
      <c r="D1548" s="9">
        <f t="shared" si="175"/>
        <v>45172.659328703703</v>
      </c>
      <c r="E1548" s="9" t="str">
        <f t="shared" si="177"/>
        <v>2023-09-03</v>
      </c>
      <c r="F1548" s="10" t="s">
        <v>2991</v>
      </c>
      <c r="G1548" s="10" t="str">
        <f t="shared" si="176"/>
        <v>FAIR-D4_2023-09-03_15-49-26</v>
      </c>
      <c r="H1548" s="10">
        <v>11.263999999999999</v>
      </c>
      <c r="I1548" s="6">
        <v>18488229</v>
      </c>
      <c r="J1548" s="6" t="str">
        <f>IF(OR(COUNTIF(Monitoring!E:E, G1548) &gt; 0, COUNTIF(Monitoring!H:H, G1548) &gt; 0), "yes", "no")</f>
        <v>yes</v>
      </c>
      <c r="K1548" s="81" t="str">
        <f t="shared" si="178"/>
        <v>Z:\FAIR_Device_data\Experiment_AugSep_2023\Video_captures\FAIR-D4\Camera1\2023-09-03\FAIR-D4_2023-09-03_15-49-26.mp4</v>
      </c>
    </row>
    <row r="1549" spans="1:11" ht="14.25" customHeight="1" x14ac:dyDescent="0.25">
      <c r="A1549" s="5" t="str">
        <f t="shared" si="172"/>
        <v>FAIR-D4</v>
      </c>
      <c r="B1549" s="4">
        <f t="shared" si="173"/>
        <v>45172</v>
      </c>
      <c r="C1549" s="9">
        <f t="shared" si="174"/>
        <v>0.66</v>
      </c>
      <c r="D1549" s="9">
        <f t="shared" si="175"/>
        <v>45172.66</v>
      </c>
      <c r="E1549" s="9" t="str">
        <f t="shared" si="177"/>
        <v>2023-09-03</v>
      </c>
      <c r="F1549" s="10" t="s">
        <v>2992</v>
      </c>
      <c r="G1549" s="10" t="str">
        <f t="shared" si="176"/>
        <v>FAIR-D4_2023-09-03_15-50-24</v>
      </c>
      <c r="H1549" s="10">
        <v>10.986000000000001</v>
      </c>
      <c r="I1549" s="6">
        <v>18644460</v>
      </c>
      <c r="J1549" s="6" t="str">
        <f>IF(OR(COUNTIF(Monitoring!E:E, G1549) &gt; 0, COUNTIF(Monitoring!H:H, G1549) &gt; 0), "yes", "no")</f>
        <v>no</v>
      </c>
      <c r="K1549" s="81" t="str">
        <f t="shared" si="178"/>
        <v>Z:\FAIR_Device_data\Experiment_AugSep_2023\Video_captures\FAIR-D4\Camera1\2023-09-03\FAIR-D4_2023-09-03_15-50-24.mp4</v>
      </c>
    </row>
    <row r="1550" spans="1:11" ht="14.25" customHeight="1" x14ac:dyDescent="0.25">
      <c r="A1550" s="5" t="str">
        <f t="shared" si="172"/>
        <v>FAIR-D4</v>
      </c>
      <c r="B1550" s="4">
        <f t="shared" si="173"/>
        <v>45172</v>
      </c>
      <c r="C1550" s="9">
        <f t="shared" si="174"/>
        <v>0.66074074074074074</v>
      </c>
      <c r="D1550" s="9">
        <f t="shared" si="175"/>
        <v>45172.660740740743</v>
      </c>
      <c r="E1550" s="9" t="str">
        <f t="shared" si="177"/>
        <v>2023-09-03</v>
      </c>
      <c r="F1550" s="10" t="s">
        <v>2993</v>
      </c>
      <c r="G1550" s="10" t="str">
        <f t="shared" si="176"/>
        <v>FAIR-D4_2023-09-03_15-51-28</v>
      </c>
      <c r="H1550" s="10">
        <v>19.971</v>
      </c>
      <c r="I1550" s="6">
        <v>36009664</v>
      </c>
      <c r="J1550" s="6" t="str">
        <f>IF(OR(COUNTIF(Monitoring!E:E, G1550) &gt; 0, COUNTIF(Monitoring!H:H, G1550) &gt; 0), "yes", "no")</f>
        <v>yes</v>
      </c>
      <c r="K1550" s="81" t="str">
        <f t="shared" si="178"/>
        <v>Z:\FAIR_Device_data\Experiment_AugSep_2023\Video_captures\FAIR-D4\Camera1\2023-09-03\FAIR-D4_2023-09-03_15-51-28.mp4</v>
      </c>
    </row>
    <row r="1551" spans="1:11" ht="14.25" customHeight="1" x14ac:dyDescent="0.25">
      <c r="A1551" s="5" t="str">
        <f t="shared" si="172"/>
        <v>FAIR-D4</v>
      </c>
      <c r="B1551" s="4">
        <f t="shared" si="173"/>
        <v>45172</v>
      </c>
      <c r="C1551" s="9">
        <f t="shared" si="174"/>
        <v>0.67231481481481481</v>
      </c>
      <c r="D1551" s="9">
        <f t="shared" si="175"/>
        <v>45172.672314814816</v>
      </c>
      <c r="E1551" s="9" t="str">
        <f t="shared" si="177"/>
        <v>2023-09-03</v>
      </c>
      <c r="F1551" s="10" t="s">
        <v>2994</v>
      </c>
      <c r="G1551" s="10" t="str">
        <f t="shared" si="176"/>
        <v>FAIR-D4_2023-09-03_16-08-08</v>
      </c>
      <c r="H1551" s="10">
        <v>26.172999999999998</v>
      </c>
      <c r="I1551" s="6">
        <v>42759381</v>
      </c>
      <c r="J1551" s="6" t="str">
        <f>IF(OR(COUNTIF(Monitoring!E:E, G1551) &gt; 0, COUNTIF(Monitoring!H:H, G1551) &gt; 0), "yes", "no")</f>
        <v>yes</v>
      </c>
      <c r="K1551" s="81" t="str">
        <f t="shared" si="178"/>
        <v>Z:\FAIR_Device_data\Experiment_AugSep_2023\Video_captures\FAIR-D4\Camera1\2023-09-03\FAIR-D4_2023-09-03_16-08-08.mp4</v>
      </c>
    </row>
    <row r="1552" spans="1:11" ht="14.25" customHeight="1" x14ac:dyDescent="0.25">
      <c r="A1552" s="5" t="str">
        <f t="shared" si="172"/>
        <v>FAIR-D4</v>
      </c>
      <c r="B1552" s="4">
        <f t="shared" si="173"/>
        <v>45172</v>
      </c>
      <c r="C1552" s="9">
        <f t="shared" si="174"/>
        <v>0.67491898148148144</v>
      </c>
      <c r="D1552" s="9">
        <f t="shared" si="175"/>
        <v>45172.67491898148</v>
      </c>
      <c r="E1552" s="9" t="str">
        <f t="shared" si="177"/>
        <v>2023-09-03</v>
      </c>
      <c r="F1552" s="10" t="s">
        <v>2995</v>
      </c>
      <c r="G1552" s="10" t="str">
        <f t="shared" si="176"/>
        <v>FAIR-D4_2023-09-03_16-11-53</v>
      </c>
      <c r="H1552" s="10">
        <v>32.448999999999998</v>
      </c>
      <c r="I1552" s="6">
        <v>52611233</v>
      </c>
      <c r="J1552" s="6" t="str">
        <f>IF(OR(COUNTIF(Monitoring!E:E, G1552) &gt; 0, COUNTIF(Monitoring!H:H, G1552) &gt; 0), "yes", "no")</f>
        <v>yes</v>
      </c>
      <c r="K1552" s="81" t="str">
        <f t="shared" si="178"/>
        <v>Z:\FAIR_Device_data\Experiment_AugSep_2023\Video_captures\FAIR-D4\Camera1\2023-09-03\FAIR-D4_2023-09-03_16-11-53.mp4</v>
      </c>
    </row>
    <row r="1553" spans="1:11" ht="14.25" customHeight="1" x14ac:dyDescent="0.25">
      <c r="A1553" s="5" t="str">
        <f t="shared" si="172"/>
        <v>FAIR-D4</v>
      </c>
      <c r="B1553" s="4">
        <f t="shared" si="173"/>
        <v>45173</v>
      </c>
      <c r="C1553" s="9">
        <f t="shared" si="174"/>
        <v>0.29836805555555557</v>
      </c>
      <c r="D1553" s="9">
        <f t="shared" si="175"/>
        <v>45173.298368055555</v>
      </c>
      <c r="E1553" s="9" t="str">
        <f t="shared" si="177"/>
        <v>2023-09-04</v>
      </c>
      <c r="F1553" s="10" t="s">
        <v>2996</v>
      </c>
      <c r="G1553" s="10" t="str">
        <f t="shared" si="176"/>
        <v>FAIR-D4_2023-09-04_07-09-39</v>
      </c>
      <c r="H1553" s="10">
        <v>62.064999999999998</v>
      </c>
      <c r="I1553" s="6">
        <v>106494504</v>
      </c>
      <c r="J1553" s="6" t="str">
        <f>IF(OR(COUNTIF(Monitoring!E:E, G1553) &gt; 0, COUNTIF(Monitoring!H:H, G1553) &gt; 0), "yes", "no")</f>
        <v>yes</v>
      </c>
      <c r="K1553" s="81" t="str">
        <f t="shared" si="178"/>
        <v>Z:\FAIR_Device_data\Experiment_AugSep_2023\Video_captures\FAIR-D4\Camera1\2023-09-04\FAIR-D4_2023-09-04_07-09-39.mp4</v>
      </c>
    </row>
    <row r="1554" spans="1:11" ht="14.25" customHeight="1" x14ac:dyDescent="0.25">
      <c r="A1554" s="5" t="str">
        <f t="shared" si="172"/>
        <v>FAIR-D4</v>
      </c>
      <c r="B1554" s="4">
        <f t="shared" si="173"/>
        <v>45173</v>
      </c>
      <c r="C1554" s="9">
        <f t="shared" si="174"/>
        <v>0.30121527777777779</v>
      </c>
      <c r="D1554" s="9">
        <f t="shared" si="175"/>
        <v>45173.301215277781</v>
      </c>
      <c r="E1554" s="9" t="str">
        <f t="shared" si="177"/>
        <v>2023-09-04</v>
      </c>
      <c r="F1554" s="10" t="s">
        <v>2997</v>
      </c>
      <c r="G1554" s="10" t="str">
        <f t="shared" si="176"/>
        <v>FAIR-D4_2023-09-04_07-13-45</v>
      </c>
      <c r="H1554" s="10">
        <v>37.811</v>
      </c>
      <c r="I1554" s="6">
        <v>67936170</v>
      </c>
      <c r="J1554" s="6" t="str">
        <f>IF(OR(COUNTIF(Monitoring!E:E, G1554) &gt; 0, COUNTIF(Monitoring!H:H, G1554) &gt; 0), "yes", "no")</f>
        <v>no</v>
      </c>
      <c r="K1554" s="81" t="str">
        <f t="shared" si="178"/>
        <v>Z:\FAIR_Device_data\Experiment_AugSep_2023\Video_captures\FAIR-D4\Camera1\2023-09-04\FAIR-D4_2023-09-04_07-13-45.mp4</v>
      </c>
    </row>
    <row r="1555" spans="1:11" ht="14.25" customHeight="1" x14ac:dyDescent="0.25">
      <c r="A1555" s="5" t="str">
        <f t="shared" si="172"/>
        <v>FAIR-D4</v>
      </c>
      <c r="B1555" s="4">
        <f t="shared" si="173"/>
        <v>45173</v>
      </c>
      <c r="C1555" s="9">
        <f t="shared" si="174"/>
        <v>0.30207175925925928</v>
      </c>
      <c r="D1555" s="9">
        <f t="shared" si="175"/>
        <v>45173.302071759259</v>
      </c>
      <c r="E1555" s="9" t="str">
        <f t="shared" si="177"/>
        <v>2023-09-04</v>
      </c>
      <c r="F1555" s="10" t="s">
        <v>2998</v>
      </c>
      <c r="G1555" s="10" t="str">
        <f t="shared" si="176"/>
        <v>FAIR-D4_2023-09-04_07-14-59</v>
      </c>
      <c r="H1555" s="10">
        <v>51.499000000000002</v>
      </c>
      <c r="I1555" s="6">
        <v>92879992</v>
      </c>
      <c r="J1555" s="6" t="str">
        <f>IF(OR(COUNTIF(Monitoring!E:E, G1555) &gt; 0, COUNTIF(Monitoring!H:H, G1555) &gt; 0), "yes", "no")</f>
        <v>no</v>
      </c>
      <c r="K1555" s="81" t="str">
        <f t="shared" si="178"/>
        <v>Z:\FAIR_Device_data\Experiment_AugSep_2023\Video_captures\FAIR-D4\Camera1\2023-09-04\FAIR-D4_2023-09-04_07-14-59.mp4</v>
      </c>
    </row>
    <row r="1556" spans="1:11" ht="14.25" customHeight="1" x14ac:dyDescent="0.25">
      <c r="A1556" s="5" t="str">
        <f t="shared" si="172"/>
        <v>FAIR-D4</v>
      </c>
      <c r="B1556" s="4">
        <f t="shared" si="173"/>
        <v>45173</v>
      </c>
      <c r="C1556" s="9">
        <f t="shared" si="174"/>
        <v>0.30520833333333336</v>
      </c>
      <c r="D1556" s="9">
        <f t="shared" si="175"/>
        <v>45173.305208333331</v>
      </c>
      <c r="E1556" s="9" t="str">
        <f t="shared" si="177"/>
        <v>2023-09-04</v>
      </c>
      <c r="F1556" s="10" t="s">
        <v>2999</v>
      </c>
      <c r="G1556" s="10" t="str">
        <f t="shared" si="176"/>
        <v>FAIR-D4_2023-09-04_07-19-30</v>
      </c>
      <c r="H1556" s="10">
        <v>85.454999999999998</v>
      </c>
      <c r="I1556" s="6">
        <v>152586361</v>
      </c>
      <c r="J1556" s="6" t="str">
        <f>IF(OR(COUNTIF(Monitoring!E:E, G1556) &gt; 0, COUNTIF(Monitoring!H:H, G1556) &gt; 0), "yes", "no")</f>
        <v>no</v>
      </c>
      <c r="K1556" s="81" t="str">
        <f t="shared" si="178"/>
        <v>Z:\FAIR_Device_data\Experiment_AugSep_2023\Video_captures\FAIR-D4\Camera1\2023-09-04\FAIR-D4_2023-09-04_07-19-30.mp4</v>
      </c>
    </row>
    <row r="1557" spans="1:11" ht="14.25" customHeight="1" x14ac:dyDescent="0.25">
      <c r="A1557" s="5" t="str">
        <f t="shared" si="172"/>
        <v>FAIR-D4</v>
      </c>
      <c r="B1557" s="4">
        <f t="shared" si="173"/>
        <v>45173</v>
      </c>
      <c r="C1557" s="9">
        <f t="shared" si="174"/>
        <v>0.30800925925925926</v>
      </c>
      <c r="D1557" s="9">
        <f t="shared" si="175"/>
        <v>45173.308009259257</v>
      </c>
      <c r="E1557" s="9" t="str">
        <f t="shared" si="177"/>
        <v>2023-09-04</v>
      </c>
      <c r="F1557" s="10" t="s">
        <v>3000</v>
      </c>
      <c r="G1557" s="10" t="str">
        <f t="shared" si="176"/>
        <v>FAIR-D4_2023-09-04_07-23-32</v>
      </c>
      <c r="H1557" s="10">
        <v>60.848999999999997</v>
      </c>
      <c r="I1557" s="6">
        <v>105994287</v>
      </c>
      <c r="J1557" s="6" t="str">
        <f>IF(OR(COUNTIF(Monitoring!E:E, G1557) &gt; 0, COUNTIF(Monitoring!H:H, G1557) &gt; 0), "yes", "no")</f>
        <v>no</v>
      </c>
      <c r="K1557" s="81" t="str">
        <f t="shared" si="178"/>
        <v>Z:\FAIR_Device_data\Experiment_AugSep_2023\Video_captures\FAIR-D4\Camera1\2023-09-04\FAIR-D4_2023-09-04_07-23-32.mp4</v>
      </c>
    </row>
    <row r="1558" spans="1:11" ht="14.25" customHeight="1" x14ac:dyDescent="0.25">
      <c r="A1558" s="5" t="str">
        <f t="shared" si="172"/>
        <v>FAIR-D4</v>
      </c>
      <c r="B1558" s="4">
        <f t="shared" si="173"/>
        <v>45173</v>
      </c>
      <c r="C1558" s="9">
        <f t="shared" si="174"/>
        <v>0.30928240740740742</v>
      </c>
      <c r="D1558" s="9">
        <f t="shared" si="175"/>
        <v>45173.309282407405</v>
      </c>
      <c r="E1558" s="9" t="str">
        <f t="shared" si="177"/>
        <v>2023-09-04</v>
      </c>
      <c r="F1558" s="10" t="s">
        <v>3001</v>
      </c>
      <c r="G1558" s="10" t="str">
        <f t="shared" si="176"/>
        <v>FAIR-D4_2023-09-04_07-25-22</v>
      </c>
      <c r="H1558" s="10">
        <v>62.298999999999999</v>
      </c>
      <c r="I1558" s="6">
        <v>114061359</v>
      </c>
      <c r="J1558" s="6" t="str">
        <f>IF(OR(COUNTIF(Monitoring!E:E, G1558) &gt; 0, COUNTIF(Monitoring!H:H, G1558) &gt; 0), "yes", "no")</f>
        <v>no</v>
      </c>
      <c r="K1558" s="81" t="str">
        <f t="shared" si="178"/>
        <v>Z:\FAIR_Device_data\Experiment_AugSep_2023\Video_captures\FAIR-D4\Camera1\2023-09-04\FAIR-D4_2023-09-04_07-25-22.mp4</v>
      </c>
    </row>
    <row r="1559" spans="1:11" ht="14.25" customHeight="1" x14ac:dyDescent="0.25">
      <c r="A1559" s="5" t="str">
        <f t="shared" si="172"/>
        <v>FAIR-D4</v>
      </c>
      <c r="B1559" s="4">
        <f t="shared" si="173"/>
        <v>45173</v>
      </c>
      <c r="C1559" s="9">
        <f t="shared" si="174"/>
        <v>0.31085648148148148</v>
      </c>
      <c r="D1559" s="9">
        <f t="shared" si="175"/>
        <v>45173.310856481483</v>
      </c>
      <c r="E1559" s="9" t="str">
        <f t="shared" si="177"/>
        <v>2023-09-04</v>
      </c>
      <c r="F1559" s="10" t="s">
        <v>3002</v>
      </c>
      <c r="G1559" s="10" t="str">
        <f t="shared" si="176"/>
        <v>FAIR-D4_2023-09-04_07-27-38</v>
      </c>
      <c r="H1559" s="10">
        <v>16.759</v>
      </c>
      <c r="I1559" s="6">
        <v>28573352</v>
      </c>
      <c r="J1559" s="6" t="str">
        <f>IF(OR(COUNTIF(Monitoring!E:E, G1559) &gt; 0, COUNTIF(Monitoring!H:H, G1559) &gt; 0), "yes", "no")</f>
        <v>no</v>
      </c>
      <c r="K1559" s="81" t="str">
        <f t="shared" si="178"/>
        <v>Z:\FAIR_Device_data\Experiment_AugSep_2023\Video_captures\FAIR-D4\Camera1\2023-09-04\FAIR-D4_2023-09-04_07-27-38.mp4</v>
      </c>
    </row>
    <row r="1560" spans="1:11" ht="14.25" customHeight="1" x14ac:dyDescent="0.25">
      <c r="A1560" s="5" t="str">
        <f t="shared" si="172"/>
        <v>FAIR-D4</v>
      </c>
      <c r="B1560" s="4">
        <f t="shared" si="173"/>
        <v>45173</v>
      </c>
      <c r="C1560" s="9">
        <f t="shared" si="174"/>
        <v>0.31370370370370371</v>
      </c>
      <c r="D1560" s="9">
        <f t="shared" si="175"/>
        <v>45173.313703703701</v>
      </c>
      <c r="E1560" s="9" t="str">
        <f t="shared" si="177"/>
        <v>2023-09-04</v>
      </c>
      <c r="F1560" s="10" t="s">
        <v>3003</v>
      </c>
      <c r="G1560" s="10" t="str">
        <f t="shared" si="176"/>
        <v>FAIR-D4_2023-09-04_07-31-44</v>
      </c>
      <c r="H1560" s="10">
        <v>34.113999999999997</v>
      </c>
      <c r="I1560" s="6">
        <v>62615989</v>
      </c>
      <c r="J1560" s="6" t="str">
        <f>IF(OR(COUNTIF(Monitoring!E:E, G1560) &gt; 0, COUNTIF(Monitoring!H:H, G1560) &gt; 0), "yes", "no")</f>
        <v>no</v>
      </c>
      <c r="K1560" s="81" t="str">
        <f t="shared" si="178"/>
        <v>Z:\FAIR_Device_data\Experiment_AugSep_2023\Video_captures\FAIR-D4\Camera1\2023-09-04\FAIR-D4_2023-09-04_07-31-44.mp4</v>
      </c>
    </row>
    <row r="1561" spans="1:11" ht="14.25" customHeight="1" x14ac:dyDescent="0.25">
      <c r="A1561" s="5" t="str">
        <f t="shared" si="172"/>
        <v>FAIR-D4</v>
      </c>
      <c r="B1561" s="4">
        <f t="shared" si="173"/>
        <v>45173</v>
      </c>
      <c r="C1561" s="9">
        <f t="shared" si="174"/>
        <v>0.31623842592592594</v>
      </c>
      <c r="D1561" s="9">
        <f t="shared" si="175"/>
        <v>45173.316238425927</v>
      </c>
      <c r="E1561" s="9" t="str">
        <f t="shared" si="177"/>
        <v>2023-09-04</v>
      </c>
      <c r="F1561" s="10" t="s">
        <v>3004</v>
      </c>
      <c r="G1561" s="10" t="str">
        <f t="shared" si="176"/>
        <v>FAIR-D4_2023-09-04_07-35-23</v>
      </c>
      <c r="H1561" s="10">
        <v>12.256</v>
      </c>
      <c r="I1561" s="6">
        <v>19982485</v>
      </c>
      <c r="J1561" s="6" t="str">
        <f>IF(OR(COUNTIF(Monitoring!E:E, G1561) &gt; 0, COUNTIF(Monitoring!H:H, G1561) &gt; 0), "yes", "no")</f>
        <v>no</v>
      </c>
      <c r="K1561" s="81" t="str">
        <f t="shared" si="178"/>
        <v>Z:\FAIR_Device_data\Experiment_AugSep_2023\Video_captures\FAIR-D4\Camera1\2023-09-04\FAIR-D4_2023-09-04_07-35-23.mp4</v>
      </c>
    </row>
    <row r="1562" spans="1:11" ht="14.25" customHeight="1" x14ac:dyDescent="0.25">
      <c r="A1562" s="5" t="str">
        <f t="shared" si="172"/>
        <v>FAIR-D4</v>
      </c>
      <c r="B1562" s="4">
        <f t="shared" si="173"/>
        <v>45173</v>
      </c>
      <c r="C1562" s="9">
        <f t="shared" si="174"/>
        <v>0.31690972222222225</v>
      </c>
      <c r="D1562" s="9">
        <f t="shared" si="175"/>
        <v>45173.31690972222</v>
      </c>
      <c r="E1562" s="9" t="str">
        <f t="shared" si="177"/>
        <v>2023-09-04</v>
      </c>
      <c r="F1562" s="10" t="s">
        <v>3005</v>
      </c>
      <c r="G1562" s="10" t="str">
        <f t="shared" si="176"/>
        <v>FAIR-D4_2023-09-04_07-36-21</v>
      </c>
      <c r="H1562" s="10">
        <v>42.62</v>
      </c>
      <c r="I1562" s="6">
        <v>74083543</v>
      </c>
      <c r="J1562" s="6" t="str">
        <f>IF(OR(COUNTIF(Monitoring!E:E, G1562) &gt; 0, COUNTIF(Monitoring!H:H, G1562) &gt; 0), "yes", "no")</f>
        <v>no</v>
      </c>
      <c r="K1562" s="81" t="str">
        <f t="shared" si="178"/>
        <v>Z:\FAIR_Device_data\Experiment_AugSep_2023\Video_captures\FAIR-D4\Camera1\2023-09-04\FAIR-D4_2023-09-04_07-36-21.mp4</v>
      </c>
    </row>
    <row r="1563" spans="1:11" ht="14.25" customHeight="1" x14ac:dyDescent="0.25">
      <c r="A1563" s="5" t="str">
        <f t="shared" si="172"/>
        <v>FAIR-D4</v>
      </c>
      <c r="B1563" s="4">
        <f t="shared" si="173"/>
        <v>45173</v>
      </c>
      <c r="C1563" s="9">
        <f t="shared" si="174"/>
        <v>0.32156249999999997</v>
      </c>
      <c r="D1563" s="9">
        <f t="shared" si="175"/>
        <v>45173.321562500001</v>
      </c>
      <c r="E1563" s="9" t="str">
        <f t="shared" si="177"/>
        <v>2023-09-04</v>
      </c>
      <c r="F1563" s="10" t="s">
        <v>3006</v>
      </c>
      <c r="G1563" s="10" t="str">
        <f t="shared" si="176"/>
        <v>FAIR-D4_2023-09-04_07-43-03</v>
      </c>
      <c r="H1563" s="10">
        <v>12.146000000000001</v>
      </c>
      <c r="I1563" s="6">
        <v>19553340</v>
      </c>
      <c r="J1563" s="6" t="str">
        <f>IF(OR(COUNTIF(Monitoring!E:E, G1563) &gt; 0, COUNTIF(Monitoring!H:H, G1563) &gt; 0), "yes", "no")</f>
        <v>no</v>
      </c>
      <c r="K1563" s="81" t="str">
        <f t="shared" si="178"/>
        <v>Z:\FAIR_Device_data\Experiment_AugSep_2023\Video_captures\FAIR-D4\Camera1\2023-09-04\FAIR-D4_2023-09-04_07-43-03.mp4</v>
      </c>
    </row>
    <row r="1564" spans="1:11" ht="14.25" customHeight="1" x14ac:dyDescent="0.25">
      <c r="A1564" s="5" t="str">
        <f t="shared" si="172"/>
        <v>FAIR-D4</v>
      </c>
      <c r="B1564" s="4">
        <f t="shared" si="173"/>
        <v>45173</v>
      </c>
      <c r="C1564" s="9">
        <f t="shared" si="174"/>
        <v>0.3220486111111111</v>
      </c>
      <c r="D1564" s="9">
        <f t="shared" si="175"/>
        <v>45173.322048611109</v>
      </c>
      <c r="E1564" s="9" t="str">
        <f t="shared" si="177"/>
        <v>2023-09-04</v>
      </c>
      <c r="F1564" s="10" t="s">
        <v>3007</v>
      </c>
      <c r="G1564" s="10" t="str">
        <f t="shared" si="176"/>
        <v>FAIR-D4_2023-09-04_07-43-45</v>
      </c>
      <c r="H1564" s="10">
        <v>21.091000000000001</v>
      </c>
      <c r="I1564" s="6">
        <v>35572362</v>
      </c>
      <c r="J1564" s="6" t="str">
        <f>IF(OR(COUNTIF(Monitoring!E:E, G1564) &gt; 0, COUNTIF(Monitoring!H:H, G1564) &gt; 0), "yes", "no")</f>
        <v>no</v>
      </c>
      <c r="K1564" s="81" t="str">
        <f t="shared" si="178"/>
        <v>Z:\FAIR_Device_data\Experiment_AugSep_2023\Video_captures\FAIR-D4\Camera1\2023-09-04\FAIR-D4_2023-09-04_07-43-45.mp4</v>
      </c>
    </row>
    <row r="1565" spans="1:11" ht="14.25" customHeight="1" x14ac:dyDescent="0.25">
      <c r="A1565" s="5" t="str">
        <f t="shared" si="172"/>
        <v>FAIR-D4</v>
      </c>
      <c r="B1565" s="4">
        <f t="shared" si="173"/>
        <v>45173</v>
      </c>
      <c r="C1565" s="9">
        <f t="shared" si="174"/>
        <v>0.323125</v>
      </c>
      <c r="D1565" s="9">
        <f t="shared" si="175"/>
        <v>45173.323125000003</v>
      </c>
      <c r="E1565" s="9" t="str">
        <f t="shared" si="177"/>
        <v>2023-09-04</v>
      </c>
      <c r="F1565" s="10" t="s">
        <v>3008</v>
      </c>
      <c r="G1565" s="10" t="str">
        <f t="shared" si="176"/>
        <v>FAIR-D4_2023-09-04_07-45-18</v>
      </c>
      <c r="H1565" s="10">
        <v>29.533000000000001</v>
      </c>
      <c r="I1565" s="6">
        <v>53377983</v>
      </c>
      <c r="J1565" s="6" t="str">
        <f>IF(OR(COUNTIF(Monitoring!E:E, G1565) &gt; 0, COUNTIF(Monitoring!H:H, G1565) &gt; 0), "yes", "no")</f>
        <v>no</v>
      </c>
      <c r="K1565" s="81" t="str">
        <f t="shared" si="178"/>
        <v>Z:\FAIR_Device_data\Experiment_AugSep_2023\Video_captures\FAIR-D4\Camera1\2023-09-04\FAIR-D4_2023-09-04_07-45-18.mp4</v>
      </c>
    </row>
    <row r="1566" spans="1:11" ht="14.25" customHeight="1" x14ac:dyDescent="0.25">
      <c r="A1566" s="5" t="str">
        <f t="shared" si="172"/>
        <v>FAIR-D4</v>
      </c>
      <c r="B1566" s="4">
        <f t="shared" si="173"/>
        <v>45173</v>
      </c>
      <c r="C1566" s="9">
        <f t="shared" si="174"/>
        <v>0.32570601851851849</v>
      </c>
      <c r="D1566" s="9">
        <f t="shared" si="175"/>
        <v>45173.325706018521</v>
      </c>
      <c r="E1566" s="9" t="str">
        <f t="shared" si="177"/>
        <v>2023-09-04</v>
      </c>
      <c r="F1566" s="10" t="s">
        <v>3009</v>
      </c>
      <c r="G1566" s="10" t="str">
        <f t="shared" si="176"/>
        <v>FAIR-D4_2023-09-04_07-49-01</v>
      </c>
      <c r="H1566" s="10">
        <v>35.281999999999996</v>
      </c>
      <c r="I1566" s="6">
        <v>66223980</v>
      </c>
      <c r="J1566" s="6" t="str">
        <f>IF(OR(COUNTIF(Monitoring!E:E, G1566) &gt; 0, COUNTIF(Monitoring!H:H, G1566) &gt; 0), "yes", "no")</f>
        <v>no</v>
      </c>
      <c r="K1566" s="81" t="str">
        <f t="shared" si="178"/>
        <v>Z:\FAIR_Device_data\Experiment_AugSep_2023\Video_captures\FAIR-D4\Camera1\2023-09-04\FAIR-D4_2023-09-04_07-49-01.mp4</v>
      </c>
    </row>
    <row r="1567" spans="1:11" ht="14.25" customHeight="1" x14ac:dyDescent="0.25">
      <c r="A1567" s="5" t="str">
        <f t="shared" si="172"/>
        <v>FAIR-D4</v>
      </c>
      <c r="B1567" s="4">
        <f t="shared" si="173"/>
        <v>45173</v>
      </c>
      <c r="C1567" s="9">
        <f t="shared" si="174"/>
        <v>0.32898148148148149</v>
      </c>
      <c r="D1567" s="9">
        <f t="shared" si="175"/>
        <v>45173.328981481478</v>
      </c>
      <c r="E1567" s="9" t="str">
        <f t="shared" si="177"/>
        <v>2023-09-04</v>
      </c>
      <c r="F1567" s="10" t="s">
        <v>3010</v>
      </c>
      <c r="G1567" s="10" t="str">
        <f t="shared" si="176"/>
        <v>FAIR-D4_2023-09-04_07-53-44</v>
      </c>
      <c r="H1567" s="10">
        <v>59.765000000000001</v>
      </c>
      <c r="I1567" s="6">
        <v>109304165</v>
      </c>
      <c r="J1567" s="6" t="str">
        <f>IF(OR(COUNTIF(Monitoring!E:E, G1567) &gt; 0, COUNTIF(Monitoring!H:H, G1567) &gt; 0), "yes", "no")</f>
        <v>no</v>
      </c>
      <c r="K1567" s="81" t="str">
        <f t="shared" si="178"/>
        <v>Z:\FAIR_Device_data\Experiment_AugSep_2023\Video_captures\FAIR-D4\Camera1\2023-09-04\FAIR-D4_2023-09-04_07-53-44.mp4</v>
      </c>
    </row>
    <row r="1568" spans="1:11" ht="14.25" customHeight="1" x14ac:dyDescent="0.25">
      <c r="A1568" s="5" t="str">
        <f t="shared" si="172"/>
        <v>FAIR-D4</v>
      </c>
      <c r="B1568" s="4">
        <f t="shared" si="173"/>
        <v>45173</v>
      </c>
      <c r="C1568" s="9">
        <f t="shared" si="174"/>
        <v>0.33078703703703705</v>
      </c>
      <c r="D1568" s="9">
        <f t="shared" si="175"/>
        <v>45173.330787037034</v>
      </c>
      <c r="E1568" s="9" t="str">
        <f t="shared" si="177"/>
        <v>2023-09-04</v>
      </c>
      <c r="F1568" s="10" t="s">
        <v>3011</v>
      </c>
      <c r="G1568" s="10" t="str">
        <f t="shared" si="176"/>
        <v>FAIR-D4_2023-09-04_07-56-20</v>
      </c>
      <c r="H1568" s="10">
        <v>26.021000000000001</v>
      </c>
      <c r="I1568" s="6">
        <v>47888563</v>
      </c>
      <c r="J1568" s="6" t="str">
        <f>IF(OR(COUNTIF(Monitoring!E:E, G1568) &gt; 0, COUNTIF(Monitoring!H:H, G1568) &gt; 0), "yes", "no")</f>
        <v>no</v>
      </c>
      <c r="K1568" s="81" t="str">
        <f t="shared" si="178"/>
        <v>Z:\FAIR_Device_data\Experiment_AugSep_2023\Video_captures\FAIR-D4\Camera1\2023-09-04\FAIR-D4_2023-09-04_07-56-20.mp4</v>
      </c>
    </row>
    <row r="1569" spans="1:11" ht="14.25" customHeight="1" x14ac:dyDescent="0.25">
      <c r="A1569" s="5" t="str">
        <f t="shared" si="172"/>
        <v>FAIR-D4</v>
      </c>
      <c r="B1569" s="4">
        <f t="shared" si="173"/>
        <v>45173</v>
      </c>
      <c r="C1569" s="9">
        <f t="shared" si="174"/>
        <v>0.33150462962962962</v>
      </c>
      <c r="D1569" s="9">
        <f t="shared" si="175"/>
        <v>45173.331504629627</v>
      </c>
      <c r="E1569" s="9" t="str">
        <f t="shared" si="177"/>
        <v>2023-09-04</v>
      </c>
      <c r="F1569" s="10" t="s">
        <v>3012</v>
      </c>
      <c r="G1569" s="10" t="str">
        <f t="shared" si="176"/>
        <v>FAIR-D4_2023-09-04_07-57-22</v>
      </c>
      <c r="H1569" s="10">
        <v>17.384</v>
      </c>
      <c r="I1569" s="6">
        <v>30494073</v>
      </c>
      <c r="J1569" s="6" t="str">
        <f>IF(OR(COUNTIF(Monitoring!E:E, G1569) &gt; 0, COUNTIF(Monitoring!H:H, G1569) &gt; 0), "yes", "no")</f>
        <v>no</v>
      </c>
      <c r="K1569" s="81" t="str">
        <f t="shared" si="178"/>
        <v>Z:\FAIR_Device_data\Experiment_AugSep_2023\Video_captures\FAIR-D4\Camera1\2023-09-04\FAIR-D4_2023-09-04_07-57-22.mp4</v>
      </c>
    </row>
    <row r="1570" spans="1:11" ht="14.25" customHeight="1" x14ac:dyDescent="0.25">
      <c r="A1570" s="5" t="str">
        <f t="shared" si="172"/>
        <v>FAIR-D4</v>
      </c>
      <c r="B1570" s="4">
        <f t="shared" si="173"/>
        <v>45173</v>
      </c>
      <c r="C1570" s="9">
        <f t="shared" si="174"/>
        <v>0.33271990740740742</v>
      </c>
      <c r="D1570" s="9">
        <f t="shared" si="175"/>
        <v>45173.332719907405</v>
      </c>
      <c r="E1570" s="9" t="str">
        <f t="shared" si="177"/>
        <v>2023-09-04</v>
      </c>
      <c r="F1570" s="10" t="s">
        <v>3013</v>
      </c>
      <c r="G1570" s="10" t="str">
        <f t="shared" si="176"/>
        <v>FAIR-D4_2023-09-04_07-59-07</v>
      </c>
      <c r="H1570" s="10">
        <v>27.95</v>
      </c>
      <c r="I1570" s="6">
        <v>52397223</v>
      </c>
      <c r="J1570" s="6" t="str">
        <f>IF(OR(COUNTIF(Monitoring!E:E, G1570) &gt; 0, COUNTIF(Monitoring!H:H, G1570) &gt; 0), "yes", "no")</f>
        <v>no</v>
      </c>
      <c r="K1570" s="81" t="str">
        <f t="shared" si="178"/>
        <v>Z:\FAIR_Device_data\Experiment_AugSep_2023\Video_captures\FAIR-D4\Camera1\2023-09-04\FAIR-D4_2023-09-04_07-59-07.mp4</v>
      </c>
    </row>
    <row r="1571" spans="1:11" ht="14.25" customHeight="1" x14ac:dyDescent="0.25">
      <c r="A1571" s="5" t="str">
        <f t="shared" si="172"/>
        <v>FAIR-D4</v>
      </c>
      <c r="B1571" s="4">
        <f t="shared" si="173"/>
        <v>45173</v>
      </c>
      <c r="C1571" s="9">
        <f t="shared" si="174"/>
        <v>0.33423611111111112</v>
      </c>
      <c r="D1571" s="9">
        <f t="shared" si="175"/>
        <v>45173.334236111114</v>
      </c>
      <c r="E1571" s="9" t="str">
        <f t="shared" si="177"/>
        <v>2023-09-04</v>
      </c>
      <c r="F1571" s="10" t="s">
        <v>3014</v>
      </c>
      <c r="G1571" s="10" t="str">
        <f t="shared" si="176"/>
        <v>FAIR-D4_2023-09-04_08-01-18</v>
      </c>
      <c r="H1571" s="10">
        <v>29.056999999999999</v>
      </c>
      <c r="I1571" s="6">
        <v>54565761</v>
      </c>
      <c r="J1571" s="6" t="str">
        <f>IF(OR(COUNTIF(Monitoring!E:E, G1571) &gt; 0, COUNTIF(Monitoring!H:H, G1571) &gt; 0), "yes", "no")</f>
        <v>no</v>
      </c>
      <c r="K1571" s="81" t="str">
        <f t="shared" si="178"/>
        <v>Z:\FAIR_Device_data\Experiment_AugSep_2023\Video_captures\FAIR-D4\Camera1\2023-09-04\FAIR-D4_2023-09-04_08-01-18.mp4</v>
      </c>
    </row>
    <row r="1572" spans="1:11" ht="14.25" customHeight="1" x14ac:dyDescent="0.25">
      <c r="A1572" s="5" t="str">
        <f t="shared" si="172"/>
        <v>FAIR-D4</v>
      </c>
      <c r="B1572" s="4">
        <f t="shared" si="173"/>
        <v>45173</v>
      </c>
      <c r="C1572" s="9">
        <f t="shared" si="174"/>
        <v>0.33708333333333335</v>
      </c>
      <c r="D1572" s="9">
        <f t="shared" si="175"/>
        <v>45173.337083333332</v>
      </c>
      <c r="E1572" s="9" t="str">
        <f t="shared" si="177"/>
        <v>2023-09-04</v>
      </c>
      <c r="F1572" s="10" t="s">
        <v>3015</v>
      </c>
      <c r="G1572" s="10" t="str">
        <f t="shared" si="176"/>
        <v>FAIR-D4_2023-09-04_08-05-24</v>
      </c>
      <c r="H1572" s="10">
        <v>185.08699999999999</v>
      </c>
      <c r="I1572" s="6">
        <v>341257405</v>
      </c>
      <c r="J1572" s="6" t="str">
        <f>IF(OR(COUNTIF(Monitoring!E:E, G1572) &gt; 0, COUNTIF(Monitoring!H:H, G1572) &gt; 0), "yes", "no")</f>
        <v>no</v>
      </c>
      <c r="K1572" s="81" t="str">
        <f t="shared" si="178"/>
        <v>Z:\FAIR_Device_data\Experiment_AugSep_2023\Video_captures\FAIR-D4\Camera1\2023-09-04\FAIR-D4_2023-09-04_08-05-24.mp4</v>
      </c>
    </row>
    <row r="1573" spans="1:11" ht="14.25" customHeight="1" x14ac:dyDescent="0.25">
      <c r="A1573" s="5" t="str">
        <f t="shared" si="172"/>
        <v>FAIR-D4</v>
      </c>
      <c r="B1573" s="4">
        <f t="shared" si="173"/>
        <v>45173</v>
      </c>
      <c r="C1573" s="9">
        <f t="shared" si="174"/>
        <v>0.33990740740740738</v>
      </c>
      <c r="D1573" s="9">
        <f t="shared" si="175"/>
        <v>45173.339907407404</v>
      </c>
      <c r="E1573" s="9" t="str">
        <f t="shared" si="177"/>
        <v>2023-09-04</v>
      </c>
      <c r="F1573" s="10" t="s">
        <v>3016</v>
      </c>
      <c r="G1573" s="10" t="str">
        <f t="shared" si="176"/>
        <v>FAIR-D4_2023-09-04_08-09-28</v>
      </c>
      <c r="H1573" s="10">
        <v>33.402000000000001</v>
      </c>
      <c r="I1573" s="6">
        <v>63160178</v>
      </c>
      <c r="J1573" s="6" t="str">
        <f>IF(OR(COUNTIF(Monitoring!E:E, G1573) &gt; 0, COUNTIF(Monitoring!H:H, G1573) &gt; 0), "yes", "no")</f>
        <v>yes</v>
      </c>
      <c r="K1573" s="81" t="str">
        <f t="shared" si="178"/>
        <v>Z:\FAIR_Device_data\Experiment_AugSep_2023\Video_captures\FAIR-D4\Camera1\2023-09-04\FAIR-D4_2023-09-04_08-09-28.mp4</v>
      </c>
    </row>
    <row r="1574" spans="1:11" ht="14.25" customHeight="1" x14ac:dyDescent="0.25">
      <c r="A1574" s="5" t="str">
        <f t="shared" si="172"/>
        <v>FAIR-D4</v>
      </c>
      <c r="B1574" s="4">
        <f t="shared" si="173"/>
        <v>45173</v>
      </c>
      <c r="C1574" s="9">
        <f t="shared" si="174"/>
        <v>0.39923611111111112</v>
      </c>
      <c r="D1574" s="9">
        <f t="shared" si="175"/>
        <v>45173.399236111109</v>
      </c>
      <c r="E1574" s="9" t="str">
        <f t="shared" si="177"/>
        <v>2023-09-04</v>
      </c>
      <c r="F1574" s="10" t="s">
        <v>3017</v>
      </c>
      <c r="G1574" s="10" t="str">
        <f t="shared" si="176"/>
        <v>FAIR-D4_2023-09-04_09-34-54</v>
      </c>
      <c r="H1574" s="10">
        <v>19.004000000000001</v>
      </c>
      <c r="I1574" s="6">
        <v>33371432</v>
      </c>
      <c r="J1574" s="6" t="str">
        <f>IF(OR(COUNTIF(Monitoring!E:E, G1574) &gt; 0, COUNTIF(Monitoring!H:H, G1574) &gt; 0), "yes", "no")</f>
        <v>no</v>
      </c>
      <c r="K1574" s="81" t="str">
        <f t="shared" si="178"/>
        <v>Z:\FAIR_Device_data\Experiment_AugSep_2023\Video_captures\FAIR-D4\Camera1\2023-09-04\FAIR-D4_2023-09-04_09-34-54.mp4</v>
      </c>
    </row>
    <row r="1575" spans="1:11" ht="14.25" customHeight="1" x14ac:dyDescent="0.25">
      <c r="A1575" s="5" t="str">
        <f t="shared" si="172"/>
        <v>FAIR-D4</v>
      </c>
      <c r="B1575" s="4">
        <f t="shared" si="173"/>
        <v>45173</v>
      </c>
      <c r="C1575" s="9">
        <f t="shared" si="174"/>
        <v>0.40534722222222225</v>
      </c>
      <c r="D1575" s="9">
        <f t="shared" si="175"/>
        <v>45173.405347222222</v>
      </c>
      <c r="E1575" s="9" t="str">
        <f t="shared" si="177"/>
        <v>2023-09-04</v>
      </c>
      <c r="F1575" s="10" t="s">
        <v>3018</v>
      </c>
      <c r="G1575" s="10" t="str">
        <f t="shared" si="176"/>
        <v>FAIR-D4_2023-09-04_09-43-42</v>
      </c>
      <c r="H1575" s="10">
        <v>11.173999999999999</v>
      </c>
      <c r="I1575" s="6">
        <v>18176981</v>
      </c>
      <c r="J1575" s="6" t="str">
        <f>IF(OR(COUNTIF(Monitoring!E:E, G1575) &gt; 0, COUNTIF(Monitoring!H:H, G1575) &gt; 0), "yes", "no")</f>
        <v>no</v>
      </c>
      <c r="K1575" s="81" t="str">
        <f t="shared" si="178"/>
        <v>Z:\FAIR_Device_data\Experiment_AugSep_2023\Video_captures\FAIR-D4\Camera1\2023-09-04\FAIR-D4_2023-09-04_09-43-42.mp4</v>
      </c>
    </row>
    <row r="1576" spans="1:11" ht="14.25" customHeight="1" x14ac:dyDescent="0.25">
      <c r="A1576" s="5" t="str">
        <f t="shared" si="172"/>
        <v>FAIR-D4</v>
      </c>
      <c r="B1576" s="4">
        <f t="shared" si="173"/>
        <v>45173</v>
      </c>
      <c r="C1576" s="9">
        <f t="shared" si="174"/>
        <v>0.47813657407407406</v>
      </c>
      <c r="D1576" s="9">
        <f t="shared" si="175"/>
        <v>45173.478136574071</v>
      </c>
      <c r="E1576" s="9" t="str">
        <f t="shared" si="177"/>
        <v>2023-09-04</v>
      </c>
      <c r="F1576" s="10" t="s">
        <v>3019</v>
      </c>
      <c r="G1576" s="10" t="str">
        <f t="shared" si="176"/>
        <v>FAIR-D4_2023-09-04_11-28-31</v>
      </c>
      <c r="H1576" s="10">
        <v>60.777999999999999</v>
      </c>
      <c r="I1576" s="6">
        <v>109618226</v>
      </c>
      <c r="J1576" s="6" t="str">
        <f>IF(OR(COUNTIF(Monitoring!E:E, G1576) &gt; 0, COUNTIF(Monitoring!H:H, G1576) &gt; 0), "yes", "no")</f>
        <v>yes</v>
      </c>
      <c r="K1576" s="81" t="str">
        <f t="shared" si="178"/>
        <v>Z:\FAIR_Device_data\Experiment_AugSep_2023\Video_captures\FAIR-D4\Camera1\2023-09-04\FAIR-D4_2023-09-04_11-28-31.mp4</v>
      </c>
    </row>
    <row r="1577" spans="1:11" ht="14.25" customHeight="1" x14ac:dyDescent="0.25">
      <c r="A1577" s="5" t="str">
        <f t="shared" si="172"/>
        <v>FAIR-D4</v>
      </c>
      <c r="B1577" s="4">
        <f t="shared" si="173"/>
        <v>45173</v>
      </c>
      <c r="C1577" s="9">
        <f t="shared" si="174"/>
        <v>0.48796296296296299</v>
      </c>
      <c r="D1577" s="9">
        <f t="shared" si="175"/>
        <v>45173.487962962965</v>
      </c>
      <c r="E1577" s="9" t="str">
        <f t="shared" si="177"/>
        <v>2023-09-04</v>
      </c>
      <c r="F1577" s="10" t="s">
        <v>3020</v>
      </c>
      <c r="G1577" s="10" t="str">
        <f t="shared" si="176"/>
        <v>FAIR-D4_2023-09-04_11-42-40</v>
      </c>
      <c r="H1577" s="10">
        <v>11.217000000000001</v>
      </c>
      <c r="I1577" s="6">
        <v>18560515</v>
      </c>
      <c r="J1577" s="6" t="str">
        <f>IF(OR(COUNTIF(Monitoring!E:E, G1577) &gt; 0, COUNTIF(Monitoring!H:H, G1577) &gt; 0), "yes", "no")</f>
        <v>no</v>
      </c>
      <c r="K1577" s="81" t="str">
        <f t="shared" si="178"/>
        <v>Z:\FAIR_Device_data\Experiment_AugSep_2023\Video_captures\FAIR-D4\Camera1\2023-09-04\FAIR-D4_2023-09-04_11-42-40.mp4</v>
      </c>
    </row>
    <row r="1578" spans="1:11" ht="14.25" customHeight="1" x14ac:dyDescent="0.25">
      <c r="A1578" s="5" t="str">
        <f t="shared" si="172"/>
        <v>FAIR-D4</v>
      </c>
      <c r="B1578" s="4">
        <f t="shared" si="173"/>
        <v>45173</v>
      </c>
      <c r="C1578" s="9">
        <f t="shared" si="174"/>
        <v>0.5212268518518518</v>
      </c>
      <c r="D1578" s="9">
        <f t="shared" si="175"/>
        <v>45173.521226851852</v>
      </c>
      <c r="E1578" s="9" t="str">
        <f t="shared" si="177"/>
        <v>2023-09-04</v>
      </c>
      <c r="F1578" s="10" t="s">
        <v>3021</v>
      </c>
      <c r="G1578" s="10" t="str">
        <f t="shared" si="176"/>
        <v>FAIR-D4_2023-09-04_12-30-34</v>
      </c>
      <c r="H1578" s="10">
        <v>30.718</v>
      </c>
      <c r="I1578" s="6">
        <v>55449115</v>
      </c>
      <c r="J1578" s="6" t="str">
        <f>IF(OR(COUNTIF(Monitoring!E:E, G1578) &gt; 0, COUNTIF(Monitoring!H:H, G1578) &gt; 0), "yes", "no")</f>
        <v>yes</v>
      </c>
      <c r="K1578" s="81" t="str">
        <f t="shared" si="178"/>
        <v>Z:\FAIR_Device_data\Experiment_AugSep_2023\Video_captures\FAIR-D4\Camera1\2023-09-04\FAIR-D4_2023-09-04_12-30-34.mp4</v>
      </c>
    </row>
    <row r="1579" spans="1:11" ht="14.25" customHeight="1" x14ac:dyDescent="0.25">
      <c r="A1579" s="5" t="str">
        <f t="shared" si="172"/>
        <v>FAIR-D4</v>
      </c>
      <c r="B1579" s="4">
        <f t="shared" si="173"/>
        <v>45173</v>
      </c>
      <c r="C1579" s="9">
        <f t="shared" si="174"/>
        <v>0.52229166666666671</v>
      </c>
      <c r="D1579" s="9">
        <f t="shared" si="175"/>
        <v>45173.522291666668</v>
      </c>
      <c r="E1579" s="9" t="str">
        <f t="shared" si="177"/>
        <v>2023-09-04</v>
      </c>
      <c r="F1579" s="10" t="s">
        <v>3022</v>
      </c>
      <c r="G1579" s="10" t="str">
        <f t="shared" si="176"/>
        <v>FAIR-D4_2023-09-04_12-32-06</v>
      </c>
      <c r="H1579" s="10">
        <v>11.778</v>
      </c>
      <c r="I1579" s="6">
        <v>19452144</v>
      </c>
      <c r="J1579" s="6" t="str">
        <f>IF(OR(COUNTIF(Monitoring!E:E, G1579) &gt; 0, COUNTIF(Monitoring!H:H, G1579) &gt; 0), "yes", "no")</f>
        <v>no</v>
      </c>
      <c r="K1579" s="81" t="str">
        <f t="shared" si="178"/>
        <v>Z:\FAIR_Device_data\Experiment_AugSep_2023\Video_captures\FAIR-D4\Camera1\2023-09-04\FAIR-D4_2023-09-04_12-32-06.mp4</v>
      </c>
    </row>
    <row r="1580" spans="1:11" ht="14.25" customHeight="1" x14ac:dyDescent="0.25">
      <c r="A1580" s="5" t="str">
        <f t="shared" si="172"/>
        <v>FAIR-D4</v>
      </c>
      <c r="B1580" s="4">
        <f t="shared" si="173"/>
        <v>45173</v>
      </c>
      <c r="C1580" s="9">
        <f t="shared" si="174"/>
        <v>0.5301851851851852</v>
      </c>
      <c r="D1580" s="9">
        <f t="shared" si="175"/>
        <v>45173.530185185184</v>
      </c>
      <c r="E1580" s="9" t="str">
        <f t="shared" si="177"/>
        <v>2023-09-04</v>
      </c>
      <c r="F1580" s="10" t="s">
        <v>3023</v>
      </c>
      <c r="G1580" s="10" t="str">
        <f t="shared" si="176"/>
        <v>FAIR-D4_2023-09-04_12-43-28</v>
      </c>
      <c r="H1580" s="10">
        <v>22.088999999999999</v>
      </c>
      <c r="I1580" s="6">
        <v>35964987</v>
      </c>
      <c r="J1580" s="6" t="str">
        <f>IF(OR(COUNTIF(Monitoring!E:E, G1580) &gt; 0, COUNTIF(Monitoring!H:H, G1580) &gt; 0), "yes", "no")</f>
        <v>no</v>
      </c>
      <c r="K1580" s="81" t="str">
        <f t="shared" si="178"/>
        <v>Z:\FAIR_Device_data\Experiment_AugSep_2023\Video_captures\FAIR-D4\Camera1\2023-09-04\FAIR-D4_2023-09-04_12-43-28.mp4</v>
      </c>
    </row>
    <row r="1581" spans="1:11" ht="14.25" customHeight="1" x14ac:dyDescent="0.25">
      <c r="A1581" s="5" t="str">
        <f t="shared" si="172"/>
        <v>FAIR-D4</v>
      </c>
      <c r="B1581" s="4">
        <f t="shared" si="173"/>
        <v>45173</v>
      </c>
      <c r="C1581" s="9">
        <f t="shared" si="174"/>
        <v>0.53857638888888892</v>
      </c>
      <c r="D1581" s="9">
        <f t="shared" si="175"/>
        <v>45173.538576388892</v>
      </c>
      <c r="E1581" s="9" t="str">
        <f t="shared" si="177"/>
        <v>2023-09-04</v>
      </c>
      <c r="F1581" s="10" t="s">
        <v>3024</v>
      </c>
      <c r="G1581" s="10" t="str">
        <f t="shared" si="176"/>
        <v>FAIR-D4_2023-09-04_12-55-33</v>
      </c>
      <c r="H1581" s="10">
        <v>11.263999999999999</v>
      </c>
      <c r="I1581" s="6">
        <v>18369541</v>
      </c>
      <c r="J1581" s="6" t="str">
        <f>IF(OR(COUNTIF(Monitoring!E:E, G1581) &gt; 0, COUNTIF(Monitoring!H:H, G1581) &gt; 0), "yes", "no")</f>
        <v>no</v>
      </c>
      <c r="K1581" s="81" t="str">
        <f t="shared" si="178"/>
        <v>Z:\FAIR_Device_data\Experiment_AugSep_2023\Video_captures\FAIR-D4\Camera1\2023-09-04\FAIR-D4_2023-09-04_12-55-33.mp4</v>
      </c>
    </row>
    <row r="1582" spans="1:11" ht="14.25" customHeight="1" x14ac:dyDescent="0.25">
      <c r="A1582" s="5" t="str">
        <f t="shared" si="172"/>
        <v>FAIR-D4</v>
      </c>
      <c r="B1582" s="4">
        <f t="shared" si="173"/>
        <v>45173</v>
      </c>
      <c r="C1582" s="9">
        <f t="shared" si="174"/>
        <v>0.56946759259259261</v>
      </c>
      <c r="D1582" s="9">
        <f t="shared" si="175"/>
        <v>45173.569467592592</v>
      </c>
      <c r="E1582" s="9" t="str">
        <f t="shared" si="177"/>
        <v>2023-09-04</v>
      </c>
      <c r="F1582" s="10" t="s">
        <v>3025</v>
      </c>
      <c r="G1582" s="10" t="str">
        <f t="shared" si="176"/>
        <v>FAIR-D4_2023-09-04_13-40-02</v>
      </c>
      <c r="H1582" s="10">
        <v>65.644999999999996</v>
      </c>
      <c r="I1582" s="6">
        <v>122973331</v>
      </c>
      <c r="J1582" s="6" t="str">
        <f>IF(OR(COUNTIF(Monitoring!E:E, G1582) &gt; 0, COUNTIF(Monitoring!H:H, G1582) &gt; 0), "yes", "no")</f>
        <v>yes</v>
      </c>
      <c r="K1582" s="81" t="str">
        <f t="shared" si="178"/>
        <v>Z:\FAIR_Device_data\Experiment_AugSep_2023\Video_captures\FAIR-D4\Camera1\2023-09-04\FAIR-D4_2023-09-04_13-40-02.mp4</v>
      </c>
    </row>
    <row r="1583" spans="1:11" ht="14.25" customHeight="1" x14ac:dyDescent="0.25">
      <c r="A1583" s="5" t="str">
        <f t="shared" si="172"/>
        <v>FAIR-D4</v>
      </c>
      <c r="B1583" s="4">
        <f t="shared" si="173"/>
        <v>45173</v>
      </c>
      <c r="C1583" s="9">
        <f t="shared" si="174"/>
        <v>0.5721180555555555</v>
      </c>
      <c r="D1583" s="9">
        <f t="shared" si="175"/>
        <v>45173.572118055556</v>
      </c>
      <c r="E1583" s="9" t="str">
        <f t="shared" si="177"/>
        <v>2023-09-04</v>
      </c>
      <c r="F1583" s="10" t="s">
        <v>3026</v>
      </c>
      <c r="G1583" s="10" t="str">
        <f t="shared" si="176"/>
        <v>FAIR-D4_2023-09-04_13-43-51</v>
      </c>
      <c r="H1583" s="10">
        <v>11.262</v>
      </c>
      <c r="I1583" s="6">
        <v>18443862</v>
      </c>
      <c r="J1583" s="6" t="str">
        <f>IF(OR(COUNTIF(Monitoring!E:E, G1583) &gt; 0, COUNTIF(Monitoring!H:H, G1583) &gt; 0), "yes", "no")</f>
        <v>no</v>
      </c>
      <c r="K1583" s="81" t="str">
        <f t="shared" si="178"/>
        <v>Z:\FAIR_Device_data\Experiment_AugSep_2023\Video_captures\FAIR-D4\Camera1\2023-09-04\FAIR-D4_2023-09-04_13-43-51.mp4</v>
      </c>
    </row>
    <row r="1584" spans="1:11" ht="14.25" customHeight="1" x14ac:dyDescent="0.25">
      <c r="A1584" s="5" t="str">
        <f t="shared" si="172"/>
        <v>FAIR-D4</v>
      </c>
      <c r="B1584" s="4">
        <f t="shared" si="173"/>
        <v>45173</v>
      </c>
      <c r="C1584" s="9">
        <f t="shared" si="174"/>
        <v>0.62201388888888887</v>
      </c>
      <c r="D1584" s="9">
        <f t="shared" si="175"/>
        <v>45173.622013888889</v>
      </c>
      <c r="E1584" s="9" t="str">
        <f t="shared" si="177"/>
        <v>2023-09-04</v>
      </c>
      <c r="F1584" s="10" t="s">
        <v>3027</v>
      </c>
      <c r="G1584" s="10" t="str">
        <f t="shared" si="176"/>
        <v>FAIR-D4_2023-09-04_14-55-42</v>
      </c>
      <c r="H1584" s="10">
        <v>22.199000000000002</v>
      </c>
      <c r="I1584" s="6">
        <v>36197502</v>
      </c>
      <c r="J1584" s="6" t="str">
        <f>IF(OR(COUNTIF(Monitoring!E:E, G1584) &gt; 0, COUNTIF(Monitoring!H:H, G1584) &gt; 0), "yes", "no")</f>
        <v>yes</v>
      </c>
      <c r="K1584" s="81" t="str">
        <f t="shared" si="178"/>
        <v>Z:\FAIR_Device_data\Experiment_AugSep_2023\Video_captures\FAIR-D4\Camera1\2023-09-04\FAIR-D4_2023-09-04_14-55-42.mp4</v>
      </c>
    </row>
    <row r="1585" spans="1:11" ht="14.25" customHeight="1" x14ac:dyDescent="0.25">
      <c r="A1585" s="5" t="str">
        <f t="shared" si="172"/>
        <v>FAIR-D4</v>
      </c>
      <c r="B1585" s="4">
        <f t="shared" si="173"/>
        <v>45173</v>
      </c>
      <c r="C1585" s="9">
        <f t="shared" si="174"/>
        <v>0.62942129629629628</v>
      </c>
      <c r="D1585" s="9">
        <f t="shared" si="175"/>
        <v>45173.629421296297</v>
      </c>
      <c r="E1585" s="9" t="str">
        <f t="shared" si="177"/>
        <v>2023-09-04</v>
      </c>
      <c r="F1585" s="10" t="s">
        <v>3028</v>
      </c>
      <c r="G1585" s="10" t="str">
        <f t="shared" si="176"/>
        <v>FAIR-D4_2023-09-04_15-06-22</v>
      </c>
      <c r="H1585" s="10">
        <v>10.561</v>
      </c>
      <c r="I1585" s="6">
        <v>16950307</v>
      </c>
      <c r="J1585" s="6" t="str">
        <f>IF(OR(COUNTIF(Monitoring!E:E, G1585) &gt; 0, COUNTIF(Monitoring!H:H, G1585) &gt; 0), "yes", "no")</f>
        <v>yes</v>
      </c>
      <c r="K1585" s="81" t="str">
        <f t="shared" si="178"/>
        <v>Z:\FAIR_Device_data\Experiment_AugSep_2023\Video_captures\FAIR-D4\Camera1\2023-09-04\FAIR-D4_2023-09-04_15-06-22.mp4</v>
      </c>
    </row>
    <row r="1586" spans="1:11" ht="14.25" customHeight="1" x14ac:dyDescent="0.25">
      <c r="A1586" s="5" t="str">
        <f t="shared" si="172"/>
        <v>FAIR-D4</v>
      </c>
      <c r="B1586" s="4">
        <f t="shared" si="173"/>
        <v>45173</v>
      </c>
      <c r="C1586" s="9">
        <f t="shared" si="174"/>
        <v>0.63027777777777783</v>
      </c>
      <c r="D1586" s="9">
        <f t="shared" si="175"/>
        <v>45173.630277777775</v>
      </c>
      <c r="E1586" s="9" t="str">
        <f t="shared" si="177"/>
        <v>2023-09-04</v>
      </c>
      <c r="F1586" s="10" t="s">
        <v>3029</v>
      </c>
      <c r="G1586" s="10" t="str">
        <f t="shared" si="176"/>
        <v>FAIR-D4_2023-09-04_15-07-36</v>
      </c>
      <c r="H1586" s="10">
        <v>21.265999999999998</v>
      </c>
      <c r="I1586" s="6">
        <v>37095813</v>
      </c>
      <c r="J1586" s="6" t="str">
        <f>IF(OR(COUNTIF(Monitoring!E:E, G1586) &gt; 0, COUNTIF(Monitoring!H:H, G1586) &gt; 0), "yes", "no")</f>
        <v>yes</v>
      </c>
      <c r="K1586" s="81" t="str">
        <f t="shared" si="178"/>
        <v>Z:\FAIR_Device_data\Experiment_AugSep_2023\Video_captures\FAIR-D4\Camera1\2023-09-04\FAIR-D4_2023-09-04_15-07-36.mp4</v>
      </c>
    </row>
    <row r="1587" spans="1:11" ht="14.25" customHeight="1" x14ac:dyDescent="0.25">
      <c r="A1587" s="5" t="str">
        <f t="shared" si="172"/>
        <v>FAIR-D4</v>
      </c>
      <c r="B1587" s="4">
        <f t="shared" si="173"/>
        <v>45173</v>
      </c>
      <c r="C1587" s="9">
        <f t="shared" si="174"/>
        <v>0.70663194444444444</v>
      </c>
      <c r="D1587" s="9">
        <f t="shared" si="175"/>
        <v>45173.706631944442</v>
      </c>
      <c r="E1587" s="9" t="str">
        <f t="shared" si="177"/>
        <v>2023-09-04</v>
      </c>
      <c r="F1587" s="10" t="s">
        <v>3030</v>
      </c>
      <c r="G1587" s="10" t="str">
        <f t="shared" si="176"/>
        <v>FAIR-D4_2023-09-04_16-57-33</v>
      </c>
      <c r="H1587" s="10">
        <v>13.153</v>
      </c>
      <c r="I1587" s="6">
        <v>19787424</v>
      </c>
      <c r="J1587" s="6" t="str">
        <f>IF(OR(COUNTIF(Monitoring!E:E, G1587) &gt; 0, COUNTIF(Monitoring!H:H, G1587) &gt; 0), "yes", "no")</f>
        <v>yes</v>
      </c>
      <c r="K1587" s="81" t="str">
        <f t="shared" si="178"/>
        <v>Z:\FAIR_Device_data\Experiment_AugSep_2023\Video_captures\FAIR-D4\Camera1\2023-09-04\FAIR-D4_2023-09-04_16-57-33.mp4</v>
      </c>
    </row>
    <row r="1588" spans="1:11" ht="14.25" customHeight="1" x14ac:dyDescent="0.25">
      <c r="A1588" s="5" t="str">
        <f t="shared" si="172"/>
        <v>FAIR-D4</v>
      </c>
      <c r="B1588" s="4">
        <f t="shared" si="173"/>
        <v>45173</v>
      </c>
      <c r="C1588" s="9">
        <f t="shared" si="174"/>
        <v>0.70811342592592597</v>
      </c>
      <c r="D1588" s="9">
        <f t="shared" si="175"/>
        <v>45173.708113425928</v>
      </c>
      <c r="E1588" s="9" t="str">
        <f t="shared" si="177"/>
        <v>2023-09-04</v>
      </c>
      <c r="F1588" s="10" t="s">
        <v>3031</v>
      </c>
      <c r="G1588" s="10" t="str">
        <f t="shared" si="176"/>
        <v>FAIR-D4_2023-09-04_16-59-41</v>
      </c>
      <c r="H1588" s="10">
        <v>13.516</v>
      </c>
      <c r="I1588" s="6">
        <v>20246687</v>
      </c>
      <c r="J1588" s="6" t="str">
        <f>IF(OR(COUNTIF(Monitoring!E:E, G1588) &gt; 0, COUNTIF(Monitoring!H:H, G1588) &gt; 0), "yes", "no")</f>
        <v>no</v>
      </c>
      <c r="K1588" s="81" t="str">
        <f t="shared" si="178"/>
        <v>Z:\FAIR_Device_data\Experiment_AugSep_2023\Video_captures\FAIR-D4\Camera1\2023-09-04\FAIR-D4_2023-09-04_16-59-41.mp4</v>
      </c>
    </row>
    <row r="1589" spans="1:11" ht="14.25" customHeight="1" x14ac:dyDescent="0.25">
      <c r="A1589" s="5" t="str">
        <f t="shared" si="172"/>
        <v>FAIR-D4</v>
      </c>
      <c r="B1589" s="4">
        <f t="shared" si="173"/>
        <v>45173</v>
      </c>
      <c r="C1589" s="9">
        <f t="shared" si="174"/>
        <v>0.70857638888888885</v>
      </c>
      <c r="D1589" s="9">
        <f t="shared" si="175"/>
        <v>45173.70857638889</v>
      </c>
      <c r="E1589" s="9" t="str">
        <f t="shared" si="177"/>
        <v>2023-09-04</v>
      </c>
      <c r="F1589" s="10" t="s">
        <v>3032</v>
      </c>
      <c r="G1589" s="10" t="str">
        <f t="shared" si="176"/>
        <v>FAIR-D4_2023-09-04_17-00-21</v>
      </c>
      <c r="H1589" s="10">
        <v>81.673000000000002</v>
      </c>
      <c r="I1589" s="6">
        <v>140476322</v>
      </c>
      <c r="J1589" s="6" t="str">
        <f>IF(OR(COUNTIF(Monitoring!E:E, G1589) &gt; 0, COUNTIF(Monitoring!H:H, G1589) &gt; 0), "yes", "no")</f>
        <v>yes</v>
      </c>
      <c r="K1589" s="81" t="str">
        <f t="shared" si="178"/>
        <v>Z:\FAIR_Device_data\Experiment_AugSep_2023\Video_captures\FAIR-D4\Camera1\2023-09-04\FAIR-D4_2023-09-04_17-00-21.mp4</v>
      </c>
    </row>
    <row r="1590" spans="1:11" ht="14.25" customHeight="1" x14ac:dyDescent="0.25">
      <c r="A1590" s="5" t="str">
        <f t="shared" si="172"/>
        <v>FAIR-D4</v>
      </c>
      <c r="B1590" s="4">
        <f t="shared" si="173"/>
        <v>45173</v>
      </c>
      <c r="C1590" s="9">
        <f t="shared" si="174"/>
        <v>0.71050925925925923</v>
      </c>
      <c r="D1590" s="9">
        <f t="shared" si="175"/>
        <v>45173.710509259261</v>
      </c>
      <c r="E1590" s="9" t="str">
        <f t="shared" si="177"/>
        <v>2023-09-04</v>
      </c>
      <c r="F1590" s="10" t="s">
        <v>3033</v>
      </c>
      <c r="G1590" s="10" t="str">
        <f t="shared" si="176"/>
        <v>FAIR-D4_2023-09-04_17-03-08</v>
      </c>
      <c r="H1590" s="10">
        <v>13.852</v>
      </c>
      <c r="I1590" s="6">
        <v>23280465</v>
      </c>
      <c r="J1590" s="6" t="str">
        <f>IF(OR(COUNTIF(Monitoring!E:E, G1590) &gt; 0, COUNTIF(Monitoring!H:H, G1590) &gt; 0), "yes", "no")</f>
        <v>yes</v>
      </c>
      <c r="K1590" s="81" t="str">
        <f t="shared" si="178"/>
        <v>Z:\FAIR_Device_data\Experiment_AugSep_2023\Video_captures\FAIR-D4\Camera1\2023-09-04\FAIR-D4_2023-09-04_17-03-08.mp4</v>
      </c>
    </row>
    <row r="1591" spans="1:11" ht="14.25" customHeight="1" x14ac:dyDescent="0.25">
      <c r="A1591" s="5" t="str">
        <f t="shared" si="172"/>
        <v>FAIR-D4</v>
      </c>
      <c r="B1591" s="4">
        <f t="shared" si="173"/>
        <v>45181</v>
      </c>
      <c r="C1591" s="9">
        <f t="shared" si="174"/>
        <v>0.39673611111111112</v>
      </c>
      <c r="D1591" s="9">
        <f t="shared" si="175"/>
        <v>45181.396736111114</v>
      </c>
      <c r="E1591" s="9" t="str">
        <f t="shared" si="177"/>
        <v>2023-09-12</v>
      </c>
      <c r="F1591" s="10" t="s">
        <v>3034</v>
      </c>
      <c r="G1591" s="10" t="str">
        <f t="shared" si="176"/>
        <v>FAIR-D4_2023-09-12_09-31-18</v>
      </c>
      <c r="H1591" s="10">
        <v>12.275</v>
      </c>
      <c r="I1591" s="6">
        <v>19160459</v>
      </c>
      <c r="J1591" s="6" t="str">
        <f>IF(OR(COUNTIF(Monitoring!E:E, G1591) &gt; 0, COUNTIF(Monitoring!H:H, G1591) &gt; 0), "yes", "no")</f>
        <v>yes</v>
      </c>
      <c r="K1591" s="81" t="str">
        <f t="shared" si="178"/>
        <v>Z:\FAIR_Device_data\Experiment_AugSep_2023\Video_captures\FAIR-D4\Camera1\2023-09-12\FAIR-D4_2023-09-12_09-31-18.mp4</v>
      </c>
    </row>
    <row r="1592" spans="1:11" ht="14.25" customHeight="1" x14ac:dyDescent="0.25">
      <c r="A1592" s="5" t="str">
        <f t="shared" si="172"/>
        <v>FAIR-D4</v>
      </c>
      <c r="B1592" s="4">
        <f t="shared" si="173"/>
        <v>45181</v>
      </c>
      <c r="C1592" s="9">
        <f t="shared" si="174"/>
        <v>0.40247685185185184</v>
      </c>
      <c r="D1592" s="9">
        <f t="shared" si="175"/>
        <v>45181.40247685185</v>
      </c>
      <c r="E1592" s="9" t="str">
        <f t="shared" si="177"/>
        <v>2023-09-12</v>
      </c>
      <c r="F1592" s="10" t="s">
        <v>3035</v>
      </c>
      <c r="G1592" s="10" t="str">
        <f t="shared" si="176"/>
        <v>FAIR-D4_2023-09-12_09-39-34</v>
      </c>
      <c r="H1592" s="10">
        <v>11.516</v>
      </c>
      <c r="I1592" s="6">
        <v>18912903</v>
      </c>
      <c r="J1592" s="6" t="str">
        <f>IF(OR(COUNTIF(Monitoring!E:E, G1592) &gt; 0, COUNTIF(Monitoring!H:H, G1592) &gt; 0), "yes", "no")</f>
        <v>no</v>
      </c>
      <c r="K1592" s="81" t="str">
        <f t="shared" si="178"/>
        <v>Z:\FAIR_Device_data\Experiment_AugSep_2023\Video_captures\FAIR-D4\Camera1\2023-09-12\FAIR-D4_2023-09-12_09-39-34.mp4</v>
      </c>
    </row>
    <row r="1593" spans="1:11" ht="14.25" customHeight="1" x14ac:dyDescent="0.25">
      <c r="A1593" s="5" t="str">
        <f t="shared" si="172"/>
        <v>FAIR-D4</v>
      </c>
      <c r="B1593" s="4">
        <f t="shared" si="173"/>
        <v>45181</v>
      </c>
      <c r="C1593" s="9">
        <f t="shared" si="174"/>
        <v>0.40891203703703705</v>
      </c>
      <c r="D1593" s="9">
        <f t="shared" si="175"/>
        <v>45181.408912037034</v>
      </c>
      <c r="E1593" s="9" t="str">
        <f t="shared" si="177"/>
        <v>2023-09-12</v>
      </c>
      <c r="F1593" s="10" t="s">
        <v>3036</v>
      </c>
      <c r="G1593" s="10" t="str">
        <f t="shared" si="176"/>
        <v>FAIR-D4_2023-09-12_09-48-50</v>
      </c>
      <c r="H1593" s="10">
        <v>172.25700000000001</v>
      </c>
      <c r="I1593" s="6">
        <v>310285555</v>
      </c>
      <c r="J1593" s="6" t="str">
        <f>IF(OR(COUNTIF(Monitoring!E:E, G1593) &gt; 0, COUNTIF(Monitoring!H:H, G1593) &gt; 0), "yes", "no")</f>
        <v>no</v>
      </c>
      <c r="K1593" s="81" t="str">
        <f t="shared" si="178"/>
        <v>Z:\FAIR_Device_data\Experiment_AugSep_2023\Video_captures\FAIR-D4\Camera1\2023-09-12\FAIR-D4_2023-09-12_09-48-50.mp4</v>
      </c>
    </row>
    <row r="1594" spans="1:11" ht="14.25" customHeight="1" x14ac:dyDescent="0.25">
      <c r="A1594" s="5" t="str">
        <f t="shared" si="172"/>
        <v>FAIR-D4</v>
      </c>
      <c r="B1594" s="4">
        <f t="shared" si="173"/>
        <v>45181</v>
      </c>
      <c r="C1594" s="9">
        <f t="shared" si="174"/>
        <v>0.41192129629629631</v>
      </c>
      <c r="D1594" s="9">
        <f t="shared" si="175"/>
        <v>45181.411921296298</v>
      </c>
      <c r="E1594" s="9" t="str">
        <f t="shared" si="177"/>
        <v>2023-09-12</v>
      </c>
      <c r="F1594" s="10" t="s">
        <v>3037</v>
      </c>
      <c r="G1594" s="10" t="str">
        <f t="shared" si="176"/>
        <v>FAIR-D4_2023-09-12_09-53-10</v>
      </c>
      <c r="H1594" s="10">
        <v>12.19</v>
      </c>
      <c r="I1594" s="6">
        <v>19045353</v>
      </c>
      <c r="J1594" s="6" t="str">
        <f>IF(OR(COUNTIF(Monitoring!E:E, G1594) &gt; 0, COUNTIF(Monitoring!H:H, G1594) &gt; 0), "yes", "no")</f>
        <v>no</v>
      </c>
      <c r="K1594" s="81" t="str">
        <f t="shared" si="178"/>
        <v>Z:\FAIR_Device_data\Experiment_AugSep_2023\Video_captures\FAIR-D4\Camera1\2023-09-12\FAIR-D4_2023-09-12_09-53-10.mp4</v>
      </c>
    </row>
    <row r="1595" spans="1:11" ht="14.25" customHeight="1" x14ac:dyDescent="0.25">
      <c r="A1595" s="5" t="str">
        <f t="shared" si="172"/>
        <v>FAIR-D4</v>
      </c>
      <c r="B1595" s="4">
        <f t="shared" si="173"/>
        <v>45181</v>
      </c>
      <c r="C1595" s="9">
        <f t="shared" si="174"/>
        <v>0.41241898148148148</v>
      </c>
      <c r="D1595" s="9">
        <f t="shared" si="175"/>
        <v>45181.412418981483</v>
      </c>
      <c r="E1595" s="9" t="str">
        <f t="shared" si="177"/>
        <v>2023-09-12</v>
      </c>
      <c r="F1595" s="10" t="s">
        <v>3038</v>
      </c>
      <c r="G1595" s="10" t="str">
        <f t="shared" si="176"/>
        <v>FAIR-D4_2023-09-12_09-53-53</v>
      </c>
      <c r="H1595" s="10">
        <v>14.535</v>
      </c>
      <c r="I1595" s="6">
        <v>22415108</v>
      </c>
      <c r="J1595" s="6" t="str">
        <f>IF(OR(COUNTIF(Monitoring!E:E, G1595) &gt; 0, COUNTIF(Monitoring!H:H, G1595) &gt; 0), "yes", "no")</f>
        <v>no</v>
      </c>
      <c r="K1595" s="81" t="str">
        <f t="shared" si="178"/>
        <v>Z:\FAIR_Device_data\Experiment_AugSep_2023\Video_captures\FAIR-D4\Camera1\2023-09-12\FAIR-D4_2023-09-12_09-53-53.mp4</v>
      </c>
    </row>
    <row r="1596" spans="1:11" ht="14.25" customHeight="1" x14ac:dyDescent="0.25">
      <c r="A1596" s="5" t="str">
        <f t="shared" si="172"/>
        <v>FAIR-D4</v>
      </c>
      <c r="B1596" s="4">
        <f t="shared" si="173"/>
        <v>45181</v>
      </c>
      <c r="C1596" s="9">
        <f t="shared" si="174"/>
        <v>0.41304398148148147</v>
      </c>
      <c r="D1596" s="9">
        <f t="shared" si="175"/>
        <v>45181.413043981483</v>
      </c>
      <c r="E1596" s="9" t="str">
        <f t="shared" si="177"/>
        <v>2023-09-12</v>
      </c>
      <c r="F1596" s="10" t="s">
        <v>3039</v>
      </c>
      <c r="G1596" s="10" t="str">
        <f t="shared" si="176"/>
        <v>FAIR-D4_2023-09-12_09-54-47</v>
      </c>
      <c r="H1596" s="10">
        <v>13.592000000000001</v>
      </c>
      <c r="I1596" s="6">
        <v>22920842</v>
      </c>
      <c r="J1596" s="6" t="str">
        <f>IF(OR(COUNTIF(Monitoring!E:E, G1596) &gt; 0, COUNTIF(Monitoring!H:H, G1596) &gt; 0), "yes", "no")</f>
        <v>no</v>
      </c>
      <c r="K1596" s="81" t="str">
        <f t="shared" si="178"/>
        <v>Z:\FAIR_Device_data\Experiment_AugSep_2023\Video_captures\FAIR-D4\Camera1\2023-09-12\FAIR-D4_2023-09-12_09-54-47.mp4</v>
      </c>
    </row>
    <row r="1597" spans="1:11" ht="14.25" customHeight="1" x14ac:dyDescent="0.25">
      <c r="A1597" s="5" t="str">
        <f t="shared" si="172"/>
        <v>FAIR-D4</v>
      </c>
      <c r="B1597" s="4">
        <f t="shared" si="173"/>
        <v>45181</v>
      </c>
      <c r="C1597" s="9">
        <f t="shared" si="174"/>
        <v>0.41550925925925924</v>
      </c>
      <c r="D1597" s="9">
        <f t="shared" si="175"/>
        <v>45181.415509259263</v>
      </c>
      <c r="E1597" s="9" t="str">
        <f t="shared" si="177"/>
        <v>2023-09-12</v>
      </c>
      <c r="F1597" s="10" t="s">
        <v>3040</v>
      </c>
      <c r="G1597" s="10" t="str">
        <f t="shared" si="176"/>
        <v>FAIR-D4_2023-09-12_09-58-20</v>
      </c>
      <c r="H1597" s="10">
        <v>11.977</v>
      </c>
      <c r="I1597" s="6">
        <v>18793049</v>
      </c>
      <c r="J1597" s="6" t="str">
        <f>IF(OR(COUNTIF(Monitoring!E:E, G1597) &gt; 0, COUNTIF(Monitoring!H:H, G1597) &gt; 0), "yes", "no")</f>
        <v>no</v>
      </c>
      <c r="K1597" s="81" t="str">
        <f t="shared" si="178"/>
        <v>Z:\FAIR_Device_data\Experiment_AugSep_2023\Video_captures\FAIR-D4\Camera1\2023-09-12\FAIR-D4_2023-09-12_09-58-20.mp4</v>
      </c>
    </row>
    <row r="1598" spans="1:11" ht="14.25" customHeight="1" x14ac:dyDescent="0.25">
      <c r="A1598" s="5" t="str">
        <f t="shared" si="172"/>
        <v>FAIR-D4</v>
      </c>
      <c r="B1598" s="4">
        <f t="shared" si="173"/>
        <v>45181</v>
      </c>
      <c r="C1598" s="9">
        <f t="shared" si="174"/>
        <v>0.41609953703703706</v>
      </c>
      <c r="D1598" s="9">
        <f t="shared" si="175"/>
        <v>45181.41609953704</v>
      </c>
      <c r="E1598" s="9" t="str">
        <f t="shared" si="177"/>
        <v>2023-09-12</v>
      </c>
      <c r="F1598" s="10" t="s">
        <v>3041</v>
      </c>
      <c r="G1598" s="10" t="str">
        <f t="shared" si="176"/>
        <v>FAIR-D4_2023-09-12_09-59-11</v>
      </c>
      <c r="H1598" s="10">
        <v>11.616</v>
      </c>
      <c r="I1598" s="6">
        <v>19205899</v>
      </c>
      <c r="J1598" s="6" t="str">
        <f>IF(OR(COUNTIF(Monitoring!E:E, G1598) &gt; 0, COUNTIF(Monitoring!H:H, G1598) &gt; 0), "yes", "no")</f>
        <v>no</v>
      </c>
      <c r="K1598" s="81" t="str">
        <f t="shared" si="178"/>
        <v>Z:\FAIR_Device_data\Experiment_AugSep_2023\Video_captures\FAIR-D4\Camera1\2023-09-12\FAIR-D4_2023-09-12_09-59-11.mp4</v>
      </c>
    </row>
    <row r="1599" spans="1:11" ht="14.25" customHeight="1" x14ac:dyDescent="0.25">
      <c r="A1599" s="5" t="str">
        <f t="shared" si="172"/>
        <v>FAIR-D4</v>
      </c>
      <c r="B1599" s="4">
        <f t="shared" si="173"/>
        <v>45181</v>
      </c>
      <c r="C1599" s="9">
        <f t="shared" si="174"/>
        <v>0.41684027777777777</v>
      </c>
      <c r="D1599" s="9">
        <f t="shared" si="175"/>
        <v>45181.41684027778</v>
      </c>
      <c r="E1599" s="9" t="str">
        <f t="shared" si="177"/>
        <v>2023-09-12</v>
      </c>
      <c r="F1599" s="10" t="s">
        <v>3042</v>
      </c>
      <c r="G1599" s="10" t="str">
        <f t="shared" si="176"/>
        <v>FAIR-D4_2023-09-12_10-00-15</v>
      </c>
      <c r="H1599" s="10">
        <v>13.247</v>
      </c>
      <c r="I1599" s="6">
        <v>21837851</v>
      </c>
      <c r="J1599" s="6" t="str">
        <f>IF(OR(COUNTIF(Monitoring!E:E, G1599) &gt; 0, COUNTIF(Monitoring!H:H, G1599) &gt; 0), "yes", "no")</f>
        <v>no</v>
      </c>
      <c r="K1599" s="81" t="str">
        <f t="shared" si="178"/>
        <v>Z:\FAIR_Device_data\Experiment_AugSep_2023\Video_captures\FAIR-D4\Camera1\2023-09-12\FAIR-D4_2023-09-12_10-00-15.mp4</v>
      </c>
    </row>
    <row r="1600" spans="1:11" ht="14.25" customHeight="1" x14ac:dyDescent="0.25">
      <c r="A1600" s="5" t="str">
        <f t="shared" si="172"/>
        <v>FAIR-D4</v>
      </c>
      <c r="B1600" s="4">
        <f t="shared" si="173"/>
        <v>45181</v>
      </c>
      <c r="C1600" s="9">
        <f t="shared" si="174"/>
        <v>0.41737268518518517</v>
      </c>
      <c r="D1600" s="9">
        <f t="shared" si="175"/>
        <v>45181.417372685188</v>
      </c>
      <c r="E1600" s="9" t="str">
        <f t="shared" si="177"/>
        <v>2023-09-12</v>
      </c>
      <c r="F1600" s="10" t="s">
        <v>3043</v>
      </c>
      <c r="G1600" s="10" t="str">
        <f t="shared" si="176"/>
        <v>FAIR-D4_2023-09-12_10-01-01</v>
      </c>
      <c r="H1600" s="10">
        <v>16.539000000000001</v>
      </c>
      <c r="I1600" s="6">
        <v>26650974</v>
      </c>
      <c r="J1600" s="6" t="str">
        <f>IF(OR(COUNTIF(Monitoring!E:E, G1600) &gt; 0, COUNTIF(Monitoring!H:H, G1600) &gt; 0), "yes", "no")</f>
        <v>no</v>
      </c>
      <c r="K1600" s="81" t="str">
        <f t="shared" si="178"/>
        <v>Z:\FAIR_Device_data\Experiment_AugSep_2023\Video_captures\FAIR-D4\Camera1\2023-09-12\FAIR-D4_2023-09-12_10-01-01.mp4</v>
      </c>
    </row>
    <row r="1601" spans="1:11" ht="14.25" customHeight="1" x14ac:dyDescent="0.25">
      <c r="A1601" s="5" t="str">
        <f t="shared" si="172"/>
        <v>FAIR-D4</v>
      </c>
      <c r="B1601" s="4">
        <f t="shared" si="173"/>
        <v>45181</v>
      </c>
      <c r="C1601" s="9">
        <f t="shared" si="174"/>
        <v>0.41949074074074072</v>
      </c>
      <c r="D1601" s="9">
        <f t="shared" si="175"/>
        <v>45181.419490740744</v>
      </c>
      <c r="E1601" s="9" t="str">
        <f t="shared" si="177"/>
        <v>2023-09-12</v>
      </c>
      <c r="F1601" s="10" t="s">
        <v>3044</v>
      </c>
      <c r="G1601" s="10" t="str">
        <f t="shared" si="176"/>
        <v>FAIR-D4_2023-09-12_10-04-04</v>
      </c>
      <c r="H1601" s="10">
        <v>27.212</v>
      </c>
      <c r="I1601" s="6">
        <v>49818911</v>
      </c>
      <c r="J1601" s="6" t="str">
        <f>IF(OR(COUNTIF(Monitoring!E:E, G1601) &gt; 0, COUNTIF(Monitoring!H:H, G1601) &gt; 0), "yes", "no")</f>
        <v>no</v>
      </c>
      <c r="K1601" s="81" t="str">
        <f t="shared" si="178"/>
        <v>Z:\FAIR_Device_data\Experiment_AugSep_2023\Video_captures\FAIR-D4\Camera1\2023-09-12\FAIR-D4_2023-09-12_10-04-04.mp4</v>
      </c>
    </row>
    <row r="1602" spans="1:11" ht="14.25" customHeight="1" x14ac:dyDescent="0.25">
      <c r="A1602" s="5" t="str">
        <f t="shared" ref="A1602:A1665" si="179">+LEFT(G1602,7)</f>
        <v>FAIR-D4</v>
      </c>
      <c r="B1602" s="4">
        <f t="shared" ref="B1602:B1665" si="180">VALUE(MID(G1602,FIND("_",G1602)+1,10))</f>
        <v>45181</v>
      </c>
      <c r="C1602" s="9">
        <f t="shared" ref="C1602:C1665" si="181">IF(ISBLANK(G1602),"",TIME(LEFT(RIGHT(G1602,8),2),LEFT(RIGHT(G1602,5),2),RIGHT(G1602,2)))</f>
        <v>0.42783564814814817</v>
      </c>
      <c r="D1602" s="9">
        <f t="shared" ref="D1602:D1665" si="182">+B1602+C1602</f>
        <v>45181.427835648145</v>
      </c>
      <c r="E1602" s="9" t="str">
        <f t="shared" si="177"/>
        <v>2023-09-12</v>
      </c>
      <c r="F1602" s="10" t="s">
        <v>3045</v>
      </c>
      <c r="G1602" s="10" t="str">
        <f t="shared" ref="G1602:G1665" si="183">+LEFT(F1602,27)</f>
        <v>FAIR-D4_2023-09-12_10-16-05</v>
      </c>
      <c r="H1602" s="10">
        <v>12.28</v>
      </c>
      <c r="I1602" s="6">
        <v>20256315</v>
      </c>
      <c r="J1602" s="6" t="str">
        <f>IF(OR(COUNTIF(Monitoring!E:E, G1602) &gt; 0, COUNTIF(Monitoring!H:H, G1602) &gt; 0), "yes", "no")</f>
        <v>no</v>
      </c>
      <c r="K1602" s="81" t="str">
        <f t="shared" si="178"/>
        <v>Z:\FAIR_Device_data\Experiment_AugSep_2023\Video_captures\FAIR-D4\Camera1\2023-09-12\FAIR-D4_2023-09-12_10-16-05.mp4</v>
      </c>
    </row>
    <row r="1603" spans="1:11" ht="14.25" customHeight="1" x14ac:dyDescent="0.25">
      <c r="A1603" s="5" t="str">
        <f t="shared" si="179"/>
        <v>FAIR-D4</v>
      </c>
      <c r="B1603" s="4">
        <f t="shared" si="180"/>
        <v>45181</v>
      </c>
      <c r="C1603" s="9">
        <f t="shared" si="181"/>
        <v>0.4287037037037037</v>
      </c>
      <c r="D1603" s="9">
        <f t="shared" si="182"/>
        <v>45181.428703703707</v>
      </c>
      <c r="E1603" s="9" t="str">
        <f t="shared" ref="E1603:E1666" si="184">+_xlfn.CONCAT(YEAR(B1603),"-",TEXT(MONTH(B1603),"00"),"-",TEXT(DAY(B1603),"00"))</f>
        <v>2023-09-12</v>
      </c>
      <c r="F1603" s="10" t="s">
        <v>3046</v>
      </c>
      <c r="G1603" s="10" t="str">
        <f t="shared" si="183"/>
        <v>FAIR-D4_2023-09-12_10-17-20</v>
      </c>
      <c r="H1603" s="10">
        <v>27.565000000000001</v>
      </c>
      <c r="I1603" s="6">
        <v>50547261</v>
      </c>
      <c r="J1603" s="6" t="str">
        <f>IF(OR(COUNTIF(Monitoring!E:E, G1603) &gt; 0, COUNTIF(Monitoring!H:H, G1603) &gt; 0), "yes", "no")</f>
        <v>no</v>
      </c>
      <c r="K1603" s="81" t="str">
        <f t="shared" ref="K1603:K1666" si="185">HYPERLINK(_xlfn.CONCAT("Z:\FAIR_Device_data\Experiment_AugSep_2023","\","Video_captures","\",A1603,"\","Camera1","\",E1603,"\",F1603))</f>
        <v>Z:\FAIR_Device_data\Experiment_AugSep_2023\Video_captures\FAIR-D4\Camera1\2023-09-12\FAIR-D4_2023-09-12_10-17-20.mp4</v>
      </c>
    </row>
    <row r="1604" spans="1:11" ht="14.25" customHeight="1" x14ac:dyDescent="0.25">
      <c r="A1604" s="5" t="str">
        <f t="shared" si="179"/>
        <v>FAIR-D4</v>
      </c>
      <c r="B1604" s="4">
        <f t="shared" si="180"/>
        <v>45181</v>
      </c>
      <c r="C1604" s="9">
        <f t="shared" si="181"/>
        <v>0.43289351851851854</v>
      </c>
      <c r="D1604" s="9">
        <f t="shared" si="182"/>
        <v>45181.432893518519</v>
      </c>
      <c r="E1604" s="9" t="str">
        <f t="shared" si="184"/>
        <v>2023-09-12</v>
      </c>
      <c r="F1604" s="10" t="s">
        <v>3047</v>
      </c>
      <c r="G1604" s="10" t="str">
        <f t="shared" si="183"/>
        <v>FAIR-D4_2023-09-12_10-23-22</v>
      </c>
      <c r="H1604" s="10">
        <v>21.542000000000002</v>
      </c>
      <c r="I1604" s="6">
        <v>37558222</v>
      </c>
      <c r="J1604" s="6" t="str">
        <f>IF(OR(COUNTIF(Monitoring!E:E, G1604) &gt; 0, COUNTIF(Monitoring!H:H, G1604) &gt; 0), "yes", "no")</f>
        <v>no</v>
      </c>
      <c r="K1604" s="81" t="str">
        <f t="shared" si="185"/>
        <v>Z:\FAIR_Device_data\Experiment_AugSep_2023\Video_captures\FAIR-D4\Camera1\2023-09-12\FAIR-D4_2023-09-12_10-23-22.mp4</v>
      </c>
    </row>
    <row r="1605" spans="1:11" ht="14.25" customHeight="1" x14ac:dyDescent="0.25">
      <c r="A1605" s="5" t="str">
        <f t="shared" si="179"/>
        <v>FAIR-D4</v>
      </c>
      <c r="B1605" s="4">
        <f t="shared" si="180"/>
        <v>45181</v>
      </c>
      <c r="C1605" s="9">
        <f t="shared" si="181"/>
        <v>0.43482638888888892</v>
      </c>
      <c r="D1605" s="9">
        <f t="shared" si="182"/>
        <v>45181.43482638889</v>
      </c>
      <c r="E1605" s="9" t="str">
        <f t="shared" si="184"/>
        <v>2023-09-12</v>
      </c>
      <c r="F1605" s="10" t="s">
        <v>3048</v>
      </c>
      <c r="G1605" s="10" t="str">
        <f t="shared" si="183"/>
        <v>FAIR-D4_2023-09-12_10-26-09</v>
      </c>
      <c r="H1605" s="10">
        <v>12.247</v>
      </c>
      <c r="I1605" s="6">
        <v>18267900</v>
      </c>
      <c r="J1605" s="6" t="str">
        <f>IF(OR(COUNTIF(Monitoring!E:E, G1605) &gt; 0, COUNTIF(Monitoring!H:H, G1605) &gt; 0), "yes", "no")</f>
        <v>yes</v>
      </c>
      <c r="K1605" s="81" t="str">
        <f t="shared" si="185"/>
        <v>Z:\FAIR_Device_data\Experiment_AugSep_2023\Video_captures\FAIR-D4\Camera1\2023-09-12\FAIR-D4_2023-09-12_10-26-09.mp4</v>
      </c>
    </row>
    <row r="1606" spans="1:11" ht="14.25" customHeight="1" x14ac:dyDescent="0.25">
      <c r="A1606" s="5" t="str">
        <f t="shared" si="179"/>
        <v>FAIR-D4</v>
      </c>
      <c r="B1606" s="4">
        <f t="shared" si="180"/>
        <v>45181</v>
      </c>
      <c r="C1606" s="9">
        <f t="shared" si="181"/>
        <v>0.45082175925925927</v>
      </c>
      <c r="D1606" s="9">
        <f t="shared" si="182"/>
        <v>45181.450821759259</v>
      </c>
      <c r="E1606" s="9" t="str">
        <f t="shared" si="184"/>
        <v>2023-09-12</v>
      </c>
      <c r="F1606" s="10" t="s">
        <v>3049</v>
      </c>
      <c r="G1606" s="10" t="str">
        <f t="shared" si="183"/>
        <v>FAIR-D4_2023-09-12_10-49-11</v>
      </c>
      <c r="H1606" s="10">
        <v>17.158000000000001</v>
      </c>
      <c r="I1606" s="6">
        <v>29363858</v>
      </c>
      <c r="J1606" s="6" t="str">
        <f>IF(OR(COUNTIF(Monitoring!E:E, G1606) &gt; 0, COUNTIF(Monitoring!H:H, G1606) &gt; 0), "yes", "no")</f>
        <v>no</v>
      </c>
      <c r="K1606" s="81" t="str">
        <f t="shared" si="185"/>
        <v>Z:\FAIR_Device_data\Experiment_AugSep_2023\Video_captures\FAIR-D4\Camera1\2023-09-12\FAIR-D4_2023-09-12_10-49-11.mp4</v>
      </c>
    </row>
    <row r="1607" spans="1:11" ht="14.25" customHeight="1" x14ac:dyDescent="0.25">
      <c r="A1607" s="5" t="str">
        <f t="shared" si="179"/>
        <v>FAIR-D4</v>
      </c>
      <c r="B1607" s="4">
        <f t="shared" si="180"/>
        <v>45181</v>
      </c>
      <c r="C1607" s="9">
        <f t="shared" si="181"/>
        <v>0.47749999999999998</v>
      </c>
      <c r="D1607" s="9">
        <f t="shared" si="182"/>
        <v>45181.477500000001</v>
      </c>
      <c r="E1607" s="9" t="str">
        <f t="shared" si="184"/>
        <v>2023-09-12</v>
      </c>
      <c r="F1607" s="10" t="s">
        <v>3050</v>
      </c>
      <c r="G1607" s="10" t="str">
        <f t="shared" si="183"/>
        <v>FAIR-D4_2023-09-12_11-27-36</v>
      </c>
      <c r="H1607" s="10">
        <v>12.194000000000001</v>
      </c>
      <c r="I1607" s="6">
        <v>19823647</v>
      </c>
      <c r="J1607" s="6" t="str">
        <f>IF(OR(COUNTIF(Monitoring!E:E, G1607) &gt; 0, COUNTIF(Monitoring!H:H, G1607) &gt; 0), "yes", "no")</f>
        <v>no</v>
      </c>
      <c r="K1607" s="81" t="str">
        <f t="shared" si="185"/>
        <v>Z:\FAIR_Device_data\Experiment_AugSep_2023\Video_captures\FAIR-D4\Camera1\2023-09-12\FAIR-D4_2023-09-12_11-27-36.mp4</v>
      </c>
    </row>
    <row r="1608" spans="1:11" ht="14.25" customHeight="1" x14ac:dyDescent="0.25">
      <c r="A1608" s="5" t="str">
        <f t="shared" si="179"/>
        <v>FAIR-D4</v>
      </c>
      <c r="B1608" s="4">
        <f t="shared" si="180"/>
        <v>45181</v>
      </c>
      <c r="C1608" s="9">
        <f t="shared" si="181"/>
        <v>0.4840740740740741</v>
      </c>
      <c r="D1608" s="9">
        <f t="shared" si="182"/>
        <v>45181.484074074076</v>
      </c>
      <c r="E1608" s="9" t="str">
        <f t="shared" si="184"/>
        <v>2023-09-12</v>
      </c>
      <c r="F1608" s="10" t="s">
        <v>3051</v>
      </c>
      <c r="G1608" s="10" t="str">
        <f t="shared" si="183"/>
        <v>FAIR-D4_2023-09-12_11-37-04</v>
      </c>
      <c r="H1608" s="10">
        <v>35.948</v>
      </c>
      <c r="I1608" s="6">
        <v>65258408</v>
      </c>
      <c r="J1608" s="6" t="str">
        <f>IF(OR(COUNTIF(Monitoring!E:E, G1608) &gt; 0, COUNTIF(Monitoring!H:H, G1608) &gt; 0), "yes", "no")</f>
        <v>no</v>
      </c>
      <c r="K1608" s="81" t="str">
        <f t="shared" si="185"/>
        <v>Z:\FAIR_Device_data\Experiment_AugSep_2023\Video_captures\FAIR-D4\Camera1\2023-09-12\FAIR-D4_2023-09-12_11-37-04.mp4</v>
      </c>
    </row>
    <row r="1609" spans="1:11" ht="14.25" customHeight="1" x14ac:dyDescent="0.25">
      <c r="A1609" s="5" t="str">
        <f t="shared" si="179"/>
        <v>FAIR-D4</v>
      </c>
      <c r="B1609" s="4">
        <f t="shared" si="180"/>
        <v>45181</v>
      </c>
      <c r="C1609" s="9">
        <f t="shared" si="181"/>
        <v>0.48510416666666667</v>
      </c>
      <c r="D1609" s="9">
        <f t="shared" si="182"/>
        <v>45181.48510416667</v>
      </c>
      <c r="E1609" s="9" t="str">
        <f t="shared" si="184"/>
        <v>2023-09-12</v>
      </c>
      <c r="F1609" s="10" t="s">
        <v>3052</v>
      </c>
      <c r="G1609" s="10" t="str">
        <f t="shared" si="183"/>
        <v>FAIR-D4_2023-09-12_11-38-33</v>
      </c>
      <c r="H1609" s="10">
        <v>37.445</v>
      </c>
      <c r="I1609" s="6">
        <v>66180207</v>
      </c>
      <c r="J1609" s="6" t="str">
        <f>IF(OR(COUNTIF(Monitoring!E:E, G1609) &gt; 0, COUNTIF(Monitoring!H:H, G1609) &gt; 0), "yes", "no")</f>
        <v>no</v>
      </c>
      <c r="K1609" s="81" t="str">
        <f t="shared" si="185"/>
        <v>Z:\FAIR_Device_data\Experiment_AugSep_2023\Video_captures\FAIR-D4\Camera1\2023-09-12\FAIR-D4_2023-09-12_11-38-33.mp4</v>
      </c>
    </row>
    <row r="1610" spans="1:11" ht="14.25" customHeight="1" x14ac:dyDescent="0.25">
      <c r="A1610" s="5" t="str">
        <f t="shared" si="179"/>
        <v>FAIR-D4</v>
      </c>
      <c r="B1610" s="4">
        <f t="shared" si="180"/>
        <v>45181</v>
      </c>
      <c r="C1610" s="9">
        <f t="shared" si="181"/>
        <v>0.48778935185185185</v>
      </c>
      <c r="D1610" s="9">
        <f t="shared" si="182"/>
        <v>45181.48778935185</v>
      </c>
      <c r="E1610" s="9" t="str">
        <f t="shared" si="184"/>
        <v>2023-09-12</v>
      </c>
      <c r="F1610" s="10" t="s">
        <v>3053</v>
      </c>
      <c r="G1610" s="10" t="str">
        <f t="shared" si="183"/>
        <v>FAIR-D4_2023-09-12_11-42-25</v>
      </c>
      <c r="H1610" s="10">
        <v>17.067</v>
      </c>
      <c r="I1610" s="6">
        <v>29446293</v>
      </c>
      <c r="J1610" s="6" t="str">
        <f>IF(OR(COUNTIF(Monitoring!E:E, G1610) &gt; 0, COUNTIF(Monitoring!H:H, G1610) &gt; 0), "yes", "no")</f>
        <v>yes</v>
      </c>
      <c r="K1610" s="81" t="str">
        <f t="shared" si="185"/>
        <v>Z:\FAIR_Device_data\Experiment_AugSep_2023\Video_captures\FAIR-D4\Camera1\2023-09-12\FAIR-D4_2023-09-12_11-42-25.mp4</v>
      </c>
    </row>
    <row r="1611" spans="1:11" ht="14.25" customHeight="1" x14ac:dyDescent="0.25">
      <c r="A1611" s="5" t="str">
        <f t="shared" si="179"/>
        <v>FAIR-D4</v>
      </c>
      <c r="B1611" s="4">
        <f t="shared" si="180"/>
        <v>45181</v>
      </c>
      <c r="C1611" s="9">
        <f t="shared" si="181"/>
        <v>0.49351851851851852</v>
      </c>
      <c r="D1611" s="9">
        <f t="shared" si="182"/>
        <v>45181.493518518517</v>
      </c>
      <c r="E1611" s="9" t="str">
        <f t="shared" si="184"/>
        <v>2023-09-12</v>
      </c>
      <c r="F1611" s="10" t="s">
        <v>3054</v>
      </c>
      <c r="G1611" s="10" t="str">
        <f t="shared" si="183"/>
        <v>FAIR-D4_2023-09-12_11-50-40</v>
      </c>
      <c r="H1611" s="10">
        <v>62.53</v>
      </c>
      <c r="I1611" s="6">
        <v>112745181</v>
      </c>
      <c r="J1611" s="6" t="str">
        <f>IF(OR(COUNTIF(Monitoring!E:E, G1611) &gt; 0, COUNTIF(Monitoring!H:H, G1611) &gt; 0), "yes", "no")</f>
        <v>yes</v>
      </c>
      <c r="K1611" s="81" t="str">
        <f t="shared" si="185"/>
        <v>Z:\FAIR_Device_data\Experiment_AugSep_2023\Video_captures\FAIR-D4\Camera1\2023-09-12\FAIR-D4_2023-09-12_11-50-40.mp4</v>
      </c>
    </row>
    <row r="1612" spans="1:11" ht="14.25" customHeight="1" x14ac:dyDescent="0.25">
      <c r="A1612" s="5" t="str">
        <f t="shared" si="179"/>
        <v>FAIR-D4</v>
      </c>
      <c r="B1612" s="4">
        <f t="shared" si="180"/>
        <v>45181</v>
      </c>
      <c r="C1612" s="9">
        <f t="shared" si="181"/>
        <v>0.50771990740740736</v>
      </c>
      <c r="D1612" s="9">
        <f t="shared" si="182"/>
        <v>45181.507719907408</v>
      </c>
      <c r="E1612" s="9" t="str">
        <f t="shared" si="184"/>
        <v>2023-09-12</v>
      </c>
      <c r="F1612" s="10" t="s">
        <v>3055</v>
      </c>
      <c r="G1612" s="10" t="str">
        <f t="shared" si="183"/>
        <v>FAIR-D4_2023-09-12_12-11-07</v>
      </c>
      <c r="H1612" s="10">
        <v>11.907</v>
      </c>
      <c r="I1612" s="6">
        <v>19477375</v>
      </c>
      <c r="J1612" s="6" t="str">
        <f>IF(OR(COUNTIF(Monitoring!E:E, G1612) &gt; 0, COUNTIF(Monitoring!H:H, G1612) &gt; 0), "yes", "no")</f>
        <v>no</v>
      </c>
      <c r="K1612" s="81" t="str">
        <f t="shared" si="185"/>
        <v>Z:\FAIR_Device_data\Experiment_AugSep_2023\Video_captures\FAIR-D4\Camera1\2023-09-12\FAIR-D4_2023-09-12_12-11-07.mp4</v>
      </c>
    </row>
    <row r="1613" spans="1:11" ht="14.25" customHeight="1" x14ac:dyDescent="0.25">
      <c r="A1613" s="5" t="str">
        <f t="shared" si="179"/>
        <v>FAIR-D4</v>
      </c>
      <c r="B1613" s="4">
        <f t="shared" si="180"/>
        <v>45181</v>
      </c>
      <c r="C1613" s="9">
        <f t="shared" si="181"/>
        <v>0.5229166666666667</v>
      </c>
      <c r="D1613" s="9">
        <f t="shared" si="182"/>
        <v>45181.522916666669</v>
      </c>
      <c r="E1613" s="9" t="str">
        <f t="shared" si="184"/>
        <v>2023-09-12</v>
      </c>
      <c r="F1613" s="10" t="s">
        <v>3056</v>
      </c>
      <c r="G1613" s="10" t="str">
        <f t="shared" si="183"/>
        <v>FAIR-D4_2023-09-12_12-33-00</v>
      </c>
      <c r="H1613" s="10">
        <v>158.18100000000001</v>
      </c>
      <c r="I1613" s="6">
        <v>278434655</v>
      </c>
      <c r="J1613" s="6" t="str">
        <f>IF(OR(COUNTIF(Monitoring!E:E, G1613) &gt; 0, COUNTIF(Monitoring!H:H, G1613) &gt; 0), "yes", "no")</f>
        <v>yes</v>
      </c>
      <c r="K1613" s="81" t="str">
        <f t="shared" si="185"/>
        <v>Z:\FAIR_Device_data\Experiment_AugSep_2023\Video_captures\FAIR-D4\Camera1\2023-09-12\FAIR-D4_2023-09-12_12-33-00.mp4</v>
      </c>
    </row>
    <row r="1614" spans="1:11" ht="14.25" customHeight="1" x14ac:dyDescent="0.25">
      <c r="A1614" s="5" t="str">
        <f t="shared" si="179"/>
        <v>FAIR-D4</v>
      </c>
      <c r="B1614" s="4">
        <f t="shared" si="180"/>
        <v>45181</v>
      </c>
      <c r="C1614" s="9">
        <f t="shared" si="181"/>
        <v>0.52576388888888892</v>
      </c>
      <c r="D1614" s="9">
        <f t="shared" si="182"/>
        <v>45181.525763888887</v>
      </c>
      <c r="E1614" s="9" t="str">
        <f t="shared" si="184"/>
        <v>2023-09-12</v>
      </c>
      <c r="F1614" s="10" t="s">
        <v>3057</v>
      </c>
      <c r="G1614" s="10" t="str">
        <f t="shared" si="183"/>
        <v>FAIR-D4_2023-09-12_12-37-06</v>
      </c>
      <c r="H1614" s="10">
        <v>90.971000000000004</v>
      </c>
      <c r="I1614" s="6">
        <v>168250391</v>
      </c>
      <c r="J1614" s="6" t="str">
        <f>IF(OR(COUNTIF(Monitoring!E:E, G1614) &gt; 0, COUNTIF(Monitoring!H:H, G1614) &gt; 0), "yes", "no")</f>
        <v>no</v>
      </c>
      <c r="K1614" s="81" t="str">
        <f t="shared" si="185"/>
        <v>Z:\FAIR_Device_data\Experiment_AugSep_2023\Video_captures\FAIR-D4\Camera1\2023-09-12\FAIR-D4_2023-09-12_12-37-06.mp4</v>
      </c>
    </row>
    <row r="1615" spans="1:11" ht="14.25" customHeight="1" x14ac:dyDescent="0.25">
      <c r="A1615" s="5" t="str">
        <f t="shared" si="179"/>
        <v>FAIR-D4</v>
      </c>
      <c r="B1615" s="4">
        <f t="shared" si="180"/>
        <v>45181</v>
      </c>
      <c r="C1615" s="9">
        <f t="shared" si="181"/>
        <v>0.52818287037037037</v>
      </c>
      <c r="D1615" s="9">
        <f t="shared" si="182"/>
        <v>45181.528182870374</v>
      </c>
      <c r="E1615" s="9" t="str">
        <f t="shared" si="184"/>
        <v>2023-09-12</v>
      </c>
      <c r="F1615" s="10" t="s">
        <v>3058</v>
      </c>
      <c r="G1615" s="10" t="str">
        <f t="shared" si="183"/>
        <v>FAIR-D4_2023-09-12_12-40-35</v>
      </c>
      <c r="H1615" s="10">
        <v>11.036</v>
      </c>
      <c r="I1615" s="6">
        <v>17919942</v>
      </c>
      <c r="J1615" s="6" t="str">
        <f>IF(OR(COUNTIF(Monitoring!E:E, G1615) &gt; 0, COUNTIF(Monitoring!H:H, G1615) &gt; 0), "yes", "no")</f>
        <v>no</v>
      </c>
      <c r="K1615" s="81" t="str">
        <f t="shared" si="185"/>
        <v>Z:\FAIR_Device_data\Experiment_AugSep_2023\Video_captures\FAIR-D4\Camera1\2023-09-12\FAIR-D4_2023-09-12_12-40-35.mp4</v>
      </c>
    </row>
    <row r="1616" spans="1:11" ht="14.25" customHeight="1" x14ac:dyDescent="0.25">
      <c r="A1616" s="5" t="str">
        <f t="shared" si="179"/>
        <v>FAIR-D4</v>
      </c>
      <c r="B1616" s="4">
        <f t="shared" si="180"/>
        <v>45181</v>
      </c>
      <c r="C1616" s="9">
        <f t="shared" si="181"/>
        <v>0.52930555555555558</v>
      </c>
      <c r="D1616" s="9">
        <f t="shared" si="182"/>
        <v>45181.529305555552</v>
      </c>
      <c r="E1616" s="9" t="str">
        <f t="shared" si="184"/>
        <v>2023-09-12</v>
      </c>
      <c r="F1616" s="10" t="s">
        <v>3059</v>
      </c>
      <c r="G1616" s="10" t="str">
        <f t="shared" si="183"/>
        <v>FAIR-D4_2023-09-12_12-42-12</v>
      </c>
      <c r="H1616" s="10">
        <v>60.860999999999997</v>
      </c>
      <c r="I1616" s="6">
        <v>111939720</v>
      </c>
      <c r="J1616" s="6" t="str">
        <f>IF(OR(COUNTIF(Monitoring!E:E, G1616) &gt; 0, COUNTIF(Monitoring!H:H, G1616) &gt; 0), "yes", "no")</f>
        <v>no</v>
      </c>
      <c r="K1616" s="81" t="str">
        <f t="shared" si="185"/>
        <v>Z:\FAIR_Device_data\Experiment_AugSep_2023\Video_captures\FAIR-D4\Camera1\2023-09-12\FAIR-D4_2023-09-12_12-42-12.mp4</v>
      </c>
    </row>
    <row r="1617" spans="1:11" ht="14.25" customHeight="1" x14ac:dyDescent="0.25">
      <c r="A1617" s="5" t="str">
        <f t="shared" si="179"/>
        <v>FAIR-D4</v>
      </c>
      <c r="B1617" s="4">
        <f t="shared" si="180"/>
        <v>45181</v>
      </c>
      <c r="C1617" s="9">
        <f t="shared" si="181"/>
        <v>0.58526620370370375</v>
      </c>
      <c r="D1617" s="9">
        <f t="shared" si="182"/>
        <v>45181.585266203707</v>
      </c>
      <c r="E1617" s="9" t="str">
        <f t="shared" si="184"/>
        <v>2023-09-12</v>
      </c>
      <c r="F1617" s="10" t="s">
        <v>3060</v>
      </c>
      <c r="G1617" s="10" t="str">
        <f t="shared" si="183"/>
        <v>FAIR-D4_2023-09-12_14-02-47</v>
      </c>
      <c r="H1617" s="10">
        <v>10.845000000000001</v>
      </c>
      <c r="I1617" s="6">
        <v>17583433</v>
      </c>
      <c r="J1617" s="6" t="str">
        <f>IF(OR(COUNTIF(Monitoring!E:E, G1617) &gt; 0, COUNTIF(Monitoring!H:H, G1617) &gt; 0), "yes", "no")</f>
        <v>no</v>
      </c>
      <c r="K1617" s="81" t="str">
        <f t="shared" si="185"/>
        <v>Z:\FAIR_Device_data\Experiment_AugSep_2023\Video_captures\FAIR-D4\Camera1\2023-09-12\FAIR-D4_2023-09-12_14-02-47.mp4</v>
      </c>
    </row>
    <row r="1618" spans="1:11" ht="14.25" customHeight="1" x14ac:dyDescent="0.25">
      <c r="A1618" s="5" t="str">
        <f t="shared" si="179"/>
        <v>FAIR-D4</v>
      </c>
      <c r="B1618" s="4">
        <f t="shared" si="180"/>
        <v>45181</v>
      </c>
      <c r="C1618" s="9">
        <f t="shared" si="181"/>
        <v>0.76273148148148151</v>
      </c>
      <c r="D1618" s="9">
        <f t="shared" si="182"/>
        <v>45181.762731481482</v>
      </c>
      <c r="E1618" s="9" t="str">
        <f t="shared" si="184"/>
        <v>2023-09-12</v>
      </c>
      <c r="F1618" s="10" t="s">
        <v>3061</v>
      </c>
      <c r="G1618" s="10" t="str">
        <f t="shared" si="183"/>
        <v>FAIR-D4_2023-09-12_18-18-20</v>
      </c>
      <c r="H1618" s="10">
        <v>15.846</v>
      </c>
      <c r="I1618" s="6">
        <v>25828642</v>
      </c>
      <c r="J1618" s="6" t="str">
        <f>IF(OR(COUNTIF(Monitoring!E:E, G1618) &gt; 0, COUNTIF(Monitoring!H:H, G1618) &gt; 0), "yes", "no")</f>
        <v>yes</v>
      </c>
      <c r="K1618" s="81" t="str">
        <f t="shared" si="185"/>
        <v>Z:\FAIR_Device_data\Experiment_AugSep_2023\Video_captures\FAIR-D4\Camera1\2023-09-12\FAIR-D4_2023-09-12_18-18-20.mp4</v>
      </c>
    </row>
    <row r="1619" spans="1:11" ht="14.25" customHeight="1" x14ac:dyDescent="0.25">
      <c r="A1619" s="5" t="str">
        <f t="shared" si="179"/>
        <v>FAIR-D4</v>
      </c>
      <c r="B1619" s="4">
        <f t="shared" si="180"/>
        <v>45181</v>
      </c>
      <c r="C1619" s="9">
        <f t="shared" si="181"/>
        <v>0.76559027777777777</v>
      </c>
      <c r="D1619" s="9">
        <f t="shared" si="182"/>
        <v>45181.765590277777</v>
      </c>
      <c r="E1619" s="9" t="str">
        <f t="shared" si="184"/>
        <v>2023-09-12</v>
      </c>
      <c r="F1619" s="10" t="s">
        <v>3062</v>
      </c>
      <c r="G1619" s="10" t="str">
        <f t="shared" si="183"/>
        <v>FAIR-D4_2023-09-12_18-22-27</v>
      </c>
      <c r="H1619" s="10">
        <v>12.32</v>
      </c>
      <c r="I1619" s="6">
        <v>20847323</v>
      </c>
      <c r="J1619" s="6" t="str">
        <f>IF(OR(COUNTIF(Monitoring!E:E, G1619) &gt; 0, COUNTIF(Monitoring!H:H, G1619) &gt; 0), "yes", "no")</f>
        <v>yes</v>
      </c>
      <c r="K1619" s="81" t="str">
        <f t="shared" si="185"/>
        <v>Z:\FAIR_Device_data\Experiment_AugSep_2023\Video_captures\FAIR-D4\Camera1\2023-09-12\FAIR-D4_2023-09-12_18-22-27.mp4</v>
      </c>
    </row>
    <row r="1620" spans="1:11" ht="14.25" customHeight="1" x14ac:dyDescent="0.25">
      <c r="A1620" s="5" t="str">
        <f t="shared" si="179"/>
        <v>FAIR-D4</v>
      </c>
      <c r="B1620" s="4">
        <f t="shared" si="180"/>
        <v>45181</v>
      </c>
      <c r="C1620" s="9">
        <f t="shared" si="181"/>
        <v>0.76782407407407405</v>
      </c>
      <c r="D1620" s="9">
        <f t="shared" si="182"/>
        <v>45181.767824074072</v>
      </c>
      <c r="E1620" s="9" t="str">
        <f t="shared" si="184"/>
        <v>2023-09-12</v>
      </c>
      <c r="F1620" s="10" t="s">
        <v>3063</v>
      </c>
      <c r="G1620" s="10" t="str">
        <f t="shared" si="183"/>
        <v>FAIR-D4_2023-09-12_18-25-40</v>
      </c>
      <c r="H1620" s="10">
        <v>11.752000000000001</v>
      </c>
      <c r="I1620" s="6">
        <v>19887542</v>
      </c>
      <c r="J1620" s="6" t="str">
        <f>IF(OR(COUNTIF(Monitoring!E:E, G1620) &gt; 0, COUNTIF(Monitoring!H:H, G1620) &gt; 0), "yes", "no")</f>
        <v>no</v>
      </c>
      <c r="K1620" s="81" t="str">
        <f t="shared" si="185"/>
        <v>Z:\FAIR_Device_data\Experiment_AugSep_2023\Video_captures\FAIR-D4\Camera1\2023-09-12\FAIR-D4_2023-09-12_18-25-40.mp4</v>
      </c>
    </row>
    <row r="1621" spans="1:11" ht="14.25" customHeight="1" x14ac:dyDescent="0.25">
      <c r="A1621" s="5" t="str">
        <f t="shared" si="179"/>
        <v>FAIR-D4</v>
      </c>
      <c r="B1621" s="4">
        <f t="shared" si="180"/>
        <v>45182</v>
      </c>
      <c r="C1621" s="9">
        <f t="shared" si="181"/>
        <v>0.30973379629629627</v>
      </c>
      <c r="D1621" s="9">
        <f t="shared" si="182"/>
        <v>45182.309733796297</v>
      </c>
      <c r="E1621" s="9" t="str">
        <f t="shared" si="184"/>
        <v>2023-09-13</v>
      </c>
      <c r="F1621" s="10" t="s">
        <v>3064</v>
      </c>
      <c r="G1621" s="10" t="str">
        <f t="shared" si="183"/>
        <v>FAIR-D4_2023-09-13_07-26-01</v>
      </c>
      <c r="H1621" s="10">
        <v>28.89</v>
      </c>
      <c r="I1621" s="6">
        <v>53650077</v>
      </c>
      <c r="J1621" s="6" t="str">
        <f>IF(OR(COUNTIF(Monitoring!E:E, G1621) &gt; 0, COUNTIF(Monitoring!H:H, G1621) &gt; 0), "yes", "no")</f>
        <v>no</v>
      </c>
      <c r="K1621" s="81" t="str">
        <f t="shared" si="185"/>
        <v>Z:\FAIR_Device_data\Experiment_AugSep_2023\Video_captures\FAIR-D4\Camera1\2023-09-13\FAIR-D4_2023-09-13_07-26-01.mp4</v>
      </c>
    </row>
    <row r="1622" spans="1:11" ht="14.25" customHeight="1" x14ac:dyDescent="0.25">
      <c r="A1622" s="5" t="str">
        <f t="shared" si="179"/>
        <v>FAIR-D4</v>
      </c>
      <c r="B1622" s="4">
        <f t="shared" si="180"/>
        <v>45182</v>
      </c>
      <c r="C1622" s="9">
        <f t="shared" si="181"/>
        <v>0.43278935185185186</v>
      </c>
      <c r="D1622" s="9">
        <f t="shared" si="182"/>
        <v>45182.432789351849</v>
      </c>
      <c r="E1622" s="9" t="str">
        <f t="shared" si="184"/>
        <v>2023-09-13</v>
      </c>
      <c r="F1622" s="10" t="s">
        <v>3065</v>
      </c>
      <c r="G1622" s="10" t="str">
        <f t="shared" si="183"/>
        <v>FAIR-D4_2023-09-13_10-23-13</v>
      </c>
      <c r="H1622" s="10">
        <v>41.966000000000001</v>
      </c>
      <c r="I1622" s="6">
        <v>78012206</v>
      </c>
      <c r="J1622" s="6" t="str">
        <f>IF(OR(COUNTIF(Monitoring!E:E, G1622) &gt; 0, COUNTIF(Monitoring!H:H, G1622) &gt; 0), "yes", "no")</f>
        <v>yes</v>
      </c>
      <c r="K1622" s="81" t="str">
        <f t="shared" si="185"/>
        <v>Z:\FAIR_Device_data\Experiment_AugSep_2023\Video_captures\FAIR-D4\Camera1\2023-09-13\FAIR-D4_2023-09-13_10-23-13.mp4</v>
      </c>
    </row>
    <row r="1623" spans="1:11" ht="14.25" customHeight="1" x14ac:dyDescent="0.25">
      <c r="A1623" s="5" t="str">
        <f t="shared" si="179"/>
        <v>FAIR-D4</v>
      </c>
      <c r="B1623" s="4">
        <f t="shared" si="180"/>
        <v>45182</v>
      </c>
      <c r="C1623" s="9">
        <f t="shared" si="181"/>
        <v>0.43359953703703702</v>
      </c>
      <c r="D1623" s="9">
        <f t="shared" si="182"/>
        <v>45182.433599537035</v>
      </c>
      <c r="E1623" s="9" t="str">
        <f t="shared" si="184"/>
        <v>2023-09-13</v>
      </c>
      <c r="F1623" s="10" t="s">
        <v>3066</v>
      </c>
      <c r="G1623" s="10" t="str">
        <f t="shared" si="183"/>
        <v>FAIR-D4_2023-09-13_10-24-23</v>
      </c>
      <c r="H1623" s="10">
        <v>17.373000000000001</v>
      </c>
      <c r="I1623" s="6">
        <v>28468977</v>
      </c>
      <c r="J1623" s="6" t="str">
        <f>IF(OR(COUNTIF(Monitoring!E:E, G1623) &gt; 0, COUNTIF(Monitoring!H:H, G1623) &gt; 0), "yes", "no")</f>
        <v>yes</v>
      </c>
      <c r="K1623" s="81" t="str">
        <f t="shared" si="185"/>
        <v>Z:\FAIR_Device_data\Experiment_AugSep_2023\Video_captures\FAIR-D4\Camera1\2023-09-13\FAIR-D4_2023-09-13_10-24-23.mp4</v>
      </c>
    </row>
    <row r="1624" spans="1:11" ht="14.25" customHeight="1" x14ac:dyDescent="0.25">
      <c r="A1624" s="5" t="str">
        <f t="shared" si="179"/>
        <v>FAIR-D4</v>
      </c>
      <c r="B1624" s="4">
        <f t="shared" si="180"/>
        <v>45182</v>
      </c>
      <c r="C1624" s="9">
        <f t="shared" si="181"/>
        <v>0.44975694444444442</v>
      </c>
      <c r="D1624" s="9">
        <f t="shared" si="182"/>
        <v>45182.449756944443</v>
      </c>
      <c r="E1624" s="9" t="str">
        <f t="shared" si="184"/>
        <v>2023-09-13</v>
      </c>
      <c r="F1624" s="10" t="s">
        <v>3067</v>
      </c>
      <c r="G1624" s="10" t="str">
        <f t="shared" si="183"/>
        <v>FAIR-D4_2023-09-13_10-47-39</v>
      </c>
      <c r="H1624" s="10">
        <v>40.534999999999997</v>
      </c>
      <c r="I1624" s="6">
        <v>74257492</v>
      </c>
      <c r="J1624" s="6" t="str">
        <f>IF(OR(COUNTIF(Monitoring!E:E, G1624) &gt; 0, COUNTIF(Monitoring!H:H, G1624) &gt; 0), "yes", "no")</f>
        <v>yes</v>
      </c>
      <c r="K1624" s="81" t="str">
        <f t="shared" si="185"/>
        <v>Z:\FAIR_Device_data\Experiment_AugSep_2023\Video_captures\FAIR-D4\Camera1\2023-09-13\FAIR-D4_2023-09-13_10-47-39.mp4</v>
      </c>
    </row>
    <row r="1625" spans="1:11" ht="14.25" customHeight="1" x14ac:dyDescent="0.25">
      <c r="A1625" s="5" t="str">
        <f t="shared" si="179"/>
        <v>FAIR-D4</v>
      </c>
      <c r="B1625" s="4">
        <f t="shared" si="180"/>
        <v>45182</v>
      </c>
      <c r="C1625" s="9">
        <f t="shared" si="181"/>
        <v>0.47379629629629627</v>
      </c>
      <c r="D1625" s="9">
        <f t="shared" si="182"/>
        <v>45182.473796296297</v>
      </c>
      <c r="E1625" s="9" t="str">
        <f t="shared" si="184"/>
        <v>2023-09-13</v>
      </c>
      <c r="F1625" s="10" t="s">
        <v>3068</v>
      </c>
      <c r="G1625" s="10" t="str">
        <f t="shared" si="183"/>
        <v>FAIR-D4_2023-09-13_11-22-16</v>
      </c>
      <c r="H1625" s="10">
        <v>85.828000000000003</v>
      </c>
      <c r="I1625" s="6">
        <v>162881155</v>
      </c>
      <c r="J1625" s="6" t="str">
        <f>IF(OR(COUNTIF(Monitoring!E:E, G1625) &gt; 0, COUNTIF(Monitoring!H:H, G1625) &gt; 0), "yes", "no")</f>
        <v>yes</v>
      </c>
      <c r="K1625" s="81" t="str">
        <f t="shared" si="185"/>
        <v>Z:\FAIR_Device_data\Experiment_AugSep_2023\Video_captures\FAIR-D4\Camera1\2023-09-13\FAIR-D4_2023-09-13_11-22-16.mp4</v>
      </c>
    </row>
    <row r="1626" spans="1:11" ht="14.25" customHeight="1" x14ac:dyDescent="0.25">
      <c r="A1626" s="5" t="str">
        <f t="shared" si="179"/>
        <v>FAIR-D4</v>
      </c>
      <c r="B1626" s="4">
        <f t="shared" si="180"/>
        <v>45182</v>
      </c>
      <c r="C1626" s="9">
        <f t="shared" si="181"/>
        <v>0.47574074074074074</v>
      </c>
      <c r="D1626" s="9">
        <f t="shared" si="182"/>
        <v>45182.475740740738</v>
      </c>
      <c r="E1626" s="9" t="str">
        <f t="shared" si="184"/>
        <v>2023-09-13</v>
      </c>
      <c r="F1626" s="10" t="s">
        <v>3069</v>
      </c>
      <c r="G1626" s="10" t="str">
        <f t="shared" si="183"/>
        <v>FAIR-D4_2023-09-13_11-25-04</v>
      </c>
      <c r="H1626" s="10">
        <v>159.72800000000001</v>
      </c>
      <c r="I1626" s="6">
        <v>301963535</v>
      </c>
      <c r="J1626" s="6" t="str">
        <f>IF(OR(COUNTIF(Monitoring!E:E, G1626) &gt; 0, COUNTIF(Monitoring!H:H, G1626) &gt; 0), "yes", "no")</f>
        <v>yes</v>
      </c>
      <c r="K1626" s="81" t="str">
        <f t="shared" si="185"/>
        <v>Z:\FAIR_Device_data\Experiment_AugSep_2023\Video_captures\FAIR-D4\Camera1\2023-09-13\FAIR-D4_2023-09-13_11-25-04.mp4</v>
      </c>
    </row>
    <row r="1627" spans="1:11" ht="14.25" customHeight="1" x14ac:dyDescent="0.25">
      <c r="A1627" s="5" t="str">
        <f t="shared" si="179"/>
        <v>FAIR-D4</v>
      </c>
      <c r="B1627" s="4">
        <f t="shared" si="180"/>
        <v>45182</v>
      </c>
      <c r="C1627" s="9">
        <f t="shared" si="181"/>
        <v>0.50362268518518516</v>
      </c>
      <c r="D1627" s="9">
        <f t="shared" si="182"/>
        <v>45182.503622685188</v>
      </c>
      <c r="E1627" s="9" t="str">
        <f t="shared" si="184"/>
        <v>2023-09-13</v>
      </c>
      <c r="F1627" s="10" t="s">
        <v>3070</v>
      </c>
      <c r="G1627" s="10" t="str">
        <f t="shared" si="183"/>
        <v>FAIR-D4_2023-09-13_12-05-13</v>
      </c>
      <c r="H1627" s="10">
        <v>40.090000000000003</v>
      </c>
      <c r="I1627" s="6">
        <v>69718264</v>
      </c>
      <c r="J1627" s="6" t="str">
        <f>IF(OR(COUNTIF(Monitoring!E:E, G1627) &gt; 0, COUNTIF(Monitoring!H:H, G1627) &gt; 0), "yes", "no")</f>
        <v>yes</v>
      </c>
      <c r="K1627" s="81" t="str">
        <f t="shared" si="185"/>
        <v>Z:\FAIR_Device_data\Experiment_AugSep_2023\Video_captures\FAIR-D4\Camera1\2023-09-13\FAIR-D4_2023-09-13_12-05-13.mp4</v>
      </c>
    </row>
    <row r="1628" spans="1:11" ht="14.25" customHeight="1" x14ac:dyDescent="0.25">
      <c r="A1628" s="5" t="str">
        <f t="shared" si="179"/>
        <v>FAIR-D4</v>
      </c>
      <c r="B1628" s="4">
        <f t="shared" si="180"/>
        <v>45182</v>
      </c>
      <c r="C1628" s="9">
        <f t="shared" si="181"/>
        <v>0.51850694444444445</v>
      </c>
      <c r="D1628" s="9">
        <f t="shared" si="182"/>
        <v>45182.518506944441</v>
      </c>
      <c r="E1628" s="9" t="str">
        <f t="shared" si="184"/>
        <v>2023-09-13</v>
      </c>
      <c r="F1628" s="10" t="s">
        <v>3071</v>
      </c>
      <c r="G1628" s="10" t="str">
        <f t="shared" si="183"/>
        <v>FAIR-D4_2023-09-13_12-26-39</v>
      </c>
      <c r="H1628" s="10">
        <v>10.930999999999999</v>
      </c>
      <c r="I1628" s="6">
        <v>17848806</v>
      </c>
      <c r="J1628" s="6" t="str">
        <f>IF(OR(COUNTIF(Monitoring!E:E, G1628) &gt; 0, COUNTIF(Monitoring!H:H, G1628) &gt; 0), "yes", "no")</f>
        <v>no</v>
      </c>
      <c r="K1628" s="81" t="str">
        <f t="shared" si="185"/>
        <v>Z:\FAIR_Device_data\Experiment_AugSep_2023\Video_captures\FAIR-D4\Camera1\2023-09-13\FAIR-D4_2023-09-13_12-26-39.mp4</v>
      </c>
    </row>
    <row r="1629" spans="1:11" ht="14.25" customHeight="1" x14ac:dyDescent="0.25">
      <c r="A1629" s="5" t="str">
        <f t="shared" si="179"/>
        <v>FAIR-D4</v>
      </c>
      <c r="B1629" s="4">
        <f t="shared" si="180"/>
        <v>45182</v>
      </c>
      <c r="C1629" s="9">
        <f t="shared" si="181"/>
        <v>0.59321759259259255</v>
      </c>
      <c r="D1629" s="9">
        <f t="shared" si="182"/>
        <v>45182.593217592592</v>
      </c>
      <c r="E1629" s="9" t="str">
        <f t="shared" si="184"/>
        <v>2023-09-13</v>
      </c>
      <c r="F1629" s="10" t="s">
        <v>3072</v>
      </c>
      <c r="G1629" s="10" t="str">
        <f t="shared" si="183"/>
        <v>FAIR-D4_2023-09-13_14-14-14</v>
      </c>
      <c r="H1629" s="10">
        <v>27.911000000000001</v>
      </c>
      <c r="I1629" s="6">
        <v>50335924</v>
      </c>
      <c r="J1629" s="6" t="str">
        <f>IF(OR(COUNTIF(Monitoring!E:E, G1629) &gt; 0, COUNTIF(Monitoring!H:H, G1629) &gt; 0), "yes", "no")</f>
        <v>yes</v>
      </c>
      <c r="K1629" s="81" t="str">
        <f t="shared" si="185"/>
        <v>Z:\FAIR_Device_data\Experiment_AugSep_2023\Video_captures\FAIR-D4\Camera1\2023-09-13\FAIR-D4_2023-09-13_14-14-14.mp4</v>
      </c>
    </row>
    <row r="1630" spans="1:11" ht="14.25" customHeight="1" x14ac:dyDescent="0.25">
      <c r="A1630" s="5" t="str">
        <f t="shared" si="179"/>
        <v>FAIR-D4</v>
      </c>
      <c r="B1630" s="4">
        <f t="shared" si="180"/>
        <v>45182</v>
      </c>
      <c r="C1630" s="9">
        <f t="shared" si="181"/>
        <v>0.60287037037037039</v>
      </c>
      <c r="D1630" s="9">
        <f t="shared" si="182"/>
        <v>45182.602870370371</v>
      </c>
      <c r="E1630" s="9" t="str">
        <f t="shared" si="184"/>
        <v>2023-09-13</v>
      </c>
      <c r="F1630" s="10" t="s">
        <v>3073</v>
      </c>
      <c r="G1630" s="10" t="str">
        <f t="shared" si="183"/>
        <v>FAIR-D4_2023-09-13_14-28-08</v>
      </c>
      <c r="H1630" s="10">
        <v>16.844000000000001</v>
      </c>
      <c r="I1630" s="6">
        <v>29283481</v>
      </c>
      <c r="J1630" s="6" t="str">
        <f>IF(OR(COUNTIF(Monitoring!E:E, G1630) &gt; 0, COUNTIF(Monitoring!H:H, G1630) &gt; 0), "yes", "no")</f>
        <v>no</v>
      </c>
      <c r="K1630" s="81" t="str">
        <f t="shared" si="185"/>
        <v>Z:\FAIR_Device_data\Experiment_AugSep_2023\Video_captures\FAIR-D4\Camera1\2023-09-13\FAIR-D4_2023-09-13_14-28-08.mp4</v>
      </c>
    </row>
    <row r="1631" spans="1:11" ht="14.25" customHeight="1" x14ac:dyDescent="0.25">
      <c r="A1631" s="5" t="str">
        <f t="shared" si="179"/>
        <v>FAIR-D4</v>
      </c>
      <c r="B1631" s="4">
        <f t="shared" si="180"/>
        <v>45182</v>
      </c>
      <c r="C1631" s="9">
        <f t="shared" si="181"/>
        <v>0.66427083333333337</v>
      </c>
      <c r="D1631" s="9">
        <f t="shared" si="182"/>
        <v>45182.664270833331</v>
      </c>
      <c r="E1631" s="9" t="str">
        <f t="shared" si="184"/>
        <v>2023-09-13</v>
      </c>
      <c r="F1631" s="10" t="s">
        <v>3074</v>
      </c>
      <c r="G1631" s="10" t="str">
        <f t="shared" si="183"/>
        <v>FAIR-D4_2023-09-13_15-56-33</v>
      </c>
      <c r="H1631" s="10">
        <v>46.796999999999997</v>
      </c>
      <c r="I1631" s="6">
        <v>84583734</v>
      </c>
      <c r="J1631" s="6" t="str">
        <f>IF(OR(COUNTIF(Monitoring!E:E, G1631) &gt; 0, COUNTIF(Monitoring!H:H, G1631) &gt; 0), "yes", "no")</f>
        <v>yes</v>
      </c>
      <c r="K1631" s="81" t="str">
        <f t="shared" si="185"/>
        <v>Z:\FAIR_Device_data\Experiment_AugSep_2023\Video_captures\FAIR-D4\Camera1\2023-09-13\FAIR-D4_2023-09-13_15-56-33.mp4</v>
      </c>
    </row>
    <row r="1632" spans="1:11" ht="14.25" customHeight="1" x14ac:dyDescent="0.25">
      <c r="A1632" s="5" t="str">
        <f t="shared" si="179"/>
        <v>FAIR-D4</v>
      </c>
      <c r="B1632" s="4">
        <f t="shared" si="180"/>
        <v>45182</v>
      </c>
      <c r="C1632" s="9">
        <f t="shared" si="181"/>
        <v>0.71440972222222221</v>
      </c>
      <c r="D1632" s="9">
        <f t="shared" si="182"/>
        <v>45182.714409722219</v>
      </c>
      <c r="E1632" s="9" t="str">
        <f t="shared" si="184"/>
        <v>2023-09-13</v>
      </c>
      <c r="F1632" s="10" t="s">
        <v>3075</v>
      </c>
      <c r="G1632" s="10" t="str">
        <f t="shared" si="183"/>
        <v>FAIR-D4_2023-09-13_17-08-45</v>
      </c>
      <c r="H1632" s="10">
        <v>24.335999999999999</v>
      </c>
      <c r="I1632" s="6">
        <v>43260946</v>
      </c>
      <c r="J1632" s="6" t="str">
        <f>IF(OR(COUNTIF(Monitoring!E:E, G1632) &gt; 0, COUNTIF(Monitoring!H:H, G1632) &gt; 0), "yes", "no")</f>
        <v>yes</v>
      </c>
      <c r="K1632" s="81" t="str">
        <f t="shared" si="185"/>
        <v>Z:\FAIR_Device_data\Experiment_AugSep_2023\Video_captures\FAIR-D4\Camera1\2023-09-13\FAIR-D4_2023-09-13_17-08-45.mp4</v>
      </c>
    </row>
    <row r="1633" spans="1:11" ht="14.25" customHeight="1" x14ac:dyDescent="0.25">
      <c r="A1633" s="5" t="str">
        <f t="shared" si="179"/>
        <v>FAIR-D4</v>
      </c>
      <c r="B1633" s="4">
        <f t="shared" si="180"/>
        <v>45182</v>
      </c>
      <c r="C1633" s="9">
        <f t="shared" si="181"/>
        <v>0.71906250000000005</v>
      </c>
      <c r="D1633" s="9">
        <f t="shared" si="182"/>
        <v>45182.7190625</v>
      </c>
      <c r="E1633" s="9" t="str">
        <f t="shared" si="184"/>
        <v>2023-09-13</v>
      </c>
      <c r="F1633" s="10" t="s">
        <v>3076</v>
      </c>
      <c r="G1633" s="10" t="str">
        <f t="shared" si="183"/>
        <v>FAIR-D4_2023-09-13_17-15-27</v>
      </c>
      <c r="H1633" s="10">
        <v>69.814999999999998</v>
      </c>
      <c r="I1633" s="6">
        <v>135436882</v>
      </c>
      <c r="J1633" s="6" t="str">
        <f>IF(OR(COUNTIF(Monitoring!E:E, G1633) &gt; 0, COUNTIF(Monitoring!H:H, G1633) &gt; 0), "yes", "no")</f>
        <v>yes</v>
      </c>
      <c r="K1633" s="81" t="str">
        <f t="shared" si="185"/>
        <v>Z:\FAIR_Device_data\Experiment_AugSep_2023\Video_captures\FAIR-D4\Camera1\2023-09-13\FAIR-D4_2023-09-13_17-15-27.mp4</v>
      </c>
    </row>
    <row r="1634" spans="1:11" ht="14.25" customHeight="1" x14ac:dyDescent="0.25">
      <c r="A1634" s="5" t="str">
        <f t="shared" si="179"/>
        <v>FAIR-D4</v>
      </c>
      <c r="B1634" s="4">
        <f t="shared" si="180"/>
        <v>45161</v>
      </c>
      <c r="C1634" s="9">
        <f t="shared" si="181"/>
        <v>0.37449074074074074</v>
      </c>
      <c r="D1634" s="9">
        <f t="shared" si="182"/>
        <v>45161.374490740738</v>
      </c>
      <c r="E1634" s="9" t="str">
        <f t="shared" si="184"/>
        <v>2023-08-23</v>
      </c>
      <c r="F1634" s="10" t="s">
        <v>3077</v>
      </c>
      <c r="G1634" s="10" t="str">
        <f t="shared" si="183"/>
        <v>FAIR-D4_2023-08-23_08-59-16</v>
      </c>
      <c r="H1634" s="10">
        <v>13.843999999999999</v>
      </c>
      <c r="I1634" s="6">
        <v>20765779</v>
      </c>
      <c r="J1634" s="6" t="str">
        <f>IF(OR(COUNTIF(Monitoring!E:E, G1634) &gt; 0, COUNTIF(Monitoring!H:H, G1634) &gt; 0), "yes", "no")</f>
        <v>yes</v>
      </c>
      <c r="K1634" s="81" t="str">
        <f t="shared" si="185"/>
        <v>Z:\FAIR_Device_data\Experiment_AugSep_2023\Video_captures\FAIR-D4\Camera1\2023-08-23\FAIR-D4_2023-08-23_08-59-16.mp4</v>
      </c>
    </row>
    <row r="1635" spans="1:11" ht="14.25" customHeight="1" x14ac:dyDescent="0.25">
      <c r="A1635" s="5" t="str">
        <f t="shared" si="179"/>
        <v>FAIR-D4</v>
      </c>
      <c r="B1635" s="4">
        <f t="shared" si="180"/>
        <v>45161</v>
      </c>
      <c r="C1635" s="9">
        <f t="shared" si="181"/>
        <v>0.38346064814814818</v>
      </c>
      <c r="D1635" s="9">
        <f t="shared" si="182"/>
        <v>45161.383460648147</v>
      </c>
      <c r="E1635" s="9" t="str">
        <f t="shared" si="184"/>
        <v>2023-08-23</v>
      </c>
      <c r="F1635" s="10" t="s">
        <v>3078</v>
      </c>
      <c r="G1635" s="10" t="str">
        <f t="shared" si="183"/>
        <v>FAIR-D4_2023-08-23_09-12-11</v>
      </c>
      <c r="H1635" s="10">
        <v>15.175000000000001</v>
      </c>
      <c r="I1635" s="6">
        <v>26015657</v>
      </c>
      <c r="J1635" s="6" t="str">
        <f>IF(OR(COUNTIF(Monitoring!E:E, G1635) &gt; 0, COUNTIF(Monitoring!H:H, G1635) &gt; 0), "yes", "no")</f>
        <v>yes</v>
      </c>
      <c r="K1635" s="81" t="str">
        <f t="shared" si="185"/>
        <v>Z:\FAIR_Device_data\Experiment_AugSep_2023\Video_captures\FAIR-D4\Camera1\2023-08-23\FAIR-D4_2023-08-23_09-12-11.mp4</v>
      </c>
    </row>
    <row r="1636" spans="1:11" ht="14.25" customHeight="1" x14ac:dyDescent="0.25">
      <c r="A1636" s="5" t="str">
        <f t="shared" si="179"/>
        <v>FAIR-D4</v>
      </c>
      <c r="B1636" s="4">
        <f t="shared" si="180"/>
        <v>45161</v>
      </c>
      <c r="C1636" s="9">
        <f t="shared" si="181"/>
        <v>0.38950231481481479</v>
      </c>
      <c r="D1636" s="9">
        <f t="shared" si="182"/>
        <v>45161.389502314814</v>
      </c>
      <c r="E1636" s="9" t="str">
        <f t="shared" si="184"/>
        <v>2023-08-23</v>
      </c>
      <c r="F1636" s="10" t="s">
        <v>3079</v>
      </c>
      <c r="G1636" s="10" t="str">
        <f t="shared" si="183"/>
        <v>FAIR-D4_2023-08-23_09-20-53</v>
      </c>
      <c r="H1636" s="10">
        <v>14.029</v>
      </c>
      <c r="I1636" s="6">
        <v>24223085</v>
      </c>
      <c r="J1636" s="6" t="str">
        <f>IF(OR(COUNTIF(Monitoring!E:E, G1636) &gt; 0, COUNTIF(Monitoring!H:H, G1636) &gt; 0), "yes", "no")</f>
        <v>no</v>
      </c>
      <c r="K1636" s="81" t="str">
        <f t="shared" si="185"/>
        <v>Z:\FAIR_Device_data\Experiment_AugSep_2023\Video_captures\FAIR-D4\Camera1\2023-08-23\FAIR-D4_2023-08-23_09-20-53.mp4</v>
      </c>
    </row>
    <row r="1637" spans="1:11" ht="14.25" customHeight="1" x14ac:dyDescent="0.25">
      <c r="A1637" s="5" t="str">
        <f t="shared" si="179"/>
        <v>FAIR-D4</v>
      </c>
      <c r="B1637" s="4">
        <f t="shared" si="180"/>
        <v>45161</v>
      </c>
      <c r="C1637" s="9">
        <f t="shared" si="181"/>
        <v>0.39828703703703705</v>
      </c>
      <c r="D1637" s="9">
        <f t="shared" si="182"/>
        <v>45161.398287037038</v>
      </c>
      <c r="E1637" s="9" t="str">
        <f t="shared" si="184"/>
        <v>2023-08-23</v>
      </c>
      <c r="F1637" s="10" t="s">
        <v>3080</v>
      </c>
      <c r="G1637" s="10" t="str">
        <f t="shared" si="183"/>
        <v>FAIR-D4_2023-08-23_09-33-32</v>
      </c>
      <c r="H1637" s="10">
        <v>22.061</v>
      </c>
      <c r="I1637" s="6">
        <v>40183958</v>
      </c>
      <c r="J1637" s="6" t="str">
        <f>IF(OR(COUNTIF(Monitoring!E:E, G1637) &gt; 0, COUNTIF(Monitoring!H:H, G1637) &gt; 0), "yes", "no")</f>
        <v>yes</v>
      </c>
      <c r="K1637" s="81" t="str">
        <f t="shared" si="185"/>
        <v>Z:\FAIR_Device_data\Experiment_AugSep_2023\Video_captures\FAIR-D4\Camera1\2023-08-23\FAIR-D4_2023-08-23_09-33-32.mp4</v>
      </c>
    </row>
    <row r="1638" spans="1:11" ht="14.25" customHeight="1" x14ac:dyDescent="0.25">
      <c r="A1638" s="5" t="str">
        <f t="shared" si="179"/>
        <v>FAIR-D4</v>
      </c>
      <c r="B1638" s="4">
        <f t="shared" si="180"/>
        <v>45161</v>
      </c>
      <c r="C1638" s="9">
        <f t="shared" si="181"/>
        <v>0.39906249999999999</v>
      </c>
      <c r="D1638" s="9">
        <f t="shared" si="182"/>
        <v>45161.399062500001</v>
      </c>
      <c r="E1638" s="9" t="str">
        <f t="shared" si="184"/>
        <v>2023-08-23</v>
      </c>
      <c r="F1638" s="10" t="s">
        <v>3081</v>
      </c>
      <c r="G1638" s="10" t="str">
        <f t="shared" si="183"/>
        <v>FAIR-D4_2023-08-23_09-34-39</v>
      </c>
      <c r="H1638" s="10">
        <v>10.798999999999999</v>
      </c>
      <c r="I1638" s="6">
        <v>17585383</v>
      </c>
      <c r="J1638" s="6" t="str">
        <f>IF(OR(COUNTIF(Monitoring!E:E, G1638) &gt; 0, COUNTIF(Monitoring!H:H, G1638) &gt; 0), "yes", "no")</f>
        <v>no</v>
      </c>
      <c r="K1638" s="81" t="str">
        <f t="shared" si="185"/>
        <v>Z:\FAIR_Device_data\Experiment_AugSep_2023\Video_captures\FAIR-D4\Camera1\2023-08-23\FAIR-D4_2023-08-23_09-34-39.mp4</v>
      </c>
    </row>
    <row r="1639" spans="1:11" ht="14.25" customHeight="1" x14ac:dyDescent="0.25">
      <c r="A1639" s="5" t="str">
        <f t="shared" si="179"/>
        <v>FAIR-D4</v>
      </c>
      <c r="B1639" s="4">
        <f t="shared" si="180"/>
        <v>45161</v>
      </c>
      <c r="C1639" s="9">
        <f t="shared" si="181"/>
        <v>0.40038194444444447</v>
      </c>
      <c r="D1639" s="9">
        <f t="shared" si="182"/>
        <v>45161.400381944448</v>
      </c>
      <c r="E1639" s="9" t="str">
        <f t="shared" si="184"/>
        <v>2023-08-23</v>
      </c>
      <c r="F1639" s="10" t="s">
        <v>3082</v>
      </c>
      <c r="G1639" s="10" t="str">
        <f t="shared" si="183"/>
        <v>FAIR-D4_2023-08-23_09-36-33</v>
      </c>
      <c r="H1639" s="10">
        <v>13.254</v>
      </c>
      <c r="I1639" s="6">
        <v>22403889</v>
      </c>
      <c r="J1639" s="6" t="str">
        <f>IF(OR(COUNTIF(Monitoring!E:E, G1639) &gt; 0, COUNTIF(Monitoring!H:H, G1639) &gt; 0), "yes", "no")</f>
        <v>yes</v>
      </c>
      <c r="K1639" s="81" t="str">
        <f t="shared" si="185"/>
        <v>Z:\FAIR_Device_data\Experiment_AugSep_2023\Video_captures\FAIR-D4\Camera1\2023-08-23\FAIR-D4_2023-08-23_09-36-33.mp4</v>
      </c>
    </row>
    <row r="1640" spans="1:11" ht="14.25" customHeight="1" x14ac:dyDescent="0.25">
      <c r="A1640" s="5" t="str">
        <f t="shared" si="179"/>
        <v>FAIR-D4</v>
      </c>
      <c r="B1640" s="4">
        <f t="shared" si="180"/>
        <v>45161</v>
      </c>
      <c r="C1640" s="9">
        <f t="shared" si="181"/>
        <v>0.40494212962962961</v>
      </c>
      <c r="D1640" s="9">
        <f t="shared" si="182"/>
        <v>45161.404942129629</v>
      </c>
      <c r="E1640" s="9" t="str">
        <f t="shared" si="184"/>
        <v>2023-08-23</v>
      </c>
      <c r="F1640" s="10" t="s">
        <v>3083</v>
      </c>
      <c r="G1640" s="10" t="str">
        <f t="shared" si="183"/>
        <v>FAIR-D4_2023-08-23_09-43-07</v>
      </c>
      <c r="H1640" s="10">
        <v>181.93600000000001</v>
      </c>
      <c r="I1640" s="6">
        <v>317896851</v>
      </c>
      <c r="J1640" s="6" t="str">
        <f>IF(OR(COUNTIF(Monitoring!E:E, G1640) &gt; 0, COUNTIF(Monitoring!H:H, G1640) &gt; 0), "yes", "no")</f>
        <v>yes</v>
      </c>
      <c r="K1640" s="81" t="str">
        <f t="shared" si="185"/>
        <v>Z:\FAIR_Device_data\Experiment_AugSep_2023\Video_captures\FAIR-D4\Camera1\2023-08-23\FAIR-D4_2023-08-23_09-43-07.mp4</v>
      </c>
    </row>
    <row r="1641" spans="1:11" ht="14.25" customHeight="1" x14ac:dyDescent="0.25">
      <c r="A1641" s="5" t="str">
        <f t="shared" si="179"/>
        <v>FAIR-D4</v>
      </c>
      <c r="B1641" s="4">
        <f t="shared" si="180"/>
        <v>45161</v>
      </c>
      <c r="C1641" s="9">
        <f t="shared" si="181"/>
        <v>0.41197916666666667</v>
      </c>
      <c r="D1641" s="9">
        <f t="shared" si="182"/>
        <v>45161.411979166667</v>
      </c>
      <c r="E1641" s="9" t="str">
        <f t="shared" si="184"/>
        <v>2023-08-23</v>
      </c>
      <c r="F1641" s="10" t="s">
        <v>3084</v>
      </c>
      <c r="G1641" s="10" t="str">
        <f t="shared" si="183"/>
        <v>FAIR-D4_2023-08-23_09-53-15</v>
      </c>
      <c r="H1641" s="10">
        <v>13.57</v>
      </c>
      <c r="I1641" s="6">
        <v>22945697</v>
      </c>
      <c r="J1641" s="6" t="str">
        <f>IF(OR(COUNTIF(Monitoring!E:E, G1641) &gt; 0, COUNTIF(Monitoring!H:H, G1641) &gt; 0), "yes", "no")</f>
        <v>yes</v>
      </c>
      <c r="K1641" s="81" t="str">
        <f t="shared" si="185"/>
        <v>Z:\FAIR_Device_data\Experiment_AugSep_2023\Video_captures\FAIR-D4\Camera1\2023-08-23\FAIR-D4_2023-08-23_09-53-15.mp4</v>
      </c>
    </row>
    <row r="1642" spans="1:11" ht="14.25" customHeight="1" x14ac:dyDescent="0.25">
      <c r="A1642" s="5" t="str">
        <f t="shared" si="179"/>
        <v>FAIR-D4</v>
      </c>
      <c r="B1642" s="4">
        <f t="shared" si="180"/>
        <v>45161</v>
      </c>
      <c r="C1642" s="9">
        <f t="shared" si="181"/>
        <v>0.41346064814814815</v>
      </c>
      <c r="D1642" s="9">
        <f t="shared" si="182"/>
        <v>45161.413460648146</v>
      </c>
      <c r="E1642" s="9" t="str">
        <f t="shared" si="184"/>
        <v>2023-08-23</v>
      </c>
      <c r="F1642" s="10" t="s">
        <v>3085</v>
      </c>
      <c r="G1642" s="10" t="str">
        <f t="shared" si="183"/>
        <v>FAIR-D4_2023-08-23_09-55-23</v>
      </c>
      <c r="H1642" s="10">
        <v>10.526999999999999</v>
      </c>
      <c r="I1642" s="6">
        <v>16878220</v>
      </c>
      <c r="J1642" s="6" t="str">
        <f>IF(OR(COUNTIF(Monitoring!E:E, G1642) &gt; 0, COUNTIF(Monitoring!H:H, G1642) &gt; 0), "yes", "no")</f>
        <v>no</v>
      </c>
      <c r="K1642" s="81" t="str">
        <f t="shared" si="185"/>
        <v>Z:\FAIR_Device_data\Experiment_AugSep_2023\Video_captures\FAIR-D4\Camera1\2023-08-23\FAIR-D4_2023-08-23_09-55-23.mp4</v>
      </c>
    </row>
    <row r="1643" spans="1:11" ht="14.25" customHeight="1" x14ac:dyDescent="0.25">
      <c r="A1643" s="5" t="str">
        <f t="shared" si="179"/>
        <v>FAIR-D4</v>
      </c>
      <c r="B1643" s="4">
        <f t="shared" si="180"/>
        <v>45161</v>
      </c>
      <c r="C1643" s="9">
        <f t="shared" si="181"/>
        <v>0.42395833333333333</v>
      </c>
      <c r="D1643" s="9">
        <f t="shared" si="182"/>
        <v>45161.423958333333</v>
      </c>
      <c r="E1643" s="9" t="str">
        <f t="shared" si="184"/>
        <v>2023-08-23</v>
      </c>
      <c r="F1643" s="10" t="s">
        <v>3086</v>
      </c>
      <c r="G1643" s="10" t="str">
        <f t="shared" si="183"/>
        <v>FAIR-D4_2023-08-23_10-10-30</v>
      </c>
      <c r="H1643" s="10">
        <v>16.071000000000002</v>
      </c>
      <c r="I1643" s="6">
        <v>27329781</v>
      </c>
      <c r="J1643" s="6" t="str">
        <f>IF(OR(COUNTIF(Monitoring!E:E, G1643) &gt; 0, COUNTIF(Monitoring!H:H, G1643) &gt; 0), "yes", "no")</f>
        <v>yes</v>
      </c>
      <c r="K1643" s="81" t="str">
        <f t="shared" si="185"/>
        <v>Z:\FAIR_Device_data\Experiment_AugSep_2023\Video_captures\FAIR-D4\Camera1\2023-08-23\FAIR-D4_2023-08-23_10-10-30.mp4</v>
      </c>
    </row>
    <row r="1644" spans="1:11" ht="14.25" customHeight="1" x14ac:dyDescent="0.25">
      <c r="A1644" s="5" t="str">
        <f t="shared" si="179"/>
        <v>FAIR-D4</v>
      </c>
      <c r="B1644" s="4">
        <f t="shared" si="180"/>
        <v>45161</v>
      </c>
      <c r="C1644" s="9">
        <f t="shared" si="181"/>
        <v>0.42767361111111113</v>
      </c>
      <c r="D1644" s="9">
        <f t="shared" si="182"/>
        <v>45161.427673611113</v>
      </c>
      <c r="E1644" s="9" t="str">
        <f t="shared" si="184"/>
        <v>2023-08-23</v>
      </c>
      <c r="F1644" s="10" t="s">
        <v>3087</v>
      </c>
      <c r="G1644" s="10" t="str">
        <f t="shared" si="183"/>
        <v>FAIR-D4_2023-08-23_10-15-51</v>
      </c>
      <c r="H1644" s="10">
        <v>10.942</v>
      </c>
      <c r="I1644" s="6">
        <v>17708276</v>
      </c>
      <c r="J1644" s="6" t="str">
        <f>IF(OR(COUNTIF(Monitoring!E:E, G1644) &gt; 0, COUNTIF(Monitoring!H:H, G1644) &gt; 0), "yes", "no")</f>
        <v>yes</v>
      </c>
      <c r="K1644" s="81" t="str">
        <f t="shared" si="185"/>
        <v>Z:\FAIR_Device_data\Experiment_AugSep_2023\Video_captures\FAIR-D4\Camera1\2023-08-23\FAIR-D4_2023-08-23_10-15-51.mp4</v>
      </c>
    </row>
    <row r="1645" spans="1:11" ht="14.25" customHeight="1" x14ac:dyDescent="0.25">
      <c r="A1645" s="5" t="str">
        <f t="shared" si="179"/>
        <v>FAIR-D4</v>
      </c>
      <c r="B1645" s="4">
        <f t="shared" si="180"/>
        <v>45161</v>
      </c>
      <c r="C1645" s="9">
        <f t="shared" si="181"/>
        <v>0.4400810185185185</v>
      </c>
      <c r="D1645" s="9">
        <f t="shared" si="182"/>
        <v>45161.440081018518</v>
      </c>
      <c r="E1645" s="9" t="str">
        <f t="shared" si="184"/>
        <v>2023-08-23</v>
      </c>
      <c r="F1645" s="10" t="s">
        <v>3088</v>
      </c>
      <c r="G1645" s="10" t="str">
        <f t="shared" si="183"/>
        <v>FAIR-D4_2023-08-23_10-33-43</v>
      </c>
      <c r="H1645" s="10">
        <v>49.398000000000003</v>
      </c>
      <c r="I1645" s="6">
        <v>84304885</v>
      </c>
      <c r="J1645" s="6" t="str">
        <f>IF(OR(COUNTIF(Monitoring!E:E, G1645) &gt; 0, COUNTIF(Monitoring!H:H, G1645) &gt; 0), "yes", "no")</f>
        <v>yes</v>
      </c>
      <c r="K1645" s="81" t="str">
        <f t="shared" si="185"/>
        <v>Z:\FAIR_Device_data\Experiment_AugSep_2023\Video_captures\FAIR-D4\Camera1\2023-08-23\FAIR-D4_2023-08-23_10-33-43.mp4</v>
      </c>
    </row>
    <row r="1646" spans="1:11" ht="14.25" customHeight="1" x14ac:dyDescent="0.25">
      <c r="A1646" s="5" t="str">
        <f t="shared" si="179"/>
        <v>FAIR-D4</v>
      </c>
      <c r="B1646" s="4">
        <f t="shared" si="180"/>
        <v>45161</v>
      </c>
      <c r="C1646" s="9">
        <f t="shared" si="181"/>
        <v>0.44153935185185184</v>
      </c>
      <c r="D1646" s="9">
        <f t="shared" si="182"/>
        <v>45161.44153935185</v>
      </c>
      <c r="E1646" s="9" t="str">
        <f t="shared" si="184"/>
        <v>2023-08-23</v>
      </c>
      <c r="F1646" s="10" t="s">
        <v>3089</v>
      </c>
      <c r="G1646" s="10" t="str">
        <f t="shared" si="183"/>
        <v>FAIR-D4_2023-08-23_10-35-49</v>
      </c>
      <c r="H1646" s="10">
        <v>14.707000000000001</v>
      </c>
      <c r="I1646" s="6">
        <v>24773090</v>
      </c>
      <c r="J1646" s="6" t="str">
        <f>IF(OR(COUNTIF(Monitoring!E:E, G1646) &gt; 0, COUNTIF(Monitoring!H:H, G1646) &gt; 0), "yes", "no")</f>
        <v>no</v>
      </c>
      <c r="K1646" s="81" t="str">
        <f t="shared" si="185"/>
        <v>Z:\FAIR_Device_data\Experiment_AugSep_2023\Video_captures\FAIR-D4\Camera1\2023-08-23\FAIR-D4_2023-08-23_10-35-49.mp4</v>
      </c>
    </row>
    <row r="1647" spans="1:11" ht="14.25" customHeight="1" x14ac:dyDescent="0.25">
      <c r="A1647" s="5" t="str">
        <f t="shared" si="179"/>
        <v>FAIR-D4</v>
      </c>
      <c r="B1647" s="4">
        <f t="shared" si="180"/>
        <v>45161</v>
      </c>
      <c r="C1647" s="9">
        <f t="shared" si="181"/>
        <v>0.44202546296296297</v>
      </c>
      <c r="D1647" s="9">
        <f t="shared" si="182"/>
        <v>45161.442025462966</v>
      </c>
      <c r="E1647" s="9" t="str">
        <f t="shared" si="184"/>
        <v>2023-08-23</v>
      </c>
      <c r="F1647" s="10" t="s">
        <v>3090</v>
      </c>
      <c r="G1647" s="10" t="str">
        <f t="shared" si="183"/>
        <v>FAIR-D4_2023-08-23_10-36-31</v>
      </c>
      <c r="H1647" s="10">
        <v>15.55</v>
      </c>
      <c r="I1647" s="6">
        <v>24508666</v>
      </c>
      <c r="J1647" s="6" t="str">
        <f>IF(OR(COUNTIF(Monitoring!E:E, G1647) &gt; 0, COUNTIF(Monitoring!H:H, G1647) &gt; 0), "yes", "no")</f>
        <v>no</v>
      </c>
      <c r="K1647" s="81" t="str">
        <f t="shared" si="185"/>
        <v>Z:\FAIR_Device_data\Experiment_AugSep_2023\Video_captures\FAIR-D4\Camera1\2023-08-23\FAIR-D4_2023-08-23_10-36-31.mp4</v>
      </c>
    </row>
    <row r="1648" spans="1:11" ht="14.25" customHeight="1" x14ac:dyDescent="0.25">
      <c r="A1648" s="5" t="str">
        <f t="shared" si="179"/>
        <v>FAIR-D4</v>
      </c>
      <c r="B1648" s="4">
        <f t="shared" si="180"/>
        <v>45161</v>
      </c>
      <c r="C1648" s="9">
        <f t="shared" si="181"/>
        <v>0.44664351851851852</v>
      </c>
      <c r="D1648" s="9">
        <f t="shared" si="182"/>
        <v>45161.446643518517</v>
      </c>
      <c r="E1648" s="9" t="str">
        <f t="shared" si="184"/>
        <v>2023-08-23</v>
      </c>
      <c r="F1648" s="10" t="s">
        <v>3091</v>
      </c>
      <c r="G1648" s="10" t="str">
        <f t="shared" si="183"/>
        <v>FAIR-D4_2023-08-23_10-43-10</v>
      </c>
      <c r="H1648" s="10">
        <v>31.231999999999999</v>
      </c>
      <c r="I1648" s="6">
        <v>53413593</v>
      </c>
      <c r="J1648" s="6" t="str">
        <f>IF(OR(COUNTIF(Monitoring!E:E, G1648) &gt; 0, COUNTIF(Monitoring!H:H, G1648) &gt; 0), "yes", "no")</f>
        <v>no</v>
      </c>
      <c r="K1648" s="81" t="str">
        <f t="shared" si="185"/>
        <v>Z:\FAIR_Device_data\Experiment_AugSep_2023\Video_captures\FAIR-D4\Camera1\2023-08-23\FAIR-D4_2023-08-23_10-43-10.mp4</v>
      </c>
    </row>
    <row r="1649" spans="1:11" ht="14.25" customHeight="1" x14ac:dyDescent="0.25">
      <c r="A1649" s="5" t="str">
        <f t="shared" si="179"/>
        <v>FAIR-D4</v>
      </c>
      <c r="B1649" s="4">
        <f t="shared" si="180"/>
        <v>45161</v>
      </c>
      <c r="C1649" s="9">
        <f t="shared" si="181"/>
        <v>0.45353009259259258</v>
      </c>
      <c r="D1649" s="9">
        <f t="shared" si="182"/>
        <v>45161.453530092593</v>
      </c>
      <c r="E1649" s="9" t="str">
        <f t="shared" si="184"/>
        <v>2023-08-23</v>
      </c>
      <c r="F1649" s="10" t="s">
        <v>3092</v>
      </c>
      <c r="G1649" s="10" t="str">
        <f t="shared" si="183"/>
        <v>FAIR-D4_2023-08-23_10-53-05</v>
      </c>
      <c r="H1649" s="10">
        <v>17.850000000000001</v>
      </c>
      <c r="I1649" s="6">
        <v>31776761</v>
      </c>
      <c r="J1649" s="6" t="str">
        <f>IF(OR(COUNTIF(Monitoring!E:E, G1649) &gt; 0, COUNTIF(Monitoring!H:H, G1649) &gt; 0), "yes", "no")</f>
        <v>yes</v>
      </c>
      <c r="K1649" s="81" t="str">
        <f t="shared" si="185"/>
        <v>Z:\FAIR_Device_data\Experiment_AugSep_2023\Video_captures\FAIR-D4\Camera1\2023-08-23\FAIR-D4_2023-08-23_10-53-05.mp4</v>
      </c>
    </row>
    <row r="1650" spans="1:11" ht="14.25" customHeight="1" x14ac:dyDescent="0.25">
      <c r="A1650" s="5" t="str">
        <f t="shared" si="179"/>
        <v>FAIR-D4</v>
      </c>
      <c r="B1650" s="4">
        <f t="shared" si="180"/>
        <v>45161</v>
      </c>
      <c r="C1650" s="9">
        <f t="shared" si="181"/>
        <v>0.4544097222222222</v>
      </c>
      <c r="D1650" s="9">
        <f t="shared" si="182"/>
        <v>45161.454409722224</v>
      </c>
      <c r="E1650" s="9" t="str">
        <f t="shared" si="184"/>
        <v>2023-08-23</v>
      </c>
      <c r="F1650" s="10" t="s">
        <v>3093</v>
      </c>
      <c r="G1650" s="10" t="str">
        <f t="shared" si="183"/>
        <v>FAIR-D4_2023-08-23_10-54-21</v>
      </c>
      <c r="H1650" s="10">
        <v>28.391999999999999</v>
      </c>
      <c r="I1650" s="6">
        <v>49154762</v>
      </c>
      <c r="J1650" s="6" t="str">
        <f>IF(OR(COUNTIF(Monitoring!E:E, G1650) &gt; 0, COUNTIF(Monitoring!H:H, G1650) &gt; 0), "yes", "no")</f>
        <v>no</v>
      </c>
      <c r="K1650" s="81" t="str">
        <f t="shared" si="185"/>
        <v>Z:\FAIR_Device_data\Experiment_AugSep_2023\Video_captures\FAIR-D4\Camera1\2023-08-23\FAIR-D4_2023-08-23_10-54-21.mp4</v>
      </c>
    </row>
    <row r="1651" spans="1:11" ht="14.25" customHeight="1" x14ac:dyDescent="0.25">
      <c r="A1651" s="5" t="str">
        <f t="shared" si="179"/>
        <v>FAIR-D4</v>
      </c>
      <c r="B1651" s="4">
        <f t="shared" si="180"/>
        <v>45161</v>
      </c>
      <c r="C1651" s="9">
        <f t="shared" si="181"/>
        <v>0.45549768518518519</v>
      </c>
      <c r="D1651" s="9">
        <f t="shared" si="182"/>
        <v>45161.455497685187</v>
      </c>
      <c r="E1651" s="9" t="str">
        <f t="shared" si="184"/>
        <v>2023-08-23</v>
      </c>
      <c r="F1651" s="10" t="s">
        <v>3094</v>
      </c>
      <c r="G1651" s="10" t="str">
        <f t="shared" si="183"/>
        <v>FAIR-D4_2023-08-23_10-55-55</v>
      </c>
      <c r="H1651" s="10">
        <v>11.898</v>
      </c>
      <c r="I1651" s="6">
        <v>19853403</v>
      </c>
      <c r="J1651" s="6" t="str">
        <f>IF(OR(COUNTIF(Monitoring!E:E, G1651) &gt; 0, COUNTIF(Monitoring!H:H, G1651) &gt; 0), "yes", "no")</f>
        <v>no</v>
      </c>
      <c r="K1651" s="81" t="str">
        <f t="shared" si="185"/>
        <v>Z:\FAIR_Device_data\Experiment_AugSep_2023\Video_captures\FAIR-D4\Camera1\2023-08-23\FAIR-D4_2023-08-23_10-55-55.mp4</v>
      </c>
    </row>
    <row r="1652" spans="1:11" ht="14.25" customHeight="1" x14ac:dyDescent="0.25">
      <c r="A1652" s="5" t="str">
        <f t="shared" si="179"/>
        <v>FAIR-D4</v>
      </c>
      <c r="B1652" s="4">
        <f t="shared" si="180"/>
        <v>45161</v>
      </c>
      <c r="C1652" s="9">
        <f t="shared" si="181"/>
        <v>0.45732638888888888</v>
      </c>
      <c r="D1652" s="9">
        <f t="shared" si="182"/>
        <v>45161.457326388889</v>
      </c>
      <c r="E1652" s="9" t="str">
        <f t="shared" si="184"/>
        <v>2023-08-23</v>
      </c>
      <c r="F1652" s="10" t="s">
        <v>3095</v>
      </c>
      <c r="G1652" s="10" t="str">
        <f t="shared" si="183"/>
        <v>FAIR-D4_2023-08-23_10-58-33</v>
      </c>
      <c r="H1652" s="10">
        <v>60.475000000000001</v>
      </c>
      <c r="I1652" s="6">
        <v>108947417</v>
      </c>
      <c r="J1652" s="6" t="str">
        <f>IF(OR(COUNTIF(Monitoring!E:E, G1652) &gt; 0, COUNTIF(Monitoring!H:H, G1652) &gt; 0), "yes", "no")</f>
        <v>yes</v>
      </c>
      <c r="K1652" s="81" t="str">
        <f t="shared" si="185"/>
        <v>Z:\FAIR_Device_data\Experiment_AugSep_2023\Video_captures\FAIR-D4\Camera1\2023-08-23\FAIR-D4_2023-08-23_10-58-33.mp4</v>
      </c>
    </row>
    <row r="1653" spans="1:11" ht="14.25" customHeight="1" x14ac:dyDescent="0.25">
      <c r="A1653" s="5" t="str">
        <f t="shared" si="179"/>
        <v>FAIR-D4</v>
      </c>
      <c r="B1653" s="4">
        <f t="shared" si="180"/>
        <v>45161</v>
      </c>
      <c r="C1653" s="9">
        <f t="shared" si="181"/>
        <v>0.46575231481481483</v>
      </c>
      <c r="D1653" s="9">
        <f t="shared" si="182"/>
        <v>45161.465752314813</v>
      </c>
      <c r="E1653" s="9" t="str">
        <f t="shared" si="184"/>
        <v>2023-08-23</v>
      </c>
      <c r="F1653" s="10" t="s">
        <v>3096</v>
      </c>
      <c r="G1653" s="10" t="str">
        <f t="shared" si="183"/>
        <v>FAIR-D4_2023-08-23_11-10-41</v>
      </c>
      <c r="H1653" s="10">
        <v>137.22499999999999</v>
      </c>
      <c r="I1653" s="6">
        <v>244167315</v>
      </c>
      <c r="J1653" s="6" t="str">
        <f>IF(OR(COUNTIF(Monitoring!E:E, G1653) &gt; 0, COUNTIF(Monitoring!H:H, G1653) &gt; 0), "yes", "no")</f>
        <v>yes</v>
      </c>
      <c r="K1653" s="81" t="str">
        <f t="shared" si="185"/>
        <v>Z:\FAIR_Device_data\Experiment_AugSep_2023\Video_captures\FAIR-D4\Camera1\2023-08-23\FAIR-D4_2023-08-23_11-10-41.mp4</v>
      </c>
    </row>
    <row r="1654" spans="1:11" ht="14.25" customHeight="1" x14ac:dyDescent="0.25">
      <c r="A1654" s="5" t="str">
        <f t="shared" si="179"/>
        <v>FAIR-D4</v>
      </c>
      <c r="B1654" s="4">
        <f t="shared" si="180"/>
        <v>45161</v>
      </c>
      <c r="C1654" s="9">
        <f t="shared" si="181"/>
        <v>0.46836805555555555</v>
      </c>
      <c r="D1654" s="9">
        <f t="shared" si="182"/>
        <v>45161.468368055554</v>
      </c>
      <c r="E1654" s="9" t="str">
        <f t="shared" si="184"/>
        <v>2023-08-23</v>
      </c>
      <c r="F1654" s="10" t="s">
        <v>3097</v>
      </c>
      <c r="G1654" s="10" t="str">
        <f t="shared" si="183"/>
        <v>FAIR-D4_2023-08-23_11-14-27</v>
      </c>
      <c r="H1654" s="10">
        <v>15.885</v>
      </c>
      <c r="I1654" s="6">
        <v>27369964</v>
      </c>
      <c r="J1654" s="6" t="str">
        <f>IF(OR(COUNTIF(Monitoring!E:E, G1654) &gt; 0, COUNTIF(Monitoring!H:H, G1654) &gt; 0), "yes", "no")</f>
        <v>yes</v>
      </c>
      <c r="K1654" s="81" t="str">
        <f t="shared" si="185"/>
        <v>Z:\FAIR_Device_data\Experiment_AugSep_2023\Video_captures\FAIR-D4\Camera1\2023-08-23\FAIR-D4_2023-08-23_11-14-27.mp4</v>
      </c>
    </row>
    <row r="1655" spans="1:11" ht="14.25" customHeight="1" x14ac:dyDescent="0.25">
      <c r="A1655" s="5" t="str">
        <f t="shared" si="179"/>
        <v>FAIR-D4</v>
      </c>
      <c r="B1655" s="4">
        <f t="shared" si="180"/>
        <v>45161</v>
      </c>
      <c r="C1655" s="9">
        <f t="shared" si="181"/>
        <v>0.47530092592592593</v>
      </c>
      <c r="D1655" s="9">
        <f t="shared" si="182"/>
        <v>45161.475300925929</v>
      </c>
      <c r="E1655" s="9" t="str">
        <f t="shared" si="184"/>
        <v>2023-08-23</v>
      </c>
      <c r="F1655" s="10" t="s">
        <v>3098</v>
      </c>
      <c r="G1655" s="10" t="str">
        <f t="shared" si="183"/>
        <v>FAIR-D4_2023-08-23_11-24-26</v>
      </c>
      <c r="H1655" s="10">
        <v>106.79300000000001</v>
      </c>
      <c r="I1655" s="6">
        <v>205890186</v>
      </c>
      <c r="J1655" s="6" t="str">
        <f>IF(OR(COUNTIF(Monitoring!E:E, G1655) &gt; 0, COUNTIF(Monitoring!H:H, G1655) &gt; 0), "yes", "no")</f>
        <v>yes</v>
      </c>
      <c r="K1655" s="81" t="str">
        <f t="shared" si="185"/>
        <v>Z:\FAIR_Device_data\Experiment_AugSep_2023\Video_captures\FAIR-D4\Camera1\2023-08-23\FAIR-D4_2023-08-23_11-24-26.mp4</v>
      </c>
    </row>
    <row r="1656" spans="1:11" ht="14.25" customHeight="1" x14ac:dyDescent="0.25">
      <c r="A1656" s="5" t="str">
        <f t="shared" si="179"/>
        <v>FAIR-D4</v>
      </c>
      <c r="B1656" s="4">
        <f t="shared" si="180"/>
        <v>45161</v>
      </c>
      <c r="C1656" s="9">
        <f t="shared" si="181"/>
        <v>0.48215277777777776</v>
      </c>
      <c r="D1656" s="9">
        <f t="shared" si="182"/>
        <v>45161.482152777775</v>
      </c>
      <c r="E1656" s="9" t="str">
        <f t="shared" si="184"/>
        <v>2023-08-23</v>
      </c>
      <c r="F1656" s="10" t="s">
        <v>3099</v>
      </c>
      <c r="G1656" s="10" t="str">
        <f t="shared" si="183"/>
        <v>FAIR-D4_2023-08-23_11-34-18</v>
      </c>
      <c r="H1656" s="10">
        <v>55.731000000000002</v>
      </c>
      <c r="I1656" s="6">
        <v>97979859</v>
      </c>
      <c r="J1656" s="6" t="str">
        <f>IF(OR(COUNTIF(Monitoring!E:E, G1656) &gt; 0, COUNTIF(Monitoring!H:H, G1656) &gt; 0), "yes", "no")</f>
        <v>yes</v>
      </c>
      <c r="K1656" s="81" t="str">
        <f t="shared" si="185"/>
        <v>Z:\FAIR_Device_data\Experiment_AugSep_2023\Video_captures\FAIR-D4\Camera1\2023-08-23\FAIR-D4_2023-08-23_11-34-18.mp4</v>
      </c>
    </row>
    <row r="1657" spans="1:11" ht="14.25" customHeight="1" x14ac:dyDescent="0.25">
      <c r="A1657" s="5" t="str">
        <f t="shared" si="179"/>
        <v>FAIR-D4</v>
      </c>
      <c r="B1657" s="4">
        <f t="shared" si="180"/>
        <v>45161</v>
      </c>
      <c r="C1657" s="9">
        <f t="shared" si="181"/>
        <v>0.52287037037037032</v>
      </c>
      <c r="D1657" s="9">
        <f t="shared" si="182"/>
        <v>45161.522870370369</v>
      </c>
      <c r="E1657" s="9" t="str">
        <f t="shared" si="184"/>
        <v>2023-08-23</v>
      </c>
      <c r="F1657" s="10" t="s">
        <v>3100</v>
      </c>
      <c r="G1657" s="10" t="str">
        <f t="shared" si="183"/>
        <v>FAIR-D4_2023-08-23_12-32-56</v>
      </c>
      <c r="H1657" s="10">
        <v>10.628</v>
      </c>
      <c r="I1657" s="6">
        <v>17239753</v>
      </c>
      <c r="J1657" s="6" t="str">
        <f>IF(OR(COUNTIF(Monitoring!E:E, G1657) &gt; 0, COUNTIF(Monitoring!H:H, G1657) &gt; 0), "yes", "no")</f>
        <v>no</v>
      </c>
      <c r="K1657" s="81" t="str">
        <f t="shared" si="185"/>
        <v>Z:\FAIR_Device_data\Experiment_AugSep_2023\Video_captures\FAIR-D4\Camera1\2023-08-23\FAIR-D4_2023-08-23_12-32-56.mp4</v>
      </c>
    </row>
    <row r="1658" spans="1:11" ht="14.25" customHeight="1" x14ac:dyDescent="0.25">
      <c r="A1658" s="5" t="str">
        <f t="shared" si="179"/>
        <v>FAIR-D4</v>
      </c>
      <c r="B1658" s="4">
        <f t="shared" si="180"/>
        <v>45161</v>
      </c>
      <c r="C1658" s="9">
        <f t="shared" si="181"/>
        <v>0.53189814814814818</v>
      </c>
      <c r="D1658" s="9">
        <f t="shared" si="182"/>
        <v>45161.531898148147</v>
      </c>
      <c r="E1658" s="9" t="str">
        <f t="shared" si="184"/>
        <v>2023-08-23</v>
      </c>
      <c r="F1658" s="10" t="s">
        <v>3101</v>
      </c>
      <c r="G1658" s="10" t="str">
        <f t="shared" si="183"/>
        <v>FAIR-D4_2023-08-23_12-45-56</v>
      </c>
      <c r="H1658" s="10">
        <v>104.36</v>
      </c>
      <c r="I1658" s="6">
        <v>188014096</v>
      </c>
      <c r="J1658" s="6" t="str">
        <f>IF(OR(COUNTIF(Monitoring!E:E, G1658) &gt; 0, COUNTIF(Monitoring!H:H, G1658) &gt; 0), "yes", "no")</f>
        <v>yes</v>
      </c>
      <c r="K1658" s="81" t="str">
        <f t="shared" si="185"/>
        <v>Z:\FAIR_Device_data\Experiment_AugSep_2023\Video_captures\FAIR-D4\Camera1\2023-08-23\FAIR-D4_2023-08-23_12-45-56.mp4</v>
      </c>
    </row>
    <row r="1659" spans="1:11" ht="14.25" customHeight="1" x14ac:dyDescent="0.25">
      <c r="A1659" s="5" t="str">
        <f t="shared" si="179"/>
        <v>FAIR-D4</v>
      </c>
      <c r="B1659" s="4">
        <f t="shared" si="180"/>
        <v>45161</v>
      </c>
      <c r="C1659" s="9">
        <f t="shared" si="181"/>
        <v>0.53356481481481477</v>
      </c>
      <c r="D1659" s="9">
        <f t="shared" si="182"/>
        <v>45161.533564814818</v>
      </c>
      <c r="E1659" s="9" t="str">
        <f t="shared" si="184"/>
        <v>2023-08-23</v>
      </c>
      <c r="F1659" s="10" t="s">
        <v>3102</v>
      </c>
      <c r="G1659" s="10" t="str">
        <f t="shared" si="183"/>
        <v>FAIR-D4_2023-08-23_12-48-20</v>
      </c>
      <c r="H1659" s="10">
        <v>25.585000000000001</v>
      </c>
      <c r="I1659" s="6">
        <v>45074997</v>
      </c>
      <c r="J1659" s="6" t="str">
        <f>IF(OR(COUNTIF(Monitoring!E:E, G1659) &gt; 0, COUNTIF(Monitoring!H:H, G1659) &gt; 0), "yes", "no")</f>
        <v>yes</v>
      </c>
      <c r="K1659" s="81" t="str">
        <f t="shared" si="185"/>
        <v>Z:\FAIR_Device_data\Experiment_AugSep_2023\Video_captures\FAIR-D4\Camera1\2023-08-23\FAIR-D4_2023-08-23_12-48-20.mp4</v>
      </c>
    </row>
    <row r="1660" spans="1:11" ht="14.25" customHeight="1" x14ac:dyDescent="0.25">
      <c r="A1660" s="5" t="str">
        <f t="shared" si="179"/>
        <v>FAIR-D4</v>
      </c>
      <c r="B1660" s="4">
        <f t="shared" si="180"/>
        <v>45161</v>
      </c>
      <c r="C1660" s="9">
        <f t="shared" si="181"/>
        <v>0.53715277777777781</v>
      </c>
      <c r="D1660" s="9">
        <f t="shared" si="182"/>
        <v>45161.537152777775</v>
      </c>
      <c r="E1660" s="9" t="str">
        <f t="shared" si="184"/>
        <v>2023-08-23</v>
      </c>
      <c r="F1660" s="10" t="s">
        <v>3103</v>
      </c>
      <c r="G1660" s="10" t="str">
        <f t="shared" si="183"/>
        <v>FAIR-D4_2023-08-23_12-53-30</v>
      </c>
      <c r="H1660" s="10">
        <v>10.637</v>
      </c>
      <c r="I1660" s="6">
        <v>17490661</v>
      </c>
      <c r="J1660" s="6" t="str">
        <f>IF(OR(COUNTIF(Monitoring!E:E, G1660) &gt; 0, COUNTIF(Monitoring!H:H, G1660) &gt; 0), "yes", "no")</f>
        <v>no</v>
      </c>
      <c r="K1660" s="81" t="str">
        <f t="shared" si="185"/>
        <v>Z:\FAIR_Device_data\Experiment_AugSep_2023\Video_captures\FAIR-D4\Camera1\2023-08-23\FAIR-D4_2023-08-23_12-53-30.mp4</v>
      </c>
    </row>
    <row r="1661" spans="1:11" ht="14.25" customHeight="1" x14ac:dyDescent="0.25">
      <c r="A1661" s="5" t="str">
        <f t="shared" si="179"/>
        <v>FAIR-D4</v>
      </c>
      <c r="B1661" s="4">
        <f t="shared" si="180"/>
        <v>45161</v>
      </c>
      <c r="C1661" s="9">
        <f t="shared" si="181"/>
        <v>0.56120370370370365</v>
      </c>
      <c r="D1661" s="9">
        <f t="shared" si="182"/>
        <v>45161.561203703706</v>
      </c>
      <c r="E1661" s="9" t="str">
        <f t="shared" si="184"/>
        <v>2023-08-23</v>
      </c>
      <c r="F1661" s="10" t="s">
        <v>3104</v>
      </c>
      <c r="G1661" s="10" t="str">
        <f t="shared" si="183"/>
        <v>FAIR-D4_2023-08-23_13-28-08</v>
      </c>
      <c r="H1661" s="10">
        <v>10.898999999999999</v>
      </c>
      <c r="I1661" s="6">
        <v>18140522</v>
      </c>
      <c r="J1661" s="6" t="str">
        <f>IF(OR(COUNTIF(Monitoring!E:E, G1661) &gt; 0, COUNTIF(Monitoring!H:H, G1661) &gt; 0), "yes", "no")</f>
        <v>yes</v>
      </c>
      <c r="K1661" s="81" t="str">
        <f t="shared" si="185"/>
        <v>Z:\FAIR_Device_data\Experiment_AugSep_2023\Video_captures\FAIR-D4\Camera1\2023-08-23\FAIR-D4_2023-08-23_13-28-08.mp4</v>
      </c>
    </row>
    <row r="1662" spans="1:11" ht="14.25" customHeight="1" x14ac:dyDescent="0.25">
      <c r="A1662" s="5" t="str">
        <f t="shared" si="179"/>
        <v>FAIR-D4</v>
      </c>
      <c r="B1662" s="4">
        <f t="shared" si="180"/>
        <v>45161</v>
      </c>
      <c r="C1662" s="9">
        <f t="shared" si="181"/>
        <v>0.57143518518518521</v>
      </c>
      <c r="D1662" s="9">
        <f t="shared" si="182"/>
        <v>45161.571435185186</v>
      </c>
      <c r="E1662" s="9" t="str">
        <f t="shared" si="184"/>
        <v>2023-08-23</v>
      </c>
      <c r="F1662" s="10" t="s">
        <v>3105</v>
      </c>
      <c r="G1662" s="10" t="str">
        <f t="shared" si="183"/>
        <v>FAIR-D4_2023-08-23_13-42-52</v>
      </c>
      <c r="H1662" s="10">
        <v>12.132</v>
      </c>
      <c r="I1662" s="6">
        <v>20106306</v>
      </c>
      <c r="J1662" s="6" t="str">
        <f>IF(OR(COUNTIF(Monitoring!E:E, G1662) &gt; 0, COUNTIF(Monitoring!H:H, G1662) &gt; 0), "yes", "no")</f>
        <v>yes</v>
      </c>
      <c r="K1662" s="81" t="str">
        <f t="shared" si="185"/>
        <v>Z:\FAIR_Device_data\Experiment_AugSep_2023\Video_captures\FAIR-D4\Camera1\2023-08-23\FAIR-D4_2023-08-23_13-42-52.mp4</v>
      </c>
    </row>
    <row r="1663" spans="1:11" ht="14.25" customHeight="1" x14ac:dyDescent="0.25">
      <c r="A1663" s="5" t="str">
        <f t="shared" si="179"/>
        <v>FAIR-D4</v>
      </c>
      <c r="B1663" s="4">
        <f t="shared" si="180"/>
        <v>45161</v>
      </c>
      <c r="C1663" s="9">
        <f t="shared" si="181"/>
        <v>0.57237268518518514</v>
      </c>
      <c r="D1663" s="9">
        <f t="shared" si="182"/>
        <v>45161.572372685187</v>
      </c>
      <c r="E1663" s="9" t="str">
        <f t="shared" si="184"/>
        <v>2023-08-23</v>
      </c>
      <c r="F1663" s="10" t="s">
        <v>3106</v>
      </c>
      <c r="G1663" s="10" t="str">
        <f t="shared" si="183"/>
        <v>FAIR-D4_2023-08-23_13-44-13</v>
      </c>
      <c r="H1663" s="10">
        <v>112.19499999999999</v>
      </c>
      <c r="I1663" s="6">
        <v>201678939</v>
      </c>
      <c r="J1663" s="6" t="str">
        <f>IF(OR(COUNTIF(Monitoring!E:E, G1663) &gt; 0, COUNTIF(Monitoring!H:H, G1663) &gt; 0), "yes", "no")</f>
        <v>yes</v>
      </c>
      <c r="K1663" s="81" t="str">
        <f t="shared" si="185"/>
        <v>Z:\FAIR_Device_data\Experiment_AugSep_2023\Video_captures\FAIR-D4\Camera1\2023-08-23\FAIR-D4_2023-08-23_13-44-13.mp4</v>
      </c>
    </row>
    <row r="1664" spans="1:11" ht="14.25" customHeight="1" x14ac:dyDescent="0.25">
      <c r="A1664" s="5" t="str">
        <f t="shared" si="179"/>
        <v>FAIR-D4</v>
      </c>
      <c r="B1664" s="4">
        <f t="shared" si="180"/>
        <v>45161</v>
      </c>
      <c r="C1664" s="9">
        <f t="shared" si="181"/>
        <v>0.58627314814814813</v>
      </c>
      <c r="D1664" s="9">
        <f t="shared" si="182"/>
        <v>45161.586273148147</v>
      </c>
      <c r="E1664" s="9" t="str">
        <f t="shared" si="184"/>
        <v>2023-08-23</v>
      </c>
      <c r="F1664" s="10" t="s">
        <v>3107</v>
      </c>
      <c r="G1664" s="10" t="str">
        <f t="shared" si="183"/>
        <v>FAIR-D4_2023-08-23_14-04-14</v>
      </c>
      <c r="H1664" s="10">
        <v>10.403</v>
      </c>
      <c r="I1664" s="6">
        <v>16717811</v>
      </c>
      <c r="J1664" s="6" t="str">
        <f>IF(OR(COUNTIF(Monitoring!E:E, G1664) &gt; 0, COUNTIF(Monitoring!H:H, G1664) &gt; 0), "yes", "no")</f>
        <v>no</v>
      </c>
      <c r="K1664" s="81" t="str">
        <f t="shared" si="185"/>
        <v>Z:\FAIR_Device_data\Experiment_AugSep_2023\Video_captures\FAIR-D4\Camera1\2023-08-23\FAIR-D4_2023-08-23_14-04-14.mp4</v>
      </c>
    </row>
    <row r="1665" spans="1:11" ht="14.25" customHeight="1" x14ac:dyDescent="0.25">
      <c r="A1665" s="5" t="str">
        <f t="shared" si="179"/>
        <v>FAIR-D4</v>
      </c>
      <c r="B1665" s="4">
        <f t="shared" si="180"/>
        <v>45161</v>
      </c>
      <c r="C1665" s="9">
        <f t="shared" si="181"/>
        <v>0.63530092592592591</v>
      </c>
      <c r="D1665" s="9">
        <f t="shared" si="182"/>
        <v>45161.635300925926</v>
      </c>
      <c r="E1665" s="9" t="str">
        <f t="shared" si="184"/>
        <v>2023-08-23</v>
      </c>
      <c r="F1665" s="10" t="s">
        <v>3108</v>
      </c>
      <c r="G1665" s="10" t="str">
        <f t="shared" si="183"/>
        <v>FAIR-D4_2023-08-23_15-14-50</v>
      </c>
      <c r="H1665" s="10">
        <v>10.515000000000001</v>
      </c>
      <c r="I1665" s="6">
        <v>17451239</v>
      </c>
      <c r="J1665" s="6" t="str">
        <f>IF(OR(COUNTIF(Monitoring!E:E, G1665) &gt; 0, COUNTIF(Monitoring!H:H, G1665) &gt; 0), "yes", "no")</f>
        <v>no</v>
      </c>
      <c r="K1665" s="81" t="str">
        <f t="shared" si="185"/>
        <v>Z:\FAIR_Device_data\Experiment_AugSep_2023\Video_captures\FAIR-D4\Camera1\2023-08-23\FAIR-D4_2023-08-23_15-14-50.mp4</v>
      </c>
    </row>
    <row r="1666" spans="1:11" ht="14.25" customHeight="1" x14ac:dyDescent="0.25">
      <c r="A1666" s="5" t="str">
        <f t="shared" ref="A1666:A1729" si="186">+LEFT(G1666,7)</f>
        <v>FAIR-D4</v>
      </c>
      <c r="B1666" s="4">
        <f t="shared" ref="B1666:B1729" si="187">VALUE(MID(G1666,FIND("_",G1666)+1,10))</f>
        <v>45161</v>
      </c>
      <c r="C1666" s="9">
        <f t="shared" ref="C1666:C1729" si="188">IF(ISBLANK(G1666),"",TIME(LEFT(RIGHT(G1666,8),2),LEFT(RIGHT(G1666,5),2),RIGHT(G1666,2)))</f>
        <v>0.6395601851851852</v>
      </c>
      <c r="D1666" s="9">
        <f t="shared" ref="D1666:D1729" si="189">+B1666+C1666</f>
        <v>45161.639560185184</v>
      </c>
      <c r="E1666" s="9" t="str">
        <f t="shared" si="184"/>
        <v>2023-08-23</v>
      </c>
      <c r="F1666" s="10" t="s">
        <v>3109</v>
      </c>
      <c r="G1666" s="10" t="str">
        <f t="shared" ref="G1666:G1729" si="190">+LEFT(F1666,27)</f>
        <v>FAIR-D4_2023-08-23_15-20-58</v>
      </c>
      <c r="H1666" s="10">
        <v>14.176</v>
      </c>
      <c r="I1666" s="6">
        <v>24167057</v>
      </c>
      <c r="J1666" s="6" t="str">
        <f>IF(OR(COUNTIF(Monitoring!E:E, G1666) &gt; 0, COUNTIF(Monitoring!H:H, G1666) &gt; 0), "yes", "no")</f>
        <v>yes</v>
      </c>
      <c r="K1666" s="81" t="str">
        <f t="shared" si="185"/>
        <v>Z:\FAIR_Device_data\Experiment_AugSep_2023\Video_captures\FAIR-D4\Camera1\2023-08-23\FAIR-D4_2023-08-23_15-20-58.mp4</v>
      </c>
    </row>
    <row r="1667" spans="1:11" ht="14.25" customHeight="1" x14ac:dyDescent="0.25">
      <c r="A1667" s="5" t="str">
        <f t="shared" si="186"/>
        <v>FAIR-D4</v>
      </c>
      <c r="B1667" s="4">
        <f t="shared" si="187"/>
        <v>45161</v>
      </c>
      <c r="C1667" s="9">
        <f t="shared" si="188"/>
        <v>0.64118055555555553</v>
      </c>
      <c r="D1667" s="9">
        <f t="shared" si="189"/>
        <v>45161.641180555554</v>
      </c>
      <c r="E1667" s="9" t="str">
        <f t="shared" ref="E1667:E1730" si="191">+_xlfn.CONCAT(YEAR(B1667),"-",TEXT(MONTH(B1667),"00"),"-",TEXT(DAY(B1667),"00"))</f>
        <v>2023-08-23</v>
      </c>
      <c r="F1667" s="10" t="s">
        <v>3110</v>
      </c>
      <c r="G1667" s="10" t="str">
        <f t="shared" si="190"/>
        <v>FAIR-D4_2023-08-23_15-23-18</v>
      </c>
      <c r="H1667" s="10">
        <v>19.132999999999999</v>
      </c>
      <c r="I1667" s="6">
        <v>34117620</v>
      </c>
      <c r="J1667" s="6" t="str">
        <f>IF(OR(COUNTIF(Monitoring!E:E, G1667) &gt; 0, COUNTIF(Monitoring!H:H, G1667) &gt; 0), "yes", "no")</f>
        <v>yes</v>
      </c>
      <c r="K1667" s="81" t="str">
        <f t="shared" ref="K1667:K1730" si="192">HYPERLINK(_xlfn.CONCAT("Z:\FAIR_Device_data\Experiment_AugSep_2023","\","Video_captures","\",A1667,"\","Camera1","\",E1667,"\",F1667))</f>
        <v>Z:\FAIR_Device_data\Experiment_AugSep_2023\Video_captures\FAIR-D4\Camera1\2023-08-23\FAIR-D4_2023-08-23_15-23-18.mp4</v>
      </c>
    </row>
    <row r="1668" spans="1:11" ht="14.25" customHeight="1" x14ac:dyDescent="0.25">
      <c r="A1668" s="5" t="str">
        <f t="shared" si="186"/>
        <v>FAIR-D4</v>
      </c>
      <c r="B1668" s="4">
        <f t="shared" si="187"/>
        <v>45161</v>
      </c>
      <c r="C1668" s="9">
        <f t="shared" si="188"/>
        <v>0.64204861111111111</v>
      </c>
      <c r="D1668" s="9">
        <f t="shared" si="189"/>
        <v>45161.642048611109</v>
      </c>
      <c r="E1668" s="9" t="str">
        <f t="shared" si="191"/>
        <v>2023-08-23</v>
      </c>
      <c r="F1668" s="10" t="s">
        <v>3111</v>
      </c>
      <c r="G1668" s="10" t="str">
        <f t="shared" si="190"/>
        <v>FAIR-D4_2023-08-23_15-24-33</v>
      </c>
      <c r="H1668" s="10">
        <v>46.368000000000002</v>
      </c>
      <c r="I1668" s="6">
        <v>85858358</v>
      </c>
      <c r="J1668" s="6" t="str">
        <f>IF(OR(COUNTIF(Monitoring!E:E, G1668) &gt; 0, COUNTIF(Monitoring!H:H, G1668) &gt; 0), "yes", "no")</f>
        <v>no</v>
      </c>
      <c r="K1668" s="81" t="str">
        <f t="shared" si="192"/>
        <v>Z:\FAIR_Device_data\Experiment_AugSep_2023\Video_captures\FAIR-D4\Camera1\2023-08-23\FAIR-D4_2023-08-23_15-24-33.mp4</v>
      </c>
    </row>
    <row r="1669" spans="1:11" ht="14.25" customHeight="1" x14ac:dyDescent="0.25">
      <c r="A1669" s="5" t="str">
        <f t="shared" si="186"/>
        <v>FAIR-D4</v>
      </c>
      <c r="B1669" s="4">
        <f t="shared" si="187"/>
        <v>45161</v>
      </c>
      <c r="C1669" s="9">
        <f t="shared" si="188"/>
        <v>0.64549768518518513</v>
      </c>
      <c r="D1669" s="9">
        <f t="shared" si="189"/>
        <v>45161.645497685182</v>
      </c>
      <c r="E1669" s="9" t="str">
        <f t="shared" si="191"/>
        <v>2023-08-23</v>
      </c>
      <c r="F1669" s="10" t="s">
        <v>3112</v>
      </c>
      <c r="G1669" s="10" t="str">
        <f t="shared" si="190"/>
        <v>FAIR-D4_2023-08-23_15-29-31</v>
      </c>
      <c r="H1669" s="10">
        <v>12.090999999999999</v>
      </c>
      <c r="I1669" s="6">
        <v>20691907</v>
      </c>
      <c r="J1669" s="6" t="str">
        <f>IF(OR(COUNTIF(Monitoring!E:E, G1669) &gt; 0, COUNTIF(Monitoring!H:H, G1669) &gt; 0), "yes", "no")</f>
        <v>no</v>
      </c>
      <c r="K1669" s="81" t="str">
        <f t="shared" si="192"/>
        <v>Z:\FAIR_Device_data\Experiment_AugSep_2023\Video_captures\FAIR-D4\Camera1\2023-08-23\FAIR-D4_2023-08-23_15-29-31.mp4</v>
      </c>
    </row>
    <row r="1670" spans="1:11" ht="14.25" customHeight="1" x14ac:dyDescent="0.25">
      <c r="A1670" s="5" t="str">
        <f t="shared" si="186"/>
        <v>FAIR-D4</v>
      </c>
      <c r="B1670" s="4">
        <f t="shared" si="187"/>
        <v>45161</v>
      </c>
      <c r="C1670" s="9">
        <f t="shared" si="188"/>
        <v>0.6573148148148148</v>
      </c>
      <c r="D1670" s="9">
        <f t="shared" si="189"/>
        <v>45161.657314814816</v>
      </c>
      <c r="E1670" s="9" t="str">
        <f t="shared" si="191"/>
        <v>2023-08-23</v>
      </c>
      <c r="F1670" s="10" t="s">
        <v>3113</v>
      </c>
      <c r="G1670" s="10" t="str">
        <f t="shared" si="190"/>
        <v>FAIR-D4_2023-08-23_15-46-32</v>
      </c>
      <c r="H1670" s="10">
        <v>13.24</v>
      </c>
      <c r="I1670" s="6">
        <v>22701760</v>
      </c>
      <c r="J1670" s="6" t="str">
        <f>IF(OR(COUNTIF(Monitoring!E:E, G1670) &gt; 0, COUNTIF(Monitoring!H:H, G1670) &gt; 0), "yes", "no")</f>
        <v>yes</v>
      </c>
      <c r="K1670" s="81" t="str">
        <f t="shared" si="192"/>
        <v>Z:\FAIR_Device_data\Experiment_AugSep_2023\Video_captures\FAIR-D4\Camera1\2023-08-23\FAIR-D4_2023-08-23_15-46-32.mp4</v>
      </c>
    </row>
    <row r="1671" spans="1:11" ht="14.25" customHeight="1" x14ac:dyDescent="0.25">
      <c r="A1671" s="5" t="str">
        <f t="shared" si="186"/>
        <v>FAIR-D4</v>
      </c>
      <c r="B1671" s="4">
        <f t="shared" si="187"/>
        <v>45161</v>
      </c>
      <c r="C1671" s="9">
        <f t="shared" si="188"/>
        <v>0.67374999999999996</v>
      </c>
      <c r="D1671" s="9">
        <f t="shared" si="189"/>
        <v>45161.673750000002</v>
      </c>
      <c r="E1671" s="9" t="str">
        <f t="shared" si="191"/>
        <v>2023-08-23</v>
      </c>
      <c r="F1671" s="10" t="s">
        <v>3114</v>
      </c>
      <c r="G1671" s="10" t="str">
        <f t="shared" si="190"/>
        <v>FAIR-D4_2023-08-23_16-10-12</v>
      </c>
      <c r="H1671" s="10">
        <v>10.435</v>
      </c>
      <c r="I1671" s="6">
        <v>17266221</v>
      </c>
      <c r="J1671" s="6" t="str">
        <f>IF(OR(COUNTIF(Monitoring!E:E, G1671) &gt; 0, COUNTIF(Monitoring!H:H, G1671) &gt; 0), "yes", "no")</f>
        <v>no</v>
      </c>
      <c r="K1671" s="81" t="str">
        <f t="shared" si="192"/>
        <v>Z:\FAIR_Device_data\Experiment_AugSep_2023\Video_captures\FAIR-D4\Camera1\2023-08-23\FAIR-D4_2023-08-23_16-10-12.mp4</v>
      </c>
    </row>
    <row r="1672" spans="1:11" ht="14.25" customHeight="1" x14ac:dyDescent="0.25">
      <c r="A1672" s="5" t="str">
        <f t="shared" si="186"/>
        <v>FAIR-D4</v>
      </c>
      <c r="B1672" s="4">
        <f t="shared" si="187"/>
        <v>45161</v>
      </c>
      <c r="C1672" s="9">
        <f t="shared" si="188"/>
        <v>0.68217592592592591</v>
      </c>
      <c r="D1672" s="9">
        <f t="shared" si="189"/>
        <v>45161.682175925926</v>
      </c>
      <c r="E1672" s="9" t="str">
        <f t="shared" si="191"/>
        <v>2023-08-23</v>
      </c>
      <c r="F1672" s="10" t="s">
        <v>3115</v>
      </c>
      <c r="G1672" s="10" t="str">
        <f t="shared" si="190"/>
        <v>FAIR-D4_2023-08-23_16-22-20</v>
      </c>
      <c r="H1672" s="10">
        <v>13.913</v>
      </c>
      <c r="I1672" s="6">
        <v>23406696</v>
      </c>
      <c r="J1672" s="6" t="str">
        <f>IF(OR(COUNTIF(Monitoring!E:E, G1672) &gt; 0, COUNTIF(Monitoring!H:H, G1672) &gt; 0), "yes", "no")</f>
        <v>yes</v>
      </c>
      <c r="K1672" s="81" t="str">
        <f t="shared" si="192"/>
        <v>Z:\FAIR_Device_data\Experiment_AugSep_2023\Video_captures\FAIR-D4\Camera1\2023-08-23\FAIR-D4_2023-08-23_16-22-20.mp4</v>
      </c>
    </row>
    <row r="1673" spans="1:11" ht="14.25" customHeight="1" x14ac:dyDescent="0.25">
      <c r="A1673" s="5" t="str">
        <f t="shared" si="186"/>
        <v>FAIR-D4</v>
      </c>
      <c r="B1673" s="4">
        <f t="shared" si="187"/>
        <v>45161</v>
      </c>
      <c r="C1673" s="9">
        <f t="shared" si="188"/>
        <v>0.71506944444444442</v>
      </c>
      <c r="D1673" s="9">
        <f t="shared" si="189"/>
        <v>45161.715069444443</v>
      </c>
      <c r="E1673" s="9" t="str">
        <f t="shared" si="191"/>
        <v>2023-08-23</v>
      </c>
      <c r="F1673" s="10" t="s">
        <v>3116</v>
      </c>
      <c r="G1673" s="10" t="str">
        <f t="shared" si="190"/>
        <v>FAIR-D4_2023-08-23_17-09-42</v>
      </c>
      <c r="H1673" s="10">
        <v>16.122</v>
      </c>
      <c r="I1673" s="6">
        <v>28021968</v>
      </c>
      <c r="J1673" s="6" t="str">
        <f>IF(OR(COUNTIF(Monitoring!E:E, G1673) &gt; 0, COUNTIF(Monitoring!H:H, G1673) &gt; 0), "yes", "no")</f>
        <v>no</v>
      </c>
      <c r="K1673" s="81" t="str">
        <f t="shared" si="192"/>
        <v>Z:\FAIR_Device_data\Experiment_AugSep_2023\Video_captures\FAIR-D4\Camera1\2023-08-23\FAIR-D4_2023-08-23_17-09-42.mp4</v>
      </c>
    </row>
    <row r="1674" spans="1:11" ht="14.25" customHeight="1" x14ac:dyDescent="0.25">
      <c r="A1674" s="5" t="str">
        <f t="shared" si="186"/>
        <v>FAIR-D4</v>
      </c>
      <c r="B1674" s="4">
        <f t="shared" si="187"/>
        <v>45161</v>
      </c>
      <c r="C1674" s="9">
        <f t="shared" si="188"/>
        <v>0.71556712962962965</v>
      </c>
      <c r="D1674" s="9">
        <f t="shared" si="189"/>
        <v>45161.715567129628</v>
      </c>
      <c r="E1674" s="9" t="str">
        <f t="shared" si="191"/>
        <v>2023-08-23</v>
      </c>
      <c r="F1674" s="10" t="s">
        <v>3117</v>
      </c>
      <c r="G1674" s="10" t="str">
        <f t="shared" si="190"/>
        <v>FAIR-D4_2023-08-23_17-10-25</v>
      </c>
      <c r="H1674" s="10">
        <v>35.671999999999997</v>
      </c>
      <c r="I1674" s="6">
        <v>57124284</v>
      </c>
      <c r="J1674" s="6" t="str">
        <f>IF(OR(COUNTIF(Monitoring!E:E, G1674) &gt; 0, COUNTIF(Monitoring!H:H, G1674) &gt; 0), "yes", "no")</f>
        <v>no</v>
      </c>
      <c r="K1674" s="81" t="str">
        <f t="shared" si="192"/>
        <v>Z:\FAIR_Device_data\Experiment_AugSep_2023\Video_captures\FAIR-D4\Camera1\2023-08-23\FAIR-D4_2023-08-23_17-10-25.mp4</v>
      </c>
    </row>
    <row r="1675" spans="1:11" ht="14.25" customHeight="1" x14ac:dyDescent="0.25">
      <c r="A1675" s="5" t="str">
        <f t="shared" si="186"/>
        <v>FAIR-D4</v>
      </c>
      <c r="B1675" s="4">
        <f t="shared" si="187"/>
        <v>45161</v>
      </c>
      <c r="C1675" s="9">
        <f t="shared" si="188"/>
        <v>0.72811342592592587</v>
      </c>
      <c r="D1675" s="9">
        <f t="shared" si="189"/>
        <v>45161.728113425925</v>
      </c>
      <c r="E1675" s="9" t="str">
        <f t="shared" si="191"/>
        <v>2023-08-23</v>
      </c>
      <c r="F1675" s="10" t="s">
        <v>3118</v>
      </c>
      <c r="G1675" s="10" t="str">
        <f t="shared" si="190"/>
        <v>FAIR-D4_2023-08-23_17-28-29</v>
      </c>
      <c r="H1675" s="10">
        <v>11.683</v>
      </c>
      <c r="I1675" s="6">
        <v>19462098</v>
      </c>
      <c r="J1675" s="6" t="str">
        <f>IF(OR(COUNTIF(Monitoring!E:E, G1675) &gt; 0, COUNTIF(Monitoring!H:H, G1675) &gt; 0), "yes", "no")</f>
        <v>yes</v>
      </c>
      <c r="K1675" s="81" t="str">
        <f t="shared" si="192"/>
        <v>Z:\FAIR_Device_data\Experiment_AugSep_2023\Video_captures\FAIR-D4\Camera1\2023-08-23\FAIR-D4_2023-08-23_17-28-29.mp4</v>
      </c>
    </row>
    <row r="1676" spans="1:11" ht="14.25" customHeight="1" x14ac:dyDescent="0.25">
      <c r="A1676" s="5" t="str">
        <f t="shared" si="186"/>
        <v>FAIR-D4</v>
      </c>
      <c r="B1676" s="4">
        <f t="shared" si="187"/>
        <v>45161</v>
      </c>
      <c r="C1676" s="9">
        <f t="shared" si="188"/>
        <v>0.73920138888888887</v>
      </c>
      <c r="D1676" s="9">
        <f t="shared" si="189"/>
        <v>45161.739201388889</v>
      </c>
      <c r="E1676" s="9" t="str">
        <f t="shared" si="191"/>
        <v>2023-08-23</v>
      </c>
      <c r="F1676" s="10" t="s">
        <v>3119</v>
      </c>
      <c r="G1676" s="10" t="str">
        <f t="shared" si="190"/>
        <v>FAIR-D4_2023-08-23_17-44-27</v>
      </c>
      <c r="H1676" s="10">
        <v>61.494999999999997</v>
      </c>
      <c r="I1676" s="6">
        <v>111970525</v>
      </c>
      <c r="J1676" s="6" t="str">
        <f>IF(OR(COUNTIF(Monitoring!E:E, G1676) &gt; 0, COUNTIF(Monitoring!H:H, G1676) &gt; 0), "yes", "no")</f>
        <v>yes</v>
      </c>
      <c r="K1676" s="81" t="str">
        <f t="shared" si="192"/>
        <v>Z:\FAIR_Device_data\Experiment_AugSep_2023\Video_captures\FAIR-D4\Camera1\2023-08-23\FAIR-D4_2023-08-23_17-44-27.mp4</v>
      </c>
    </row>
    <row r="1677" spans="1:11" ht="14.25" customHeight="1" x14ac:dyDescent="0.25">
      <c r="A1677" s="5" t="str">
        <f t="shared" si="186"/>
        <v>FAIR-D4</v>
      </c>
      <c r="B1677" s="4">
        <f t="shared" si="187"/>
        <v>45161</v>
      </c>
      <c r="C1677" s="9">
        <f t="shared" si="188"/>
        <v>0.76202546296296292</v>
      </c>
      <c r="D1677" s="9">
        <f t="shared" si="189"/>
        <v>45161.762025462966</v>
      </c>
      <c r="E1677" s="9" t="str">
        <f t="shared" si="191"/>
        <v>2023-08-23</v>
      </c>
      <c r="F1677" s="10" t="s">
        <v>3120</v>
      </c>
      <c r="G1677" s="10" t="str">
        <f t="shared" si="190"/>
        <v>FAIR-D4_2023-08-23_18-17-19</v>
      </c>
      <c r="H1677" s="10">
        <v>11.08</v>
      </c>
      <c r="I1677" s="6">
        <v>18513615</v>
      </c>
      <c r="J1677" s="6" t="str">
        <f>IF(OR(COUNTIF(Monitoring!E:E, G1677) &gt; 0, COUNTIF(Monitoring!H:H, G1677) &gt; 0), "yes", "no")</f>
        <v>no</v>
      </c>
      <c r="K1677" s="81" t="str">
        <f t="shared" si="192"/>
        <v>Z:\FAIR_Device_data\Experiment_AugSep_2023\Video_captures\FAIR-D4\Camera1\2023-08-23\FAIR-D4_2023-08-23_18-17-19.mp4</v>
      </c>
    </row>
    <row r="1678" spans="1:11" ht="14.25" customHeight="1" x14ac:dyDescent="0.25">
      <c r="A1678" s="5" t="str">
        <f t="shared" si="186"/>
        <v>FAIR-D4</v>
      </c>
      <c r="B1678" s="4">
        <f t="shared" si="187"/>
        <v>45161</v>
      </c>
      <c r="C1678" s="9">
        <f t="shared" si="188"/>
        <v>0.76333333333333331</v>
      </c>
      <c r="D1678" s="9">
        <f t="shared" si="189"/>
        <v>45161.763333333336</v>
      </c>
      <c r="E1678" s="9" t="str">
        <f t="shared" si="191"/>
        <v>2023-08-23</v>
      </c>
      <c r="F1678" s="10" t="s">
        <v>3121</v>
      </c>
      <c r="G1678" s="10" t="str">
        <f t="shared" si="190"/>
        <v>FAIR-D4_2023-08-23_18-19-12</v>
      </c>
      <c r="H1678" s="10">
        <v>12.010999999999999</v>
      </c>
      <c r="I1678" s="6">
        <v>19964294</v>
      </c>
      <c r="J1678" s="6" t="str">
        <f>IF(OR(COUNTIF(Monitoring!E:E, G1678) &gt; 0, COUNTIF(Monitoring!H:H, G1678) &gt; 0), "yes", "no")</f>
        <v>yes</v>
      </c>
      <c r="K1678" s="81" t="str">
        <f t="shared" si="192"/>
        <v>Z:\FAIR_Device_data\Experiment_AugSep_2023\Video_captures\FAIR-D4\Camera1\2023-08-23\FAIR-D4_2023-08-23_18-19-12.mp4</v>
      </c>
    </row>
    <row r="1679" spans="1:11" ht="14.25" customHeight="1" x14ac:dyDescent="0.25">
      <c r="A1679" s="5" t="str">
        <f t="shared" si="186"/>
        <v>FAIR-D4</v>
      </c>
      <c r="B1679" s="4">
        <f t="shared" si="187"/>
        <v>45161</v>
      </c>
      <c r="C1679" s="9">
        <f t="shared" si="188"/>
        <v>0.76820601851851855</v>
      </c>
      <c r="D1679" s="9">
        <f t="shared" si="189"/>
        <v>45161.768206018518</v>
      </c>
      <c r="E1679" s="9" t="str">
        <f t="shared" si="191"/>
        <v>2023-08-23</v>
      </c>
      <c r="F1679" s="10" t="s">
        <v>3122</v>
      </c>
      <c r="G1679" s="10" t="str">
        <f t="shared" si="190"/>
        <v>FAIR-D4_2023-08-23_18-26-13</v>
      </c>
      <c r="H1679" s="10">
        <v>17.471</v>
      </c>
      <c r="I1679" s="6">
        <v>30528412</v>
      </c>
      <c r="J1679" s="6" t="str">
        <f>IF(OR(COUNTIF(Monitoring!E:E, G1679) &gt; 0, COUNTIF(Monitoring!H:H, G1679) &gt; 0), "yes", "no")</f>
        <v>yes</v>
      </c>
      <c r="K1679" s="81" t="str">
        <f t="shared" si="192"/>
        <v>Z:\FAIR_Device_data\Experiment_AugSep_2023\Video_captures\FAIR-D4\Camera1\2023-08-23\FAIR-D4_2023-08-23_18-26-13.mp4</v>
      </c>
    </row>
    <row r="1680" spans="1:11" ht="14.25" customHeight="1" x14ac:dyDescent="0.25">
      <c r="A1680" s="5" t="str">
        <f t="shared" si="186"/>
        <v>FAIR-D4</v>
      </c>
      <c r="B1680" s="4">
        <f t="shared" si="187"/>
        <v>45161</v>
      </c>
      <c r="C1680" s="9">
        <f t="shared" si="188"/>
        <v>0.76913194444444444</v>
      </c>
      <c r="D1680" s="9">
        <f t="shared" si="189"/>
        <v>45161.769131944442</v>
      </c>
      <c r="E1680" s="9" t="str">
        <f t="shared" si="191"/>
        <v>2023-08-23</v>
      </c>
      <c r="F1680" s="10" t="s">
        <v>3123</v>
      </c>
      <c r="G1680" s="10" t="str">
        <f t="shared" si="190"/>
        <v>FAIR-D4_2023-08-23_18-27-33</v>
      </c>
      <c r="H1680" s="10">
        <v>47.603000000000002</v>
      </c>
      <c r="I1680" s="6">
        <v>81681714</v>
      </c>
      <c r="J1680" s="6" t="str">
        <f>IF(OR(COUNTIF(Monitoring!E:E, G1680) &gt; 0, COUNTIF(Monitoring!H:H, G1680) &gt; 0), "yes", "no")</f>
        <v>no</v>
      </c>
      <c r="K1680" s="81" t="str">
        <f t="shared" si="192"/>
        <v>Z:\FAIR_Device_data\Experiment_AugSep_2023\Video_captures\FAIR-D4\Camera1\2023-08-23\FAIR-D4_2023-08-23_18-27-33.mp4</v>
      </c>
    </row>
    <row r="1681" spans="1:11" ht="14.25" customHeight="1" x14ac:dyDescent="0.25">
      <c r="A1681" s="5" t="str">
        <f t="shared" si="186"/>
        <v>FAIR-D4</v>
      </c>
      <c r="B1681" s="4">
        <f t="shared" si="187"/>
        <v>45163</v>
      </c>
      <c r="C1681" s="9">
        <f t="shared" si="188"/>
        <v>0.29175925925925927</v>
      </c>
      <c r="D1681" s="9">
        <f t="shared" si="189"/>
        <v>45163.291759259257</v>
      </c>
      <c r="E1681" s="9" t="str">
        <f t="shared" si="191"/>
        <v>2023-08-25</v>
      </c>
      <c r="F1681" s="10" t="s">
        <v>3124</v>
      </c>
      <c r="G1681" s="10" t="str">
        <f t="shared" si="190"/>
        <v>FAIR-D4_2023-08-25_07-00-08</v>
      </c>
      <c r="H1681" s="10">
        <v>30.475999999999999</v>
      </c>
      <c r="I1681" s="6">
        <v>58360251</v>
      </c>
      <c r="J1681" s="6" t="str">
        <f>IF(OR(COUNTIF(Monitoring!E:E, G1681) &gt; 0, COUNTIF(Monitoring!H:H, G1681) &gt; 0), "yes", "no")</f>
        <v>yes</v>
      </c>
      <c r="K1681" s="81" t="str">
        <f t="shared" si="192"/>
        <v>Z:\FAIR_Device_data\Experiment_AugSep_2023\Video_captures\FAIR-D4\Camera1\2023-08-25\FAIR-D4_2023-08-25_07-00-08.mp4</v>
      </c>
    </row>
    <row r="1682" spans="1:11" ht="14.25" customHeight="1" x14ac:dyDescent="0.25">
      <c r="A1682" s="5" t="str">
        <f t="shared" si="186"/>
        <v>FAIR-D4</v>
      </c>
      <c r="B1682" s="4">
        <f t="shared" si="187"/>
        <v>45163</v>
      </c>
      <c r="C1682" s="9">
        <f t="shared" si="188"/>
        <v>0.29468749999999999</v>
      </c>
      <c r="D1682" s="9">
        <f t="shared" si="189"/>
        <v>45163.294687499998</v>
      </c>
      <c r="E1682" s="9" t="str">
        <f t="shared" si="191"/>
        <v>2023-08-25</v>
      </c>
      <c r="F1682" s="10" t="s">
        <v>3125</v>
      </c>
      <c r="G1682" s="10" t="str">
        <f t="shared" si="190"/>
        <v>FAIR-D4_2023-08-25_07-04-21</v>
      </c>
      <c r="H1682" s="10">
        <v>68.581000000000003</v>
      </c>
      <c r="I1682" s="6">
        <v>123423513</v>
      </c>
      <c r="J1682" s="6" t="str">
        <f>IF(OR(COUNTIF(Monitoring!E:E, G1682) &gt; 0, COUNTIF(Monitoring!H:H, G1682) &gt; 0), "yes", "no")</f>
        <v>yes</v>
      </c>
      <c r="K1682" s="81" t="str">
        <f t="shared" si="192"/>
        <v>Z:\FAIR_Device_data\Experiment_AugSep_2023\Video_captures\FAIR-D4\Camera1\2023-08-25\FAIR-D4_2023-08-25_07-04-21.mp4</v>
      </c>
    </row>
    <row r="1683" spans="1:11" ht="14.25" customHeight="1" x14ac:dyDescent="0.25">
      <c r="A1683" s="5" t="str">
        <f t="shared" si="186"/>
        <v>FAIR-D4</v>
      </c>
      <c r="B1683" s="4">
        <f t="shared" si="187"/>
        <v>45163</v>
      </c>
      <c r="C1683" s="9">
        <f t="shared" si="188"/>
        <v>0.3160648148148148</v>
      </c>
      <c r="D1683" s="9">
        <f t="shared" si="189"/>
        <v>45163.316064814811</v>
      </c>
      <c r="E1683" s="9" t="str">
        <f t="shared" si="191"/>
        <v>2023-08-25</v>
      </c>
      <c r="F1683" s="10" t="s">
        <v>3126</v>
      </c>
      <c r="G1683" s="10" t="str">
        <f t="shared" si="190"/>
        <v>FAIR-D4_2023-08-25_07-35-08</v>
      </c>
      <c r="H1683" s="10">
        <v>12.103999999999999</v>
      </c>
      <c r="I1683" s="6">
        <v>18988404</v>
      </c>
      <c r="J1683" s="6" t="str">
        <f>IF(OR(COUNTIF(Monitoring!E:E, G1683) &gt; 0, COUNTIF(Monitoring!H:H, G1683) &gt; 0), "yes", "no")</f>
        <v>no</v>
      </c>
      <c r="K1683" s="81" t="str">
        <f t="shared" si="192"/>
        <v>Z:\FAIR_Device_data\Experiment_AugSep_2023\Video_captures\FAIR-D4\Camera1\2023-08-25\FAIR-D4_2023-08-25_07-35-08.mp4</v>
      </c>
    </row>
    <row r="1684" spans="1:11" ht="14.25" customHeight="1" x14ac:dyDescent="0.25">
      <c r="A1684" s="5" t="str">
        <f t="shared" si="186"/>
        <v>FAIR-D4</v>
      </c>
      <c r="B1684" s="4">
        <f t="shared" si="187"/>
        <v>45163</v>
      </c>
      <c r="C1684" s="9">
        <f t="shared" si="188"/>
        <v>0.33701388888888889</v>
      </c>
      <c r="D1684" s="9">
        <f t="shared" si="189"/>
        <v>45163.337013888886</v>
      </c>
      <c r="E1684" s="9" t="str">
        <f t="shared" si="191"/>
        <v>2023-08-25</v>
      </c>
      <c r="F1684" s="10" t="s">
        <v>3127</v>
      </c>
      <c r="G1684" s="10" t="str">
        <f t="shared" si="190"/>
        <v>FAIR-D4_2023-08-25_08-05-18</v>
      </c>
      <c r="H1684" s="10">
        <v>13.91</v>
      </c>
      <c r="I1684" s="6">
        <v>24079615</v>
      </c>
      <c r="J1684" s="6" t="str">
        <f>IF(OR(COUNTIF(Monitoring!E:E, G1684) &gt; 0, COUNTIF(Monitoring!H:H, G1684) &gt; 0), "yes", "no")</f>
        <v>yes</v>
      </c>
      <c r="K1684" s="81" t="str">
        <f t="shared" si="192"/>
        <v>Z:\FAIR_Device_data\Experiment_AugSep_2023\Video_captures\FAIR-D4\Camera1\2023-08-25\FAIR-D4_2023-08-25_08-05-18.mp4</v>
      </c>
    </row>
    <row r="1685" spans="1:11" ht="14.25" customHeight="1" x14ac:dyDescent="0.25">
      <c r="A1685" s="5" t="str">
        <f t="shared" si="186"/>
        <v>FAIR-D4</v>
      </c>
      <c r="B1685" s="4">
        <f t="shared" si="187"/>
        <v>45163</v>
      </c>
      <c r="C1685" s="9">
        <f t="shared" si="188"/>
        <v>0.34359953703703705</v>
      </c>
      <c r="D1685" s="9">
        <f t="shared" si="189"/>
        <v>45163.343599537038</v>
      </c>
      <c r="E1685" s="9" t="str">
        <f t="shared" si="191"/>
        <v>2023-08-25</v>
      </c>
      <c r="F1685" s="10" t="s">
        <v>3128</v>
      </c>
      <c r="G1685" s="10" t="str">
        <f t="shared" si="190"/>
        <v>FAIR-D4_2023-08-25_08-14-47</v>
      </c>
      <c r="H1685" s="10">
        <v>28.771999999999998</v>
      </c>
      <c r="I1685" s="6">
        <v>50014402</v>
      </c>
      <c r="J1685" s="6" t="str">
        <f>IF(OR(COUNTIF(Monitoring!E:E, G1685) &gt; 0, COUNTIF(Monitoring!H:H, G1685) &gt; 0), "yes", "no")</f>
        <v>no</v>
      </c>
      <c r="K1685" s="81" t="str">
        <f t="shared" si="192"/>
        <v>Z:\FAIR_Device_data\Experiment_AugSep_2023\Video_captures\FAIR-D4\Camera1\2023-08-25\FAIR-D4_2023-08-25_08-14-47.mp4</v>
      </c>
    </row>
    <row r="1686" spans="1:11" ht="14.25" customHeight="1" x14ac:dyDescent="0.25">
      <c r="A1686" s="5" t="str">
        <f t="shared" si="186"/>
        <v>FAIR-D4</v>
      </c>
      <c r="B1686" s="4">
        <f t="shared" si="187"/>
        <v>45163</v>
      </c>
      <c r="C1686" s="9">
        <f t="shared" si="188"/>
        <v>0.34528935185185183</v>
      </c>
      <c r="D1686" s="9">
        <f t="shared" si="189"/>
        <v>45163.345289351855</v>
      </c>
      <c r="E1686" s="9" t="str">
        <f t="shared" si="191"/>
        <v>2023-08-25</v>
      </c>
      <c r="F1686" s="10" t="s">
        <v>3129</v>
      </c>
      <c r="G1686" s="10" t="str">
        <f t="shared" si="190"/>
        <v>FAIR-D4_2023-08-25_08-17-13</v>
      </c>
      <c r="H1686" s="10">
        <v>79.837999999999994</v>
      </c>
      <c r="I1686" s="6">
        <v>150134243</v>
      </c>
      <c r="J1686" s="6" t="str">
        <f>IF(OR(COUNTIF(Monitoring!E:E, G1686) &gt; 0, COUNTIF(Monitoring!H:H, G1686) &gt; 0), "yes", "no")</f>
        <v>yes</v>
      </c>
      <c r="K1686" s="81" t="str">
        <f t="shared" si="192"/>
        <v>Z:\FAIR_Device_data\Experiment_AugSep_2023\Video_captures\FAIR-D4\Camera1\2023-08-25\FAIR-D4_2023-08-25_08-17-13.mp4</v>
      </c>
    </row>
    <row r="1687" spans="1:11" ht="14.25" customHeight="1" x14ac:dyDescent="0.25">
      <c r="A1687" s="5" t="str">
        <f t="shared" si="186"/>
        <v>FAIR-D4</v>
      </c>
      <c r="B1687" s="4">
        <f t="shared" si="187"/>
        <v>45163</v>
      </c>
      <c r="C1687" s="9">
        <f t="shared" si="188"/>
        <v>0.34665509259259258</v>
      </c>
      <c r="D1687" s="9">
        <f t="shared" si="189"/>
        <v>45163.346655092595</v>
      </c>
      <c r="E1687" s="9" t="str">
        <f t="shared" si="191"/>
        <v>2023-08-25</v>
      </c>
      <c r="F1687" s="10" t="s">
        <v>3130</v>
      </c>
      <c r="G1687" s="10" t="str">
        <f t="shared" si="190"/>
        <v>FAIR-D4_2023-08-25_08-19-11</v>
      </c>
      <c r="H1687" s="10">
        <v>27.085000000000001</v>
      </c>
      <c r="I1687" s="6">
        <v>50097697</v>
      </c>
      <c r="J1687" s="6" t="str">
        <f>IF(OR(COUNTIF(Monitoring!E:E, G1687) &gt; 0, COUNTIF(Monitoring!H:H, G1687) &gt; 0), "yes", "no")</f>
        <v>no</v>
      </c>
      <c r="K1687" s="81" t="str">
        <f t="shared" si="192"/>
        <v>Z:\FAIR_Device_data\Experiment_AugSep_2023\Video_captures\FAIR-D4\Camera1\2023-08-25\FAIR-D4_2023-08-25_08-19-11.mp4</v>
      </c>
    </row>
    <row r="1688" spans="1:11" ht="14.25" customHeight="1" x14ac:dyDescent="0.25">
      <c r="A1688" s="5" t="str">
        <f t="shared" si="186"/>
        <v>FAIR-D4</v>
      </c>
      <c r="B1688" s="4">
        <f t="shared" si="187"/>
        <v>45163</v>
      </c>
      <c r="C1688" s="9">
        <f t="shared" si="188"/>
        <v>0.35620370370370369</v>
      </c>
      <c r="D1688" s="9">
        <f t="shared" si="189"/>
        <v>45163.356203703705</v>
      </c>
      <c r="E1688" s="9" t="str">
        <f t="shared" si="191"/>
        <v>2023-08-25</v>
      </c>
      <c r="F1688" s="10" t="s">
        <v>3131</v>
      </c>
      <c r="G1688" s="10" t="str">
        <f t="shared" si="190"/>
        <v>FAIR-D4_2023-08-25_08-32-56</v>
      </c>
      <c r="H1688" s="10">
        <v>15.279</v>
      </c>
      <c r="I1688" s="6">
        <v>25958335</v>
      </c>
      <c r="J1688" s="6" t="str">
        <f>IF(OR(COUNTIF(Monitoring!E:E, G1688) &gt; 0, COUNTIF(Monitoring!H:H, G1688) &gt; 0), "yes", "no")</f>
        <v>no</v>
      </c>
      <c r="K1688" s="81" t="str">
        <f t="shared" si="192"/>
        <v>Z:\FAIR_Device_data\Experiment_AugSep_2023\Video_captures\FAIR-D4\Camera1\2023-08-25\FAIR-D4_2023-08-25_08-32-56.mp4</v>
      </c>
    </row>
    <row r="1689" spans="1:11" ht="14.25" customHeight="1" x14ac:dyDescent="0.25">
      <c r="A1689" s="5" t="str">
        <f t="shared" si="186"/>
        <v>FAIR-D4</v>
      </c>
      <c r="B1689" s="4">
        <f t="shared" si="187"/>
        <v>45163</v>
      </c>
      <c r="C1689" s="9">
        <f t="shared" si="188"/>
        <v>0.35953703703703704</v>
      </c>
      <c r="D1689" s="9">
        <f t="shared" si="189"/>
        <v>45163.359537037039</v>
      </c>
      <c r="E1689" s="9" t="str">
        <f t="shared" si="191"/>
        <v>2023-08-25</v>
      </c>
      <c r="F1689" s="10" t="s">
        <v>3132</v>
      </c>
      <c r="G1689" s="10" t="str">
        <f t="shared" si="190"/>
        <v>FAIR-D4_2023-08-25_08-37-44</v>
      </c>
      <c r="H1689" s="10">
        <v>12.667999999999999</v>
      </c>
      <c r="I1689" s="6">
        <v>20350014</v>
      </c>
      <c r="J1689" s="6" t="str">
        <f>IF(OR(COUNTIF(Monitoring!E:E, G1689) &gt; 0, COUNTIF(Monitoring!H:H, G1689) &gt; 0), "yes", "no")</f>
        <v>yes</v>
      </c>
      <c r="K1689" s="81" t="str">
        <f t="shared" si="192"/>
        <v>Z:\FAIR_Device_data\Experiment_AugSep_2023\Video_captures\FAIR-D4\Camera1\2023-08-25\FAIR-D4_2023-08-25_08-37-44.mp4</v>
      </c>
    </row>
    <row r="1690" spans="1:11" ht="14.25" customHeight="1" x14ac:dyDescent="0.25">
      <c r="A1690" s="5" t="str">
        <f t="shared" si="186"/>
        <v>FAIR-D4</v>
      </c>
      <c r="B1690" s="4">
        <f t="shared" si="187"/>
        <v>45163</v>
      </c>
      <c r="C1690" s="9">
        <f t="shared" si="188"/>
        <v>0.36028935185185185</v>
      </c>
      <c r="D1690" s="9">
        <f t="shared" si="189"/>
        <v>45163.360289351855</v>
      </c>
      <c r="E1690" s="9" t="str">
        <f t="shared" si="191"/>
        <v>2023-08-25</v>
      </c>
      <c r="F1690" s="10" t="s">
        <v>3133</v>
      </c>
      <c r="G1690" s="10" t="str">
        <f t="shared" si="190"/>
        <v>FAIR-D4_2023-08-25_08-38-49</v>
      </c>
      <c r="H1690" s="10">
        <v>11.153</v>
      </c>
      <c r="I1690" s="6">
        <v>18256124</v>
      </c>
      <c r="J1690" s="6" t="str">
        <f>IF(OR(COUNTIF(Monitoring!E:E, G1690) &gt; 0, COUNTIF(Monitoring!H:H, G1690) &gt; 0), "yes", "no")</f>
        <v>yes</v>
      </c>
      <c r="K1690" s="81" t="str">
        <f t="shared" si="192"/>
        <v>Z:\FAIR_Device_data\Experiment_AugSep_2023\Video_captures\FAIR-D4\Camera1\2023-08-25\FAIR-D4_2023-08-25_08-38-49.mp4</v>
      </c>
    </row>
    <row r="1691" spans="1:11" ht="14.25" customHeight="1" x14ac:dyDescent="0.25">
      <c r="A1691" s="5" t="str">
        <f t="shared" si="186"/>
        <v>FAIR-D4</v>
      </c>
      <c r="B1691" s="4">
        <f t="shared" si="187"/>
        <v>45163</v>
      </c>
      <c r="C1691" s="9">
        <f t="shared" si="188"/>
        <v>0.36173611111111109</v>
      </c>
      <c r="D1691" s="9">
        <f t="shared" si="189"/>
        <v>45163.36173611111</v>
      </c>
      <c r="E1691" s="9" t="str">
        <f t="shared" si="191"/>
        <v>2023-08-25</v>
      </c>
      <c r="F1691" s="10" t="s">
        <v>3134</v>
      </c>
      <c r="G1691" s="10" t="str">
        <f t="shared" si="190"/>
        <v>FAIR-D4_2023-08-25_08-40-54</v>
      </c>
      <c r="H1691" s="10">
        <v>49.603000000000002</v>
      </c>
      <c r="I1691" s="6">
        <v>83478622</v>
      </c>
      <c r="J1691" s="6" t="str">
        <f>IF(OR(COUNTIF(Monitoring!E:E, G1691) &gt; 0, COUNTIF(Monitoring!H:H, G1691) &gt; 0), "yes", "no")</f>
        <v>yes</v>
      </c>
      <c r="K1691" s="81" t="str">
        <f t="shared" si="192"/>
        <v>Z:\FAIR_Device_data\Experiment_AugSep_2023\Video_captures\FAIR-D4\Camera1\2023-08-25\FAIR-D4_2023-08-25_08-40-54.mp4</v>
      </c>
    </row>
    <row r="1692" spans="1:11" ht="14.25" customHeight="1" x14ac:dyDescent="0.25">
      <c r="A1692" s="5" t="str">
        <f t="shared" si="186"/>
        <v>FAIR-D4</v>
      </c>
      <c r="B1692" s="4">
        <f t="shared" si="187"/>
        <v>45163</v>
      </c>
      <c r="C1692" s="9">
        <f t="shared" si="188"/>
        <v>0.39093749999999999</v>
      </c>
      <c r="D1692" s="9">
        <f t="shared" si="189"/>
        <v>45163.3909375</v>
      </c>
      <c r="E1692" s="9" t="str">
        <f t="shared" si="191"/>
        <v>2023-08-25</v>
      </c>
      <c r="F1692" s="10" t="s">
        <v>3135</v>
      </c>
      <c r="G1692" s="10" t="str">
        <f t="shared" si="190"/>
        <v>FAIR-D4_2023-08-25_09-22-57</v>
      </c>
      <c r="H1692" s="10">
        <v>11.246</v>
      </c>
      <c r="I1692" s="6">
        <v>18851244</v>
      </c>
      <c r="J1692" s="6" t="str">
        <f>IF(OR(COUNTIF(Monitoring!E:E, G1692) &gt; 0, COUNTIF(Monitoring!H:H, G1692) &gt; 0), "yes", "no")</f>
        <v>no</v>
      </c>
      <c r="K1692" s="81" t="str">
        <f t="shared" si="192"/>
        <v>Z:\FAIR_Device_data\Experiment_AugSep_2023\Video_captures\FAIR-D4\Camera1\2023-08-25\FAIR-D4_2023-08-25_09-22-57.mp4</v>
      </c>
    </row>
    <row r="1693" spans="1:11" ht="14.25" customHeight="1" x14ac:dyDescent="0.25">
      <c r="A1693" s="5" t="str">
        <f t="shared" si="186"/>
        <v>FAIR-D4</v>
      </c>
      <c r="B1693" s="4">
        <f t="shared" si="187"/>
        <v>45163</v>
      </c>
      <c r="C1693" s="9">
        <f t="shared" si="188"/>
        <v>0.39851851851851849</v>
      </c>
      <c r="D1693" s="9">
        <f t="shared" si="189"/>
        <v>45163.398518518516</v>
      </c>
      <c r="E1693" s="9" t="str">
        <f t="shared" si="191"/>
        <v>2023-08-25</v>
      </c>
      <c r="F1693" s="10" t="s">
        <v>3136</v>
      </c>
      <c r="G1693" s="10" t="str">
        <f t="shared" si="190"/>
        <v>FAIR-D4_2023-08-25_09-33-52</v>
      </c>
      <c r="H1693" s="10">
        <v>31.887</v>
      </c>
      <c r="I1693" s="6">
        <v>57813385</v>
      </c>
      <c r="J1693" s="6" t="str">
        <f>IF(OR(COUNTIF(Monitoring!E:E, G1693) &gt; 0, COUNTIF(Monitoring!H:H, G1693) &gt; 0), "yes", "no")</f>
        <v>yes</v>
      </c>
      <c r="K1693" s="81" t="str">
        <f t="shared" si="192"/>
        <v>Z:\FAIR_Device_data\Experiment_AugSep_2023\Video_captures\FAIR-D4\Camera1\2023-08-25\FAIR-D4_2023-08-25_09-33-52.mp4</v>
      </c>
    </row>
    <row r="1694" spans="1:11" ht="14.25" customHeight="1" x14ac:dyDescent="0.25">
      <c r="A1694" s="5" t="str">
        <f t="shared" si="186"/>
        <v>FAIR-D4</v>
      </c>
      <c r="B1694" s="4">
        <f t="shared" si="187"/>
        <v>45163</v>
      </c>
      <c r="C1694" s="9">
        <f t="shared" si="188"/>
        <v>0.42652777777777778</v>
      </c>
      <c r="D1694" s="9">
        <f t="shared" si="189"/>
        <v>45163.426527777781</v>
      </c>
      <c r="E1694" s="9" t="str">
        <f t="shared" si="191"/>
        <v>2023-08-25</v>
      </c>
      <c r="F1694" s="10" t="s">
        <v>3137</v>
      </c>
      <c r="G1694" s="10" t="str">
        <f t="shared" si="190"/>
        <v>FAIR-D4_2023-08-25_10-14-12</v>
      </c>
      <c r="H1694" s="10">
        <v>19.759</v>
      </c>
      <c r="I1694" s="6">
        <v>35289512</v>
      </c>
      <c r="J1694" s="6" t="str">
        <f>IF(OR(COUNTIF(Monitoring!E:E, G1694) &gt; 0, COUNTIF(Monitoring!H:H, G1694) &gt; 0), "yes", "no")</f>
        <v>yes</v>
      </c>
      <c r="K1694" s="81" t="str">
        <f t="shared" si="192"/>
        <v>Z:\FAIR_Device_data\Experiment_AugSep_2023\Video_captures\FAIR-D4\Camera1\2023-08-25\FAIR-D4_2023-08-25_10-14-12.mp4</v>
      </c>
    </row>
    <row r="1695" spans="1:11" ht="14.25" customHeight="1" x14ac:dyDescent="0.25">
      <c r="A1695" s="5" t="str">
        <f t="shared" si="186"/>
        <v>FAIR-D4</v>
      </c>
      <c r="B1695" s="4">
        <f t="shared" si="187"/>
        <v>45163</v>
      </c>
      <c r="C1695" s="9">
        <f t="shared" si="188"/>
        <v>0.45142361111111112</v>
      </c>
      <c r="D1695" s="9">
        <f t="shared" si="189"/>
        <v>45163.451423611114</v>
      </c>
      <c r="E1695" s="9" t="str">
        <f t="shared" si="191"/>
        <v>2023-08-25</v>
      </c>
      <c r="F1695" s="10" t="s">
        <v>3138</v>
      </c>
      <c r="G1695" s="10" t="str">
        <f t="shared" si="190"/>
        <v>FAIR-D4_2023-08-25_10-50-03</v>
      </c>
      <c r="H1695" s="10">
        <v>90.364999999999995</v>
      </c>
      <c r="I1695" s="6">
        <v>175146816</v>
      </c>
      <c r="J1695" s="6" t="str">
        <f>IF(OR(COUNTIF(Monitoring!E:E, G1695) &gt; 0, COUNTIF(Monitoring!H:H, G1695) &gt; 0), "yes", "no")</f>
        <v>yes</v>
      </c>
      <c r="K1695" s="81" t="str">
        <f t="shared" si="192"/>
        <v>Z:\FAIR_Device_data\Experiment_AugSep_2023\Video_captures\FAIR-D4\Camera1\2023-08-25\FAIR-D4_2023-08-25_10-50-03.mp4</v>
      </c>
    </row>
    <row r="1696" spans="1:11" ht="14.25" customHeight="1" x14ac:dyDescent="0.25">
      <c r="A1696" s="5" t="str">
        <f t="shared" si="186"/>
        <v>FAIR-D4</v>
      </c>
      <c r="B1696" s="4">
        <f t="shared" si="187"/>
        <v>45163</v>
      </c>
      <c r="C1696" s="9">
        <f t="shared" si="188"/>
        <v>0.45982638888888888</v>
      </c>
      <c r="D1696" s="9">
        <f t="shared" si="189"/>
        <v>45163.459826388891</v>
      </c>
      <c r="E1696" s="9" t="str">
        <f t="shared" si="191"/>
        <v>2023-08-25</v>
      </c>
      <c r="F1696" s="10" t="s">
        <v>3139</v>
      </c>
      <c r="G1696" s="10" t="str">
        <f t="shared" si="190"/>
        <v>FAIR-D4_2023-08-25_11-02-09</v>
      </c>
      <c r="H1696" s="10">
        <v>17.111000000000001</v>
      </c>
      <c r="I1696" s="6">
        <v>29641805</v>
      </c>
      <c r="J1696" s="6" t="str">
        <f>IF(OR(COUNTIF(Monitoring!E:E, G1696) &gt; 0, COUNTIF(Monitoring!H:H, G1696) &gt; 0), "yes", "no")</f>
        <v>yes</v>
      </c>
      <c r="K1696" s="81" t="str">
        <f t="shared" si="192"/>
        <v>Z:\FAIR_Device_data\Experiment_AugSep_2023\Video_captures\FAIR-D4\Camera1\2023-08-25\FAIR-D4_2023-08-25_11-02-09.mp4</v>
      </c>
    </row>
    <row r="1697" spans="1:11" ht="14.25" customHeight="1" x14ac:dyDescent="0.25">
      <c r="A1697" s="5" t="str">
        <f t="shared" si="186"/>
        <v>FAIR-D4</v>
      </c>
      <c r="B1697" s="4">
        <f t="shared" si="187"/>
        <v>45163</v>
      </c>
      <c r="C1697" s="9">
        <f t="shared" si="188"/>
        <v>0.46505787037037039</v>
      </c>
      <c r="D1697" s="9">
        <f t="shared" si="189"/>
        <v>45163.465057870373</v>
      </c>
      <c r="E1697" s="9" t="str">
        <f t="shared" si="191"/>
        <v>2023-08-25</v>
      </c>
      <c r="F1697" s="10" t="s">
        <v>3140</v>
      </c>
      <c r="G1697" s="10" t="str">
        <f t="shared" si="190"/>
        <v>FAIR-D4_2023-08-25_11-09-41</v>
      </c>
      <c r="H1697" s="10">
        <v>45.692999999999998</v>
      </c>
      <c r="I1697" s="6">
        <v>88051654</v>
      </c>
      <c r="J1697" s="6" t="str">
        <f>IF(OR(COUNTIF(Monitoring!E:E, G1697) &gt; 0, COUNTIF(Monitoring!H:H, G1697) &gt; 0), "yes", "no")</f>
        <v>yes</v>
      </c>
      <c r="K1697" s="81" t="str">
        <f t="shared" si="192"/>
        <v>Z:\FAIR_Device_data\Experiment_AugSep_2023\Video_captures\FAIR-D4\Camera1\2023-08-25\FAIR-D4_2023-08-25_11-09-41.mp4</v>
      </c>
    </row>
    <row r="1698" spans="1:11" ht="14.25" customHeight="1" x14ac:dyDescent="0.25">
      <c r="A1698" s="5" t="str">
        <f t="shared" si="186"/>
        <v>FAIR-D4</v>
      </c>
      <c r="B1698" s="4">
        <f t="shared" si="187"/>
        <v>45163</v>
      </c>
      <c r="C1698" s="9">
        <f t="shared" si="188"/>
        <v>0.46697916666666667</v>
      </c>
      <c r="D1698" s="9">
        <f t="shared" si="189"/>
        <v>45163.466979166667</v>
      </c>
      <c r="E1698" s="9" t="str">
        <f t="shared" si="191"/>
        <v>2023-08-25</v>
      </c>
      <c r="F1698" s="10" t="s">
        <v>3141</v>
      </c>
      <c r="G1698" s="10" t="str">
        <f t="shared" si="190"/>
        <v>FAIR-D4_2023-08-25_11-12-27</v>
      </c>
      <c r="H1698" s="10">
        <v>97.801000000000002</v>
      </c>
      <c r="I1698" s="6">
        <v>184416228</v>
      </c>
      <c r="J1698" s="6" t="str">
        <f>IF(OR(COUNTIF(Monitoring!E:E, G1698) &gt; 0, COUNTIF(Monitoring!H:H, G1698) &gt; 0), "yes", "no")</f>
        <v>yes</v>
      </c>
      <c r="K1698" s="81" t="str">
        <f t="shared" si="192"/>
        <v>Z:\FAIR_Device_data\Experiment_AugSep_2023\Video_captures\FAIR-D4\Camera1\2023-08-25\FAIR-D4_2023-08-25_11-12-27.mp4</v>
      </c>
    </row>
    <row r="1699" spans="1:11" ht="14.25" customHeight="1" x14ac:dyDescent="0.25">
      <c r="A1699" s="5" t="str">
        <f t="shared" si="186"/>
        <v>FAIR-D4</v>
      </c>
      <c r="B1699" s="4">
        <f t="shared" si="187"/>
        <v>45163</v>
      </c>
      <c r="C1699" s="9">
        <f t="shared" si="188"/>
        <v>0.48162037037037037</v>
      </c>
      <c r="D1699" s="9">
        <f t="shared" si="189"/>
        <v>45163.481620370374</v>
      </c>
      <c r="E1699" s="9" t="str">
        <f t="shared" si="191"/>
        <v>2023-08-25</v>
      </c>
      <c r="F1699" s="10" t="s">
        <v>3142</v>
      </c>
      <c r="G1699" s="10" t="str">
        <f t="shared" si="190"/>
        <v>FAIR-D4_2023-08-25_11-33-32</v>
      </c>
      <c r="H1699" s="10">
        <v>19.414000000000001</v>
      </c>
      <c r="I1699" s="6">
        <v>35405006</v>
      </c>
      <c r="J1699" s="6" t="str">
        <f>IF(OR(COUNTIF(Monitoring!E:E, G1699) &gt; 0, COUNTIF(Monitoring!H:H, G1699) &gt; 0), "yes", "no")</f>
        <v>yes</v>
      </c>
      <c r="K1699" s="81" t="str">
        <f t="shared" si="192"/>
        <v>Z:\FAIR_Device_data\Experiment_AugSep_2023\Video_captures\FAIR-D4\Camera1\2023-08-25\FAIR-D4_2023-08-25_11-33-32.mp4</v>
      </c>
    </row>
    <row r="1700" spans="1:11" ht="14.25" customHeight="1" x14ac:dyDescent="0.25">
      <c r="A1700" s="5" t="str">
        <f t="shared" si="186"/>
        <v>FAIR-D4</v>
      </c>
      <c r="B1700" s="4">
        <f t="shared" si="187"/>
        <v>45163</v>
      </c>
      <c r="C1700" s="9">
        <f t="shared" si="188"/>
        <v>0.48918981481481483</v>
      </c>
      <c r="D1700" s="9">
        <f t="shared" si="189"/>
        <v>45163.489189814813</v>
      </c>
      <c r="E1700" s="9" t="str">
        <f t="shared" si="191"/>
        <v>2023-08-25</v>
      </c>
      <c r="F1700" s="10" t="s">
        <v>3143</v>
      </c>
      <c r="G1700" s="10" t="str">
        <f t="shared" si="190"/>
        <v>FAIR-D4_2023-08-25_11-44-26</v>
      </c>
      <c r="H1700" s="10">
        <v>13.327</v>
      </c>
      <c r="I1700" s="6">
        <v>23579952</v>
      </c>
      <c r="J1700" s="6" t="str">
        <f>IF(OR(COUNTIF(Monitoring!E:E, G1700) &gt; 0, COUNTIF(Monitoring!H:H, G1700) &gt; 0), "yes", "no")</f>
        <v>no</v>
      </c>
      <c r="K1700" s="81" t="str">
        <f t="shared" si="192"/>
        <v>Z:\FAIR_Device_data\Experiment_AugSep_2023\Video_captures\FAIR-D4\Camera1\2023-08-25\FAIR-D4_2023-08-25_11-44-26.mp4</v>
      </c>
    </row>
    <row r="1701" spans="1:11" ht="14.25" customHeight="1" x14ac:dyDescent="0.25">
      <c r="A1701" s="5" t="str">
        <f t="shared" si="186"/>
        <v>FAIR-D4</v>
      </c>
      <c r="B1701" s="4">
        <f t="shared" si="187"/>
        <v>45163</v>
      </c>
      <c r="C1701" s="9">
        <f t="shared" si="188"/>
        <v>0.49003472222222222</v>
      </c>
      <c r="D1701" s="9">
        <f t="shared" si="189"/>
        <v>45163.490034722221</v>
      </c>
      <c r="E1701" s="9" t="str">
        <f t="shared" si="191"/>
        <v>2023-08-25</v>
      </c>
      <c r="F1701" s="10" t="s">
        <v>3144</v>
      </c>
      <c r="G1701" s="10" t="str">
        <f t="shared" si="190"/>
        <v>FAIR-D4_2023-08-25_11-45-39</v>
      </c>
      <c r="H1701" s="10">
        <v>115.325</v>
      </c>
      <c r="I1701" s="6">
        <v>223378860</v>
      </c>
      <c r="J1701" s="6" t="str">
        <f>IF(OR(COUNTIF(Monitoring!E:E, G1701) &gt; 0, COUNTIF(Monitoring!H:H, G1701) &gt; 0), "yes", "no")</f>
        <v>yes</v>
      </c>
      <c r="K1701" s="81" t="str">
        <f t="shared" si="192"/>
        <v>Z:\FAIR_Device_data\Experiment_AugSep_2023\Video_captures\FAIR-D4\Camera1\2023-08-25\FAIR-D4_2023-08-25_11-45-39.mp4</v>
      </c>
    </row>
    <row r="1702" spans="1:11" ht="14.25" customHeight="1" x14ac:dyDescent="0.25">
      <c r="A1702" s="5" t="str">
        <f t="shared" si="186"/>
        <v>FAIR-D4</v>
      </c>
      <c r="B1702" s="4">
        <f t="shared" si="187"/>
        <v>45163</v>
      </c>
      <c r="C1702" s="9">
        <f t="shared" si="188"/>
        <v>0.49299768518518516</v>
      </c>
      <c r="D1702" s="9">
        <f t="shared" si="189"/>
        <v>45163.492997685185</v>
      </c>
      <c r="E1702" s="9" t="str">
        <f t="shared" si="191"/>
        <v>2023-08-25</v>
      </c>
      <c r="F1702" s="10" t="s">
        <v>3145</v>
      </c>
      <c r="G1702" s="10" t="str">
        <f t="shared" si="190"/>
        <v>FAIR-D4_2023-08-25_11-49-55</v>
      </c>
      <c r="H1702" s="10">
        <v>11.577999999999999</v>
      </c>
      <c r="I1702" s="6">
        <v>19936171</v>
      </c>
      <c r="J1702" s="6" t="str">
        <f>IF(OR(COUNTIF(Monitoring!E:E, G1702) &gt; 0, COUNTIF(Monitoring!H:H, G1702) &gt; 0), "yes", "no")</f>
        <v>no</v>
      </c>
      <c r="K1702" s="81" t="str">
        <f t="shared" si="192"/>
        <v>Z:\FAIR_Device_data\Experiment_AugSep_2023\Video_captures\FAIR-D4\Camera1\2023-08-25\FAIR-D4_2023-08-25_11-49-55.mp4</v>
      </c>
    </row>
    <row r="1703" spans="1:11" ht="14.25" customHeight="1" x14ac:dyDescent="0.25">
      <c r="A1703" s="5" t="str">
        <f t="shared" si="186"/>
        <v>FAIR-D4</v>
      </c>
      <c r="B1703" s="4">
        <f t="shared" si="187"/>
        <v>45163</v>
      </c>
      <c r="C1703" s="9">
        <f t="shared" si="188"/>
        <v>0.49791666666666667</v>
      </c>
      <c r="D1703" s="9">
        <f t="shared" si="189"/>
        <v>45163.497916666667</v>
      </c>
      <c r="E1703" s="9" t="str">
        <f t="shared" si="191"/>
        <v>2023-08-25</v>
      </c>
      <c r="F1703" s="10" t="s">
        <v>3146</v>
      </c>
      <c r="G1703" s="10" t="str">
        <f t="shared" si="190"/>
        <v>FAIR-D4_2023-08-25_11-57-00</v>
      </c>
      <c r="H1703" s="10">
        <v>11.978999999999999</v>
      </c>
      <c r="I1703" s="6">
        <v>20767395</v>
      </c>
      <c r="J1703" s="6" t="str">
        <f>IF(OR(COUNTIF(Monitoring!E:E, G1703) &gt; 0, COUNTIF(Monitoring!H:H, G1703) &gt; 0), "yes", "no")</f>
        <v>no</v>
      </c>
      <c r="K1703" s="81" t="str">
        <f t="shared" si="192"/>
        <v>Z:\FAIR_Device_data\Experiment_AugSep_2023\Video_captures\FAIR-D4\Camera1\2023-08-25\FAIR-D4_2023-08-25_11-57-00.mp4</v>
      </c>
    </row>
    <row r="1704" spans="1:11" ht="14.25" customHeight="1" x14ac:dyDescent="0.25">
      <c r="A1704" s="5" t="str">
        <f t="shared" si="186"/>
        <v>FAIR-D4</v>
      </c>
      <c r="B1704" s="4">
        <f t="shared" si="187"/>
        <v>45163</v>
      </c>
      <c r="C1704" s="9">
        <f t="shared" si="188"/>
        <v>0.49837962962962962</v>
      </c>
      <c r="D1704" s="9">
        <f t="shared" si="189"/>
        <v>45163.498379629629</v>
      </c>
      <c r="E1704" s="9" t="str">
        <f t="shared" si="191"/>
        <v>2023-08-25</v>
      </c>
      <c r="F1704" s="10" t="s">
        <v>3147</v>
      </c>
      <c r="G1704" s="10" t="str">
        <f t="shared" si="190"/>
        <v>FAIR-D4_2023-08-25_11-57-40</v>
      </c>
      <c r="H1704" s="10">
        <v>14.768000000000001</v>
      </c>
      <c r="I1704" s="6">
        <v>24281001</v>
      </c>
      <c r="J1704" s="6" t="str">
        <f>IF(OR(COUNTIF(Monitoring!E:E, G1704) &gt; 0, COUNTIF(Monitoring!H:H, G1704) &gt; 0), "yes", "no")</f>
        <v>no</v>
      </c>
      <c r="K1704" s="81" t="str">
        <f t="shared" si="192"/>
        <v>Z:\FAIR_Device_data\Experiment_AugSep_2023\Video_captures\FAIR-D4\Camera1\2023-08-25\FAIR-D4_2023-08-25_11-57-40.mp4</v>
      </c>
    </row>
    <row r="1705" spans="1:11" ht="14.25" customHeight="1" x14ac:dyDescent="0.25">
      <c r="A1705" s="5" t="str">
        <f t="shared" si="186"/>
        <v>FAIR-D4</v>
      </c>
      <c r="B1705" s="4">
        <f t="shared" si="187"/>
        <v>45163</v>
      </c>
      <c r="C1705" s="9">
        <f t="shared" si="188"/>
        <v>0.50218750000000001</v>
      </c>
      <c r="D1705" s="9">
        <f t="shared" si="189"/>
        <v>45163.502187500002</v>
      </c>
      <c r="E1705" s="9" t="str">
        <f t="shared" si="191"/>
        <v>2023-08-25</v>
      </c>
      <c r="F1705" s="10" t="s">
        <v>3148</v>
      </c>
      <c r="G1705" s="10" t="str">
        <f t="shared" si="190"/>
        <v>FAIR-D4_2023-08-25_12-03-09</v>
      </c>
      <c r="H1705" s="10">
        <v>28.222000000000001</v>
      </c>
      <c r="I1705" s="6">
        <v>52633175</v>
      </c>
      <c r="J1705" s="6" t="str">
        <f>IF(OR(COUNTIF(Monitoring!E:E, G1705) &gt; 0, COUNTIF(Monitoring!H:H, G1705) &gt; 0), "yes", "no")</f>
        <v>yes</v>
      </c>
      <c r="K1705" s="81" t="str">
        <f t="shared" si="192"/>
        <v>Z:\FAIR_Device_data\Experiment_AugSep_2023\Video_captures\FAIR-D4\Camera1\2023-08-25\FAIR-D4_2023-08-25_12-03-09.mp4</v>
      </c>
    </row>
    <row r="1706" spans="1:11" ht="14.25" customHeight="1" x14ac:dyDescent="0.25">
      <c r="A1706" s="5" t="str">
        <f t="shared" si="186"/>
        <v>FAIR-D4</v>
      </c>
      <c r="B1706" s="4">
        <f t="shared" si="187"/>
        <v>45163</v>
      </c>
      <c r="C1706" s="9">
        <f t="shared" si="188"/>
        <v>0.51828703703703705</v>
      </c>
      <c r="D1706" s="9">
        <f t="shared" si="189"/>
        <v>45163.518287037034</v>
      </c>
      <c r="E1706" s="9" t="str">
        <f t="shared" si="191"/>
        <v>2023-08-25</v>
      </c>
      <c r="F1706" s="10" t="s">
        <v>3149</v>
      </c>
      <c r="G1706" s="10" t="str">
        <f t="shared" si="190"/>
        <v>FAIR-D4_2023-08-25_12-26-20</v>
      </c>
      <c r="H1706" s="10">
        <v>12.989000000000001</v>
      </c>
      <c r="I1706" s="6">
        <v>21477817</v>
      </c>
      <c r="J1706" s="6" t="str">
        <f>IF(OR(COUNTIF(Monitoring!E:E, G1706) &gt; 0, COUNTIF(Monitoring!H:H, G1706) &gt; 0), "yes", "no")</f>
        <v>yes</v>
      </c>
      <c r="K1706" s="81" t="str">
        <f t="shared" si="192"/>
        <v>Z:\FAIR_Device_data\Experiment_AugSep_2023\Video_captures\FAIR-D4\Camera1\2023-08-25\FAIR-D4_2023-08-25_12-26-20.mp4</v>
      </c>
    </row>
    <row r="1707" spans="1:11" ht="14.25" customHeight="1" x14ac:dyDescent="0.25">
      <c r="A1707" s="5" t="str">
        <f t="shared" si="186"/>
        <v>FAIR-D4</v>
      </c>
      <c r="B1707" s="4">
        <f t="shared" si="187"/>
        <v>45163</v>
      </c>
      <c r="C1707" s="9">
        <f t="shared" si="188"/>
        <v>0.51914351851851848</v>
      </c>
      <c r="D1707" s="9">
        <f t="shared" si="189"/>
        <v>45163.519143518519</v>
      </c>
      <c r="E1707" s="9" t="str">
        <f t="shared" si="191"/>
        <v>2023-08-25</v>
      </c>
      <c r="F1707" s="10" t="s">
        <v>3150</v>
      </c>
      <c r="G1707" s="10" t="str">
        <f t="shared" si="190"/>
        <v>FAIR-D4_2023-08-25_12-27-34</v>
      </c>
      <c r="H1707" s="10">
        <v>23.311</v>
      </c>
      <c r="I1707" s="6">
        <v>42030091</v>
      </c>
      <c r="J1707" s="6" t="str">
        <f>IF(OR(COUNTIF(Monitoring!E:E, G1707) &gt; 0, COUNTIF(Monitoring!H:H, G1707) &gt; 0), "yes", "no")</f>
        <v>yes</v>
      </c>
      <c r="K1707" s="81" t="str">
        <f t="shared" si="192"/>
        <v>Z:\FAIR_Device_data\Experiment_AugSep_2023\Video_captures\FAIR-D4\Camera1\2023-08-25\FAIR-D4_2023-08-25_12-27-34.mp4</v>
      </c>
    </row>
    <row r="1708" spans="1:11" ht="14.25" customHeight="1" x14ac:dyDescent="0.25">
      <c r="A1708" s="5" t="str">
        <f t="shared" si="186"/>
        <v>FAIR-D4</v>
      </c>
      <c r="B1708" s="4">
        <f t="shared" si="187"/>
        <v>45163</v>
      </c>
      <c r="C1708" s="9">
        <f t="shared" si="188"/>
        <v>0.53879629629629633</v>
      </c>
      <c r="D1708" s="9">
        <f t="shared" si="189"/>
        <v>45163.5387962963</v>
      </c>
      <c r="E1708" s="9" t="str">
        <f t="shared" si="191"/>
        <v>2023-08-25</v>
      </c>
      <c r="F1708" s="10" t="s">
        <v>3151</v>
      </c>
      <c r="G1708" s="10" t="str">
        <f t="shared" si="190"/>
        <v>FAIR-D4_2023-08-25_12-55-52</v>
      </c>
      <c r="H1708" s="10">
        <v>10.755000000000001</v>
      </c>
      <c r="I1708" s="6">
        <v>17315133</v>
      </c>
      <c r="J1708" s="6" t="str">
        <f>IF(OR(COUNTIF(Monitoring!E:E, G1708) &gt; 0, COUNTIF(Monitoring!H:H, G1708) &gt; 0), "yes", "no")</f>
        <v>no</v>
      </c>
      <c r="K1708" s="81" t="str">
        <f t="shared" si="192"/>
        <v>Z:\FAIR_Device_data\Experiment_AugSep_2023\Video_captures\FAIR-D4\Camera1\2023-08-25\FAIR-D4_2023-08-25_12-55-52.mp4</v>
      </c>
    </row>
    <row r="1709" spans="1:11" ht="14.25" customHeight="1" x14ac:dyDescent="0.25">
      <c r="A1709" s="5" t="str">
        <f t="shared" si="186"/>
        <v>FAIR-D4</v>
      </c>
      <c r="B1709" s="4">
        <f t="shared" si="187"/>
        <v>45163</v>
      </c>
      <c r="C1709" s="9">
        <f t="shared" si="188"/>
        <v>0.57483796296296297</v>
      </c>
      <c r="D1709" s="9">
        <f t="shared" si="189"/>
        <v>45163.574837962966</v>
      </c>
      <c r="E1709" s="9" t="str">
        <f t="shared" si="191"/>
        <v>2023-08-25</v>
      </c>
      <c r="F1709" s="10" t="s">
        <v>3152</v>
      </c>
      <c r="G1709" s="10" t="str">
        <f t="shared" si="190"/>
        <v>FAIR-D4_2023-08-25_13-47-46</v>
      </c>
      <c r="H1709" s="10">
        <v>18.16</v>
      </c>
      <c r="I1709" s="6">
        <v>32154141</v>
      </c>
      <c r="J1709" s="6" t="str">
        <f>IF(OR(COUNTIF(Monitoring!E:E, G1709) &gt; 0, COUNTIF(Monitoring!H:H, G1709) &gt; 0), "yes", "no")</f>
        <v>yes</v>
      </c>
      <c r="K1709" s="81" t="str">
        <f t="shared" si="192"/>
        <v>Z:\FAIR_Device_data\Experiment_AugSep_2023\Video_captures\FAIR-D4\Camera1\2023-08-25\FAIR-D4_2023-08-25_13-47-46.mp4</v>
      </c>
    </row>
    <row r="1710" spans="1:11" ht="14.25" customHeight="1" x14ac:dyDescent="0.25">
      <c r="A1710" s="5" t="str">
        <f t="shared" si="186"/>
        <v>FAIR-D4</v>
      </c>
      <c r="B1710" s="4">
        <f t="shared" si="187"/>
        <v>45163</v>
      </c>
      <c r="C1710" s="9">
        <f t="shared" si="188"/>
        <v>0.60701388888888885</v>
      </c>
      <c r="D1710" s="9">
        <f t="shared" si="189"/>
        <v>45163.60701388889</v>
      </c>
      <c r="E1710" s="9" t="str">
        <f t="shared" si="191"/>
        <v>2023-08-25</v>
      </c>
      <c r="F1710" s="10" t="s">
        <v>3153</v>
      </c>
      <c r="G1710" s="10" t="str">
        <f t="shared" si="190"/>
        <v>FAIR-D4_2023-08-25_14-34-06</v>
      </c>
      <c r="H1710" s="10">
        <v>10.958</v>
      </c>
      <c r="I1710" s="6">
        <v>17242798</v>
      </c>
      <c r="J1710" s="6" t="str">
        <f>IF(OR(COUNTIF(Monitoring!E:E, G1710) &gt; 0, COUNTIF(Monitoring!H:H, G1710) &gt; 0), "yes", "no")</f>
        <v>no</v>
      </c>
      <c r="K1710" s="81" t="str">
        <f t="shared" si="192"/>
        <v>Z:\FAIR_Device_data\Experiment_AugSep_2023\Video_captures\FAIR-D4\Camera1\2023-08-25\FAIR-D4_2023-08-25_14-34-06.mp4</v>
      </c>
    </row>
    <row r="1711" spans="1:11" ht="14.25" customHeight="1" x14ac:dyDescent="0.25">
      <c r="A1711" s="5" t="str">
        <f t="shared" si="186"/>
        <v>FAIR-D4</v>
      </c>
      <c r="B1711" s="4">
        <f t="shared" si="187"/>
        <v>45163</v>
      </c>
      <c r="C1711" s="9">
        <f t="shared" si="188"/>
        <v>0.61391203703703701</v>
      </c>
      <c r="D1711" s="9">
        <f t="shared" si="189"/>
        <v>45163.613912037035</v>
      </c>
      <c r="E1711" s="9" t="str">
        <f t="shared" si="191"/>
        <v>2023-08-25</v>
      </c>
      <c r="F1711" s="10" t="s">
        <v>3154</v>
      </c>
      <c r="G1711" s="10" t="str">
        <f t="shared" si="190"/>
        <v>FAIR-D4_2023-08-25_14-44-02</v>
      </c>
      <c r="H1711" s="10">
        <v>25.652000000000001</v>
      </c>
      <c r="I1711" s="6">
        <v>43793205</v>
      </c>
      <c r="J1711" s="6" t="str">
        <f>IF(OR(COUNTIF(Monitoring!E:E, G1711) &gt; 0, COUNTIF(Monitoring!H:H, G1711) &gt; 0), "yes", "no")</f>
        <v>yes</v>
      </c>
      <c r="K1711" s="81" t="str">
        <f t="shared" si="192"/>
        <v>Z:\FAIR_Device_data\Experiment_AugSep_2023\Video_captures\FAIR-D4\Camera1\2023-08-25\FAIR-D4_2023-08-25_14-44-02.mp4</v>
      </c>
    </row>
    <row r="1712" spans="1:11" ht="14.25" customHeight="1" x14ac:dyDescent="0.25">
      <c r="A1712" s="5" t="str">
        <f t="shared" si="186"/>
        <v>FAIR-D4</v>
      </c>
      <c r="B1712" s="4">
        <f t="shared" si="187"/>
        <v>45163</v>
      </c>
      <c r="C1712" s="9">
        <f t="shared" si="188"/>
        <v>0.61709490740740736</v>
      </c>
      <c r="D1712" s="9">
        <f t="shared" si="189"/>
        <v>45163.617094907408</v>
      </c>
      <c r="E1712" s="9" t="str">
        <f t="shared" si="191"/>
        <v>2023-08-25</v>
      </c>
      <c r="F1712" s="10" t="s">
        <v>3155</v>
      </c>
      <c r="G1712" s="10" t="str">
        <f t="shared" si="190"/>
        <v>FAIR-D4_2023-08-25_14-48-37</v>
      </c>
      <c r="H1712" s="10">
        <v>11.619</v>
      </c>
      <c r="I1712" s="6">
        <v>18409764</v>
      </c>
      <c r="J1712" s="6" t="str">
        <f>IF(OR(COUNTIF(Monitoring!E:E, G1712) &gt; 0, COUNTIF(Monitoring!H:H, G1712) &gt; 0), "yes", "no")</f>
        <v>no</v>
      </c>
      <c r="K1712" s="81" t="str">
        <f t="shared" si="192"/>
        <v>Z:\FAIR_Device_data\Experiment_AugSep_2023\Video_captures\FAIR-D4\Camera1\2023-08-25\FAIR-D4_2023-08-25_14-48-37.mp4</v>
      </c>
    </row>
    <row r="1713" spans="1:11" ht="14.25" customHeight="1" x14ac:dyDescent="0.25">
      <c r="A1713" s="5" t="str">
        <f t="shared" si="186"/>
        <v>FAIR-D4</v>
      </c>
      <c r="B1713" s="4">
        <f t="shared" si="187"/>
        <v>45163</v>
      </c>
      <c r="C1713" s="9">
        <f t="shared" si="188"/>
        <v>0.62236111111111114</v>
      </c>
      <c r="D1713" s="9">
        <f t="shared" si="189"/>
        <v>45163.622361111113</v>
      </c>
      <c r="E1713" s="9" t="str">
        <f t="shared" si="191"/>
        <v>2023-08-25</v>
      </c>
      <c r="F1713" s="10" t="s">
        <v>3156</v>
      </c>
      <c r="G1713" s="10" t="str">
        <f t="shared" si="190"/>
        <v>FAIR-D4_2023-08-25_14-56-12</v>
      </c>
      <c r="H1713" s="10">
        <v>14.315</v>
      </c>
      <c r="I1713" s="6">
        <v>25048386</v>
      </c>
      <c r="J1713" s="6" t="str">
        <f>IF(OR(COUNTIF(Monitoring!E:E, G1713) &gt; 0, COUNTIF(Monitoring!H:H, G1713) &gt; 0), "yes", "no")</f>
        <v>no</v>
      </c>
      <c r="K1713" s="81" t="str">
        <f t="shared" si="192"/>
        <v>Z:\FAIR_Device_data\Experiment_AugSep_2023\Video_captures\FAIR-D4\Camera1\2023-08-25\FAIR-D4_2023-08-25_14-56-12.mp4</v>
      </c>
    </row>
    <row r="1714" spans="1:11" ht="14.25" customHeight="1" x14ac:dyDescent="0.25">
      <c r="A1714" s="5" t="str">
        <f t="shared" si="186"/>
        <v>FAIR-D4</v>
      </c>
      <c r="B1714" s="4">
        <f t="shared" si="187"/>
        <v>45163</v>
      </c>
      <c r="C1714" s="9">
        <f t="shared" si="188"/>
        <v>0.62497685185185181</v>
      </c>
      <c r="D1714" s="9">
        <f t="shared" si="189"/>
        <v>45163.624976851854</v>
      </c>
      <c r="E1714" s="9" t="str">
        <f t="shared" si="191"/>
        <v>2023-08-25</v>
      </c>
      <c r="F1714" s="10" t="s">
        <v>3157</v>
      </c>
      <c r="G1714" s="10" t="str">
        <f t="shared" si="190"/>
        <v>FAIR-D4_2023-08-25_14-59-58</v>
      </c>
      <c r="H1714" s="10">
        <v>77.838999999999999</v>
      </c>
      <c r="I1714" s="6">
        <v>145306408</v>
      </c>
      <c r="J1714" s="6" t="str">
        <f>IF(OR(COUNTIF(Monitoring!E:E, G1714) &gt; 0, COUNTIF(Monitoring!H:H, G1714) &gt; 0), "yes", "no")</f>
        <v>yes</v>
      </c>
      <c r="K1714" s="81" t="str">
        <f t="shared" si="192"/>
        <v>Z:\FAIR_Device_data\Experiment_AugSep_2023\Video_captures\FAIR-D4\Camera1\2023-08-25\FAIR-D4_2023-08-25_14-59-58.mp4</v>
      </c>
    </row>
    <row r="1715" spans="1:11" ht="14.25" customHeight="1" x14ac:dyDescent="0.25">
      <c r="A1715" s="5" t="str">
        <f t="shared" si="186"/>
        <v>FAIR-D4</v>
      </c>
      <c r="B1715" s="4">
        <f t="shared" si="187"/>
        <v>45163</v>
      </c>
      <c r="C1715" s="9">
        <f t="shared" si="188"/>
        <v>0.62627314814814816</v>
      </c>
      <c r="D1715" s="9">
        <f t="shared" si="189"/>
        <v>45163.626273148147</v>
      </c>
      <c r="E1715" s="9" t="str">
        <f t="shared" si="191"/>
        <v>2023-08-25</v>
      </c>
      <c r="F1715" s="10" t="s">
        <v>3158</v>
      </c>
      <c r="G1715" s="10" t="str">
        <f t="shared" si="190"/>
        <v>FAIR-D4_2023-08-25_15-01-50</v>
      </c>
      <c r="H1715" s="10">
        <v>37.567999999999998</v>
      </c>
      <c r="I1715" s="6">
        <v>62332113</v>
      </c>
      <c r="J1715" s="6" t="str">
        <f>IF(OR(COUNTIF(Monitoring!E:E, G1715) &gt; 0, COUNTIF(Monitoring!H:H, G1715) &gt; 0), "yes", "no")</f>
        <v>no</v>
      </c>
      <c r="K1715" s="81" t="str">
        <f t="shared" si="192"/>
        <v>Z:\FAIR_Device_data\Experiment_AugSep_2023\Video_captures\FAIR-D4\Camera1\2023-08-25\FAIR-D4_2023-08-25_15-01-50.mp4</v>
      </c>
    </row>
    <row r="1716" spans="1:11" ht="14.25" customHeight="1" x14ac:dyDescent="0.25">
      <c r="A1716" s="5" t="str">
        <f t="shared" si="186"/>
        <v>FAIR-D4</v>
      </c>
      <c r="B1716" s="4">
        <f t="shared" si="187"/>
        <v>45163</v>
      </c>
      <c r="C1716" s="9">
        <f t="shared" si="188"/>
        <v>0.62715277777777778</v>
      </c>
      <c r="D1716" s="9">
        <f t="shared" si="189"/>
        <v>45163.627152777779</v>
      </c>
      <c r="E1716" s="9" t="str">
        <f t="shared" si="191"/>
        <v>2023-08-25</v>
      </c>
      <c r="F1716" s="10" t="s">
        <v>3159</v>
      </c>
      <c r="G1716" s="10" t="str">
        <f t="shared" si="190"/>
        <v>FAIR-D4_2023-08-25_15-03-06</v>
      </c>
      <c r="H1716" s="10">
        <v>44.055</v>
      </c>
      <c r="I1716" s="6">
        <v>74702548</v>
      </c>
      <c r="J1716" s="6" t="str">
        <f>IF(OR(COUNTIF(Monitoring!E:E, G1716) &gt; 0, COUNTIF(Monitoring!H:H, G1716) &gt; 0), "yes", "no")</f>
        <v>no</v>
      </c>
      <c r="K1716" s="81" t="str">
        <f t="shared" si="192"/>
        <v>Z:\FAIR_Device_data\Experiment_AugSep_2023\Video_captures\FAIR-D4\Camera1\2023-08-25\FAIR-D4_2023-08-25_15-03-06.mp4</v>
      </c>
    </row>
    <row r="1717" spans="1:11" ht="14.25" customHeight="1" x14ac:dyDescent="0.25">
      <c r="A1717" s="5" t="str">
        <f t="shared" si="186"/>
        <v>FAIR-D4</v>
      </c>
      <c r="B1717" s="4">
        <f t="shared" si="187"/>
        <v>45163</v>
      </c>
      <c r="C1717" s="9">
        <f t="shared" si="188"/>
        <v>0.62824074074074077</v>
      </c>
      <c r="D1717" s="9">
        <f t="shared" si="189"/>
        <v>45163.628240740742</v>
      </c>
      <c r="E1717" s="9" t="str">
        <f t="shared" si="191"/>
        <v>2023-08-25</v>
      </c>
      <c r="F1717" s="10" t="s">
        <v>3160</v>
      </c>
      <c r="G1717" s="10" t="str">
        <f t="shared" si="190"/>
        <v>FAIR-D4_2023-08-25_15-04-40</v>
      </c>
      <c r="H1717" s="10">
        <v>11.007</v>
      </c>
      <c r="I1717" s="6">
        <v>17955976</v>
      </c>
      <c r="J1717" s="6" t="str">
        <f>IF(OR(COUNTIF(Monitoring!E:E, G1717) &gt; 0, COUNTIF(Monitoring!H:H, G1717) &gt; 0), "yes", "no")</f>
        <v>no</v>
      </c>
      <c r="K1717" s="81" t="str">
        <f t="shared" si="192"/>
        <v>Z:\FAIR_Device_data\Experiment_AugSep_2023\Video_captures\FAIR-D4\Camera1\2023-08-25\FAIR-D4_2023-08-25_15-04-40.mp4</v>
      </c>
    </row>
    <row r="1718" spans="1:11" ht="14.25" customHeight="1" x14ac:dyDescent="0.25">
      <c r="A1718" s="5" t="str">
        <f t="shared" si="186"/>
        <v>FAIR-D4</v>
      </c>
      <c r="B1718" s="4">
        <f t="shared" si="187"/>
        <v>45163</v>
      </c>
      <c r="C1718" s="9">
        <f t="shared" si="188"/>
        <v>0.64487268518518515</v>
      </c>
      <c r="D1718" s="9">
        <f t="shared" si="189"/>
        <v>45163.644872685189</v>
      </c>
      <c r="E1718" s="9" t="str">
        <f t="shared" si="191"/>
        <v>2023-08-25</v>
      </c>
      <c r="F1718" s="10" t="s">
        <v>3161</v>
      </c>
      <c r="G1718" s="10" t="str">
        <f t="shared" si="190"/>
        <v>FAIR-D4_2023-08-25_15-28-37</v>
      </c>
      <c r="H1718" s="10">
        <v>22.954000000000001</v>
      </c>
      <c r="I1718" s="6">
        <v>38630236</v>
      </c>
      <c r="J1718" s="6" t="str">
        <f>IF(OR(COUNTIF(Monitoring!E:E, G1718) &gt; 0, COUNTIF(Monitoring!H:H, G1718) &gt; 0), "yes", "no")</f>
        <v>no</v>
      </c>
      <c r="K1718" s="81" t="str">
        <f t="shared" si="192"/>
        <v>Z:\FAIR_Device_data\Experiment_AugSep_2023\Video_captures\FAIR-D4\Camera1\2023-08-25\FAIR-D4_2023-08-25_15-28-37.mp4</v>
      </c>
    </row>
    <row r="1719" spans="1:11" ht="14.25" customHeight="1" x14ac:dyDescent="0.25">
      <c r="A1719" s="5" t="str">
        <f t="shared" si="186"/>
        <v>FAIR-D4</v>
      </c>
      <c r="B1719" s="4">
        <f t="shared" si="187"/>
        <v>45163</v>
      </c>
      <c r="C1719" s="9">
        <f t="shared" si="188"/>
        <v>0.66900462962962959</v>
      </c>
      <c r="D1719" s="9">
        <f t="shared" si="189"/>
        <v>45163.669004629628</v>
      </c>
      <c r="E1719" s="9" t="str">
        <f t="shared" si="191"/>
        <v>2023-08-25</v>
      </c>
      <c r="F1719" s="10" t="s">
        <v>3162</v>
      </c>
      <c r="G1719" s="10" t="str">
        <f t="shared" si="190"/>
        <v>FAIR-D4_2023-08-25_16-03-22</v>
      </c>
      <c r="H1719" s="10">
        <v>14.21</v>
      </c>
      <c r="I1719" s="6">
        <v>24223572</v>
      </c>
      <c r="J1719" s="6" t="str">
        <f>IF(OR(COUNTIF(Monitoring!E:E, G1719) &gt; 0, COUNTIF(Monitoring!H:H, G1719) &gt; 0), "yes", "no")</f>
        <v>yes</v>
      </c>
      <c r="K1719" s="81" t="str">
        <f t="shared" si="192"/>
        <v>Z:\FAIR_Device_data\Experiment_AugSep_2023\Video_captures\FAIR-D4\Camera1\2023-08-25\FAIR-D4_2023-08-25_16-03-22.mp4</v>
      </c>
    </row>
    <row r="1720" spans="1:11" ht="14.25" customHeight="1" x14ac:dyDescent="0.25">
      <c r="A1720" s="5" t="str">
        <f t="shared" si="186"/>
        <v>FAIR-D4</v>
      </c>
      <c r="B1720" s="4">
        <f t="shared" si="187"/>
        <v>45163</v>
      </c>
      <c r="C1720" s="9">
        <f t="shared" si="188"/>
        <v>0.6843055555555555</v>
      </c>
      <c r="D1720" s="9">
        <f t="shared" si="189"/>
        <v>45163.684305555558</v>
      </c>
      <c r="E1720" s="9" t="str">
        <f t="shared" si="191"/>
        <v>2023-08-25</v>
      </c>
      <c r="F1720" s="10" t="s">
        <v>3163</v>
      </c>
      <c r="G1720" s="10" t="str">
        <f t="shared" si="190"/>
        <v>FAIR-D4_2023-08-25_16-25-24</v>
      </c>
      <c r="H1720" s="10">
        <v>11.374000000000001</v>
      </c>
      <c r="I1720" s="6">
        <v>18465385</v>
      </c>
      <c r="J1720" s="6" t="str">
        <f>IF(OR(COUNTIF(Monitoring!E:E, G1720) &gt; 0, COUNTIF(Monitoring!H:H, G1720) &gt; 0), "yes", "no")</f>
        <v>yes</v>
      </c>
      <c r="K1720" s="81" t="str">
        <f t="shared" si="192"/>
        <v>Z:\FAIR_Device_data\Experiment_AugSep_2023\Video_captures\FAIR-D4\Camera1\2023-08-25\FAIR-D4_2023-08-25_16-25-24.mp4</v>
      </c>
    </row>
    <row r="1721" spans="1:11" ht="14.25" customHeight="1" x14ac:dyDescent="0.25">
      <c r="A1721" s="5" t="str">
        <f t="shared" si="186"/>
        <v>FAIR-D4</v>
      </c>
      <c r="B1721" s="4">
        <f t="shared" si="187"/>
        <v>45163</v>
      </c>
      <c r="C1721" s="9">
        <f t="shared" si="188"/>
        <v>0.68505787037037036</v>
      </c>
      <c r="D1721" s="9">
        <f t="shared" si="189"/>
        <v>45163.685057870367</v>
      </c>
      <c r="E1721" s="9" t="str">
        <f t="shared" si="191"/>
        <v>2023-08-25</v>
      </c>
      <c r="F1721" s="10" t="s">
        <v>3164</v>
      </c>
      <c r="G1721" s="10" t="str">
        <f t="shared" si="190"/>
        <v>FAIR-D4_2023-08-25_16-26-29</v>
      </c>
      <c r="H1721" s="10">
        <v>11.03</v>
      </c>
      <c r="I1721" s="6">
        <v>18328590</v>
      </c>
      <c r="J1721" s="6" t="str">
        <f>IF(OR(COUNTIF(Monitoring!E:E, G1721) &gt; 0, COUNTIF(Monitoring!H:H, G1721) &gt; 0), "yes", "no")</f>
        <v>yes</v>
      </c>
      <c r="K1721" s="81" t="str">
        <f t="shared" si="192"/>
        <v>Z:\FAIR_Device_data\Experiment_AugSep_2023\Video_captures\FAIR-D4\Camera1\2023-08-25\FAIR-D4_2023-08-25_16-26-29.mp4</v>
      </c>
    </row>
    <row r="1722" spans="1:11" ht="14.25" customHeight="1" x14ac:dyDescent="0.25">
      <c r="A1722" s="5" t="str">
        <f t="shared" si="186"/>
        <v>FAIR-D4</v>
      </c>
      <c r="B1722" s="4">
        <f t="shared" si="187"/>
        <v>45163</v>
      </c>
      <c r="C1722" s="9">
        <f t="shared" si="188"/>
        <v>0.72105324074074073</v>
      </c>
      <c r="D1722" s="9">
        <f t="shared" si="189"/>
        <v>45163.721053240741</v>
      </c>
      <c r="E1722" s="9" t="str">
        <f t="shared" si="191"/>
        <v>2023-08-25</v>
      </c>
      <c r="F1722" s="10" t="s">
        <v>3165</v>
      </c>
      <c r="G1722" s="10" t="str">
        <f t="shared" si="190"/>
        <v>FAIR-D4_2023-08-25_17-18-19</v>
      </c>
      <c r="H1722" s="10">
        <v>37.753</v>
      </c>
      <c r="I1722" s="6">
        <v>70427840</v>
      </c>
      <c r="J1722" s="6" t="str">
        <f>IF(OR(COUNTIF(Monitoring!E:E, G1722) &gt; 0, COUNTIF(Monitoring!H:H, G1722) &gt; 0), "yes", "no")</f>
        <v>yes</v>
      </c>
      <c r="K1722" s="81" t="str">
        <f t="shared" si="192"/>
        <v>Z:\FAIR_Device_data\Experiment_AugSep_2023\Video_captures\FAIR-D4\Camera1\2023-08-25\FAIR-D4_2023-08-25_17-18-19.mp4</v>
      </c>
    </row>
    <row r="1723" spans="1:11" ht="14.25" customHeight="1" x14ac:dyDescent="0.25">
      <c r="A1723" s="5" t="str">
        <f t="shared" si="186"/>
        <v>FAIR-D4</v>
      </c>
      <c r="B1723" s="4">
        <f t="shared" si="187"/>
        <v>45163</v>
      </c>
      <c r="C1723" s="9">
        <f t="shared" si="188"/>
        <v>0.72858796296296291</v>
      </c>
      <c r="D1723" s="9">
        <f t="shared" si="189"/>
        <v>45163.728587962964</v>
      </c>
      <c r="E1723" s="9" t="str">
        <f t="shared" si="191"/>
        <v>2023-08-25</v>
      </c>
      <c r="F1723" s="10" t="s">
        <v>3166</v>
      </c>
      <c r="G1723" s="10" t="str">
        <f t="shared" si="190"/>
        <v>FAIR-D4_2023-08-25_17-29-10</v>
      </c>
      <c r="H1723" s="10">
        <v>34.131</v>
      </c>
      <c r="I1723" s="6">
        <v>63393914</v>
      </c>
      <c r="J1723" s="6" t="str">
        <f>IF(OR(COUNTIF(Monitoring!E:E, G1723) &gt; 0, COUNTIF(Monitoring!H:H, G1723) &gt; 0), "yes", "no")</f>
        <v>yes</v>
      </c>
      <c r="K1723" s="81" t="str">
        <f t="shared" si="192"/>
        <v>Z:\FAIR_Device_data\Experiment_AugSep_2023\Video_captures\FAIR-D4\Camera1\2023-08-25\FAIR-D4_2023-08-25_17-29-10.mp4</v>
      </c>
    </row>
    <row r="1724" spans="1:11" ht="14.25" customHeight="1" x14ac:dyDescent="0.25">
      <c r="A1724" s="5" t="str">
        <f t="shared" si="186"/>
        <v>FAIR-D4</v>
      </c>
      <c r="B1724" s="4">
        <f t="shared" si="187"/>
        <v>45163</v>
      </c>
      <c r="C1724" s="9">
        <f t="shared" si="188"/>
        <v>0.73182870370370368</v>
      </c>
      <c r="D1724" s="9">
        <f t="shared" si="189"/>
        <v>45163.731828703705</v>
      </c>
      <c r="E1724" s="9" t="str">
        <f t="shared" si="191"/>
        <v>2023-08-25</v>
      </c>
      <c r="F1724" s="10" t="s">
        <v>3167</v>
      </c>
      <c r="G1724" s="10" t="str">
        <f t="shared" si="190"/>
        <v>FAIR-D4_2023-08-25_17-33-50</v>
      </c>
      <c r="H1724" s="10">
        <v>18.809999999999999</v>
      </c>
      <c r="I1724" s="6">
        <v>33574206</v>
      </c>
      <c r="J1724" s="6" t="str">
        <f>IF(OR(COUNTIF(Monitoring!E:E, G1724) &gt; 0, COUNTIF(Monitoring!H:H, G1724) &gt; 0), "yes", "no")</f>
        <v>yes</v>
      </c>
      <c r="K1724" s="81" t="str">
        <f t="shared" si="192"/>
        <v>Z:\FAIR_Device_data\Experiment_AugSep_2023\Video_captures\FAIR-D4\Camera1\2023-08-25\FAIR-D4_2023-08-25_17-33-50.mp4</v>
      </c>
    </row>
    <row r="1725" spans="1:11" ht="14.25" customHeight="1" x14ac:dyDescent="0.25">
      <c r="A1725" s="5" t="str">
        <f t="shared" si="186"/>
        <v>FAIR-D4</v>
      </c>
      <c r="B1725" s="4">
        <f t="shared" si="187"/>
        <v>45163</v>
      </c>
      <c r="C1725" s="9">
        <f t="shared" si="188"/>
        <v>0.73251157407407408</v>
      </c>
      <c r="D1725" s="9">
        <f t="shared" si="189"/>
        <v>45163.732511574075</v>
      </c>
      <c r="E1725" s="9" t="str">
        <f t="shared" si="191"/>
        <v>2023-08-25</v>
      </c>
      <c r="F1725" s="10" t="s">
        <v>3168</v>
      </c>
      <c r="G1725" s="10" t="str">
        <f t="shared" si="190"/>
        <v>FAIR-D4_2023-08-25_17-34-49</v>
      </c>
      <c r="H1725" s="10">
        <v>23.954000000000001</v>
      </c>
      <c r="I1725" s="6">
        <v>40256221</v>
      </c>
      <c r="J1725" s="6" t="str">
        <f>IF(OR(COUNTIF(Monitoring!E:E, G1725) &gt; 0, COUNTIF(Monitoring!H:H, G1725) &gt; 0), "yes", "no")</f>
        <v>yes</v>
      </c>
      <c r="K1725" s="81" t="str">
        <f t="shared" si="192"/>
        <v>Z:\FAIR_Device_data\Experiment_AugSep_2023\Video_captures\FAIR-D4\Camera1\2023-08-25\FAIR-D4_2023-08-25_17-34-49.mp4</v>
      </c>
    </row>
    <row r="1726" spans="1:11" ht="14.25" customHeight="1" x14ac:dyDescent="0.25">
      <c r="A1726" s="5" t="str">
        <f t="shared" si="186"/>
        <v>FAIR-D4</v>
      </c>
      <c r="B1726" s="4">
        <f t="shared" si="187"/>
        <v>45163</v>
      </c>
      <c r="C1726" s="9">
        <f t="shared" si="188"/>
        <v>0.73607638888888893</v>
      </c>
      <c r="D1726" s="9">
        <f t="shared" si="189"/>
        <v>45163.736076388886</v>
      </c>
      <c r="E1726" s="9" t="str">
        <f t="shared" si="191"/>
        <v>2023-08-25</v>
      </c>
      <c r="F1726" s="10" t="s">
        <v>3169</v>
      </c>
      <c r="G1726" s="10" t="str">
        <f t="shared" si="190"/>
        <v>FAIR-D4_2023-08-25_17-39-57</v>
      </c>
      <c r="H1726" s="10">
        <v>10.754</v>
      </c>
      <c r="I1726" s="6">
        <v>17285361</v>
      </c>
      <c r="J1726" s="6" t="str">
        <f>IF(OR(COUNTIF(Monitoring!E:E, G1726) &gt; 0, COUNTIF(Monitoring!H:H, G1726) &gt; 0), "yes", "no")</f>
        <v>no</v>
      </c>
      <c r="K1726" s="81" t="str">
        <f t="shared" si="192"/>
        <v>Z:\FAIR_Device_data\Experiment_AugSep_2023\Video_captures\FAIR-D4\Camera1\2023-08-25\FAIR-D4_2023-08-25_17-39-57.mp4</v>
      </c>
    </row>
    <row r="1727" spans="1:11" ht="14.25" customHeight="1" x14ac:dyDescent="0.25">
      <c r="A1727" s="5" t="str">
        <f t="shared" si="186"/>
        <v>FAIR-D4</v>
      </c>
      <c r="B1727" s="4">
        <f t="shared" si="187"/>
        <v>45163</v>
      </c>
      <c r="C1727" s="9">
        <f t="shared" si="188"/>
        <v>0.75145833333333334</v>
      </c>
      <c r="D1727" s="9">
        <f t="shared" si="189"/>
        <v>45163.751458333332</v>
      </c>
      <c r="E1727" s="9" t="str">
        <f t="shared" si="191"/>
        <v>2023-08-25</v>
      </c>
      <c r="F1727" s="10" t="s">
        <v>3170</v>
      </c>
      <c r="G1727" s="10" t="str">
        <f t="shared" si="190"/>
        <v>FAIR-D4_2023-08-25_18-02-06</v>
      </c>
      <c r="H1727" s="10">
        <v>12.481</v>
      </c>
      <c r="I1727" s="6">
        <v>20870508</v>
      </c>
      <c r="J1727" s="6" t="str">
        <f>IF(OR(COUNTIF(Monitoring!E:E, G1727) &gt; 0, COUNTIF(Monitoring!H:H, G1727) &gt; 0), "yes", "no")</f>
        <v>no</v>
      </c>
      <c r="K1727" s="81" t="str">
        <f t="shared" si="192"/>
        <v>Z:\FAIR_Device_data\Experiment_AugSep_2023\Video_captures\FAIR-D4\Camera1\2023-08-25\FAIR-D4_2023-08-25_18-02-06.mp4</v>
      </c>
    </row>
    <row r="1728" spans="1:11" ht="14.25" customHeight="1" x14ac:dyDescent="0.25">
      <c r="A1728" s="5" t="str">
        <f t="shared" si="186"/>
        <v>FAIR-D4</v>
      </c>
      <c r="B1728" s="4">
        <f t="shared" si="187"/>
        <v>45163</v>
      </c>
      <c r="C1728" s="9">
        <f t="shared" si="188"/>
        <v>0.76202546296296292</v>
      </c>
      <c r="D1728" s="9">
        <f t="shared" si="189"/>
        <v>45163.762025462966</v>
      </c>
      <c r="E1728" s="9" t="str">
        <f t="shared" si="191"/>
        <v>2023-08-25</v>
      </c>
      <c r="F1728" s="10" t="s">
        <v>3171</v>
      </c>
      <c r="G1728" s="10" t="str">
        <f t="shared" si="190"/>
        <v>FAIR-D4_2023-08-25_18-17-19</v>
      </c>
      <c r="H1728" s="10">
        <v>12.393000000000001</v>
      </c>
      <c r="I1728" s="6">
        <v>20671656</v>
      </c>
      <c r="J1728" s="6" t="str">
        <f>IF(OR(COUNTIF(Monitoring!E:E, G1728) &gt; 0, COUNTIF(Monitoring!H:H, G1728) &gt; 0), "yes", "no")</f>
        <v>no</v>
      </c>
      <c r="K1728" s="81" t="str">
        <f t="shared" si="192"/>
        <v>Z:\FAIR_Device_data\Experiment_AugSep_2023\Video_captures\FAIR-D4\Camera1\2023-08-25\FAIR-D4_2023-08-25_18-17-19.mp4</v>
      </c>
    </row>
    <row r="1729" spans="1:11" ht="14.25" customHeight="1" x14ac:dyDescent="0.25">
      <c r="A1729" s="5" t="str">
        <f t="shared" si="186"/>
        <v>FAIR-D4</v>
      </c>
      <c r="B1729" s="4">
        <f t="shared" si="187"/>
        <v>45164</v>
      </c>
      <c r="C1729" s="9">
        <f t="shared" si="188"/>
        <v>0.29297453703703702</v>
      </c>
      <c r="D1729" s="9">
        <f t="shared" si="189"/>
        <v>45164.292974537035</v>
      </c>
      <c r="E1729" s="9" t="str">
        <f t="shared" si="191"/>
        <v>2023-08-26</v>
      </c>
      <c r="F1729" s="10" t="s">
        <v>3172</v>
      </c>
      <c r="G1729" s="10" t="str">
        <f t="shared" si="190"/>
        <v>FAIR-D4_2023-08-26_07-01-53</v>
      </c>
      <c r="H1729" s="10">
        <v>86.174000000000007</v>
      </c>
      <c r="I1729" s="6">
        <v>160528481</v>
      </c>
      <c r="J1729" s="6" t="str">
        <f>IF(OR(COUNTIF(Monitoring!E:E, G1729) &gt; 0, COUNTIF(Monitoring!H:H, G1729) &gt; 0), "yes", "no")</f>
        <v>yes</v>
      </c>
      <c r="K1729" s="81" t="str">
        <f t="shared" si="192"/>
        <v>Z:\FAIR_Device_data\Experiment_AugSep_2023\Video_captures\FAIR-D4\Camera1\2023-08-26\FAIR-D4_2023-08-26_07-01-53.mp4</v>
      </c>
    </row>
    <row r="1730" spans="1:11" ht="14.25" customHeight="1" x14ac:dyDescent="0.25">
      <c r="A1730" s="5" t="str">
        <f t="shared" ref="A1730:A1793" si="193">+LEFT(G1730,7)</f>
        <v>FAIR-D4</v>
      </c>
      <c r="B1730" s="4">
        <f t="shared" ref="B1730:B1793" si="194">VALUE(MID(G1730,FIND("_",G1730)+1,10))</f>
        <v>45164</v>
      </c>
      <c r="C1730" s="9">
        <f t="shared" ref="C1730:C1793" si="195">IF(ISBLANK(G1730),"",TIME(LEFT(RIGHT(G1730,8),2),LEFT(RIGHT(G1730,5),2),RIGHT(G1730,2)))</f>
        <v>0.29596064814814815</v>
      </c>
      <c r="D1730" s="9">
        <f t="shared" ref="D1730:D1793" si="196">+B1730+C1730</f>
        <v>45164.295960648145</v>
      </c>
      <c r="E1730" s="9" t="str">
        <f t="shared" si="191"/>
        <v>2023-08-26</v>
      </c>
      <c r="F1730" s="10" t="s">
        <v>3173</v>
      </c>
      <c r="G1730" s="10" t="str">
        <f t="shared" ref="G1730:G1793" si="197">+LEFT(F1730,27)</f>
        <v>FAIR-D4_2023-08-26_07-06-11</v>
      </c>
      <c r="H1730" s="10">
        <v>12.26</v>
      </c>
      <c r="I1730" s="6">
        <v>20871008</v>
      </c>
      <c r="J1730" s="6" t="str">
        <f>IF(OR(COUNTIF(Monitoring!E:E, G1730) &gt; 0, COUNTIF(Monitoring!H:H, G1730) &gt; 0), "yes", "no")</f>
        <v>no</v>
      </c>
      <c r="K1730" s="81" t="str">
        <f t="shared" si="192"/>
        <v>Z:\FAIR_Device_data\Experiment_AugSep_2023\Video_captures\FAIR-D4\Camera1\2023-08-26\FAIR-D4_2023-08-26_07-06-11.mp4</v>
      </c>
    </row>
    <row r="1731" spans="1:11" ht="14.25" customHeight="1" x14ac:dyDescent="0.25">
      <c r="A1731" s="5" t="str">
        <f t="shared" si="193"/>
        <v>FAIR-D4</v>
      </c>
      <c r="B1731" s="4">
        <f t="shared" si="194"/>
        <v>45164</v>
      </c>
      <c r="C1731" s="9">
        <f t="shared" si="195"/>
        <v>0.29877314814814815</v>
      </c>
      <c r="D1731" s="9">
        <f t="shared" si="196"/>
        <v>45164.298773148148</v>
      </c>
      <c r="E1731" s="9" t="str">
        <f t="shared" ref="E1731:E1794" si="198">+_xlfn.CONCAT(YEAR(B1731),"-",TEXT(MONTH(B1731),"00"),"-",TEXT(DAY(B1731),"00"))</f>
        <v>2023-08-26</v>
      </c>
      <c r="F1731" s="10" t="s">
        <v>3174</v>
      </c>
      <c r="G1731" s="10" t="str">
        <f t="shared" si="197"/>
        <v>FAIR-D4_2023-08-26_07-10-14</v>
      </c>
      <c r="H1731" s="10">
        <v>127.292</v>
      </c>
      <c r="I1731" s="6">
        <v>247893365</v>
      </c>
      <c r="J1731" s="6" t="str">
        <f>IF(OR(COUNTIF(Monitoring!E:E, G1731) &gt; 0, COUNTIF(Monitoring!H:H, G1731) &gt; 0), "yes", "no")</f>
        <v>yes</v>
      </c>
      <c r="K1731" s="81" t="str">
        <f t="shared" ref="K1731:K1794" si="199">HYPERLINK(_xlfn.CONCAT("Z:\FAIR_Device_data\Experiment_AugSep_2023","\","Video_captures","\",A1731,"\","Camera1","\",E1731,"\",F1731))</f>
        <v>Z:\FAIR_Device_data\Experiment_AugSep_2023\Video_captures\FAIR-D4\Camera1\2023-08-26\FAIR-D4_2023-08-26_07-10-14.mp4</v>
      </c>
    </row>
    <row r="1732" spans="1:11" ht="14.25" customHeight="1" x14ac:dyDescent="0.25">
      <c r="A1732" s="5" t="str">
        <f t="shared" si="193"/>
        <v>FAIR-D4</v>
      </c>
      <c r="B1732" s="4">
        <f t="shared" si="194"/>
        <v>45164</v>
      </c>
      <c r="C1732" s="9">
        <f t="shared" si="195"/>
        <v>0.30866898148148147</v>
      </c>
      <c r="D1732" s="9">
        <f t="shared" si="196"/>
        <v>45164.308668981481</v>
      </c>
      <c r="E1732" s="9" t="str">
        <f t="shared" si="198"/>
        <v>2023-08-26</v>
      </c>
      <c r="F1732" s="10" t="s">
        <v>3175</v>
      </c>
      <c r="G1732" s="10" t="str">
        <f t="shared" si="197"/>
        <v>FAIR-D4_2023-08-26_07-24-29</v>
      </c>
      <c r="H1732" s="10">
        <v>11.731</v>
      </c>
      <c r="I1732" s="6">
        <v>19763813</v>
      </c>
      <c r="J1732" s="6" t="str">
        <f>IF(OR(COUNTIF(Monitoring!E:E, G1732) &gt; 0, COUNTIF(Monitoring!H:H, G1732) &gt; 0), "yes", "no")</f>
        <v>no</v>
      </c>
      <c r="K1732" s="81" t="str">
        <f t="shared" si="199"/>
        <v>Z:\FAIR_Device_data\Experiment_AugSep_2023\Video_captures\FAIR-D4\Camera1\2023-08-26\FAIR-D4_2023-08-26_07-24-29.mp4</v>
      </c>
    </row>
    <row r="1733" spans="1:11" ht="14.25" customHeight="1" x14ac:dyDescent="0.25">
      <c r="A1733" s="5" t="str">
        <f t="shared" si="193"/>
        <v>FAIR-D4</v>
      </c>
      <c r="B1733" s="4">
        <f t="shared" si="194"/>
        <v>45164</v>
      </c>
      <c r="C1733" s="9">
        <f t="shared" si="195"/>
        <v>0.31658564814814816</v>
      </c>
      <c r="D1733" s="9">
        <f t="shared" si="196"/>
        <v>45164.31658564815</v>
      </c>
      <c r="E1733" s="9" t="str">
        <f t="shared" si="198"/>
        <v>2023-08-26</v>
      </c>
      <c r="F1733" s="10" t="s">
        <v>3176</v>
      </c>
      <c r="G1733" s="10" t="str">
        <f t="shared" si="197"/>
        <v>FAIR-D4_2023-08-26_07-35-53</v>
      </c>
      <c r="H1733" s="10">
        <v>11.222</v>
      </c>
      <c r="I1733" s="6">
        <v>18877409</v>
      </c>
      <c r="J1733" s="6" t="str">
        <f>IF(OR(COUNTIF(Monitoring!E:E, G1733) &gt; 0, COUNTIF(Monitoring!H:H, G1733) &gt; 0), "yes", "no")</f>
        <v>no</v>
      </c>
      <c r="K1733" s="81" t="str">
        <f t="shared" si="199"/>
        <v>Z:\FAIR_Device_data\Experiment_AugSep_2023\Video_captures\FAIR-D4\Camera1\2023-08-26\FAIR-D4_2023-08-26_07-35-53.mp4</v>
      </c>
    </row>
    <row r="1734" spans="1:11" ht="14.25" customHeight="1" x14ac:dyDescent="0.25">
      <c r="A1734" s="5" t="str">
        <f t="shared" si="193"/>
        <v>FAIR-D4</v>
      </c>
      <c r="B1734" s="4">
        <f t="shared" si="194"/>
        <v>45164</v>
      </c>
      <c r="C1734" s="9">
        <f t="shared" si="195"/>
        <v>0.31872685185185184</v>
      </c>
      <c r="D1734" s="9">
        <f t="shared" si="196"/>
        <v>45164.318726851852</v>
      </c>
      <c r="E1734" s="9" t="str">
        <f t="shared" si="198"/>
        <v>2023-08-26</v>
      </c>
      <c r="F1734" s="10" t="s">
        <v>3177</v>
      </c>
      <c r="G1734" s="10" t="str">
        <f t="shared" si="197"/>
        <v>FAIR-D4_2023-08-26_07-38-58</v>
      </c>
      <c r="H1734" s="10">
        <v>34.884</v>
      </c>
      <c r="I1734" s="6">
        <v>66313034</v>
      </c>
      <c r="J1734" s="6" t="str">
        <f>IF(OR(COUNTIF(Monitoring!E:E, G1734) &gt; 0, COUNTIF(Monitoring!H:H, G1734) &gt; 0), "yes", "no")</f>
        <v>yes</v>
      </c>
      <c r="K1734" s="81" t="str">
        <f t="shared" si="199"/>
        <v>Z:\FAIR_Device_data\Experiment_AugSep_2023\Video_captures\FAIR-D4\Camera1\2023-08-26\FAIR-D4_2023-08-26_07-38-58.mp4</v>
      </c>
    </row>
    <row r="1735" spans="1:11" ht="14.25" customHeight="1" x14ac:dyDescent="0.25">
      <c r="A1735" s="5" t="str">
        <f t="shared" si="193"/>
        <v>FAIR-D4</v>
      </c>
      <c r="B1735" s="4">
        <f t="shared" si="194"/>
        <v>45164</v>
      </c>
      <c r="C1735" s="9">
        <f t="shared" si="195"/>
        <v>0.33471064814814816</v>
      </c>
      <c r="D1735" s="9">
        <f t="shared" si="196"/>
        <v>45164.334710648145</v>
      </c>
      <c r="E1735" s="9" t="str">
        <f t="shared" si="198"/>
        <v>2023-08-26</v>
      </c>
      <c r="F1735" s="10" t="s">
        <v>3178</v>
      </c>
      <c r="G1735" s="10" t="str">
        <f t="shared" si="197"/>
        <v>FAIR-D4_2023-08-26_08-01-59</v>
      </c>
      <c r="H1735" s="10">
        <v>48.311999999999998</v>
      </c>
      <c r="I1735" s="6">
        <v>86585333</v>
      </c>
      <c r="J1735" s="6" t="str">
        <f>IF(OR(COUNTIF(Monitoring!E:E, G1735) &gt; 0, COUNTIF(Monitoring!H:H, G1735) &gt; 0), "yes", "no")</f>
        <v>no</v>
      </c>
      <c r="K1735" s="81" t="str">
        <f t="shared" si="199"/>
        <v>Z:\FAIR_Device_data\Experiment_AugSep_2023\Video_captures\FAIR-D4\Camera1\2023-08-26\FAIR-D4_2023-08-26_08-01-59.mp4</v>
      </c>
    </row>
    <row r="1736" spans="1:11" ht="14.25" customHeight="1" x14ac:dyDescent="0.25">
      <c r="A1736" s="5" t="str">
        <f t="shared" si="193"/>
        <v>FAIR-D4</v>
      </c>
      <c r="B1736" s="4">
        <f t="shared" si="194"/>
        <v>45164</v>
      </c>
      <c r="C1736" s="9">
        <f t="shared" si="195"/>
        <v>0.34766203703703702</v>
      </c>
      <c r="D1736" s="9">
        <f t="shared" si="196"/>
        <v>45164.347662037035</v>
      </c>
      <c r="E1736" s="9" t="str">
        <f t="shared" si="198"/>
        <v>2023-08-26</v>
      </c>
      <c r="F1736" s="10" t="s">
        <v>3179</v>
      </c>
      <c r="G1736" s="10" t="str">
        <f t="shared" si="197"/>
        <v>FAIR-D4_2023-08-26_08-20-38</v>
      </c>
      <c r="H1736" s="10">
        <v>14.792</v>
      </c>
      <c r="I1736" s="6">
        <v>25818084</v>
      </c>
      <c r="J1736" s="6" t="str">
        <f>IF(OR(COUNTIF(Monitoring!E:E, G1736) &gt; 0, COUNTIF(Monitoring!H:H, G1736) &gt; 0), "yes", "no")</f>
        <v>yes</v>
      </c>
      <c r="K1736" s="81" t="str">
        <f t="shared" si="199"/>
        <v>Z:\FAIR_Device_data\Experiment_AugSep_2023\Video_captures\FAIR-D4\Camera1\2023-08-26\FAIR-D4_2023-08-26_08-20-38.mp4</v>
      </c>
    </row>
    <row r="1737" spans="1:11" ht="14.25" customHeight="1" x14ac:dyDescent="0.25">
      <c r="A1737" s="5" t="str">
        <f t="shared" si="193"/>
        <v>FAIR-D4</v>
      </c>
      <c r="B1737" s="4">
        <f t="shared" si="194"/>
        <v>45164</v>
      </c>
      <c r="C1737" s="9">
        <f t="shared" si="195"/>
        <v>0.34891203703703705</v>
      </c>
      <c r="D1737" s="9">
        <f t="shared" si="196"/>
        <v>45164.348912037036</v>
      </c>
      <c r="E1737" s="9" t="str">
        <f t="shared" si="198"/>
        <v>2023-08-26</v>
      </c>
      <c r="F1737" s="10" t="s">
        <v>3180</v>
      </c>
      <c r="G1737" s="10" t="str">
        <f t="shared" si="197"/>
        <v>FAIR-D4_2023-08-26_08-22-26</v>
      </c>
      <c r="H1737" s="10">
        <v>54.338000000000001</v>
      </c>
      <c r="I1737" s="6">
        <v>92209357</v>
      </c>
      <c r="J1737" s="6" t="str">
        <f>IF(OR(COUNTIF(Monitoring!E:E, G1737) &gt; 0, COUNTIF(Monitoring!H:H, G1737) &gt; 0), "yes", "no")</f>
        <v>yes</v>
      </c>
      <c r="K1737" s="81" t="str">
        <f t="shared" si="199"/>
        <v>Z:\FAIR_Device_data\Experiment_AugSep_2023\Video_captures\FAIR-D4\Camera1\2023-08-26\FAIR-D4_2023-08-26_08-22-26.mp4</v>
      </c>
    </row>
    <row r="1738" spans="1:11" ht="14.25" customHeight="1" x14ac:dyDescent="0.25">
      <c r="A1738" s="5" t="str">
        <f t="shared" si="193"/>
        <v>FAIR-D4</v>
      </c>
      <c r="B1738" s="4">
        <f t="shared" si="194"/>
        <v>45164</v>
      </c>
      <c r="C1738" s="9">
        <f t="shared" si="195"/>
        <v>0.35346064814814815</v>
      </c>
      <c r="D1738" s="9">
        <f t="shared" si="196"/>
        <v>45164.353460648148</v>
      </c>
      <c r="E1738" s="9" t="str">
        <f t="shared" si="198"/>
        <v>2023-08-26</v>
      </c>
      <c r="F1738" s="10" t="s">
        <v>3181</v>
      </c>
      <c r="G1738" s="10" t="str">
        <f t="shared" si="197"/>
        <v>FAIR-D4_2023-08-26_08-28-59</v>
      </c>
      <c r="H1738" s="10">
        <v>18.222999999999999</v>
      </c>
      <c r="I1738" s="6">
        <v>31778231</v>
      </c>
      <c r="J1738" s="6" t="str">
        <f>IF(OR(COUNTIF(Monitoring!E:E, G1738) &gt; 0, COUNTIF(Monitoring!H:H, G1738) &gt; 0), "yes", "no")</f>
        <v>no</v>
      </c>
      <c r="K1738" s="81" t="str">
        <f t="shared" si="199"/>
        <v>Z:\FAIR_Device_data\Experiment_AugSep_2023\Video_captures\FAIR-D4\Camera1\2023-08-26\FAIR-D4_2023-08-26_08-28-59.mp4</v>
      </c>
    </row>
    <row r="1739" spans="1:11" ht="14.25" customHeight="1" x14ac:dyDescent="0.25">
      <c r="A1739" s="5" t="str">
        <f t="shared" si="193"/>
        <v>FAIR-D4</v>
      </c>
      <c r="B1739" s="4">
        <f t="shared" si="194"/>
        <v>45164</v>
      </c>
      <c r="C1739" s="9">
        <f t="shared" si="195"/>
        <v>0.35403935185185187</v>
      </c>
      <c r="D1739" s="9">
        <f t="shared" si="196"/>
        <v>45164.354039351849</v>
      </c>
      <c r="E1739" s="9" t="str">
        <f t="shared" si="198"/>
        <v>2023-08-26</v>
      </c>
      <c r="F1739" s="10" t="s">
        <v>3182</v>
      </c>
      <c r="G1739" s="10" t="str">
        <f t="shared" si="197"/>
        <v>FAIR-D4_2023-08-26_08-29-49</v>
      </c>
      <c r="H1739" s="10">
        <v>56.389000000000003</v>
      </c>
      <c r="I1739" s="6">
        <v>99891313</v>
      </c>
      <c r="J1739" s="6" t="str">
        <f>IF(OR(COUNTIF(Monitoring!E:E, G1739) &gt; 0, COUNTIF(Monitoring!H:H, G1739) &gt; 0), "yes", "no")</f>
        <v>yes</v>
      </c>
      <c r="K1739" s="81" t="str">
        <f t="shared" si="199"/>
        <v>Z:\FAIR_Device_data\Experiment_AugSep_2023\Video_captures\FAIR-D4\Camera1\2023-08-26\FAIR-D4_2023-08-26_08-29-49.mp4</v>
      </c>
    </row>
    <row r="1740" spans="1:11" ht="14.25" customHeight="1" x14ac:dyDescent="0.25">
      <c r="A1740" s="5" t="str">
        <f t="shared" si="193"/>
        <v>FAIR-D4</v>
      </c>
      <c r="B1740" s="4">
        <f t="shared" si="194"/>
        <v>45164</v>
      </c>
      <c r="C1740" s="9">
        <f t="shared" si="195"/>
        <v>0.35532407407407407</v>
      </c>
      <c r="D1740" s="9">
        <f t="shared" si="196"/>
        <v>45164.355324074073</v>
      </c>
      <c r="E1740" s="9" t="str">
        <f t="shared" si="198"/>
        <v>2023-08-26</v>
      </c>
      <c r="F1740" s="10" t="s">
        <v>3183</v>
      </c>
      <c r="G1740" s="10" t="str">
        <f t="shared" si="197"/>
        <v>FAIR-D4_2023-08-26_08-31-40</v>
      </c>
      <c r="H1740" s="10">
        <v>11.76</v>
      </c>
      <c r="I1740" s="6">
        <v>19556061</v>
      </c>
      <c r="J1740" s="6" t="str">
        <f>IF(OR(COUNTIF(Monitoring!E:E, G1740) &gt; 0, COUNTIF(Monitoring!H:H, G1740) &gt; 0), "yes", "no")</f>
        <v>yes</v>
      </c>
      <c r="K1740" s="81" t="str">
        <f t="shared" si="199"/>
        <v>Z:\FAIR_Device_data\Experiment_AugSep_2023\Video_captures\FAIR-D4\Camera1\2023-08-26\FAIR-D4_2023-08-26_08-31-40.mp4</v>
      </c>
    </row>
    <row r="1741" spans="1:11" ht="14.25" customHeight="1" x14ac:dyDescent="0.25">
      <c r="A1741" s="5" t="str">
        <f t="shared" si="193"/>
        <v>FAIR-D4</v>
      </c>
      <c r="B1741" s="4">
        <f t="shared" si="194"/>
        <v>45164</v>
      </c>
      <c r="C1741" s="9">
        <f t="shared" si="195"/>
        <v>0.35843750000000002</v>
      </c>
      <c r="D1741" s="9">
        <f t="shared" si="196"/>
        <v>45164.358437499999</v>
      </c>
      <c r="E1741" s="9" t="str">
        <f t="shared" si="198"/>
        <v>2023-08-26</v>
      </c>
      <c r="F1741" s="10" t="s">
        <v>3184</v>
      </c>
      <c r="G1741" s="10" t="str">
        <f t="shared" si="197"/>
        <v>FAIR-D4_2023-08-26_08-36-09</v>
      </c>
      <c r="H1741" s="10">
        <v>11.63</v>
      </c>
      <c r="I1741" s="6">
        <v>19619173</v>
      </c>
      <c r="J1741" s="6" t="str">
        <f>IF(OR(COUNTIF(Monitoring!E:E, G1741) &gt; 0, COUNTIF(Monitoring!H:H, G1741) &gt; 0), "yes", "no")</f>
        <v>no</v>
      </c>
      <c r="K1741" s="81" t="str">
        <f t="shared" si="199"/>
        <v>Z:\FAIR_Device_data\Experiment_AugSep_2023\Video_captures\FAIR-D4\Camera1\2023-08-26\FAIR-D4_2023-08-26_08-36-09.mp4</v>
      </c>
    </row>
    <row r="1742" spans="1:11" ht="14.25" customHeight="1" x14ac:dyDescent="0.25">
      <c r="A1742" s="5" t="str">
        <f t="shared" si="193"/>
        <v>FAIR-D4</v>
      </c>
      <c r="B1742" s="4">
        <f t="shared" si="194"/>
        <v>45164</v>
      </c>
      <c r="C1742" s="9">
        <f t="shared" si="195"/>
        <v>0.3721990740740741</v>
      </c>
      <c r="D1742" s="9">
        <f t="shared" si="196"/>
        <v>45164.372199074074</v>
      </c>
      <c r="E1742" s="9" t="str">
        <f t="shared" si="198"/>
        <v>2023-08-26</v>
      </c>
      <c r="F1742" s="10" t="s">
        <v>3185</v>
      </c>
      <c r="G1742" s="10" t="str">
        <f t="shared" si="197"/>
        <v>FAIR-D4_2023-08-26_08-55-58</v>
      </c>
      <c r="H1742" s="10">
        <v>70.822000000000003</v>
      </c>
      <c r="I1742" s="6">
        <v>134115660</v>
      </c>
      <c r="J1742" s="6" t="str">
        <f>IF(OR(COUNTIF(Monitoring!E:E, G1742) &gt; 0, COUNTIF(Monitoring!H:H, G1742) &gt; 0), "yes", "no")</f>
        <v>yes</v>
      </c>
      <c r="K1742" s="81" t="str">
        <f t="shared" si="199"/>
        <v>Z:\FAIR_Device_data\Experiment_AugSep_2023\Video_captures\FAIR-D4\Camera1\2023-08-26\FAIR-D4_2023-08-26_08-55-58.mp4</v>
      </c>
    </row>
    <row r="1743" spans="1:11" ht="14.25" customHeight="1" x14ac:dyDescent="0.25">
      <c r="A1743" s="5" t="str">
        <f t="shared" si="193"/>
        <v>FAIR-D4</v>
      </c>
      <c r="B1743" s="4">
        <f t="shared" si="194"/>
        <v>45164</v>
      </c>
      <c r="C1743" s="9">
        <f t="shared" si="195"/>
        <v>0.38601851851851854</v>
      </c>
      <c r="D1743" s="9">
        <f t="shared" si="196"/>
        <v>45164.386018518519</v>
      </c>
      <c r="E1743" s="9" t="str">
        <f t="shared" si="198"/>
        <v>2023-08-26</v>
      </c>
      <c r="F1743" s="10" t="s">
        <v>3186</v>
      </c>
      <c r="G1743" s="10" t="str">
        <f t="shared" si="197"/>
        <v>FAIR-D4_2023-08-26_09-15-52</v>
      </c>
      <c r="H1743" s="10">
        <v>14.662000000000001</v>
      </c>
      <c r="I1743" s="6">
        <v>24621129</v>
      </c>
      <c r="J1743" s="6" t="str">
        <f>IF(OR(COUNTIF(Monitoring!E:E, G1743) &gt; 0, COUNTIF(Monitoring!H:H, G1743) &gt; 0), "yes", "no")</f>
        <v>no</v>
      </c>
      <c r="K1743" s="81" t="str">
        <f t="shared" si="199"/>
        <v>Z:\FAIR_Device_data\Experiment_AugSep_2023\Video_captures\FAIR-D4\Camera1\2023-08-26\FAIR-D4_2023-08-26_09-15-52.mp4</v>
      </c>
    </row>
    <row r="1744" spans="1:11" ht="14.25" customHeight="1" x14ac:dyDescent="0.25">
      <c r="A1744" s="5" t="str">
        <f t="shared" si="193"/>
        <v>FAIR-D4</v>
      </c>
      <c r="B1744" s="4">
        <f t="shared" si="194"/>
        <v>45164</v>
      </c>
      <c r="C1744" s="9">
        <f t="shared" si="195"/>
        <v>0.39428240740740739</v>
      </c>
      <c r="D1744" s="9">
        <f t="shared" si="196"/>
        <v>45164.394282407404</v>
      </c>
      <c r="E1744" s="9" t="str">
        <f t="shared" si="198"/>
        <v>2023-08-26</v>
      </c>
      <c r="F1744" s="10" t="s">
        <v>3187</v>
      </c>
      <c r="G1744" s="10" t="str">
        <f t="shared" si="197"/>
        <v>FAIR-D4_2023-08-26_09-27-46</v>
      </c>
      <c r="H1744" s="10">
        <v>15.9</v>
      </c>
      <c r="I1744" s="6">
        <v>27261540</v>
      </c>
      <c r="J1744" s="6" t="str">
        <f>IF(OR(COUNTIF(Monitoring!E:E, G1744) &gt; 0, COUNTIF(Monitoring!H:H, G1744) &gt; 0), "yes", "no")</f>
        <v>no</v>
      </c>
      <c r="K1744" s="81" t="str">
        <f t="shared" si="199"/>
        <v>Z:\FAIR_Device_data\Experiment_AugSep_2023\Video_captures\FAIR-D4\Camera1\2023-08-26\FAIR-D4_2023-08-26_09-27-46.mp4</v>
      </c>
    </row>
    <row r="1745" spans="1:11" ht="14.25" customHeight="1" x14ac:dyDescent="0.25">
      <c r="A1745" s="5" t="str">
        <f t="shared" si="193"/>
        <v>FAIR-D4</v>
      </c>
      <c r="B1745" s="4">
        <f t="shared" si="194"/>
        <v>45164</v>
      </c>
      <c r="C1745" s="9">
        <f t="shared" si="195"/>
        <v>0.39591435185185186</v>
      </c>
      <c r="D1745" s="9">
        <f t="shared" si="196"/>
        <v>45164.395914351851</v>
      </c>
      <c r="E1745" s="9" t="str">
        <f t="shared" si="198"/>
        <v>2023-08-26</v>
      </c>
      <c r="F1745" s="10" t="s">
        <v>3188</v>
      </c>
      <c r="G1745" s="10" t="str">
        <f t="shared" si="197"/>
        <v>FAIR-D4_2023-08-26_09-30-07</v>
      </c>
      <c r="H1745" s="10">
        <v>50.7</v>
      </c>
      <c r="I1745" s="6">
        <v>94081547</v>
      </c>
      <c r="J1745" s="6" t="str">
        <f>IF(OR(COUNTIF(Monitoring!E:E, G1745) &gt; 0, COUNTIF(Monitoring!H:H, G1745) &gt; 0), "yes", "no")</f>
        <v>yes</v>
      </c>
      <c r="K1745" s="81" t="str">
        <f t="shared" si="199"/>
        <v>Z:\FAIR_Device_data\Experiment_AugSep_2023\Video_captures\FAIR-D4\Camera1\2023-08-26\FAIR-D4_2023-08-26_09-30-07.mp4</v>
      </c>
    </row>
    <row r="1746" spans="1:11" ht="14.25" customHeight="1" x14ac:dyDescent="0.25">
      <c r="A1746" s="5" t="str">
        <f t="shared" si="193"/>
        <v>FAIR-D4</v>
      </c>
      <c r="B1746" s="4">
        <f t="shared" si="194"/>
        <v>45164</v>
      </c>
      <c r="C1746" s="9">
        <f t="shared" si="195"/>
        <v>0.40043981481481483</v>
      </c>
      <c r="D1746" s="9">
        <f t="shared" si="196"/>
        <v>45164.400439814817</v>
      </c>
      <c r="E1746" s="9" t="str">
        <f t="shared" si="198"/>
        <v>2023-08-26</v>
      </c>
      <c r="F1746" s="10" t="s">
        <v>3189</v>
      </c>
      <c r="G1746" s="10" t="str">
        <f t="shared" si="197"/>
        <v>FAIR-D4_2023-08-26_09-36-38</v>
      </c>
      <c r="H1746" s="10">
        <v>12.026999999999999</v>
      </c>
      <c r="I1746" s="6">
        <v>19899128</v>
      </c>
      <c r="J1746" s="6" t="str">
        <f>IF(OR(COUNTIF(Monitoring!E:E, G1746) &gt; 0, COUNTIF(Monitoring!H:H, G1746) &gt; 0), "yes", "no")</f>
        <v>no</v>
      </c>
      <c r="K1746" s="81" t="str">
        <f t="shared" si="199"/>
        <v>Z:\FAIR_Device_data\Experiment_AugSep_2023\Video_captures\FAIR-D4\Camera1\2023-08-26\FAIR-D4_2023-08-26_09-36-38.mp4</v>
      </c>
    </row>
    <row r="1747" spans="1:11" ht="14.25" customHeight="1" x14ac:dyDescent="0.25">
      <c r="A1747" s="5" t="str">
        <f t="shared" si="193"/>
        <v>FAIR-D4</v>
      </c>
      <c r="B1747" s="4">
        <f t="shared" si="194"/>
        <v>45164</v>
      </c>
      <c r="C1747" s="9">
        <f t="shared" si="195"/>
        <v>0.41043981481481484</v>
      </c>
      <c r="D1747" s="9">
        <f t="shared" si="196"/>
        <v>45164.410439814812</v>
      </c>
      <c r="E1747" s="9" t="str">
        <f t="shared" si="198"/>
        <v>2023-08-26</v>
      </c>
      <c r="F1747" s="10" t="s">
        <v>3190</v>
      </c>
      <c r="G1747" s="10" t="str">
        <f t="shared" si="197"/>
        <v>FAIR-D4_2023-08-26_09-51-02</v>
      </c>
      <c r="H1747" s="10">
        <v>22.684999999999999</v>
      </c>
      <c r="I1747" s="6">
        <v>37303813</v>
      </c>
      <c r="J1747" s="6" t="str">
        <f>IF(OR(COUNTIF(Monitoring!E:E, G1747) &gt; 0, COUNTIF(Monitoring!H:H, G1747) &gt; 0), "yes", "no")</f>
        <v>no</v>
      </c>
      <c r="K1747" s="81" t="str">
        <f t="shared" si="199"/>
        <v>Z:\FAIR_Device_data\Experiment_AugSep_2023\Video_captures\FAIR-D4\Camera1\2023-08-26\FAIR-D4_2023-08-26_09-51-02.mp4</v>
      </c>
    </row>
    <row r="1748" spans="1:11" ht="14.25" customHeight="1" x14ac:dyDescent="0.25">
      <c r="A1748" s="5" t="str">
        <f t="shared" si="193"/>
        <v>FAIR-D4</v>
      </c>
      <c r="B1748" s="4">
        <f t="shared" si="194"/>
        <v>45164</v>
      </c>
      <c r="C1748" s="9">
        <f t="shared" si="195"/>
        <v>0.41495370370370371</v>
      </c>
      <c r="D1748" s="9">
        <f t="shared" si="196"/>
        <v>45164.414953703701</v>
      </c>
      <c r="E1748" s="9" t="str">
        <f t="shared" si="198"/>
        <v>2023-08-26</v>
      </c>
      <c r="F1748" s="10" t="s">
        <v>3191</v>
      </c>
      <c r="G1748" s="10" t="str">
        <f t="shared" si="197"/>
        <v>FAIR-D4_2023-08-26_09-57-32</v>
      </c>
      <c r="H1748" s="10">
        <v>11.064</v>
      </c>
      <c r="I1748" s="6">
        <v>18726465</v>
      </c>
      <c r="J1748" s="6" t="str">
        <f>IF(OR(COUNTIF(Monitoring!E:E, G1748) &gt; 0, COUNTIF(Monitoring!H:H, G1748) &gt; 0), "yes", "no")</f>
        <v>no</v>
      </c>
      <c r="K1748" s="81" t="str">
        <f t="shared" si="199"/>
        <v>Z:\FAIR_Device_data\Experiment_AugSep_2023\Video_captures\FAIR-D4\Camera1\2023-08-26\FAIR-D4_2023-08-26_09-57-32.mp4</v>
      </c>
    </row>
    <row r="1749" spans="1:11" ht="14.25" customHeight="1" x14ac:dyDescent="0.25">
      <c r="A1749" s="5" t="str">
        <f t="shared" si="193"/>
        <v>FAIR-D4</v>
      </c>
      <c r="B1749" s="4">
        <f t="shared" si="194"/>
        <v>45164</v>
      </c>
      <c r="C1749" s="9">
        <f t="shared" si="195"/>
        <v>0.4201388888888889</v>
      </c>
      <c r="D1749" s="9">
        <f t="shared" si="196"/>
        <v>45164.420138888891</v>
      </c>
      <c r="E1749" s="9" t="str">
        <f t="shared" si="198"/>
        <v>2023-08-26</v>
      </c>
      <c r="F1749" s="10" t="s">
        <v>3192</v>
      </c>
      <c r="G1749" s="10" t="str">
        <f t="shared" si="197"/>
        <v>FAIR-D4_2023-08-26_10-05-00</v>
      </c>
      <c r="H1749" s="10">
        <v>36.118000000000002</v>
      </c>
      <c r="I1749" s="6">
        <v>65118557</v>
      </c>
      <c r="J1749" s="6" t="str">
        <f>IF(OR(COUNTIF(Monitoring!E:E, G1749) &gt; 0, COUNTIF(Monitoring!H:H, G1749) &gt; 0), "yes", "no")</f>
        <v>yes</v>
      </c>
      <c r="K1749" s="81" t="str">
        <f t="shared" si="199"/>
        <v>Z:\FAIR_Device_data\Experiment_AugSep_2023\Video_captures\FAIR-D4\Camera1\2023-08-26\FAIR-D4_2023-08-26_10-05-00.mp4</v>
      </c>
    </row>
    <row r="1750" spans="1:11" ht="14.25" customHeight="1" x14ac:dyDescent="0.25">
      <c r="A1750" s="5" t="str">
        <f t="shared" si="193"/>
        <v>FAIR-D4</v>
      </c>
      <c r="B1750" s="4">
        <f t="shared" si="194"/>
        <v>45164</v>
      </c>
      <c r="C1750" s="9">
        <f t="shared" si="195"/>
        <v>0.4216550925925926</v>
      </c>
      <c r="D1750" s="9">
        <f t="shared" si="196"/>
        <v>45164.421655092592</v>
      </c>
      <c r="E1750" s="9" t="str">
        <f t="shared" si="198"/>
        <v>2023-08-26</v>
      </c>
      <c r="F1750" s="10" t="s">
        <v>3193</v>
      </c>
      <c r="G1750" s="10" t="str">
        <f t="shared" si="197"/>
        <v>FAIR-D4_2023-08-26_10-07-11</v>
      </c>
      <c r="H1750" s="10">
        <v>82.492999999999995</v>
      </c>
      <c r="I1750" s="6">
        <v>158382106</v>
      </c>
      <c r="J1750" s="6" t="str">
        <f>IF(OR(COUNTIF(Monitoring!E:E, G1750) &gt; 0, COUNTIF(Monitoring!H:H, G1750) &gt; 0), "yes", "no")</f>
        <v>yes</v>
      </c>
      <c r="K1750" s="81" t="str">
        <f t="shared" si="199"/>
        <v>Z:\FAIR_Device_data\Experiment_AugSep_2023\Video_captures\FAIR-D4\Camera1\2023-08-26\FAIR-D4_2023-08-26_10-07-11.mp4</v>
      </c>
    </row>
    <row r="1751" spans="1:11" ht="14.25" customHeight="1" x14ac:dyDescent="0.25">
      <c r="A1751" s="5" t="str">
        <f t="shared" si="193"/>
        <v>FAIR-D4</v>
      </c>
      <c r="B1751" s="4">
        <f t="shared" si="194"/>
        <v>45164</v>
      </c>
      <c r="C1751" s="9">
        <f t="shared" si="195"/>
        <v>0.42499999999999999</v>
      </c>
      <c r="D1751" s="9">
        <f t="shared" si="196"/>
        <v>45164.425000000003</v>
      </c>
      <c r="E1751" s="9" t="str">
        <f t="shared" si="198"/>
        <v>2023-08-26</v>
      </c>
      <c r="F1751" s="10" t="s">
        <v>3194</v>
      </c>
      <c r="G1751" s="10" t="str">
        <f t="shared" si="197"/>
        <v>FAIR-D4_2023-08-26_10-12-00</v>
      </c>
      <c r="H1751" s="10">
        <v>43.831000000000003</v>
      </c>
      <c r="I1751" s="6">
        <v>81112865</v>
      </c>
      <c r="J1751" s="6" t="str">
        <f>IF(OR(COUNTIF(Monitoring!E:E, G1751) &gt; 0, COUNTIF(Monitoring!H:H, G1751) &gt; 0), "yes", "no")</f>
        <v>no</v>
      </c>
      <c r="K1751" s="81" t="str">
        <f t="shared" si="199"/>
        <v>Z:\FAIR_Device_data\Experiment_AugSep_2023\Video_captures\FAIR-D4\Camera1\2023-08-26\FAIR-D4_2023-08-26_10-12-00.mp4</v>
      </c>
    </row>
    <row r="1752" spans="1:11" ht="14.25" customHeight="1" x14ac:dyDescent="0.25">
      <c r="A1752" s="5" t="str">
        <f t="shared" si="193"/>
        <v>FAIR-D4</v>
      </c>
      <c r="B1752" s="4">
        <f t="shared" si="194"/>
        <v>45164</v>
      </c>
      <c r="C1752" s="9">
        <f t="shared" si="195"/>
        <v>0.42928240740740742</v>
      </c>
      <c r="D1752" s="9">
        <f t="shared" si="196"/>
        <v>45164.429282407407</v>
      </c>
      <c r="E1752" s="9" t="str">
        <f t="shared" si="198"/>
        <v>2023-08-26</v>
      </c>
      <c r="F1752" s="10" t="s">
        <v>3195</v>
      </c>
      <c r="G1752" s="10" t="str">
        <f t="shared" si="197"/>
        <v>FAIR-D4_2023-08-26_10-18-10</v>
      </c>
      <c r="H1752" s="10">
        <v>119.026</v>
      </c>
      <c r="I1752" s="6">
        <v>218513795</v>
      </c>
      <c r="J1752" s="6" t="str">
        <f>IF(OR(COUNTIF(Monitoring!E:E, G1752) &gt; 0, COUNTIF(Monitoring!H:H, G1752) &gt; 0), "yes", "no")</f>
        <v>yes</v>
      </c>
      <c r="K1752" s="81" t="str">
        <f t="shared" si="199"/>
        <v>Z:\FAIR_Device_data\Experiment_AugSep_2023\Video_captures\FAIR-D4\Camera1\2023-08-26\FAIR-D4_2023-08-26_10-18-10.mp4</v>
      </c>
    </row>
    <row r="1753" spans="1:11" ht="14.25" customHeight="1" x14ac:dyDescent="0.25">
      <c r="A1753" s="5" t="str">
        <f t="shared" si="193"/>
        <v>FAIR-D4</v>
      </c>
      <c r="B1753" s="4">
        <f t="shared" si="194"/>
        <v>45164</v>
      </c>
      <c r="C1753" s="9">
        <f t="shared" si="195"/>
        <v>0.43228009259259259</v>
      </c>
      <c r="D1753" s="9">
        <f t="shared" si="196"/>
        <v>45164.432280092595</v>
      </c>
      <c r="E1753" s="9" t="str">
        <f t="shared" si="198"/>
        <v>2023-08-26</v>
      </c>
      <c r="F1753" s="10" t="s">
        <v>3196</v>
      </c>
      <c r="G1753" s="10" t="str">
        <f t="shared" si="197"/>
        <v>FAIR-D4_2023-08-26_10-22-29</v>
      </c>
      <c r="H1753" s="10">
        <v>10.585000000000001</v>
      </c>
      <c r="I1753" s="6">
        <v>17220123</v>
      </c>
      <c r="J1753" s="6" t="str">
        <f>IF(OR(COUNTIF(Monitoring!E:E, G1753) &gt; 0, COUNTIF(Monitoring!H:H, G1753) &gt; 0), "yes", "no")</f>
        <v>no</v>
      </c>
      <c r="K1753" s="81" t="str">
        <f t="shared" si="199"/>
        <v>Z:\FAIR_Device_data\Experiment_AugSep_2023\Video_captures\FAIR-D4\Camera1\2023-08-26\FAIR-D4_2023-08-26_10-22-29.mp4</v>
      </c>
    </row>
    <row r="1754" spans="1:11" ht="14.25" customHeight="1" x14ac:dyDescent="0.25">
      <c r="A1754" s="5" t="str">
        <f t="shared" si="193"/>
        <v>FAIR-D4</v>
      </c>
      <c r="B1754" s="4">
        <f t="shared" si="194"/>
        <v>45164</v>
      </c>
      <c r="C1754" s="9">
        <f t="shared" si="195"/>
        <v>0.43282407407407408</v>
      </c>
      <c r="D1754" s="9">
        <f t="shared" si="196"/>
        <v>45164.432824074072</v>
      </c>
      <c r="E1754" s="9" t="str">
        <f t="shared" si="198"/>
        <v>2023-08-26</v>
      </c>
      <c r="F1754" s="10" t="s">
        <v>3197</v>
      </c>
      <c r="G1754" s="10" t="str">
        <f t="shared" si="197"/>
        <v>FAIR-D4_2023-08-26_10-23-16</v>
      </c>
      <c r="H1754" s="10">
        <v>11.071</v>
      </c>
      <c r="I1754" s="6">
        <v>18475549</v>
      </c>
      <c r="J1754" s="6" t="str">
        <f>IF(OR(COUNTIF(Monitoring!E:E, G1754) &gt; 0, COUNTIF(Monitoring!H:H, G1754) &gt; 0), "yes", "no")</f>
        <v>no</v>
      </c>
      <c r="K1754" s="81" t="str">
        <f t="shared" si="199"/>
        <v>Z:\FAIR_Device_data\Experiment_AugSep_2023\Video_captures\FAIR-D4\Camera1\2023-08-26\FAIR-D4_2023-08-26_10-23-16.mp4</v>
      </c>
    </row>
    <row r="1755" spans="1:11" ht="14.25" customHeight="1" x14ac:dyDescent="0.25">
      <c r="A1755" s="5" t="str">
        <f t="shared" si="193"/>
        <v>FAIR-D4</v>
      </c>
      <c r="B1755" s="4">
        <f t="shared" si="194"/>
        <v>45164</v>
      </c>
      <c r="C1755" s="9">
        <f t="shared" si="195"/>
        <v>0.43604166666666666</v>
      </c>
      <c r="D1755" s="9">
        <f t="shared" si="196"/>
        <v>45164.436041666668</v>
      </c>
      <c r="E1755" s="9" t="str">
        <f t="shared" si="198"/>
        <v>2023-08-26</v>
      </c>
      <c r="F1755" s="10" t="s">
        <v>3198</v>
      </c>
      <c r="G1755" s="10" t="str">
        <f t="shared" si="197"/>
        <v>FAIR-D4_2023-08-26_10-27-54</v>
      </c>
      <c r="H1755" s="10">
        <v>10.641</v>
      </c>
      <c r="I1755" s="6">
        <v>17320964</v>
      </c>
      <c r="J1755" s="6" t="str">
        <f>IF(OR(COUNTIF(Monitoring!E:E, G1755) &gt; 0, COUNTIF(Monitoring!H:H, G1755) &gt; 0), "yes", "no")</f>
        <v>no</v>
      </c>
      <c r="K1755" s="81" t="str">
        <f t="shared" si="199"/>
        <v>Z:\FAIR_Device_data\Experiment_AugSep_2023\Video_captures\FAIR-D4\Camera1\2023-08-26\FAIR-D4_2023-08-26_10-27-54.mp4</v>
      </c>
    </row>
    <row r="1756" spans="1:11" ht="14.25" customHeight="1" x14ac:dyDescent="0.25">
      <c r="A1756" s="5" t="str">
        <f t="shared" si="193"/>
        <v>FAIR-D4</v>
      </c>
      <c r="B1756" s="4">
        <f t="shared" si="194"/>
        <v>45164</v>
      </c>
      <c r="C1756" s="9">
        <f t="shared" si="195"/>
        <v>0.45016203703703705</v>
      </c>
      <c r="D1756" s="9">
        <f t="shared" si="196"/>
        <v>45164.450162037036</v>
      </c>
      <c r="E1756" s="9" t="str">
        <f t="shared" si="198"/>
        <v>2023-08-26</v>
      </c>
      <c r="F1756" s="10" t="s">
        <v>3199</v>
      </c>
      <c r="G1756" s="10" t="str">
        <f t="shared" si="197"/>
        <v>FAIR-D4_2023-08-26_10-48-14</v>
      </c>
      <c r="H1756" s="10">
        <v>10.888999999999999</v>
      </c>
      <c r="I1756" s="6">
        <v>18072267</v>
      </c>
      <c r="J1756" s="6" t="str">
        <f>IF(OR(COUNTIF(Monitoring!E:E, G1756) &gt; 0, COUNTIF(Monitoring!H:H, G1756) &gt; 0), "yes", "no")</f>
        <v>no</v>
      </c>
      <c r="K1756" s="81" t="str">
        <f t="shared" si="199"/>
        <v>Z:\FAIR_Device_data\Experiment_AugSep_2023\Video_captures\FAIR-D4\Camera1\2023-08-26\FAIR-D4_2023-08-26_10-48-14.mp4</v>
      </c>
    </row>
    <row r="1757" spans="1:11" ht="14.25" customHeight="1" x14ac:dyDescent="0.25">
      <c r="A1757" s="5" t="str">
        <f t="shared" si="193"/>
        <v>FAIR-D4</v>
      </c>
      <c r="B1757" s="4">
        <f t="shared" si="194"/>
        <v>45164</v>
      </c>
      <c r="C1757" s="9">
        <f t="shared" si="195"/>
        <v>0.45445601851851852</v>
      </c>
      <c r="D1757" s="9">
        <f t="shared" si="196"/>
        <v>45164.454456018517</v>
      </c>
      <c r="E1757" s="9" t="str">
        <f t="shared" si="198"/>
        <v>2023-08-26</v>
      </c>
      <c r="F1757" s="10" t="s">
        <v>3200</v>
      </c>
      <c r="G1757" s="10" t="str">
        <f t="shared" si="197"/>
        <v>FAIR-D4_2023-08-26_10-54-25</v>
      </c>
      <c r="H1757" s="10">
        <v>10.688000000000001</v>
      </c>
      <c r="I1757" s="6">
        <v>17142075</v>
      </c>
      <c r="J1757" s="6" t="str">
        <f>IF(OR(COUNTIF(Monitoring!E:E, G1757) &gt; 0, COUNTIF(Monitoring!H:H, G1757) &gt; 0), "yes", "no")</f>
        <v>no</v>
      </c>
      <c r="K1757" s="81" t="str">
        <f t="shared" si="199"/>
        <v>Z:\FAIR_Device_data\Experiment_AugSep_2023\Video_captures\FAIR-D4\Camera1\2023-08-26\FAIR-D4_2023-08-26_10-54-25.mp4</v>
      </c>
    </row>
    <row r="1758" spans="1:11" ht="14.25" customHeight="1" x14ac:dyDescent="0.25">
      <c r="A1758" s="5" t="str">
        <f t="shared" si="193"/>
        <v>FAIR-D4</v>
      </c>
      <c r="B1758" s="4">
        <f t="shared" si="194"/>
        <v>45164</v>
      </c>
      <c r="C1758" s="9">
        <f t="shared" si="195"/>
        <v>0.45646990740740739</v>
      </c>
      <c r="D1758" s="9">
        <f t="shared" si="196"/>
        <v>45164.456469907411</v>
      </c>
      <c r="E1758" s="9" t="str">
        <f t="shared" si="198"/>
        <v>2023-08-26</v>
      </c>
      <c r="F1758" s="10" t="s">
        <v>3201</v>
      </c>
      <c r="G1758" s="10" t="str">
        <f t="shared" si="197"/>
        <v>FAIR-D4_2023-08-26_10-57-19</v>
      </c>
      <c r="H1758" s="10">
        <v>10.994999999999999</v>
      </c>
      <c r="I1758" s="6">
        <v>17730800</v>
      </c>
      <c r="J1758" s="6" t="str">
        <f>IF(OR(COUNTIF(Monitoring!E:E, G1758) &gt; 0, COUNTIF(Monitoring!H:H, G1758) &gt; 0), "yes", "no")</f>
        <v>no</v>
      </c>
      <c r="K1758" s="81" t="str">
        <f t="shared" si="199"/>
        <v>Z:\FAIR_Device_data\Experiment_AugSep_2023\Video_captures\FAIR-D4\Camera1\2023-08-26\FAIR-D4_2023-08-26_10-57-19.mp4</v>
      </c>
    </row>
    <row r="1759" spans="1:11" ht="14.25" customHeight="1" x14ac:dyDescent="0.25">
      <c r="A1759" s="5" t="str">
        <f t="shared" si="193"/>
        <v>FAIR-D4</v>
      </c>
      <c r="B1759" s="4">
        <f t="shared" si="194"/>
        <v>45164</v>
      </c>
      <c r="C1759" s="9">
        <f t="shared" si="195"/>
        <v>0.45833333333333331</v>
      </c>
      <c r="D1759" s="9">
        <f t="shared" si="196"/>
        <v>45164.458333333336</v>
      </c>
      <c r="E1759" s="9" t="str">
        <f t="shared" si="198"/>
        <v>2023-08-26</v>
      </c>
      <c r="F1759" s="10" t="s">
        <v>3202</v>
      </c>
      <c r="G1759" s="10" t="str">
        <f t="shared" si="197"/>
        <v>FAIR-D4_2023-08-26_11-00-00</v>
      </c>
      <c r="H1759" s="10">
        <v>68.652000000000001</v>
      </c>
      <c r="I1759" s="6">
        <v>126310085</v>
      </c>
      <c r="J1759" s="6" t="str">
        <f>IF(OR(COUNTIF(Monitoring!E:E, G1759) &gt; 0, COUNTIF(Monitoring!H:H, G1759) &gt; 0), "yes", "no")</f>
        <v>yes</v>
      </c>
      <c r="K1759" s="81" t="str">
        <f t="shared" si="199"/>
        <v>Z:\FAIR_Device_data\Experiment_AugSep_2023\Video_captures\FAIR-D4\Camera1\2023-08-26\FAIR-D4_2023-08-26_11-00-00.mp4</v>
      </c>
    </row>
    <row r="1760" spans="1:11" ht="14.25" customHeight="1" x14ac:dyDescent="0.25">
      <c r="A1760" s="5" t="str">
        <f t="shared" si="193"/>
        <v>FAIR-D4</v>
      </c>
      <c r="B1760" s="4">
        <f t="shared" si="194"/>
        <v>45164</v>
      </c>
      <c r="C1760" s="9">
        <f t="shared" si="195"/>
        <v>0.46127314814814813</v>
      </c>
      <c r="D1760" s="9">
        <f t="shared" si="196"/>
        <v>45164.461273148147</v>
      </c>
      <c r="E1760" s="9" t="str">
        <f t="shared" si="198"/>
        <v>2023-08-26</v>
      </c>
      <c r="F1760" s="10" t="s">
        <v>3203</v>
      </c>
      <c r="G1760" s="10" t="str">
        <f t="shared" si="197"/>
        <v>FAIR-D4_2023-08-26_11-04-14</v>
      </c>
      <c r="H1760" s="10">
        <v>10.951000000000001</v>
      </c>
      <c r="I1760" s="6">
        <v>17331097</v>
      </c>
      <c r="J1760" s="6" t="str">
        <f>IF(OR(COUNTIF(Monitoring!E:E, G1760) &gt; 0, COUNTIF(Monitoring!H:H, G1760) &gt; 0), "yes", "no")</f>
        <v>no</v>
      </c>
      <c r="K1760" s="81" t="str">
        <f t="shared" si="199"/>
        <v>Z:\FAIR_Device_data\Experiment_AugSep_2023\Video_captures\FAIR-D4\Camera1\2023-08-26\FAIR-D4_2023-08-26_11-04-14.mp4</v>
      </c>
    </row>
    <row r="1761" spans="1:11" ht="14.25" customHeight="1" x14ac:dyDescent="0.25">
      <c r="A1761" s="5" t="str">
        <f t="shared" si="193"/>
        <v>FAIR-D4</v>
      </c>
      <c r="B1761" s="4">
        <f t="shared" si="194"/>
        <v>45164</v>
      </c>
      <c r="C1761" s="9">
        <f t="shared" si="195"/>
        <v>0.46217592592592593</v>
      </c>
      <c r="D1761" s="9">
        <f t="shared" si="196"/>
        <v>45164.462175925924</v>
      </c>
      <c r="E1761" s="9" t="str">
        <f t="shared" si="198"/>
        <v>2023-08-26</v>
      </c>
      <c r="F1761" s="10" t="s">
        <v>3204</v>
      </c>
      <c r="G1761" s="10" t="str">
        <f t="shared" si="197"/>
        <v>FAIR-D4_2023-08-26_11-05-32</v>
      </c>
      <c r="H1761" s="10">
        <v>10.625</v>
      </c>
      <c r="I1761" s="6">
        <v>17217624</v>
      </c>
      <c r="J1761" s="6" t="str">
        <f>IF(OR(COUNTIF(Monitoring!E:E, G1761) &gt; 0, COUNTIF(Monitoring!H:H, G1761) &gt; 0), "yes", "no")</f>
        <v>yes</v>
      </c>
      <c r="K1761" s="81" t="str">
        <f t="shared" si="199"/>
        <v>Z:\FAIR_Device_data\Experiment_AugSep_2023\Video_captures\FAIR-D4\Camera1\2023-08-26\FAIR-D4_2023-08-26_11-05-32.mp4</v>
      </c>
    </row>
    <row r="1762" spans="1:11" ht="14.25" customHeight="1" x14ac:dyDescent="0.25">
      <c r="A1762" s="5" t="str">
        <f t="shared" si="193"/>
        <v>FAIR-D4</v>
      </c>
      <c r="B1762" s="4">
        <f t="shared" si="194"/>
        <v>45164</v>
      </c>
      <c r="C1762" s="9">
        <f t="shared" si="195"/>
        <v>0.47248842592592594</v>
      </c>
      <c r="D1762" s="9">
        <f t="shared" si="196"/>
        <v>45164.472488425927</v>
      </c>
      <c r="E1762" s="9" t="str">
        <f t="shared" si="198"/>
        <v>2023-08-26</v>
      </c>
      <c r="F1762" s="10" t="s">
        <v>3205</v>
      </c>
      <c r="G1762" s="10" t="str">
        <f t="shared" si="197"/>
        <v>FAIR-D4_2023-08-26_11-20-23</v>
      </c>
      <c r="H1762" s="10">
        <v>12.497999999999999</v>
      </c>
      <c r="I1762" s="6">
        <v>21259193</v>
      </c>
      <c r="J1762" s="6" t="str">
        <f>IF(OR(COUNTIF(Monitoring!E:E, G1762) &gt; 0, COUNTIF(Monitoring!H:H, G1762) &gt; 0), "yes", "no")</f>
        <v>no</v>
      </c>
      <c r="K1762" s="81" t="str">
        <f t="shared" si="199"/>
        <v>Z:\FAIR_Device_data\Experiment_AugSep_2023\Video_captures\FAIR-D4\Camera1\2023-08-26\FAIR-D4_2023-08-26_11-20-23.mp4</v>
      </c>
    </row>
    <row r="1763" spans="1:11" ht="14.25" customHeight="1" x14ac:dyDescent="0.25">
      <c r="A1763" s="5" t="str">
        <f t="shared" si="193"/>
        <v>FAIR-D4</v>
      </c>
      <c r="B1763" s="4">
        <f t="shared" si="194"/>
        <v>45164</v>
      </c>
      <c r="C1763" s="9">
        <f t="shared" si="195"/>
        <v>0.47380787037037037</v>
      </c>
      <c r="D1763" s="9">
        <f t="shared" si="196"/>
        <v>45164.473807870374</v>
      </c>
      <c r="E1763" s="9" t="str">
        <f t="shared" si="198"/>
        <v>2023-08-26</v>
      </c>
      <c r="F1763" s="10" t="s">
        <v>3206</v>
      </c>
      <c r="G1763" s="10" t="str">
        <f t="shared" si="197"/>
        <v>FAIR-D4_2023-08-26_11-22-17</v>
      </c>
      <c r="H1763" s="10">
        <v>37.999000000000002</v>
      </c>
      <c r="I1763" s="6">
        <v>68130398</v>
      </c>
      <c r="J1763" s="6" t="str">
        <f>IF(OR(COUNTIF(Monitoring!E:E, G1763) &gt; 0, COUNTIF(Monitoring!H:H, G1763) &gt; 0), "yes", "no")</f>
        <v>yes</v>
      </c>
      <c r="K1763" s="81" t="str">
        <f t="shared" si="199"/>
        <v>Z:\FAIR_Device_data\Experiment_AugSep_2023\Video_captures\FAIR-D4\Camera1\2023-08-26\FAIR-D4_2023-08-26_11-22-17.mp4</v>
      </c>
    </row>
    <row r="1764" spans="1:11" ht="14.25" customHeight="1" x14ac:dyDescent="0.25">
      <c r="A1764" s="5" t="str">
        <f t="shared" si="193"/>
        <v>FAIR-D4</v>
      </c>
      <c r="B1764" s="4">
        <f t="shared" si="194"/>
        <v>45164</v>
      </c>
      <c r="C1764" s="9">
        <f t="shared" si="195"/>
        <v>0.47511574074074076</v>
      </c>
      <c r="D1764" s="9">
        <f t="shared" si="196"/>
        <v>45164.475115740737</v>
      </c>
      <c r="E1764" s="9" t="str">
        <f t="shared" si="198"/>
        <v>2023-08-26</v>
      </c>
      <c r="F1764" s="10" t="s">
        <v>3207</v>
      </c>
      <c r="G1764" s="10" t="str">
        <f t="shared" si="197"/>
        <v>FAIR-D4_2023-08-26_11-24-10</v>
      </c>
      <c r="H1764" s="10">
        <v>10.656000000000001</v>
      </c>
      <c r="I1764" s="6">
        <v>17251248</v>
      </c>
      <c r="J1764" s="6" t="str">
        <f>IF(OR(COUNTIF(Monitoring!E:E, G1764) &gt; 0, COUNTIF(Monitoring!H:H, G1764) &gt; 0), "yes", "no")</f>
        <v>no</v>
      </c>
      <c r="K1764" s="81" t="str">
        <f t="shared" si="199"/>
        <v>Z:\FAIR_Device_data\Experiment_AugSep_2023\Video_captures\FAIR-D4\Camera1\2023-08-26\FAIR-D4_2023-08-26_11-24-10.mp4</v>
      </c>
    </row>
    <row r="1765" spans="1:11" ht="14.25" customHeight="1" x14ac:dyDescent="0.25">
      <c r="A1765" s="5" t="str">
        <f t="shared" si="193"/>
        <v>FAIR-D4</v>
      </c>
      <c r="B1765" s="4">
        <f t="shared" si="194"/>
        <v>45164</v>
      </c>
      <c r="C1765" s="9">
        <f t="shared" si="195"/>
        <v>0.48101851851851851</v>
      </c>
      <c r="D1765" s="9">
        <f t="shared" si="196"/>
        <v>45164.48101851852</v>
      </c>
      <c r="E1765" s="9" t="str">
        <f t="shared" si="198"/>
        <v>2023-08-26</v>
      </c>
      <c r="F1765" s="10" t="s">
        <v>3208</v>
      </c>
      <c r="G1765" s="10" t="str">
        <f t="shared" si="197"/>
        <v>FAIR-D4_2023-08-26_11-32-40</v>
      </c>
      <c r="H1765" s="10">
        <v>55.698999999999998</v>
      </c>
      <c r="I1765" s="6">
        <v>94424250</v>
      </c>
      <c r="J1765" s="6" t="str">
        <f>IF(OR(COUNTIF(Monitoring!E:E, G1765) &gt; 0, COUNTIF(Monitoring!H:H, G1765) &gt; 0), "yes", "no")</f>
        <v>yes</v>
      </c>
      <c r="K1765" s="81" t="str">
        <f t="shared" si="199"/>
        <v>Z:\FAIR_Device_data\Experiment_AugSep_2023\Video_captures\FAIR-D4\Camera1\2023-08-26\FAIR-D4_2023-08-26_11-32-40.mp4</v>
      </c>
    </row>
    <row r="1766" spans="1:11" ht="14.25" customHeight="1" x14ac:dyDescent="0.25">
      <c r="A1766" s="5" t="str">
        <f t="shared" si="193"/>
        <v>FAIR-D4</v>
      </c>
      <c r="B1766" s="4">
        <f t="shared" si="194"/>
        <v>45164</v>
      </c>
      <c r="C1766" s="9">
        <f t="shared" si="195"/>
        <v>0.48554398148148148</v>
      </c>
      <c r="D1766" s="9">
        <f t="shared" si="196"/>
        <v>45164.485543981478</v>
      </c>
      <c r="E1766" s="9" t="str">
        <f t="shared" si="198"/>
        <v>2023-08-26</v>
      </c>
      <c r="F1766" s="10" t="s">
        <v>3209</v>
      </c>
      <c r="G1766" s="10" t="str">
        <f t="shared" si="197"/>
        <v>FAIR-D4_2023-08-26_11-39-11</v>
      </c>
      <c r="H1766" s="10">
        <v>11.215999999999999</v>
      </c>
      <c r="I1766" s="6">
        <v>18492514</v>
      </c>
      <c r="J1766" s="6" t="str">
        <f>IF(OR(COUNTIF(Monitoring!E:E, G1766) &gt; 0, COUNTIF(Monitoring!H:H, G1766) &gt; 0), "yes", "no")</f>
        <v>yes</v>
      </c>
      <c r="K1766" s="81" t="str">
        <f t="shared" si="199"/>
        <v>Z:\FAIR_Device_data\Experiment_AugSep_2023\Video_captures\FAIR-D4\Camera1\2023-08-26\FAIR-D4_2023-08-26_11-39-11.mp4</v>
      </c>
    </row>
    <row r="1767" spans="1:11" ht="14.25" customHeight="1" x14ac:dyDescent="0.25">
      <c r="A1767" s="5" t="str">
        <f t="shared" si="193"/>
        <v>FAIR-D4</v>
      </c>
      <c r="B1767" s="4">
        <f t="shared" si="194"/>
        <v>45164</v>
      </c>
      <c r="C1767" s="9">
        <f t="shared" si="195"/>
        <v>0.48614583333333333</v>
      </c>
      <c r="D1767" s="9">
        <f t="shared" si="196"/>
        <v>45164.486145833333</v>
      </c>
      <c r="E1767" s="9" t="str">
        <f t="shared" si="198"/>
        <v>2023-08-26</v>
      </c>
      <c r="F1767" s="10" t="s">
        <v>3210</v>
      </c>
      <c r="G1767" s="10" t="str">
        <f t="shared" si="197"/>
        <v>FAIR-D4_2023-08-26_11-40-03</v>
      </c>
      <c r="H1767" s="10">
        <v>10.802</v>
      </c>
      <c r="I1767" s="6">
        <v>17271352</v>
      </c>
      <c r="J1767" s="6" t="str">
        <f>IF(OR(COUNTIF(Monitoring!E:E, G1767) &gt; 0, COUNTIF(Monitoring!H:H, G1767) &gt; 0), "yes", "no")</f>
        <v>yes</v>
      </c>
      <c r="K1767" s="81" t="str">
        <f t="shared" si="199"/>
        <v>Z:\FAIR_Device_data\Experiment_AugSep_2023\Video_captures\FAIR-D4\Camera1\2023-08-26\FAIR-D4_2023-08-26_11-40-03.mp4</v>
      </c>
    </row>
    <row r="1768" spans="1:11" ht="14.25" customHeight="1" x14ac:dyDescent="0.25">
      <c r="A1768" s="5" t="str">
        <f t="shared" si="193"/>
        <v>FAIR-D4</v>
      </c>
      <c r="B1768" s="4">
        <f t="shared" si="194"/>
        <v>45164</v>
      </c>
      <c r="C1768" s="9">
        <f t="shared" si="195"/>
        <v>0.48668981481481483</v>
      </c>
      <c r="D1768" s="9">
        <f t="shared" si="196"/>
        <v>45164.486689814818</v>
      </c>
      <c r="E1768" s="9" t="str">
        <f t="shared" si="198"/>
        <v>2023-08-26</v>
      </c>
      <c r="F1768" s="10" t="s">
        <v>3211</v>
      </c>
      <c r="G1768" s="10" t="str">
        <f t="shared" si="197"/>
        <v>FAIR-D4_2023-08-26_11-40-50</v>
      </c>
      <c r="H1768" s="10">
        <v>34.167000000000002</v>
      </c>
      <c r="I1768" s="6">
        <v>61217400</v>
      </c>
      <c r="J1768" s="6" t="str">
        <f>IF(OR(COUNTIF(Monitoring!E:E, G1768) &gt; 0, COUNTIF(Monitoring!H:H, G1768) &gt; 0), "yes", "no")</f>
        <v>yes</v>
      </c>
      <c r="K1768" s="81" t="str">
        <f t="shared" si="199"/>
        <v>Z:\FAIR_Device_data\Experiment_AugSep_2023\Video_captures\FAIR-D4\Camera1\2023-08-26\FAIR-D4_2023-08-26_11-40-50.mp4</v>
      </c>
    </row>
    <row r="1769" spans="1:11" ht="14.25" customHeight="1" x14ac:dyDescent="0.25">
      <c r="A1769" s="5" t="str">
        <f t="shared" si="193"/>
        <v>FAIR-D4</v>
      </c>
      <c r="B1769" s="4">
        <f t="shared" si="194"/>
        <v>45164</v>
      </c>
      <c r="C1769" s="9">
        <f t="shared" si="195"/>
        <v>0.49093750000000003</v>
      </c>
      <c r="D1769" s="9">
        <f t="shared" si="196"/>
        <v>45164.490937499999</v>
      </c>
      <c r="E1769" s="9" t="str">
        <f t="shared" si="198"/>
        <v>2023-08-26</v>
      </c>
      <c r="F1769" s="10" t="s">
        <v>3212</v>
      </c>
      <c r="G1769" s="10" t="str">
        <f t="shared" si="197"/>
        <v>FAIR-D4_2023-08-26_11-46-57</v>
      </c>
      <c r="H1769" s="10">
        <v>43.381999999999998</v>
      </c>
      <c r="I1769" s="6">
        <v>70138377</v>
      </c>
      <c r="J1769" s="6" t="str">
        <f>IF(OR(COUNTIF(Monitoring!E:E, G1769) &gt; 0, COUNTIF(Monitoring!H:H, G1769) &gt; 0), "yes", "no")</f>
        <v>yes</v>
      </c>
      <c r="K1769" s="81" t="str">
        <f t="shared" si="199"/>
        <v>Z:\FAIR_Device_data\Experiment_AugSep_2023\Video_captures\FAIR-D4\Camera1\2023-08-26\FAIR-D4_2023-08-26_11-46-57.mp4</v>
      </c>
    </row>
    <row r="1770" spans="1:11" ht="14.25" customHeight="1" x14ac:dyDescent="0.25">
      <c r="A1770" s="5" t="str">
        <f t="shared" si="193"/>
        <v>FAIR-D4</v>
      </c>
      <c r="B1770" s="4">
        <f t="shared" si="194"/>
        <v>45164</v>
      </c>
      <c r="C1770" s="9">
        <f t="shared" si="195"/>
        <v>0.49363425925925924</v>
      </c>
      <c r="D1770" s="9">
        <f t="shared" si="196"/>
        <v>45164.493634259263</v>
      </c>
      <c r="E1770" s="9" t="str">
        <f t="shared" si="198"/>
        <v>2023-08-26</v>
      </c>
      <c r="F1770" s="10" t="s">
        <v>3213</v>
      </c>
      <c r="G1770" s="10" t="str">
        <f t="shared" si="197"/>
        <v>FAIR-D4_2023-08-26_11-50-50</v>
      </c>
      <c r="H1770" s="10">
        <v>13.494</v>
      </c>
      <c r="I1770" s="6">
        <v>22483421</v>
      </c>
      <c r="J1770" s="6" t="str">
        <f>IF(OR(COUNTIF(Monitoring!E:E, G1770) &gt; 0, COUNTIF(Monitoring!H:H, G1770) &gt; 0), "yes", "no")</f>
        <v>yes</v>
      </c>
      <c r="K1770" s="81" t="str">
        <f t="shared" si="199"/>
        <v>Z:\FAIR_Device_data\Experiment_AugSep_2023\Video_captures\FAIR-D4\Camera1\2023-08-26\FAIR-D4_2023-08-26_11-50-50.mp4</v>
      </c>
    </row>
    <row r="1771" spans="1:11" ht="14.25" customHeight="1" x14ac:dyDescent="0.25">
      <c r="A1771" s="5" t="str">
        <f t="shared" si="193"/>
        <v>FAIR-D4</v>
      </c>
      <c r="B1771" s="4">
        <f t="shared" si="194"/>
        <v>45164</v>
      </c>
      <c r="C1771" s="9">
        <f t="shared" si="195"/>
        <v>0.49409722222222224</v>
      </c>
      <c r="D1771" s="9">
        <f t="shared" si="196"/>
        <v>45164.494097222225</v>
      </c>
      <c r="E1771" s="9" t="str">
        <f t="shared" si="198"/>
        <v>2023-08-26</v>
      </c>
      <c r="F1771" s="10" t="s">
        <v>3214</v>
      </c>
      <c r="G1771" s="10" t="str">
        <f t="shared" si="197"/>
        <v>FAIR-D4_2023-08-26_11-51-30</v>
      </c>
      <c r="H1771" s="10">
        <v>14.576000000000001</v>
      </c>
      <c r="I1771" s="6">
        <v>22797266</v>
      </c>
      <c r="J1771" s="6" t="str">
        <f>IF(OR(COUNTIF(Monitoring!E:E, G1771) &gt; 0, COUNTIF(Monitoring!H:H, G1771) &gt; 0), "yes", "no")</f>
        <v>yes</v>
      </c>
      <c r="K1771" s="81" t="str">
        <f t="shared" si="199"/>
        <v>Z:\FAIR_Device_data\Experiment_AugSep_2023\Video_captures\FAIR-D4\Camera1\2023-08-26\FAIR-D4_2023-08-26_11-51-30.mp4</v>
      </c>
    </row>
    <row r="1772" spans="1:11" ht="14.25" customHeight="1" x14ac:dyDescent="0.25">
      <c r="A1772" s="5" t="str">
        <f t="shared" si="193"/>
        <v>FAIR-D4</v>
      </c>
      <c r="B1772" s="4">
        <f t="shared" si="194"/>
        <v>45164</v>
      </c>
      <c r="C1772" s="9">
        <f t="shared" si="195"/>
        <v>0.49497685185185186</v>
      </c>
      <c r="D1772" s="9">
        <f t="shared" si="196"/>
        <v>45164.494976851849</v>
      </c>
      <c r="E1772" s="9" t="str">
        <f t="shared" si="198"/>
        <v>2023-08-26</v>
      </c>
      <c r="F1772" s="10" t="s">
        <v>3215</v>
      </c>
      <c r="G1772" s="10" t="str">
        <f t="shared" si="197"/>
        <v>FAIR-D4_2023-08-26_11-52-46</v>
      </c>
      <c r="H1772" s="10">
        <v>10.632</v>
      </c>
      <c r="I1772" s="6">
        <v>17211876</v>
      </c>
      <c r="J1772" s="6" t="str">
        <f>IF(OR(COUNTIF(Monitoring!E:E, G1772) &gt; 0, COUNTIF(Monitoring!H:H, G1772) &gt; 0), "yes", "no")</f>
        <v>yes</v>
      </c>
      <c r="K1772" s="81" t="str">
        <f t="shared" si="199"/>
        <v>Z:\FAIR_Device_data\Experiment_AugSep_2023\Video_captures\FAIR-D4\Camera1\2023-08-26\FAIR-D4_2023-08-26_11-52-46.mp4</v>
      </c>
    </row>
    <row r="1773" spans="1:11" ht="14.25" customHeight="1" x14ac:dyDescent="0.25">
      <c r="A1773" s="5" t="str">
        <f t="shared" si="193"/>
        <v>FAIR-D4</v>
      </c>
      <c r="B1773" s="4">
        <f t="shared" si="194"/>
        <v>45164</v>
      </c>
      <c r="C1773" s="9">
        <f t="shared" si="195"/>
        <v>0.50398148148148147</v>
      </c>
      <c r="D1773" s="9">
        <f t="shared" si="196"/>
        <v>45164.503981481481</v>
      </c>
      <c r="E1773" s="9" t="str">
        <f t="shared" si="198"/>
        <v>2023-08-26</v>
      </c>
      <c r="F1773" s="10" t="s">
        <v>3216</v>
      </c>
      <c r="G1773" s="10" t="str">
        <f t="shared" si="197"/>
        <v>FAIR-D4_2023-08-26_12-05-44</v>
      </c>
      <c r="H1773" s="10">
        <v>92.004999999999995</v>
      </c>
      <c r="I1773" s="6">
        <v>165888216</v>
      </c>
      <c r="J1773" s="6" t="str">
        <f>IF(OR(COUNTIF(Monitoring!E:E, G1773) &gt; 0, COUNTIF(Monitoring!H:H, G1773) &gt; 0), "yes", "no")</f>
        <v>yes</v>
      </c>
      <c r="K1773" s="81" t="str">
        <f t="shared" si="199"/>
        <v>Z:\FAIR_Device_data\Experiment_AugSep_2023\Video_captures\FAIR-D4\Camera1\2023-08-26\FAIR-D4_2023-08-26_12-05-44.mp4</v>
      </c>
    </row>
    <row r="1774" spans="1:11" ht="14.25" customHeight="1" x14ac:dyDescent="0.25">
      <c r="A1774" s="5" t="str">
        <f t="shared" si="193"/>
        <v>FAIR-D4</v>
      </c>
      <c r="B1774" s="4">
        <f t="shared" si="194"/>
        <v>45164</v>
      </c>
      <c r="C1774" s="9">
        <f t="shared" si="195"/>
        <v>0.50614583333333329</v>
      </c>
      <c r="D1774" s="9">
        <f t="shared" si="196"/>
        <v>45164.506145833337</v>
      </c>
      <c r="E1774" s="9" t="str">
        <f t="shared" si="198"/>
        <v>2023-08-26</v>
      </c>
      <c r="F1774" s="10" t="s">
        <v>3217</v>
      </c>
      <c r="G1774" s="10" t="str">
        <f t="shared" si="197"/>
        <v>FAIR-D4_2023-08-26_12-08-51</v>
      </c>
      <c r="H1774" s="10">
        <v>23.18</v>
      </c>
      <c r="I1774" s="6">
        <v>42171798</v>
      </c>
      <c r="J1774" s="6" t="str">
        <f>IF(OR(COUNTIF(Monitoring!E:E, G1774) &gt; 0, COUNTIF(Monitoring!H:H, G1774) &gt; 0), "yes", "no")</f>
        <v>yes</v>
      </c>
      <c r="K1774" s="81" t="str">
        <f t="shared" si="199"/>
        <v>Z:\FAIR_Device_data\Experiment_AugSep_2023\Video_captures\FAIR-D4\Camera1\2023-08-26\FAIR-D4_2023-08-26_12-08-51.mp4</v>
      </c>
    </row>
    <row r="1775" spans="1:11" ht="14.25" customHeight="1" x14ac:dyDescent="0.25">
      <c r="A1775" s="5" t="str">
        <f t="shared" si="193"/>
        <v>FAIR-D4</v>
      </c>
      <c r="B1775" s="4">
        <f t="shared" si="194"/>
        <v>45164</v>
      </c>
      <c r="C1775" s="9">
        <f t="shared" si="195"/>
        <v>0.50805555555555559</v>
      </c>
      <c r="D1775" s="9">
        <f t="shared" si="196"/>
        <v>45164.508055555554</v>
      </c>
      <c r="E1775" s="9" t="str">
        <f t="shared" si="198"/>
        <v>2023-08-26</v>
      </c>
      <c r="F1775" s="10" t="s">
        <v>3218</v>
      </c>
      <c r="G1775" s="10" t="str">
        <f t="shared" si="197"/>
        <v>FAIR-D4_2023-08-26_12-11-36</v>
      </c>
      <c r="H1775" s="10">
        <v>11.587</v>
      </c>
      <c r="I1775" s="6">
        <v>19117338</v>
      </c>
      <c r="J1775" s="6" t="str">
        <f>IF(OR(COUNTIF(Monitoring!E:E, G1775) &gt; 0, COUNTIF(Monitoring!H:H, G1775) &gt; 0), "yes", "no")</f>
        <v>yes</v>
      </c>
      <c r="K1775" s="81" t="str">
        <f t="shared" si="199"/>
        <v>Z:\FAIR_Device_data\Experiment_AugSep_2023\Video_captures\FAIR-D4\Camera1\2023-08-26\FAIR-D4_2023-08-26_12-11-36.mp4</v>
      </c>
    </row>
    <row r="1776" spans="1:11" ht="14.25" customHeight="1" x14ac:dyDescent="0.25">
      <c r="A1776" s="5" t="str">
        <f t="shared" si="193"/>
        <v>FAIR-D4</v>
      </c>
      <c r="B1776" s="4">
        <f t="shared" si="194"/>
        <v>45164</v>
      </c>
      <c r="C1776" s="9">
        <f t="shared" si="195"/>
        <v>0.5085763888888889</v>
      </c>
      <c r="D1776" s="9">
        <f t="shared" si="196"/>
        <v>45164.508576388886</v>
      </c>
      <c r="E1776" s="9" t="str">
        <f t="shared" si="198"/>
        <v>2023-08-26</v>
      </c>
      <c r="F1776" s="10" t="s">
        <v>3219</v>
      </c>
      <c r="G1776" s="10" t="str">
        <f t="shared" si="197"/>
        <v>FAIR-D4_2023-08-26_12-12-21</v>
      </c>
      <c r="H1776" s="10">
        <v>12.35</v>
      </c>
      <c r="I1776" s="6">
        <v>18623253</v>
      </c>
      <c r="J1776" s="6" t="str">
        <f>IF(OR(COUNTIF(Monitoring!E:E, G1776) &gt; 0, COUNTIF(Monitoring!H:H, G1776) &gt; 0), "yes", "no")</f>
        <v>no</v>
      </c>
      <c r="K1776" s="81" t="str">
        <f t="shared" si="199"/>
        <v>Z:\FAIR_Device_data\Experiment_AugSep_2023\Video_captures\FAIR-D4\Camera1\2023-08-26\FAIR-D4_2023-08-26_12-12-21.mp4</v>
      </c>
    </row>
    <row r="1777" spans="1:11" ht="14.25" customHeight="1" x14ac:dyDescent="0.25">
      <c r="A1777" s="5" t="str">
        <f t="shared" si="193"/>
        <v>FAIR-D4</v>
      </c>
      <c r="B1777" s="4">
        <f t="shared" si="194"/>
        <v>45164</v>
      </c>
      <c r="C1777" s="9">
        <f t="shared" si="195"/>
        <v>0.51351851851851849</v>
      </c>
      <c r="D1777" s="9">
        <f t="shared" si="196"/>
        <v>45164.513518518521</v>
      </c>
      <c r="E1777" s="9" t="str">
        <f t="shared" si="198"/>
        <v>2023-08-26</v>
      </c>
      <c r="F1777" s="10" t="s">
        <v>3220</v>
      </c>
      <c r="G1777" s="10" t="str">
        <f t="shared" si="197"/>
        <v>FAIR-D4_2023-08-26_12-19-28</v>
      </c>
      <c r="H1777" s="10">
        <v>11.256</v>
      </c>
      <c r="I1777" s="6">
        <v>18130528</v>
      </c>
      <c r="J1777" s="6" t="str">
        <f>IF(OR(COUNTIF(Monitoring!E:E, G1777) &gt; 0, COUNTIF(Monitoring!H:H, G1777) &gt; 0), "yes", "no")</f>
        <v>yes</v>
      </c>
      <c r="K1777" s="81" t="str">
        <f t="shared" si="199"/>
        <v>Z:\FAIR_Device_data\Experiment_AugSep_2023\Video_captures\FAIR-D4\Camera1\2023-08-26\FAIR-D4_2023-08-26_12-19-28.mp4</v>
      </c>
    </row>
    <row r="1778" spans="1:11" ht="14.25" customHeight="1" x14ac:dyDescent="0.25">
      <c r="A1778" s="5" t="str">
        <f t="shared" si="193"/>
        <v>FAIR-D4</v>
      </c>
      <c r="B1778" s="4">
        <f t="shared" si="194"/>
        <v>45164</v>
      </c>
      <c r="C1778" s="9">
        <f t="shared" si="195"/>
        <v>0.52148148148148143</v>
      </c>
      <c r="D1778" s="9">
        <f t="shared" si="196"/>
        <v>45164.521481481483</v>
      </c>
      <c r="E1778" s="9" t="str">
        <f t="shared" si="198"/>
        <v>2023-08-26</v>
      </c>
      <c r="F1778" s="10" t="s">
        <v>3221</v>
      </c>
      <c r="G1778" s="10" t="str">
        <f t="shared" si="197"/>
        <v>FAIR-D4_2023-08-26_12-30-56</v>
      </c>
      <c r="H1778" s="10">
        <v>11.254</v>
      </c>
      <c r="I1778" s="6">
        <v>18450624</v>
      </c>
      <c r="J1778" s="6" t="str">
        <f>IF(OR(COUNTIF(Monitoring!E:E, G1778) &gt; 0, COUNTIF(Monitoring!H:H, G1778) &gt; 0), "yes", "no")</f>
        <v>no</v>
      </c>
      <c r="K1778" s="81" t="str">
        <f t="shared" si="199"/>
        <v>Z:\FAIR_Device_data\Experiment_AugSep_2023\Video_captures\FAIR-D4\Camera1\2023-08-26\FAIR-D4_2023-08-26_12-30-56.mp4</v>
      </c>
    </row>
    <row r="1779" spans="1:11" ht="14.25" customHeight="1" x14ac:dyDescent="0.25">
      <c r="A1779" s="5" t="str">
        <f t="shared" si="193"/>
        <v>FAIR-D4</v>
      </c>
      <c r="B1779" s="4">
        <f t="shared" si="194"/>
        <v>45164</v>
      </c>
      <c r="C1779" s="9">
        <f t="shared" si="195"/>
        <v>0.52284722222222224</v>
      </c>
      <c r="D1779" s="9">
        <f t="shared" si="196"/>
        <v>45164.522847222222</v>
      </c>
      <c r="E1779" s="9" t="str">
        <f t="shared" si="198"/>
        <v>2023-08-26</v>
      </c>
      <c r="F1779" s="10" t="s">
        <v>3222</v>
      </c>
      <c r="G1779" s="10" t="str">
        <f t="shared" si="197"/>
        <v>FAIR-D4_2023-08-26_12-32-54</v>
      </c>
      <c r="H1779" s="10">
        <v>35.167999999999999</v>
      </c>
      <c r="I1779" s="6">
        <v>62496283</v>
      </c>
      <c r="J1779" s="6" t="str">
        <f>IF(OR(COUNTIF(Monitoring!E:E, G1779) &gt; 0, COUNTIF(Monitoring!H:H, G1779) &gt; 0), "yes", "no")</f>
        <v>yes</v>
      </c>
      <c r="K1779" s="81" t="str">
        <f t="shared" si="199"/>
        <v>Z:\FAIR_Device_data\Experiment_AugSep_2023\Video_captures\FAIR-D4\Camera1\2023-08-26\FAIR-D4_2023-08-26_12-32-54.mp4</v>
      </c>
    </row>
    <row r="1780" spans="1:11" ht="14.25" customHeight="1" x14ac:dyDescent="0.25">
      <c r="A1780" s="5" t="str">
        <f t="shared" si="193"/>
        <v>FAIR-D4</v>
      </c>
      <c r="B1780" s="4">
        <f t="shared" si="194"/>
        <v>45164</v>
      </c>
      <c r="C1780" s="9">
        <f t="shared" si="195"/>
        <v>0.52761574074074069</v>
      </c>
      <c r="D1780" s="9">
        <f t="shared" si="196"/>
        <v>45164.527615740742</v>
      </c>
      <c r="E1780" s="9" t="str">
        <f t="shared" si="198"/>
        <v>2023-08-26</v>
      </c>
      <c r="F1780" s="10" t="s">
        <v>3223</v>
      </c>
      <c r="G1780" s="10" t="str">
        <f t="shared" si="197"/>
        <v>FAIR-D4_2023-08-26_12-39-46</v>
      </c>
      <c r="H1780" s="10">
        <v>13.425000000000001</v>
      </c>
      <c r="I1780" s="6">
        <v>22614057</v>
      </c>
      <c r="J1780" s="6" t="str">
        <f>IF(OR(COUNTIF(Monitoring!E:E, G1780) &gt; 0, COUNTIF(Monitoring!H:H, G1780) &gt; 0), "yes", "no")</f>
        <v>no</v>
      </c>
      <c r="K1780" s="81" t="str">
        <f t="shared" si="199"/>
        <v>Z:\FAIR_Device_data\Experiment_AugSep_2023\Video_captures\FAIR-D4\Camera1\2023-08-26\FAIR-D4_2023-08-26_12-39-46.mp4</v>
      </c>
    </row>
    <row r="1781" spans="1:11" ht="14.25" customHeight="1" x14ac:dyDescent="0.25">
      <c r="A1781" s="5" t="str">
        <f t="shared" si="193"/>
        <v>FAIR-D4</v>
      </c>
      <c r="B1781" s="4">
        <f t="shared" si="194"/>
        <v>45164</v>
      </c>
      <c r="C1781" s="9">
        <f t="shared" si="195"/>
        <v>0.53052083333333333</v>
      </c>
      <c r="D1781" s="9">
        <f t="shared" si="196"/>
        <v>45164.53052083333</v>
      </c>
      <c r="E1781" s="9" t="str">
        <f t="shared" si="198"/>
        <v>2023-08-26</v>
      </c>
      <c r="F1781" s="10" t="s">
        <v>3224</v>
      </c>
      <c r="G1781" s="10" t="str">
        <f t="shared" si="197"/>
        <v>FAIR-D4_2023-08-26_12-43-57</v>
      </c>
      <c r="H1781" s="10">
        <v>32.478999999999999</v>
      </c>
      <c r="I1781" s="6">
        <v>54194380</v>
      </c>
      <c r="J1781" s="6" t="str">
        <f>IF(OR(COUNTIF(Monitoring!E:E, G1781) &gt; 0, COUNTIF(Monitoring!H:H, G1781) &gt; 0), "yes", "no")</f>
        <v>yes</v>
      </c>
      <c r="K1781" s="81" t="str">
        <f t="shared" si="199"/>
        <v>Z:\FAIR_Device_data\Experiment_AugSep_2023\Video_captures\FAIR-D4\Camera1\2023-08-26\FAIR-D4_2023-08-26_12-43-57.mp4</v>
      </c>
    </row>
    <row r="1782" spans="1:11" ht="14.25" customHeight="1" x14ac:dyDescent="0.25">
      <c r="A1782" s="5" t="str">
        <f t="shared" si="193"/>
        <v>FAIR-D4</v>
      </c>
      <c r="B1782" s="4">
        <f t="shared" si="194"/>
        <v>45164</v>
      </c>
      <c r="C1782" s="9">
        <f t="shared" si="195"/>
        <v>0.53234953703703702</v>
      </c>
      <c r="D1782" s="9">
        <f t="shared" si="196"/>
        <v>45164.532349537039</v>
      </c>
      <c r="E1782" s="9" t="str">
        <f t="shared" si="198"/>
        <v>2023-08-26</v>
      </c>
      <c r="F1782" s="10" t="s">
        <v>3225</v>
      </c>
      <c r="G1782" s="10" t="str">
        <f t="shared" si="197"/>
        <v>FAIR-D4_2023-08-26_12-46-35</v>
      </c>
      <c r="H1782" s="10">
        <v>73.263000000000005</v>
      </c>
      <c r="I1782" s="6">
        <v>136301668</v>
      </c>
      <c r="J1782" s="6" t="str">
        <f>IF(OR(COUNTIF(Monitoring!E:E, G1782) &gt; 0, COUNTIF(Monitoring!H:H, G1782) &gt; 0), "yes", "no")</f>
        <v>yes</v>
      </c>
      <c r="K1782" s="81" t="str">
        <f t="shared" si="199"/>
        <v>Z:\FAIR_Device_data\Experiment_AugSep_2023\Video_captures\FAIR-D4\Camera1\2023-08-26\FAIR-D4_2023-08-26_12-46-35.mp4</v>
      </c>
    </row>
    <row r="1783" spans="1:11" ht="14.25" customHeight="1" x14ac:dyDescent="0.25">
      <c r="A1783" s="5" t="str">
        <f t="shared" si="193"/>
        <v>FAIR-D4</v>
      </c>
      <c r="B1783" s="4">
        <f t="shared" si="194"/>
        <v>45164</v>
      </c>
      <c r="C1783" s="9">
        <f t="shared" si="195"/>
        <v>0.53527777777777774</v>
      </c>
      <c r="D1783" s="9">
        <f t="shared" si="196"/>
        <v>45164.535277777781</v>
      </c>
      <c r="E1783" s="9" t="str">
        <f t="shared" si="198"/>
        <v>2023-08-26</v>
      </c>
      <c r="F1783" s="10" t="s">
        <v>3226</v>
      </c>
      <c r="G1783" s="10" t="str">
        <f t="shared" si="197"/>
        <v>FAIR-D4_2023-08-26_12-50-48</v>
      </c>
      <c r="H1783" s="10">
        <v>50.076999999999998</v>
      </c>
      <c r="I1783" s="6">
        <v>89233187</v>
      </c>
      <c r="J1783" s="6" t="str">
        <f>IF(OR(COUNTIF(Monitoring!E:E, G1783) &gt; 0, COUNTIF(Monitoring!H:H, G1783) &gt; 0), "yes", "no")</f>
        <v>yes</v>
      </c>
      <c r="K1783" s="81" t="str">
        <f t="shared" si="199"/>
        <v>Z:\FAIR_Device_data\Experiment_AugSep_2023\Video_captures\FAIR-D4\Camera1\2023-08-26\FAIR-D4_2023-08-26_12-50-48.mp4</v>
      </c>
    </row>
    <row r="1784" spans="1:11" ht="14.25" customHeight="1" x14ac:dyDescent="0.25">
      <c r="A1784" s="5" t="str">
        <f t="shared" si="193"/>
        <v>FAIR-D4</v>
      </c>
      <c r="B1784" s="4">
        <f t="shared" si="194"/>
        <v>45164</v>
      </c>
      <c r="C1784" s="9">
        <f t="shared" si="195"/>
        <v>0.53722222222222227</v>
      </c>
      <c r="D1784" s="9">
        <f t="shared" si="196"/>
        <v>45164.537222222221</v>
      </c>
      <c r="E1784" s="9" t="str">
        <f t="shared" si="198"/>
        <v>2023-08-26</v>
      </c>
      <c r="F1784" s="10" t="s">
        <v>3227</v>
      </c>
      <c r="G1784" s="10" t="str">
        <f t="shared" si="197"/>
        <v>FAIR-D4_2023-08-26_12-53-36</v>
      </c>
      <c r="H1784" s="10">
        <v>10.803000000000001</v>
      </c>
      <c r="I1784" s="6">
        <v>17384203</v>
      </c>
      <c r="J1784" s="6" t="str">
        <f>IF(OR(COUNTIF(Monitoring!E:E, G1784) &gt; 0, COUNTIF(Monitoring!H:H, G1784) &gt; 0), "yes", "no")</f>
        <v>no</v>
      </c>
      <c r="K1784" s="81" t="str">
        <f t="shared" si="199"/>
        <v>Z:\FAIR_Device_data\Experiment_AugSep_2023\Video_captures\FAIR-D4\Camera1\2023-08-26\FAIR-D4_2023-08-26_12-53-36.mp4</v>
      </c>
    </row>
    <row r="1785" spans="1:11" ht="14.25" customHeight="1" x14ac:dyDescent="0.25">
      <c r="A1785" s="5" t="str">
        <f t="shared" si="193"/>
        <v>FAIR-D4</v>
      </c>
      <c r="B1785" s="4">
        <f t="shared" si="194"/>
        <v>45164</v>
      </c>
      <c r="C1785" s="9">
        <f t="shared" si="195"/>
        <v>0.53782407407407407</v>
      </c>
      <c r="D1785" s="9">
        <f t="shared" si="196"/>
        <v>45164.537824074076</v>
      </c>
      <c r="E1785" s="9" t="str">
        <f t="shared" si="198"/>
        <v>2023-08-26</v>
      </c>
      <c r="F1785" s="10" t="s">
        <v>3228</v>
      </c>
      <c r="G1785" s="10" t="str">
        <f t="shared" si="197"/>
        <v>FAIR-D4_2023-08-26_12-54-28</v>
      </c>
      <c r="H1785" s="10">
        <v>15.925000000000001</v>
      </c>
      <c r="I1785" s="6">
        <v>27835164</v>
      </c>
      <c r="J1785" s="6" t="str">
        <f>IF(OR(COUNTIF(Monitoring!E:E, G1785) &gt; 0, COUNTIF(Monitoring!H:H, G1785) &gt; 0), "yes", "no")</f>
        <v>yes</v>
      </c>
      <c r="K1785" s="81" t="str">
        <f t="shared" si="199"/>
        <v>Z:\FAIR_Device_data\Experiment_AugSep_2023\Video_captures\FAIR-D4\Camera1\2023-08-26\FAIR-D4_2023-08-26_12-54-28.mp4</v>
      </c>
    </row>
    <row r="1786" spans="1:11" ht="14.25" customHeight="1" x14ac:dyDescent="0.25">
      <c r="A1786" s="5" t="str">
        <f t="shared" si="193"/>
        <v>FAIR-D4</v>
      </c>
      <c r="B1786" s="4">
        <f t="shared" si="194"/>
        <v>45164</v>
      </c>
      <c r="C1786" s="9">
        <f t="shared" si="195"/>
        <v>0.54178240740740746</v>
      </c>
      <c r="D1786" s="9">
        <f t="shared" si="196"/>
        <v>45164.54178240741</v>
      </c>
      <c r="E1786" s="9" t="str">
        <f t="shared" si="198"/>
        <v>2023-08-26</v>
      </c>
      <c r="F1786" s="10" t="s">
        <v>3229</v>
      </c>
      <c r="G1786" s="10" t="str">
        <f t="shared" si="197"/>
        <v>FAIR-D4_2023-08-26_13-00-10</v>
      </c>
      <c r="H1786" s="10">
        <v>11.255000000000001</v>
      </c>
      <c r="I1786" s="6">
        <v>18541159</v>
      </c>
      <c r="J1786" s="6" t="str">
        <f>IF(OR(COUNTIF(Monitoring!E:E, G1786) &gt; 0, COUNTIF(Monitoring!H:H, G1786) &gt; 0), "yes", "no")</f>
        <v>no</v>
      </c>
      <c r="K1786" s="81" t="str">
        <f t="shared" si="199"/>
        <v>Z:\FAIR_Device_data\Experiment_AugSep_2023\Video_captures\FAIR-D4\Camera1\2023-08-26\FAIR-D4_2023-08-26_13-00-10.mp4</v>
      </c>
    </row>
    <row r="1787" spans="1:11" ht="14.25" customHeight="1" x14ac:dyDescent="0.25">
      <c r="A1787" s="5" t="str">
        <f t="shared" si="193"/>
        <v>FAIR-D4</v>
      </c>
      <c r="B1787" s="4">
        <f t="shared" si="194"/>
        <v>45164</v>
      </c>
      <c r="C1787" s="9">
        <f t="shared" si="195"/>
        <v>0.54373842592592592</v>
      </c>
      <c r="D1787" s="9">
        <f t="shared" si="196"/>
        <v>45164.543738425928</v>
      </c>
      <c r="E1787" s="9" t="str">
        <f t="shared" si="198"/>
        <v>2023-08-26</v>
      </c>
      <c r="F1787" s="10" t="s">
        <v>3230</v>
      </c>
      <c r="G1787" s="10" t="str">
        <f t="shared" si="197"/>
        <v>FAIR-D4_2023-08-26_13-02-59</v>
      </c>
      <c r="H1787" s="10">
        <v>32.625</v>
      </c>
      <c r="I1787" s="6">
        <v>60994218</v>
      </c>
      <c r="J1787" s="6" t="str">
        <f>IF(OR(COUNTIF(Monitoring!E:E, G1787) &gt; 0, COUNTIF(Monitoring!H:H, G1787) &gt; 0), "yes", "no")</f>
        <v>yes</v>
      </c>
      <c r="K1787" s="81" t="str">
        <f t="shared" si="199"/>
        <v>Z:\FAIR_Device_data\Experiment_AugSep_2023\Video_captures\FAIR-D4\Camera1\2023-08-26\FAIR-D4_2023-08-26_13-02-59.mp4</v>
      </c>
    </row>
    <row r="1788" spans="1:11" ht="14.25" customHeight="1" x14ac:dyDescent="0.25">
      <c r="A1788" s="5" t="str">
        <f t="shared" si="193"/>
        <v>FAIR-D4</v>
      </c>
      <c r="B1788" s="4">
        <f t="shared" si="194"/>
        <v>45164</v>
      </c>
      <c r="C1788" s="9">
        <f t="shared" si="195"/>
        <v>0.547337962962963</v>
      </c>
      <c r="D1788" s="9">
        <f t="shared" si="196"/>
        <v>45164.547337962962</v>
      </c>
      <c r="E1788" s="9" t="str">
        <f t="shared" si="198"/>
        <v>2023-08-26</v>
      </c>
      <c r="F1788" s="10" t="s">
        <v>3231</v>
      </c>
      <c r="G1788" s="10" t="str">
        <f t="shared" si="197"/>
        <v>FAIR-D4_2023-08-26_13-08-10</v>
      </c>
      <c r="H1788" s="10">
        <v>33.314999999999998</v>
      </c>
      <c r="I1788" s="6">
        <v>61959488</v>
      </c>
      <c r="J1788" s="6" t="str">
        <f>IF(OR(COUNTIF(Monitoring!E:E, G1788) &gt; 0, COUNTIF(Monitoring!H:H, G1788) &gt; 0), "yes", "no")</f>
        <v>no</v>
      </c>
      <c r="K1788" s="81" t="str">
        <f t="shared" si="199"/>
        <v>Z:\FAIR_Device_data\Experiment_AugSep_2023\Video_captures\FAIR-D4\Camera1\2023-08-26\FAIR-D4_2023-08-26_13-08-10.mp4</v>
      </c>
    </row>
    <row r="1789" spans="1:11" ht="14.25" customHeight="1" x14ac:dyDescent="0.25">
      <c r="A1789" s="5" t="str">
        <f t="shared" si="193"/>
        <v>FAIR-D4</v>
      </c>
      <c r="B1789" s="4">
        <f t="shared" si="194"/>
        <v>45164</v>
      </c>
      <c r="C1789" s="9">
        <f t="shared" si="195"/>
        <v>0.5514930555555555</v>
      </c>
      <c r="D1789" s="9">
        <f t="shared" si="196"/>
        <v>45164.551493055558</v>
      </c>
      <c r="E1789" s="9" t="str">
        <f t="shared" si="198"/>
        <v>2023-08-26</v>
      </c>
      <c r="F1789" s="10" t="s">
        <v>3232</v>
      </c>
      <c r="G1789" s="10" t="str">
        <f t="shared" si="197"/>
        <v>FAIR-D4_2023-08-26_13-14-09</v>
      </c>
      <c r="H1789" s="10">
        <v>31.623999999999999</v>
      </c>
      <c r="I1789" s="6">
        <v>59016434</v>
      </c>
      <c r="J1789" s="6" t="str">
        <f>IF(OR(COUNTIF(Monitoring!E:E, G1789) &gt; 0, COUNTIF(Monitoring!H:H, G1789) &gt; 0), "yes", "no")</f>
        <v>yes</v>
      </c>
      <c r="K1789" s="81" t="str">
        <f t="shared" si="199"/>
        <v>Z:\FAIR_Device_data\Experiment_AugSep_2023\Video_captures\FAIR-D4\Camera1\2023-08-26\FAIR-D4_2023-08-26_13-14-09.mp4</v>
      </c>
    </row>
    <row r="1790" spans="1:11" ht="14.25" customHeight="1" x14ac:dyDescent="0.25">
      <c r="A1790" s="5" t="str">
        <f t="shared" si="193"/>
        <v>FAIR-D4</v>
      </c>
      <c r="B1790" s="4">
        <f t="shared" si="194"/>
        <v>45164</v>
      </c>
      <c r="C1790" s="9">
        <f t="shared" si="195"/>
        <v>0.55297453703703703</v>
      </c>
      <c r="D1790" s="9">
        <f t="shared" si="196"/>
        <v>45164.552974537037</v>
      </c>
      <c r="E1790" s="9" t="str">
        <f t="shared" si="198"/>
        <v>2023-08-26</v>
      </c>
      <c r="F1790" s="10" t="s">
        <v>3233</v>
      </c>
      <c r="G1790" s="10" t="str">
        <f t="shared" si="197"/>
        <v>FAIR-D4_2023-08-26_13-16-17</v>
      </c>
      <c r="H1790" s="10">
        <v>15.153</v>
      </c>
      <c r="I1790" s="6">
        <v>25266552</v>
      </c>
      <c r="J1790" s="6" t="str">
        <f>IF(OR(COUNTIF(Monitoring!E:E, G1790) &gt; 0, COUNTIF(Monitoring!H:H, G1790) &gt; 0), "yes", "no")</f>
        <v>yes</v>
      </c>
      <c r="K1790" s="81" t="str">
        <f t="shared" si="199"/>
        <v>Z:\FAIR_Device_data\Experiment_AugSep_2023\Video_captures\FAIR-D4\Camera1\2023-08-26\FAIR-D4_2023-08-26_13-16-17.mp4</v>
      </c>
    </row>
    <row r="1791" spans="1:11" ht="14.25" customHeight="1" x14ac:dyDescent="0.25">
      <c r="A1791" s="5" t="str">
        <f t="shared" si="193"/>
        <v>FAIR-D4</v>
      </c>
      <c r="B1791" s="4">
        <f t="shared" si="194"/>
        <v>45164</v>
      </c>
      <c r="C1791" s="9">
        <f t="shared" si="195"/>
        <v>0.55348379629629629</v>
      </c>
      <c r="D1791" s="9">
        <f t="shared" si="196"/>
        <v>45164.553483796299</v>
      </c>
      <c r="E1791" s="9" t="str">
        <f t="shared" si="198"/>
        <v>2023-08-26</v>
      </c>
      <c r="F1791" s="10" t="s">
        <v>3234</v>
      </c>
      <c r="G1791" s="10" t="str">
        <f t="shared" si="197"/>
        <v>FAIR-D4_2023-08-26_13-17-01</v>
      </c>
      <c r="H1791" s="10">
        <v>12.388</v>
      </c>
      <c r="I1791" s="6">
        <v>18436174</v>
      </c>
      <c r="J1791" s="6" t="str">
        <f>IF(OR(COUNTIF(Monitoring!E:E, G1791) &gt; 0, COUNTIF(Monitoring!H:H, G1791) &gt; 0), "yes", "no")</f>
        <v>yes</v>
      </c>
      <c r="K1791" s="81" t="str">
        <f t="shared" si="199"/>
        <v>Z:\FAIR_Device_data\Experiment_AugSep_2023\Video_captures\FAIR-D4\Camera1\2023-08-26\FAIR-D4_2023-08-26_13-17-01.mp4</v>
      </c>
    </row>
    <row r="1792" spans="1:11" ht="14.25" customHeight="1" x14ac:dyDescent="0.25">
      <c r="A1792" s="5" t="str">
        <f t="shared" si="193"/>
        <v>FAIR-D4</v>
      </c>
      <c r="B1792" s="4">
        <f t="shared" si="194"/>
        <v>45164</v>
      </c>
      <c r="C1792" s="9">
        <f t="shared" si="195"/>
        <v>0.55967592592592597</v>
      </c>
      <c r="D1792" s="9">
        <f t="shared" si="196"/>
        <v>45164.559675925928</v>
      </c>
      <c r="E1792" s="9" t="str">
        <f t="shared" si="198"/>
        <v>2023-08-26</v>
      </c>
      <c r="F1792" s="10" t="s">
        <v>3235</v>
      </c>
      <c r="G1792" s="10" t="str">
        <f t="shared" si="197"/>
        <v>FAIR-D4_2023-08-26_13-25-56</v>
      </c>
      <c r="H1792" s="10">
        <v>10.811999999999999</v>
      </c>
      <c r="I1792" s="6">
        <v>17375244</v>
      </c>
      <c r="J1792" s="6" t="str">
        <f>IF(OR(COUNTIF(Monitoring!E:E, G1792) &gt; 0, COUNTIF(Monitoring!H:H, G1792) &gt; 0), "yes", "no")</f>
        <v>yes</v>
      </c>
      <c r="K1792" s="81" t="str">
        <f t="shared" si="199"/>
        <v>Z:\FAIR_Device_data\Experiment_AugSep_2023\Video_captures\FAIR-D4\Camera1\2023-08-26\FAIR-D4_2023-08-26_13-25-56.mp4</v>
      </c>
    </row>
    <row r="1793" spans="1:11" ht="14.25" customHeight="1" x14ac:dyDescent="0.25">
      <c r="A1793" s="5" t="str">
        <f t="shared" si="193"/>
        <v>FAIR-D4</v>
      </c>
      <c r="B1793" s="4">
        <f t="shared" si="194"/>
        <v>45164</v>
      </c>
      <c r="C1793" s="9">
        <f t="shared" si="195"/>
        <v>0.56089120370370371</v>
      </c>
      <c r="D1793" s="9">
        <f t="shared" si="196"/>
        <v>45164.560891203706</v>
      </c>
      <c r="E1793" s="9" t="str">
        <f t="shared" si="198"/>
        <v>2023-08-26</v>
      </c>
      <c r="F1793" s="10" t="s">
        <v>3236</v>
      </c>
      <c r="G1793" s="10" t="str">
        <f t="shared" si="197"/>
        <v>FAIR-D4_2023-08-26_13-27-41</v>
      </c>
      <c r="H1793" s="10">
        <v>31.145</v>
      </c>
      <c r="I1793" s="6">
        <v>55065269</v>
      </c>
      <c r="J1793" s="6" t="str">
        <f>IF(OR(COUNTIF(Monitoring!E:E, G1793) &gt; 0, COUNTIF(Monitoring!H:H, G1793) &gt; 0), "yes", "no")</f>
        <v>yes</v>
      </c>
      <c r="K1793" s="81" t="str">
        <f t="shared" si="199"/>
        <v>Z:\FAIR_Device_data\Experiment_AugSep_2023\Video_captures\FAIR-D4\Camera1\2023-08-26\FAIR-D4_2023-08-26_13-27-41.mp4</v>
      </c>
    </row>
    <row r="1794" spans="1:11" ht="14.25" customHeight="1" x14ac:dyDescent="0.25">
      <c r="A1794" s="5" t="str">
        <f t="shared" ref="A1794:A1857" si="200">+LEFT(G1794,7)</f>
        <v>FAIR-D4</v>
      </c>
      <c r="B1794" s="4">
        <f t="shared" ref="B1794:B1857" si="201">VALUE(MID(G1794,FIND("_",G1794)+1,10))</f>
        <v>45164</v>
      </c>
      <c r="C1794" s="9">
        <f t="shared" ref="C1794:C1857" si="202">IF(ISBLANK(G1794),"",TIME(LEFT(RIGHT(G1794,8),2),LEFT(RIGHT(G1794,5),2),RIGHT(G1794,2)))</f>
        <v>0.56193287037037032</v>
      </c>
      <c r="D1794" s="9">
        <f t="shared" ref="D1794:D1857" si="203">+B1794+C1794</f>
        <v>45164.561932870369</v>
      </c>
      <c r="E1794" s="9" t="str">
        <f t="shared" si="198"/>
        <v>2023-08-26</v>
      </c>
      <c r="F1794" s="10" t="s">
        <v>3237</v>
      </c>
      <c r="G1794" s="10" t="str">
        <f t="shared" ref="G1794:G1857" si="204">+LEFT(F1794,27)</f>
        <v>FAIR-D4_2023-08-26_13-29-11</v>
      </c>
      <c r="H1794" s="10">
        <v>47.216999999999999</v>
      </c>
      <c r="I1794" s="6">
        <v>80428429</v>
      </c>
      <c r="J1794" s="6" t="str">
        <f>IF(OR(COUNTIF(Monitoring!E:E, G1794) &gt; 0, COUNTIF(Monitoring!H:H, G1794) &gt; 0), "yes", "no")</f>
        <v>yes</v>
      </c>
      <c r="K1794" s="81" t="str">
        <f t="shared" si="199"/>
        <v>Z:\FAIR_Device_data\Experiment_AugSep_2023\Video_captures\FAIR-D4\Camera1\2023-08-26\FAIR-D4_2023-08-26_13-29-11.mp4</v>
      </c>
    </row>
    <row r="1795" spans="1:11" ht="14.25" customHeight="1" x14ac:dyDescent="0.25">
      <c r="A1795" s="5" t="str">
        <f t="shared" si="200"/>
        <v>FAIR-D4</v>
      </c>
      <c r="B1795" s="4">
        <f t="shared" si="201"/>
        <v>45164</v>
      </c>
      <c r="C1795" s="9">
        <f t="shared" si="202"/>
        <v>0.56666666666666665</v>
      </c>
      <c r="D1795" s="9">
        <f t="shared" si="203"/>
        <v>45164.566666666666</v>
      </c>
      <c r="E1795" s="9" t="str">
        <f t="shared" ref="E1795:E1858" si="205">+_xlfn.CONCAT(YEAR(B1795),"-",TEXT(MONTH(B1795),"00"),"-",TEXT(DAY(B1795),"00"))</f>
        <v>2023-08-26</v>
      </c>
      <c r="F1795" s="10" t="s">
        <v>3238</v>
      </c>
      <c r="G1795" s="10" t="str">
        <f t="shared" si="204"/>
        <v>FAIR-D4_2023-08-26_13-36-00</v>
      </c>
      <c r="H1795" s="10">
        <v>11.891</v>
      </c>
      <c r="I1795" s="6">
        <v>19679394</v>
      </c>
      <c r="J1795" s="6" t="str">
        <f>IF(OR(COUNTIF(Monitoring!E:E, G1795) &gt; 0, COUNTIF(Monitoring!H:H, G1795) &gt; 0), "yes", "no")</f>
        <v>no</v>
      </c>
      <c r="K1795" s="81" t="str">
        <f t="shared" ref="K1795:K1858" si="206">HYPERLINK(_xlfn.CONCAT("Z:\FAIR_Device_data\Experiment_AugSep_2023","\","Video_captures","\",A1795,"\","Camera1","\",E1795,"\",F1795))</f>
        <v>Z:\FAIR_Device_data\Experiment_AugSep_2023\Video_captures\FAIR-D4\Camera1\2023-08-26\FAIR-D4_2023-08-26_13-36-00.mp4</v>
      </c>
    </row>
    <row r="1796" spans="1:11" ht="14.25" customHeight="1" x14ac:dyDescent="0.25">
      <c r="A1796" s="5" t="str">
        <f t="shared" si="200"/>
        <v>FAIR-D4</v>
      </c>
      <c r="B1796" s="4">
        <f t="shared" si="201"/>
        <v>45164</v>
      </c>
      <c r="C1796" s="9">
        <f t="shared" si="202"/>
        <v>0.56745370370370374</v>
      </c>
      <c r="D1796" s="9">
        <f t="shared" si="203"/>
        <v>45164.567453703705</v>
      </c>
      <c r="E1796" s="9" t="str">
        <f t="shared" si="205"/>
        <v>2023-08-26</v>
      </c>
      <c r="F1796" s="10" t="s">
        <v>3239</v>
      </c>
      <c r="G1796" s="10" t="str">
        <f t="shared" si="204"/>
        <v>FAIR-D4_2023-08-26_13-37-08</v>
      </c>
      <c r="H1796" s="10">
        <v>12.965999999999999</v>
      </c>
      <c r="I1796" s="6">
        <v>22226499</v>
      </c>
      <c r="J1796" s="6" t="str">
        <f>IF(OR(COUNTIF(Monitoring!E:E, G1796) &gt; 0, COUNTIF(Monitoring!H:H, G1796) &gt; 0), "yes", "no")</f>
        <v>yes</v>
      </c>
      <c r="K1796" s="81" t="str">
        <f t="shared" si="206"/>
        <v>Z:\FAIR_Device_data\Experiment_AugSep_2023\Video_captures\FAIR-D4\Camera1\2023-08-26\FAIR-D4_2023-08-26_13-37-08.mp4</v>
      </c>
    </row>
    <row r="1797" spans="1:11" ht="14.25" customHeight="1" x14ac:dyDescent="0.25">
      <c r="A1797" s="5" t="str">
        <f t="shared" si="200"/>
        <v>FAIR-D4</v>
      </c>
      <c r="B1797" s="4">
        <f t="shared" si="201"/>
        <v>45164</v>
      </c>
      <c r="C1797" s="9">
        <f t="shared" si="202"/>
        <v>0.56864583333333329</v>
      </c>
      <c r="D1797" s="9">
        <f t="shared" si="203"/>
        <v>45164.568645833337</v>
      </c>
      <c r="E1797" s="9" t="str">
        <f t="shared" si="205"/>
        <v>2023-08-26</v>
      </c>
      <c r="F1797" s="10" t="s">
        <v>3240</v>
      </c>
      <c r="G1797" s="10" t="str">
        <f t="shared" si="204"/>
        <v>FAIR-D4_2023-08-26_13-38-51</v>
      </c>
      <c r="H1797" s="10">
        <v>35.691000000000003</v>
      </c>
      <c r="I1797" s="6">
        <v>67467792</v>
      </c>
      <c r="J1797" s="6" t="str">
        <f>IF(OR(COUNTIF(Monitoring!E:E, G1797) &gt; 0, COUNTIF(Monitoring!H:H, G1797) &gt; 0), "yes", "no")</f>
        <v>yes</v>
      </c>
      <c r="K1797" s="81" t="str">
        <f t="shared" si="206"/>
        <v>Z:\FAIR_Device_data\Experiment_AugSep_2023\Video_captures\FAIR-D4\Camera1\2023-08-26\FAIR-D4_2023-08-26_13-38-51.mp4</v>
      </c>
    </row>
    <row r="1798" spans="1:11" ht="14.25" customHeight="1" x14ac:dyDescent="0.25">
      <c r="A1798" s="5" t="str">
        <f t="shared" si="200"/>
        <v>FAIR-D4</v>
      </c>
      <c r="B1798" s="4">
        <f t="shared" si="201"/>
        <v>45164</v>
      </c>
      <c r="C1798" s="9">
        <f t="shared" si="202"/>
        <v>0.56950231481481484</v>
      </c>
      <c r="D1798" s="9">
        <f t="shared" si="203"/>
        <v>45164.569502314815</v>
      </c>
      <c r="E1798" s="9" t="str">
        <f t="shared" si="205"/>
        <v>2023-08-26</v>
      </c>
      <c r="F1798" s="10" t="s">
        <v>3241</v>
      </c>
      <c r="G1798" s="10" t="str">
        <f t="shared" si="204"/>
        <v>FAIR-D4_2023-08-26_13-40-05</v>
      </c>
      <c r="H1798" s="10">
        <v>177.654</v>
      </c>
      <c r="I1798" s="6">
        <v>325418346</v>
      </c>
      <c r="J1798" s="6" t="str">
        <f>IF(OR(COUNTIF(Monitoring!E:E, G1798) &gt; 0, COUNTIF(Monitoring!H:H, G1798) &gt; 0), "yes", "no")</f>
        <v>yes</v>
      </c>
      <c r="K1798" s="81" t="str">
        <f t="shared" si="206"/>
        <v>Z:\FAIR_Device_data\Experiment_AugSep_2023\Video_captures\FAIR-D4\Camera1\2023-08-26\FAIR-D4_2023-08-26_13-40-05.mp4</v>
      </c>
    </row>
    <row r="1799" spans="1:11" ht="14.25" customHeight="1" x14ac:dyDescent="0.25">
      <c r="A1799" s="5" t="str">
        <f t="shared" si="200"/>
        <v>FAIR-D4</v>
      </c>
      <c r="B1799" s="4">
        <f t="shared" si="201"/>
        <v>45164</v>
      </c>
      <c r="C1799" s="9">
        <f t="shared" si="202"/>
        <v>0.57271990740740741</v>
      </c>
      <c r="D1799" s="9">
        <f t="shared" si="203"/>
        <v>45164.57271990741</v>
      </c>
      <c r="E1799" s="9" t="str">
        <f t="shared" si="205"/>
        <v>2023-08-26</v>
      </c>
      <c r="F1799" s="10" t="s">
        <v>3242</v>
      </c>
      <c r="G1799" s="10" t="str">
        <f t="shared" si="204"/>
        <v>FAIR-D4_2023-08-26_13-44-43</v>
      </c>
      <c r="H1799" s="10">
        <v>71.015000000000001</v>
      </c>
      <c r="I1799" s="6">
        <v>123972850</v>
      </c>
      <c r="J1799" s="6" t="str">
        <f>IF(OR(COUNTIF(Monitoring!E:E, G1799) &gt; 0, COUNTIF(Monitoring!H:H, G1799) &gt; 0), "yes", "no")</f>
        <v>yes</v>
      </c>
      <c r="K1799" s="81" t="str">
        <f t="shared" si="206"/>
        <v>Z:\FAIR_Device_data\Experiment_AugSep_2023\Video_captures\FAIR-D4\Camera1\2023-08-26\FAIR-D4_2023-08-26_13-44-43.mp4</v>
      </c>
    </row>
    <row r="1800" spans="1:11" ht="14.25" customHeight="1" x14ac:dyDescent="0.25">
      <c r="A1800" s="5" t="str">
        <f t="shared" si="200"/>
        <v>FAIR-D4</v>
      </c>
      <c r="B1800" s="4">
        <f t="shared" si="201"/>
        <v>45164</v>
      </c>
      <c r="C1800" s="9">
        <f t="shared" si="202"/>
        <v>0.57413194444444449</v>
      </c>
      <c r="D1800" s="9">
        <f t="shared" si="203"/>
        <v>45164.574131944442</v>
      </c>
      <c r="E1800" s="9" t="str">
        <f t="shared" si="205"/>
        <v>2023-08-26</v>
      </c>
      <c r="F1800" s="10" t="s">
        <v>3243</v>
      </c>
      <c r="G1800" s="10" t="str">
        <f t="shared" si="204"/>
        <v>FAIR-D4_2023-08-26_13-46-45</v>
      </c>
      <c r="H1800" s="10">
        <v>45.335999999999999</v>
      </c>
      <c r="I1800" s="6">
        <v>80281430</v>
      </c>
      <c r="J1800" s="6" t="str">
        <f>IF(OR(COUNTIF(Monitoring!E:E, G1800) &gt; 0, COUNTIF(Monitoring!H:H, G1800) &gt; 0), "yes", "no")</f>
        <v>yes</v>
      </c>
      <c r="K1800" s="81" t="str">
        <f t="shared" si="206"/>
        <v>Z:\FAIR_Device_data\Experiment_AugSep_2023\Video_captures\FAIR-D4\Camera1\2023-08-26\FAIR-D4_2023-08-26_13-46-45.mp4</v>
      </c>
    </row>
    <row r="1801" spans="1:11" ht="14.25" customHeight="1" x14ac:dyDescent="0.25">
      <c r="A1801" s="5" t="str">
        <f t="shared" si="200"/>
        <v>FAIR-D4</v>
      </c>
      <c r="B1801" s="4">
        <f t="shared" si="201"/>
        <v>45164</v>
      </c>
      <c r="C1801" s="9">
        <f t="shared" si="202"/>
        <v>0.58211805555555551</v>
      </c>
      <c r="D1801" s="9">
        <f t="shared" si="203"/>
        <v>45164.582118055558</v>
      </c>
      <c r="E1801" s="9" t="str">
        <f t="shared" si="205"/>
        <v>2023-08-26</v>
      </c>
      <c r="F1801" s="10" t="s">
        <v>3244</v>
      </c>
      <c r="G1801" s="10" t="str">
        <f t="shared" si="204"/>
        <v>FAIR-D4_2023-08-26_13-58-15</v>
      </c>
      <c r="H1801" s="10">
        <v>22.138000000000002</v>
      </c>
      <c r="I1801" s="6">
        <v>35894396</v>
      </c>
      <c r="J1801" s="6" t="str">
        <f>IF(OR(COUNTIF(Monitoring!E:E, G1801) &gt; 0, COUNTIF(Monitoring!H:H, G1801) &gt; 0), "yes", "no")</f>
        <v>yes</v>
      </c>
      <c r="K1801" s="81" t="str">
        <f t="shared" si="206"/>
        <v>Z:\FAIR_Device_data\Experiment_AugSep_2023\Video_captures\FAIR-D4\Camera1\2023-08-26\FAIR-D4_2023-08-26_13-58-15.mp4</v>
      </c>
    </row>
    <row r="1802" spans="1:11" ht="14.25" customHeight="1" x14ac:dyDescent="0.25">
      <c r="A1802" s="5" t="str">
        <f t="shared" si="200"/>
        <v>FAIR-D4</v>
      </c>
      <c r="B1802" s="4">
        <f t="shared" si="201"/>
        <v>45164</v>
      </c>
      <c r="C1802" s="9">
        <f t="shared" si="202"/>
        <v>0.58508101851851857</v>
      </c>
      <c r="D1802" s="9">
        <f t="shared" si="203"/>
        <v>45164.585081018522</v>
      </c>
      <c r="E1802" s="9" t="str">
        <f t="shared" si="205"/>
        <v>2023-08-26</v>
      </c>
      <c r="F1802" s="10" t="s">
        <v>3245</v>
      </c>
      <c r="G1802" s="10" t="str">
        <f t="shared" si="204"/>
        <v>FAIR-D4_2023-08-26_14-02-31</v>
      </c>
      <c r="H1802" s="10">
        <v>124.16</v>
      </c>
      <c r="I1802" s="6">
        <v>226386312</v>
      </c>
      <c r="J1802" s="6" t="str">
        <f>IF(OR(COUNTIF(Monitoring!E:E, G1802) &gt; 0, COUNTIF(Monitoring!H:H, G1802) &gt; 0), "yes", "no")</f>
        <v>yes</v>
      </c>
      <c r="K1802" s="81" t="str">
        <f t="shared" si="206"/>
        <v>Z:\FAIR_Device_data\Experiment_AugSep_2023\Video_captures\FAIR-D4\Camera1\2023-08-26\FAIR-D4_2023-08-26_14-02-31.mp4</v>
      </c>
    </row>
    <row r="1803" spans="1:11" ht="14.25" customHeight="1" x14ac:dyDescent="0.25">
      <c r="A1803" s="5" t="str">
        <f t="shared" si="200"/>
        <v>FAIR-D4</v>
      </c>
      <c r="B1803" s="4">
        <f t="shared" si="201"/>
        <v>45164</v>
      </c>
      <c r="C1803" s="9">
        <f t="shared" si="202"/>
        <v>0.59107638888888892</v>
      </c>
      <c r="D1803" s="9">
        <f t="shared" si="203"/>
        <v>45164.59107638889</v>
      </c>
      <c r="E1803" s="9" t="str">
        <f t="shared" si="205"/>
        <v>2023-08-26</v>
      </c>
      <c r="F1803" s="10" t="s">
        <v>3246</v>
      </c>
      <c r="G1803" s="10" t="str">
        <f t="shared" si="204"/>
        <v>FAIR-D4_2023-08-26_14-11-09</v>
      </c>
      <c r="H1803" s="10">
        <v>11.002000000000001</v>
      </c>
      <c r="I1803" s="6">
        <v>17963797</v>
      </c>
      <c r="J1803" s="6" t="str">
        <f>IF(OR(COUNTIF(Monitoring!E:E, G1803) &gt; 0, COUNTIF(Monitoring!H:H, G1803) &gt; 0), "yes", "no")</f>
        <v>yes</v>
      </c>
      <c r="K1803" s="81" t="str">
        <f t="shared" si="206"/>
        <v>Z:\FAIR_Device_data\Experiment_AugSep_2023\Video_captures\FAIR-D4\Camera1\2023-08-26\FAIR-D4_2023-08-26_14-11-09.mp4</v>
      </c>
    </row>
    <row r="1804" spans="1:11" ht="14.25" customHeight="1" x14ac:dyDescent="0.25">
      <c r="A1804" s="5" t="str">
        <f t="shared" si="200"/>
        <v>FAIR-D4</v>
      </c>
      <c r="B1804" s="4">
        <f t="shared" si="201"/>
        <v>45164</v>
      </c>
      <c r="C1804" s="9">
        <f t="shared" si="202"/>
        <v>0.60335648148148147</v>
      </c>
      <c r="D1804" s="9">
        <f t="shared" si="203"/>
        <v>45164.603356481479</v>
      </c>
      <c r="E1804" s="9" t="str">
        <f t="shared" si="205"/>
        <v>2023-08-26</v>
      </c>
      <c r="F1804" s="10" t="s">
        <v>3247</v>
      </c>
      <c r="G1804" s="10" t="str">
        <f t="shared" si="204"/>
        <v>FAIR-D4_2023-08-26_14-28-50</v>
      </c>
      <c r="H1804" s="10">
        <v>46.843000000000004</v>
      </c>
      <c r="I1804" s="6">
        <v>89405221</v>
      </c>
      <c r="J1804" s="6" t="str">
        <f>IF(OR(COUNTIF(Monitoring!E:E, G1804) &gt; 0, COUNTIF(Monitoring!H:H, G1804) &gt; 0), "yes", "no")</f>
        <v>yes</v>
      </c>
      <c r="K1804" s="81" t="str">
        <f t="shared" si="206"/>
        <v>Z:\FAIR_Device_data\Experiment_AugSep_2023\Video_captures\FAIR-D4\Camera1\2023-08-26\FAIR-D4_2023-08-26_14-28-50.mp4</v>
      </c>
    </row>
    <row r="1805" spans="1:11" ht="14.25" customHeight="1" x14ac:dyDescent="0.25">
      <c r="A1805" s="5" t="str">
        <f t="shared" si="200"/>
        <v>FAIR-D4</v>
      </c>
      <c r="B1805" s="4">
        <f t="shared" si="201"/>
        <v>45164</v>
      </c>
      <c r="C1805" s="9">
        <f t="shared" si="202"/>
        <v>0.60677083333333337</v>
      </c>
      <c r="D1805" s="9">
        <f t="shared" si="203"/>
        <v>45164.606770833336</v>
      </c>
      <c r="E1805" s="9" t="str">
        <f t="shared" si="205"/>
        <v>2023-08-26</v>
      </c>
      <c r="F1805" s="10" t="s">
        <v>3248</v>
      </c>
      <c r="G1805" s="10" t="str">
        <f t="shared" si="204"/>
        <v>FAIR-D4_2023-08-26_14-33-45</v>
      </c>
      <c r="H1805" s="10">
        <v>44.034999999999997</v>
      </c>
      <c r="I1805" s="6">
        <v>78941275</v>
      </c>
      <c r="J1805" s="6" t="str">
        <f>IF(OR(COUNTIF(Monitoring!E:E, G1805) &gt; 0, COUNTIF(Monitoring!H:H, G1805) &gt; 0), "yes", "no")</f>
        <v>yes</v>
      </c>
      <c r="K1805" s="81" t="str">
        <f t="shared" si="206"/>
        <v>Z:\FAIR_Device_data\Experiment_AugSep_2023\Video_captures\FAIR-D4\Camera1\2023-08-26\FAIR-D4_2023-08-26_14-33-45.mp4</v>
      </c>
    </row>
    <row r="1806" spans="1:11" ht="14.25" customHeight="1" x14ac:dyDescent="0.25">
      <c r="A1806" s="5" t="str">
        <f t="shared" si="200"/>
        <v>FAIR-D4</v>
      </c>
      <c r="B1806" s="4">
        <f t="shared" si="201"/>
        <v>45164</v>
      </c>
      <c r="C1806" s="9">
        <f t="shared" si="202"/>
        <v>0.60854166666666665</v>
      </c>
      <c r="D1806" s="9">
        <f t="shared" si="203"/>
        <v>45164.608541666668</v>
      </c>
      <c r="E1806" s="9" t="str">
        <f t="shared" si="205"/>
        <v>2023-08-26</v>
      </c>
      <c r="F1806" s="10" t="s">
        <v>3249</v>
      </c>
      <c r="G1806" s="10" t="str">
        <f t="shared" si="204"/>
        <v>FAIR-D4_2023-08-26_14-36-18</v>
      </c>
      <c r="H1806" s="10">
        <v>10.816000000000001</v>
      </c>
      <c r="I1806" s="6">
        <v>17422821</v>
      </c>
      <c r="J1806" s="6" t="str">
        <f>IF(OR(COUNTIF(Monitoring!E:E, G1806) &gt; 0, COUNTIF(Monitoring!H:H, G1806) &gt; 0), "yes", "no")</f>
        <v>yes</v>
      </c>
      <c r="K1806" s="81" t="str">
        <f t="shared" si="206"/>
        <v>Z:\FAIR_Device_data\Experiment_AugSep_2023\Video_captures\FAIR-D4\Camera1\2023-08-26\FAIR-D4_2023-08-26_14-36-18.mp4</v>
      </c>
    </row>
    <row r="1807" spans="1:11" ht="14.25" customHeight="1" x14ac:dyDescent="0.25">
      <c r="A1807" s="5" t="str">
        <f t="shared" si="200"/>
        <v>FAIR-D4</v>
      </c>
      <c r="B1807" s="4">
        <f t="shared" si="201"/>
        <v>45164</v>
      </c>
      <c r="C1807" s="9">
        <f t="shared" si="202"/>
        <v>0.61300925925925931</v>
      </c>
      <c r="D1807" s="9">
        <f t="shared" si="203"/>
        <v>45164.613009259258</v>
      </c>
      <c r="E1807" s="9" t="str">
        <f t="shared" si="205"/>
        <v>2023-08-26</v>
      </c>
      <c r="F1807" s="10" t="s">
        <v>3250</v>
      </c>
      <c r="G1807" s="10" t="str">
        <f t="shared" si="204"/>
        <v>FAIR-D4_2023-08-26_14-42-44</v>
      </c>
      <c r="H1807" s="10">
        <v>15.724</v>
      </c>
      <c r="I1807" s="6">
        <v>26969405</v>
      </c>
      <c r="J1807" s="6" t="str">
        <f>IF(OR(COUNTIF(Monitoring!E:E, G1807) &gt; 0, COUNTIF(Monitoring!H:H, G1807) &gt; 0), "yes", "no")</f>
        <v>yes</v>
      </c>
      <c r="K1807" s="81" t="str">
        <f t="shared" si="206"/>
        <v>Z:\FAIR_Device_data\Experiment_AugSep_2023\Video_captures\FAIR-D4\Camera1\2023-08-26\FAIR-D4_2023-08-26_14-42-44.mp4</v>
      </c>
    </row>
    <row r="1808" spans="1:11" ht="14.25" customHeight="1" x14ac:dyDescent="0.25">
      <c r="A1808" s="5" t="str">
        <f t="shared" si="200"/>
        <v>FAIR-D4</v>
      </c>
      <c r="B1808" s="4">
        <f t="shared" si="201"/>
        <v>45164</v>
      </c>
      <c r="C1808" s="9">
        <f t="shared" si="202"/>
        <v>0.61438657407407404</v>
      </c>
      <c r="D1808" s="9">
        <f t="shared" si="203"/>
        <v>45164.614386574074</v>
      </c>
      <c r="E1808" s="9" t="str">
        <f t="shared" si="205"/>
        <v>2023-08-26</v>
      </c>
      <c r="F1808" s="10" t="s">
        <v>3251</v>
      </c>
      <c r="G1808" s="10" t="str">
        <f t="shared" si="204"/>
        <v>FAIR-D4_2023-08-26_14-44-43</v>
      </c>
      <c r="H1808" s="10">
        <v>11.54</v>
      </c>
      <c r="I1808" s="6">
        <v>17899810</v>
      </c>
      <c r="J1808" s="6" t="str">
        <f>IF(OR(COUNTIF(Monitoring!E:E, G1808) &gt; 0, COUNTIF(Monitoring!H:H, G1808) &gt; 0), "yes", "no")</f>
        <v>yes</v>
      </c>
      <c r="K1808" s="81" t="str">
        <f t="shared" si="206"/>
        <v>Z:\FAIR_Device_data\Experiment_AugSep_2023\Video_captures\FAIR-D4\Camera1\2023-08-26\FAIR-D4_2023-08-26_14-44-43.mp4</v>
      </c>
    </row>
    <row r="1809" spans="1:11" ht="14.25" customHeight="1" x14ac:dyDescent="0.25">
      <c r="A1809" s="5" t="str">
        <f t="shared" si="200"/>
        <v>FAIR-D4</v>
      </c>
      <c r="B1809" s="4">
        <f t="shared" si="201"/>
        <v>45164</v>
      </c>
      <c r="C1809" s="9">
        <f t="shared" si="202"/>
        <v>0.61807870370370366</v>
      </c>
      <c r="D1809" s="9">
        <f t="shared" si="203"/>
        <v>45164.618078703701</v>
      </c>
      <c r="E1809" s="9" t="str">
        <f t="shared" si="205"/>
        <v>2023-08-26</v>
      </c>
      <c r="F1809" s="10" t="s">
        <v>3252</v>
      </c>
      <c r="G1809" s="10" t="str">
        <f t="shared" si="204"/>
        <v>FAIR-D4_2023-08-26_14-50-02</v>
      </c>
      <c r="H1809" s="10">
        <v>10.888</v>
      </c>
      <c r="I1809" s="6">
        <v>17979419</v>
      </c>
      <c r="J1809" s="6" t="str">
        <f>IF(OR(COUNTIF(Monitoring!E:E, G1809) &gt; 0, COUNTIF(Monitoring!H:H, G1809) &gt; 0), "yes", "no")</f>
        <v>yes</v>
      </c>
      <c r="K1809" s="81" t="str">
        <f t="shared" si="206"/>
        <v>Z:\FAIR_Device_data\Experiment_AugSep_2023\Video_captures\FAIR-D4\Camera1\2023-08-26\FAIR-D4_2023-08-26_14-50-02.mp4</v>
      </c>
    </row>
    <row r="1810" spans="1:11" ht="14.25" customHeight="1" x14ac:dyDescent="0.25">
      <c r="A1810" s="5" t="str">
        <f t="shared" si="200"/>
        <v>FAIR-D4</v>
      </c>
      <c r="B1810" s="4">
        <f t="shared" si="201"/>
        <v>45164</v>
      </c>
      <c r="C1810" s="9">
        <f t="shared" si="202"/>
        <v>0.62195601851851856</v>
      </c>
      <c r="D1810" s="9">
        <f t="shared" si="203"/>
        <v>45164.62195601852</v>
      </c>
      <c r="E1810" s="9" t="str">
        <f t="shared" si="205"/>
        <v>2023-08-26</v>
      </c>
      <c r="F1810" s="10" t="s">
        <v>3253</v>
      </c>
      <c r="G1810" s="10" t="str">
        <f t="shared" si="204"/>
        <v>FAIR-D4_2023-08-26_14-55-37</v>
      </c>
      <c r="H1810" s="10">
        <v>10.935</v>
      </c>
      <c r="I1810" s="6">
        <v>17953769</v>
      </c>
      <c r="J1810" s="6" t="str">
        <f>IF(OR(COUNTIF(Monitoring!E:E, G1810) &gt; 0, COUNTIF(Monitoring!H:H, G1810) &gt; 0), "yes", "no")</f>
        <v>no</v>
      </c>
      <c r="K1810" s="81" t="str">
        <f t="shared" si="206"/>
        <v>Z:\FAIR_Device_data\Experiment_AugSep_2023\Video_captures\FAIR-D4\Camera1\2023-08-26\FAIR-D4_2023-08-26_14-55-37.mp4</v>
      </c>
    </row>
    <row r="1811" spans="1:11" ht="14.25" customHeight="1" x14ac:dyDescent="0.25">
      <c r="A1811" s="5" t="str">
        <f t="shared" si="200"/>
        <v>FAIR-D4</v>
      </c>
      <c r="B1811" s="4">
        <f t="shared" si="201"/>
        <v>45164</v>
      </c>
      <c r="C1811" s="9">
        <f t="shared" si="202"/>
        <v>0.62362268518518515</v>
      </c>
      <c r="D1811" s="9">
        <f t="shared" si="203"/>
        <v>45164.623622685183</v>
      </c>
      <c r="E1811" s="9" t="str">
        <f t="shared" si="205"/>
        <v>2023-08-26</v>
      </c>
      <c r="F1811" s="10" t="s">
        <v>3254</v>
      </c>
      <c r="G1811" s="10" t="str">
        <f t="shared" si="204"/>
        <v>FAIR-D4_2023-08-26_14-58-01</v>
      </c>
      <c r="H1811" s="10">
        <v>11.991</v>
      </c>
      <c r="I1811" s="6">
        <v>20075675</v>
      </c>
      <c r="J1811" s="6" t="str">
        <f>IF(OR(COUNTIF(Monitoring!E:E, G1811) &gt; 0, COUNTIF(Monitoring!H:H, G1811) &gt; 0), "yes", "no")</f>
        <v>no</v>
      </c>
      <c r="K1811" s="81" t="str">
        <f t="shared" si="206"/>
        <v>Z:\FAIR_Device_data\Experiment_AugSep_2023\Video_captures\FAIR-D4\Camera1\2023-08-26\FAIR-D4_2023-08-26_14-58-01.mp4</v>
      </c>
    </row>
    <row r="1812" spans="1:11" ht="14.25" customHeight="1" x14ac:dyDescent="0.25">
      <c r="A1812" s="5" t="str">
        <f t="shared" si="200"/>
        <v>FAIR-D4</v>
      </c>
      <c r="B1812" s="4">
        <f t="shared" si="201"/>
        <v>45164</v>
      </c>
      <c r="C1812" s="9">
        <f t="shared" si="202"/>
        <v>0.62427083333333333</v>
      </c>
      <c r="D1812" s="9">
        <f t="shared" si="203"/>
        <v>45164.62427083333</v>
      </c>
      <c r="E1812" s="9" t="str">
        <f t="shared" si="205"/>
        <v>2023-08-26</v>
      </c>
      <c r="F1812" s="10" t="s">
        <v>3255</v>
      </c>
      <c r="G1812" s="10" t="str">
        <f t="shared" si="204"/>
        <v>FAIR-D4_2023-08-26_14-58-57</v>
      </c>
      <c r="H1812" s="10">
        <v>64.292000000000002</v>
      </c>
      <c r="I1812" s="6">
        <v>119867796</v>
      </c>
      <c r="J1812" s="6" t="str">
        <f>IF(OR(COUNTIF(Monitoring!E:E, G1812) &gt; 0, COUNTIF(Monitoring!H:H, G1812) &gt; 0), "yes", "no")</f>
        <v>yes</v>
      </c>
      <c r="K1812" s="81" t="str">
        <f t="shared" si="206"/>
        <v>Z:\FAIR_Device_data\Experiment_AugSep_2023\Video_captures\FAIR-D4\Camera1\2023-08-26\FAIR-D4_2023-08-26_14-58-57.mp4</v>
      </c>
    </row>
    <row r="1813" spans="1:11" ht="14.25" customHeight="1" x14ac:dyDescent="0.25">
      <c r="A1813" s="5" t="str">
        <f t="shared" si="200"/>
        <v>FAIR-D4</v>
      </c>
      <c r="B1813" s="4">
        <f t="shared" si="201"/>
        <v>45164</v>
      </c>
      <c r="C1813" s="9">
        <f t="shared" si="202"/>
        <v>0.62567129629629625</v>
      </c>
      <c r="D1813" s="9">
        <f t="shared" si="203"/>
        <v>45164.625671296293</v>
      </c>
      <c r="E1813" s="9" t="str">
        <f t="shared" si="205"/>
        <v>2023-08-26</v>
      </c>
      <c r="F1813" s="10" t="s">
        <v>3256</v>
      </c>
      <c r="G1813" s="10" t="str">
        <f t="shared" si="204"/>
        <v>FAIR-D4_2023-08-26_15-00-58</v>
      </c>
      <c r="H1813" s="10">
        <v>190.52500000000001</v>
      </c>
      <c r="I1813" s="6">
        <v>348234491</v>
      </c>
      <c r="J1813" s="6" t="str">
        <f>IF(OR(COUNTIF(Monitoring!E:E, G1813) &gt; 0, COUNTIF(Monitoring!H:H, G1813) &gt; 0), "yes", "no")</f>
        <v>yes</v>
      </c>
      <c r="K1813" s="81" t="str">
        <f t="shared" si="206"/>
        <v>Z:\FAIR_Device_data\Experiment_AugSep_2023\Video_captures\FAIR-D4\Camera1\2023-08-26\FAIR-D4_2023-08-26_15-00-58.mp4</v>
      </c>
    </row>
    <row r="1814" spans="1:11" ht="14.25" customHeight="1" x14ac:dyDescent="0.25">
      <c r="A1814" s="5" t="str">
        <f t="shared" si="200"/>
        <v>FAIR-D4</v>
      </c>
      <c r="B1814" s="4">
        <f t="shared" si="201"/>
        <v>45164</v>
      </c>
      <c r="C1814" s="9">
        <f t="shared" si="202"/>
        <v>0.64128472222222221</v>
      </c>
      <c r="D1814" s="9">
        <f t="shared" si="203"/>
        <v>45164.641284722224</v>
      </c>
      <c r="E1814" s="9" t="str">
        <f t="shared" si="205"/>
        <v>2023-08-26</v>
      </c>
      <c r="F1814" s="10" t="s">
        <v>3257</v>
      </c>
      <c r="G1814" s="10" t="str">
        <f t="shared" si="204"/>
        <v>FAIR-D4_2023-08-26_15-23-27</v>
      </c>
      <c r="H1814" s="10">
        <v>40.252000000000002</v>
      </c>
      <c r="I1814" s="6">
        <v>73492995</v>
      </c>
      <c r="J1814" s="6" t="str">
        <f>IF(OR(COUNTIF(Monitoring!E:E, G1814) &gt; 0, COUNTIF(Monitoring!H:H, G1814) &gt; 0), "yes", "no")</f>
        <v>yes</v>
      </c>
      <c r="K1814" s="81" t="str">
        <f t="shared" si="206"/>
        <v>Z:\FAIR_Device_data\Experiment_AugSep_2023\Video_captures\FAIR-D4\Camera1\2023-08-26\FAIR-D4_2023-08-26_15-23-27.mp4</v>
      </c>
    </row>
    <row r="1815" spans="1:11" ht="14.25" customHeight="1" x14ac:dyDescent="0.25">
      <c r="A1815" s="5" t="str">
        <f t="shared" si="200"/>
        <v>FAIR-D4</v>
      </c>
      <c r="B1815" s="4">
        <f t="shared" si="201"/>
        <v>45164</v>
      </c>
      <c r="C1815" s="9">
        <f t="shared" si="202"/>
        <v>0.64357638888888891</v>
      </c>
      <c r="D1815" s="9">
        <f t="shared" si="203"/>
        <v>45164.643576388888</v>
      </c>
      <c r="E1815" s="9" t="str">
        <f t="shared" si="205"/>
        <v>2023-08-26</v>
      </c>
      <c r="F1815" s="10" t="s">
        <v>3258</v>
      </c>
      <c r="G1815" s="10" t="str">
        <f t="shared" si="204"/>
        <v>FAIR-D4_2023-08-26_15-26-45</v>
      </c>
      <c r="H1815" s="10">
        <v>14.672000000000001</v>
      </c>
      <c r="I1815" s="6">
        <v>25715928</v>
      </c>
      <c r="J1815" s="6" t="str">
        <f>IF(OR(COUNTIF(Monitoring!E:E, G1815) &gt; 0, COUNTIF(Monitoring!H:H, G1815) &gt; 0), "yes", "no")</f>
        <v>yes</v>
      </c>
      <c r="K1815" s="81" t="str">
        <f t="shared" si="206"/>
        <v>Z:\FAIR_Device_data\Experiment_AugSep_2023\Video_captures\FAIR-D4\Camera1\2023-08-26\FAIR-D4_2023-08-26_15-26-45.mp4</v>
      </c>
    </row>
    <row r="1816" spans="1:11" ht="14.25" customHeight="1" x14ac:dyDescent="0.25">
      <c r="A1816" s="5" t="str">
        <f t="shared" si="200"/>
        <v>FAIR-D4</v>
      </c>
      <c r="B1816" s="4">
        <f t="shared" si="201"/>
        <v>45164</v>
      </c>
      <c r="C1816" s="9">
        <f t="shared" si="202"/>
        <v>0.64774305555555556</v>
      </c>
      <c r="D1816" s="9">
        <f t="shared" si="203"/>
        <v>45164.647743055553</v>
      </c>
      <c r="E1816" s="9" t="str">
        <f t="shared" si="205"/>
        <v>2023-08-26</v>
      </c>
      <c r="F1816" s="10" t="s">
        <v>3259</v>
      </c>
      <c r="G1816" s="10" t="str">
        <f t="shared" si="204"/>
        <v>FAIR-D4_2023-08-26_15-32-45</v>
      </c>
      <c r="H1816" s="10">
        <v>26.099</v>
      </c>
      <c r="I1816" s="6">
        <v>45310404</v>
      </c>
      <c r="J1816" s="6" t="str">
        <f>IF(OR(COUNTIF(Monitoring!E:E, G1816) &gt; 0, COUNTIF(Monitoring!H:H, G1816) &gt; 0), "yes", "no")</f>
        <v>yes</v>
      </c>
      <c r="K1816" s="81" t="str">
        <f t="shared" si="206"/>
        <v>Z:\FAIR_Device_data\Experiment_AugSep_2023\Video_captures\FAIR-D4\Camera1\2023-08-26\FAIR-D4_2023-08-26_15-32-45.mp4</v>
      </c>
    </row>
    <row r="1817" spans="1:11" ht="14.25" customHeight="1" x14ac:dyDescent="0.25">
      <c r="A1817" s="5" t="str">
        <f t="shared" si="200"/>
        <v>FAIR-D4</v>
      </c>
      <c r="B1817" s="4">
        <f t="shared" si="201"/>
        <v>45164</v>
      </c>
      <c r="C1817" s="9">
        <f t="shared" si="202"/>
        <v>0.6525347222222222</v>
      </c>
      <c r="D1817" s="9">
        <f t="shared" si="203"/>
        <v>45164.65253472222</v>
      </c>
      <c r="E1817" s="9" t="str">
        <f t="shared" si="205"/>
        <v>2023-08-26</v>
      </c>
      <c r="F1817" s="10" t="s">
        <v>3260</v>
      </c>
      <c r="G1817" s="10" t="str">
        <f t="shared" si="204"/>
        <v>FAIR-D4_2023-08-26_15-39-39</v>
      </c>
      <c r="H1817" s="10">
        <v>68.721999999999994</v>
      </c>
      <c r="I1817" s="6">
        <v>127904603</v>
      </c>
      <c r="J1817" s="6" t="str">
        <f>IF(OR(COUNTIF(Monitoring!E:E, G1817) &gt; 0, COUNTIF(Monitoring!H:H, G1817) &gt; 0), "yes", "no")</f>
        <v>yes</v>
      </c>
      <c r="K1817" s="81" t="str">
        <f t="shared" si="206"/>
        <v>Z:\FAIR_Device_data\Experiment_AugSep_2023\Video_captures\FAIR-D4\Camera1\2023-08-26\FAIR-D4_2023-08-26_15-39-39.mp4</v>
      </c>
    </row>
    <row r="1818" spans="1:11" ht="14.25" customHeight="1" x14ac:dyDescent="0.25">
      <c r="A1818" s="5" t="str">
        <f t="shared" si="200"/>
        <v>FAIR-D4</v>
      </c>
      <c r="B1818" s="4">
        <f t="shared" si="201"/>
        <v>45164</v>
      </c>
      <c r="C1818" s="9">
        <f t="shared" si="202"/>
        <v>0.65399305555555554</v>
      </c>
      <c r="D1818" s="9">
        <f t="shared" si="203"/>
        <v>45164.653993055559</v>
      </c>
      <c r="E1818" s="9" t="str">
        <f t="shared" si="205"/>
        <v>2023-08-26</v>
      </c>
      <c r="F1818" s="10" t="s">
        <v>3261</v>
      </c>
      <c r="G1818" s="10" t="str">
        <f t="shared" si="204"/>
        <v>FAIR-D4_2023-08-26_15-41-45</v>
      </c>
      <c r="H1818" s="10">
        <v>58.984000000000002</v>
      </c>
      <c r="I1818" s="6">
        <v>108123381</v>
      </c>
      <c r="J1818" s="6" t="str">
        <f>IF(OR(COUNTIF(Monitoring!E:E, G1818) &gt; 0, COUNTIF(Monitoring!H:H, G1818) &gt; 0), "yes", "no")</f>
        <v>yes</v>
      </c>
      <c r="K1818" s="81" t="str">
        <f t="shared" si="206"/>
        <v>Z:\FAIR_Device_data\Experiment_AugSep_2023\Video_captures\FAIR-D4\Camera1\2023-08-26\FAIR-D4_2023-08-26_15-41-45.mp4</v>
      </c>
    </row>
    <row r="1819" spans="1:11" ht="14.25" customHeight="1" x14ac:dyDescent="0.25">
      <c r="A1819" s="5" t="str">
        <f t="shared" si="200"/>
        <v>FAIR-D4</v>
      </c>
      <c r="B1819" s="4">
        <f t="shared" si="201"/>
        <v>45164</v>
      </c>
      <c r="C1819" s="9">
        <f t="shared" si="202"/>
        <v>0.65523148148148147</v>
      </c>
      <c r="D1819" s="9">
        <f t="shared" si="203"/>
        <v>45164.655231481483</v>
      </c>
      <c r="E1819" s="9" t="str">
        <f t="shared" si="205"/>
        <v>2023-08-26</v>
      </c>
      <c r="F1819" s="10" t="s">
        <v>3262</v>
      </c>
      <c r="G1819" s="10" t="str">
        <f t="shared" si="204"/>
        <v>FAIR-D4_2023-08-26_15-43-32</v>
      </c>
      <c r="H1819" s="10">
        <v>24.715</v>
      </c>
      <c r="I1819" s="6">
        <v>45998058</v>
      </c>
      <c r="J1819" s="6" t="str">
        <f>IF(OR(COUNTIF(Monitoring!E:E, G1819) &gt; 0, COUNTIF(Monitoring!H:H, G1819) &gt; 0), "yes", "no")</f>
        <v>yes</v>
      </c>
      <c r="K1819" s="81" t="str">
        <f t="shared" si="206"/>
        <v>Z:\FAIR_Device_data\Experiment_AugSep_2023\Video_captures\FAIR-D4\Camera1\2023-08-26\FAIR-D4_2023-08-26_15-43-32.mp4</v>
      </c>
    </row>
    <row r="1820" spans="1:11" ht="14.25" customHeight="1" x14ac:dyDescent="0.25">
      <c r="A1820" s="5" t="str">
        <f t="shared" si="200"/>
        <v>FAIR-D4</v>
      </c>
      <c r="B1820" s="4">
        <f t="shared" si="201"/>
        <v>45164</v>
      </c>
      <c r="C1820" s="9">
        <f t="shared" si="202"/>
        <v>0.66620370370370374</v>
      </c>
      <c r="D1820" s="9">
        <f t="shared" si="203"/>
        <v>45164.666203703702</v>
      </c>
      <c r="E1820" s="9" t="str">
        <f t="shared" si="205"/>
        <v>2023-08-26</v>
      </c>
      <c r="F1820" s="10" t="s">
        <v>3263</v>
      </c>
      <c r="G1820" s="10" t="str">
        <f t="shared" si="204"/>
        <v>FAIR-D4_2023-08-26_15-59-20</v>
      </c>
      <c r="H1820" s="10">
        <v>52.985999999999997</v>
      </c>
      <c r="I1820" s="6">
        <v>99157986</v>
      </c>
      <c r="J1820" s="6" t="str">
        <f>IF(OR(COUNTIF(Monitoring!E:E, G1820) &gt; 0, COUNTIF(Monitoring!H:H, G1820) &gt; 0), "yes", "no")</f>
        <v>no</v>
      </c>
      <c r="K1820" s="81" t="str">
        <f t="shared" si="206"/>
        <v>Z:\FAIR_Device_data\Experiment_AugSep_2023\Video_captures\FAIR-D4\Camera1\2023-08-26\FAIR-D4_2023-08-26_15-59-20.mp4</v>
      </c>
    </row>
    <row r="1821" spans="1:11" ht="14.25" customHeight="1" x14ac:dyDescent="0.25">
      <c r="A1821" s="5" t="str">
        <f t="shared" si="200"/>
        <v>FAIR-D4</v>
      </c>
      <c r="B1821" s="4">
        <f t="shared" si="201"/>
        <v>45164</v>
      </c>
      <c r="C1821" s="9">
        <f t="shared" si="202"/>
        <v>0.6676157407407407</v>
      </c>
      <c r="D1821" s="9">
        <f t="shared" si="203"/>
        <v>45164.667615740742</v>
      </c>
      <c r="E1821" s="9" t="str">
        <f t="shared" si="205"/>
        <v>2023-08-26</v>
      </c>
      <c r="F1821" s="10" t="s">
        <v>3264</v>
      </c>
      <c r="G1821" s="10" t="str">
        <f t="shared" si="204"/>
        <v>FAIR-D4_2023-08-26_16-01-22</v>
      </c>
      <c r="H1821" s="10">
        <v>12.968</v>
      </c>
      <c r="I1821" s="6">
        <v>22551909</v>
      </c>
      <c r="J1821" s="6" t="str">
        <f>IF(OR(COUNTIF(Monitoring!E:E, G1821) &gt; 0, COUNTIF(Monitoring!H:H, G1821) &gt; 0), "yes", "no")</f>
        <v>no</v>
      </c>
      <c r="K1821" s="81" t="str">
        <f t="shared" si="206"/>
        <v>Z:\FAIR_Device_data\Experiment_AugSep_2023\Video_captures\FAIR-D4\Camera1\2023-08-26\FAIR-D4_2023-08-26_16-01-22.mp4</v>
      </c>
    </row>
    <row r="1822" spans="1:11" ht="14.25" customHeight="1" x14ac:dyDescent="0.25">
      <c r="A1822" s="5" t="str">
        <f t="shared" si="200"/>
        <v>FAIR-D4</v>
      </c>
      <c r="B1822" s="4">
        <f t="shared" si="201"/>
        <v>45164</v>
      </c>
      <c r="C1822" s="9">
        <f t="shared" si="202"/>
        <v>0.67450231481481482</v>
      </c>
      <c r="D1822" s="9">
        <f t="shared" si="203"/>
        <v>45164.674502314818</v>
      </c>
      <c r="E1822" s="9" t="str">
        <f t="shared" si="205"/>
        <v>2023-08-26</v>
      </c>
      <c r="F1822" s="10" t="s">
        <v>3265</v>
      </c>
      <c r="G1822" s="10" t="str">
        <f t="shared" si="204"/>
        <v>FAIR-D4_2023-08-26_16-11-17</v>
      </c>
      <c r="H1822" s="10">
        <v>109.666</v>
      </c>
      <c r="I1822" s="6">
        <v>199513982</v>
      </c>
      <c r="J1822" s="6" t="str">
        <f>IF(OR(COUNTIF(Monitoring!E:E, G1822) &gt; 0, COUNTIF(Monitoring!H:H, G1822) &gt; 0), "yes", "no")</f>
        <v>no</v>
      </c>
      <c r="K1822" s="81" t="str">
        <f t="shared" si="206"/>
        <v>Z:\FAIR_Device_data\Experiment_AugSep_2023\Video_captures\FAIR-D4\Camera1\2023-08-26\FAIR-D4_2023-08-26_16-11-17.mp4</v>
      </c>
    </row>
    <row r="1823" spans="1:11" ht="14.25" customHeight="1" x14ac:dyDescent="0.25">
      <c r="A1823" s="5" t="str">
        <f t="shared" si="200"/>
        <v>FAIR-D4</v>
      </c>
      <c r="B1823" s="4">
        <f t="shared" si="201"/>
        <v>45164</v>
      </c>
      <c r="C1823" s="9">
        <f t="shared" si="202"/>
        <v>0.67704861111111114</v>
      </c>
      <c r="D1823" s="9">
        <f t="shared" si="203"/>
        <v>45164.677048611113</v>
      </c>
      <c r="E1823" s="9" t="str">
        <f t="shared" si="205"/>
        <v>2023-08-26</v>
      </c>
      <c r="F1823" s="10" t="s">
        <v>3266</v>
      </c>
      <c r="G1823" s="10" t="str">
        <f t="shared" si="204"/>
        <v>FAIR-D4_2023-08-26_16-14-57</v>
      </c>
      <c r="H1823" s="10">
        <v>13.564</v>
      </c>
      <c r="I1823" s="6">
        <v>23739968</v>
      </c>
      <c r="J1823" s="6" t="str">
        <f>IF(OR(COUNTIF(Monitoring!E:E, G1823) &gt; 0, COUNTIF(Monitoring!H:H, G1823) &gt; 0), "yes", "no")</f>
        <v>no</v>
      </c>
      <c r="K1823" s="81" t="str">
        <f t="shared" si="206"/>
        <v>Z:\FAIR_Device_data\Experiment_AugSep_2023\Video_captures\FAIR-D4\Camera1\2023-08-26\FAIR-D4_2023-08-26_16-14-57.mp4</v>
      </c>
    </row>
    <row r="1824" spans="1:11" ht="14.25" customHeight="1" x14ac:dyDescent="0.25">
      <c r="A1824" s="5" t="str">
        <f t="shared" si="200"/>
        <v>FAIR-D4</v>
      </c>
      <c r="B1824" s="4">
        <f t="shared" si="201"/>
        <v>45164</v>
      </c>
      <c r="C1824" s="9">
        <f t="shared" si="202"/>
        <v>0.68618055555555557</v>
      </c>
      <c r="D1824" s="9">
        <f t="shared" si="203"/>
        <v>45164.686180555553</v>
      </c>
      <c r="E1824" s="9" t="str">
        <f t="shared" si="205"/>
        <v>2023-08-26</v>
      </c>
      <c r="F1824" s="10" t="s">
        <v>3267</v>
      </c>
      <c r="G1824" s="10" t="str">
        <f t="shared" si="204"/>
        <v>FAIR-D4_2023-08-26_16-28-06</v>
      </c>
      <c r="H1824" s="10">
        <v>17.661000000000001</v>
      </c>
      <c r="I1824" s="6">
        <v>32149852</v>
      </c>
      <c r="J1824" s="6" t="str">
        <f>IF(OR(COUNTIF(Monitoring!E:E, G1824) &gt; 0, COUNTIF(Monitoring!H:H, G1824) &gt; 0), "yes", "no")</f>
        <v>yes</v>
      </c>
      <c r="K1824" s="81" t="str">
        <f t="shared" si="206"/>
        <v>Z:\FAIR_Device_data\Experiment_AugSep_2023\Video_captures\FAIR-D4\Camera1\2023-08-26\FAIR-D4_2023-08-26_16-28-06.mp4</v>
      </c>
    </row>
    <row r="1825" spans="1:11" ht="14.25" customHeight="1" x14ac:dyDescent="0.25">
      <c r="A1825" s="5" t="str">
        <f t="shared" si="200"/>
        <v>FAIR-D4</v>
      </c>
      <c r="B1825" s="4">
        <f t="shared" si="201"/>
        <v>45164</v>
      </c>
      <c r="C1825" s="9">
        <f t="shared" si="202"/>
        <v>0.68678240740740737</v>
      </c>
      <c r="D1825" s="9">
        <f t="shared" si="203"/>
        <v>45164.686782407407</v>
      </c>
      <c r="E1825" s="9" t="str">
        <f t="shared" si="205"/>
        <v>2023-08-26</v>
      </c>
      <c r="F1825" s="10" t="s">
        <v>3268</v>
      </c>
      <c r="G1825" s="10" t="str">
        <f t="shared" si="204"/>
        <v>FAIR-D4_2023-08-26_16-28-58</v>
      </c>
      <c r="H1825" s="10">
        <v>76.253</v>
      </c>
      <c r="I1825" s="6">
        <v>133590882</v>
      </c>
      <c r="J1825" s="6" t="str">
        <f>IF(OR(COUNTIF(Monitoring!E:E, G1825) &gt; 0, COUNTIF(Monitoring!H:H, G1825) &gt; 0), "yes", "no")</f>
        <v>no</v>
      </c>
      <c r="K1825" s="81" t="str">
        <f t="shared" si="206"/>
        <v>Z:\FAIR_Device_data\Experiment_AugSep_2023\Video_captures\FAIR-D4\Camera1\2023-08-26\FAIR-D4_2023-08-26_16-28-58.mp4</v>
      </c>
    </row>
    <row r="1826" spans="1:11" ht="14.25" customHeight="1" x14ac:dyDescent="0.25">
      <c r="A1826" s="5" t="str">
        <f t="shared" si="200"/>
        <v>FAIR-D4</v>
      </c>
      <c r="B1826" s="4">
        <f t="shared" si="201"/>
        <v>45164</v>
      </c>
      <c r="C1826" s="9">
        <f t="shared" si="202"/>
        <v>0.68868055555555552</v>
      </c>
      <c r="D1826" s="9">
        <f t="shared" si="203"/>
        <v>45164.688680555555</v>
      </c>
      <c r="E1826" s="9" t="str">
        <f t="shared" si="205"/>
        <v>2023-08-26</v>
      </c>
      <c r="F1826" s="10" t="s">
        <v>3269</v>
      </c>
      <c r="G1826" s="10" t="str">
        <f t="shared" si="204"/>
        <v>FAIR-D4_2023-08-26_16-31-42</v>
      </c>
      <c r="H1826" s="10">
        <v>18.989999999999998</v>
      </c>
      <c r="I1826" s="6">
        <v>33455799</v>
      </c>
      <c r="J1826" s="6" t="str">
        <f>IF(OR(COUNTIF(Monitoring!E:E, G1826) &gt; 0, COUNTIF(Monitoring!H:H, G1826) &gt; 0), "yes", "no")</f>
        <v>no</v>
      </c>
      <c r="K1826" s="81" t="str">
        <f t="shared" si="206"/>
        <v>Z:\FAIR_Device_data\Experiment_AugSep_2023\Video_captures\FAIR-D4\Camera1\2023-08-26\FAIR-D4_2023-08-26_16-31-42.mp4</v>
      </c>
    </row>
    <row r="1827" spans="1:11" ht="14.25" customHeight="1" x14ac:dyDescent="0.25">
      <c r="A1827" s="5" t="str">
        <f t="shared" si="200"/>
        <v>FAIR-D4</v>
      </c>
      <c r="B1827" s="4">
        <f t="shared" si="201"/>
        <v>45164</v>
      </c>
      <c r="C1827" s="9">
        <f t="shared" si="202"/>
        <v>0.68974537037037043</v>
      </c>
      <c r="D1827" s="9">
        <f t="shared" si="203"/>
        <v>45164.689745370371</v>
      </c>
      <c r="E1827" s="9" t="str">
        <f t="shared" si="205"/>
        <v>2023-08-26</v>
      </c>
      <c r="F1827" s="10" t="s">
        <v>3270</v>
      </c>
      <c r="G1827" s="10" t="str">
        <f t="shared" si="204"/>
        <v>FAIR-D4_2023-08-26_16-33-14</v>
      </c>
      <c r="H1827" s="10">
        <v>17.998999999999999</v>
      </c>
      <c r="I1827" s="6">
        <v>31905942</v>
      </c>
      <c r="J1827" s="6" t="str">
        <f>IF(OR(COUNTIF(Monitoring!E:E, G1827) &gt; 0, COUNTIF(Monitoring!H:H, G1827) &gt; 0), "yes", "no")</f>
        <v>no</v>
      </c>
      <c r="K1827" s="81" t="str">
        <f t="shared" si="206"/>
        <v>Z:\FAIR_Device_data\Experiment_AugSep_2023\Video_captures\FAIR-D4\Camera1\2023-08-26\FAIR-D4_2023-08-26_16-33-14.mp4</v>
      </c>
    </row>
    <row r="1828" spans="1:11" ht="14.25" customHeight="1" x14ac:dyDescent="0.25">
      <c r="A1828" s="5" t="str">
        <f t="shared" si="200"/>
        <v>FAIR-D4</v>
      </c>
      <c r="B1828" s="4">
        <f t="shared" si="201"/>
        <v>45164</v>
      </c>
      <c r="C1828" s="9">
        <f t="shared" si="202"/>
        <v>0.69026620370370373</v>
      </c>
      <c r="D1828" s="9">
        <f t="shared" si="203"/>
        <v>45164.690266203703</v>
      </c>
      <c r="E1828" s="9" t="str">
        <f t="shared" si="205"/>
        <v>2023-08-26</v>
      </c>
      <c r="F1828" s="10" t="s">
        <v>3271</v>
      </c>
      <c r="G1828" s="10" t="str">
        <f t="shared" si="204"/>
        <v>FAIR-D4_2023-08-26_16-33-59</v>
      </c>
      <c r="H1828" s="10">
        <v>18.763000000000002</v>
      </c>
      <c r="I1828" s="6">
        <v>31075716</v>
      </c>
      <c r="J1828" s="6" t="str">
        <f>IF(OR(COUNTIF(Monitoring!E:E, G1828) &gt; 0, COUNTIF(Monitoring!H:H, G1828) &gt; 0), "yes", "no")</f>
        <v>no</v>
      </c>
      <c r="K1828" s="81" t="str">
        <f t="shared" si="206"/>
        <v>Z:\FAIR_Device_data\Experiment_AugSep_2023\Video_captures\FAIR-D4\Camera1\2023-08-26\FAIR-D4_2023-08-26_16-33-59.mp4</v>
      </c>
    </row>
    <row r="1829" spans="1:11" ht="14.25" customHeight="1" x14ac:dyDescent="0.25">
      <c r="A1829" s="5" t="str">
        <f t="shared" si="200"/>
        <v>FAIR-D4</v>
      </c>
      <c r="B1829" s="4">
        <f t="shared" si="201"/>
        <v>45164</v>
      </c>
      <c r="C1829" s="9">
        <f t="shared" si="202"/>
        <v>0.69097222222222221</v>
      </c>
      <c r="D1829" s="9">
        <f t="shared" si="203"/>
        <v>45164.690972222219</v>
      </c>
      <c r="E1829" s="9" t="str">
        <f t="shared" si="205"/>
        <v>2023-08-26</v>
      </c>
      <c r="F1829" s="10" t="s">
        <v>3272</v>
      </c>
      <c r="G1829" s="10" t="str">
        <f t="shared" si="204"/>
        <v>FAIR-D4_2023-08-26_16-35-00</v>
      </c>
      <c r="H1829" s="10">
        <v>34.115000000000002</v>
      </c>
      <c r="I1829" s="6">
        <v>59170140</v>
      </c>
      <c r="J1829" s="6" t="str">
        <f>IF(OR(COUNTIF(Monitoring!E:E, G1829) &gt; 0, COUNTIF(Monitoring!H:H, G1829) &gt; 0), "yes", "no")</f>
        <v>yes</v>
      </c>
      <c r="K1829" s="81" t="str">
        <f t="shared" si="206"/>
        <v>Z:\FAIR_Device_data\Experiment_AugSep_2023\Video_captures\FAIR-D4\Camera1\2023-08-26\FAIR-D4_2023-08-26_16-35-00.mp4</v>
      </c>
    </row>
    <row r="1830" spans="1:11" ht="14.25" customHeight="1" x14ac:dyDescent="0.25">
      <c r="A1830" s="5" t="str">
        <f t="shared" si="200"/>
        <v>FAIR-D4</v>
      </c>
      <c r="B1830" s="4">
        <f t="shared" si="201"/>
        <v>45164</v>
      </c>
      <c r="C1830" s="9">
        <f t="shared" si="202"/>
        <v>0.69767361111111115</v>
      </c>
      <c r="D1830" s="9">
        <f t="shared" si="203"/>
        <v>45164.69767361111</v>
      </c>
      <c r="E1830" s="9" t="str">
        <f t="shared" si="205"/>
        <v>2023-08-26</v>
      </c>
      <c r="F1830" s="10" t="s">
        <v>3273</v>
      </c>
      <c r="G1830" s="10" t="str">
        <f t="shared" si="204"/>
        <v>FAIR-D4_2023-08-26_16-44-39</v>
      </c>
      <c r="H1830" s="10">
        <v>23.992999999999999</v>
      </c>
      <c r="I1830" s="6">
        <v>43228816</v>
      </c>
      <c r="J1830" s="6" t="str">
        <f>IF(OR(COUNTIF(Monitoring!E:E, G1830) &gt; 0, COUNTIF(Monitoring!H:H, G1830) &gt; 0), "yes", "no")</f>
        <v>no</v>
      </c>
      <c r="K1830" s="81" t="str">
        <f t="shared" si="206"/>
        <v>Z:\FAIR_Device_data\Experiment_AugSep_2023\Video_captures\FAIR-D4\Camera1\2023-08-26\FAIR-D4_2023-08-26_16-44-39.mp4</v>
      </c>
    </row>
    <row r="1831" spans="1:11" ht="14.25" customHeight="1" x14ac:dyDescent="0.25">
      <c r="A1831" s="5" t="str">
        <f t="shared" si="200"/>
        <v>FAIR-D4</v>
      </c>
      <c r="B1831" s="4">
        <f t="shared" si="201"/>
        <v>45164</v>
      </c>
      <c r="C1831" s="9">
        <f t="shared" si="202"/>
        <v>0.69929398148148147</v>
      </c>
      <c r="D1831" s="9">
        <f t="shared" si="203"/>
        <v>45164.699293981481</v>
      </c>
      <c r="E1831" s="9" t="str">
        <f t="shared" si="205"/>
        <v>2023-08-26</v>
      </c>
      <c r="F1831" s="10" t="s">
        <v>3274</v>
      </c>
      <c r="G1831" s="10" t="str">
        <f t="shared" si="204"/>
        <v>FAIR-D4_2023-08-26_16-46-59</v>
      </c>
      <c r="H1831" s="10">
        <v>20.16</v>
      </c>
      <c r="I1831" s="6">
        <v>37153216</v>
      </c>
      <c r="J1831" s="6" t="str">
        <f>IF(OR(COUNTIF(Monitoring!E:E, G1831) &gt; 0, COUNTIF(Monitoring!H:H, G1831) &gt; 0), "yes", "no")</f>
        <v>yes</v>
      </c>
      <c r="K1831" s="81" t="str">
        <f t="shared" si="206"/>
        <v>Z:\FAIR_Device_data\Experiment_AugSep_2023\Video_captures\FAIR-D4\Camera1\2023-08-26\FAIR-D4_2023-08-26_16-46-59.mp4</v>
      </c>
    </row>
    <row r="1832" spans="1:11" ht="14.25" customHeight="1" x14ac:dyDescent="0.25">
      <c r="A1832" s="5" t="str">
        <f t="shared" si="200"/>
        <v>FAIR-D4</v>
      </c>
      <c r="B1832" s="4">
        <f t="shared" si="201"/>
        <v>45164</v>
      </c>
      <c r="C1832" s="9">
        <f t="shared" si="202"/>
        <v>0.70218749999999996</v>
      </c>
      <c r="D1832" s="9">
        <f t="shared" si="203"/>
        <v>45164.702187499999</v>
      </c>
      <c r="E1832" s="9" t="str">
        <f t="shared" si="205"/>
        <v>2023-08-26</v>
      </c>
      <c r="F1832" s="10" t="s">
        <v>3275</v>
      </c>
      <c r="G1832" s="10" t="str">
        <f t="shared" si="204"/>
        <v>FAIR-D4_2023-08-26_16-51-09</v>
      </c>
      <c r="H1832" s="10">
        <v>56.194000000000003</v>
      </c>
      <c r="I1832" s="6">
        <v>105367921</v>
      </c>
      <c r="J1832" s="6" t="str">
        <f>IF(OR(COUNTIF(Monitoring!E:E, G1832) &gt; 0, COUNTIF(Monitoring!H:H, G1832) &gt; 0), "yes", "no")</f>
        <v>no</v>
      </c>
      <c r="K1832" s="81" t="str">
        <f t="shared" si="206"/>
        <v>Z:\FAIR_Device_data\Experiment_AugSep_2023\Video_captures\FAIR-D4\Camera1\2023-08-26\FAIR-D4_2023-08-26_16-51-09.mp4</v>
      </c>
    </row>
    <row r="1833" spans="1:11" ht="14.25" customHeight="1" x14ac:dyDescent="0.25">
      <c r="A1833" s="5" t="str">
        <f t="shared" si="200"/>
        <v>FAIR-D4</v>
      </c>
      <c r="B1833" s="4">
        <f t="shared" si="201"/>
        <v>45164</v>
      </c>
      <c r="C1833" s="9">
        <f t="shared" si="202"/>
        <v>0.72391203703703699</v>
      </c>
      <c r="D1833" s="9">
        <f t="shared" si="203"/>
        <v>45164.723912037036</v>
      </c>
      <c r="E1833" s="9" t="str">
        <f t="shared" si="205"/>
        <v>2023-08-26</v>
      </c>
      <c r="F1833" s="10" t="s">
        <v>3276</v>
      </c>
      <c r="G1833" s="10" t="str">
        <f t="shared" si="204"/>
        <v>FAIR-D4_2023-08-26_17-22-26</v>
      </c>
      <c r="H1833" s="10">
        <v>13.17</v>
      </c>
      <c r="I1833" s="6">
        <v>22827479</v>
      </c>
      <c r="J1833" s="6" t="str">
        <f>IF(OR(COUNTIF(Monitoring!E:E, G1833) &gt; 0, COUNTIF(Monitoring!H:H, G1833) &gt; 0), "yes", "no")</f>
        <v>no</v>
      </c>
      <c r="K1833" s="81" t="str">
        <f t="shared" si="206"/>
        <v>Z:\FAIR_Device_data\Experiment_AugSep_2023\Video_captures\FAIR-D4\Camera1\2023-08-26\FAIR-D4_2023-08-26_17-22-26.mp4</v>
      </c>
    </row>
    <row r="1834" spans="1:11" ht="14.25" customHeight="1" x14ac:dyDescent="0.25">
      <c r="A1834" s="5" t="str">
        <f t="shared" si="200"/>
        <v>FAIR-D4</v>
      </c>
      <c r="B1834" s="4">
        <f t="shared" si="201"/>
        <v>45164</v>
      </c>
      <c r="C1834" s="9">
        <f t="shared" si="202"/>
        <v>0.75011574074074072</v>
      </c>
      <c r="D1834" s="9">
        <f t="shared" si="203"/>
        <v>45164.750115740739</v>
      </c>
      <c r="E1834" s="9" t="str">
        <f t="shared" si="205"/>
        <v>2023-08-26</v>
      </c>
      <c r="F1834" s="10" t="s">
        <v>3277</v>
      </c>
      <c r="G1834" s="10" t="str">
        <f t="shared" si="204"/>
        <v>FAIR-D4_2023-08-26_18-00-10</v>
      </c>
      <c r="H1834" s="10">
        <v>12.333</v>
      </c>
      <c r="I1834" s="6">
        <v>21377382</v>
      </c>
      <c r="J1834" s="6" t="str">
        <f>IF(OR(COUNTIF(Monitoring!E:E, G1834) &gt; 0, COUNTIF(Monitoring!H:H, G1834) &gt; 0), "yes", "no")</f>
        <v>no</v>
      </c>
      <c r="K1834" s="81" t="str">
        <f t="shared" si="206"/>
        <v>Z:\FAIR_Device_data\Experiment_AugSep_2023\Video_captures\FAIR-D4\Camera1\2023-08-26\FAIR-D4_2023-08-26_18-00-10.mp4</v>
      </c>
    </row>
    <row r="1835" spans="1:11" ht="14.25" customHeight="1" x14ac:dyDescent="0.25">
      <c r="A1835" s="5" t="str">
        <f t="shared" si="200"/>
        <v>FAIR-D4</v>
      </c>
      <c r="B1835" s="4">
        <f t="shared" si="201"/>
        <v>45164</v>
      </c>
      <c r="C1835" s="9">
        <f t="shared" si="202"/>
        <v>0.75900462962962967</v>
      </c>
      <c r="D1835" s="9">
        <f t="shared" si="203"/>
        <v>45164.759004629632</v>
      </c>
      <c r="E1835" s="9" t="str">
        <f t="shared" si="205"/>
        <v>2023-08-26</v>
      </c>
      <c r="F1835" s="10" t="s">
        <v>3278</v>
      </c>
      <c r="G1835" s="10" t="str">
        <f t="shared" si="204"/>
        <v>FAIR-D4_2023-08-26_18-12-58</v>
      </c>
      <c r="H1835" s="10">
        <v>32.573999999999998</v>
      </c>
      <c r="I1835" s="6">
        <v>62905286</v>
      </c>
      <c r="J1835" s="6" t="str">
        <f>IF(OR(COUNTIF(Monitoring!E:E, G1835) &gt; 0, COUNTIF(Monitoring!H:H, G1835) &gt; 0), "yes", "no")</f>
        <v>no</v>
      </c>
      <c r="K1835" s="81" t="str">
        <f t="shared" si="206"/>
        <v>Z:\FAIR_Device_data\Experiment_AugSep_2023\Video_captures\FAIR-D4\Camera1\2023-08-26\FAIR-D4_2023-08-26_18-12-58.mp4</v>
      </c>
    </row>
    <row r="1836" spans="1:11" ht="14.25" customHeight="1" x14ac:dyDescent="0.25">
      <c r="A1836" s="5" t="str">
        <f t="shared" si="200"/>
        <v>FAIR-D4</v>
      </c>
      <c r="B1836" s="4">
        <f t="shared" si="201"/>
        <v>45164</v>
      </c>
      <c r="C1836" s="9">
        <f t="shared" si="202"/>
        <v>0.76452546296296298</v>
      </c>
      <c r="D1836" s="9">
        <f t="shared" si="203"/>
        <v>45164.764525462961</v>
      </c>
      <c r="E1836" s="9" t="str">
        <f t="shared" si="205"/>
        <v>2023-08-26</v>
      </c>
      <c r="F1836" s="10" t="s">
        <v>3279</v>
      </c>
      <c r="G1836" s="10" t="str">
        <f t="shared" si="204"/>
        <v>FAIR-D4_2023-08-26_18-20-55</v>
      </c>
      <c r="H1836" s="10">
        <v>197.53899999999999</v>
      </c>
      <c r="I1836" s="6">
        <v>377961404</v>
      </c>
      <c r="J1836" s="6" t="str">
        <f>IF(OR(COUNTIF(Monitoring!E:E, G1836) &gt; 0, COUNTIF(Monitoring!H:H, G1836) &gt; 0), "yes", "no")</f>
        <v>yes</v>
      </c>
      <c r="K1836" s="81" t="str">
        <f t="shared" si="206"/>
        <v>Z:\FAIR_Device_data\Experiment_AugSep_2023\Video_captures\FAIR-D4\Camera1\2023-08-26\FAIR-D4_2023-08-26_18-20-55.mp4</v>
      </c>
    </row>
    <row r="1837" spans="1:11" ht="14.25" customHeight="1" x14ac:dyDescent="0.25">
      <c r="A1837" s="5" t="str">
        <f t="shared" si="200"/>
        <v>FAIR-D4</v>
      </c>
      <c r="B1837" s="4">
        <f t="shared" si="201"/>
        <v>45165</v>
      </c>
      <c r="C1837" s="9">
        <f t="shared" si="202"/>
        <v>0.29988425925925927</v>
      </c>
      <c r="D1837" s="9">
        <f t="shared" si="203"/>
        <v>45165.299884259257</v>
      </c>
      <c r="E1837" s="9" t="str">
        <f t="shared" si="205"/>
        <v>2023-08-27</v>
      </c>
      <c r="F1837" s="10" t="s">
        <v>3280</v>
      </c>
      <c r="G1837" s="10" t="str">
        <f t="shared" si="204"/>
        <v>FAIR-D4_2023-08-27_07-11-50</v>
      </c>
      <c r="H1837" s="10">
        <v>16.516999999999999</v>
      </c>
      <c r="I1837" s="6">
        <v>28680242</v>
      </c>
      <c r="J1837" s="6" t="str">
        <f>IF(OR(COUNTIF(Monitoring!E:E, G1837) &gt; 0, COUNTIF(Monitoring!H:H, G1837) &gt; 0), "yes", "no")</f>
        <v>yes</v>
      </c>
      <c r="K1837" s="81" t="str">
        <f t="shared" si="206"/>
        <v>Z:\FAIR_Device_data\Experiment_AugSep_2023\Video_captures\FAIR-D4\Camera1\2023-08-27\FAIR-D4_2023-08-27_07-11-50.mp4</v>
      </c>
    </row>
    <row r="1838" spans="1:11" ht="14.25" customHeight="1" x14ac:dyDescent="0.25">
      <c r="A1838" s="5" t="str">
        <f t="shared" si="200"/>
        <v>FAIR-D4</v>
      </c>
      <c r="B1838" s="4">
        <f t="shared" si="201"/>
        <v>45165</v>
      </c>
      <c r="C1838" s="9">
        <f t="shared" si="202"/>
        <v>0.30171296296296296</v>
      </c>
      <c r="D1838" s="9">
        <f t="shared" si="203"/>
        <v>45165.301712962966</v>
      </c>
      <c r="E1838" s="9" t="str">
        <f t="shared" si="205"/>
        <v>2023-08-27</v>
      </c>
      <c r="F1838" s="10" t="s">
        <v>3281</v>
      </c>
      <c r="G1838" s="10" t="str">
        <f t="shared" si="204"/>
        <v>FAIR-D4_2023-08-27_07-14-28</v>
      </c>
      <c r="H1838" s="10">
        <v>149.214</v>
      </c>
      <c r="I1838" s="6">
        <v>265671989</v>
      </c>
      <c r="J1838" s="6" t="str">
        <f>IF(OR(COUNTIF(Monitoring!E:E, G1838) &gt; 0, COUNTIF(Monitoring!H:H, G1838) &gt; 0), "yes", "no")</f>
        <v>yes</v>
      </c>
      <c r="K1838" s="81" t="str">
        <f t="shared" si="206"/>
        <v>Z:\FAIR_Device_data\Experiment_AugSep_2023\Video_captures\FAIR-D4\Camera1\2023-08-27\FAIR-D4_2023-08-27_07-14-28.mp4</v>
      </c>
    </row>
    <row r="1839" spans="1:11" ht="14.25" customHeight="1" x14ac:dyDescent="0.25">
      <c r="A1839" s="5" t="str">
        <f t="shared" si="200"/>
        <v>FAIR-D4</v>
      </c>
      <c r="B1839" s="4">
        <f t="shared" si="201"/>
        <v>45165</v>
      </c>
      <c r="C1839" s="9">
        <f t="shared" si="202"/>
        <v>0.30563657407407407</v>
      </c>
      <c r="D1839" s="9">
        <f t="shared" si="203"/>
        <v>45165.305636574078</v>
      </c>
      <c r="E1839" s="9" t="str">
        <f t="shared" si="205"/>
        <v>2023-08-27</v>
      </c>
      <c r="F1839" s="10" t="s">
        <v>3282</v>
      </c>
      <c r="G1839" s="10" t="str">
        <f t="shared" si="204"/>
        <v>FAIR-D4_2023-08-27_07-20-07</v>
      </c>
      <c r="H1839" s="10">
        <v>39.264000000000003</v>
      </c>
      <c r="I1839" s="6">
        <v>70153987</v>
      </c>
      <c r="J1839" s="6" t="str">
        <f>IF(OR(COUNTIF(Monitoring!E:E, G1839) &gt; 0, COUNTIF(Monitoring!H:H, G1839) &gt; 0), "yes", "no")</f>
        <v>yes</v>
      </c>
      <c r="K1839" s="81" t="str">
        <f t="shared" si="206"/>
        <v>Z:\FAIR_Device_data\Experiment_AugSep_2023\Video_captures\FAIR-D4\Camera1\2023-08-27\FAIR-D4_2023-08-27_07-20-07.mp4</v>
      </c>
    </row>
    <row r="1840" spans="1:11" ht="14.25" customHeight="1" x14ac:dyDescent="0.25">
      <c r="A1840" s="5" t="str">
        <f t="shared" si="200"/>
        <v>FAIR-D4</v>
      </c>
      <c r="B1840" s="4">
        <f t="shared" si="201"/>
        <v>45165</v>
      </c>
      <c r="C1840" s="9">
        <f t="shared" si="202"/>
        <v>0.31158564814814815</v>
      </c>
      <c r="D1840" s="9">
        <f t="shared" si="203"/>
        <v>45165.311585648145</v>
      </c>
      <c r="E1840" s="9" t="str">
        <f t="shared" si="205"/>
        <v>2023-08-27</v>
      </c>
      <c r="F1840" s="10" t="s">
        <v>3283</v>
      </c>
      <c r="G1840" s="10" t="str">
        <f t="shared" si="204"/>
        <v>FAIR-D4_2023-08-27_07-28-41</v>
      </c>
      <c r="H1840" s="10">
        <v>12.993</v>
      </c>
      <c r="I1840" s="6">
        <v>21408755</v>
      </c>
      <c r="J1840" s="6" t="str">
        <f>IF(OR(COUNTIF(Monitoring!E:E, G1840) &gt; 0, COUNTIF(Monitoring!H:H, G1840) &gt; 0), "yes", "no")</f>
        <v>no</v>
      </c>
      <c r="K1840" s="81" t="str">
        <f t="shared" si="206"/>
        <v>Z:\FAIR_Device_data\Experiment_AugSep_2023\Video_captures\FAIR-D4\Camera1\2023-08-27\FAIR-D4_2023-08-27_07-28-41.mp4</v>
      </c>
    </row>
    <row r="1841" spans="1:11" ht="14.25" customHeight="1" x14ac:dyDescent="0.25">
      <c r="A1841" s="5" t="str">
        <f t="shared" si="200"/>
        <v>FAIR-D4</v>
      </c>
      <c r="B1841" s="4">
        <f t="shared" si="201"/>
        <v>45165</v>
      </c>
      <c r="C1841" s="9">
        <f t="shared" si="202"/>
        <v>0.31229166666666669</v>
      </c>
      <c r="D1841" s="9">
        <f t="shared" si="203"/>
        <v>45165.312291666669</v>
      </c>
      <c r="E1841" s="9" t="str">
        <f t="shared" si="205"/>
        <v>2023-08-27</v>
      </c>
      <c r="F1841" s="10" t="s">
        <v>3284</v>
      </c>
      <c r="G1841" s="10" t="str">
        <f t="shared" si="204"/>
        <v>FAIR-D4_2023-08-27_07-29-42</v>
      </c>
      <c r="H1841" s="10">
        <v>16.428999999999998</v>
      </c>
      <c r="I1841" s="6">
        <v>29456732</v>
      </c>
      <c r="J1841" s="6" t="str">
        <f>IF(OR(COUNTIF(Monitoring!E:E, G1841) &gt; 0, COUNTIF(Monitoring!H:H, G1841) &gt; 0), "yes", "no")</f>
        <v>no</v>
      </c>
      <c r="K1841" s="81" t="str">
        <f t="shared" si="206"/>
        <v>Z:\FAIR_Device_data\Experiment_AugSep_2023\Video_captures\FAIR-D4\Camera1\2023-08-27\FAIR-D4_2023-08-27_07-29-42.mp4</v>
      </c>
    </row>
    <row r="1842" spans="1:11" ht="14.25" customHeight="1" x14ac:dyDescent="0.25">
      <c r="A1842" s="5" t="str">
        <f t="shared" si="200"/>
        <v>FAIR-D4</v>
      </c>
      <c r="B1842" s="4">
        <f t="shared" si="201"/>
        <v>45165</v>
      </c>
      <c r="C1842" s="9">
        <f t="shared" si="202"/>
        <v>0.32412037037037039</v>
      </c>
      <c r="D1842" s="9">
        <f t="shared" si="203"/>
        <v>45165.324120370373</v>
      </c>
      <c r="E1842" s="9" t="str">
        <f t="shared" si="205"/>
        <v>2023-08-27</v>
      </c>
      <c r="F1842" s="10" t="s">
        <v>3285</v>
      </c>
      <c r="G1842" s="10" t="str">
        <f t="shared" si="204"/>
        <v>FAIR-D4_2023-08-27_07-46-44</v>
      </c>
      <c r="H1842" s="10">
        <v>16.23</v>
      </c>
      <c r="I1842" s="6">
        <v>29552633</v>
      </c>
      <c r="J1842" s="6" t="str">
        <f>IF(OR(COUNTIF(Monitoring!E:E, G1842) &gt; 0, COUNTIF(Monitoring!H:H, G1842) &gt; 0), "yes", "no")</f>
        <v>no</v>
      </c>
      <c r="K1842" s="81" t="str">
        <f t="shared" si="206"/>
        <v>Z:\FAIR_Device_data\Experiment_AugSep_2023\Video_captures\FAIR-D4\Camera1\2023-08-27\FAIR-D4_2023-08-27_07-46-44.mp4</v>
      </c>
    </row>
    <row r="1843" spans="1:11" ht="14.25" customHeight="1" x14ac:dyDescent="0.25">
      <c r="A1843" s="5" t="str">
        <f t="shared" si="200"/>
        <v>FAIR-D4</v>
      </c>
      <c r="B1843" s="4">
        <f t="shared" si="201"/>
        <v>45165</v>
      </c>
      <c r="C1843" s="9">
        <f t="shared" si="202"/>
        <v>0.33155092592592594</v>
      </c>
      <c r="D1843" s="9">
        <f t="shared" si="203"/>
        <v>45165.331550925926</v>
      </c>
      <c r="E1843" s="9" t="str">
        <f t="shared" si="205"/>
        <v>2023-08-27</v>
      </c>
      <c r="F1843" s="10" t="s">
        <v>3286</v>
      </c>
      <c r="G1843" s="10" t="str">
        <f t="shared" si="204"/>
        <v>FAIR-D4_2023-08-27_07-57-26</v>
      </c>
      <c r="H1843" s="10">
        <v>11.816000000000001</v>
      </c>
      <c r="I1843" s="6">
        <v>20436380</v>
      </c>
      <c r="J1843" s="6" t="str">
        <f>IF(OR(COUNTIF(Monitoring!E:E, G1843) &gt; 0, COUNTIF(Monitoring!H:H, G1843) &gt; 0), "yes", "no")</f>
        <v>no</v>
      </c>
      <c r="K1843" s="81" t="str">
        <f t="shared" si="206"/>
        <v>Z:\FAIR_Device_data\Experiment_AugSep_2023\Video_captures\FAIR-D4\Camera1\2023-08-27\FAIR-D4_2023-08-27_07-57-26.mp4</v>
      </c>
    </row>
    <row r="1844" spans="1:11" ht="14.25" customHeight="1" x14ac:dyDescent="0.25">
      <c r="A1844" s="5" t="str">
        <f t="shared" si="200"/>
        <v>FAIR-D4</v>
      </c>
      <c r="B1844" s="4">
        <f t="shared" si="201"/>
        <v>45165</v>
      </c>
      <c r="C1844" s="9">
        <f t="shared" si="202"/>
        <v>0.33210648148148147</v>
      </c>
      <c r="D1844" s="9">
        <f t="shared" si="203"/>
        <v>45165.332106481481</v>
      </c>
      <c r="E1844" s="9" t="str">
        <f t="shared" si="205"/>
        <v>2023-08-27</v>
      </c>
      <c r="F1844" s="10" t="s">
        <v>3287</v>
      </c>
      <c r="G1844" s="10" t="str">
        <f t="shared" si="204"/>
        <v>FAIR-D4_2023-08-27_07-58-14</v>
      </c>
      <c r="H1844" s="10">
        <v>29.361999999999998</v>
      </c>
      <c r="I1844" s="6">
        <v>56232607</v>
      </c>
      <c r="J1844" s="6" t="str">
        <f>IF(OR(COUNTIF(Monitoring!E:E, G1844) &gt; 0, COUNTIF(Monitoring!H:H, G1844) &gt; 0), "yes", "no")</f>
        <v>yes</v>
      </c>
      <c r="K1844" s="81" t="str">
        <f t="shared" si="206"/>
        <v>Z:\FAIR_Device_data\Experiment_AugSep_2023\Video_captures\FAIR-D4\Camera1\2023-08-27\FAIR-D4_2023-08-27_07-58-14.mp4</v>
      </c>
    </row>
    <row r="1845" spans="1:11" ht="14.25" customHeight="1" x14ac:dyDescent="0.25">
      <c r="A1845" s="5" t="str">
        <f t="shared" si="200"/>
        <v>FAIR-D4</v>
      </c>
      <c r="B1845" s="4">
        <f t="shared" si="201"/>
        <v>45165</v>
      </c>
      <c r="C1845" s="9">
        <f t="shared" si="202"/>
        <v>0.33743055555555557</v>
      </c>
      <c r="D1845" s="9">
        <f t="shared" si="203"/>
        <v>45165.337430555555</v>
      </c>
      <c r="E1845" s="9" t="str">
        <f t="shared" si="205"/>
        <v>2023-08-27</v>
      </c>
      <c r="F1845" s="10" t="s">
        <v>3288</v>
      </c>
      <c r="G1845" s="10" t="str">
        <f t="shared" si="204"/>
        <v>FAIR-D4_2023-08-27_08-05-54</v>
      </c>
      <c r="H1845" s="10">
        <v>31.428999999999998</v>
      </c>
      <c r="I1845" s="6">
        <v>56600669</v>
      </c>
      <c r="J1845" s="6" t="str">
        <f>IF(OR(COUNTIF(Monitoring!E:E, G1845) &gt; 0, COUNTIF(Monitoring!H:H, G1845) &gt; 0), "yes", "no")</f>
        <v>no</v>
      </c>
      <c r="K1845" s="81" t="str">
        <f t="shared" si="206"/>
        <v>Z:\FAIR_Device_data\Experiment_AugSep_2023\Video_captures\FAIR-D4\Camera1\2023-08-27\FAIR-D4_2023-08-27_08-05-54.mp4</v>
      </c>
    </row>
    <row r="1846" spans="1:11" ht="14.25" customHeight="1" x14ac:dyDescent="0.25">
      <c r="A1846" s="5" t="str">
        <f t="shared" si="200"/>
        <v>FAIR-D4</v>
      </c>
      <c r="B1846" s="4">
        <f t="shared" si="201"/>
        <v>45165</v>
      </c>
      <c r="C1846" s="9">
        <f t="shared" si="202"/>
        <v>0.34658564814814813</v>
      </c>
      <c r="D1846" s="9">
        <f t="shared" si="203"/>
        <v>45165.346585648149</v>
      </c>
      <c r="E1846" s="9" t="str">
        <f t="shared" si="205"/>
        <v>2023-08-27</v>
      </c>
      <c r="F1846" s="10" t="s">
        <v>3289</v>
      </c>
      <c r="G1846" s="10" t="str">
        <f t="shared" si="204"/>
        <v>FAIR-D4_2023-08-27_08-19-05</v>
      </c>
      <c r="H1846" s="10">
        <v>44.970999999999997</v>
      </c>
      <c r="I1846" s="6">
        <v>85072862</v>
      </c>
      <c r="J1846" s="6" t="str">
        <f>IF(OR(COUNTIF(Monitoring!E:E, G1846) &gt; 0, COUNTIF(Monitoring!H:H, G1846) &gt; 0), "yes", "no")</f>
        <v>no</v>
      </c>
      <c r="K1846" s="81" t="str">
        <f t="shared" si="206"/>
        <v>Z:\FAIR_Device_data\Experiment_AugSep_2023\Video_captures\FAIR-D4\Camera1\2023-08-27\FAIR-D4_2023-08-27_08-19-05.mp4</v>
      </c>
    </row>
    <row r="1847" spans="1:11" ht="14.25" customHeight="1" x14ac:dyDescent="0.25">
      <c r="A1847" s="5" t="str">
        <f t="shared" si="200"/>
        <v>FAIR-D4</v>
      </c>
      <c r="B1847" s="4">
        <f t="shared" si="201"/>
        <v>45165</v>
      </c>
      <c r="C1847" s="9">
        <f t="shared" si="202"/>
        <v>0.34934027777777776</v>
      </c>
      <c r="D1847" s="9">
        <f t="shared" si="203"/>
        <v>45165.349340277775</v>
      </c>
      <c r="E1847" s="9" t="str">
        <f t="shared" si="205"/>
        <v>2023-08-27</v>
      </c>
      <c r="F1847" s="10" t="s">
        <v>3290</v>
      </c>
      <c r="G1847" s="10" t="str">
        <f t="shared" si="204"/>
        <v>FAIR-D4_2023-08-27_08-23-03</v>
      </c>
      <c r="H1847" s="10">
        <v>21.623999999999999</v>
      </c>
      <c r="I1847" s="6">
        <v>39950260</v>
      </c>
      <c r="J1847" s="6" t="str">
        <f>IF(OR(COUNTIF(Monitoring!E:E, G1847) &gt; 0, COUNTIF(Monitoring!H:H, G1847) &gt; 0), "yes", "no")</f>
        <v>no</v>
      </c>
      <c r="K1847" s="81" t="str">
        <f t="shared" si="206"/>
        <v>Z:\FAIR_Device_data\Experiment_AugSep_2023\Video_captures\FAIR-D4\Camera1\2023-08-27\FAIR-D4_2023-08-27_08-23-03.mp4</v>
      </c>
    </row>
    <row r="1848" spans="1:11" ht="14.25" customHeight="1" x14ac:dyDescent="0.25">
      <c r="A1848" s="5" t="str">
        <f t="shared" si="200"/>
        <v>FAIR-D4</v>
      </c>
      <c r="B1848" s="4">
        <f t="shared" si="201"/>
        <v>45165</v>
      </c>
      <c r="C1848" s="9">
        <f t="shared" si="202"/>
        <v>0.34996527777777775</v>
      </c>
      <c r="D1848" s="9">
        <f t="shared" si="203"/>
        <v>45165.349965277775</v>
      </c>
      <c r="E1848" s="9" t="str">
        <f t="shared" si="205"/>
        <v>2023-08-27</v>
      </c>
      <c r="F1848" s="10" t="s">
        <v>3291</v>
      </c>
      <c r="G1848" s="10" t="str">
        <f t="shared" si="204"/>
        <v>FAIR-D4_2023-08-27_08-23-57</v>
      </c>
      <c r="H1848" s="10">
        <v>16.678999999999998</v>
      </c>
      <c r="I1848" s="6">
        <v>28991222</v>
      </c>
      <c r="J1848" s="6" t="str">
        <f>IF(OR(COUNTIF(Monitoring!E:E, G1848) &gt; 0, COUNTIF(Monitoring!H:H, G1848) &gt; 0), "yes", "no")</f>
        <v>no</v>
      </c>
      <c r="K1848" s="81" t="str">
        <f t="shared" si="206"/>
        <v>Z:\FAIR_Device_data\Experiment_AugSep_2023\Video_captures\FAIR-D4\Camera1\2023-08-27\FAIR-D4_2023-08-27_08-23-57.mp4</v>
      </c>
    </row>
    <row r="1849" spans="1:11" ht="14.25" customHeight="1" x14ac:dyDescent="0.25">
      <c r="A1849" s="5" t="str">
        <f t="shared" si="200"/>
        <v>FAIR-D4</v>
      </c>
      <c r="B1849" s="4">
        <f t="shared" si="201"/>
        <v>45165</v>
      </c>
      <c r="C1849" s="9">
        <f t="shared" si="202"/>
        <v>0.3505787037037037</v>
      </c>
      <c r="D1849" s="9">
        <f t="shared" si="203"/>
        <v>45165.350578703707</v>
      </c>
      <c r="E1849" s="9" t="str">
        <f t="shared" si="205"/>
        <v>2023-08-27</v>
      </c>
      <c r="F1849" s="10" t="s">
        <v>3292</v>
      </c>
      <c r="G1849" s="10" t="str">
        <f t="shared" si="204"/>
        <v>FAIR-D4_2023-08-27_08-24-50</v>
      </c>
      <c r="H1849" s="10">
        <v>68.168000000000006</v>
      </c>
      <c r="I1849" s="6">
        <v>123116099</v>
      </c>
      <c r="J1849" s="6" t="str">
        <f>IF(OR(COUNTIF(Monitoring!E:E, G1849) &gt; 0, COUNTIF(Monitoring!H:H, G1849) &gt; 0), "yes", "no")</f>
        <v>yes</v>
      </c>
      <c r="K1849" s="81" t="str">
        <f t="shared" si="206"/>
        <v>Z:\FAIR_Device_data\Experiment_AugSep_2023\Video_captures\FAIR-D4\Camera1\2023-08-27\FAIR-D4_2023-08-27_08-24-50.mp4</v>
      </c>
    </row>
    <row r="1850" spans="1:11" ht="14.25" customHeight="1" x14ac:dyDescent="0.25">
      <c r="A1850" s="5" t="str">
        <f t="shared" si="200"/>
        <v>FAIR-D4</v>
      </c>
      <c r="B1850" s="4">
        <f t="shared" si="201"/>
        <v>45165</v>
      </c>
      <c r="C1850" s="9">
        <f t="shared" si="202"/>
        <v>0.35306712962962961</v>
      </c>
      <c r="D1850" s="9">
        <f t="shared" si="203"/>
        <v>45165.353067129632</v>
      </c>
      <c r="E1850" s="9" t="str">
        <f t="shared" si="205"/>
        <v>2023-08-27</v>
      </c>
      <c r="F1850" s="10" t="s">
        <v>3293</v>
      </c>
      <c r="G1850" s="10" t="str">
        <f t="shared" si="204"/>
        <v>FAIR-D4_2023-08-27_08-28-25</v>
      </c>
      <c r="H1850" s="10">
        <v>15.48</v>
      </c>
      <c r="I1850" s="6">
        <v>26496402</v>
      </c>
      <c r="J1850" s="6" t="str">
        <f>IF(OR(COUNTIF(Monitoring!E:E, G1850) &gt; 0, COUNTIF(Monitoring!H:H, G1850) &gt; 0), "yes", "no")</f>
        <v>no</v>
      </c>
      <c r="K1850" s="81" t="str">
        <f t="shared" si="206"/>
        <v>Z:\FAIR_Device_data\Experiment_AugSep_2023\Video_captures\FAIR-D4\Camera1\2023-08-27\FAIR-D4_2023-08-27_08-28-25.mp4</v>
      </c>
    </row>
    <row r="1851" spans="1:11" ht="14.25" customHeight="1" x14ac:dyDescent="0.25">
      <c r="A1851" s="5" t="str">
        <f t="shared" si="200"/>
        <v>FAIR-D4</v>
      </c>
      <c r="B1851" s="4">
        <f t="shared" si="201"/>
        <v>45165</v>
      </c>
      <c r="C1851" s="9">
        <f t="shared" si="202"/>
        <v>0.35619212962962965</v>
      </c>
      <c r="D1851" s="9">
        <f t="shared" si="203"/>
        <v>45165.356192129628</v>
      </c>
      <c r="E1851" s="9" t="str">
        <f t="shared" si="205"/>
        <v>2023-08-27</v>
      </c>
      <c r="F1851" s="10" t="s">
        <v>3294</v>
      </c>
      <c r="G1851" s="10" t="str">
        <f t="shared" si="204"/>
        <v>FAIR-D4_2023-08-27_08-32-55</v>
      </c>
      <c r="H1851" s="10">
        <v>27.518999999999998</v>
      </c>
      <c r="I1851" s="6">
        <v>52176963</v>
      </c>
      <c r="J1851" s="6" t="str">
        <f>IF(OR(COUNTIF(Monitoring!E:E, G1851) &gt; 0, COUNTIF(Monitoring!H:H, G1851) &gt; 0), "yes", "no")</f>
        <v>no</v>
      </c>
      <c r="K1851" s="81" t="str">
        <f t="shared" si="206"/>
        <v>Z:\FAIR_Device_data\Experiment_AugSep_2023\Video_captures\FAIR-D4\Camera1\2023-08-27\FAIR-D4_2023-08-27_08-32-55.mp4</v>
      </c>
    </row>
    <row r="1852" spans="1:11" ht="14.25" customHeight="1" x14ac:dyDescent="0.25">
      <c r="A1852" s="5" t="str">
        <f t="shared" si="200"/>
        <v>FAIR-D4</v>
      </c>
      <c r="B1852" s="4">
        <f t="shared" si="201"/>
        <v>45165</v>
      </c>
      <c r="C1852" s="9">
        <f t="shared" si="202"/>
        <v>0.36094907407407406</v>
      </c>
      <c r="D1852" s="9">
        <f t="shared" si="203"/>
        <v>45165.360949074071</v>
      </c>
      <c r="E1852" s="9" t="str">
        <f t="shared" si="205"/>
        <v>2023-08-27</v>
      </c>
      <c r="F1852" s="10" t="s">
        <v>3295</v>
      </c>
      <c r="G1852" s="10" t="str">
        <f t="shared" si="204"/>
        <v>FAIR-D4_2023-08-27_08-39-46</v>
      </c>
      <c r="H1852" s="10">
        <v>13.013</v>
      </c>
      <c r="I1852" s="6">
        <v>22449740</v>
      </c>
      <c r="J1852" s="6" t="str">
        <f>IF(OR(COUNTIF(Monitoring!E:E, G1852) &gt; 0, COUNTIF(Monitoring!H:H, G1852) &gt; 0), "yes", "no")</f>
        <v>no</v>
      </c>
      <c r="K1852" s="81" t="str">
        <f t="shared" si="206"/>
        <v>Z:\FAIR_Device_data\Experiment_AugSep_2023\Video_captures\FAIR-D4\Camera1\2023-08-27\FAIR-D4_2023-08-27_08-39-46.mp4</v>
      </c>
    </row>
    <row r="1853" spans="1:11" ht="14.25" customHeight="1" x14ac:dyDescent="0.25">
      <c r="A1853" s="5" t="str">
        <f t="shared" si="200"/>
        <v>FAIR-D4</v>
      </c>
      <c r="B1853" s="4">
        <f t="shared" si="201"/>
        <v>45165</v>
      </c>
      <c r="C1853" s="9">
        <f t="shared" si="202"/>
        <v>0.36172453703703705</v>
      </c>
      <c r="D1853" s="9">
        <f t="shared" si="203"/>
        <v>45165.361724537041</v>
      </c>
      <c r="E1853" s="9" t="str">
        <f t="shared" si="205"/>
        <v>2023-08-27</v>
      </c>
      <c r="F1853" s="10" t="s">
        <v>3296</v>
      </c>
      <c r="G1853" s="10" t="str">
        <f t="shared" si="204"/>
        <v>FAIR-D4_2023-08-27_08-40-53</v>
      </c>
      <c r="H1853" s="10">
        <v>15.382</v>
      </c>
      <c r="I1853" s="6">
        <v>27071027</v>
      </c>
      <c r="J1853" s="6" t="str">
        <f>IF(OR(COUNTIF(Monitoring!E:E, G1853) &gt; 0, COUNTIF(Monitoring!H:H, G1853) &gt; 0), "yes", "no")</f>
        <v>no</v>
      </c>
      <c r="K1853" s="81" t="str">
        <f t="shared" si="206"/>
        <v>Z:\FAIR_Device_data\Experiment_AugSep_2023\Video_captures\FAIR-D4\Camera1\2023-08-27\FAIR-D4_2023-08-27_08-40-53.mp4</v>
      </c>
    </row>
    <row r="1854" spans="1:11" ht="14.25" customHeight="1" x14ac:dyDescent="0.25">
      <c r="A1854" s="5" t="str">
        <f t="shared" si="200"/>
        <v>FAIR-D4</v>
      </c>
      <c r="B1854" s="4">
        <f t="shared" si="201"/>
        <v>45165</v>
      </c>
      <c r="C1854" s="9">
        <f t="shared" si="202"/>
        <v>0.36221064814814813</v>
      </c>
      <c r="D1854" s="9">
        <f t="shared" si="203"/>
        <v>45165.362210648149</v>
      </c>
      <c r="E1854" s="9" t="str">
        <f t="shared" si="205"/>
        <v>2023-08-27</v>
      </c>
      <c r="F1854" s="10" t="s">
        <v>3297</v>
      </c>
      <c r="G1854" s="10" t="str">
        <f t="shared" si="204"/>
        <v>FAIR-D4_2023-08-27_08-41-35</v>
      </c>
      <c r="H1854" s="10">
        <v>148.375</v>
      </c>
      <c r="I1854" s="6">
        <v>284810427</v>
      </c>
      <c r="J1854" s="6" t="str">
        <f>IF(OR(COUNTIF(Monitoring!E:E, G1854) &gt; 0, COUNTIF(Monitoring!H:H, G1854) &gt; 0), "yes", "no")</f>
        <v>yes</v>
      </c>
      <c r="K1854" s="81" t="str">
        <f t="shared" si="206"/>
        <v>Z:\FAIR_Device_data\Experiment_AugSep_2023\Video_captures\FAIR-D4\Camera1\2023-08-27\FAIR-D4_2023-08-27_08-41-35.mp4</v>
      </c>
    </row>
    <row r="1855" spans="1:11" ht="14.25" customHeight="1" x14ac:dyDescent="0.25">
      <c r="A1855" s="5" t="str">
        <f t="shared" si="200"/>
        <v>FAIR-D4</v>
      </c>
      <c r="B1855" s="4">
        <f t="shared" si="201"/>
        <v>45165</v>
      </c>
      <c r="C1855" s="9">
        <f t="shared" si="202"/>
        <v>0.36480324074074072</v>
      </c>
      <c r="D1855" s="9">
        <f t="shared" si="203"/>
        <v>45165.364803240744</v>
      </c>
      <c r="E1855" s="9" t="str">
        <f t="shared" si="205"/>
        <v>2023-08-27</v>
      </c>
      <c r="F1855" s="10" t="s">
        <v>3298</v>
      </c>
      <c r="G1855" s="10" t="str">
        <f t="shared" si="204"/>
        <v>FAIR-D4_2023-08-27_08-45-19</v>
      </c>
      <c r="H1855" s="10">
        <v>70.975999999999999</v>
      </c>
      <c r="I1855" s="6">
        <v>137177925</v>
      </c>
      <c r="J1855" s="6" t="str">
        <f>IF(OR(COUNTIF(Monitoring!E:E, G1855) &gt; 0, COUNTIF(Monitoring!H:H, G1855) &gt; 0), "yes", "no")</f>
        <v>no</v>
      </c>
      <c r="K1855" s="81" t="str">
        <f t="shared" si="206"/>
        <v>Z:\FAIR_Device_data\Experiment_AugSep_2023\Video_captures\FAIR-D4\Camera1\2023-08-27\FAIR-D4_2023-08-27_08-45-19.mp4</v>
      </c>
    </row>
    <row r="1856" spans="1:11" ht="14.25" customHeight="1" x14ac:dyDescent="0.25">
      <c r="A1856" s="5" t="str">
        <f t="shared" si="200"/>
        <v>FAIR-D4</v>
      </c>
      <c r="B1856" s="4">
        <f t="shared" si="201"/>
        <v>45165</v>
      </c>
      <c r="C1856" s="9">
        <f t="shared" si="202"/>
        <v>0.36907407407407405</v>
      </c>
      <c r="D1856" s="9">
        <f t="shared" si="203"/>
        <v>45165.369074074071</v>
      </c>
      <c r="E1856" s="9" t="str">
        <f t="shared" si="205"/>
        <v>2023-08-27</v>
      </c>
      <c r="F1856" s="10" t="s">
        <v>3299</v>
      </c>
      <c r="G1856" s="10" t="str">
        <f t="shared" si="204"/>
        <v>FAIR-D4_2023-08-27_08-51-28</v>
      </c>
      <c r="H1856" s="10">
        <v>42.593000000000004</v>
      </c>
      <c r="I1856" s="6">
        <v>84000850</v>
      </c>
      <c r="J1856" s="6" t="str">
        <f>IF(OR(COUNTIF(Monitoring!E:E, G1856) &gt; 0, COUNTIF(Monitoring!H:H, G1856) &gt; 0), "yes", "no")</f>
        <v>yes</v>
      </c>
      <c r="K1856" s="81" t="str">
        <f t="shared" si="206"/>
        <v>Z:\FAIR_Device_data\Experiment_AugSep_2023\Video_captures\FAIR-D4\Camera1\2023-08-27\FAIR-D4_2023-08-27_08-51-28.mp4</v>
      </c>
    </row>
    <row r="1857" spans="1:11" ht="14.25" customHeight="1" x14ac:dyDescent="0.25">
      <c r="A1857" s="5" t="str">
        <f t="shared" si="200"/>
        <v>FAIR-D4</v>
      </c>
      <c r="B1857" s="4">
        <f t="shared" si="201"/>
        <v>45165</v>
      </c>
      <c r="C1857" s="9">
        <f t="shared" si="202"/>
        <v>0.37298611111111113</v>
      </c>
      <c r="D1857" s="9">
        <f t="shared" si="203"/>
        <v>45165.372986111113</v>
      </c>
      <c r="E1857" s="9" t="str">
        <f t="shared" si="205"/>
        <v>2023-08-27</v>
      </c>
      <c r="F1857" s="10" t="s">
        <v>3300</v>
      </c>
      <c r="G1857" s="10" t="str">
        <f t="shared" si="204"/>
        <v>FAIR-D4_2023-08-27_08-57-06</v>
      </c>
      <c r="H1857" s="10">
        <v>29.193000000000001</v>
      </c>
      <c r="I1857" s="6">
        <v>52240757</v>
      </c>
      <c r="J1857" s="6" t="str">
        <f>IF(OR(COUNTIF(Monitoring!E:E, G1857) &gt; 0, COUNTIF(Monitoring!H:H, G1857) &gt; 0), "yes", "no")</f>
        <v>yes</v>
      </c>
      <c r="K1857" s="81" t="str">
        <f t="shared" si="206"/>
        <v>Z:\FAIR_Device_data\Experiment_AugSep_2023\Video_captures\FAIR-D4\Camera1\2023-08-27\FAIR-D4_2023-08-27_08-57-06.mp4</v>
      </c>
    </row>
    <row r="1858" spans="1:11" ht="14.25" customHeight="1" x14ac:dyDescent="0.25">
      <c r="A1858" s="5" t="str">
        <f t="shared" ref="A1858:A1921" si="207">+LEFT(G1858,7)</f>
        <v>FAIR-D4</v>
      </c>
      <c r="B1858" s="4">
        <f t="shared" ref="B1858:B1921" si="208">VALUE(MID(G1858,FIND("_",G1858)+1,10))</f>
        <v>45165</v>
      </c>
      <c r="C1858" s="9">
        <f t="shared" ref="C1858:C1921" si="209">IF(ISBLANK(G1858),"",TIME(LEFT(RIGHT(G1858,8),2),LEFT(RIGHT(G1858,5),2),RIGHT(G1858,2)))</f>
        <v>0.37555555555555553</v>
      </c>
      <c r="D1858" s="9">
        <f t="shared" ref="D1858:D1921" si="210">+B1858+C1858</f>
        <v>45165.375555555554</v>
      </c>
      <c r="E1858" s="9" t="str">
        <f t="shared" si="205"/>
        <v>2023-08-27</v>
      </c>
      <c r="F1858" s="10" t="s">
        <v>3301</v>
      </c>
      <c r="G1858" s="10" t="str">
        <f t="shared" ref="G1858:G1921" si="211">+LEFT(F1858,27)</f>
        <v>FAIR-D4_2023-08-27_09-00-48</v>
      </c>
      <c r="H1858" s="10">
        <v>13.664</v>
      </c>
      <c r="I1858" s="6">
        <v>23669008</v>
      </c>
      <c r="J1858" s="6" t="str">
        <f>IF(OR(COUNTIF(Monitoring!E:E, G1858) &gt; 0, COUNTIF(Monitoring!H:H, G1858) &gt; 0), "yes", "no")</f>
        <v>no</v>
      </c>
      <c r="K1858" s="81" t="str">
        <f t="shared" si="206"/>
        <v>Z:\FAIR_Device_data\Experiment_AugSep_2023\Video_captures\FAIR-D4\Camera1\2023-08-27\FAIR-D4_2023-08-27_09-00-48.mp4</v>
      </c>
    </row>
    <row r="1859" spans="1:11" ht="14.25" customHeight="1" x14ac:dyDescent="0.25">
      <c r="A1859" s="5" t="str">
        <f t="shared" si="207"/>
        <v>FAIR-D4</v>
      </c>
      <c r="B1859" s="4">
        <f t="shared" si="208"/>
        <v>45165</v>
      </c>
      <c r="C1859" s="9">
        <f t="shared" si="209"/>
        <v>0.37800925925925927</v>
      </c>
      <c r="D1859" s="9">
        <f t="shared" si="210"/>
        <v>45165.378009259257</v>
      </c>
      <c r="E1859" s="9" t="str">
        <f t="shared" ref="E1859:E1922" si="212">+_xlfn.CONCAT(YEAR(B1859),"-",TEXT(MONTH(B1859),"00"),"-",TEXT(DAY(B1859),"00"))</f>
        <v>2023-08-27</v>
      </c>
      <c r="F1859" s="10" t="s">
        <v>3302</v>
      </c>
      <c r="G1859" s="10" t="str">
        <f t="shared" si="211"/>
        <v>FAIR-D4_2023-08-27_09-04-20</v>
      </c>
      <c r="H1859" s="10">
        <v>101.92</v>
      </c>
      <c r="I1859" s="6">
        <v>192046179</v>
      </c>
      <c r="J1859" s="6" t="str">
        <f>IF(OR(COUNTIF(Monitoring!E:E, G1859) &gt; 0, COUNTIF(Monitoring!H:H, G1859) &gt; 0), "yes", "no")</f>
        <v>yes</v>
      </c>
      <c r="K1859" s="81" t="str">
        <f t="shared" ref="K1859:K1922" si="213">HYPERLINK(_xlfn.CONCAT("Z:\FAIR_Device_data\Experiment_AugSep_2023","\","Video_captures","\",A1859,"\","Camera1","\",E1859,"\",F1859))</f>
        <v>Z:\FAIR_Device_data\Experiment_AugSep_2023\Video_captures\FAIR-D4\Camera1\2023-08-27\FAIR-D4_2023-08-27_09-04-20.mp4</v>
      </c>
    </row>
    <row r="1860" spans="1:11" ht="14.25" customHeight="1" x14ac:dyDescent="0.25">
      <c r="A1860" s="5" t="str">
        <f t="shared" si="207"/>
        <v>FAIR-D4</v>
      </c>
      <c r="B1860" s="4">
        <f t="shared" si="208"/>
        <v>45165</v>
      </c>
      <c r="C1860" s="9">
        <f t="shared" si="209"/>
        <v>0.3818287037037037</v>
      </c>
      <c r="D1860" s="9">
        <f t="shared" si="210"/>
        <v>45165.381828703707</v>
      </c>
      <c r="E1860" s="9" t="str">
        <f t="shared" si="212"/>
        <v>2023-08-27</v>
      </c>
      <c r="F1860" s="10" t="s">
        <v>3303</v>
      </c>
      <c r="G1860" s="10" t="str">
        <f t="shared" si="211"/>
        <v>FAIR-D4_2023-08-27_09-09-50</v>
      </c>
      <c r="H1860" s="10">
        <v>12.991</v>
      </c>
      <c r="I1860" s="6">
        <v>22089004</v>
      </c>
      <c r="J1860" s="6" t="str">
        <f>IF(OR(COUNTIF(Monitoring!E:E, G1860) &gt; 0, COUNTIF(Monitoring!H:H, G1860) &gt; 0), "yes", "no")</f>
        <v>no</v>
      </c>
      <c r="K1860" s="81" t="str">
        <f t="shared" si="213"/>
        <v>Z:\FAIR_Device_data\Experiment_AugSep_2023\Video_captures\FAIR-D4\Camera1\2023-08-27\FAIR-D4_2023-08-27_09-09-50.mp4</v>
      </c>
    </row>
    <row r="1861" spans="1:11" ht="14.25" customHeight="1" x14ac:dyDescent="0.25">
      <c r="A1861" s="5" t="str">
        <f t="shared" si="207"/>
        <v>FAIR-D4</v>
      </c>
      <c r="B1861" s="4">
        <f t="shared" si="208"/>
        <v>45165</v>
      </c>
      <c r="C1861" s="9">
        <f t="shared" si="209"/>
        <v>0.38329861111111113</v>
      </c>
      <c r="D1861" s="9">
        <f t="shared" si="210"/>
        <v>45165.383298611108</v>
      </c>
      <c r="E1861" s="9" t="str">
        <f t="shared" si="212"/>
        <v>2023-08-27</v>
      </c>
      <c r="F1861" s="10" t="s">
        <v>3304</v>
      </c>
      <c r="G1861" s="10" t="str">
        <f t="shared" si="211"/>
        <v>FAIR-D4_2023-08-27_09-11-57</v>
      </c>
      <c r="H1861" s="10">
        <v>12.282</v>
      </c>
      <c r="I1861" s="6">
        <v>20266752</v>
      </c>
      <c r="J1861" s="6" t="str">
        <f>IF(OR(COUNTIF(Monitoring!E:E, G1861) &gt; 0, COUNTIF(Monitoring!H:H, G1861) &gt; 0), "yes", "no")</f>
        <v>no</v>
      </c>
      <c r="K1861" s="81" t="str">
        <f t="shared" si="213"/>
        <v>Z:\FAIR_Device_data\Experiment_AugSep_2023\Video_captures\FAIR-D4\Camera1\2023-08-27\FAIR-D4_2023-08-27_09-11-57.mp4</v>
      </c>
    </row>
    <row r="1862" spans="1:11" ht="14.25" customHeight="1" x14ac:dyDescent="0.25">
      <c r="A1862" s="5" t="str">
        <f t="shared" si="207"/>
        <v>FAIR-D4</v>
      </c>
      <c r="B1862" s="4">
        <f t="shared" si="208"/>
        <v>45165</v>
      </c>
      <c r="C1862" s="9">
        <f t="shared" si="209"/>
        <v>0.38393518518518521</v>
      </c>
      <c r="D1862" s="9">
        <f t="shared" si="210"/>
        <v>45165.383935185186</v>
      </c>
      <c r="E1862" s="9" t="str">
        <f t="shared" si="212"/>
        <v>2023-08-27</v>
      </c>
      <c r="F1862" s="10" t="s">
        <v>3305</v>
      </c>
      <c r="G1862" s="10" t="str">
        <f t="shared" si="211"/>
        <v>FAIR-D4_2023-08-27_09-12-52</v>
      </c>
      <c r="H1862" s="10">
        <v>29.141999999999999</v>
      </c>
      <c r="I1862" s="6">
        <v>50695682</v>
      </c>
      <c r="J1862" s="6" t="str">
        <f>IF(OR(COUNTIF(Monitoring!E:E, G1862) &gt; 0, COUNTIF(Monitoring!H:H, G1862) &gt; 0), "yes", "no")</f>
        <v>no</v>
      </c>
      <c r="K1862" s="81" t="str">
        <f t="shared" si="213"/>
        <v>Z:\FAIR_Device_data\Experiment_AugSep_2023\Video_captures\FAIR-D4\Camera1\2023-08-27\FAIR-D4_2023-08-27_09-12-52.mp4</v>
      </c>
    </row>
    <row r="1863" spans="1:11" ht="14.25" customHeight="1" x14ac:dyDescent="0.25">
      <c r="A1863" s="5" t="str">
        <f t="shared" si="207"/>
        <v>FAIR-D4</v>
      </c>
      <c r="B1863" s="4">
        <f t="shared" si="208"/>
        <v>45165</v>
      </c>
      <c r="C1863" s="9">
        <f t="shared" si="209"/>
        <v>0.39142361111111112</v>
      </c>
      <c r="D1863" s="9">
        <f t="shared" si="210"/>
        <v>45165.391423611109</v>
      </c>
      <c r="E1863" s="9" t="str">
        <f t="shared" si="212"/>
        <v>2023-08-27</v>
      </c>
      <c r="F1863" s="10" t="s">
        <v>3306</v>
      </c>
      <c r="G1863" s="10" t="str">
        <f t="shared" si="211"/>
        <v>FAIR-D4_2023-08-27_09-23-39</v>
      </c>
      <c r="H1863" s="10">
        <v>69.822999999999993</v>
      </c>
      <c r="I1863" s="6">
        <v>127217227</v>
      </c>
      <c r="J1863" s="6" t="str">
        <f>IF(OR(COUNTIF(Monitoring!E:E, G1863) &gt; 0, COUNTIF(Monitoring!H:H, G1863) &gt; 0), "yes", "no")</f>
        <v>no</v>
      </c>
      <c r="K1863" s="81" t="str">
        <f t="shared" si="213"/>
        <v>Z:\FAIR_Device_data\Experiment_AugSep_2023\Video_captures\FAIR-D4\Camera1\2023-08-27\FAIR-D4_2023-08-27_09-23-39.mp4</v>
      </c>
    </row>
    <row r="1864" spans="1:11" ht="14.25" customHeight="1" x14ac:dyDescent="0.25">
      <c r="A1864" s="5" t="str">
        <f t="shared" si="207"/>
        <v>FAIR-D4</v>
      </c>
      <c r="B1864" s="4">
        <f t="shared" si="208"/>
        <v>45165</v>
      </c>
      <c r="C1864" s="9">
        <f t="shared" si="209"/>
        <v>0.39435185185185184</v>
      </c>
      <c r="D1864" s="9">
        <f t="shared" si="210"/>
        <v>45165.39435185185</v>
      </c>
      <c r="E1864" s="9" t="str">
        <f t="shared" si="212"/>
        <v>2023-08-27</v>
      </c>
      <c r="F1864" s="10" t="s">
        <v>3307</v>
      </c>
      <c r="G1864" s="10" t="str">
        <f t="shared" si="211"/>
        <v>FAIR-D4_2023-08-27_09-27-52</v>
      </c>
      <c r="H1864" s="10">
        <v>11.904</v>
      </c>
      <c r="I1864" s="6">
        <v>19894681</v>
      </c>
      <c r="J1864" s="6" t="str">
        <f>IF(OR(COUNTIF(Monitoring!E:E, G1864) &gt; 0, COUNTIF(Monitoring!H:H, G1864) &gt; 0), "yes", "no")</f>
        <v>no</v>
      </c>
      <c r="K1864" s="81" t="str">
        <f t="shared" si="213"/>
        <v>Z:\FAIR_Device_data\Experiment_AugSep_2023\Video_captures\FAIR-D4\Camera1\2023-08-27\FAIR-D4_2023-08-27_09-27-52.mp4</v>
      </c>
    </row>
    <row r="1865" spans="1:11" ht="14.25" customHeight="1" x14ac:dyDescent="0.25">
      <c r="A1865" s="5" t="str">
        <f t="shared" si="207"/>
        <v>FAIR-D4</v>
      </c>
      <c r="B1865" s="4">
        <f t="shared" si="208"/>
        <v>45165</v>
      </c>
      <c r="C1865" s="9">
        <f t="shared" si="209"/>
        <v>0.39509259259259261</v>
      </c>
      <c r="D1865" s="9">
        <f t="shared" si="210"/>
        <v>45165.395092592589</v>
      </c>
      <c r="E1865" s="9" t="str">
        <f t="shared" si="212"/>
        <v>2023-08-27</v>
      </c>
      <c r="F1865" s="10" t="s">
        <v>3308</v>
      </c>
      <c r="G1865" s="10" t="str">
        <f t="shared" si="211"/>
        <v>FAIR-D4_2023-08-27_09-28-56</v>
      </c>
      <c r="H1865" s="10">
        <v>56.466000000000001</v>
      </c>
      <c r="I1865" s="6">
        <v>102746979</v>
      </c>
      <c r="J1865" s="6" t="str">
        <f>IF(OR(COUNTIF(Monitoring!E:E, G1865) &gt; 0, COUNTIF(Monitoring!H:H, G1865) &gt; 0), "yes", "no")</f>
        <v>yes</v>
      </c>
      <c r="K1865" s="81" t="str">
        <f t="shared" si="213"/>
        <v>Z:\FAIR_Device_data\Experiment_AugSep_2023\Video_captures\FAIR-D4\Camera1\2023-08-27\FAIR-D4_2023-08-27_09-28-56.mp4</v>
      </c>
    </row>
    <row r="1866" spans="1:11" ht="14.25" customHeight="1" x14ac:dyDescent="0.25">
      <c r="A1866" s="5" t="str">
        <f t="shared" si="207"/>
        <v>FAIR-D4</v>
      </c>
      <c r="B1866" s="4">
        <f t="shared" si="208"/>
        <v>45165</v>
      </c>
      <c r="C1866" s="9">
        <f t="shared" si="209"/>
        <v>0.40523148148148147</v>
      </c>
      <c r="D1866" s="9">
        <f t="shared" si="210"/>
        <v>45165.405231481483</v>
      </c>
      <c r="E1866" s="9" t="str">
        <f t="shared" si="212"/>
        <v>2023-08-27</v>
      </c>
      <c r="F1866" s="10" t="s">
        <v>3309</v>
      </c>
      <c r="G1866" s="10" t="str">
        <f t="shared" si="211"/>
        <v>FAIR-D4_2023-08-27_09-43-32</v>
      </c>
      <c r="H1866" s="10">
        <v>23.613</v>
      </c>
      <c r="I1866" s="6">
        <v>40136173</v>
      </c>
      <c r="J1866" s="6" t="str">
        <f>IF(OR(COUNTIF(Monitoring!E:E, G1866) &gt; 0, COUNTIF(Monitoring!H:H, G1866) &gt; 0), "yes", "no")</f>
        <v>no</v>
      </c>
      <c r="K1866" s="81" t="str">
        <f t="shared" si="213"/>
        <v>Z:\FAIR_Device_data\Experiment_AugSep_2023\Video_captures\FAIR-D4\Camera1\2023-08-27\FAIR-D4_2023-08-27_09-43-32.mp4</v>
      </c>
    </row>
    <row r="1867" spans="1:11" ht="14.25" customHeight="1" x14ac:dyDescent="0.25">
      <c r="A1867" s="5" t="str">
        <f t="shared" si="207"/>
        <v>FAIR-D4</v>
      </c>
      <c r="B1867" s="4">
        <f t="shared" si="208"/>
        <v>45165</v>
      </c>
      <c r="C1867" s="9">
        <f t="shared" si="209"/>
        <v>0.4065509259259259</v>
      </c>
      <c r="D1867" s="9">
        <f t="shared" si="210"/>
        <v>45165.406550925924</v>
      </c>
      <c r="E1867" s="9" t="str">
        <f t="shared" si="212"/>
        <v>2023-08-27</v>
      </c>
      <c r="F1867" s="10" t="s">
        <v>3310</v>
      </c>
      <c r="G1867" s="10" t="str">
        <f t="shared" si="211"/>
        <v>FAIR-D4_2023-08-27_09-45-26</v>
      </c>
      <c r="H1867" s="10">
        <v>22.483000000000001</v>
      </c>
      <c r="I1867" s="6">
        <v>41414692</v>
      </c>
      <c r="J1867" s="6" t="str">
        <f>IF(OR(COUNTIF(Monitoring!E:E, G1867) &gt; 0, COUNTIF(Monitoring!H:H, G1867) &gt; 0), "yes", "no")</f>
        <v>no</v>
      </c>
      <c r="K1867" s="81" t="str">
        <f t="shared" si="213"/>
        <v>Z:\FAIR_Device_data\Experiment_AugSep_2023\Video_captures\FAIR-D4\Camera1\2023-08-27\FAIR-D4_2023-08-27_09-45-26.mp4</v>
      </c>
    </row>
    <row r="1868" spans="1:11" ht="14.25" customHeight="1" x14ac:dyDescent="0.25">
      <c r="A1868" s="5" t="str">
        <f t="shared" si="207"/>
        <v>FAIR-D4</v>
      </c>
      <c r="B1868" s="4">
        <f t="shared" si="208"/>
        <v>45165</v>
      </c>
      <c r="C1868" s="9">
        <f t="shared" si="209"/>
        <v>0.40865740740740741</v>
      </c>
      <c r="D1868" s="9">
        <f t="shared" si="210"/>
        <v>45165.40865740741</v>
      </c>
      <c r="E1868" s="9" t="str">
        <f t="shared" si="212"/>
        <v>2023-08-27</v>
      </c>
      <c r="F1868" s="10" t="s">
        <v>3311</v>
      </c>
      <c r="G1868" s="10" t="str">
        <f t="shared" si="211"/>
        <v>FAIR-D4_2023-08-27_09-48-28</v>
      </c>
      <c r="H1868" s="10">
        <v>29.175000000000001</v>
      </c>
      <c r="I1868" s="6">
        <v>50670689</v>
      </c>
      <c r="J1868" s="6" t="str">
        <f>IF(OR(COUNTIF(Monitoring!E:E, G1868) &gt; 0, COUNTIF(Monitoring!H:H, G1868) &gt; 0), "yes", "no")</f>
        <v>yes</v>
      </c>
      <c r="K1868" s="81" t="str">
        <f t="shared" si="213"/>
        <v>Z:\FAIR_Device_data\Experiment_AugSep_2023\Video_captures\FAIR-D4\Camera1\2023-08-27\FAIR-D4_2023-08-27_09-48-28.mp4</v>
      </c>
    </row>
    <row r="1869" spans="1:11" ht="14.25" customHeight="1" x14ac:dyDescent="0.25">
      <c r="A1869" s="5" t="str">
        <f t="shared" si="207"/>
        <v>FAIR-D4</v>
      </c>
      <c r="B1869" s="4">
        <f t="shared" si="208"/>
        <v>45165</v>
      </c>
      <c r="C1869" s="9">
        <f t="shared" si="209"/>
        <v>0.4110300925925926</v>
      </c>
      <c r="D1869" s="9">
        <f t="shared" si="210"/>
        <v>45165.411030092589</v>
      </c>
      <c r="E1869" s="9" t="str">
        <f t="shared" si="212"/>
        <v>2023-08-27</v>
      </c>
      <c r="F1869" s="10" t="s">
        <v>3312</v>
      </c>
      <c r="G1869" s="10" t="str">
        <f t="shared" si="211"/>
        <v>FAIR-D4_2023-08-27_09-51-53</v>
      </c>
      <c r="H1869" s="10">
        <v>94.855999999999995</v>
      </c>
      <c r="I1869" s="6">
        <v>175453061</v>
      </c>
      <c r="J1869" s="6" t="str">
        <f>IF(OR(COUNTIF(Monitoring!E:E, G1869) &gt; 0, COUNTIF(Monitoring!H:H, G1869) &gt; 0), "yes", "no")</f>
        <v>yes</v>
      </c>
      <c r="K1869" s="81" t="str">
        <f t="shared" si="213"/>
        <v>Z:\FAIR_Device_data\Experiment_AugSep_2023\Video_captures\FAIR-D4\Camera1\2023-08-27\FAIR-D4_2023-08-27_09-51-53.mp4</v>
      </c>
    </row>
    <row r="1870" spans="1:11" ht="14.25" customHeight="1" x14ac:dyDescent="0.25">
      <c r="A1870" s="5" t="str">
        <f t="shared" si="207"/>
        <v>FAIR-D4</v>
      </c>
      <c r="B1870" s="4">
        <f t="shared" si="208"/>
        <v>45165</v>
      </c>
      <c r="C1870" s="9">
        <f t="shared" si="209"/>
        <v>0.41270833333333334</v>
      </c>
      <c r="D1870" s="9">
        <f t="shared" si="210"/>
        <v>45165.412708333337</v>
      </c>
      <c r="E1870" s="9" t="str">
        <f t="shared" si="212"/>
        <v>2023-08-27</v>
      </c>
      <c r="F1870" s="10" t="s">
        <v>3313</v>
      </c>
      <c r="G1870" s="10" t="str">
        <f t="shared" si="211"/>
        <v>FAIR-D4_2023-08-27_09-54-18</v>
      </c>
      <c r="H1870" s="10">
        <v>47.831000000000003</v>
      </c>
      <c r="I1870" s="6">
        <v>85840331</v>
      </c>
      <c r="J1870" s="6" t="str">
        <f>IF(OR(COUNTIF(Monitoring!E:E, G1870) &gt; 0, COUNTIF(Monitoring!H:H, G1870) &gt; 0), "yes", "no")</f>
        <v>yes</v>
      </c>
      <c r="K1870" s="81" t="str">
        <f t="shared" si="213"/>
        <v>Z:\FAIR_Device_data\Experiment_AugSep_2023\Video_captures\FAIR-D4\Camera1\2023-08-27\FAIR-D4_2023-08-27_09-54-18.mp4</v>
      </c>
    </row>
    <row r="1871" spans="1:11" ht="14.25" customHeight="1" x14ac:dyDescent="0.25">
      <c r="A1871" s="5" t="str">
        <f t="shared" si="207"/>
        <v>FAIR-D4</v>
      </c>
      <c r="B1871" s="4">
        <f t="shared" si="208"/>
        <v>45165</v>
      </c>
      <c r="C1871" s="9">
        <f t="shared" si="209"/>
        <v>0.41416666666666668</v>
      </c>
      <c r="D1871" s="9">
        <f t="shared" si="210"/>
        <v>45165.414166666669</v>
      </c>
      <c r="E1871" s="9" t="str">
        <f t="shared" si="212"/>
        <v>2023-08-27</v>
      </c>
      <c r="F1871" s="10" t="s">
        <v>3314</v>
      </c>
      <c r="G1871" s="10" t="str">
        <f t="shared" si="211"/>
        <v>FAIR-D4_2023-08-27_09-56-24</v>
      </c>
      <c r="H1871" s="10">
        <v>16.631</v>
      </c>
      <c r="I1871" s="6">
        <v>29203044</v>
      </c>
      <c r="J1871" s="6" t="str">
        <f>IF(OR(COUNTIF(Monitoring!E:E, G1871) &gt; 0, COUNTIF(Monitoring!H:H, G1871) &gt; 0), "yes", "no")</f>
        <v>yes</v>
      </c>
      <c r="K1871" s="81" t="str">
        <f t="shared" si="213"/>
        <v>Z:\FAIR_Device_data\Experiment_AugSep_2023\Video_captures\FAIR-D4\Camera1\2023-08-27\FAIR-D4_2023-08-27_09-56-24.mp4</v>
      </c>
    </row>
    <row r="1872" spans="1:11" ht="14.25" customHeight="1" x14ac:dyDescent="0.25">
      <c r="A1872" s="5" t="str">
        <f t="shared" si="207"/>
        <v>FAIR-D4</v>
      </c>
      <c r="B1872" s="4">
        <f t="shared" si="208"/>
        <v>45165</v>
      </c>
      <c r="C1872" s="9">
        <f t="shared" si="209"/>
        <v>0.4150462962962963</v>
      </c>
      <c r="D1872" s="9">
        <f t="shared" si="210"/>
        <v>45165.415046296293</v>
      </c>
      <c r="E1872" s="9" t="str">
        <f t="shared" si="212"/>
        <v>2023-08-27</v>
      </c>
      <c r="F1872" s="10" t="s">
        <v>3315</v>
      </c>
      <c r="G1872" s="10" t="str">
        <f t="shared" si="211"/>
        <v>FAIR-D4_2023-08-27_09-57-40</v>
      </c>
      <c r="H1872" s="10">
        <v>57.71</v>
      </c>
      <c r="I1872" s="6">
        <v>106594720</v>
      </c>
      <c r="J1872" s="6" t="str">
        <f>IF(OR(COUNTIF(Monitoring!E:E, G1872) &gt; 0, COUNTIF(Monitoring!H:H, G1872) &gt; 0), "yes", "no")</f>
        <v>yes</v>
      </c>
      <c r="K1872" s="81" t="str">
        <f t="shared" si="213"/>
        <v>Z:\FAIR_Device_data\Experiment_AugSep_2023\Video_captures\FAIR-D4\Camera1\2023-08-27\FAIR-D4_2023-08-27_09-57-40.mp4</v>
      </c>
    </row>
    <row r="1873" spans="1:11" ht="14.25" customHeight="1" x14ac:dyDescent="0.25">
      <c r="A1873" s="5" t="str">
        <f t="shared" si="207"/>
        <v>FAIR-D4</v>
      </c>
      <c r="B1873" s="4">
        <f t="shared" si="208"/>
        <v>45165</v>
      </c>
      <c r="C1873" s="9">
        <f t="shared" si="209"/>
        <v>0.41942129629629632</v>
      </c>
      <c r="D1873" s="9">
        <f t="shared" si="210"/>
        <v>45165.419421296298</v>
      </c>
      <c r="E1873" s="9" t="str">
        <f t="shared" si="212"/>
        <v>2023-08-27</v>
      </c>
      <c r="F1873" s="10" t="s">
        <v>3316</v>
      </c>
      <c r="G1873" s="10" t="str">
        <f t="shared" si="211"/>
        <v>FAIR-D4_2023-08-27_10-03-58</v>
      </c>
      <c r="H1873" s="10">
        <v>13.176</v>
      </c>
      <c r="I1873" s="6">
        <v>22924124</v>
      </c>
      <c r="J1873" s="6" t="str">
        <f>IF(OR(COUNTIF(Monitoring!E:E, G1873) &gt; 0, COUNTIF(Monitoring!H:H, G1873) &gt; 0), "yes", "no")</f>
        <v>no</v>
      </c>
      <c r="K1873" s="81" t="str">
        <f t="shared" si="213"/>
        <v>Z:\FAIR_Device_data\Experiment_AugSep_2023\Video_captures\FAIR-D4\Camera1\2023-08-27\FAIR-D4_2023-08-27_10-03-58.mp4</v>
      </c>
    </row>
    <row r="1874" spans="1:11" ht="14.25" customHeight="1" x14ac:dyDescent="0.25">
      <c r="A1874" s="5" t="str">
        <f t="shared" si="207"/>
        <v>FAIR-D4</v>
      </c>
      <c r="B1874" s="4">
        <f t="shared" si="208"/>
        <v>45165</v>
      </c>
      <c r="C1874" s="9">
        <f t="shared" si="209"/>
        <v>0.42001157407407408</v>
      </c>
      <c r="D1874" s="9">
        <f t="shared" si="210"/>
        <v>45165.420011574075</v>
      </c>
      <c r="E1874" s="9" t="str">
        <f t="shared" si="212"/>
        <v>2023-08-27</v>
      </c>
      <c r="F1874" s="10" t="s">
        <v>3317</v>
      </c>
      <c r="G1874" s="10" t="str">
        <f t="shared" si="211"/>
        <v>FAIR-D4_2023-08-27_10-04-49</v>
      </c>
      <c r="H1874" s="10">
        <v>14.821</v>
      </c>
      <c r="I1874" s="6">
        <v>25836041</v>
      </c>
      <c r="J1874" s="6" t="str">
        <f>IF(OR(COUNTIF(Monitoring!E:E, G1874) &gt; 0, COUNTIF(Monitoring!H:H, G1874) &gt; 0), "yes", "no")</f>
        <v>yes</v>
      </c>
      <c r="K1874" s="81" t="str">
        <f t="shared" si="213"/>
        <v>Z:\FAIR_Device_data\Experiment_AugSep_2023\Video_captures\FAIR-D4\Camera1\2023-08-27\FAIR-D4_2023-08-27_10-04-49.mp4</v>
      </c>
    </row>
    <row r="1875" spans="1:11" ht="14.25" customHeight="1" x14ac:dyDescent="0.25">
      <c r="A1875" s="5" t="str">
        <f t="shared" si="207"/>
        <v>FAIR-D4</v>
      </c>
      <c r="B1875" s="4">
        <f t="shared" si="208"/>
        <v>45165</v>
      </c>
      <c r="C1875" s="9">
        <f t="shared" si="209"/>
        <v>0.42053240740740738</v>
      </c>
      <c r="D1875" s="9">
        <f t="shared" si="210"/>
        <v>45165.420532407406</v>
      </c>
      <c r="E1875" s="9" t="str">
        <f t="shared" si="212"/>
        <v>2023-08-27</v>
      </c>
      <c r="F1875" s="10" t="s">
        <v>3318</v>
      </c>
      <c r="G1875" s="10" t="str">
        <f t="shared" si="211"/>
        <v>FAIR-D4_2023-08-27_10-05-34</v>
      </c>
      <c r="H1875" s="10">
        <v>12.223000000000001</v>
      </c>
      <c r="I1875" s="6">
        <v>18754872</v>
      </c>
      <c r="J1875" s="6" t="str">
        <f>IF(OR(COUNTIF(Monitoring!E:E, G1875) &gt; 0, COUNTIF(Monitoring!H:H, G1875) &gt; 0), "yes", "no")</f>
        <v>no</v>
      </c>
      <c r="K1875" s="81" t="str">
        <f t="shared" si="213"/>
        <v>Z:\FAIR_Device_data\Experiment_AugSep_2023\Video_captures\FAIR-D4\Camera1\2023-08-27\FAIR-D4_2023-08-27_10-05-34.mp4</v>
      </c>
    </row>
    <row r="1876" spans="1:11" ht="14.25" customHeight="1" x14ac:dyDescent="0.25">
      <c r="A1876" s="5" t="str">
        <f t="shared" si="207"/>
        <v>FAIR-D4</v>
      </c>
      <c r="B1876" s="4">
        <f t="shared" si="208"/>
        <v>45165</v>
      </c>
      <c r="C1876" s="9">
        <f t="shared" si="209"/>
        <v>0.42190972222222223</v>
      </c>
      <c r="D1876" s="9">
        <f t="shared" si="210"/>
        <v>45165.421909722223</v>
      </c>
      <c r="E1876" s="9" t="str">
        <f t="shared" si="212"/>
        <v>2023-08-27</v>
      </c>
      <c r="F1876" s="10" t="s">
        <v>3319</v>
      </c>
      <c r="G1876" s="10" t="str">
        <f t="shared" si="211"/>
        <v>FAIR-D4_2023-08-27_10-07-33</v>
      </c>
      <c r="H1876" s="10">
        <v>14.385999999999999</v>
      </c>
      <c r="I1876" s="6">
        <v>24075908</v>
      </c>
      <c r="J1876" s="6" t="str">
        <f>IF(OR(COUNTIF(Monitoring!E:E, G1876) &gt; 0, COUNTIF(Monitoring!H:H, G1876) &gt; 0), "yes", "no")</f>
        <v>yes</v>
      </c>
      <c r="K1876" s="81" t="str">
        <f t="shared" si="213"/>
        <v>Z:\FAIR_Device_data\Experiment_AugSep_2023\Video_captures\FAIR-D4\Camera1\2023-08-27\FAIR-D4_2023-08-27_10-07-33.mp4</v>
      </c>
    </row>
    <row r="1877" spans="1:11" ht="14.25" customHeight="1" x14ac:dyDescent="0.25">
      <c r="A1877" s="5" t="str">
        <f t="shared" si="207"/>
        <v>FAIR-D4</v>
      </c>
      <c r="B1877" s="4">
        <f t="shared" si="208"/>
        <v>45165</v>
      </c>
      <c r="C1877" s="9">
        <f t="shared" si="209"/>
        <v>0.42292824074074076</v>
      </c>
      <c r="D1877" s="9">
        <f t="shared" si="210"/>
        <v>45165.42292824074</v>
      </c>
      <c r="E1877" s="9" t="str">
        <f t="shared" si="212"/>
        <v>2023-08-27</v>
      </c>
      <c r="F1877" s="10" t="s">
        <v>3320</v>
      </c>
      <c r="G1877" s="10" t="str">
        <f t="shared" si="211"/>
        <v>FAIR-D4_2023-08-27_10-09-01</v>
      </c>
      <c r="H1877" s="10">
        <v>41.265999999999998</v>
      </c>
      <c r="I1877" s="6">
        <v>72437889</v>
      </c>
      <c r="J1877" s="6" t="str">
        <f>IF(OR(COUNTIF(Monitoring!E:E, G1877) &gt; 0, COUNTIF(Monitoring!H:H, G1877) &gt; 0), "yes", "no")</f>
        <v>no</v>
      </c>
      <c r="K1877" s="81" t="str">
        <f t="shared" si="213"/>
        <v>Z:\FAIR_Device_data\Experiment_AugSep_2023\Video_captures\FAIR-D4\Camera1\2023-08-27\FAIR-D4_2023-08-27_10-09-01.mp4</v>
      </c>
    </row>
    <row r="1878" spans="1:11" ht="14.25" customHeight="1" x14ac:dyDescent="0.25">
      <c r="A1878" s="5" t="str">
        <f t="shared" si="207"/>
        <v>FAIR-D4</v>
      </c>
      <c r="B1878" s="4">
        <f t="shared" si="208"/>
        <v>45165</v>
      </c>
      <c r="C1878" s="9">
        <f t="shared" si="209"/>
        <v>0.42420138888888886</v>
      </c>
      <c r="D1878" s="9">
        <f t="shared" si="210"/>
        <v>45165.424201388887</v>
      </c>
      <c r="E1878" s="9" t="str">
        <f t="shared" si="212"/>
        <v>2023-08-27</v>
      </c>
      <c r="F1878" s="10" t="s">
        <v>3321</v>
      </c>
      <c r="G1878" s="10" t="str">
        <f t="shared" si="211"/>
        <v>FAIR-D4_2023-08-27_10-10-51</v>
      </c>
      <c r="H1878" s="10">
        <v>64.911000000000001</v>
      </c>
      <c r="I1878" s="6">
        <v>120138862</v>
      </c>
      <c r="J1878" s="6" t="str">
        <f>IF(OR(COUNTIF(Monitoring!E:E, G1878) &gt; 0, COUNTIF(Monitoring!H:H, G1878) &gt; 0), "yes", "no")</f>
        <v>yes</v>
      </c>
      <c r="K1878" s="81" t="str">
        <f t="shared" si="213"/>
        <v>Z:\FAIR_Device_data\Experiment_AugSep_2023\Video_captures\FAIR-D4\Camera1\2023-08-27\FAIR-D4_2023-08-27_10-10-51.mp4</v>
      </c>
    </row>
    <row r="1879" spans="1:11" ht="14.25" customHeight="1" x14ac:dyDescent="0.25">
      <c r="A1879" s="5" t="str">
        <f t="shared" si="207"/>
        <v>FAIR-D4</v>
      </c>
      <c r="B1879" s="4">
        <f t="shared" si="208"/>
        <v>45165</v>
      </c>
      <c r="C1879" s="9">
        <f t="shared" si="209"/>
        <v>0.42737268518518517</v>
      </c>
      <c r="D1879" s="9">
        <f t="shared" si="210"/>
        <v>45165.427372685182</v>
      </c>
      <c r="E1879" s="9" t="str">
        <f t="shared" si="212"/>
        <v>2023-08-27</v>
      </c>
      <c r="F1879" s="10" t="s">
        <v>3322</v>
      </c>
      <c r="G1879" s="10" t="str">
        <f t="shared" si="211"/>
        <v>FAIR-D4_2023-08-27_10-15-25</v>
      </c>
      <c r="H1879" s="10">
        <v>67.53</v>
      </c>
      <c r="I1879" s="6">
        <v>122471111</v>
      </c>
      <c r="J1879" s="6" t="str">
        <f>IF(OR(COUNTIF(Monitoring!E:E, G1879) &gt; 0, COUNTIF(Monitoring!H:H, G1879) &gt; 0), "yes", "no")</f>
        <v>yes</v>
      </c>
      <c r="K1879" s="81" t="str">
        <f t="shared" si="213"/>
        <v>Z:\FAIR_Device_data\Experiment_AugSep_2023\Video_captures\FAIR-D4\Camera1\2023-08-27\FAIR-D4_2023-08-27_10-15-25.mp4</v>
      </c>
    </row>
    <row r="1880" spans="1:11" ht="14.25" customHeight="1" x14ac:dyDescent="0.25">
      <c r="A1880" s="5" t="str">
        <f t="shared" si="207"/>
        <v>FAIR-D4</v>
      </c>
      <c r="B1880" s="4">
        <f t="shared" si="208"/>
        <v>45165</v>
      </c>
      <c r="C1880" s="9">
        <f t="shared" si="209"/>
        <v>0.42921296296296296</v>
      </c>
      <c r="D1880" s="9">
        <f t="shared" si="210"/>
        <v>45165.429212962961</v>
      </c>
      <c r="E1880" s="9" t="str">
        <f t="shared" si="212"/>
        <v>2023-08-27</v>
      </c>
      <c r="F1880" s="10" t="s">
        <v>3323</v>
      </c>
      <c r="G1880" s="10" t="str">
        <f t="shared" si="211"/>
        <v>FAIR-D4_2023-08-27_10-18-04</v>
      </c>
      <c r="H1880" s="10">
        <v>151.339</v>
      </c>
      <c r="I1880" s="6">
        <v>284660272</v>
      </c>
      <c r="J1880" s="6" t="str">
        <f>IF(OR(COUNTIF(Monitoring!E:E, G1880) &gt; 0, COUNTIF(Monitoring!H:H, G1880) &gt; 0), "yes", "no")</f>
        <v>yes</v>
      </c>
      <c r="K1880" s="81" t="str">
        <f t="shared" si="213"/>
        <v>Z:\FAIR_Device_data\Experiment_AugSep_2023\Video_captures\FAIR-D4\Camera1\2023-08-27\FAIR-D4_2023-08-27_10-18-04.mp4</v>
      </c>
    </row>
    <row r="1881" spans="1:11" ht="14.25" customHeight="1" x14ac:dyDescent="0.25">
      <c r="A1881" s="5" t="str">
        <f t="shared" si="207"/>
        <v>FAIR-D4</v>
      </c>
      <c r="B1881" s="4">
        <f t="shared" si="208"/>
        <v>45165</v>
      </c>
      <c r="C1881" s="9">
        <f t="shared" si="209"/>
        <v>0.43395833333333333</v>
      </c>
      <c r="D1881" s="9">
        <f t="shared" si="210"/>
        <v>45165.433958333335</v>
      </c>
      <c r="E1881" s="9" t="str">
        <f t="shared" si="212"/>
        <v>2023-08-27</v>
      </c>
      <c r="F1881" s="10" t="s">
        <v>3324</v>
      </c>
      <c r="G1881" s="10" t="str">
        <f t="shared" si="211"/>
        <v>FAIR-D4_2023-08-27_10-24-54</v>
      </c>
      <c r="H1881" s="10">
        <v>15.058</v>
      </c>
      <c r="I1881" s="6">
        <v>26183843</v>
      </c>
      <c r="J1881" s="6" t="str">
        <f>IF(OR(COUNTIF(Monitoring!E:E, G1881) &gt; 0, COUNTIF(Monitoring!H:H, G1881) &gt; 0), "yes", "no")</f>
        <v>yes</v>
      </c>
      <c r="K1881" s="81" t="str">
        <f t="shared" si="213"/>
        <v>Z:\FAIR_Device_data\Experiment_AugSep_2023\Video_captures\FAIR-D4\Camera1\2023-08-27\FAIR-D4_2023-08-27_10-24-54.mp4</v>
      </c>
    </row>
    <row r="1882" spans="1:11" ht="14.25" customHeight="1" x14ac:dyDescent="0.25">
      <c r="A1882" s="5" t="str">
        <f t="shared" si="207"/>
        <v>FAIR-D4</v>
      </c>
      <c r="B1882" s="4">
        <f t="shared" si="208"/>
        <v>45165</v>
      </c>
      <c r="C1882" s="9">
        <f t="shared" si="209"/>
        <v>0.43454861111111109</v>
      </c>
      <c r="D1882" s="9">
        <f t="shared" si="210"/>
        <v>45165.434548611112</v>
      </c>
      <c r="E1882" s="9" t="str">
        <f t="shared" si="212"/>
        <v>2023-08-27</v>
      </c>
      <c r="F1882" s="10" t="s">
        <v>3325</v>
      </c>
      <c r="G1882" s="10" t="str">
        <f t="shared" si="211"/>
        <v>FAIR-D4_2023-08-27_10-25-45</v>
      </c>
      <c r="H1882" s="10">
        <v>86.031999999999996</v>
      </c>
      <c r="I1882" s="6">
        <v>164684252</v>
      </c>
      <c r="J1882" s="6" t="str">
        <f>IF(OR(COUNTIF(Monitoring!E:E, G1882) &gt; 0, COUNTIF(Monitoring!H:H, G1882) &gt; 0), "yes", "no")</f>
        <v>no</v>
      </c>
      <c r="K1882" s="81" t="str">
        <f t="shared" si="213"/>
        <v>Z:\FAIR_Device_data\Experiment_AugSep_2023\Video_captures\FAIR-D4\Camera1\2023-08-27\FAIR-D4_2023-08-27_10-25-45.mp4</v>
      </c>
    </row>
    <row r="1883" spans="1:11" ht="14.25" customHeight="1" x14ac:dyDescent="0.25">
      <c r="A1883" s="5" t="str">
        <f t="shared" si="207"/>
        <v>FAIR-D4</v>
      </c>
      <c r="B1883" s="4">
        <f t="shared" si="208"/>
        <v>45165</v>
      </c>
      <c r="C1883" s="9">
        <f t="shared" si="209"/>
        <v>0.43679398148148146</v>
      </c>
      <c r="D1883" s="9">
        <f t="shared" si="210"/>
        <v>45165.436793981484</v>
      </c>
      <c r="E1883" s="9" t="str">
        <f t="shared" si="212"/>
        <v>2023-08-27</v>
      </c>
      <c r="F1883" s="10" t="s">
        <v>3326</v>
      </c>
      <c r="G1883" s="10" t="str">
        <f t="shared" si="211"/>
        <v>FAIR-D4_2023-08-27_10-28-59</v>
      </c>
      <c r="H1883" s="10">
        <v>22.21</v>
      </c>
      <c r="I1883" s="6">
        <v>40598180</v>
      </c>
      <c r="J1883" s="6" t="str">
        <f>IF(OR(COUNTIF(Monitoring!E:E, G1883) &gt; 0, COUNTIF(Monitoring!H:H, G1883) &gt; 0), "yes", "no")</f>
        <v>no</v>
      </c>
      <c r="K1883" s="81" t="str">
        <f t="shared" si="213"/>
        <v>Z:\FAIR_Device_data\Experiment_AugSep_2023\Video_captures\FAIR-D4\Camera1\2023-08-27\FAIR-D4_2023-08-27_10-28-59.mp4</v>
      </c>
    </row>
    <row r="1884" spans="1:11" ht="14.25" customHeight="1" x14ac:dyDescent="0.25">
      <c r="A1884" s="5" t="str">
        <f t="shared" si="207"/>
        <v>FAIR-D4</v>
      </c>
      <c r="B1884" s="4">
        <f t="shared" si="208"/>
        <v>45165</v>
      </c>
      <c r="C1884" s="9">
        <f t="shared" si="209"/>
        <v>0.43754629629629632</v>
      </c>
      <c r="D1884" s="9">
        <f t="shared" si="210"/>
        <v>45165.4375462963</v>
      </c>
      <c r="E1884" s="9" t="str">
        <f t="shared" si="212"/>
        <v>2023-08-27</v>
      </c>
      <c r="F1884" s="10" t="s">
        <v>3327</v>
      </c>
      <c r="G1884" s="10" t="str">
        <f t="shared" si="211"/>
        <v>FAIR-D4_2023-08-27_10-30-04</v>
      </c>
      <c r="H1884" s="10">
        <v>11.45</v>
      </c>
      <c r="I1884" s="6">
        <v>18914764</v>
      </c>
      <c r="J1884" s="6" t="str">
        <f>IF(OR(COUNTIF(Monitoring!E:E, G1884) &gt; 0, COUNTIF(Monitoring!H:H, G1884) &gt; 0), "yes", "no")</f>
        <v>yes</v>
      </c>
      <c r="K1884" s="81" t="str">
        <f t="shared" si="213"/>
        <v>Z:\FAIR_Device_data\Experiment_AugSep_2023\Video_captures\FAIR-D4\Camera1\2023-08-27\FAIR-D4_2023-08-27_10-30-04.mp4</v>
      </c>
    </row>
    <row r="1885" spans="1:11" ht="14.25" customHeight="1" x14ac:dyDescent="0.25">
      <c r="A1885" s="5" t="str">
        <f t="shared" si="207"/>
        <v>FAIR-D4</v>
      </c>
      <c r="B1885" s="4">
        <f t="shared" si="208"/>
        <v>45165</v>
      </c>
      <c r="C1885" s="9">
        <f t="shared" si="209"/>
        <v>0.4382638888888889</v>
      </c>
      <c r="D1885" s="9">
        <f t="shared" si="210"/>
        <v>45165.438263888886</v>
      </c>
      <c r="E1885" s="9" t="str">
        <f t="shared" si="212"/>
        <v>2023-08-27</v>
      </c>
      <c r="F1885" s="10" t="s">
        <v>3328</v>
      </c>
      <c r="G1885" s="10" t="str">
        <f t="shared" si="211"/>
        <v>FAIR-D4_2023-08-27_10-31-06</v>
      </c>
      <c r="H1885" s="10">
        <v>18.155000000000001</v>
      </c>
      <c r="I1885" s="6">
        <v>31636109</v>
      </c>
      <c r="J1885" s="6" t="str">
        <f>IF(OR(COUNTIF(Monitoring!E:E, G1885) &gt; 0, COUNTIF(Monitoring!H:H, G1885) &gt; 0), "yes", "no")</f>
        <v>no</v>
      </c>
      <c r="K1885" s="81" t="str">
        <f t="shared" si="213"/>
        <v>Z:\FAIR_Device_data\Experiment_AugSep_2023\Video_captures\FAIR-D4\Camera1\2023-08-27\FAIR-D4_2023-08-27_10-31-06.mp4</v>
      </c>
    </row>
    <row r="1886" spans="1:11" ht="14.25" customHeight="1" x14ac:dyDescent="0.25">
      <c r="A1886" s="5" t="str">
        <f t="shared" si="207"/>
        <v>FAIR-D4</v>
      </c>
      <c r="B1886" s="4">
        <f t="shared" si="208"/>
        <v>45165</v>
      </c>
      <c r="C1886" s="9">
        <f t="shared" si="209"/>
        <v>0.44937500000000002</v>
      </c>
      <c r="D1886" s="9">
        <f t="shared" si="210"/>
        <v>45165.449374999997</v>
      </c>
      <c r="E1886" s="9" t="str">
        <f t="shared" si="212"/>
        <v>2023-08-27</v>
      </c>
      <c r="F1886" s="10" t="s">
        <v>3329</v>
      </c>
      <c r="G1886" s="10" t="str">
        <f t="shared" si="211"/>
        <v>FAIR-D4_2023-08-27_10-47-06</v>
      </c>
      <c r="H1886" s="10">
        <v>48.078000000000003</v>
      </c>
      <c r="I1886" s="6">
        <v>89505762</v>
      </c>
      <c r="J1886" s="6" t="str">
        <f>IF(OR(COUNTIF(Monitoring!E:E, G1886) &gt; 0, COUNTIF(Monitoring!H:H, G1886) &gt; 0), "yes", "no")</f>
        <v>yes</v>
      </c>
      <c r="K1886" s="81" t="str">
        <f t="shared" si="213"/>
        <v>Z:\FAIR_Device_data\Experiment_AugSep_2023\Video_captures\FAIR-D4\Camera1\2023-08-27\FAIR-D4_2023-08-27_10-47-06.mp4</v>
      </c>
    </row>
    <row r="1887" spans="1:11" ht="14.25" customHeight="1" x14ac:dyDescent="0.25">
      <c r="A1887" s="5" t="str">
        <f t="shared" si="207"/>
        <v>FAIR-D4</v>
      </c>
      <c r="B1887" s="4">
        <f t="shared" si="208"/>
        <v>45165</v>
      </c>
      <c r="C1887" s="9">
        <f t="shared" si="209"/>
        <v>0.45111111111111113</v>
      </c>
      <c r="D1887" s="9">
        <f t="shared" si="210"/>
        <v>45165.451111111113</v>
      </c>
      <c r="E1887" s="9" t="str">
        <f t="shared" si="212"/>
        <v>2023-08-27</v>
      </c>
      <c r="F1887" s="10" t="s">
        <v>3330</v>
      </c>
      <c r="G1887" s="10" t="str">
        <f t="shared" si="211"/>
        <v>FAIR-D4_2023-08-27_10-49-36</v>
      </c>
      <c r="H1887" s="10">
        <v>29.209</v>
      </c>
      <c r="I1887" s="6">
        <v>51083773</v>
      </c>
      <c r="J1887" s="6" t="str">
        <f>IF(OR(COUNTIF(Monitoring!E:E, G1887) &gt; 0, COUNTIF(Monitoring!H:H, G1887) &gt; 0), "yes", "no")</f>
        <v>yes</v>
      </c>
      <c r="K1887" s="81" t="str">
        <f t="shared" si="213"/>
        <v>Z:\FAIR_Device_data\Experiment_AugSep_2023\Video_captures\FAIR-D4\Camera1\2023-08-27\FAIR-D4_2023-08-27_10-49-36.mp4</v>
      </c>
    </row>
    <row r="1888" spans="1:11" ht="14.25" customHeight="1" x14ac:dyDescent="0.25">
      <c r="A1888" s="5" t="str">
        <f t="shared" si="207"/>
        <v>FAIR-D4</v>
      </c>
      <c r="B1888" s="4">
        <f t="shared" si="208"/>
        <v>45165</v>
      </c>
      <c r="C1888" s="9">
        <f t="shared" si="209"/>
        <v>0.45239583333333333</v>
      </c>
      <c r="D1888" s="9">
        <f t="shared" si="210"/>
        <v>45165.45239583333</v>
      </c>
      <c r="E1888" s="9" t="str">
        <f t="shared" si="212"/>
        <v>2023-08-27</v>
      </c>
      <c r="F1888" s="10" t="s">
        <v>3331</v>
      </c>
      <c r="G1888" s="10" t="str">
        <f t="shared" si="211"/>
        <v>FAIR-D4_2023-08-27_10-51-27</v>
      </c>
      <c r="H1888" s="10">
        <v>29.888000000000002</v>
      </c>
      <c r="I1888" s="6">
        <v>56468004</v>
      </c>
      <c r="J1888" s="6" t="str">
        <f>IF(OR(COUNTIF(Monitoring!E:E, G1888) &gt; 0, COUNTIF(Monitoring!H:H, G1888) &gt; 0), "yes", "no")</f>
        <v>yes</v>
      </c>
      <c r="K1888" s="81" t="str">
        <f t="shared" si="213"/>
        <v>Z:\FAIR_Device_data\Experiment_AugSep_2023\Video_captures\FAIR-D4\Camera1\2023-08-27\FAIR-D4_2023-08-27_10-51-27.mp4</v>
      </c>
    </row>
    <row r="1889" spans="1:11" ht="14.25" customHeight="1" x14ac:dyDescent="0.25">
      <c r="A1889" s="5" t="str">
        <f t="shared" si="207"/>
        <v>FAIR-D4</v>
      </c>
      <c r="B1889" s="4">
        <f t="shared" si="208"/>
        <v>45165</v>
      </c>
      <c r="C1889" s="9">
        <f t="shared" si="209"/>
        <v>0.46056712962962965</v>
      </c>
      <c r="D1889" s="9">
        <f t="shared" si="210"/>
        <v>45165.46056712963</v>
      </c>
      <c r="E1889" s="9" t="str">
        <f t="shared" si="212"/>
        <v>2023-08-27</v>
      </c>
      <c r="F1889" s="10" t="s">
        <v>3332</v>
      </c>
      <c r="G1889" s="10" t="str">
        <f t="shared" si="211"/>
        <v>FAIR-D4_2023-08-27_11-03-13</v>
      </c>
      <c r="H1889" s="10">
        <v>38.588999999999999</v>
      </c>
      <c r="I1889" s="6">
        <v>73914862</v>
      </c>
      <c r="J1889" s="6" t="str">
        <f>IF(OR(COUNTIF(Monitoring!E:E, G1889) &gt; 0, COUNTIF(Monitoring!H:H, G1889) &gt; 0), "yes", "no")</f>
        <v>yes</v>
      </c>
      <c r="K1889" s="81" t="str">
        <f t="shared" si="213"/>
        <v>Z:\FAIR_Device_data\Experiment_AugSep_2023\Video_captures\FAIR-D4\Camera1\2023-08-27\FAIR-D4_2023-08-27_11-03-13.mp4</v>
      </c>
    </row>
    <row r="1890" spans="1:11" ht="14.25" customHeight="1" x14ac:dyDescent="0.25">
      <c r="A1890" s="5" t="str">
        <f t="shared" si="207"/>
        <v>FAIR-D4</v>
      </c>
      <c r="B1890" s="4">
        <f t="shared" si="208"/>
        <v>45165</v>
      </c>
      <c r="C1890" s="9">
        <f t="shared" si="209"/>
        <v>0.46140046296296294</v>
      </c>
      <c r="D1890" s="9">
        <f t="shared" si="210"/>
        <v>45165.461400462962</v>
      </c>
      <c r="E1890" s="9" t="str">
        <f t="shared" si="212"/>
        <v>2023-08-27</v>
      </c>
      <c r="F1890" s="10" t="s">
        <v>3333</v>
      </c>
      <c r="G1890" s="10" t="str">
        <f t="shared" si="211"/>
        <v>FAIR-D4_2023-08-27_11-04-25</v>
      </c>
      <c r="H1890" s="10">
        <v>17.565000000000001</v>
      </c>
      <c r="I1890" s="6">
        <v>30499523</v>
      </c>
      <c r="J1890" s="6" t="str">
        <f>IF(OR(COUNTIF(Monitoring!E:E, G1890) &gt; 0, COUNTIF(Monitoring!H:H, G1890) &gt; 0), "yes", "no")</f>
        <v>yes</v>
      </c>
      <c r="K1890" s="81" t="str">
        <f t="shared" si="213"/>
        <v>Z:\FAIR_Device_data\Experiment_AugSep_2023\Video_captures\FAIR-D4\Camera1\2023-08-27\FAIR-D4_2023-08-27_11-04-25.mp4</v>
      </c>
    </row>
    <row r="1891" spans="1:11" ht="14.25" customHeight="1" x14ac:dyDescent="0.25">
      <c r="A1891" s="5" t="str">
        <f t="shared" si="207"/>
        <v>FAIR-D4</v>
      </c>
      <c r="B1891" s="4">
        <f t="shared" si="208"/>
        <v>45165</v>
      </c>
      <c r="C1891" s="9">
        <f t="shared" si="209"/>
        <v>0.46195601851851853</v>
      </c>
      <c r="D1891" s="9">
        <f t="shared" si="210"/>
        <v>45165.461956018517</v>
      </c>
      <c r="E1891" s="9" t="str">
        <f t="shared" si="212"/>
        <v>2023-08-27</v>
      </c>
      <c r="F1891" s="10" t="s">
        <v>3334</v>
      </c>
      <c r="G1891" s="10" t="str">
        <f t="shared" si="211"/>
        <v>FAIR-D4_2023-08-27_11-05-13</v>
      </c>
      <c r="H1891" s="10">
        <v>68.781000000000006</v>
      </c>
      <c r="I1891" s="6">
        <v>125874554</v>
      </c>
      <c r="J1891" s="6" t="str">
        <f>IF(OR(COUNTIF(Monitoring!E:E, G1891) &gt; 0, COUNTIF(Monitoring!H:H, G1891) &gt; 0), "yes", "no")</f>
        <v>yes</v>
      </c>
      <c r="K1891" s="81" t="str">
        <f t="shared" si="213"/>
        <v>Z:\FAIR_Device_data\Experiment_AugSep_2023\Video_captures\FAIR-D4\Camera1\2023-08-27\FAIR-D4_2023-08-27_11-05-13.mp4</v>
      </c>
    </row>
    <row r="1892" spans="1:11" ht="14.25" customHeight="1" x14ac:dyDescent="0.25">
      <c r="A1892" s="5" t="str">
        <f t="shared" si="207"/>
        <v>FAIR-D4</v>
      </c>
      <c r="B1892" s="4">
        <f t="shared" si="208"/>
        <v>45165</v>
      </c>
      <c r="C1892" s="9">
        <f t="shared" si="209"/>
        <v>0.46497685185185184</v>
      </c>
      <c r="D1892" s="9">
        <f t="shared" si="210"/>
        <v>45165.46497685185</v>
      </c>
      <c r="E1892" s="9" t="str">
        <f t="shared" si="212"/>
        <v>2023-08-27</v>
      </c>
      <c r="F1892" s="10" t="s">
        <v>3335</v>
      </c>
      <c r="G1892" s="10" t="str">
        <f t="shared" si="211"/>
        <v>FAIR-D4_2023-08-27_11-09-34</v>
      </c>
      <c r="H1892" s="10">
        <v>60.76</v>
      </c>
      <c r="I1892" s="6">
        <v>110907261</v>
      </c>
      <c r="J1892" s="6" t="str">
        <f>IF(OR(COUNTIF(Monitoring!E:E, G1892) &gt; 0, COUNTIF(Monitoring!H:H, G1892) &gt; 0), "yes", "no")</f>
        <v>yes</v>
      </c>
      <c r="K1892" s="81" t="str">
        <f t="shared" si="213"/>
        <v>Z:\FAIR_Device_data\Experiment_AugSep_2023\Video_captures\FAIR-D4\Camera1\2023-08-27\FAIR-D4_2023-08-27_11-09-34.mp4</v>
      </c>
    </row>
    <row r="1893" spans="1:11" ht="14.25" customHeight="1" x14ac:dyDescent="0.25">
      <c r="A1893" s="5" t="str">
        <f t="shared" si="207"/>
        <v>FAIR-D4</v>
      </c>
      <c r="B1893" s="4">
        <f t="shared" si="208"/>
        <v>45165</v>
      </c>
      <c r="C1893" s="9">
        <f t="shared" si="209"/>
        <v>0.46873842592592591</v>
      </c>
      <c r="D1893" s="9">
        <f t="shared" si="210"/>
        <v>45165.468738425923</v>
      </c>
      <c r="E1893" s="9" t="str">
        <f t="shared" si="212"/>
        <v>2023-08-27</v>
      </c>
      <c r="F1893" s="10" t="s">
        <v>3336</v>
      </c>
      <c r="G1893" s="10" t="str">
        <f t="shared" si="211"/>
        <v>FAIR-D4_2023-08-27_11-14-59</v>
      </c>
      <c r="H1893" s="10">
        <v>73.34</v>
      </c>
      <c r="I1893" s="6">
        <v>134028679</v>
      </c>
      <c r="J1893" s="6" t="str">
        <f>IF(OR(COUNTIF(Monitoring!E:E, G1893) &gt; 0, COUNTIF(Monitoring!H:H, G1893) &gt; 0), "yes", "no")</f>
        <v>yes</v>
      </c>
      <c r="K1893" s="81" t="str">
        <f t="shared" si="213"/>
        <v>Z:\FAIR_Device_data\Experiment_AugSep_2023\Video_captures\FAIR-D4\Camera1\2023-08-27\FAIR-D4_2023-08-27_11-14-59.mp4</v>
      </c>
    </row>
    <row r="1894" spans="1:11" ht="14.25" customHeight="1" x14ac:dyDescent="0.25">
      <c r="A1894" s="5" t="str">
        <f t="shared" si="207"/>
        <v>FAIR-D4</v>
      </c>
      <c r="B1894" s="4">
        <f t="shared" si="208"/>
        <v>45165</v>
      </c>
      <c r="C1894" s="9">
        <f t="shared" si="209"/>
        <v>0.4704861111111111</v>
      </c>
      <c r="D1894" s="9">
        <f t="shared" si="210"/>
        <v>45165.470486111109</v>
      </c>
      <c r="E1894" s="9" t="str">
        <f t="shared" si="212"/>
        <v>2023-08-27</v>
      </c>
      <c r="F1894" s="10" t="s">
        <v>3337</v>
      </c>
      <c r="G1894" s="10" t="str">
        <f t="shared" si="211"/>
        <v>FAIR-D4_2023-08-27_11-17-30</v>
      </c>
      <c r="H1894" s="10">
        <v>12.339</v>
      </c>
      <c r="I1894" s="6">
        <v>21237638</v>
      </c>
      <c r="J1894" s="6" t="str">
        <f>IF(OR(COUNTIF(Monitoring!E:E, G1894) &gt; 0, COUNTIF(Monitoring!H:H, G1894) &gt; 0), "yes", "no")</f>
        <v>yes</v>
      </c>
      <c r="K1894" s="81" t="str">
        <f t="shared" si="213"/>
        <v>Z:\FAIR_Device_data\Experiment_AugSep_2023\Video_captures\FAIR-D4\Camera1\2023-08-27\FAIR-D4_2023-08-27_11-17-30.mp4</v>
      </c>
    </row>
    <row r="1895" spans="1:11" ht="14.25" customHeight="1" x14ac:dyDescent="0.25">
      <c r="A1895" s="5" t="str">
        <f t="shared" si="207"/>
        <v>FAIR-D4</v>
      </c>
      <c r="B1895" s="4">
        <f t="shared" si="208"/>
        <v>45165</v>
      </c>
      <c r="C1895" s="9">
        <f t="shared" si="209"/>
        <v>0.47912037037037036</v>
      </c>
      <c r="D1895" s="9">
        <f t="shared" si="210"/>
        <v>45165.479120370372</v>
      </c>
      <c r="E1895" s="9" t="str">
        <f t="shared" si="212"/>
        <v>2023-08-27</v>
      </c>
      <c r="F1895" s="10" t="s">
        <v>3338</v>
      </c>
      <c r="G1895" s="10" t="str">
        <f t="shared" si="211"/>
        <v>FAIR-D4_2023-08-27_11-29-56</v>
      </c>
      <c r="H1895" s="10">
        <v>64.691999999999993</v>
      </c>
      <c r="I1895" s="6">
        <v>125701005</v>
      </c>
      <c r="J1895" s="6" t="str">
        <f>IF(OR(COUNTIF(Monitoring!E:E, G1895) &gt; 0, COUNTIF(Monitoring!H:H, G1895) &gt; 0), "yes", "no")</f>
        <v>yes</v>
      </c>
      <c r="K1895" s="81" t="str">
        <f t="shared" si="213"/>
        <v>Z:\FAIR_Device_data\Experiment_AugSep_2023\Video_captures\FAIR-D4\Camera1\2023-08-27\FAIR-D4_2023-08-27_11-29-56.mp4</v>
      </c>
    </row>
    <row r="1896" spans="1:11" ht="14.25" customHeight="1" x14ac:dyDescent="0.25">
      <c r="A1896" s="5" t="str">
        <f t="shared" si="207"/>
        <v>FAIR-D4</v>
      </c>
      <c r="B1896" s="4">
        <f t="shared" si="208"/>
        <v>45165</v>
      </c>
      <c r="C1896" s="9">
        <f t="shared" si="209"/>
        <v>0.48379629629629628</v>
      </c>
      <c r="D1896" s="9">
        <f t="shared" si="210"/>
        <v>45165.483796296299</v>
      </c>
      <c r="E1896" s="9" t="str">
        <f t="shared" si="212"/>
        <v>2023-08-27</v>
      </c>
      <c r="F1896" s="10" t="s">
        <v>3339</v>
      </c>
      <c r="G1896" s="10" t="str">
        <f t="shared" si="211"/>
        <v>FAIR-D4_2023-08-27_11-36-40</v>
      </c>
      <c r="H1896" s="10">
        <v>115.01600000000001</v>
      </c>
      <c r="I1896" s="6">
        <v>202894117</v>
      </c>
      <c r="J1896" s="6" t="str">
        <f>IF(OR(COUNTIF(Monitoring!E:E, G1896) &gt; 0, COUNTIF(Monitoring!H:H, G1896) &gt; 0), "yes", "no")</f>
        <v>yes</v>
      </c>
      <c r="K1896" s="81" t="str">
        <f t="shared" si="213"/>
        <v>Z:\FAIR_Device_data\Experiment_AugSep_2023\Video_captures\FAIR-D4\Camera1\2023-08-27\FAIR-D4_2023-08-27_11-36-40.mp4</v>
      </c>
    </row>
    <row r="1897" spans="1:11" ht="14.25" customHeight="1" x14ac:dyDescent="0.25">
      <c r="A1897" s="5" t="str">
        <f t="shared" si="207"/>
        <v>FAIR-D4</v>
      </c>
      <c r="B1897" s="4">
        <f t="shared" si="208"/>
        <v>45165</v>
      </c>
      <c r="C1897" s="9">
        <f t="shared" si="209"/>
        <v>0.48974537037037036</v>
      </c>
      <c r="D1897" s="9">
        <f t="shared" si="210"/>
        <v>45165.489745370367</v>
      </c>
      <c r="E1897" s="9" t="str">
        <f t="shared" si="212"/>
        <v>2023-08-27</v>
      </c>
      <c r="F1897" s="10" t="s">
        <v>3340</v>
      </c>
      <c r="G1897" s="10" t="str">
        <f t="shared" si="211"/>
        <v>FAIR-D4_2023-08-27_11-45-14</v>
      </c>
      <c r="H1897" s="10">
        <v>24.125</v>
      </c>
      <c r="I1897" s="6">
        <v>40412358</v>
      </c>
      <c r="J1897" s="6" t="str">
        <f>IF(OR(COUNTIF(Monitoring!E:E, G1897) &gt; 0, COUNTIF(Monitoring!H:H, G1897) &gt; 0), "yes", "no")</f>
        <v>yes</v>
      </c>
      <c r="K1897" s="81" t="str">
        <f t="shared" si="213"/>
        <v>Z:\FAIR_Device_data\Experiment_AugSep_2023\Video_captures\FAIR-D4\Camera1\2023-08-27\FAIR-D4_2023-08-27_11-45-14.mp4</v>
      </c>
    </row>
    <row r="1898" spans="1:11" ht="14.25" customHeight="1" x14ac:dyDescent="0.25">
      <c r="A1898" s="5" t="str">
        <f t="shared" si="207"/>
        <v>FAIR-D4</v>
      </c>
      <c r="B1898" s="4">
        <f t="shared" si="208"/>
        <v>45165</v>
      </c>
      <c r="C1898" s="9">
        <f t="shared" si="209"/>
        <v>0.4917361111111111</v>
      </c>
      <c r="D1898" s="9">
        <f t="shared" si="210"/>
        <v>45165.491736111115</v>
      </c>
      <c r="E1898" s="9" t="str">
        <f t="shared" si="212"/>
        <v>2023-08-27</v>
      </c>
      <c r="F1898" s="10" t="s">
        <v>3341</v>
      </c>
      <c r="G1898" s="10" t="str">
        <f t="shared" si="211"/>
        <v>FAIR-D4_2023-08-27_11-48-06</v>
      </c>
      <c r="H1898" s="10">
        <v>13.891999999999999</v>
      </c>
      <c r="I1898" s="6">
        <v>23714111</v>
      </c>
      <c r="J1898" s="6" t="str">
        <f>IF(OR(COUNTIF(Monitoring!E:E, G1898) &gt; 0, COUNTIF(Monitoring!H:H, G1898) &gt; 0), "yes", "no")</f>
        <v>no</v>
      </c>
      <c r="K1898" s="81" t="str">
        <f t="shared" si="213"/>
        <v>Z:\FAIR_Device_data\Experiment_AugSep_2023\Video_captures\FAIR-D4\Camera1\2023-08-27\FAIR-D4_2023-08-27_11-48-06.mp4</v>
      </c>
    </row>
    <row r="1899" spans="1:11" ht="14.25" customHeight="1" x14ac:dyDescent="0.25">
      <c r="A1899" s="5" t="str">
        <f t="shared" si="207"/>
        <v>FAIR-D4</v>
      </c>
      <c r="B1899" s="4">
        <f t="shared" si="208"/>
        <v>45165</v>
      </c>
      <c r="C1899" s="9">
        <f t="shared" si="209"/>
        <v>0.49331018518518521</v>
      </c>
      <c r="D1899" s="9">
        <f t="shared" si="210"/>
        <v>45165.493310185186</v>
      </c>
      <c r="E1899" s="9" t="str">
        <f t="shared" si="212"/>
        <v>2023-08-27</v>
      </c>
      <c r="F1899" s="10" t="s">
        <v>3342</v>
      </c>
      <c r="G1899" s="10" t="str">
        <f t="shared" si="211"/>
        <v>FAIR-D4_2023-08-27_11-50-22</v>
      </c>
      <c r="H1899" s="10">
        <v>92.647000000000006</v>
      </c>
      <c r="I1899" s="6">
        <v>169609652</v>
      </c>
      <c r="J1899" s="6" t="str">
        <f>IF(OR(COUNTIF(Monitoring!E:E, G1899) &gt; 0, COUNTIF(Monitoring!H:H, G1899) &gt; 0), "yes", "no")</f>
        <v>yes</v>
      </c>
      <c r="K1899" s="81" t="str">
        <f t="shared" si="213"/>
        <v>Z:\FAIR_Device_data\Experiment_AugSep_2023\Video_captures\FAIR-D4\Camera1\2023-08-27\FAIR-D4_2023-08-27_11-50-22.mp4</v>
      </c>
    </row>
    <row r="1900" spans="1:11" ht="14.25" customHeight="1" x14ac:dyDescent="0.25">
      <c r="A1900" s="5" t="str">
        <f t="shared" si="207"/>
        <v>FAIR-D4</v>
      </c>
      <c r="B1900" s="4">
        <f t="shared" si="208"/>
        <v>45165</v>
      </c>
      <c r="C1900" s="9">
        <f t="shared" si="209"/>
        <v>0.49589120370370371</v>
      </c>
      <c r="D1900" s="9">
        <f t="shared" si="210"/>
        <v>45165.495891203704</v>
      </c>
      <c r="E1900" s="9" t="str">
        <f t="shared" si="212"/>
        <v>2023-08-27</v>
      </c>
      <c r="F1900" s="10" t="s">
        <v>3343</v>
      </c>
      <c r="G1900" s="10" t="str">
        <f t="shared" si="211"/>
        <v>FAIR-D4_2023-08-27_11-54-05</v>
      </c>
      <c r="H1900" s="10">
        <v>11.771000000000001</v>
      </c>
      <c r="I1900" s="6">
        <v>18702597</v>
      </c>
      <c r="J1900" s="6" t="str">
        <f>IF(OR(COUNTIF(Monitoring!E:E, G1900) &gt; 0, COUNTIF(Monitoring!H:H, G1900) &gt; 0), "yes", "no")</f>
        <v>no</v>
      </c>
      <c r="K1900" s="81" t="str">
        <f t="shared" si="213"/>
        <v>Z:\FAIR_Device_data\Experiment_AugSep_2023\Video_captures\FAIR-D4\Camera1\2023-08-27\FAIR-D4_2023-08-27_11-54-05.mp4</v>
      </c>
    </row>
    <row r="1901" spans="1:11" ht="14.25" customHeight="1" x14ac:dyDescent="0.25">
      <c r="A1901" s="5" t="str">
        <f t="shared" si="207"/>
        <v>FAIR-D4</v>
      </c>
      <c r="B1901" s="4">
        <f t="shared" si="208"/>
        <v>45165</v>
      </c>
      <c r="C1901" s="9">
        <f t="shared" si="209"/>
        <v>0.49652777777777779</v>
      </c>
      <c r="D1901" s="9">
        <f t="shared" si="210"/>
        <v>45165.496527777781</v>
      </c>
      <c r="E1901" s="9" t="str">
        <f t="shared" si="212"/>
        <v>2023-08-27</v>
      </c>
      <c r="F1901" s="10" t="s">
        <v>3344</v>
      </c>
      <c r="G1901" s="10" t="str">
        <f t="shared" si="211"/>
        <v>FAIR-D4_2023-08-27_11-55-00</v>
      </c>
      <c r="H1901" s="10">
        <v>11.294</v>
      </c>
      <c r="I1901" s="6">
        <v>19115664</v>
      </c>
      <c r="J1901" s="6" t="str">
        <f>IF(OR(COUNTIF(Monitoring!E:E, G1901) &gt; 0, COUNTIF(Monitoring!H:H, G1901) &gt; 0), "yes", "no")</f>
        <v>yes</v>
      </c>
      <c r="K1901" s="81" t="str">
        <f t="shared" si="213"/>
        <v>Z:\FAIR_Device_data\Experiment_AugSep_2023\Video_captures\FAIR-D4\Camera1\2023-08-27\FAIR-D4_2023-08-27_11-55-00.mp4</v>
      </c>
    </row>
    <row r="1902" spans="1:11" ht="14.25" customHeight="1" x14ac:dyDescent="0.25">
      <c r="A1902" s="5" t="str">
        <f t="shared" si="207"/>
        <v>FAIR-D4</v>
      </c>
      <c r="B1902" s="4">
        <f t="shared" si="208"/>
        <v>45165</v>
      </c>
      <c r="C1902" s="9">
        <f t="shared" si="209"/>
        <v>0.49759259259259259</v>
      </c>
      <c r="D1902" s="9">
        <f t="shared" si="210"/>
        <v>45165.49759259259</v>
      </c>
      <c r="E1902" s="9" t="str">
        <f t="shared" si="212"/>
        <v>2023-08-27</v>
      </c>
      <c r="F1902" s="10" t="s">
        <v>3345</v>
      </c>
      <c r="G1902" s="10" t="str">
        <f t="shared" si="211"/>
        <v>FAIR-D4_2023-08-27_11-56-32</v>
      </c>
      <c r="H1902" s="10">
        <v>12.491</v>
      </c>
      <c r="I1902" s="6">
        <v>20068914</v>
      </c>
      <c r="J1902" s="6" t="str">
        <f>IF(OR(COUNTIF(Monitoring!E:E, G1902) &gt; 0, COUNTIF(Monitoring!H:H, G1902) &gt; 0), "yes", "no")</f>
        <v>no</v>
      </c>
      <c r="K1902" s="81" t="str">
        <f t="shared" si="213"/>
        <v>Z:\FAIR_Device_data\Experiment_AugSep_2023\Video_captures\FAIR-D4\Camera1\2023-08-27\FAIR-D4_2023-08-27_11-56-32.mp4</v>
      </c>
    </row>
    <row r="1903" spans="1:11" ht="14.25" customHeight="1" x14ac:dyDescent="0.25">
      <c r="A1903" s="5" t="str">
        <f t="shared" si="207"/>
        <v>FAIR-D4</v>
      </c>
      <c r="B1903" s="4">
        <f t="shared" si="208"/>
        <v>45165</v>
      </c>
      <c r="C1903" s="9">
        <f t="shared" si="209"/>
        <v>0.50171296296296297</v>
      </c>
      <c r="D1903" s="9">
        <f t="shared" si="210"/>
        <v>45165.501712962963</v>
      </c>
      <c r="E1903" s="9" t="str">
        <f t="shared" si="212"/>
        <v>2023-08-27</v>
      </c>
      <c r="F1903" s="10" t="s">
        <v>3346</v>
      </c>
      <c r="G1903" s="10" t="str">
        <f t="shared" si="211"/>
        <v>FAIR-D4_2023-08-27_12-02-28</v>
      </c>
      <c r="H1903" s="10">
        <v>25.334</v>
      </c>
      <c r="I1903" s="6">
        <v>42150622</v>
      </c>
      <c r="J1903" s="6" t="str">
        <f>IF(OR(COUNTIF(Monitoring!E:E, G1903) &gt; 0, COUNTIF(Monitoring!H:H, G1903) &gt; 0), "yes", "no")</f>
        <v>yes</v>
      </c>
      <c r="K1903" s="81" t="str">
        <f t="shared" si="213"/>
        <v>Z:\FAIR_Device_data\Experiment_AugSep_2023\Video_captures\FAIR-D4\Camera1\2023-08-27\FAIR-D4_2023-08-27_12-02-28.mp4</v>
      </c>
    </row>
    <row r="1904" spans="1:11" ht="14.25" customHeight="1" x14ac:dyDescent="0.25">
      <c r="A1904" s="5" t="str">
        <f t="shared" si="207"/>
        <v>FAIR-D4</v>
      </c>
      <c r="B1904" s="4">
        <f t="shared" si="208"/>
        <v>45165</v>
      </c>
      <c r="C1904" s="9">
        <f t="shared" si="209"/>
        <v>0.50291666666666668</v>
      </c>
      <c r="D1904" s="9">
        <f t="shared" si="210"/>
        <v>45165.502916666665</v>
      </c>
      <c r="E1904" s="9" t="str">
        <f t="shared" si="212"/>
        <v>2023-08-27</v>
      </c>
      <c r="F1904" s="10" t="s">
        <v>3347</v>
      </c>
      <c r="G1904" s="10" t="str">
        <f t="shared" si="211"/>
        <v>FAIR-D4_2023-08-27_12-04-12</v>
      </c>
      <c r="H1904" s="10">
        <v>12.103999999999999</v>
      </c>
      <c r="I1904" s="6">
        <v>20312703</v>
      </c>
      <c r="J1904" s="6" t="str">
        <f>IF(OR(COUNTIF(Monitoring!E:E, G1904) &gt; 0, COUNTIF(Monitoring!H:H, G1904) &gt; 0), "yes", "no")</f>
        <v>no</v>
      </c>
      <c r="K1904" s="81" t="str">
        <f t="shared" si="213"/>
        <v>Z:\FAIR_Device_data\Experiment_AugSep_2023\Video_captures\FAIR-D4\Camera1\2023-08-27\FAIR-D4_2023-08-27_12-04-12.mp4</v>
      </c>
    </row>
    <row r="1905" spans="1:11" ht="14.25" customHeight="1" x14ac:dyDescent="0.25">
      <c r="A1905" s="5" t="str">
        <f t="shared" si="207"/>
        <v>FAIR-D4</v>
      </c>
      <c r="B1905" s="4">
        <f t="shared" si="208"/>
        <v>45165</v>
      </c>
      <c r="C1905" s="9">
        <f t="shared" si="209"/>
        <v>0.51438657407407407</v>
      </c>
      <c r="D1905" s="9">
        <f t="shared" si="210"/>
        <v>45165.514386574076</v>
      </c>
      <c r="E1905" s="9" t="str">
        <f t="shared" si="212"/>
        <v>2023-08-27</v>
      </c>
      <c r="F1905" s="10" t="s">
        <v>3348</v>
      </c>
      <c r="G1905" s="10" t="str">
        <f t="shared" si="211"/>
        <v>FAIR-D4_2023-08-27_12-20-43</v>
      </c>
      <c r="H1905" s="10">
        <v>80.501999999999995</v>
      </c>
      <c r="I1905" s="6">
        <v>154062622</v>
      </c>
      <c r="J1905" s="6" t="str">
        <f>IF(OR(COUNTIF(Monitoring!E:E, G1905) &gt; 0, COUNTIF(Monitoring!H:H, G1905) &gt; 0), "yes", "no")</f>
        <v>yes</v>
      </c>
      <c r="K1905" s="81" t="str">
        <f t="shared" si="213"/>
        <v>Z:\FAIR_Device_data\Experiment_AugSep_2023\Video_captures\FAIR-D4\Camera1\2023-08-27\FAIR-D4_2023-08-27_12-20-43.mp4</v>
      </c>
    </row>
    <row r="1906" spans="1:11" ht="14.25" customHeight="1" x14ac:dyDescent="0.25">
      <c r="A1906" s="5" t="str">
        <f t="shared" si="207"/>
        <v>FAIR-D4</v>
      </c>
      <c r="B1906" s="4">
        <f t="shared" si="208"/>
        <v>45165</v>
      </c>
      <c r="C1906" s="9">
        <f t="shared" si="209"/>
        <v>0.51652777777777781</v>
      </c>
      <c r="D1906" s="9">
        <f t="shared" si="210"/>
        <v>45165.516527777778</v>
      </c>
      <c r="E1906" s="9" t="str">
        <f t="shared" si="212"/>
        <v>2023-08-27</v>
      </c>
      <c r="F1906" s="10" t="s">
        <v>3349</v>
      </c>
      <c r="G1906" s="10" t="str">
        <f t="shared" si="211"/>
        <v>FAIR-D4_2023-08-27_12-23-48</v>
      </c>
      <c r="H1906" s="10">
        <v>57.884</v>
      </c>
      <c r="I1906" s="6">
        <v>106127817</v>
      </c>
      <c r="J1906" s="6" t="str">
        <f>IF(OR(COUNTIF(Monitoring!E:E, G1906) &gt; 0, COUNTIF(Monitoring!H:H, G1906) &gt; 0), "yes", "no")</f>
        <v>yes</v>
      </c>
      <c r="K1906" s="81" t="str">
        <f t="shared" si="213"/>
        <v>Z:\FAIR_Device_data\Experiment_AugSep_2023\Video_captures\FAIR-D4\Camera1\2023-08-27\FAIR-D4_2023-08-27_12-23-48.mp4</v>
      </c>
    </row>
    <row r="1907" spans="1:11" ht="14.25" customHeight="1" x14ac:dyDescent="0.25">
      <c r="A1907" s="5" t="str">
        <f t="shared" si="207"/>
        <v>FAIR-D4</v>
      </c>
      <c r="B1907" s="4">
        <f t="shared" si="208"/>
        <v>45165</v>
      </c>
      <c r="C1907" s="9">
        <f t="shared" si="209"/>
        <v>0.52041666666666664</v>
      </c>
      <c r="D1907" s="9">
        <f t="shared" si="210"/>
        <v>45165.520416666666</v>
      </c>
      <c r="E1907" s="9" t="str">
        <f t="shared" si="212"/>
        <v>2023-08-27</v>
      </c>
      <c r="F1907" s="10" t="s">
        <v>3350</v>
      </c>
      <c r="G1907" s="10" t="str">
        <f t="shared" si="211"/>
        <v>FAIR-D4_2023-08-27_12-29-24</v>
      </c>
      <c r="H1907" s="10">
        <v>11.353999999999999</v>
      </c>
      <c r="I1907" s="6">
        <v>19017785</v>
      </c>
      <c r="J1907" s="6" t="str">
        <f>IF(OR(COUNTIF(Monitoring!E:E, G1907) &gt; 0, COUNTIF(Monitoring!H:H, G1907) &gt; 0), "yes", "no")</f>
        <v>no</v>
      </c>
      <c r="K1907" s="81" t="str">
        <f t="shared" si="213"/>
        <v>Z:\FAIR_Device_data\Experiment_AugSep_2023\Video_captures\FAIR-D4\Camera1\2023-08-27\FAIR-D4_2023-08-27_12-29-24.mp4</v>
      </c>
    </row>
    <row r="1908" spans="1:11" ht="14.25" customHeight="1" x14ac:dyDescent="0.25">
      <c r="A1908" s="5" t="str">
        <f t="shared" si="207"/>
        <v>FAIR-D4</v>
      </c>
      <c r="B1908" s="4">
        <f t="shared" si="208"/>
        <v>45165</v>
      </c>
      <c r="C1908" s="9">
        <f t="shared" si="209"/>
        <v>0.52170138888888884</v>
      </c>
      <c r="D1908" s="9">
        <f t="shared" si="210"/>
        <v>45165.521701388891</v>
      </c>
      <c r="E1908" s="9" t="str">
        <f t="shared" si="212"/>
        <v>2023-08-27</v>
      </c>
      <c r="F1908" s="10" t="s">
        <v>3351</v>
      </c>
      <c r="G1908" s="10" t="str">
        <f t="shared" si="211"/>
        <v>FAIR-D4_2023-08-27_12-31-15</v>
      </c>
      <c r="H1908" s="10">
        <v>52.09</v>
      </c>
      <c r="I1908" s="6">
        <v>92285030</v>
      </c>
      <c r="J1908" s="6" t="str">
        <f>IF(OR(COUNTIF(Monitoring!E:E, G1908) &gt; 0, COUNTIF(Monitoring!H:H, G1908) &gt; 0), "yes", "no")</f>
        <v>yes</v>
      </c>
      <c r="K1908" s="81" t="str">
        <f t="shared" si="213"/>
        <v>Z:\FAIR_Device_data\Experiment_AugSep_2023\Video_captures\FAIR-D4\Camera1\2023-08-27\FAIR-D4_2023-08-27_12-31-15.mp4</v>
      </c>
    </row>
    <row r="1909" spans="1:11" ht="14.25" customHeight="1" x14ac:dyDescent="0.25">
      <c r="A1909" s="5" t="str">
        <f t="shared" si="207"/>
        <v>FAIR-D4</v>
      </c>
      <c r="B1909" s="4">
        <f t="shared" si="208"/>
        <v>45165</v>
      </c>
      <c r="C1909" s="9">
        <f t="shared" si="209"/>
        <v>0.52335648148148151</v>
      </c>
      <c r="D1909" s="9">
        <f t="shared" si="210"/>
        <v>45165.523356481484</v>
      </c>
      <c r="E1909" s="9" t="str">
        <f t="shared" si="212"/>
        <v>2023-08-27</v>
      </c>
      <c r="F1909" s="10" t="s">
        <v>3352</v>
      </c>
      <c r="G1909" s="10" t="str">
        <f t="shared" si="211"/>
        <v>FAIR-D4_2023-08-27_12-33-38</v>
      </c>
      <c r="H1909" s="10">
        <v>11.291</v>
      </c>
      <c r="I1909" s="6">
        <v>18888383</v>
      </c>
      <c r="J1909" s="6" t="str">
        <f>IF(OR(COUNTIF(Monitoring!E:E, G1909) &gt; 0, COUNTIF(Monitoring!H:H, G1909) &gt; 0), "yes", "no")</f>
        <v>yes</v>
      </c>
      <c r="K1909" s="81" t="str">
        <f t="shared" si="213"/>
        <v>Z:\FAIR_Device_data\Experiment_AugSep_2023\Video_captures\FAIR-D4\Camera1\2023-08-27\FAIR-D4_2023-08-27_12-33-38.mp4</v>
      </c>
    </row>
    <row r="1910" spans="1:11" ht="14.25" customHeight="1" x14ac:dyDescent="0.25">
      <c r="A1910" s="5" t="str">
        <f t="shared" si="207"/>
        <v>FAIR-D4</v>
      </c>
      <c r="B1910" s="4">
        <f t="shared" si="208"/>
        <v>45165</v>
      </c>
      <c r="C1910" s="9">
        <f t="shared" si="209"/>
        <v>0.52381944444444439</v>
      </c>
      <c r="D1910" s="9">
        <f t="shared" si="210"/>
        <v>45165.523819444446</v>
      </c>
      <c r="E1910" s="9" t="str">
        <f t="shared" si="212"/>
        <v>2023-08-27</v>
      </c>
      <c r="F1910" s="10" t="s">
        <v>3353</v>
      </c>
      <c r="G1910" s="10" t="str">
        <f t="shared" si="211"/>
        <v>FAIR-D4_2023-08-27_12-34-18</v>
      </c>
      <c r="H1910" s="10">
        <v>19.170999999999999</v>
      </c>
      <c r="I1910" s="6">
        <v>32818261</v>
      </c>
      <c r="J1910" s="6" t="str">
        <f>IF(OR(COUNTIF(Monitoring!E:E, G1910) &gt; 0, COUNTIF(Monitoring!H:H, G1910) &gt; 0), "yes", "no")</f>
        <v>yes</v>
      </c>
      <c r="K1910" s="81" t="str">
        <f t="shared" si="213"/>
        <v>Z:\FAIR_Device_data\Experiment_AugSep_2023\Video_captures\FAIR-D4\Camera1\2023-08-27\FAIR-D4_2023-08-27_12-34-18.mp4</v>
      </c>
    </row>
    <row r="1911" spans="1:11" ht="14.25" customHeight="1" x14ac:dyDescent="0.25">
      <c r="A1911" s="5" t="str">
        <f t="shared" si="207"/>
        <v>FAIR-D4</v>
      </c>
      <c r="B1911" s="4">
        <f t="shared" si="208"/>
        <v>45165</v>
      </c>
      <c r="C1911" s="9">
        <f t="shared" si="209"/>
        <v>0.52884259259259259</v>
      </c>
      <c r="D1911" s="9">
        <f t="shared" si="210"/>
        <v>45165.52884259259</v>
      </c>
      <c r="E1911" s="9" t="str">
        <f t="shared" si="212"/>
        <v>2023-08-27</v>
      </c>
      <c r="F1911" s="10" t="s">
        <v>3354</v>
      </c>
      <c r="G1911" s="10" t="str">
        <f t="shared" si="211"/>
        <v>FAIR-D4_2023-08-27_12-41-32</v>
      </c>
      <c r="H1911" s="10">
        <v>47.225000000000001</v>
      </c>
      <c r="I1911" s="6">
        <v>84499831</v>
      </c>
      <c r="J1911" s="6" t="str">
        <f>IF(OR(COUNTIF(Monitoring!E:E, G1911) &gt; 0, COUNTIF(Monitoring!H:H, G1911) &gt; 0), "yes", "no")</f>
        <v>yes</v>
      </c>
      <c r="K1911" s="81" t="str">
        <f t="shared" si="213"/>
        <v>Z:\FAIR_Device_data\Experiment_AugSep_2023\Video_captures\FAIR-D4\Camera1\2023-08-27\FAIR-D4_2023-08-27_12-41-32.mp4</v>
      </c>
    </row>
    <row r="1912" spans="1:11" ht="14.25" customHeight="1" x14ac:dyDescent="0.25">
      <c r="A1912" s="5" t="str">
        <f t="shared" si="207"/>
        <v>FAIR-D4</v>
      </c>
      <c r="B1912" s="4">
        <f t="shared" si="208"/>
        <v>45165</v>
      </c>
      <c r="C1912" s="9">
        <f t="shared" si="209"/>
        <v>0.53541666666666665</v>
      </c>
      <c r="D1912" s="9">
        <f t="shared" si="210"/>
        <v>45165.535416666666</v>
      </c>
      <c r="E1912" s="9" t="str">
        <f t="shared" si="212"/>
        <v>2023-08-27</v>
      </c>
      <c r="F1912" s="10" t="s">
        <v>3355</v>
      </c>
      <c r="G1912" s="10" t="str">
        <f t="shared" si="211"/>
        <v>FAIR-D4_2023-08-27_12-51-00</v>
      </c>
      <c r="H1912" s="10">
        <v>25.745000000000001</v>
      </c>
      <c r="I1912" s="6">
        <v>48179898</v>
      </c>
      <c r="J1912" s="6" t="str">
        <f>IF(OR(COUNTIF(Monitoring!E:E, G1912) &gt; 0, COUNTIF(Monitoring!H:H, G1912) &gt; 0), "yes", "no")</f>
        <v>yes</v>
      </c>
      <c r="K1912" s="81" t="str">
        <f t="shared" si="213"/>
        <v>Z:\FAIR_Device_data\Experiment_AugSep_2023\Video_captures\FAIR-D4\Camera1\2023-08-27\FAIR-D4_2023-08-27_12-51-00.mp4</v>
      </c>
    </row>
    <row r="1913" spans="1:11" ht="14.25" customHeight="1" x14ac:dyDescent="0.25">
      <c r="A1913" s="5" t="str">
        <f t="shared" si="207"/>
        <v>FAIR-D4</v>
      </c>
      <c r="B1913" s="4">
        <f t="shared" si="208"/>
        <v>45165</v>
      </c>
      <c r="C1913" s="9">
        <f t="shared" si="209"/>
        <v>0.53914351851851849</v>
      </c>
      <c r="D1913" s="9">
        <f t="shared" si="210"/>
        <v>45165.539143518516</v>
      </c>
      <c r="E1913" s="9" t="str">
        <f t="shared" si="212"/>
        <v>2023-08-27</v>
      </c>
      <c r="F1913" s="10" t="s">
        <v>3356</v>
      </c>
      <c r="G1913" s="10" t="str">
        <f t="shared" si="211"/>
        <v>FAIR-D4_2023-08-27_12-56-22</v>
      </c>
      <c r="H1913" s="10">
        <v>21.4</v>
      </c>
      <c r="I1913" s="6">
        <v>34807279</v>
      </c>
      <c r="J1913" s="6" t="str">
        <f>IF(OR(COUNTIF(Monitoring!E:E, G1913) &gt; 0, COUNTIF(Monitoring!H:H, G1913) &gt; 0), "yes", "no")</f>
        <v>yes</v>
      </c>
      <c r="K1913" s="81" t="str">
        <f t="shared" si="213"/>
        <v>Z:\FAIR_Device_data\Experiment_AugSep_2023\Video_captures\FAIR-D4\Camera1\2023-08-27\FAIR-D4_2023-08-27_12-56-22.mp4</v>
      </c>
    </row>
    <row r="1914" spans="1:11" ht="14.25" customHeight="1" x14ac:dyDescent="0.25">
      <c r="A1914" s="5" t="str">
        <f t="shared" si="207"/>
        <v>FAIR-D4</v>
      </c>
      <c r="B1914" s="4">
        <f t="shared" si="208"/>
        <v>45165</v>
      </c>
      <c r="C1914" s="9">
        <f t="shared" si="209"/>
        <v>0.54689814814814819</v>
      </c>
      <c r="D1914" s="9">
        <f t="shared" si="210"/>
        <v>45165.546898148146</v>
      </c>
      <c r="E1914" s="9" t="str">
        <f t="shared" si="212"/>
        <v>2023-08-27</v>
      </c>
      <c r="F1914" s="10" t="s">
        <v>3357</v>
      </c>
      <c r="G1914" s="10" t="str">
        <f t="shared" si="211"/>
        <v>FAIR-D4_2023-08-27_13-07-32</v>
      </c>
      <c r="H1914" s="10">
        <v>13.256</v>
      </c>
      <c r="I1914" s="6">
        <v>22703296</v>
      </c>
      <c r="J1914" s="6" t="str">
        <f>IF(OR(COUNTIF(Monitoring!E:E, G1914) &gt; 0, COUNTIF(Monitoring!H:H, G1914) &gt; 0), "yes", "no")</f>
        <v>no</v>
      </c>
      <c r="K1914" s="81" t="str">
        <f t="shared" si="213"/>
        <v>Z:\FAIR_Device_data\Experiment_AugSep_2023\Video_captures\FAIR-D4\Camera1\2023-08-27\FAIR-D4_2023-08-27_13-07-32.mp4</v>
      </c>
    </row>
    <row r="1915" spans="1:11" ht="14.25" customHeight="1" x14ac:dyDescent="0.25">
      <c r="A1915" s="5" t="str">
        <f t="shared" si="207"/>
        <v>FAIR-D4</v>
      </c>
      <c r="B1915" s="4">
        <f t="shared" si="208"/>
        <v>45165</v>
      </c>
      <c r="C1915" s="9">
        <f t="shared" si="209"/>
        <v>0.56211805555555561</v>
      </c>
      <c r="D1915" s="9">
        <f t="shared" si="210"/>
        <v>45165.562118055554</v>
      </c>
      <c r="E1915" s="9" t="str">
        <f t="shared" si="212"/>
        <v>2023-08-27</v>
      </c>
      <c r="F1915" s="10" t="s">
        <v>3358</v>
      </c>
      <c r="G1915" s="10" t="str">
        <f t="shared" si="211"/>
        <v>FAIR-D4_2023-08-27_13-29-27</v>
      </c>
      <c r="H1915" s="10">
        <v>11.268000000000001</v>
      </c>
      <c r="I1915" s="6">
        <v>19202632</v>
      </c>
      <c r="J1915" s="6" t="str">
        <f>IF(OR(COUNTIF(Monitoring!E:E, G1915) &gt; 0, COUNTIF(Monitoring!H:H, G1915) &gt; 0), "yes", "no")</f>
        <v>yes</v>
      </c>
      <c r="K1915" s="81" t="str">
        <f t="shared" si="213"/>
        <v>Z:\FAIR_Device_data\Experiment_AugSep_2023\Video_captures\FAIR-D4\Camera1\2023-08-27\FAIR-D4_2023-08-27_13-29-27.mp4</v>
      </c>
    </row>
    <row r="1916" spans="1:11" ht="14.25" customHeight="1" x14ac:dyDescent="0.25">
      <c r="A1916" s="5" t="str">
        <f t="shared" si="207"/>
        <v>FAIR-D4</v>
      </c>
      <c r="B1916" s="4">
        <f t="shared" si="208"/>
        <v>45165</v>
      </c>
      <c r="C1916" s="9">
        <f t="shared" si="209"/>
        <v>0.56277777777777782</v>
      </c>
      <c r="D1916" s="9">
        <f t="shared" si="210"/>
        <v>45165.562777777777</v>
      </c>
      <c r="E1916" s="9" t="str">
        <f t="shared" si="212"/>
        <v>2023-08-27</v>
      </c>
      <c r="F1916" s="10" t="s">
        <v>3359</v>
      </c>
      <c r="G1916" s="10" t="str">
        <f t="shared" si="211"/>
        <v>FAIR-D4_2023-08-27_13-30-24</v>
      </c>
      <c r="H1916" s="10">
        <v>70.257999999999996</v>
      </c>
      <c r="I1916" s="6">
        <v>123839199</v>
      </c>
      <c r="J1916" s="6" t="str">
        <f>IF(OR(COUNTIF(Monitoring!E:E, G1916) &gt; 0, COUNTIF(Monitoring!H:H, G1916) &gt; 0), "yes", "no")</f>
        <v>yes</v>
      </c>
      <c r="K1916" s="81" t="str">
        <f t="shared" si="213"/>
        <v>Z:\FAIR_Device_data\Experiment_AugSep_2023\Video_captures\FAIR-D4\Camera1\2023-08-27\FAIR-D4_2023-08-27_13-30-24.mp4</v>
      </c>
    </row>
    <row r="1917" spans="1:11" ht="14.25" customHeight="1" x14ac:dyDescent="0.25">
      <c r="A1917" s="5" t="str">
        <f t="shared" si="207"/>
        <v>FAIR-D4</v>
      </c>
      <c r="B1917" s="4">
        <f t="shared" si="208"/>
        <v>45165</v>
      </c>
      <c r="C1917" s="9">
        <f t="shared" si="209"/>
        <v>0.56539351851851849</v>
      </c>
      <c r="D1917" s="9">
        <f t="shared" si="210"/>
        <v>45165.565393518518</v>
      </c>
      <c r="E1917" s="9" t="str">
        <f t="shared" si="212"/>
        <v>2023-08-27</v>
      </c>
      <c r="F1917" s="10" t="s">
        <v>3360</v>
      </c>
      <c r="G1917" s="10" t="str">
        <f t="shared" si="211"/>
        <v>FAIR-D4_2023-08-27_13-34-10</v>
      </c>
      <c r="H1917" s="10">
        <v>11.766</v>
      </c>
      <c r="I1917" s="6">
        <v>19844005</v>
      </c>
      <c r="J1917" s="6" t="str">
        <f>IF(OR(COUNTIF(Monitoring!E:E, G1917) &gt; 0, COUNTIF(Monitoring!H:H, G1917) &gt; 0), "yes", "no")</f>
        <v>no</v>
      </c>
      <c r="K1917" s="81" t="str">
        <f t="shared" si="213"/>
        <v>Z:\FAIR_Device_data\Experiment_AugSep_2023\Video_captures\FAIR-D4\Camera1\2023-08-27\FAIR-D4_2023-08-27_13-34-10.mp4</v>
      </c>
    </row>
    <row r="1918" spans="1:11" ht="14.25" customHeight="1" x14ac:dyDescent="0.25">
      <c r="A1918" s="5" t="str">
        <f t="shared" si="207"/>
        <v>FAIR-D4</v>
      </c>
      <c r="B1918" s="4">
        <f t="shared" si="208"/>
        <v>45165</v>
      </c>
      <c r="C1918" s="9">
        <f t="shared" si="209"/>
        <v>0.56880787037037039</v>
      </c>
      <c r="D1918" s="9">
        <f t="shared" si="210"/>
        <v>45165.568807870368</v>
      </c>
      <c r="E1918" s="9" t="str">
        <f t="shared" si="212"/>
        <v>2023-08-27</v>
      </c>
      <c r="F1918" s="10" t="s">
        <v>3361</v>
      </c>
      <c r="G1918" s="10" t="str">
        <f t="shared" si="211"/>
        <v>FAIR-D4_2023-08-27_13-39-05</v>
      </c>
      <c r="H1918" s="10">
        <v>14.27</v>
      </c>
      <c r="I1918" s="6">
        <v>24887031</v>
      </c>
      <c r="J1918" s="6" t="str">
        <f>IF(OR(COUNTIF(Monitoring!E:E, G1918) &gt; 0, COUNTIF(Monitoring!H:H, G1918) &gt; 0), "yes", "no")</f>
        <v>yes</v>
      </c>
      <c r="K1918" s="81" t="str">
        <f t="shared" si="213"/>
        <v>Z:\FAIR_Device_data\Experiment_AugSep_2023\Video_captures\FAIR-D4\Camera1\2023-08-27\FAIR-D4_2023-08-27_13-39-05.mp4</v>
      </c>
    </row>
    <row r="1919" spans="1:11" ht="14.25" customHeight="1" x14ac:dyDescent="0.25">
      <c r="A1919" s="5" t="str">
        <f t="shared" si="207"/>
        <v>FAIR-D4</v>
      </c>
      <c r="B1919" s="4">
        <f t="shared" si="208"/>
        <v>45165</v>
      </c>
      <c r="C1919" s="9">
        <f t="shared" si="209"/>
        <v>0.57960648148148153</v>
      </c>
      <c r="D1919" s="9">
        <f t="shared" si="210"/>
        <v>45165.579606481479</v>
      </c>
      <c r="E1919" s="9" t="str">
        <f t="shared" si="212"/>
        <v>2023-08-27</v>
      </c>
      <c r="F1919" s="10" t="s">
        <v>3362</v>
      </c>
      <c r="G1919" s="10" t="str">
        <f t="shared" si="211"/>
        <v>FAIR-D4_2023-08-27_13-54-38</v>
      </c>
      <c r="H1919" s="10">
        <v>24.692</v>
      </c>
      <c r="I1919" s="6">
        <v>42459795</v>
      </c>
      <c r="J1919" s="6" t="str">
        <f>IF(OR(COUNTIF(Monitoring!E:E, G1919) &gt; 0, COUNTIF(Monitoring!H:H, G1919) &gt; 0), "yes", "no")</f>
        <v>no</v>
      </c>
      <c r="K1919" s="81" t="str">
        <f t="shared" si="213"/>
        <v>Z:\FAIR_Device_data\Experiment_AugSep_2023\Video_captures\FAIR-D4\Camera1\2023-08-27\FAIR-D4_2023-08-27_13-54-38.mp4</v>
      </c>
    </row>
    <row r="1920" spans="1:11" ht="14.25" customHeight="1" x14ac:dyDescent="0.25">
      <c r="A1920" s="5" t="str">
        <f t="shared" si="207"/>
        <v>FAIR-D4</v>
      </c>
      <c r="B1920" s="4">
        <f t="shared" si="208"/>
        <v>45165</v>
      </c>
      <c r="C1920" s="9">
        <f t="shared" si="209"/>
        <v>0.58100694444444445</v>
      </c>
      <c r="D1920" s="9">
        <f t="shared" si="210"/>
        <v>45165.581006944441</v>
      </c>
      <c r="E1920" s="9" t="str">
        <f t="shared" si="212"/>
        <v>2023-08-27</v>
      </c>
      <c r="F1920" s="10" t="s">
        <v>3363</v>
      </c>
      <c r="G1920" s="10" t="str">
        <f t="shared" si="211"/>
        <v>FAIR-D4_2023-08-27_13-56-39</v>
      </c>
      <c r="H1920" s="10">
        <v>100.389</v>
      </c>
      <c r="I1920" s="6">
        <v>182308414</v>
      </c>
      <c r="J1920" s="6" t="str">
        <f>IF(OR(COUNTIF(Monitoring!E:E, G1920) &gt; 0, COUNTIF(Monitoring!H:H, G1920) &gt; 0), "yes", "no")</f>
        <v>yes</v>
      </c>
      <c r="K1920" s="81" t="str">
        <f t="shared" si="213"/>
        <v>Z:\FAIR_Device_data\Experiment_AugSep_2023\Video_captures\FAIR-D4\Camera1\2023-08-27\FAIR-D4_2023-08-27_13-56-39.mp4</v>
      </c>
    </row>
    <row r="1921" spans="1:11" ht="14.25" customHeight="1" x14ac:dyDescent="0.25">
      <c r="A1921" s="5" t="str">
        <f t="shared" si="207"/>
        <v>FAIR-D4</v>
      </c>
      <c r="B1921" s="4">
        <f t="shared" si="208"/>
        <v>45165</v>
      </c>
      <c r="C1921" s="9">
        <f t="shared" si="209"/>
        <v>0.5829050925925926</v>
      </c>
      <c r="D1921" s="9">
        <f t="shared" si="210"/>
        <v>45165.582905092589</v>
      </c>
      <c r="E1921" s="9" t="str">
        <f t="shared" si="212"/>
        <v>2023-08-27</v>
      </c>
      <c r="F1921" s="10" t="s">
        <v>3364</v>
      </c>
      <c r="G1921" s="10" t="str">
        <f t="shared" si="211"/>
        <v>FAIR-D4_2023-08-27_13-59-23</v>
      </c>
      <c r="H1921" s="10">
        <v>21.117000000000001</v>
      </c>
      <c r="I1921" s="6">
        <v>38685166</v>
      </c>
      <c r="J1921" s="6" t="str">
        <f>IF(OR(COUNTIF(Monitoring!E:E, G1921) &gt; 0, COUNTIF(Monitoring!H:H, G1921) &gt; 0), "yes", "no")</f>
        <v>no</v>
      </c>
      <c r="K1921" s="81" t="str">
        <f t="shared" si="213"/>
        <v>Z:\FAIR_Device_data\Experiment_AugSep_2023\Video_captures\FAIR-D4\Camera1\2023-08-27\FAIR-D4_2023-08-27_13-59-23.mp4</v>
      </c>
    </row>
    <row r="1922" spans="1:11" ht="14.25" customHeight="1" x14ac:dyDescent="0.25">
      <c r="A1922" s="5" t="str">
        <f t="shared" ref="A1922:A1985" si="214">+LEFT(G1922,7)</f>
        <v>FAIR-D4</v>
      </c>
      <c r="B1922" s="4">
        <f t="shared" ref="B1922:B1985" si="215">VALUE(MID(G1922,FIND("_",G1922)+1,10))</f>
        <v>45165</v>
      </c>
      <c r="C1922" s="9">
        <f t="shared" ref="C1922:C1985" si="216">IF(ISBLANK(G1922),"",TIME(LEFT(RIGHT(G1922,8),2),LEFT(RIGHT(G1922,5),2),RIGHT(G1922,2)))</f>
        <v>0.58379629629629626</v>
      </c>
      <c r="D1922" s="9">
        <f t="shared" ref="D1922:D1985" si="217">+B1922+C1922</f>
        <v>45165.583796296298</v>
      </c>
      <c r="E1922" s="9" t="str">
        <f t="shared" si="212"/>
        <v>2023-08-27</v>
      </c>
      <c r="F1922" s="10" t="s">
        <v>3365</v>
      </c>
      <c r="G1922" s="10" t="str">
        <f t="shared" ref="G1922:G1985" si="218">+LEFT(F1922,27)</f>
        <v>FAIR-D4_2023-08-27_14-00-40</v>
      </c>
      <c r="H1922" s="10">
        <v>38.853999999999999</v>
      </c>
      <c r="I1922" s="6">
        <v>65431475</v>
      </c>
      <c r="J1922" s="6" t="str">
        <f>IF(OR(COUNTIF(Monitoring!E:E, G1922) &gt; 0, COUNTIF(Monitoring!H:H, G1922) &gt; 0), "yes", "no")</f>
        <v>yes</v>
      </c>
      <c r="K1922" s="81" t="str">
        <f t="shared" si="213"/>
        <v>Z:\FAIR_Device_data\Experiment_AugSep_2023\Video_captures\FAIR-D4\Camera1\2023-08-27\FAIR-D4_2023-08-27_14-00-40.mp4</v>
      </c>
    </row>
    <row r="1923" spans="1:11" ht="14.25" customHeight="1" x14ac:dyDescent="0.25">
      <c r="A1923" s="5" t="str">
        <f t="shared" si="214"/>
        <v>FAIR-D4</v>
      </c>
      <c r="B1923" s="4">
        <f t="shared" si="215"/>
        <v>45165</v>
      </c>
      <c r="C1923" s="9">
        <f t="shared" si="216"/>
        <v>0.58652777777777776</v>
      </c>
      <c r="D1923" s="9">
        <f t="shared" si="217"/>
        <v>45165.586527777778</v>
      </c>
      <c r="E1923" s="9" t="str">
        <f t="shared" ref="E1923:E1986" si="219">+_xlfn.CONCAT(YEAR(B1923),"-",TEXT(MONTH(B1923),"00"),"-",TEXT(DAY(B1923),"00"))</f>
        <v>2023-08-27</v>
      </c>
      <c r="F1923" s="10" t="s">
        <v>3366</v>
      </c>
      <c r="G1923" s="10" t="str">
        <f t="shared" si="218"/>
        <v>FAIR-D4_2023-08-27_14-04-36</v>
      </c>
      <c r="H1923" s="10">
        <v>22.21</v>
      </c>
      <c r="I1923" s="6">
        <v>40038247</v>
      </c>
      <c r="J1923" s="6" t="str">
        <f>IF(OR(COUNTIF(Monitoring!E:E, G1923) &gt; 0, COUNTIF(Monitoring!H:H, G1923) &gt; 0), "yes", "no")</f>
        <v>yes</v>
      </c>
      <c r="K1923" s="81" t="str">
        <f t="shared" ref="K1923:K1986" si="220">HYPERLINK(_xlfn.CONCAT("Z:\FAIR_Device_data\Experiment_AugSep_2023","\","Video_captures","\",A1923,"\","Camera1","\",E1923,"\",F1923))</f>
        <v>Z:\FAIR_Device_data\Experiment_AugSep_2023\Video_captures\FAIR-D4\Camera1\2023-08-27\FAIR-D4_2023-08-27_14-04-36.mp4</v>
      </c>
    </row>
    <row r="1924" spans="1:11" ht="14.25" customHeight="1" x14ac:dyDescent="0.25">
      <c r="A1924" s="5" t="str">
        <f t="shared" si="214"/>
        <v>FAIR-D4</v>
      </c>
      <c r="B1924" s="4">
        <f t="shared" si="215"/>
        <v>45165</v>
      </c>
      <c r="C1924" s="9">
        <f t="shared" si="216"/>
        <v>0.58879629629629626</v>
      </c>
      <c r="D1924" s="9">
        <f t="shared" si="217"/>
        <v>45165.588796296295</v>
      </c>
      <c r="E1924" s="9" t="str">
        <f t="shared" si="219"/>
        <v>2023-08-27</v>
      </c>
      <c r="F1924" s="10" t="s">
        <v>3367</v>
      </c>
      <c r="G1924" s="10" t="str">
        <f t="shared" si="218"/>
        <v>FAIR-D4_2023-08-27_14-07-52</v>
      </c>
      <c r="H1924" s="10">
        <v>15.715999999999999</v>
      </c>
      <c r="I1924" s="6">
        <v>26140367</v>
      </c>
      <c r="J1924" s="6" t="str">
        <f>IF(OR(COUNTIF(Monitoring!E:E, G1924) &gt; 0, COUNTIF(Monitoring!H:H, G1924) &gt; 0), "yes", "no")</f>
        <v>no</v>
      </c>
      <c r="K1924" s="81" t="str">
        <f t="shared" si="220"/>
        <v>Z:\FAIR_Device_data\Experiment_AugSep_2023\Video_captures\FAIR-D4\Camera1\2023-08-27\FAIR-D4_2023-08-27_14-07-52.mp4</v>
      </c>
    </row>
    <row r="1925" spans="1:11" ht="14.25" customHeight="1" x14ac:dyDescent="0.25">
      <c r="A1925" s="5" t="str">
        <f t="shared" si="214"/>
        <v>FAIR-D4</v>
      </c>
      <c r="B1925" s="4">
        <f t="shared" si="215"/>
        <v>45165</v>
      </c>
      <c r="C1925" s="9">
        <f t="shared" si="216"/>
        <v>0.58988425925925925</v>
      </c>
      <c r="D1925" s="9">
        <f t="shared" si="217"/>
        <v>45165.589884259258</v>
      </c>
      <c r="E1925" s="9" t="str">
        <f t="shared" si="219"/>
        <v>2023-08-27</v>
      </c>
      <c r="F1925" s="10" t="s">
        <v>3368</v>
      </c>
      <c r="G1925" s="10" t="str">
        <f t="shared" si="218"/>
        <v>FAIR-D4_2023-08-27_14-09-26</v>
      </c>
      <c r="H1925" s="10">
        <v>71.86</v>
      </c>
      <c r="I1925" s="6">
        <v>125597734</v>
      </c>
      <c r="J1925" s="6" t="str">
        <f>IF(OR(COUNTIF(Monitoring!E:E, G1925) &gt; 0, COUNTIF(Monitoring!H:H, G1925) &gt; 0), "yes", "no")</f>
        <v>yes</v>
      </c>
      <c r="K1925" s="81" t="str">
        <f t="shared" si="220"/>
        <v>Z:\FAIR_Device_data\Experiment_AugSep_2023\Video_captures\FAIR-D4\Camera1\2023-08-27\FAIR-D4_2023-08-27_14-09-26.mp4</v>
      </c>
    </row>
    <row r="1926" spans="1:11" ht="14.25" customHeight="1" x14ac:dyDescent="0.25">
      <c r="A1926" s="5" t="str">
        <f t="shared" si="214"/>
        <v>FAIR-D4</v>
      </c>
      <c r="B1926" s="4">
        <f t="shared" si="215"/>
        <v>45165</v>
      </c>
      <c r="C1926" s="9">
        <f t="shared" si="216"/>
        <v>0.59248842592592588</v>
      </c>
      <c r="D1926" s="9">
        <f t="shared" si="217"/>
        <v>45165.592488425929</v>
      </c>
      <c r="E1926" s="9" t="str">
        <f t="shared" si="219"/>
        <v>2023-08-27</v>
      </c>
      <c r="F1926" s="10" t="s">
        <v>3369</v>
      </c>
      <c r="G1926" s="10" t="str">
        <f t="shared" si="218"/>
        <v>FAIR-D4_2023-08-27_14-13-11</v>
      </c>
      <c r="H1926" s="10">
        <v>27.08</v>
      </c>
      <c r="I1926" s="6">
        <v>50251389</v>
      </c>
      <c r="J1926" s="6" t="str">
        <f>IF(OR(COUNTIF(Monitoring!E:E, G1926) &gt; 0, COUNTIF(Monitoring!H:H, G1926) &gt; 0), "yes", "no")</f>
        <v>yes</v>
      </c>
      <c r="K1926" s="81" t="str">
        <f t="shared" si="220"/>
        <v>Z:\FAIR_Device_data\Experiment_AugSep_2023\Video_captures\FAIR-D4\Camera1\2023-08-27\FAIR-D4_2023-08-27_14-13-11.mp4</v>
      </c>
    </row>
    <row r="1927" spans="1:11" ht="14.25" customHeight="1" x14ac:dyDescent="0.25">
      <c r="A1927" s="5" t="str">
        <f t="shared" si="214"/>
        <v>FAIR-D4</v>
      </c>
      <c r="B1927" s="4">
        <f t="shared" si="215"/>
        <v>45165</v>
      </c>
      <c r="C1927" s="9">
        <f t="shared" si="216"/>
        <v>0.59346064814814814</v>
      </c>
      <c r="D1927" s="9">
        <f t="shared" si="217"/>
        <v>45165.593460648146</v>
      </c>
      <c r="E1927" s="9" t="str">
        <f t="shared" si="219"/>
        <v>2023-08-27</v>
      </c>
      <c r="F1927" s="10" t="s">
        <v>3370</v>
      </c>
      <c r="G1927" s="10" t="str">
        <f t="shared" si="218"/>
        <v>FAIR-D4_2023-08-27_14-14-35</v>
      </c>
      <c r="H1927" s="10">
        <v>121.83199999999999</v>
      </c>
      <c r="I1927" s="6">
        <v>225529618</v>
      </c>
      <c r="J1927" s="6" t="str">
        <f>IF(OR(COUNTIF(Monitoring!E:E, G1927) &gt; 0, COUNTIF(Monitoring!H:H, G1927) &gt; 0), "yes", "no")</f>
        <v>yes</v>
      </c>
      <c r="K1927" s="81" t="str">
        <f t="shared" si="220"/>
        <v>Z:\FAIR_Device_data\Experiment_AugSep_2023\Video_captures\FAIR-D4\Camera1\2023-08-27\FAIR-D4_2023-08-27_14-14-35.mp4</v>
      </c>
    </row>
    <row r="1928" spans="1:11" ht="14.25" customHeight="1" x14ac:dyDescent="0.25">
      <c r="A1928" s="5" t="str">
        <f t="shared" si="214"/>
        <v>FAIR-D4</v>
      </c>
      <c r="B1928" s="4">
        <f t="shared" si="215"/>
        <v>45165</v>
      </c>
      <c r="C1928" s="9">
        <f t="shared" si="216"/>
        <v>0.59537037037037033</v>
      </c>
      <c r="D1928" s="9">
        <f t="shared" si="217"/>
        <v>45165.595370370371</v>
      </c>
      <c r="E1928" s="9" t="str">
        <f t="shared" si="219"/>
        <v>2023-08-27</v>
      </c>
      <c r="F1928" s="10" t="s">
        <v>3371</v>
      </c>
      <c r="G1928" s="10" t="str">
        <f t="shared" si="218"/>
        <v>FAIR-D4_2023-08-27_14-17-20</v>
      </c>
      <c r="H1928" s="10">
        <v>11.686999999999999</v>
      </c>
      <c r="I1928" s="6">
        <v>18775465</v>
      </c>
      <c r="J1928" s="6" t="str">
        <f>IF(OR(COUNTIF(Monitoring!E:E, G1928) &gt; 0, COUNTIF(Monitoring!H:H, G1928) &gt; 0), "yes", "no")</f>
        <v>yes</v>
      </c>
      <c r="K1928" s="81" t="str">
        <f t="shared" si="220"/>
        <v>Z:\FAIR_Device_data\Experiment_AugSep_2023\Video_captures\FAIR-D4\Camera1\2023-08-27\FAIR-D4_2023-08-27_14-17-20.mp4</v>
      </c>
    </row>
    <row r="1929" spans="1:11" ht="14.25" customHeight="1" x14ac:dyDescent="0.25">
      <c r="A1929" s="5" t="str">
        <f t="shared" si="214"/>
        <v>FAIR-D4</v>
      </c>
      <c r="B1929" s="4">
        <f t="shared" si="215"/>
        <v>45165</v>
      </c>
      <c r="C1929" s="9">
        <f t="shared" si="216"/>
        <v>0.59817129629629628</v>
      </c>
      <c r="D1929" s="9">
        <f t="shared" si="217"/>
        <v>45165.598171296297</v>
      </c>
      <c r="E1929" s="9" t="str">
        <f t="shared" si="219"/>
        <v>2023-08-27</v>
      </c>
      <c r="F1929" s="10" t="s">
        <v>3372</v>
      </c>
      <c r="G1929" s="10" t="str">
        <f t="shared" si="218"/>
        <v>FAIR-D4_2023-08-27_14-21-22</v>
      </c>
      <c r="H1929" s="10">
        <v>72.626999999999995</v>
      </c>
      <c r="I1929" s="6">
        <v>134253890</v>
      </c>
      <c r="J1929" s="6" t="str">
        <f>IF(OR(COUNTIF(Monitoring!E:E, G1929) &gt; 0, COUNTIF(Monitoring!H:H, G1929) &gt; 0), "yes", "no")</f>
        <v>no</v>
      </c>
      <c r="K1929" s="81" t="str">
        <f t="shared" si="220"/>
        <v>Z:\FAIR_Device_data\Experiment_AugSep_2023\Video_captures\FAIR-D4\Camera1\2023-08-27\FAIR-D4_2023-08-27_14-21-22.mp4</v>
      </c>
    </row>
    <row r="1930" spans="1:11" ht="14.25" customHeight="1" x14ac:dyDescent="0.25">
      <c r="A1930" s="5" t="str">
        <f t="shared" si="214"/>
        <v>FAIR-D4</v>
      </c>
      <c r="B1930" s="4">
        <f t="shared" si="215"/>
        <v>45165</v>
      </c>
      <c r="C1930" s="9">
        <f t="shared" si="216"/>
        <v>0.60067129629629634</v>
      </c>
      <c r="D1930" s="9">
        <f t="shared" si="217"/>
        <v>45165.600671296299</v>
      </c>
      <c r="E1930" s="9" t="str">
        <f t="shared" si="219"/>
        <v>2023-08-27</v>
      </c>
      <c r="F1930" s="10" t="s">
        <v>3373</v>
      </c>
      <c r="G1930" s="10" t="str">
        <f t="shared" si="218"/>
        <v>FAIR-D4_2023-08-27_14-24-58</v>
      </c>
      <c r="H1930" s="10">
        <v>11.475</v>
      </c>
      <c r="I1930" s="6">
        <v>18115559</v>
      </c>
      <c r="J1930" s="6" t="str">
        <f>IF(OR(COUNTIF(Monitoring!E:E, G1930) &gt; 0, COUNTIF(Monitoring!H:H, G1930) &gt; 0), "yes", "no")</f>
        <v>no</v>
      </c>
      <c r="K1930" s="81" t="str">
        <f t="shared" si="220"/>
        <v>Z:\FAIR_Device_data\Experiment_AugSep_2023\Video_captures\FAIR-D4\Camera1\2023-08-27\FAIR-D4_2023-08-27_14-24-58.mp4</v>
      </c>
    </row>
    <row r="1931" spans="1:11" ht="14.25" customHeight="1" x14ac:dyDescent="0.25">
      <c r="A1931" s="5" t="str">
        <f t="shared" si="214"/>
        <v>FAIR-D4</v>
      </c>
      <c r="B1931" s="4">
        <f t="shared" si="215"/>
        <v>45165</v>
      </c>
      <c r="C1931" s="9">
        <f t="shared" si="216"/>
        <v>0.60256944444444449</v>
      </c>
      <c r="D1931" s="9">
        <f t="shared" si="217"/>
        <v>45165.602569444447</v>
      </c>
      <c r="E1931" s="9" t="str">
        <f t="shared" si="219"/>
        <v>2023-08-27</v>
      </c>
      <c r="F1931" s="10" t="s">
        <v>3374</v>
      </c>
      <c r="G1931" s="10" t="str">
        <f t="shared" si="218"/>
        <v>FAIR-D4_2023-08-27_14-27-42</v>
      </c>
      <c r="H1931" s="10">
        <v>11.244</v>
      </c>
      <c r="I1931" s="6">
        <v>18879388</v>
      </c>
      <c r="J1931" s="6" t="str">
        <f>IF(OR(COUNTIF(Monitoring!E:E, G1931) &gt; 0, COUNTIF(Monitoring!H:H, G1931) &gt; 0), "yes", "no")</f>
        <v>no</v>
      </c>
      <c r="K1931" s="81" t="str">
        <f t="shared" si="220"/>
        <v>Z:\FAIR_Device_data\Experiment_AugSep_2023\Video_captures\FAIR-D4\Camera1\2023-08-27\FAIR-D4_2023-08-27_14-27-42.mp4</v>
      </c>
    </row>
    <row r="1932" spans="1:11" ht="14.25" customHeight="1" x14ac:dyDescent="0.25">
      <c r="A1932" s="5" t="str">
        <f t="shared" si="214"/>
        <v>FAIR-D4</v>
      </c>
      <c r="B1932" s="4">
        <f t="shared" si="215"/>
        <v>45165</v>
      </c>
      <c r="C1932" s="9">
        <f t="shared" si="216"/>
        <v>0.6031481481481481</v>
      </c>
      <c r="D1932" s="9">
        <f t="shared" si="217"/>
        <v>45165.603148148148</v>
      </c>
      <c r="E1932" s="9" t="str">
        <f t="shared" si="219"/>
        <v>2023-08-27</v>
      </c>
      <c r="F1932" s="10" t="s">
        <v>3375</v>
      </c>
      <c r="G1932" s="10" t="str">
        <f t="shared" si="218"/>
        <v>FAIR-D4_2023-08-27_14-28-32</v>
      </c>
      <c r="H1932" s="10">
        <v>19.11</v>
      </c>
      <c r="I1932" s="6">
        <v>34592880</v>
      </c>
      <c r="J1932" s="6" t="str">
        <f>IF(OR(COUNTIF(Monitoring!E:E, G1932) &gt; 0, COUNTIF(Monitoring!H:H, G1932) &gt; 0), "yes", "no")</f>
        <v>yes</v>
      </c>
      <c r="K1932" s="81" t="str">
        <f t="shared" si="220"/>
        <v>Z:\FAIR_Device_data\Experiment_AugSep_2023\Video_captures\FAIR-D4\Camera1\2023-08-27\FAIR-D4_2023-08-27_14-28-32.mp4</v>
      </c>
    </row>
    <row r="1933" spans="1:11" ht="14.25" customHeight="1" x14ac:dyDescent="0.25">
      <c r="A1933" s="5" t="str">
        <f t="shared" si="214"/>
        <v>FAIR-D4</v>
      </c>
      <c r="B1933" s="4">
        <f t="shared" si="215"/>
        <v>45165</v>
      </c>
      <c r="C1933" s="9">
        <f t="shared" si="216"/>
        <v>0.60516203703703708</v>
      </c>
      <c r="D1933" s="9">
        <f t="shared" si="217"/>
        <v>45165.605162037034</v>
      </c>
      <c r="E1933" s="9" t="str">
        <f t="shared" si="219"/>
        <v>2023-08-27</v>
      </c>
      <c r="F1933" s="10" t="s">
        <v>3376</v>
      </c>
      <c r="G1933" s="10" t="str">
        <f t="shared" si="218"/>
        <v>FAIR-D4_2023-08-27_14-31-26</v>
      </c>
      <c r="H1933" s="10">
        <v>11.66</v>
      </c>
      <c r="I1933" s="6">
        <v>19465531</v>
      </c>
      <c r="J1933" s="6" t="str">
        <f>IF(OR(COUNTIF(Monitoring!E:E, G1933) &gt; 0, COUNTIF(Monitoring!H:H, G1933) &gt; 0), "yes", "no")</f>
        <v>no</v>
      </c>
      <c r="K1933" s="81" t="str">
        <f t="shared" si="220"/>
        <v>Z:\FAIR_Device_data\Experiment_AugSep_2023\Video_captures\FAIR-D4\Camera1\2023-08-27\FAIR-D4_2023-08-27_14-31-26.mp4</v>
      </c>
    </row>
    <row r="1934" spans="1:11" ht="14.25" customHeight="1" x14ac:dyDescent="0.25">
      <c r="A1934" s="5" t="str">
        <f t="shared" si="214"/>
        <v>FAIR-D4</v>
      </c>
      <c r="B1934" s="4">
        <f t="shared" si="215"/>
        <v>45165</v>
      </c>
      <c r="C1934" s="9">
        <f t="shared" si="216"/>
        <v>0.60682870370370368</v>
      </c>
      <c r="D1934" s="9">
        <f t="shared" si="217"/>
        <v>45165.606828703705</v>
      </c>
      <c r="E1934" s="9" t="str">
        <f t="shared" si="219"/>
        <v>2023-08-27</v>
      </c>
      <c r="F1934" s="10" t="s">
        <v>3377</v>
      </c>
      <c r="G1934" s="10" t="str">
        <f t="shared" si="218"/>
        <v>FAIR-D4_2023-08-27_14-33-50</v>
      </c>
      <c r="H1934" s="10">
        <v>38.877000000000002</v>
      </c>
      <c r="I1934" s="6">
        <v>70991071</v>
      </c>
      <c r="J1934" s="6" t="str">
        <f>IF(OR(COUNTIF(Monitoring!E:E, G1934) &gt; 0, COUNTIF(Monitoring!H:H, G1934) &gt; 0), "yes", "no")</f>
        <v>no</v>
      </c>
      <c r="K1934" s="81" t="str">
        <f t="shared" si="220"/>
        <v>Z:\FAIR_Device_data\Experiment_AugSep_2023\Video_captures\FAIR-D4\Camera1\2023-08-27\FAIR-D4_2023-08-27_14-33-50.mp4</v>
      </c>
    </row>
    <row r="1935" spans="1:11" ht="14.25" customHeight="1" x14ac:dyDescent="0.25">
      <c r="A1935" s="5" t="str">
        <f t="shared" si="214"/>
        <v>FAIR-D4</v>
      </c>
      <c r="B1935" s="4">
        <f t="shared" si="215"/>
        <v>45165</v>
      </c>
      <c r="C1935" s="9">
        <f t="shared" si="216"/>
        <v>0.60787037037037039</v>
      </c>
      <c r="D1935" s="9">
        <f t="shared" si="217"/>
        <v>45165.607870370368</v>
      </c>
      <c r="E1935" s="9" t="str">
        <f t="shared" si="219"/>
        <v>2023-08-27</v>
      </c>
      <c r="F1935" s="10" t="s">
        <v>3378</v>
      </c>
      <c r="G1935" s="10" t="str">
        <f t="shared" si="218"/>
        <v>FAIR-D4_2023-08-27_14-35-20</v>
      </c>
      <c r="H1935" s="10">
        <v>15.932</v>
      </c>
      <c r="I1935" s="6">
        <v>28884072</v>
      </c>
      <c r="J1935" s="6" t="str">
        <f>IF(OR(COUNTIF(Monitoring!E:E, G1935) &gt; 0, COUNTIF(Monitoring!H:H, G1935) &gt; 0), "yes", "no")</f>
        <v>yes</v>
      </c>
      <c r="K1935" s="81" t="str">
        <f t="shared" si="220"/>
        <v>Z:\FAIR_Device_data\Experiment_AugSep_2023\Video_captures\FAIR-D4\Camera1\2023-08-27\FAIR-D4_2023-08-27_14-35-20.mp4</v>
      </c>
    </row>
    <row r="1936" spans="1:11" ht="14.25" customHeight="1" x14ac:dyDescent="0.25">
      <c r="A1936" s="5" t="str">
        <f t="shared" si="214"/>
        <v>FAIR-D4</v>
      </c>
      <c r="B1936" s="4">
        <f t="shared" si="215"/>
        <v>45165</v>
      </c>
      <c r="C1936" s="9">
        <f t="shared" si="216"/>
        <v>0.62031250000000004</v>
      </c>
      <c r="D1936" s="9">
        <f t="shared" si="217"/>
        <v>45165.620312500003</v>
      </c>
      <c r="E1936" s="9" t="str">
        <f t="shared" si="219"/>
        <v>2023-08-27</v>
      </c>
      <c r="F1936" s="10" t="s">
        <v>3379</v>
      </c>
      <c r="G1936" s="10" t="str">
        <f t="shared" si="218"/>
        <v>FAIR-D4_2023-08-27_14-53-15</v>
      </c>
      <c r="H1936" s="10">
        <v>14.741</v>
      </c>
      <c r="I1936" s="6">
        <v>24880050</v>
      </c>
      <c r="J1936" s="6" t="str">
        <f>IF(OR(COUNTIF(Monitoring!E:E, G1936) &gt; 0, COUNTIF(Monitoring!H:H, G1936) &gt; 0), "yes", "no")</f>
        <v>yes</v>
      </c>
      <c r="K1936" s="81" t="str">
        <f t="shared" si="220"/>
        <v>Z:\FAIR_Device_data\Experiment_AugSep_2023\Video_captures\FAIR-D4\Camera1\2023-08-27\FAIR-D4_2023-08-27_14-53-15.mp4</v>
      </c>
    </row>
    <row r="1937" spans="1:11" ht="14.25" customHeight="1" x14ac:dyDescent="0.25">
      <c r="A1937" s="5" t="str">
        <f t="shared" si="214"/>
        <v>FAIR-D4</v>
      </c>
      <c r="B1937" s="4">
        <f t="shared" si="215"/>
        <v>45165</v>
      </c>
      <c r="C1937" s="9">
        <f t="shared" si="216"/>
        <v>0.62165509259259255</v>
      </c>
      <c r="D1937" s="9">
        <f t="shared" si="217"/>
        <v>45165.621655092589</v>
      </c>
      <c r="E1937" s="9" t="str">
        <f t="shared" si="219"/>
        <v>2023-08-27</v>
      </c>
      <c r="F1937" s="10" t="s">
        <v>3380</v>
      </c>
      <c r="G1937" s="10" t="str">
        <f t="shared" si="218"/>
        <v>FAIR-D4_2023-08-27_14-55-11</v>
      </c>
      <c r="H1937" s="10">
        <v>17.059000000000001</v>
      </c>
      <c r="I1937" s="6">
        <v>31234080</v>
      </c>
      <c r="J1937" s="6" t="str">
        <f>IF(OR(COUNTIF(Monitoring!E:E, G1937) &gt; 0, COUNTIF(Monitoring!H:H, G1937) &gt; 0), "yes", "no")</f>
        <v>no</v>
      </c>
      <c r="K1937" s="81" t="str">
        <f t="shared" si="220"/>
        <v>Z:\FAIR_Device_data\Experiment_AugSep_2023\Video_captures\FAIR-D4\Camera1\2023-08-27\FAIR-D4_2023-08-27_14-55-11.mp4</v>
      </c>
    </row>
    <row r="1938" spans="1:11" ht="14.25" customHeight="1" x14ac:dyDescent="0.25">
      <c r="A1938" s="5" t="str">
        <f t="shared" si="214"/>
        <v>FAIR-D4</v>
      </c>
      <c r="B1938" s="4">
        <f t="shared" si="215"/>
        <v>45165</v>
      </c>
      <c r="C1938" s="9">
        <f t="shared" si="216"/>
        <v>0.62293981481481486</v>
      </c>
      <c r="D1938" s="9">
        <f t="shared" si="217"/>
        <v>45165.622939814813</v>
      </c>
      <c r="E1938" s="9" t="str">
        <f t="shared" si="219"/>
        <v>2023-08-27</v>
      </c>
      <c r="F1938" s="10" t="s">
        <v>3381</v>
      </c>
      <c r="G1938" s="10" t="str">
        <f t="shared" si="218"/>
        <v>FAIR-D4_2023-08-27_14-57-02</v>
      </c>
      <c r="H1938" s="10">
        <v>23.077999999999999</v>
      </c>
      <c r="I1938" s="6">
        <v>43767209</v>
      </c>
      <c r="J1938" s="6" t="str">
        <f>IF(OR(COUNTIF(Monitoring!E:E, G1938) &gt; 0, COUNTIF(Monitoring!H:H, G1938) &gt; 0), "yes", "no")</f>
        <v>no</v>
      </c>
      <c r="K1938" s="81" t="str">
        <f t="shared" si="220"/>
        <v>Z:\FAIR_Device_data\Experiment_AugSep_2023\Video_captures\FAIR-D4\Camera1\2023-08-27\FAIR-D4_2023-08-27_14-57-02.mp4</v>
      </c>
    </row>
    <row r="1939" spans="1:11" ht="14.25" customHeight="1" x14ac:dyDescent="0.25">
      <c r="A1939" s="5" t="str">
        <f t="shared" si="214"/>
        <v>FAIR-D4</v>
      </c>
      <c r="B1939" s="4">
        <f t="shared" si="215"/>
        <v>45165</v>
      </c>
      <c r="C1939" s="9">
        <f t="shared" si="216"/>
        <v>0.62353009259259262</v>
      </c>
      <c r="D1939" s="9">
        <f t="shared" si="217"/>
        <v>45165.623530092591</v>
      </c>
      <c r="E1939" s="9" t="str">
        <f t="shared" si="219"/>
        <v>2023-08-27</v>
      </c>
      <c r="F1939" s="10" t="s">
        <v>3382</v>
      </c>
      <c r="G1939" s="10" t="str">
        <f t="shared" si="218"/>
        <v>FAIR-D4_2023-08-27_14-57-53</v>
      </c>
      <c r="H1939" s="10">
        <v>13.715999999999999</v>
      </c>
      <c r="I1939" s="6">
        <v>21955943</v>
      </c>
      <c r="J1939" s="6" t="str">
        <f>IF(OR(COUNTIF(Monitoring!E:E, G1939) &gt; 0, COUNTIF(Monitoring!H:H, G1939) &gt; 0), "yes", "no")</f>
        <v>no</v>
      </c>
      <c r="K1939" s="81" t="str">
        <f t="shared" si="220"/>
        <v>Z:\FAIR_Device_data\Experiment_AugSep_2023\Video_captures\FAIR-D4\Camera1\2023-08-27\FAIR-D4_2023-08-27_14-57-53.mp4</v>
      </c>
    </row>
    <row r="1940" spans="1:11" ht="14.25" customHeight="1" x14ac:dyDescent="0.25">
      <c r="A1940" s="5" t="str">
        <f t="shared" si="214"/>
        <v>FAIR-D4</v>
      </c>
      <c r="B1940" s="4">
        <f t="shared" si="215"/>
        <v>45165</v>
      </c>
      <c r="C1940" s="9">
        <f t="shared" si="216"/>
        <v>0.62409722222222219</v>
      </c>
      <c r="D1940" s="9">
        <f t="shared" si="217"/>
        <v>45165.624097222222</v>
      </c>
      <c r="E1940" s="9" t="str">
        <f t="shared" si="219"/>
        <v>2023-08-27</v>
      </c>
      <c r="F1940" s="10" t="s">
        <v>3383</v>
      </c>
      <c r="G1940" s="10" t="str">
        <f t="shared" si="218"/>
        <v>FAIR-D4_2023-08-27_14-58-42</v>
      </c>
      <c r="H1940" s="10">
        <v>11.92</v>
      </c>
      <c r="I1940" s="6">
        <v>20504965</v>
      </c>
      <c r="J1940" s="6" t="str">
        <f>IF(OR(COUNTIF(Monitoring!E:E, G1940) &gt; 0, COUNTIF(Monitoring!H:H, G1940) &gt; 0), "yes", "no")</f>
        <v>no</v>
      </c>
      <c r="K1940" s="81" t="str">
        <f t="shared" si="220"/>
        <v>Z:\FAIR_Device_data\Experiment_AugSep_2023\Video_captures\FAIR-D4\Camera1\2023-08-27\FAIR-D4_2023-08-27_14-58-42.mp4</v>
      </c>
    </row>
    <row r="1941" spans="1:11" ht="14.25" customHeight="1" x14ac:dyDescent="0.25">
      <c r="A1941" s="5" t="str">
        <f t="shared" si="214"/>
        <v>FAIR-D4</v>
      </c>
      <c r="B1941" s="4">
        <f t="shared" si="215"/>
        <v>45165</v>
      </c>
      <c r="C1941" s="9">
        <f t="shared" si="216"/>
        <v>0.62472222222222218</v>
      </c>
      <c r="D1941" s="9">
        <f t="shared" si="217"/>
        <v>45165.624722222223</v>
      </c>
      <c r="E1941" s="9" t="str">
        <f t="shared" si="219"/>
        <v>2023-08-27</v>
      </c>
      <c r="F1941" s="10" t="s">
        <v>3384</v>
      </c>
      <c r="G1941" s="10" t="str">
        <f t="shared" si="218"/>
        <v>FAIR-D4_2023-08-27_14-59-36</v>
      </c>
      <c r="H1941" s="10">
        <v>49.421999999999997</v>
      </c>
      <c r="I1941" s="6">
        <v>92105671</v>
      </c>
      <c r="J1941" s="6" t="str">
        <f>IF(OR(COUNTIF(Monitoring!E:E, G1941) &gt; 0, COUNTIF(Monitoring!H:H, G1941) &gt; 0), "yes", "no")</f>
        <v>yes</v>
      </c>
      <c r="K1941" s="81" t="str">
        <f t="shared" si="220"/>
        <v>Z:\FAIR_Device_data\Experiment_AugSep_2023\Video_captures\FAIR-D4\Camera1\2023-08-27\FAIR-D4_2023-08-27_14-59-36.mp4</v>
      </c>
    </row>
    <row r="1942" spans="1:11" ht="14.25" customHeight="1" x14ac:dyDescent="0.25">
      <c r="A1942" s="5" t="str">
        <f t="shared" si="214"/>
        <v>FAIR-D4</v>
      </c>
      <c r="B1942" s="4">
        <f t="shared" si="215"/>
        <v>45165</v>
      </c>
      <c r="C1942" s="9">
        <f t="shared" si="216"/>
        <v>0.64241898148148147</v>
      </c>
      <c r="D1942" s="9">
        <f t="shared" si="217"/>
        <v>45165.642418981479</v>
      </c>
      <c r="E1942" s="9" t="str">
        <f t="shared" si="219"/>
        <v>2023-08-27</v>
      </c>
      <c r="F1942" s="10" t="s">
        <v>3385</v>
      </c>
      <c r="G1942" s="10" t="str">
        <f t="shared" si="218"/>
        <v>FAIR-D4_2023-08-27_15-25-05</v>
      </c>
      <c r="H1942" s="10">
        <v>94.003</v>
      </c>
      <c r="I1942" s="6">
        <v>175119531</v>
      </c>
      <c r="J1942" s="6" t="str">
        <f>IF(OR(COUNTIF(Monitoring!E:E, G1942) &gt; 0, COUNTIF(Monitoring!H:H, G1942) &gt; 0), "yes", "no")</f>
        <v>yes</v>
      </c>
      <c r="K1942" s="81" t="str">
        <f t="shared" si="220"/>
        <v>Z:\FAIR_Device_data\Experiment_AugSep_2023\Video_captures\FAIR-D4\Camera1\2023-08-27\FAIR-D4_2023-08-27_15-25-05.mp4</v>
      </c>
    </row>
    <row r="1943" spans="1:11" ht="14.25" customHeight="1" x14ac:dyDescent="0.25">
      <c r="A1943" s="5" t="str">
        <f t="shared" si="214"/>
        <v>FAIR-D4</v>
      </c>
      <c r="B1943" s="4">
        <f t="shared" si="215"/>
        <v>45165</v>
      </c>
      <c r="C1943" s="9">
        <f t="shared" si="216"/>
        <v>0.64456018518518521</v>
      </c>
      <c r="D1943" s="9">
        <f t="shared" si="217"/>
        <v>45165.644560185188</v>
      </c>
      <c r="E1943" s="9" t="str">
        <f t="shared" si="219"/>
        <v>2023-08-27</v>
      </c>
      <c r="F1943" s="10" t="s">
        <v>3386</v>
      </c>
      <c r="G1943" s="10" t="str">
        <f t="shared" si="218"/>
        <v>FAIR-D4_2023-08-27_15-28-10</v>
      </c>
      <c r="H1943" s="10">
        <v>12.443</v>
      </c>
      <c r="I1943" s="6">
        <v>21267245</v>
      </c>
      <c r="J1943" s="6" t="str">
        <f>IF(OR(COUNTIF(Monitoring!E:E, G1943) &gt; 0, COUNTIF(Monitoring!H:H, G1943) &gt; 0), "yes", "no")</f>
        <v>yes</v>
      </c>
      <c r="K1943" s="81" t="str">
        <f t="shared" si="220"/>
        <v>Z:\FAIR_Device_data\Experiment_AugSep_2023\Video_captures\FAIR-D4\Camera1\2023-08-27\FAIR-D4_2023-08-27_15-28-10.mp4</v>
      </c>
    </row>
    <row r="1944" spans="1:11" ht="14.25" customHeight="1" x14ac:dyDescent="0.25">
      <c r="A1944" s="5" t="str">
        <f t="shared" si="214"/>
        <v>FAIR-D4</v>
      </c>
      <c r="B1944" s="4">
        <f t="shared" si="215"/>
        <v>45165</v>
      </c>
      <c r="C1944" s="9">
        <f t="shared" si="216"/>
        <v>0.64925925925925931</v>
      </c>
      <c r="D1944" s="9">
        <f t="shared" si="217"/>
        <v>45165.649259259262</v>
      </c>
      <c r="E1944" s="9" t="str">
        <f t="shared" si="219"/>
        <v>2023-08-27</v>
      </c>
      <c r="F1944" s="10" t="s">
        <v>3387</v>
      </c>
      <c r="G1944" s="10" t="str">
        <f t="shared" si="218"/>
        <v>FAIR-D4_2023-08-27_15-34-56</v>
      </c>
      <c r="H1944" s="10">
        <v>12.75</v>
      </c>
      <c r="I1944" s="6">
        <v>22099677</v>
      </c>
      <c r="J1944" s="6" t="str">
        <f>IF(OR(COUNTIF(Monitoring!E:E, G1944) &gt; 0, COUNTIF(Monitoring!H:H, G1944) &gt; 0), "yes", "no")</f>
        <v>no</v>
      </c>
      <c r="K1944" s="81" t="str">
        <f t="shared" si="220"/>
        <v>Z:\FAIR_Device_data\Experiment_AugSep_2023\Video_captures\FAIR-D4\Camera1\2023-08-27\FAIR-D4_2023-08-27_15-34-56.mp4</v>
      </c>
    </row>
    <row r="1945" spans="1:11" ht="14.25" customHeight="1" x14ac:dyDescent="0.25">
      <c r="A1945" s="5" t="str">
        <f t="shared" si="214"/>
        <v>FAIR-D4</v>
      </c>
      <c r="B1945" s="4">
        <f t="shared" si="215"/>
        <v>45165</v>
      </c>
      <c r="C1945" s="9">
        <f t="shared" si="216"/>
        <v>0.65019675925925924</v>
      </c>
      <c r="D1945" s="9">
        <f t="shared" si="217"/>
        <v>45165.650196759256</v>
      </c>
      <c r="E1945" s="9" t="str">
        <f t="shared" si="219"/>
        <v>2023-08-27</v>
      </c>
      <c r="F1945" s="10" t="s">
        <v>3388</v>
      </c>
      <c r="G1945" s="10" t="str">
        <f t="shared" si="218"/>
        <v>FAIR-D4_2023-08-27_15-36-17</v>
      </c>
      <c r="H1945" s="10">
        <v>11.137</v>
      </c>
      <c r="I1945" s="6">
        <v>18846842</v>
      </c>
      <c r="J1945" s="6" t="str">
        <f>IF(OR(COUNTIF(Monitoring!E:E, G1945) &gt; 0, COUNTIF(Monitoring!H:H, G1945) &gt; 0), "yes", "no")</f>
        <v>no</v>
      </c>
      <c r="K1945" s="81" t="str">
        <f t="shared" si="220"/>
        <v>Z:\FAIR_Device_data\Experiment_AugSep_2023\Video_captures\FAIR-D4\Camera1\2023-08-27\FAIR-D4_2023-08-27_15-36-17.mp4</v>
      </c>
    </row>
    <row r="1946" spans="1:11" ht="14.25" customHeight="1" x14ac:dyDescent="0.25">
      <c r="A1946" s="5" t="str">
        <f t="shared" si="214"/>
        <v>FAIR-D4</v>
      </c>
      <c r="B1946" s="4">
        <f t="shared" si="215"/>
        <v>45165</v>
      </c>
      <c r="C1946" s="9">
        <f t="shared" si="216"/>
        <v>0.66489583333333335</v>
      </c>
      <c r="D1946" s="9">
        <f t="shared" si="217"/>
        <v>45165.664895833332</v>
      </c>
      <c r="E1946" s="9" t="str">
        <f t="shared" si="219"/>
        <v>2023-08-27</v>
      </c>
      <c r="F1946" s="10" t="s">
        <v>3389</v>
      </c>
      <c r="G1946" s="10" t="str">
        <f t="shared" si="218"/>
        <v>FAIR-D4_2023-08-27_15-57-27</v>
      </c>
      <c r="H1946" s="10">
        <v>23.456</v>
      </c>
      <c r="I1946" s="6">
        <v>43681681</v>
      </c>
      <c r="J1946" s="6" t="str">
        <f>IF(OR(COUNTIF(Monitoring!E:E, G1946) &gt; 0, COUNTIF(Monitoring!H:H, G1946) &gt; 0), "yes", "no")</f>
        <v>yes</v>
      </c>
      <c r="K1946" s="81" t="str">
        <f t="shared" si="220"/>
        <v>Z:\FAIR_Device_data\Experiment_AugSep_2023\Video_captures\FAIR-D4\Camera1\2023-08-27\FAIR-D4_2023-08-27_15-57-27.mp4</v>
      </c>
    </row>
    <row r="1947" spans="1:11" ht="14.25" customHeight="1" x14ac:dyDescent="0.25">
      <c r="A1947" s="5" t="str">
        <f t="shared" si="214"/>
        <v>FAIR-D4</v>
      </c>
      <c r="B1947" s="4">
        <f t="shared" si="215"/>
        <v>45165</v>
      </c>
      <c r="C1947" s="9">
        <f t="shared" si="216"/>
        <v>0.66708333333333336</v>
      </c>
      <c r="D1947" s="9">
        <f t="shared" si="217"/>
        <v>45165.667083333334</v>
      </c>
      <c r="E1947" s="9" t="str">
        <f t="shared" si="219"/>
        <v>2023-08-27</v>
      </c>
      <c r="F1947" s="10" t="s">
        <v>3390</v>
      </c>
      <c r="G1947" s="10" t="str">
        <f t="shared" si="218"/>
        <v>FAIR-D4_2023-08-27_16-00-36</v>
      </c>
      <c r="H1947" s="10">
        <v>119.16800000000001</v>
      </c>
      <c r="I1947" s="6">
        <v>226164202</v>
      </c>
      <c r="J1947" s="6" t="str">
        <f>IF(OR(COUNTIF(Monitoring!E:E, G1947) &gt; 0, COUNTIF(Monitoring!H:H, G1947) &gt; 0), "yes", "no")</f>
        <v>no</v>
      </c>
      <c r="K1947" s="81" t="str">
        <f t="shared" si="220"/>
        <v>Z:\FAIR_Device_data\Experiment_AugSep_2023\Video_captures\FAIR-D4\Camera1\2023-08-27\FAIR-D4_2023-08-27_16-00-36.mp4</v>
      </c>
    </row>
    <row r="1948" spans="1:11" ht="14.25" customHeight="1" x14ac:dyDescent="0.25">
      <c r="A1948" s="5" t="str">
        <f t="shared" si="214"/>
        <v>FAIR-D4</v>
      </c>
      <c r="B1948" s="4">
        <f t="shared" si="215"/>
        <v>45165</v>
      </c>
      <c r="C1948" s="9">
        <f t="shared" si="216"/>
        <v>0.66965277777777776</v>
      </c>
      <c r="D1948" s="9">
        <f t="shared" si="217"/>
        <v>45165.669652777775</v>
      </c>
      <c r="E1948" s="9" t="str">
        <f t="shared" si="219"/>
        <v>2023-08-27</v>
      </c>
      <c r="F1948" s="10" t="s">
        <v>3391</v>
      </c>
      <c r="G1948" s="10" t="str">
        <f t="shared" si="218"/>
        <v>FAIR-D4_2023-08-27_16-04-18</v>
      </c>
      <c r="H1948" s="10">
        <v>113.983</v>
      </c>
      <c r="I1948" s="6">
        <v>206214644</v>
      </c>
      <c r="J1948" s="6" t="str">
        <f>IF(OR(COUNTIF(Monitoring!E:E, G1948) &gt; 0, COUNTIF(Monitoring!H:H, G1948) &gt; 0), "yes", "no")</f>
        <v>yes</v>
      </c>
      <c r="K1948" s="81" t="str">
        <f t="shared" si="220"/>
        <v>Z:\FAIR_Device_data\Experiment_AugSep_2023\Video_captures\FAIR-D4\Camera1\2023-08-27\FAIR-D4_2023-08-27_16-04-18.mp4</v>
      </c>
    </row>
    <row r="1949" spans="1:11" ht="14.25" customHeight="1" x14ac:dyDescent="0.25">
      <c r="A1949" s="5" t="str">
        <f t="shared" si="214"/>
        <v>FAIR-D4</v>
      </c>
      <c r="B1949" s="4">
        <f t="shared" si="215"/>
        <v>45165</v>
      </c>
      <c r="C1949" s="9">
        <f t="shared" si="216"/>
        <v>0.68200231481481477</v>
      </c>
      <c r="D1949" s="9">
        <f t="shared" si="217"/>
        <v>45165.682002314818</v>
      </c>
      <c r="E1949" s="9" t="str">
        <f t="shared" si="219"/>
        <v>2023-08-27</v>
      </c>
      <c r="F1949" s="10" t="s">
        <v>3392</v>
      </c>
      <c r="G1949" s="10" t="str">
        <f t="shared" si="218"/>
        <v>FAIR-D4_2023-08-27_16-22-05</v>
      </c>
      <c r="H1949" s="10">
        <v>30.509</v>
      </c>
      <c r="I1949" s="6">
        <v>56969646</v>
      </c>
      <c r="J1949" s="6" t="str">
        <f>IF(OR(COUNTIF(Monitoring!E:E, G1949) &gt; 0, COUNTIF(Monitoring!H:H, G1949) &gt; 0), "yes", "no")</f>
        <v>yes</v>
      </c>
      <c r="K1949" s="81" t="str">
        <f t="shared" si="220"/>
        <v>Z:\FAIR_Device_data\Experiment_AugSep_2023\Video_captures\FAIR-D4\Camera1\2023-08-27\FAIR-D4_2023-08-27_16-22-05.mp4</v>
      </c>
    </row>
    <row r="1950" spans="1:11" ht="14.25" customHeight="1" x14ac:dyDescent="0.25">
      <c r="A1950" s="5" t="str">
        <f t="shared" si="214"/>
        <v>FAIR-D4</v>
      </c>
      <c r="B1950" s="4">
        <f t="shared" si="215"/>
        <v>45165</v>
      </c>
      <c r="C1950" s="9">
        <f t="shared" si="216"/>
        <v>0.68592592592592594</v>
      </c>
      <c r="D1950" s="9">
        <f t="shared" si="217"/>
        <v>45165.685925925929</v>
      </c>
      <c r="E1950" s="9" t="str">
        <f t="shared" si="219"/>
        <v>2023-08-27</v>
      </c>
      <c r="F1950" s="10" t="s">
        <v>3393</v>
      </c>
      <c r="G1950" s="10" t="str">
        <f t="shared" si="218"/>
        <v>FAIR-D4_2023-08-27_16-27-44</v>
      </c>
      <c r="H1950" s="10">
        <v>36.930999999999997</v>
      </c>
      <c r="I1950" s="6">
        <v>67106908</v>
      </c>
      <c r="J1950" s="6" t="str">
        <f>IF(OR(COUNTIF(Monitoring!E:E, G1950) &gt; 0, COUNTIF(Monitoring!H:H, G1950) &gt; 0), "yes", "no")</f>
        <v>no</v>
      </c>
      <c r="K1950" s="81" t="str">
        <f t="shared" si="220"/>
        <v>Z:\FAIR_Device_data\Experiment_AugSep_2023\Video_captures\FAIR-D4\Camera1\2023-08-27\FAIR-D4_2023-08-27_16-27-44.mp4</v>
      </c>
    </row>
    <row r="1951" spans="1:11" ht="14.25" customHeight="1" x14ac:dyDescent="0.25">
      <c r="A1951" s="5" t="str">
        <f t="shared" si="214"/>
        <v>FAIR-D4</v>
      </c>
      <c r="B1951" s="4">
        <f t="shared" si="215"/>
        <v>45165</v>
      </c>
      <c r="C1951" s="9">
        <f t="shared" si="216"/>
        <v>0.74133101851851857</v>
      </c>
      <c r="D1951" s="9">
        <f t="shared" si="217"/>
        <v>45165.741331018522</v>
      </c>
      <c r="E1951" s="9" t="str">
        <f t="shared" si="219"/>
        <v>2023-08-27</v>
      </c>
      <c r="F1951" s="10" t="s">
        <v>3394</v>
      </c>
      <c r="G1951" s="10" t="str">
        <f t="shared" si="218"/>
        <v>FAIR-D4_2023-08-27_17-47-31</v>
      </c>
      <c r="H1951" s="10">
        <v>197.95099999999999</v>
      </c>
      <c r="I1951" s="6">
        <v>382378926</v>
      </c>
      <c r="J1951" s="6" t="str">
        <f>IF(OR(COUNTIF(Monitoring!E:E, G1951) &gt; 0, COUNTIF(Monitoring!H:H, G1951) &gt; 0), "yes", "no")</f>
        <v>yes</v>
      </c>
      <c r="K1951" s="81" t="str">
        <f t="shared" si="220"/>
        <v>Z:\FAIR_Device_data\Experiment_AugSep_2023\Video_captures\FAIR-D4\Camera1\2023-08-27\FAIR-D4_2023-08-27_17-47-31.mp4</v>
      </c>
    </row>
    <row r="1952" spans="1:11" ht="14.25" customHeight="1" x14ac:dyDescent="0.25">
      <c r="A1952" s="5" t="str">
        <f t="shared" si="214"/>
        <v>FAIR-D4</v>
      </c>
      <c r="B1952" s="4">
        <f t="shared" si="215"/>
        <v>45165</v>
      </c>
      <c r="C1952" s="9">
        <f t="shared" si="216"/>
        <v>0.75878472222222226</v>
      </c>
      <c r="D1952" s="9">
        <f t="shared" si="217"/>
        <v>45165.758784722224</v>
      </c>
      <c r="E1952" s="9" t="str">
        <f t="shared" si="219"/>
        <v>2023-08-27</v>
      </c>
      <c r="F1952" s="10" t="s">
        <v>3395</v>
      </c>
      <c r="G1952" s="10" t="str">
        <f t="shared" si="218"/>
        <v>FAIR-D4_2023-08-27_18-12-39</v>
      </c>
      <c r="H1952" s="10">
        <v>46.359000000000002</v>
      </c>
      <c r="I1952" s="6">
        <v>81700350</v>
      </c>
      <c r="J1952" s="6" t="str">
        <f>IF(OR(COUNTIF(Monitoring!E:E, G1952) &gt; 0, COUNTIF(Monitoring!H:H, G1952) &gt; 0), "yes", "no")</f>
        <v>yes</v>
      </c>
      <c r="K1952" s="81" t="str">
        <f t="shared" si="220"/>
        <v>Z:\FAIR_Device_data\Experiment_AugSep_2023\Video_captures\FAIR-D4\Camera1\2023-08-27\FAIR-D4_2023-08-27_18-12-39.mp4</v>
      </c>
    </row>
    <row r="1953" spans="1:11" ht="14.25" customHeight="1" x14ac:dyDescent="0.25">
      <c r="A1953" s="5" t="str">
        <f t="shared" si="214"/>
        <v>FAIR-D4</v>
      </c>
      <c r="B1953" s="4">
        <f t="shared" si="215"/>
        <v>45165</v>
      </c>
      <c r="C1953" s="9">
        <f t="shared" si="216"/>
        <v>0.76215277777777779</v>
      </c>
      <c r="D1953" s="9">
        <f t="shared" si="217"/>
        <v>45165.762152777781</v>
      </c>
      <c r="E1953" s="9" t="str">
        <f t="shared" si="219"/>
        <v>2023-08-27</v>
      </c>
      <c r="F1953" s="10" t="s">
        <v>3396</v>
      </c>
      <c r="G1953" s="10" t="str">
        <f t="shared" si="218"/>
        <v>FAIR-D4_2023-08-27_18-17-30</v>
      </c>
      <c r="H1953" s="10">
        <v>16.317</v>
      </c>
      <c r="I1953" s="6">
        <v>28049093</v>
      </c>
      <c r="J1953" s="6" t="str">
        <f>IF(OR(COUNTIF(Monitoring!E:E, G1953) &gt; 0, COUNTIF(Monitoring!H:H, G1953) &gt; 0), "yes", "no")</f>
        <v>no</v>
      </c>
      <c r="K1953" s="81" t="str">
        <f t="shared" si="220"/>
        <v>Z:\FAIR_Device_data\Experiment_AugSep_2023\Video_captures\FAIR-D4\Camera1\2023-08-27\FAIR-D4_2023-08-27_18-17-30.mp4</v>
      </c>
    </row>
    <row r="1954" spans="1:11" ht="14.25" customHeight="1" x14ac:dyDescent="0.25">
      <c r="A1954" s="5" t="str">
        <f t="shared" si="214"/>
        <v>FAIR-D4</v>
      </c>
      <c r="B1954" s="4">
        <f t="shared" si="215"/>
        <v>45174</v>
      </c>
      <c r="C1954" s="9">
        <f t="shared" si="216"/>
        <v>0.39121527777777776</v>
      </c>
      <c r="D1954" s="9">
        <f t="shared" si="217"/>
        <v>45174.391215277778</v>
      </c>
      <c r="E1954" s="9" t="str">
        <f t="shared" si="219"/>
        <v>2023-09-05</v>
      </c>
      <c r="F1954" s="10" t="s">
        <v>3397</v>
      </c>
      <c r="G1954" s="10" t="str">
        <f t="shared" si="218"/>
        <v>FAIR-D4_2023-09-05_09-23-21</v>
      </c>
      <c r="H1954" s="10">
        <v>38.131999999999998</v>
      </c>
      <c r="I1954" s="6">
        <v>62874347</v>
      </c>
      <c r="J1954" s="6" t="str">
        <f>IF(OR(COUNTIF(Monitoring!E:E, G1954) &gt; 0, COUNTIF(Monitoring!H:H, G1954) &gt; 0), "yes", "no")</f>
        <v>no</v>
      </c>
      <c r="K1954" s="81" t="str">
        <f t="shared" si="220"/>
        <v>Z:\FAIR_Device_data\Experiment_AugSep_2023\Video_captures\FAIR-D4\Camera1\2023-09-05\FAIR-D4_2023-09-05_09-23-21.mp4</v>
      </c>
    </row>
    <row r="1955" spans="1:11" ht="14.25" customHeight="1" x14ac:dyDescent="0.25">
      <c r="A1955" s="5" t="str">
        <f t="shared" si="214"/>
        <v>FAIR-D4</v>
      </c>
      <c r="B1955" s="4">
        <f t="shared" si="215"/>
        <v>45174</v>
      </c>
      <c r="C1955" s="9">
        <f t="shared" si="216"/>
        <v>0.40896990740740741</v>
      </c>
      <c r="D1955" s="9">
        <f t="shared" si="217"/>
        <v>45174.40896990741</v>
      </c>
      <c r="E1955" s="9" t="str">
        <f t="shared" si="219"/>
        <v>2023-09-05</v>
      </c>
      <c r="F1955" s="10" t="s">
        <v>3398</v>
      </c>
      <c r="G1955" s="10" t="str">
        <f t="shared" si="218"/>
        <v>FAIR-D4_2023-09-05_09-48-55</v>
      </c>
      <c r="H1955" s="10">
        <v>11.629</v>
      </c>
      <c r="I1955" s="6">
        <v>17865280</v>
      </c>
      <c r="J1955" s="6" t="str">
        <f>IF(OR(COUNTIF(Monitoring!E:E, G1955) &gt; 0, COUNTIF(Monitoring!H:H, G1955) &gt; 0), "yes", "no")</f>
        <v>no</v>
      </c>
      <c r="K1955" s="81" t="str">
        <f t="shared" si="220"/>
        <v>Z:\FAIR_Device_data\Experiment_AugSep_2023\Video_captures\FAIR-D4\Camera1\2023-09-05\FAIR-D4_2023-09-05_09-48-55.mp4</v>
      </c>
    </row>
    <row r="1956" spans="1:11" ht="14.25" customHeight="1" x14ac:dyDescent="0.25">
      <c r="A1956" s="5" t="str">
        <f t="shared" si="214"/>
        <v>FAIR-D4</v>
      </c>
      <c r="B1956" s="4">
        <f t="shared" si="215"/>
        <v>45174</v>
      </c>
      <c r="C1956" s="9">
        <f t="shared" si="216"/>
        <v>0.41567129629629629</v>
      </c>
      <c r="D1956" s="9">
        <f t="shared" si="217"/>
        <v>45174.415671296294</v>
      </c>
      <c r="E1956" s="9" t="str">
        <f t="shared" si="219"/>
        <v>2023-09-05</v>
      </c>
      <c r="F1956" s="10" t="s">
        <v>3399</v>
      </c>
      <c r="G1956" s="10" t="str">
        <f t="shared" si="218"/>
        <v>FAIR-D4_2023-09-05_09-58-34</v>
      </c>
      <c r="H1956" s="10">
        <v>31.818000000000001</v>
      </c>
      <c r="I1956" s="6">
        <v>55674803</v>
      </c>
      <c r="J1956" s="6" t="str">
        <f>IF(OR(COUNTIF(Monitoring!E:E, G1956) &gt; 0, COUNTIF(Monitoring!H:H, G1956) &gt; 0), "yes", "no")</f>
        <v>no</v>
      </c>
      <c r="K1956" s="81" t="str">
        <f t="shared" si="220"/>
        <v>Z:\FAIR_Device_data\Experiment_AugSep_2023\Video_captures\FAIR-D4\Camera1\2023-09-05\FAIR-D4_2023-09-05_09-58-34.mp4</v>
      </c>
    </row>
    <row r="1957" spans="1:11" ht="14.25" customHeight="1" x14ac:dyDescent="0.25">
      <c r="A1957" s="5" t="str">
        <f t="shared" si="214"/>
        <v>FAIR-D4</v>
      </c>
      <c r="B1957" s="4">
        <f t="shared" si="215"/>
        <v>45174</v>
      </c>
      <c r="C1957" s="9">
        <f t="shared" si="216"/>
        <v>0.43048611111111112</v>
      </c>
      <c r="D1957" s="9">
        <f t="shared" si="217"/>
        <v>45174.430486111109</v>
      </c>
      <c r="E1957" s="9" t="str">
        <f t="shared" si="219"/>
        <v>2023-09-05</v>
      </c>
      <c r="F1957" s="10" t="s">
        <v>3400</v>
      </c>
      <c r="G1957" s="10" t="str">
        <f t="shared" si="218"/>
        <v>FAIR-D4_2023-09-05_10-19-54</v>
      </c>
      <c r="H1957" s="10">
        <v>17.821999999999999</v>
      </c>
      <c r="I1957" s="6">
        <v>31519237</v>
      </c>
      <c r="J1957" s="6" t="str">
        <f>IF(OR(COUNTIF(Monitoring!E:E, G1957) &gt; 0, COUNTIF(Monitoring!H:H, G1957) &gt; 0), "yes", "no")</f>
        <v>no</v>
      </c>
      <c r="K1957" s="81" t="str">
        <f t="shared" si="220"/>
        <v>Z:\FAIR_Device_data\Experiment_AugSep_2023\Video_captures\FAIR-D4\Camera1\2023-09-05\FAIR-D4_2023-09-05_10-19-54.mp4</v>
      </c>
    </row>
    <row r="1958" spans="1:11" ht="14.25" customHeight="1" x14ac:dyDescent="0.25">
      <c r="A1958" s="5" t="str">
        <f t="shared" si="214"/>
        <v>FAIR-D4</v>
      </c>
      <c r="B1958" s="4">
        <f t="shared" si="215"/>
        <v>45174</v>
      </c>
      <c r="C1958" s="9">
        <f t="shared" si="216"/>
        <v>0.44340277777777776</v>
      </c>
      <c r="D1958" s="9">
        <f t="shared" si="217"/>
        <v>45174.443402777775</v>
      </c>
      <c r="E1958" s="9" t="str">
        <f t="shared" si="219"/>
        <v>2023-09-05</v>
      </c>
      <c r="F1958" s="10" t="s">
        <v>3401</v>
      </c>
      <c r="G1958" s="10" t="str">
        <f t="shared" si="218"/>
        <v>FAIR-D4_2023-09-05_10-38-30</v>
      </c>
      <c r="H1958" s="10">
        <v>11.207000000000001</v>
      </c>
      <c r="I1958" s="6">
        <v>17310049</v>
      </c>
      <c r="J1958" s="6" t="str">
        <f>IF(OR(COUNTIF(Monitoring!E:E, G1958) &gt; 0, COUNTIF(Monitoring!H:H, G1958) &gt; 0), "yes", "no")</f>
        <v>no</v>
      </c>
      <c r="K1958" s="81" t="str">
        <f t="shared" si="220"/>
        <v>Z:\FAIR_Device_data\Experiment_AugSep_2023\Video_captures\FAIR-D4\Camera1\2023-09-05\FAIR-D4_2023-09-05_10-38-30.mp4</v>
      </c>
    </row>
    <row r="1959" spans="1:11" ht="14.25" customHeight="1" x14ac:dyDescent="0.25">
      <c r="A1959" s="5" t="str">
        <f t="shared" si="214"/>
        <v>FAIR-D4</v>
      </c>
      <c r="B1959" s="4">
        <f t="shared" si="215"/>
        <v>45174</v>
      </c>
      <c r="C1959" s="9">
        <f t="shared" si="216"/>
        <v>0.46583333333333332</v>
      </c>
      <c r="D1959" s="9">
        <f t="shared" si="217"/>
        <v>45174.465833333335</v>
      </c>
      <c r="E1959" s="9" t="str">
        <f t="shared" si="219"/>
        <v>2023-09-05</v>
      </c>
      <c r="F1959" s="10" t="s">
        <v>3402</v>
      </c>
      <c r="G1959" s="10" t="str">
        <f t="shared" si="218"/>
        <v>FAIR-D4_2023-09-05_11-10-48</v>
      </c>
      <c r="H1959" s="10">
        <v>11.031000000000001</v>
      </c>
      <c r="I1959" s="6">
        <v>18145240</v>
      </c>
      <c r="J1959" s="6" t="str">
        <f>IF(OR(COUNTIF(Monitoring!E:E, G1959) &gt; 0, COUNTIF(Monitoring!H:H, G1959) &gt; 0), "yes", "no")</f>
        <v>yes</v>
      </c>
      <c r="K1959" s="81" t="str">
        <f t="shared" si="220"/>
        <v>Z:\FAIR_Device_data\Experiment_AugSep_2023\Video_captures\FAIR-D4\Camera1\2023-09-05\FAIR-D4_2023-09-05_11-10-48.mp4</v>
      </c>
    </row>
    <row r="1960" spans="1:11" ht="14.25" customHeight="1" x14ac:dyDescent="0.25">
      <c r="A1960" s="5" t="str">
        <f t="shared" si="214"/>
        <v>FAIR-D4</v>
      </c>
      <c r="B1960" s="4">
        <f t="shared" si="215"/>
        <v>45174</v>
      </c>
      <c r="C1960" s="9">
        <f t="shared" si="216"/>
        <v>0.48025462962962961</v>
      </c>
      <c r="D1960" s="9">
        <f t="shared" si="217"/>
        <v>45174.480254629627</v>
      </c>
      <c r="E1960" s="9" t="str">
        <f t="shared" si="219"/>
        <v>2023-09-05</v>
      </c>
      <c r="F1960" s="10" t="s">
        <v>3403</v>
      </c>
      <c r="G1960" s="10" t="str">
        <f t="shared" si="218"/>
        <v>FAIR-D4_2023-09-05_11-31-34</v>
      </c>
      <c r="H1960" s="10">
        <v>12.768000000000001</v>
      </c>
      <c r="I1960" s="6">
        <v>20302041</v>
      </c>
      <c r="J1960" s="6" t="str">
        <f>IF(OR(COUNTIF(Monitoring!E:E, G1960) &gt; 0, COUNTIF(Monitoring!H:H, G1960) &gt; 0), "yes", "no")</f>
        <v>yes</v>
      </c>
      <c r="K1960" s="81" t="str">
        <f t="shared" si="220"/>
        <v>Z:\FAIR_Device_data\Experiment_AugSep_2023\Video_captures\FAIR-D4\Camera1\2023-09-05\FAIR-D4_2023-09-05_11-31-34.mp4</v>
      </c>
    </row>
    <row r="1961" spans="1:11" ht="14.25" customHeight="1" x14ac:dyDescent="0.25">
      <c r="A1961" s="5" t="str">
        <f t="shared" si="214"/>
        <v>FAIR-D4</v>
      </c>
      <c r="B1961" s="4">
        <f t="shared" si="215"/>
        <v>45174</v>
      </c>
      <c r="C1961" s="9">
        <f t="shared" si="216"/>
        <v>0.52067129629629627</v>
      </c>
      <c r="D1961" s="9">
        <f t="shared" si="217"/>
        <v>45174.520671296297</v>
      </c>
      <c r="E1961" s="9" t="str">
        <f t="shared" si="219"/>
        <v>2023-09-05</v>
      </c>
      <c r="F1961" s="10" t="s">
        <v>3404</v>
      </c>
      <c r="G1961" s="10" t="str">
        <f t="shared" si="218"/>
        <v>FAIR-D4_2023-09-05_12-29-46</v>
      </c>
      <c r="H1961" s="10">
        <v>15.798999999999999</v>
      </c>
      <c r="I1961" s="6">
        <v>26495175</v>
      </c>
      <c r="J1961" s="6" t="str">
        <f>IF(OR(COUNTIF(Monitoring!E:E, G1961) &gt; 0, COUNTIF(Monitoring!H:H, G1961) &gt; 0), "yes", "no")</f>
        <v>yes</v>
      </c>
      <c r="K1961" s="81" t="str">
        <f t="shared" si="220"/>
        <v>Z:\FAIR_Device_data\Experiment_AugSep_2023\Video_captures\FAIR-D4\Camera1\2023-09-05\FAIR-D4_2023-09-05_12-29-46.mp4</v>
      </c>
    </row>
    <row r="1962" spans="1:11" ht="14.25" customHeight="1" x14ac:dyDescent="0.25">
      <c r="A1962" s="5" t="str">
        <f t="shared" si="214"/>
        <v>FAIR-D4</v>
      </c>
      <c r="B1962" s="4">
        <f t="shared" si="215"/>
        <v>45174</v>
      </c>
      <c r="C1962" s="9">
        <f t="shared" si="216"/>
        <v>0.54554398148148153</v>
      </c>
      <c r="D1962" s="9">
        <f t="shared" si="217"/>
        <v>45174.545543981483</v>
      </c>
      <c r="E1962" s="9" t="str">
        <f t="shared" si="219"/>
        <v>2023-09-05</v>
      </c>
      <c r="F1962" s="10" t="s">
        <v>3405</v>
      </c>
      <c r="G1962" s="10" t="str">
        <f t="shared" si="218"/>
        <v>FAIR-D4_2023-09-05_13-05-35</v>
      </c>
      <c r="H1962" s="10">
        <v>21.007999999999999</v>
      </c>
      <c r="I1962" s="6">
        <v>37522370</v>
      </c>
      <c r="J1962" s="6" t="str">
        <f>IF(OR(COUNTIF(Monitoring!E:E, G1962) &gt; 0, COUNTIF(Monitoring!H:H, G1962) &gt; 0), "yes", "no")</f>
        <v>yes</v>
      </c>
      <c r="K1962" s="81" t="str">
        <f t="shared" si="220"/>
        <v>Z:\FAIR_Device_data\Experiment_AugSep_2023\Video_captures\FAIR-D4\Camera1\2023-09-05\FAIR-D4_2023-09-05_13-05-35.mp4</v>
      </c>
    </row>
    <row r="1963" spans="1:11" ht="14.25" customHeight="1" x14ac:dyDescent="0.25">
      <c r="A1963" s="5" t="str">
        <f t="shared" si="214"/>
        <v>FAIR-D4</v>
      </c>
      <c r="B1963" s="4">
        <f t="shared" si="215"/>
        <v>45174</v>
      </c>
      <c r="C1963" s="9">
        <f t="shared" si="216"/>
        <v>0.69567129629629632</v>
      </c>
      <c r="D1963" s="9">
        <f t="shared" si="217"/>
        <v>45174.695671296293</v>
      </c>
      <c r="E1963" s="9" t="str">
        <f t="shared" si="219"/>
        <v>2023-09-05</v>
      </c>
      <c r="F1963" s="10" t="s">
        <v>3406</v>
      </c>
      <c r="G1963" s="10" t="str">
        <f t="shared" si="218"/>
        <v>FAIR-D4_2023-09-05_16-41-46</v>
      </c>
      <c r="H1963" s="10">
        <v>11.273</v>
      </c>
      <c r="I1963" s="6">
        <v>17400863</v>
      </c>
      <c r="J1963" s="6" t="str">
        <f>IF(OR(COUNTIF(Monitoring!E:E, G1963) &gt; 0, COUNTIF(Monitoring!H:H, G1963) &gt; 0), "yes", "no")</f>
        <v>no</v>
      </c>
      <c r="K1963" s="81" t="str">
        <f t="shared" si="220"/>
        <v>Z:\FAIR_Device_data\Experiment_AugSep_2023\Video_captures\FAIR-D4\Camera1\2023-09-05\FAIR-D4_2023-09-05_16-41-46.mp4</v>
      </c>
    </row>
    <row r="1964" spans="1:11" ht="14.25" customHeight="1" x14ac:dyDescent="0.25">
      <c r="A1964" s="5" t="str">
        <f t="shared" si="214"/>
        <v>FAIR-D4</v>
      </c>
      <c r="B1964" s="4">
        <f t="shared" si="215"/>
        <v>45174</v>
      </c>
      <c r="C1964" s="9">
        <f t="shared" si="216"/>
        <v>0.71342592592592591</v>
      </c>
      <c r="D1964" s="9">
        <f t="shared" si="217"/>
        <v>45174.713425925926</v>
      </c>
      <c r="E1964" s="9" t="str">
        <f t="shared" si="219"/>
        <v>2023-09-05</v>
      </c>
      <c r="F1964" s="10" t="s">
        <v>3407</v>
      </c>
      <c r="G1964" s="10" t="str">
        <f t="shared" si="218"/>
        <v>FAIR-D4_2023-09-05_17-07-20</v>
      </c>
      <c r="H1964" s="10">
        <v>11.763999999999999</v>
      </c>
      <c r="I1964" s="6">
        <v>18669249</v>
      </c>
      <c r="J1964" s="6" t="str">
        <f>IF(OR(COUNTIF(Monitoring!E:E, G1964) &gt; 0, COUNTIF(Monitoring!H:H, G1964) &gt; 0), "yes", "no")</f>
        <v>no</v>
      </c>
      <c r="K1964" s="81" t="str">
        <f t="shared" si="220"/>
        <v>Z:\FAIR_Device_data\Experiment_AugSep_2023\Video_captures\FAIR-D4\Camera1\2023-09-05\FAIR-D4_2023-09-05_17-07-20.mp4</v>
      </c>
    </row>
    <row r="1965" spans="1:11" ht="14.25" customHeight="1" x14ac:dyDescent="0.25">
      <c r="A1965" s="5" t="str">
        <f t="shared" si="214"/>
        <v>FAIR-D4</v>
      </c>
      <c r="B1965" s="4">
        <f t="shared" si="215"/>
        <v>45175</v>
      </c>
      <c r="C1965" s="9">
        <f t="shared" si="216"/>
        <v>0.41030092592592593</v>
      </c>
      <c r="D1965" s="9">
        <f t="shared" si="217"/>
        <v>45175.410300925927</v>
      </c>
      <c r="E1965" s="9" t="str">
        <f t="shared" si="219"/>
        <v>2023-09-06</v>
      </c>
      <c r="F1965" s="10" t="s">
        <v>3408</v>
      </c>
      <c r="G1965" s="10" t="str">
        <f t="shared" si="218"/>
        <v>FAIR-D4_2023-09-06_09-50-50</v>
      </c>
      <c r="H1965" s="10">
        <v>11.069000000000001</v>
      </c>
      <c r="I1965" s="6">
        <v>17869508</v>
      </c>
      <c r="J1965" s="6" t="str">
        <f>IF(OR(COUNTIF(Monitoring!E:E, G1965) &gt; 0, COUNTIF(Monitoring!H:H, G1965) &gt; 0), "yes", "no")</f>
        <v>no</v>
      </c>
      <c r="K1965" s="81" t="str">
        <f t="shared" si="220"/>
        <v>Z:\FAIR_Device_data\Experiment_AugSep_2023\Video_captures\FAIR-D4\Camera1\2023-09-06\FAIR-D4_2023-09-06_09-50-50.mp4</v>
      </c>
    </row>
    <row r="1966" spans="1:11" ht="14.25" customHeight="1" x14ac:dyDescent="0.25">
      <c r="A1966" s="5" t="str">
        <f t="shared" si="214"/>
        <v>FAIR-D4</v>
      </c>
      <c r="B1966" s="4">
        <f t="shared" si="215"/>
        <v>45175</v>
      </c>
      <c r="C1966" s="9">
        <f t="shared" si="216"/>
        <v>0.41476851851851854</v>
      </c>
      <c r="D1966" s="9">
        <f t="shared" si="217"/>
        <v>45175.414768518516</v>
      </c>
      <c r="E1966" s="9" t="str">
        <f t="shared" si="219"/>
        <v>2023-09-06</v>
      </c>
      <c r="F1966" s="10" t="s">
        <v>3409</v>
      </c>
      <c r="G1966" s="10" t="str">
        <f t="shared" si="218"/>
        <v>FAIR-D4_2023-09-06_09-57-16</v>
      </c>
      <c r="H1966" s="10">
        <v>52.719000000000001</v>
      </c>
      <c r="I1966" s="6">
        <v>100680290</v>
      </c>
      <c r="J1966" s="6" t="str">
        <f>IF(OR(COUNTIF(Monitoring!E:E, G1966) &gt; 0, COUNTIF(Monitoring!H:H, G1966) &gt; 0), "yes", "no")</f>
        <v>yes</v>
      </c>
      <c r="K1966" s="81" t="str">
        <f t="shared" si="220"/>
        <v>Z:\FAIR_Device_data\Experiment_AugSep_2023\Video_captures\FAIR-D4\Camera1\2023-09-06\FAIR-D4_2023-09-06_09-57-16.mp4</v>
      </c>
    </row>
    <row r="1967" spans="1:11" ht="14.25" customHeight="1" x14ac:dyDescent="0.25">
      <c r="A1967" s="5" t="str">
        <f t="shared" si="214"/>
        <v>FAIR-D4</v>
      </c>
      <c r="B1967" s="4">
        <f t="shared" si="215"/>
        <v>45175</v>
      </c>
      <c r="C1967" s="9">
        <f t="shared" si="216"/>
        <v>0.41730324074074077</v>
      </c>
      <c r="D1967" s="9">
        <f t="shared" si="217"/>
        <v>45175.417303240742</v>
      </c>
      <c r="E1967" s="9" t="str">
        <f t="shared" si="219"/>
        <v>2023-09-06</v>
      </c>
      <c r="F1967" s="10" t="s">
        <v>3410</v>
      </c>
      <c r="G1967" s="10" t="str">
        <f t="shared" si="218"/>
        <v>FAIR-D4_2023-09-06_10-00-55</v>
      </c>
      <c r="H1967" s="10">
        <v>11.132999999999999</v>
      </c>
      <c r="I1967" s="6">
        <v>17542187</v>
      </c>
      <c r="J1967" s="6" t="str">
        <f>IF(OR(COUNTIF(Monitoring!E:E, G1967) &gt; 0, COUNTIF(Monitoring!H:H, G1967) &gt; 0), "yes", "no")</f>
        <v>no</v>
      </c>
      <c r="K1967" s="81" t="str">
        <f t="shared" si="220"/>
        <v>Z:\FAIR_Device_data\Experiment_AugSep_2023\Video_captures\FAIR-D4\Camera1\2023-09-06\FAIR-D4_2023-09-06_10-00-55.mp4</v>
      </c>
    </row>
    <row r="1968" spans="1:11" ht="14.25" customHeight="1" x14ac:dyDescent="0.25">
      <c r="A1968" s="5" t="str">
        <f t="shared" si="214"/>
        <v>FAIR-D4</v>
      </c>
      <c r="B1968" s="4">
        <f t="shared" si="215"/>
        <v>45175</v>
      </c>
      <c r="C1968" s="9">
        <f t="shared" si="216"/>
        <v>0.41820601851851852</v>
      </c>
      <c r="D1968" s="9">
        <f t="shared" si="217"/>
        <v>45175.418206018519</v>
      </c>
      <c r="E1968" s="9" t="str">
        <f t="shared" si="219"/>
        <v>2023-09-06</v>
      </c>
      <c r="F1968" s="10" t="s">
        <v>3411</v>
      </c>
      <c r="G1968" s="10" t="str">
        <f t="shared" si="218"/>
        <v>FAIR-D4_2023-09-06_10-02-13</v>
      </c>
      <c r="H1968" s="10">
        <v>13.212</v>
      </c>
      <c r="I1968" s="6">
        <v>22348929</v>
      </c>
      <c r="J1968" s="6" t="str">
        <f>IF(OR(COUNTIF(Monitoring!E:E, G1968) &gt; 0, COUNTIF(Monitoring!H:H, G1968) &gt; 0), "yes", "no")</f>
        <v>no</v>
      </c>
      <c r="K1968" s="81" t="str">
        <f t="shared" si="220"/>
        <v>Z:\FAIR_Device_data\Experiment_AugSep_2023\Video_captures\FAIR-D4\Camera1\2023-09-06\FAIR-D4_2023-09-06_10-02-13.mp4</v>
      </c>
    </row>
    <row r="1969" spans="1:11" ht="14.25" customHeight="1" x14ac:dyDescent="0.25">
      <c r="A1969" s="5" t="str">
        <f t="shared" si="214"/>
        <v>FAIR-D4</v>
      </c>
      <c r="B1969" s="4">
        <f t="shared" si="215"/>
        <v>45175</v>
      </c>
      <c r="C1969" s="9">
        <f t="shared" si="216"/>
        <v>0.45776620370370369</v>
      </c>
      <c r="D1969" s="9">
        <f t="shared" si="217"/>
        <v>45175.457766203705</v>
      </c>
      <c r="E1969" s="9" t="str">
        <f t="shared" si="219"/>
        <v>2023-09-06</v>
      </c>
      <c r="F1969" s="10" t="s">
        <v>3412</v>
      </c>
      <c r="G1969" s="10" t="str">
        <f t="shared" si="218"/>
        <v>FAIR-D4_2023-09-06_10-59-11</v>
      </c>
      <c r="H1969" s="10">
        <v>11.257</v>
      </c>
      <c r="I1969" s="6">
        <v>18362595</v>
      </c>
      <c r="J1969" s="6" t="str">
        <f>IF(OR(COUNTIF(Monitoring!E:E, G1969) &gt; 0, COUNTIF(Monitoring!H:H, G1969) &gt; 0), "yes", "no")</f>
        <v>yes</v>
      </c>
      <c r="K1969" s="81" t="str">
        <f t="shared" si="220"/>
        <v>Z:\FAIR_Device_data\Experiment_AugSep_2023\Video_captures\FAIR-D4\Camera1\2023-09-06\FAIR-D4_2023-09-06_10-59-11.mp4</v>
      </c>
    </row>
    <row r="1970" spans="1:11" ht="14.25" customHeight="1" x14ac:dyDescent="0.25">
      <c r="A1970" s="5" t="str">
        <f t="shared" si="214"/>
        <v>FAIR-D4</v>
      </c>
      <c r="B1970" s="4">
        <f t="shared" si="215"/>
        <v>45175</v>
      </c>
      <c r="C1970" s="9">
        <f t="shared" si="216"/>
        <v>0.47366898148148145</v>
      </c>
      <c r="D1970" s="9">
        <f t="shared" si="217"/>
        <v>45175.473668981482</v>
      </c>
      <c r="E1970" s="9" t="str">
        <f t="shared" si="219"/>
        <v>2023-09-06</v>
      </c>
      <c r="F1970" s="10" t="s">
        <v>3413</v>
      </c>
      <c r="G1970" s="10" t="str">
        <f t="shared" si="218"/>
        <v>FAIR-D4_2023-09-06_11-22-05</v>
      </c>
      <c r="H1970" s="10">
        <v>28.148</v>
      </c>
      <c r="I1970" s="6">
        <v>51363312</v>
      </c>
      <c r="J1970" s="6" t="str">
        <f>IF(OR(COUNTIF(Monitoring!E:E, G1970) &gt; 0, COUNTIF(Monitoring!H:H, G1970) &gt; 0), "yes", "no")</f>
        <v>no</v>
      </c>
      <c r="K1970" s="81" t="str">
        <f t="shared" si="220"/>
        <v>Z:\FAIR_Device_data\Experiment_AugSep_2023\Video_captures\FAIR-D4\Camera1\2023-09-06\FAIR-D4_2023-09-06_11-22-05.mp4</v>
      </c>
    </row>
    <row r="1971" spans="1:11" ht="14.25" customHeight="1" x14ac:dyDescent="0.25">
      <c r="A1971" s="5" t="str">
        <f t="shared" si="214"/>
        <v>FAIR-D4</v>
      </c>
      <c r="B1971" s="4">
        <f t="shared" si="215"/>
        <v>45175</v>
      </c>
      <c r="C1971" s="9">
        <f t="shared" si="216"/>
        <v>0.47890046296296296</v>
      </c>
      <c r="D1971" s="9">
        <f t="shared" si="217"/>
        <v>45175.478900462964</v>
      </c>
      <c r="E1971" s="9" t="str">
        <f t="shared" si="219"/>
        <v>2023-09-06</v>
      </c>
      <c r="F1971" s="10" t="s">
        <v>3414</v>
      </c>
      <c r="G1971" s="10" t="str">
        <f t="shared" si="218"/>
        <v>FAIR-D4_2023-09-06_11-29-37</v>
      </c>
      <c r="H1971" s="10">
        <v>23.83</v>
      </c>
      <c r="I1971" s="6">
        <v>40125832</v>
      </c>
      <c r="J1971" s="6" t="str">
        <f>IF(OR(COUNTIF(Monitoring!E:E, G1971) &gt; 0, COUNTIF(Monitoring!H:H, G1971) &gt; 0), "yes", "no")</f>
        <v>no</v>
      </c>
      <c r="K1971" s="81" t="str">
        <f t="shared" si="220"/>
        <v>Z:\FAIR_Device_data\Experiment_AugSep_2023\Video_captures\FAIR-D4\Camera1\2023-09-06\FAIR-D4_2023-09-06_11-29-37.mp4</v>
      </c>
    </row>
    <row r="1972" spans="1:11" ht="14.25" customHeight="1" x14ac:dyDescent="0.25">
      <c r="A1972" s="5" t="str">
        <f t="shared" si="214"/>
        <v>FAIR-D4</v>
      </c>
      <c r="B1972" s="4">
        <f t="shared" si="215"/>
        <v>45175</v>
      </c>
      <c r="C1972" s="9">
        <f t="shared" si="216"/>
        <v>0.48011574074074076</v>
      </c>
      <c r="D1972" s="9">
        <f t="shared" si="217"/>
        <v>45175.480115740742</v>
      </c>
      <c r="E1972" s="9" t="str">
        <f t="shared" si="219"/>
        <v>2023-09-06</v>
      </c>
      <c r="F1972" s="10" t="s">
        <v>3415</v>
      </c>
      <c r="G1972" s="10" t="str">
        <f t="shared" si="218"/>
        <v>FAIR-D4_2023-09-06_11-31-22</v>
      </c>
      <c r="H1972" s="10">
        <v>11.641999999999999</v>
      </c>
      <c r="I1972" s="6">
        <v>19126827</v>
      </c>
      <c r="J1972" s="6" t="str">
        <f>IF(OR(COUNTIF(Monitoring!E:E, G1972) &gt; 0, COUNTIF(Monitoring!H:H, G1972) &gt; 0), "yes", "no")</f>
        <v>no</v>
      </c>
      <c r="K1972" s="81" t="str">
        <f t="shared" si="220"/>
        <v>Z:\FAIR_Device_data\Experiment_AugSep_2023\Video_captures\FAIR-D4\Camera1\2023-09-06\FAIR-D4_2023-09-06_11-31-22.mp4</v>
      </c>
    </row>
    <row r="1973" spans="1:11" ht="14.25" customHeight="1" x14ac:dyDescent="0.25">
      <c r="A1973" s="5" t="str">
        <f t="shared" si="214"/>
        <v>FAIR-D4</v>
      </c>
      <c r="B1973" s="4">
        <f t="shared" si="215"/>
        <v>45175</v>
      </c>
      <c r="C1973" s="9">
        <f t="shared" si="216"/>
        <v>0.48069444444444442</v>
      </c>
      <c r="D1973" s="9">
        <f t="shared" si="217"/>
        <v>45175.480694444443</v>
      </c>
      <c r="E1973" s="9" t="str">
        <f t="shared" si="219"/>
        <v>2023-09-06</v>
      </c>
      <c r="F1973" s="10" t="s">
        <v>3416</v>
      </c>
      <c r="G1973" s="10" t="str">
        <f t="shared" si="218"/>
        <v>FAIR-D4_2023-09-06_11-32-12</v>
      </c>
      <c r="H1973" s="10">
        <v>10.564</v>
      </c>
      <c r="I1973" s="6">
        <v>17270397</v>
      </c>
      <c r="J1973" s="6" t="str">
        <f>IF(OR(COUNTIF(Monitoring!E:E, G1973) &gt; 0, COUNTIF(Monitoring!H:H, G1973) &gt; 0), "yes", "no")</f>
        <v>no</v>
      </c>
      <c r="K1973" s="81" t="str">
        <f t="shared" si="220"/>
        <v>Z:\FAIR_Device_data\Experiment_AugSep_2023\Video_captures\FAIR-D4\Camera1\2023-09-06\FAIR-D4_2023-09-06_11-32-12.mp4</v>
      </c>
    </row>
    <row r="1974" spans="1:11" ht="14.25" customHeight="1" x14ac:dyDescent="0.25">
      <c r="A1974" s="5" t="str">
        <f t="shared" si="214"/>
        <v>FAIR-D4</v>
      </c>
      <c r="B1974" s="4">
        <f t="shared" si="215"/>
        <v>45175</v>
      </c>
      <c r="C1974" s="9">
        <f t="shared" si="216"/>
        <v>0.49689814814814814</v>
      </c>
      <c r="D1974" s="9">
        <f t="shared" si="217"/>
        <v>45175.496898148151</v>
      </c>
      <c r="E1974" s="9" t="str">
        <f t="shared" si="219"/>
        <v>2023-09-06</v>
      </c>
      <c r="F1974" s="10" t="s">
        <v>3417</v>
      </c>
      <c r="G1974" s="10" t="str">
        <f t="shared" si="218"/>
        <v>FAIR-D4_2023-09-06_11-55-32</v>
      </c>
      <c r="H1974" s="10">
        <v>82.802999999999997</v>
      </c>
      <c r="I1974" s="6">
        <v>139515506</v>
      </c>
      <c r="J1974" s="6" t="str">
        <f>IF(OR(COUNTIF(Monitoring!E:E, G1974) &gt; 0, COUNTIF(Monitoring!H:H, G1974) &gt; 0), "yes", "no")</f>
        <v>no</v>
      </c>
      <c r="K1974" s="81" t="str">
        <f t="shared" si="220"/>
        <v>Z:\FAIR_Device_data\Experiment_AugSep_2023\Video_captures\FAIR-D4\Camera1\2023-09-06\FAIR-D4_2023-09-06_11-55-32.mp4</v>
      </c>
    </row>
    <row r="1975" spans="1:11" ht="14.25" customHeight="1" x14ac:dyDescent="0.25">
      <c r="A1975" s="5" t="str">
        <f t="shared" si="214"/>
        <v>FAIR-D4</v>
      </c>
      <c r="B1975" s="4">
        <f t="shared" si="215"/>
        <v>45175</v>
      </c>
      <c r="C1975" s="9">
        <f t="shared" si="216"/>
        <v>0.5046180555555555</v>
      </c>
      <c r="D1975" s="9">
        <f t="shared" si="217"/>
        <v>45175.504618055558</v>
      </c>
      <c r="E1975" s="9" t="str">
        <f t="shared" si="219"/>
        <v>2023-09-06</v>
      </c>
      <c r="F1975" s="10" t="s">
        <v>3418</v>
      </c>
      <c r="G1975" s="10" t="str">
        <f t="shared" si="218"/>
        <v>FAIR-D4_2023-09-06_12-06-39</v>
      </c>
      <c r="H1975" s="10">
        <v>11.316000000000001</v>
      </c>
      <c r="I1975" s="6">
        <v>18669603</v>
      </c>
      <c r="J1975" s="6" t="str">
        <f>IF(OR(COUNTIF(Monitoring!E:E, G1975) &gt; 0, COUNTIF(Monitoring!H:H, G1975) &gt; 0), "yes", "no")</f>
        <v>yes</v>
      </c>
      <c r="K1975" s="81" t="str">
        <f t="shared" si="220"/>
        <v>Z:\FAIR_Device_data\Experiment_AugSep_2023\Video_captures\FAIR-D4\Camera1\2023-09-06\FAIR-D4_2023-09-06_12-06-39.mp4</v>
      </c>
    </row>
    <row r="1976" spans="1:11" ht="14.25" customHeight="1" x14ac:dyDescent="0.25">
      <c r="A1976" s="5" t="str">
        <f t="shared" si="214"/>
        <v>FAIR-D4</v>
      </c>
      <c r="B1976" s="4">
        <f t="shared" si="215"/>
        <v>45175</v>
      </c>
      <c r="C1976" s="9">
        <f t="shared" si="216"/>
        <v>0.50519675925925922</v>
      </c>
      <c r="D1976" s="9">
        <f t="shared" si="217"/>
        <v>45175.505196759259</v>
      </c>
      <c r="E1976" s="9" t="str">
        <f t="shared" si="219"/>
        <v>2023-09-06</v>
      </c>
      <c r="F1976" s="10" t="s">
        <v>3419</v>
      </c>
      <c r="G1976" s="10" t="str">
        <f t="shared" si="218"/>
        <v>FAIR-D4_2023-09-06_12-07-29</v>
      </c>
      <c r="H1976" s="10">
        <v>130.67699999999999</v>
      </c>
      <c r="I1976" s="6">
        <v>239359243</v>
      </c>
      <c r="J1976" s="6" t="str">
        <f>IF(OR(COUNTIF(Monitoring!E:E, G1976) &gt; 0, COUNTIF(Monitoring!H:H, G1976) &gt; 0), "yes", "no")</f>
        <v>yes</v>
      </c>
      <c r="K1976" s="81" t="str">
        <f t="shared" si="220"/>
        <v>Z:\FAIR_Device_data\Experiment_AugSep_2023\Video_captures\FAIR-D4\Camera1\2023-09-06\FAIR-D4_2023-09-06_12-07-29.mp4</v>
      </c>
    </row>
    <row r="1977" spans="1:11" ht="14.25" customHeight="1" x14ac:dyDescent="0.25">
      <c r="A1977" s="5" t="str">
        <f t="shared" si="214"/>
        <v>FAIR-D4</v>
      </c>
      <c r="B1977" s="4">
        <f t="shared" si="215"/>
        <v>45175</v>
      </c>
      <c r="C1977" s="9">
        <f t="shared" si="216"/>
        <v>0.515162037037037</v>
      </c>
      <c r="D1977" s="9">
        <f t="shared" si="217"/>
        <v>45175.515162037038</v>
      </c>
      <c r="E1977" s="9" t="str">
        <f t="shared" si="219"/>
        <v>2023-09-06</v>
      </c>
      <c r="F1977" s="10" t="s">
        <v>3420</v>
      </c>
      <c r="G1977" s="10" t="str">
        <f t="shared" si="218"/>
        <v>FAIR-D4_2023-09-06_12-21-50</v>
      </c>
      <c r="H1977" s="10">
        <v>25.157</v>
      </c>
      <c r="I1977" s="6">
        <v>45432723</v>
      </c>
      <c r="J1977" s="6" t="str">
        <f>IF(OR(COUNTIF(Monitoring!E:E, G1977) &gt; 0, COUNTIF(Monitoring!H:H, G1977) &gt; 0), "yes", "no")</f>
        <v>yes</v>
      </c>
      <c r="K1977" s="81" t="str">
        <f t="shared" si="220"/>
        <v>Z:\FAIR_Device_data\Experiment_AugSep_2023\Video_captures\FAIR-D4\Camera1\2023-09-06\FAIR-D4_2023-09-06_12-21-50.mp4</v>
      </c>
    </row>
    <row r="1978" spans="1:11" ht="14.25" customHeight="1" x14ac:dyDescent="0.25">
      <c r="A1978" s="5" t="str">
        <f t="shared" si="214"/>
        <v>FAIR-D4</v>
      </c>
      <c r="B1978" s="4">
        <f t="shared" si="215"/>
        <v>45175</v>
      </c>
      <c r="C1978" s="9">
        <f t="shared" si="216"/>
        <v>0.59121527777777783</v>
      </c>
      <c r="D1978" s="9">
        <f t="shared" si="217"/>
        <v>45175.591215277775</v>
      </c>
      <c r="E1978" s="9" t="str">
        <f t="shared" si="219"/>
        <v>2023-09-06</v>
      </c>
      <c r="F1978" s="10" t="s">
        <v>3421</v>
      </c>
      <c r="G1978" s="10" t="str">
        <f t="shared" si="218"/>
        <v>FAIR-D4_2023-09-06_14-11-21</v>
      </c>
      <c r="H1978" s="10">
        <v>10.951000000000001</v>
      </c>
      <c r="I1978" s="6">
        <v>17773115</v>
      </c>
      <c r="J1978" s="6" t="str">
        <f>IF(OR(COUNTIF(Monitoring!E:E, G1978) &gt; 0, COUNTIF(Monitoring!H:H, G1978) &gt; 0), "yes", "no")</f>
        <v>no</v>
      </c>
      <c r="K1978" s="81" t="str">
        <f t="shared" si="220"/>
        <v>Z:\FAIR_Device_data\Experiment_AugSep_2023\Video_captures\FAIR-D4\Camera1\2023-09-06\FAIR-D4_2023-09-06_14-11-21.mp4</v>
      </c>
    </row>
    <row r="1979" spans="1:11" ht="14.25" customHeight="1" x14ac:dyDescent="0.25">
      <c r="A1979" s="5" t="str">
        <f t="shared" si="214"/>
        <v>FAIR-D4</v>
      </c>
      <c r="B1979" s="4">
        <f t="shared" si="215"/>
        <v>45176</v>
      </c>
      <c r="C1979" s="9">
        <f t="shared" si="216"/>
        <v>0.31665509259259261</v>
      </c>
      <c r="D1979" s="9">
        <f t="shared" si="217"/>
        <v>45176.316655092596</v>
      </c>
      <c r="E1979" s="9" t="str">
        <f t="shared" si="219"/>
        <v>2023-09-07</v>
      </c>
      <c r="F1979" s="10" t="s">
        <v>3422</v>
      </c>
      <c r="G1979" s="10" t="str">
        <f t="shared" si="218"/>
        <v>FAIR-D4_2023-09-07_07-35-59</v>
      </c>
      <c r="H1979" s="10">
        <v>133.96299999999999</v>
      </c>
      <c r="I1979" s="6">
        <v>236358251</v>
      </c>
      <c r="J1979" s="6" t="str">
        <f>IF(OR(COUNTIF(Monitoring!E:E, G1979) &gt; 0, COUNTIF(Monitoring!H:H, G1979) &gt; 0), "yes", "no")</f>
        <v>no</v>
      </c>
      <c r="K1979" s="81" t="str">
        <f t="shared" si="220"/>
        <v>Z:\FAIR_Device_data\Experiment_AugSep_2023\Video_captures\FAIR-D4\Camera1\2023-09-07\FAIR-D4_2023-09-07_07-35-59.mp4</v>
      </c>
    </row>
    <row r="1980" spans="1:11" ht="14.25" customHeight="1" x14ac:dyDescent="0.25">
      <c r="A1980" s="5" t="str">
        <f t="shared" si="214"/>
        <v>FAIR-D4</v>
      </c>
      <c r="B1980" s="4">
        <f t="shared" si="215"/>
        <v>45176</v>
      </c>
      <c r="C1980" s="9">
        <f t="shared" si="216"/>
        <v>0.32055555555555554</v>
      </c>
      <c r="D1980" s="9">
        <f t="shared" si="217"/>
        <v>45176.320555555554</v>
      </c>
      <c r="E1980" s="9" t="str">
        <f t="shared" si="219"/>
        <v>2023-09-07</v>
      </c>
      <c r="F1980" s="10" t="s">
        <v>3423</v>
      </c>
      <c r="G1980" s="10" t="str">
        <f t="shared" si="218"/>
        <v>FAIR-D4_2023-09-07_07-41-36</v>
      </c>
      <c r="H1980" s="10">
        <v>38.728999999999999</v>
      </c>
      <c r="I1980" s="6">
        <v>68182969</v>
      </c>
      <c r="J1980" s="6" t="str">
        <f>IF(OR(COUNTIF(Monitoring!E:E, G1980) &gt; 0, COUNTIF(Monitoring!H:H, G1980) &gt; 0), "yes", "no")</f>
        <v>no</v>
      </c>
      <c r="K1980" s="81" t="str">
        <f t="shared" si="220"/>
        <v>Z:\FAIR_Device_data\Experiment_AugSep_2023\Video_captures\FAIR-D4\Camera1\2023-09-07\FAIR-D4_2023-09-07_07-41-36.mp4</v>
      </c>
    </row>
    <row r="1981" spans="1:11" ht="14.25" customHeight="1" x14ac:dyDescent="0.25">
      <c r="A1981" s="5" t="str">
        <f t="shared" si="214"/>
        <v>FAIR-D4</v>
      </c>
      <c r="B1981" s="4">
        <f t="shared" si="215"/>
        <v>45176</v>
      </c>
      <c r="C1981" s="9">
        <f t="shared" si="216"/>
        <v>0.3231134259259259</v>
      </c>
      <c r="D1981" s="9">
        <f t="shared" si="217"/>
        <v>45176.323113425926</v>
      </c>
      <c r="E1981" s="9" t="str">
        <f t="shared" si="219"/>
        <v>2023-09-07</v>
      </c>
      <c r="F1981" s="10" t="s">
        <v>3424</v>
      </c>
      <c r="G1981" s="10" t="str">
        <f t="shared" si="218"/>
        <v>FAIR-D4_2023-09-07_07-45-17</v>
      </c>
      <c r="H1981" s="10">
        <v>15.561</v>
      </c>
      <c r="I1981" s="6">
        <v>25631705</v>
      </c>
      <c r="J1981" s="6" t="str">
        <f>IF(OR(COUNTIF(Monitoring!E:E, G1981) &gt; 0, COUNTIF(Monitoring!H:H, G1981) &gt; 0), "yes", "no")</f>
        <v>no</v>
      </c>
      <c r="K1981" s="81" t="str">
        <f t="shared" si="220"/>
        <v>Z:\FAIR_Device_data\Experiment_AugSep_2023\Video_captures\FAIR-D4\Camera1\2023-09-07\FAIR-D4_2023-09-07_07-45-17.mp4</v>
      </c>
    </row>
    <row r="1982" spans="1:11" ht="14.25" customHeight="1" x14ac:dyDescent="0.25">
      <c r="A1982" s="5" t="str">
        <f t="shared" si="214"/>
        <v>FAIR-D4</v>
      </c>
      <c r="B1982" s="4">
        <f t="shared" si="215"/>
        <v>45176</v>
      </c>
      <c r="C1982" s="9">
        <f t="shared" si="216"/>
        <v>0.3243287037037037</v>
      </c>
      <c r="D1982" s="9">
        <f t="shared" si="217"/>
        <v>45176.324328703704</v>
      </c>
      <c r="E1982" s="9" t="str">
        <f t="shared" si="219"/>
        <v>2023-09-07</v>
      </c>
      <c r="F1982" s="10" t="s">
        <v>3425</v>
      </c>
      <c r="G1982" s="10" t="str">
        <f t="shared" si="218"/>
        <v>FAIR-D4_2023-09-07_07-47-02</v>
      </c>
      <c r="H1982" s="10">
        <v>11.672000000000001</v>
      </c>
      <c r="I1982" s="6">
        <v>18855936</v>
      </c>
      <c r="J1982" s="6" t="str">
        <f>IF(OR(COUNTIF(Monitoring!E:E, G1982) &gt; 0, COUNTIF(Monitoring!H:H, G1982) &gt; 0), "yes", "no")</f>
        <v>no</v>
      </c>
      <c r="K1982" s="81" t="str">
        <f t="shared" si="220"/>
        <v>Z:\FAIR_Device_data\Experiment_AugSep_2023\Video_captures\FAIR-D4\Camera1\2023-09-07\FAIR-D4_2023-09-07_07-47-02.mp4</v>
      </c>
    </row>
    <row r="1983" spans="1:11" ht="14.25" customHeight="1" x14ac:dyDescent="0.25">
      <c r="A1983" s="5" t="str">
        <f t="shared" si="214"/>
        <v>FAIR-D4</v>
      </c>
      <c r="B1983" s="4">
        <f t="shared" si="215"/>
        <v>45176</v>
      </c>
      <c r="C1983" s="9">
        <f t="shared" si="216"/>
        <v>0.32530092592592591</v>
      </c>
      <c r="D1983" s="9">
        <f t="shared" si="217"/>
        <v>45176.325300925928</v>
      </c>
      <c r="E1983" s="9" t="str">
        <f t="shared" si="219"/>
        <v>2023-09-07</v>
      </c>
      <c r="F1983" s="10" t="s">
        <v>3426</v>
      </c>
      <c r="G1983" s="10" t="str">
        <f t="shared" si="218"/>
        <v>FAIR-D4_2023-09-07_07-48-26</v>
      </c>
      <c r="H1983" s="10">
        <v>85.247</v>
      </c>
      <c r="I1983" s="6">
        <v>157961606</v>
      </c>
      <c r="J1983" s="6" t="str">
        <f>IF(OR(COUNTIF(Monitoring!E:E, G1983) &gt; 0, COUNTIF(Monitoring!H:H, G1983) &gt; 0), "yes", "no")</f>
        <v>no</v>
      </c>
      <c r="K1983" s="81" t="str">
        <f t="shared" si="220"/>
        <v>Z:\FAIR_Device_data\Experiment_AugSep_2023\Video_captures\FAIR-D4\Camera1\2023-09-07\FAIR-D4_2023-09-07_07-48-26.mp4</v>
      </c>
    </row>
    <row r="1984" spans="1:11" ht="14.25" customHeight="1" x14ac:dyDescent="0.25">
      <c r="A1984" s="5" t="str">
        <f t="shared" si="214"/>
        <v>FAIR-D4</v>
      </c>
      <c r="B1984" s="4">
        <f t="shared" si="215"/>
        <v>45176</v>
      </c>
      <c r="C1984" s="9">
        <f t="shared" si="216"/>
        <v>0.32701388888888888</v>
      </c>
      <c r="D1984" s="9">
        <f t="shared" si="217"/>
        <v>45176.327013888891</v>
      </c>
      <c r="E1984" s="9" t="str">
        <f t="shared" si="219"/>
        <v>2023-09-07</v>
      </c>
      <c r="F1984" s="10" t="s">
        <v>3427</v>
      </c>
      <c r="G1984" s="10" t="str">
        <f t="shared" si="218"/>
        <v>FAIR-D4_2023-09-07_07-50-54</v>
      </c>
      <c r="H1984" s="10">
        <v>46.267000000000003</v>
      </c>
      <c r="I1984" s="6">
        <v>80849063</v>
      </c>
      <c r="J1984" s="6" t="str">
        <f>IF(OR(COUNTIF(Monitoring!E:E, G1984) &gt; 0, COUNTIF(Monitoring!H:H, G1984) &gt; 0), "yes", "no")</f>
        <v>no</v>
      </c>
      <c r="K1984" s="81" t="str">
        <f t="shared" si="220"/>
        <v>Z:\FAIR_Device_data\Experiment_AugSep_2023\Video_captures\FAIR-D4\Camera1\2023-09-07\FAIR-D4_2023-09-07_07-50-54.mp4</v>
      </c>
    </row>
    <row r="1985" spans="1:11" ht="14.25" customHeight="1" x14ac:dyDescent="0.25">
      <c r="A1985" s="5" t="str">
        <f t="shared" si="214"/>
        <v>FAIR-D4</v>
      </c>
      <c r="B1985" s="4">
        <f t="shared" si="215"/>
        <v>45176</v>
      </c>
      <c r="C1985" s="9">
        <f t="shared" si="216"/>
        <v>0.32810185185185187</v>
      </c>
      <c r="D1985" s="9">
        <f t="shared" si="217"/>
        <v>45176.328101851854</v>
      </c>
      <c r="E1985" s="9" t="str">
        <f t="shared" si="219"/>
        <v>2023-09-07</v>
      </c>
      <c r="F1985" s="10" t="s">
        <v>3428</v>
      </c>
      <c r="G1985" s="10" t="str">
        <f t="shared" si="218"/>
        <v>FAIR-D4_2023-09-07_07-52-28</v>
      </c>
      <c r="H1985" s="10">
        <v>16.02</v>
      </c>
      <c r="I1985" s="6">
        <v>27479088</v>
      </c>
      <c r="J1985" s="6" t="str">
        <f>IF(OR(COUNTIF(Monitoring!E:E, G1985) &gt; 0, COUNTIF(Monitoring!H:H, G1985) &gt; 0), "yes", "no")</f>
        <v>no</v>
      </c>
      <c r="K1985" s="81" t="str">
        <f t="shared" si="220"/>
        <v>Z:\FAIR_Device_data\Experiment_AugSep_2023\Video_captures\FAIR-D4\Camera1\2023-09-07\FAIR-D4_2023-09-07_07-52-28.mp4</v>
      </c>
    </row>
    <row r="1986" spans="1:11" ht="14.25" customHeight="1" x14ac:dyDescent="0.25">
      <c r="A1986" s="5" t="str">
        <f t="shared" ref="A1986:A2053" si="221">+LEFT(G1986,7)</f>
        <v>FAIR-D4</v>
      </c>
      <c r="B1986" s="4">
        <f t="shared" ref="B1986:B2053" si="222">VALUE(MID(G1986,FIND("_",G1986)+1,10))</f>
        <v>45176</v>
      </c>
      <c r="C1986" s="9">
        <f t="shared" ref="C1986:C2053" si="223">IF(ISBLANK(G1986),"",TIME(LEFT(RIGHT(G1986,8),2),LEFT(RIGHT(G1986,5),2),RIGHT(G1986,2)))</f>
        <v>0.32916666666666666</v>
      </c>
      <c r="D1986" s="9">
        <f t="shared" ref="D1986:D2049" si="224">+B1986+C1986</f>
        <v>45176.32916666667</v>
      </c>
      <c r="E1986" s="9" t="str">
        <f t="shared" si="219"/>
        <v>2023-09-07</v>
      </c>
      <c r="F1986" s="10" t="s">
        <v>3429</v>
      </c>
      <c r="G1986" s="10" t="str">
        <f t="shared" ref="G1986:G2049" si="225">+LEFT(F1986,27)</f>
        <v>FAIR-D4_2023-09-07_07-54-00</v>
      </c>
      <c r="H1986" s="10">
        <v>15.904</v>
      </c>
      <c r="I1986" s="6">
        <v>27172184</v>
      </c>
      <c r="J1986" s="6" t="str">
        <f>IF(OR(COUNTIF(Monitoring!E:E, G1986) &gt; 0, COUNTIF(Monitoring!H:H, G1986) &gt; 0), "yes", "no")</f>
        <v>no</v>
      </c>
      <c r="K1986" s="81" t="str">
        <f t="shared" si="220"/>
        <v>Z:\FAIR_Device_data\Experiment_AugSep_2023\Video_captures\FAIR-D4\Camera1\2023-09-07\FAIR-D4_2023-09-07_07-54-00.mp4</v>
      </c>
    </row>
    <row r="1987" spans="1:11" ht="14.25" customHeight="1" x14ac:dyDescent="0.25">
      <c r="A1987" s="5" t="str">
        <f t="shared" si="221"/>
        <v>FAIR-D4</v>
      </c>
      <c r="B1987" s="4">
        <f t="shared" si="222"/>
        <v>45176</v>
      </c>
      <c r="C1987" s="9">
        <f t="shared" si="223"/>
        <v>0.32976851851851852</v>
      </c>
      <c r="D1987" s="9">
        <f t="shared" si="224"/>
        <v>45176.329768518517</v>
      </c>
      <c r="E1987" s="9" t="str">
        <f t="shared" ref="E1987:E2050" si="226">+_xlfn.CONCAT(YEAR(B1987),"-",TEXT(MONTH(B1987),"00"),"-",TEXT(DAY(B1987),"00"))</f>
        <v>2023-09-07</v>
      </c>
      <c r="F1987" s="10" t="s">
        <v>3430</v>
      </c>
      <c r="G1987" s="10" t="str">
        <f t="shared" si="225"/>
        <v>FAIR-D4_2023-09-07_07-54-52</v>
      </c>
      <c r="H1987" s="10">
        <v>13.254</v>
      </c>
      <c r="I1987" s="6">
        <v>21862362</v>
      </c>
      <c r="J1987" s="6" t="str">
        <f>IF(OR(COUNTIF(Monitoring!E:E, G1987) &gt; 0, COUNTIF(Monitoring!H:H, G1987) &gt; 0), "yes", "no")</f>
        <v>no</v>
      </c>
      <c r="K1987" s="81" t="str">
        <f t="shared" ref="K1987:K2050" si="227">HYPERLINK(_xlfn.CONCAT("Z:\FAIR_Device_data\Experiment_AugSep_2023","\","Video_captures","\",A1987,"\","Camera1","\",E1987,"\",F1987))</f>
        <v>Z:\FAIR_Device_data\Experiment_AugSep_2023\Video_captures\FAIR-D4\Camera1\2023-09-07\FAIR-D4_2023-09-07_07-54-52.mp4</v>
      </c>
    </row>
    <row r="1988" spans="1:11" ht="14.25" customHeight="1" x14ac:dyDescent="0.25">
      <c r="A1988" s="5" t="str">
        <f t="shared" si="221"/>
        <v>FAIR-D4</v>
      </c>
      <c r="B1988" s="4">
        <f t="shared" si="222"/>
        <v>45176</v>
      </c>
      <c r="C1988" s="9">
        <f t="shared" si="223"/>
        <v>0.33037037037037037</v>
      </c>
      <c r="D1988" s="9">
        <f t="shared" si="224"/>
        <v>45176.330370370371</v>
      </c>
      <c r="E1988" s="9" t="str">
        <f t="shared" si="226"/>
        <v>2023-09-07</v>
      </c>
      <c r="F1988" s="10" t="s">
        <v>3431</v>
      </c>
      <c r="G1988" s="10" t="str">
        <f t="shared" si="225"/>
        <v>FAIR-D4_2023-09-07_07-55-44</v>
      </c>
      <c r="H1988" s="10">
        <v>56.32</v>
      </c>
      <c r="I1988" s="6">
        <v>103975427</v>
      </c>
      <c r="J1988" s="6" t="str">
        <f>IF(OR(COUNTIF(Monitoring!E:E, G1988) &gt; 0, COUNTIF(Monitoring!H:H, G1988) &gt; 0), "yes", "no")</f>
        <v>no</v>
      </c>
      <c r="K1988" s="81" t="str">
        <f t="shared" si="227"/>
        <v>Z:\FAIR_Device_data\Experiment_AugSep_2023\Video_captures\FAIR-D4\Camera1\2023-09-07\FAIR-D4_2023-09-07_07-55-44.mp4</v>
      </c>
    </row>
    <row r="1989" spans="1:11" ht="14.25" customHeight="1" x14ac:dyDescent="0.25">
      <c r="A1989" s="5" t="str">
        <f t="shared" si="221"/>
        <v>FAIR-D4</v>
      </c>
      <c r="B1989" s="4">
        <f t="shared" si="222"/>
        <v>45176</v>
      </c>
      <c r="C1989" s="9">
        <f t="shared" si="223"/>
        <v>0.3316898148148148</v>
      </c>
      <c r="D1989" s="9">
        <f t="shared" si="224"/>
        <v>45176.331689814811</v>
      </c>
      <c r="E1989" s="9" t="str">
        <f t="shared" si="226"/>
        <v>2023-09-07</v>
      </c>
      <c r="F1989" s="10" t="s">
        <v>3432</v>
      </c>
      <c r="G1989" s="10" t="str">
        <f t="shared" si="225"/>
        <v>FAIR-D4_2023-09-07_07-57-38</v>
      </c>
      <c r="H1989" s="10">
        <v>35.311999999999998</v>
      </c>
      <c r="I1989" s="6">
        <v>62848827</v>
      </c>
      <c r="J1989" s="6" t="str">
        <f>IF(OR(COUNTIF(Monitoring!E:E, G1989) &gt; 0, COUNTIF(Monitoring!H:H, G1989) &gt; 0), "yes", "no")</f>
        <v>no</v>
      </c>
      <c r="K1989" s="81" t="str">
        <f t="shared" si="227"/>
        <v>Z:\FAIR_Device_data\Experiment_AugSep_2023\Video_captures\FAIR-D4\Camera1\2023-09-07\FAIR-D4_2023-09-07_07-57-38.mp4</v>
      </c>
    </row>
    <row r="1990" spans="1:11" ht="14.25" customHeight="1" x14ac:dyDescent="0.25">
      <c r="A1990" s="5" t="str">
        <f t="shared" si="221"/>
        <v>FAIR-D4</v>
      </c>
      <c r="B1990" s="4">
        <f t="shared" si="222"/>
        <v>45176</v>
      </c>
      <c r="C1990" s="9">
        <f t="shared" si="223"/>
        <v>0.38627314814814817</v>
      </c>
      <c r="D1990" s="9">
        <f t="shared" si="224"/>
        <v>45176.386273148149</v>
      </c>
      <c r="E1990" s="9" t="str">
        <f t="shared" si="226"/>
        <v>2023-09-07</v>
      </c>
      <c r="F1990" s="10" t="s">
        <v>3433</v>
      </c>
      <c r="G1990" s="10" t="str">
        <f t="shared" si="225"/>
        <v>FAIR-D4_2023-09-07_09-16-14</v>
      </c>
      <c r="H1990" s="10">
        <v>37.304000000000002</v>
      </c>
      <c r="I1990" s="6">
        <v>68647845</v>
      </c>
      <c r="J1990" s="6" t="str">
        <f>IF(OR(COUNTIF(Monitoring!E:E, G1990) &gt; 0, COUNTIF(Monitoring!H:H, G1990) &gt; 0), "yes", "no")</f>
        <v>yes</v>
      </c>
      <c r="K1990" s="81" t="str">
        <f t="shared" si="227"/>
        <v>Z:\FAIR_Device_data\Experiment_AugSep_2023\Video_captures\FAIR-D4\Camera1\2023-09-07\FAIR-D4_2023-09-07_09-16-14.mp4</v>
      </c>
    </row>
    <row r="1991" spans="1:11" ht="14.25" customHeight="1" x14ac:dyDescent="0.25">
      <c r="A1991" s="5" t="str">
        <f t="shared" si="221"/>
        <v>FAIR-D4</v>
      </c>
      <c r="B1991" s="4">
        <f t="shared" si="222"/>
        <v>45176</v>
      </c>
      <c r="C1991" s="9">
        <f t="shared" si="223"/>
        <v>0.39987268518518521</v>
      </c>
      <c r="D1991" s="9">
        <f t="shared" si="224"/>
        <v>45176.399872685186</v>
      </c>
      <c r="E1991" s="9" t="str">
        <f t="shared" si="226"/>
        <v>2023-09-07</v>
      </c>
      <c r="F1991" s="10" t="s">
        <v>3434</v>
      </c>
      <c r="G1991" s="10" t="str">
        <f t="shared" si="225"/>
        <v>FAIR-D4_2023-09-07_09-35-49</v>
      </c>
      <c r="H1991" s="10">
        <v>48.072000000000003</v>
      </c>
      <c r="I1991" s="6">
        <v>90098702</v>
      </c>
      <c r="J1991" s="6" t="str">
        <f>IF(OR(COUNTIF(Monitoring!E:E, G1991) &gt; 0, COUNTIF(Monitoring!H:H, G1991) &gt; 0), "yes", "no")</f>
        <v>yes</v>
      </c>
      <c r="K1991" s="81" t="str">
        <f t="shared" si="227"/>
        <v>Z:\FAIR_Device_data\Experiment_AugSep_2023\Video_captures\FAIR-D4\Camera1\2023-09-07\FAIR-D4_2023-09-07_09-35-49.mp4</v>
      </c>
    </row>
    <row r="1992" spans="1:11" ht="14.25" customHeight="1" x14ac:dyDescent="0.25">
      <c r="A1992" s="5" t="str">
        <f t="shared" si="221"/>
        <v>FAIR-D4</v>
      </c>
      <c r="B1992" s="4">
        <f t="shared" si="222"/>
        <v>45176</v>
      </c>
      <c r="C1992" s="9">
        <f t="shared" si="223"/>
        <v>0.40098379629629627</v>
      </c>
      <c r="D1992" s="9">
        <f t="shared" si="224"/>
        <v>45176.400983796295</v>
      </c>
      <c r="E1992" s="9" t="str">
        <f t="shared" si="226"/>
        <v>2023-09-07</v>
      </c>
      <c r="F1992" s="10" t="s">
        <v>3435</v>
      </c>
      <c r="G1992" s="10" t="str">
        <f t="shared" si="225"/>
        <v>FAIR-D4_2023-09-07_09-37-25</v>
      </c>
      <c r="H1992" s="10">
        <v>35.720999999999997</v>
      </c>
      <c r="I1992" s="6">
        <v>62586532</v>
      </c>
      <c r="J1992" s="6" t="str">
        <f>IF(OR(COUNTIF(Monitoring!E:E, G1992) &gt; 0, COUNTIF(Monitoring!H:H, G1992) &gt; 0), "yes", "no")</f>
        <v>no</v>
      </c>
      <c r="K1992" s="81" t="str">
        <f t="shared" si="227"/>
        <v>Z:\FAIR_Device_data\Experiment_AugSep_2023\Video_captures\FAIR-D4\Camera1\2023-09-07\FAIR-D4_2023-09-07_09-37-25.mp4</v>
      </c>
    </row>
    <row r="1993" spans="1:11" ht="14.25" customHeight="1" x14ac:dyDescent="0.25">
      <c r="A1993" s="5" t="str">
        <f t="shared" si="221"/>
        <v>FAIR-D4</v>
      </c>
      <c r="B1993" s="4">
        <f t="shared" si="222"/>
        <v>45176</v>
      </c>
      <c r="C1993" s="9">
        <f t="shared" si="223"/>
        <v>0.40173611111111113</v>
      </c>
      <c r="D1993" s="9">
        <f t="shared" si="224"/>
        <v>45176.401736111111</v>
      </c>
      <c r="E1993" s="9" t="str">
        <f t="shared" si="226"/>
        <v>2023-09-07</v>
      </c>
      <c r="F1993" s="10" t="s">
        <v>3436</v>
      </c>
      <c r="G1993" s="10" t="str">
        <f t="shared" si="225"/>
        <v>FAIR-D4_2023-09-07_09-38-30</v>
      </c>
      <c r="H1993" s="10">
        <v>30.62</v>
      </c>
      <c r="I1993" s="6">
        <v>50761699</v>
      </c>
      <c r="J1993" s="6" t="str">
        <f>IF(OR(COUNTIF(Monitoring!E:E, G1993) &gt; 0, COUNTIF(Monitoring!H:H, G1993) &gt; 0), "yes", "no")</f>
        <v>yes</v>
      </c>
      <c r="K1993" s="81" t="str">
        <f t="shared" si="227"/>
        <v>Z:\FAIR_Device_data\Experiment_AugSep_2023\Video_captures\FAIR-D4\Camera1\2023-09-07\FAIR-D4_2023-09-07_09-38-30.mp4</v>
      </c>
    </row>
    <row r="1994" spans="1:11" ht="14.25" customHeight="1" x14ac:dyDescent="0.25">
      <c r="A1994" s="5" t="str">
        <f t="shared" si="221"/>
        <v>FAIR-D4</v>
      </c>
      <c r="B1994" s="4">
        <f t="shared" si="222"/>
        <v>45176</v>
      </c>
      <c r="C1994" s="9">
        <f t="shared" si="223"/>
        <v>0.40297453703703706</v>
      </c>
      <c r="D1994" s="9">
        <f t="shared" si="224"/>
        <v>45176.402974537035</v>
      </c>
      <c r="E1994" s="9" t="str">
        <f t="shared" si="226"/>
        <v>2023-09-07</v>
      </c>
      <c r="F1994" s="10" t="s">
        <v>3437</v>
      </c>
      <c r="G1994" s="10" t="str">
        <f t="shared" si="225"/>
        <v>FAIR-D4_2023-09-07_09-40-17</v>
      </c>
      <c r="H1994" s="10">
        <v>19.010000000000002</v>
      </c>
      <c r="I1994" s="6">
        <v>33026561</v>
      </c>
      <c r="J1994" s="6" t="str">
        <f>IF(OR(COUNTIF(Monitoring!E:E, G1994) &gt; 0, COUNTIF(Monitoring!H:H, G1994) &gt; 0), "yes", "no")</f>
        <v>no</v>
      </c>
      <c r="K1994" s="81" t="str">
        <f t="shared" si="227"/>
        <v>Z:\FAIR_Device_data\Experiment_AugSep_2023\Video_captures\FAIR-D4\Camera1\2023-09-07\FAIR-D4_2023-09-07_09-40-17.mp4</v>
      </c>
    </row>
    <row r="1995" spans="1:11" ht="14.25" customHeight="1" x14ac:dyDescent="0.25">
      <c r="A1995" s="5" t="str">
        <f t="shared" si="221"/>
        <v>FAIR-D4</v>
      </c>
      <c r="B1995" s="4">
        <f t="shared" si="222"/>
        <v>45176</v>
      </c>
      <c r="C1995" s="9">
        <f t="shared" si="223"/>
        <v>0.4145949074074074</v>
      </c>
      <c r="D1995" s="9">
        <f t="shared" si="224"/>
        <v>45176.414594907408</v>
      </c>
      <c r="E1995" s="9" t="str">
        <f t="shared" si="226"/>
        <v>2023-09-07</v>
      </c>
      <c r="F1995" s="10" t="s">
        <v>3438</v>
      </c>
      <c r="G1995" s="10" t="str">
        <f t="shared" si="225"/>
        <v>FAIR-D4_2023-09-07_09-57-01</v>
      </c>
      <c r="H1995" s="10">
        <v>14.161</v>
      </c>
      <c r="I1995" s="6">
        <v>24474846</v>
      </c>
      <c r="J1995" s="6" t="str">
        <f>IF(OR(COUNTIF(Monitoring!E:E, G1995) &gt; 0, COUNTIF(Monitoring!H:H, G1995) &gt; 0), "yes", "no")</f>
        <v>no</v>
      </c>
      <c r="K1995" s="81" t="str">
        <f t="shared" si="227"/>
        <v>Z:\FAIR_Device_data\Experiment_AugSep_2023\Video_captures\FAIR-D4\Camera1\2023-09-07\FAIR-D4_2023-09-07_09-57-01.mp4</v>
      </c>
    </row>
    <row r="1996" spans="1:11" ht="14.25" customHeight="1" x14ac:dyDescent="0.25">
      <c r="A1996" s="5" t="str">
        <f t="shared" si="221"/>
        <v>FAIR-D4</v>
      </c>
      <c r="B1996" s="4">
        <f t="shared" si="222"/>
        <v>45176</v>
      </c>
      <c r="C1996" s="9">
        <f t="shared" si="223"/>
        <v>0.42215277777777777</v>
      </c>
      <c r="D1996" s="9">
        <f t="shared" si="224"/>
        <v>45176.422152777777</v>
      </c>
      <c r="E1996" s="9" t="str">
        <f t="shared" si="226"/>
        <v>2023-09-07</v>
      </c>
      <c r="F1996" s="10" t="s">
        <v>3439</v>
      </c>
      <c r="G1996" s="10" t="str">
        <f t="shared" si="225"/>
        <v>FAIR-D4_2023-09-07_10-07-54</v>
      </c>
      <c r="H1996" s="10">
        <v>84.912999999999997</v>
      </c>
      <c r="I1996" s="6">
        <v>147912452</v>
      </c>
      <c r="J1996" s="6" t="str">
        <f>IF(OR(COUNTIF(Monitoring!E:E, G1996) &gt; 0, COUNTIF(Monitoring!H:H, G1996) &gt; 0), "yes", "no")</f>
        <v>no</v>
      </c>
      <c r="K1996" s="81" t="str">
        <f t="shared" si="227"/>
        <v>Z:\FAIR_Device_data\Experiment_AugSep_2023\Video_captures\FAIR-D4\Camera1\2023-09-07\FAIR-D4_2023-09-07_10-07-54.mp4</v>
      </c>
    </row>
    <row r="1997" spans="1:11" ht="14.25" customHeight="1" x14ac:dyDescent="0.25">
      <c r="A1997" s="5" t="str">
        <f t="shared" si="221"/>
        <v>FAIR-D4</v>
      </c>
      <c r="B1997" s="4">
        <f t="shared" si="222"/>
        <v>45176</v>
      </c>
      <c r="C1997" s="9">
        <f t="shared" si="223"/>
        <v>0.42407407407407405</v>
      </c>
      <c r="D1997" s="9">
        <f t="shared" si="224"/>
        <v>45176.424074074072</v>
      </c>
      <c r="E1997" s="9" t="str">
        <f t="shared" si="226"/>
        <v>2023-09-07</v>
      </c>
      <c r="F1997" s="10" t="s">
        <v>3440</v>
      </c>
      <c r="G1997" s="10" t="str">
        <f t="shared" si="225"/>
        <v>FAIR-D4_2023-09-07_10-10-40</v>
      </c>
      <c r="H1997" s="10">
        <v>33.847000000000001</v>
      </c>
      <c r="I1997" s="6">
        <v>53950708</v>
      </c>
      <c r="J1997" s="6" t="str">
        <f>IF(OR(COUNTIF(Monitoring!E:E, G1997) &gt; 0, COUNTIF(Monitoring!H:H, G1997) &gt; 0), "yes", "no")</f>
        <v>no</v>
      </c>
      <c r="K1997" s="81" t="str">
        <f t="shared" si="227"/>
        <v>Z:\FAIR_Device_data\Experiment_AugSep_2023\Video_captures\FAIR-D4\Camera1\2023-09-07\FAIR-D4_2023-09-07_10-10-40.mp4</v>
      </c>
    </row>
    <row r="1998" spans="1:11" ht="14.25" customHeight="1" x14ac:dyDescent="0.25">
      <c r="A1998" s="5" t="str">
        <f t="shared" si="221"/>
        <v>FAIR-D4</v>
      </c>
      <c r="B1998" s="4">
        <f t="shared" si="222"/>
        <v>45176</v>
      </c>
      <c r="C1998" s="9">
        <f t="shared" si="223"/>
        <v>0.42879629629629629</v>
      </c>
      <c r="D1998" s="9">
        <f t="shared" si="224"/>
        <v>45176.428796296299</v>
      </c>
      <c r="E1998" s="9" t="str">
        <f t="shared" si="226"/>
        <v>2023-09-07</v>
      </c>
      <c r="F1998" s="10" t="s">
        <v>3441</v>
      </c>
      <c r="G1998" s="10" t="str">
        <f t="shared" si="225"/>
        <v>FAIR-D4_2023-09-07_10-17-28</v>
      </c>
      <c r="H1998" s="10">
        <v>16.119</v>
      </c>
      <c r="I1998" s="6">
        <v>28178643</v>
      </c>
      <c r="J1998" s="6" t="str">
        <f>IF(OR(COUNTIF(Monitoring!E:E, G1998) &gt; 0, COUNTIF(Monitoring!H:H, G1998) &gt; 0), "yes", "no")</f>
        <v>no</v>
      </c>
      <c r="K1998" s="81" t="str">
        <f t="shared" si="227"/>
        <v>Z:\FAIR_Device_data\Experiment_AugSep_2023\Video_captures\FAIR-D4\Camera1\2023-09-07\FAIR-D4_2023-09-07_10-17-28.mp4</v>
      </c>
    </row>
    <row r="1999" spans="1:11" ht="14.25" customHeight="1" x14ac:dyDescent="0.25">
      <c r="A1999" s="5" t="str">
        <f t="shared" si="221"/>
        <v>FAIR-D4</v>
      </c>
      <c r="B1999" s="4">
        <f t="shared" si="222"/>
        <v>45176</v>
      </c>
      <c r="C1999" s="9">
        <f t="shared" si="223"/>
        <v>0.43016203703703704</v>
      </c>
      <c r="D1999" s="9">
        <f t="shared" si="224"/>
        <v>45176.430162037039</v>
      </c>
      <c r="E1999" s="9" t="str">
        <f t="shared" si="226"/>
        <v>2023-09-07</v>
      </c>
      <c r="F1999" s="10" t="s">
        <v>3442</v>
      </c>
      <c r="G1999" s="10" t="str">
        <f t="shared" si="225"/>
        <v>FAIR-D4_2023-09-07_10-19-26</v>
      </c>
      <c r="H1999" s="10">
        <v>13.881</v>
      </c>
      <c r="I1999" s="6">
        <v>23899453</v>
      </c>
      <c r="J1999" s="6" t="str">
        <f>IF(OR(COUNTIF(Monitoring!E:E, G1999) &gt; 0, COUNTIF(Monitoring!H:H, G1999) &gt; 0), "yes", "no")</f>
        <v>no</v>
      </c>
      <c r="K1999" s="81" t="str">
        <f t="shared" si="227"/>
        <v>Z:\FAIR_Device_data\Experiment_AugSep_2023\Video_captures\FAIR-D4\Camera1\2023-09-07\FAIR-D4_2023-09-07_10-19-26.mp4</v>
      </c>
    </row>
    <row r="2000" spans="1:11" ht="14.25" customHeight="1" x14ac:dyDescent="0.25">
      <c r="A2000" s="5" t="str">
        <f t="shared" si="221"/>
        <v>FAIR-D4</v>
      </c>
      <c r="B2000" s="4">
        <f t="shared" si="222"/>
        <v>45176</v>
      </c>
      <c r="C2000" s="9">
        <f t="shared" si="223"/>
        <v>0.46459490740740739</v>
      </c>
      <c r="D2000" s="9">
        <f t="shared" si="224"/>
        <v>45176.464594907404</v>
      </c>
      <c r="E2000" s="9" t="str">
        <f t="shared" si="226"/>
        <v>2023-09-07</v>
      </c>
      <c r="F2000" s="10" t="s">
        <v>3443</v>
      </c>
      <c r="G2000" s="10" t="str">
        <f t="shared" si="225"/>
        <v>FAIR-D4_2023-09-07_11-09-01</v>
      </c>
      <c r="H2000" s="10">
        <v>44.34</v>
      </c>
      <c r="I2000" s="6">
        <v>76440905</v>
      </c>
      <c r="J2000" s="6" t="str">
        <f>IF(OR(COUNTIF(Monitoring!E:E, G2000) &gt; 0, COUNTIF(Monitoring!H:H, G2000) &gt; 0), "yes", "no")</f>
        <v>no</v>
      </c>
      <c r="K2000" s="81" t="str">
        <f t="shared" si="227"/>
        <v>Z:\FAIR_Device_data\Experiment_AugSep_2023\Video_captures\FAIR-D4\Camera1\2023-09-07\FAIR-D4_2023-09-07_11-09-01.mp4</v>
      </c>
    </row>
    <row r="2001" spans="1:11" ht="14.25" customHeight="1" x14ac:dyDescent="0.25">
      <c r="A2001" s="5" t="str">
        <f t="shared" si="221"/>
        <v>FAIR-D4</v>
      </c>
      <c r="B2001" s="4">
        <f t="shared" si="222"/>
        <v>45176</v>
      </c>
      <c r="C2001" s="9">
        <f t="shared" si="223"/>
        <v>0.52527777777777773</v>
      </c>
      <c r="D2001" s="9">
        <f t="shared" si="224"/>
        <v>45176.525277777779</v>
      </c>
      <c r="E2001" s="9" t="str">
        <f t="shared" si="226"/>
        <v>2023-09-07</v>
      </c>
      <c r="F2001" s="10" t="s">
        <v>3444</v>
      </c>
      <c r="G2001" s="10" t="str">
        <f t="shared" si="225"/>
        <v>FAIR-D4_2023-09-07_12-36-24</v>
      </c>
      <c r="H2001" s="10">
        <v>14.621</v>
      </c>
      <c r="I2001" s="6">
        <v>24369487</v>
      </c>
      <c r="J2001" s="6" t="str">
        <f>IF(OR(COUNTIF(Monitoring!E:E, G2001) &gt; 0, COUNTIF(Monitoring!H:H, G2001) &gt; 0), "yes", "no")</f>
        <v>yes</v>
      </c>
      <c r="K2001" s="81" t="str">
        <f t="shared" si="227"/>
        <v>Z:\FAIR_Device_data\Experiment_AugSep_2023\Video_captures\FAIR-D4\Camera1\2023-09-07\FAIR-D4_2023-09-07_12-36-24.mp4</v>
      </c>
    </row>
    <row r="2002" spans="1:11" ht="14.25" customHeight="1" x14ac:dyDescent="0.25">
      <c r="A2002" s="5" t="str">
        <f t="shared" si="221"/>
        <v>FAIR-D4</v>
      </c>
      <c r="B2002" s="4">
        <f t="shared" si="222"/>
        <v>45176</v>
      </c>
      <c r="C2002" s="9">
        <f t="shared" si="223"/>
        <v>0.58206018518518521</v>
      </c>
      <c r="D2002" s="9">
        <f t="shared" si="224"/>
        <v>45176.582060185188</v>
      </c>
      <c r="E2002" s="9" t="str">
        <f t="shared" si="226"/>
        <v>2023-09-07</v>
      </c>
      <c r="F2002" s="10" t="s">
        <v>3445</v>
      </c>
      <c r="G2002" s="10" t="str">
        <f t="shared" si="225"/>
        <v>FAIR-D4_2023-09-07_13-58-10</v>
      </c>
      <c r="H2002" s="10">
        <v>108.91200000000001</v>
      </c>
      <c r="I2002" s="6">
        <v>187689733</v>
      </c>
      <c r="J2002" s="6" t="str">
        <f>IF(OR(COUNTIF(Monitoring!E:E, G2002) &gt; 0, COUNTIF(Monitoring!H:H, G2002) &gt; 0), "yes", "no")</f>
        <v>no</v>
      </c>
      <c r="K2002" s="81" t="str">
        <f t="shared" si="227"/>
        <v>Z:\FAIR_Device_data\Experiment_AugSep_2023\Video_captures\FAIR-D4\Camera1\2023-09-07\FAIR-D4_2023-09-07_13-58-10.mp4</v>
      </c>
    </row>
    <row r="2003" spans="1:11" ht="14.25" customHeight="1" x14ac:dyDescent="0.25">
      <c r="A2003" s="5" t="str">
        <f t="shared" si="221"/>
        <v>FAIR-D4</v>
      </c>
      <c r="B2003" s="4">
        <f t="shared" si="222"/>
        <v>45176</v>
      </c>
      <c r="C2003" s="9">
        <f t="shared" si="223"/>
        <v>0.5841898148148148</v>
      </c>
      <c r="D2003" s="9">
        <f t="shared" si="224"/>
        <v>45176.584189814814</v>
      </c>
      <c r="E2003" s="9" t="str">
        <f t="shared" si="226"/>
        <v>2023-09-07</v>
      </c>
      <c r="F2003" s="10" t="s">
        <v>3446</v>
      </c>
      <c r="G2003" s="10" t="str">
        <f t="shared" si="225"/>
        <v>FAIR-D4_2023-09-07_14-01-14</v>
      </c>
      <c r="H2003" s="10">
        <v>20.838999999999999</v>
      </c>
      <c r="I2003" s="6">
        <v>35583704</v>
      </c>
      <c r="J2003" s="6" t="str">
        <f>IF(OR(COUNTIF(Monitoring!E:E, G2003) &gt; 0, COUNTIF(Monitoring!H:H, G2003) &gt; 0), "yes", "no")</f>
        <v>no</v>
      </c>
      <c r="K2003" s="81" t="str">
        <f t="shared" si="227"/>
        <v>Z:\FAIR_Device_data\Experiment_AugSep_2023\Video_captures\FAIR-D4\Camera1\2023-09-07\FAIR-D4_2023-09-07_14-01-14.mp4</v>
      </c>
    </row>
    <row r="2004" spans="1:11" ht="14.25" customHeight="1" x14ac:dyDescent="0.25">
      <c r="A2004" s="5" t="str">
        <f t="shared" si="221"/>
        <v>FAIR-D4</v>
      </c>
      <c r="B2004" s="4">
        <f t="shared" si="222"/>
        <v>45176</v>
      </c>
      <c r="C2004" s="9">
        <f t="shared" si="223"/>
        <v>0.5849537037037037</v>
      </c>
      <c r="D2004" s="9">
        <f t="shared" si="224"/>
        <v>45176.584953703707</v>
      </c>
      <c r="E2004" s="9" t="str">
        <f t="shared" si="226"/>
        <v>2023-09-07</v>
      </c>
      <c r="F2004" s="10" t="s">
        <v>3447</v>
      </c>
      <c r="G2004" s="10" t="str">
        <f t="shared" si="225"/>
        <v>FAIR-D4_2023-09-07_14-02-20</v>
      </c>
      <c r="H2004" s="10">
        <v>88.091999999999999</v>
      </c>
      <c r="I2004" s="6">
        <v>164297372</v>
      </c>
      <c r="J2004" s="6" t="str">
        <f>IF(OR(COUNTIF(Monitoring!E:E, G2004) &gt; 0, COUNTIF(Monitoring!H:H, G2004) &gt; 0), "yes", "no")</f>
        <v>no</v>
      </c>
      <c r="K2004" s="81" t="str">
        <f t="shared" si="227"/>
        <v>Z:\FAIR_Device_data\Experiment_AugSep_2023\Video_captures\FAIR-D4\Camera1\2023-09-07\FAIR-D4_2023-09-07_14-02-20.mp4</v>
      </c>
    </row>
    <row r="2005" spans="1:11" ht="14.25" customHeight="1" x14ac:dyDescent="0.25">
      <c r="A2005" s="5" t="str">
        <f t="shared" si="221"/>
        <v>FAIR-D4</v>
      </c>
      <c r="B2005" s="4">
        <f t="shared" si="222"/>
        <v>45176</v>
      </c>
      <c r="C2005" s="9">
        <f t="shared" si="223"/>
        <v>0.58767361111111116</v>
      </c>
      <c r="D2005" s="9">
        <f t="shared" si="224"/>
        <v>45176.587673611109</v>
      </c>
      <c r="E2005" s="9" t="str">
        <f t="shared" si="226"/>
        <v>2023-09-07</v>
      </c>
      <c r="F2005" s="10" t="s">
        <v>3448</v>
      </c>
      <c r="G2005" s="10" t="str">
        <f t="shared" si="225"/>
        <v>FAIR-D4_2023-09-07_14-06-15</v>
      </c>
      <c r="H2005" s="10">
        <v>23.437999999999999</v>
      </c>
      <c r="I2005" s="6">
        <v>39734035</v>
      </c>
      <c r="J2005" s="6" t="str">
        <f>IF(OR(COUNTIF(Monitoring!E:E, G2005) &gt; 0, COUNTIF(Monitoring!H:H, G2005) &gt; 0), "yes", "no")</f>
        <v>no</v>
      </c>
      <c r="K2005" s="81" t="str">
        <f t="shared" si="227"/>
        <v>Z:\FAIR_Device_data\Experiment_AugSep_2023\Video_captures\FAIR-D4\Camera1\2023-09-07\FAIR-D4_2023-09-07_14-06-15.mp4</v>
      </c>
    </row>
    <row r="2006" spans="1:11" ht="14.25" customHeight="1" x14ac:dyDescent="0.25">
      <c r="A2006" s="5" t="str">
        <f t="shared" si="221"/>
        <v>FAIR-D4</v>
      </c>
      <c r="B2006" s="4">
        <f t="shared" si="222"/>
        <v>45176</v>
      </c>
      <c r="C2006" s="9">
        <f t="shared" si="223"/>
        <v>0.58829861111111115</v>
      </c>
      <c r="D2006" s="9">
        <f t="shared" si="224"/>
        <v>45176.58829861111</v>
      </c>
      <c r="E2006" s="9" t="str">
        <f t="shared" si="226"/>
        <v>2023-09-07</v>
      </c>
      <c r="F2006" s="10" t="s">
        <v>3449</v>
      </c>
      <c r="G2006" s="10" t="str">
        <f t="shared" si="225"/>
        <v>FAIR-D4_2023-09-07_14-07-09</v>
      </c>
      <c r="H2006" s="10">
        <v>22.251000000000001</v>
      </c>
      <c r="I2006" s="6">
        <v>34615729</v>
      </c>
      <c r="J2006" s="6" t="str">
        <f>IF(OR(COUNTIF(Monitoring!E:E, G2006) &gt; 0, COUNTIF(Monitoring!H:H, G2006) &gt; 0), "yes", "no")</f>
        <v>no</v>
      </c>
      <c r="K2006" s="81" t="str">
        <f t="shared" si="227"/>
        <v>Z:\FAIR_Device_data\Experiment_AugSep_2023\Video_captures\FAIR-D4\Camera1\2023-09-07\FAIR-D4_2023-09-07_14-07-09.mp4</v>
      </c>
    </row>
    <row r="2007" spans="1:11" ht="14.25" customHeight="1" x14ac:dyDescent="0.25">
      <c r="A2007" s="5" t="str">
        <f t="shared" si="221"/>
        <v>FAIR-D4</v>
      </c>
      <c r="B2007" s="4">
        <f t="shared" si="222"/>
        <v>45176</v>
      </c>
      <c r="C2007" s="9">
        <f t="shared" si="223"/>
        <v>0.58929398148148149</v>
      </c>
      <c r="D2007" s="9">
        <f t="shared" si="224"/>
        <v>45176.58929398148</v>
      </c>
      <c r="E2007" s="9" t="str">
        <f t="shared" si="226"/>
        <v>2023-09-07</v>
      </c>
      <c r="F2007" s="10" t="s">
        <v>3450</v>
      </c>
      <c r="G2007" s="10" t="str">
        <f t="shared" si="225"/>
        <v>FAIR-D4_2023-09-07_14-08-35</v>
      </c>
      <c r="H2007" s="10">
        <v>10.539</v>
      </c>
      <c r="I2007" s="6">
        <v>17471512</v>
      </c>
      <c r="J2007" s="6" t="str">
        <f>IF(OR(COUNTIF(Monitoring!E:E, G2007) &gt; 0, COUNTIF(Monitoring!H:H, G2007) &gt; 0), "yes", "no")</f>
        <v>no</v>
      </c>
      <c r="K2007" s="81" t="str">
        <f t="shared" si="227"/>
        <v>Z:\FAIR_Device_data\Experiment_AugSep_2023\Video_captures\FAIR-D4\Camera1\2023-09-07\FAIR-D4_2023-09-07_14-08-35.mp4</v>
      </c>
    </row>
    <row r="2008" spans="1:11" ht="14.25" customHeight="1" x14ac:dyDescent="0.25">
      <c r="A2008" s="5" t="str">
        <f t="shared" si="221"/>
        <v>FAIR-D4</v>
      </c>
      <c r="B2008" s="4">
        <f t="shared" si="222"/>
        <v>45176</v>
      </c>
      <c r="C2008" s="9">
        <f t="shared" si="223"/>
        <v>0.62922453703703707</v>
      </c>
      <c r="D2008" s="9">
        <f t="shared" si="224"/>
        <v>45176.629224537035</v>
      </c>
      <c r="E2008" s="9" t="str">
        <f t="shared" si="226"/>
        <v>2023-09-07</v>
      </c>
      <c r="F2008" s="10" t="s">
        <v>3451</v>
      </c>
      <c r="G2008" s="10" t="str">
        <f t="shared" si="225"/>
        <v>FAIR-D4_2023-09-07_15-06-05</v>
      </c>
      <c r="H2008" s="10">
        <v>11.326000000000001</v>
      </c>
      <c r="I2008" s="6">
        <v>17557340</v>
      </c>
      <c r="J2008" s="6" t="str">
        <f>IF(OR(COUNTIF(Monitoring!E:E, G2008) &gt; 0, COUNTIF(Monitoring!H:H, G2008) &gt; 0), "yes", "no")</f>
        <v>no</v>
      </c>
      <c r="K2008" s="81" t="str">
        <f t="shared" si="227"/>
        <v>Z:\FAIR_Device_data\Experiment_AugSep_2023\Video_captures\FAIR-D4\Camera1\2023-09-07\FAIR-D4_2023-09-07_15-06-05.mp4</v>
      </c>
    </row>
    <row r="2009" spans="1:11" ht="14.25" customHeight="1" x14ac:dyDescent="0.25">
      <c r="A2009" s="5" t="str">
        <f t="shared" si="221"/>
        <v>FAIR-D4</v>
      </c>
      <c r="B2009" s="4">
        <f t="shared" si="222"/>
        <v>45176</v>
      </c>
      <c r="C2009" s="9">
        <f t="shared" si="223"/>
        <v>0.67651620370370369</v>
      </c>
      <c r="D2009" s="9">
        <f t="shared" si="224"/>
        <v>45176.676516203705</v>
      </c>
      <c r="E2009" s="9" t="str">
        <f t="shared" si="226"/>
        <v>2023-09-07</v>
      </c>
      <c r="F2009" s="10" t="s">
        <v>3452</v>
      </c>
      <c r="G2009" s="10" t="str">
        <f t="shared" si="225"/>
        <v>FAIR-D4_2023-09-07_16-14-11</v>
      </c>
      <c r="H2009" s="10">
        <v>46.244</v>
      </c>
      <c r="I2009" s="6">
        <v>83738645</v>
      </c>
      <c r="J2009" s="6" t="str">
        <f>IF(OR(COUNTIF(Monitoring!E:E, G2009) &gt; 0, COUNTIF(Monitoring!H:H, G2009) &gt; 0), "yes", "no")</f>
        <v>yes</v>
      </c>
      <c r="K2009" s="81" t="str">
        <f t="shared" si="227"/>
        <v>Z:\FAIR_Device_data\Experiment_AugSep_2023\Video_captures\FAIR-D4\Camera1\2023-09-07\FAIR-D4_2023-09-07_16-14-11.mp4</v>
      </c>
    </row>
    <row r="2010" spans="1:11" ht="14.25" customHeight="1" x14ac:dyDescent="0.25">
      <c r="A2010" s="5" t="str">
        <f t="shared" si="221"/>
        <v>FAIR-D4</v>
      </c>
      <c r="B2010" s="4">
        <f t="shared" si="222"/>
        <v>45176</v>
      </c>
      <c r="C2010" s="9">
        <f t="shared" si="223"/>
        <v>0.69283564814814813</v>
      </c>
      <c r="D2010" s="9">
        <f t="shared" si="224"/>
        <v>45176.692835648151</v>
      </c>
      <c r="E2010" s="9" t="str">
        <f t="shared" si="226"/>
        <v>2023-09-07</v>
      </c>
      <c r="F2010" s="10" t="s">
        <v>3453</v>
      </c>
      <c r="G2010" s="10" t="str">
        <f t="shared" si="225"/>
        <v>FAIR-D4_2023-09-07_16-37-41</v>
      </c>
      <c r="H2010" s="10">
        <v>96.507999999999996</v>
      </c>
      <c r="I2010" s="6">
        <v>172360404</v>
      </c>
      <c r="J2010" s="6" t="str">
        <f>IF(OR(COUNTIF(Monitoring!E:E, G2010) &gt; 0, COUNTIF(Monitoring!H:H, G2010) &gt; 0), "yes", "no")</f>
        <v>yes</v>
      </c>
      <c r="K2010" s="81" t="str">
        <f t="shared" si="227"/>
        <v>Z:\FAIR_Device_data\Experiment_AugSep_2023\Video_captures\FAIR-D4\Camera1\2023-09-07\FAIR-D4_2023-09-07_16-37-41.mp4</v>
      </c>
    </row>
    <row r="2011" spans="1:11" ht="14.25" customHeight="1" x14ac:dyDescent="0.25">
      <c r="A2011" s="5" t="str">
        <f t="shared" si="221"/>
        <v>FAIR-D4</v>
      </c>
      <c r="B2011" s="4">
        <f t="shared" si="222"/>
        <v>45176</v>
      </c>
      <c r="C2011" s="9">
        <f t="shared" si="223"/>
        <v>0.75541666666666663</v>
      </c>
      <c r="D2011" s="9">
        <f t="shared" si="224"/>
        <v>45176.755416666667</v>
      </c>
      <c r="E2011" s="9" t="str">
        <f t="shared" si="226"/>
        <v>2023-09-07</v>
      </c>
      <c r="F2011" s="10" t="s">
        <v>3454</v>
      </c>
      <c r="G2011" s="10" t="str">
        <f t="shared" si="225"/>
        <v>FAIR-D4_2023-09-07_18-07-48</v>
      </c>
      <c r="H2011" s="10">
        <v>19.532</v>
      </c>
      <c r="I2011" s="6">
        <v>33381237</v>
      </c>
      <c r="J2011" s="6" t="str">
        <f>IF(OR(COUNTIF(Monitoring!E:E, G2011) &gt; 0, COUNTIF(Monitoring!H:H, G2011) &gt; 0), "yes", "no")</f>
        <v>yes</v>
      </c>
      <c r="K2011" s="81" t="str">
        <f t="shared" si="227"/>
        <v>Z:\FAIR_Device_data\Experiment_AugSep_2023\Video_captures\FAIR-D4\Camera1\2023-09-07\FAIR-D4_2023-09-07_18-07-48.mp4</v>
      </c>
    </row>
    <row r="2012" spans="1:11" ht="14.25" customHeight="1" x14ac:dyDescent="0.25">
      <c r="A2012" s="5" t="str">
        <f t="shared" si="221"/>
        <v>FAIR-D4</v>
      </c>
      <c r="B2012" s="4">
        <f t="shared" si="222"/>
        <v>45176</v>
      </c>
      <c r="C2012" s="9">
        <f t="shared" si="223"/>
        <v>0.76204861111111111</v>
      </c>
      <c r="D2012" s="9">
        <f t="shared" si="224"/>
        <v>45176.762048611112</v>
      </c>
      <c r="E2012" s="9" t="str">
        <f t="shared" si="226"/>
        <v>2023-09-07</v>
      </c>
      <c r="F2012" s="10" t="s">
        <v>3455</v>
      </c>
      <c r="G2012" s="10" t="str">
        <f t="shared" si="225"/>
        <v>FAIR-D4_2023-09-07_18-17-21</v>
      </c>
      <c r="H2012" s="10">
        <v>10.593999999999999</v>
      </c>
      <c r="I2012" s="6">
        <v>17045891</v>
      </c>
      <c r="J2012" s="6" t="str">
        <f>IF(OR(COUNTIF(Monitoring!E:E, G2012) &gt; 0, COUNTIF(Monitoring!H:H, G2012) &gt; 0), "yes", "no")</f>
        <v>no</v>
      </c>
      <c r="K2012" s="81" t="str">
        <f t="shared" si="227"/>
        <v>Z:\FAIR_Device_data\Experiment_AugSep_2023\Video_captures\FAIR-D4\Camera1\2023-09-07\FAIR-D4_2023-09-07_18-17-21.mp4</v>
      </c>
    </row>
    <row r="2013" spans="1:11" ht="14.25" customHeight="1" x14ac:dyDescent="0.25">
      <c r="A2013" s="5" t="str">
        <f t="shared" si="221"/>
        <v>FAIR-D4</v>
      </c>
      <c r="B2013" s="4">
        <f t="shared" si="222"/>
        <v>45177</v>
      </c>
      <c r="C2013" s="9">
        <f t="shared" si="223"/>
        <v>0.42040509259259257</v>
      </c>
      <c r="D2013" s="9">
        <f t="shared" si="224"/>
        <v>45177.420405092591</v>
      </c>
      <c r="E2013" s="9" t="str">
        <f t="shared" si="226"/>
        <v>2023-09-08</v>
      </c>
      <c r="F2013" s="10" t="s">
        <v>3456</v>
      </c>
      <c r="G2013" s="10" t="str">
        <f t="shared" si="225"/>
        <v>FAIR-D4_2023-09-08_10-05-23</v>
      </c>
      <c r="H2013" s="10">
        <v>18.774000000000001</v>
      </c>
      <c r="I2013" s="6">
        <v>33498829</v>
      </c>
      <c r="J2013" s="6" t="str">
        <f>IF(OR(COUNTIF(Monitoring!E:E, G2013) &gt; 0, COUNTIF(Monitoring!H:H, G2013) &gt; 0), "yes", "no")</f>
        <v>yes</v>
      </c>
      <c r="K2013" s="81" t="str">
        <f t="shared" si="227"/>
        <v>Z:\FAIR_Device_data\Experiment_AugSep_2023\Video_captures\FAIR-D4\Camera1\2023-09-08\FAIR-D4_2023-09-08_10-05-23.mp4</v>
      </c>
    </row>
    <row r="2014" spans="1:11" ht="14.25" customHeight="1" x14ac:dyDescent="0.25">
      <c r="A2014" s="5" t="str">
        <f t="shared" si="221"/>
        <v>FAIR-D4</v>
      </c>
      <c r="B2014" s="4">
        <f t="shared" si="222"/>
        <v>45177</v>
      </c>
      <c r="C2014" s="9">
        <f t="shared" si="223"/>
        <v>0.42508101851851854</v>
      </c>
      <c r="D2014" s="9">
        <f t="shared" si="224"/>
        <v>45177.425081018519</v>
      </c>
      <c r="E2014" s="9" t="str">
        <f t="shared" si="226"/>
        <v>2023-09-08</v>
      </c>
      <c r="F2014" s="10" t="s">
        <v>3457</v>
      </c>
      <c r="G2014" s="10" t="str">
        <f t="shared" si="225"/>
        <v>FAIR-D4_2023-09-08_10-12-07</v>
      </c>
      <c r="H2014" s="10">
        <v>11.117000000000001</v>
      </c>
      <c r="I2014" s="6">
        <v>18249077</v>
      </c>
      <c r="J2014" s="6" t="str">
        <f>IF(OR(COUNTIF(Monitoring!E:E, G2014) &gt; 0, COUNTIF(Monitoring!H:H, G2014) &gt; 0), "yes", "no")</f>
        <v>no</v>
      </c>
      <c r="K2014" s="81" t="str">
        <f t="shared" si="227"/>
        <v>Z:\FAIR_Device_data\Experiment_AugSep_2023\Video_captures\FAIR-D4\Camera1\2023-09-08\FAIR-D4_2023-09-08_10-12-07.mp4</v>
      </c>
    </row>
    <row r="2015" spans="1:11" ht="14.25" customHeight="1" x14ac:dyDescent="0.25">
      <c r="A2015" s="5" t="str">
        <f t="shared" si="221"/>
        <v>FAIR-D4</v>
      </c>
      <c r="B2015" s="4">
        <f t="shared" si="222"/>
        <v>45177</v>
      </c>
      <c r="C2015" s="9">
        <f t="shared" si="223"/>
        <v>0.45216435185185183</v>
      </c>
      <c r="D2015" s="9">
        <f t="shared" si="224"/>
        <v>45177.452164351853</v>
      </c>
      <c r="E2015" s="9" t="str">
        <f t="shared" si="226"/>
        <v>2023-09-08</v>
      </c>
      <c r="F2015" s="10" t="s">
        <v>3458</v>
      </c>
      <c r="G2015" s="10" t="str">
        <f t="shared" si="225"/>
        <v>FAIR-D4_2023-09-08_10-51-07</v>
      </c>
      <c r="H2015" s="10">
        <v>11.006</v>
      </c>
      <c r="I2015" s="6">
        <v>17917818</v>
      </c>
      <c r="J2015" s="6" t="str">
        <f>IF(OR(COUNTIF(Monitoring!E:E, G2015) &gt; 0, COUNTIF(Monitoring!H:H, G2015) &gt; 0), "yes", "no")</f>
        <v>no</v>
      </c>
      <c r="K2015" s="81" t="str">
        <f t="shared" si="227"/>
        <v>Z:\FAIR_Device_data\Experiment_AugSep_2023\Video_captures\FAIR-D4\Camera1\2023-09-08\FAIR-D4_2023-09-08_10-51-07.mp4</v>
      </c>
    </row>
    <row r="2016" spans="1:11" ht="14.25" customHeight="1" x14ac:dyDescent="0.25">
      <c r="A2016" s="5" t="str">
        <f t="shared" si="221"/>
        <v>FAIR-D4</v>
      </c>
      <c r="B2016" s="4">
        <f t="shared" si="222"/>
        <v>45177</v>
      </c>
      <c r="C2016" s="9">
        <f t="shared" si="223"/>
        <v>0.45783564814814814</v>
      </c>
      <c r="D2016" s="9">
        <f t="shared" si="224"/>
        <v>45177.457835648151</v>
      </c>
      <c r="E2016" s="9" t="str">
        <f t="shared" si="226"/>
        <v>2023-09-08</v>
      </c>
      <c r="F2016" s="10" t="s">
        <v>3459</v>
      </c>
      <c r="G2016" s="10" t="str">
        <f t="shared" si="225"/>
        <v>FAIR-D4_2023-09-08_10-59-17</v>
      </c>
      <c r="H2016" s="10">
        <v>10.959</v>
      </c>
      <c r="I2016" s="6">
        <v>17852386</v>
      </c>
      <c r="J2016" s="6" t="str">
        <f>IF(OR(COUNTIF(Monitoring!E:E, G2016) &gt; 0, COUNTIF(Monitoring!H:H, G2016) &gt; 0), "yes", "no")</f>
        <v>yes</v>
      </c>
      <c r="K2016" s="81" t="str">
        <f t="shared" si="227"/>
        <v>Z:\FAIR_Device_data\Experiment_AugSep_2023\Video_captures\FAIR-D4\Camera1\2023-09-08\FAIR-D4_2023-09-08_10-59-17.mp4</v>
      </c>
    </row>
    <row r="2017" spans="1:11" ht="14.25" customHeight="1" x14ac:dyDescent="0.25">
      <c r="A2017" s="5" t="str">
        <f t="shared" si="221"/>
        <v>FAIR-D4</v>
      </c>
      <c r="B2017" s="4">
        <f t="shared" si="222"/>
        <v>45178</v>
      </c>
      <c r="C2017" s="9">
        <f t="shared" si="223"/>
        <v>0.44641203703703702</v>
      </c>
      <c r="D2017" s="9">
        <f t="shared" si="224"/>
        <v>45178.446412037039</v>
      </c>
      <c r="E2017" s="9" t="str">
        <f t="shared" si="226"/>
        <v>2023-09-09</v>
      </c>
      <c r="F2017" s="10" t="s">
        <v>3460</v>
      </c>
      <c r="G2017" s="10" t="str">
        <f t="shared" si="225"/>
        <v>FAIR-D4_2023-09-09_10-42-50</v>
      </c>
      <c r="H2017" s="10">
        <v>32.429000000000002</v>
      </c>
      <c r="I2017" s="6">
        <v>54714077</v>
      </c>
      <c r="J2017" s="6" t="str">
        <f>IF(OR(COUNTIF(Monitoring!E:E, G2017) &gt; 0, COUNTIF(Monitoring!H:H, G2017) &gt; 0), "yes", "no")</f>
        <v>yes</v>
      </c>
      <c r="K2017" s="81" t="str">
        <f t="shared" si="227"/>
        <v>Z:\FAIR_Device_data\Experiment_AugSep_2023\Video_captures\FAIR-D4\Camera1\2023-09-09\FAIR-D4_2023-09-09_10-42-50.mp4</v>
      </c>
    </row>
    <row r="2018" spans="1:11" ht="14.25" customHeight="1" x14ac:dyDescent="0.25">
      <c r="A2018" s="5" t="str">
        <f t="shared" si="221"/>
        <v>FAIR-D4</v>
      </c>
      <c r="B2018" s="4">
        <f t="shared" si="222"/>
        <v>45178</v>
      </c>
      <c r="C2018" s="9">
        <f t="shared" si="223"/>
        <v>0.55564814814814811</v>
      </c>
      <c r="D2018" s="9">
        <f t="shared" si="224"/>
        <v>45178.555648148147</v>
      </c>
      <c r="E2018" s="9" t="str">
        <f t="shared" si="226"/>
        <v>2023-09-09</v>
      </c>
      <c r="F2018" s="10" t="s">
        <v>3461</v>
      </c>
      <c r="G2018" s="10" t="str">
        <f t="shared" si="225"/>
        <v>FAIR-D4_2023-09-09_13-20-08</v>
      </c>
      <c r="H2018" s="10">
        <v>12.32</v>
      </c>
      <c r="I2018" s="6">
        <v>20462318</v>
      </c>
      <c r="J2018" s="6" t="str">
        <f>IF(OR(COUNTIF(Monitoring!E:E, G2018) &gt; 0, COUNTIF(Monitoring!H:H, G2018) &gt; 0), "yes", "no")</f>
        <v>yes</v>
      </c>
      <c r="K2018" s="81" t="str">
        <f t="shared" si="227"/>
        <v>Z:\FAIR_Device_data\Experiment_AugSep_2023\Video_captures\FAIR-D4\Camera1\2023-09-09\FAIR-D4_2023-09-09_13-20-08.mp4</v>
      </c>
    </row>
    <row r="2019" spans="1:11" ht="14.25" customHeight="1" x14ac:dyDescent="0.25">
      <c r="A2019" s="5" t="str">
        <f t="shared" si="221"/>
        <v>FAIR-D4</v>
      </c>
      <c r="B2019" s="4">
        <f t="shared" si="222"/>
        <v>45178</v>
      </c>
      <c r="C2019" s="9">
        <f t="shared" si="223"/>
        <v>0.64877314814814813</v>
      </c>
      <c r="D2019" s="9">
        <f t="shared" si="224"/>
        <v>45178.648773148147</v>
      </c>
      <c r="E2019" s="9" t="str">
        <f t="shared" si="226"/>
        <v>2023-09-09</v>
      </c>
      <c r="F2019" s="10" t="s">
        <v>3462</v>
      </c>
      <c r="G2019" s="10" t="str">
        <f t="shared" si="225"/>
        <v>FAIR-D4_2023-09-09_15-34-14</v>
      </c>
      <c r="H2019" s="10">
        <v>75.703000000000003</v>
      </c>
      <c r="I2019" s="6">
        <v>144834374</v>
      </c>
      <c r="J2019" s="6" t="str">
        <f>IF(OR(COUNTIF(Monitoring!E:E, G2019) &gt; 0, COUNTIF(Monitoring!H:H, G2019) &gt; 0), "yes", "no")</f>
        <v>no</v>
      </c>
      <c r="K2019" s="81" t="str">
        <f t="shared" si="227"/>
        <v>Z:\FAIR_Device_data\Experiment_AugSep_2023\Video_captures\FAIR-D4\Camera1\2023-09-09\FAIR-D4_2023-09-09_15-34-14.mp4</v>
      </c>
    </row>
    <row r="2020" spans="1:11" ht="14.25" customHeight="1" x14ac:dyDescent="0.25">
      <c r="A2020" s="5" t="str">
        <f t="shared" si="221"/>
        <v>FAIR-D4</v>
      </c>
      <c r="B2020" s="4">
        <f t="shared" si="222"/>
        <v>45178</v>
      </c>
      <c r="C2020" s="9">
        <f t="shared" si="223"/>
        <v>0.67260416666666667</v>
      </c>
      <c r="D2020" s="9">
        <f t="shared" si="224"/>
        <v>45178.67260416667</v>
      </c>
      <c r="E2020" s="9" t="str">
        <f t="shared" si="226"/>
        <v>2023-09-09</v>
      </c>
      <c r="F2020" s="10" t="s">
        <v>3463</v>
      </c>
      <c r="G2020" s="10" t="str">
        <f t="shared" si="225"/>
        <v>FAIR-D4_2023-09-09_16-08-33</v>
      </c>
      <c r="H2020" s="10">
        <v>52.357999999999997</v>
      </c>
      <c r="I2020" s="6">
        <v>90701751</v>
      </c>
      <c r="J2020" s="6" t="str">
        <f>IF(OR(COUNTIF(Monitoring!E:E, G2020) &gt; 0, COUNTIF(Monitoring!H:H, G2020) &gt; 0), "yes", "no")</f>
        <v>yes</v>
      </c>
      <c r="K2020" s="81" t="str">
        <f t="shared" si="227"/>
        <v>Z:\FAIR_Device_data\Experiment_AugSep_2023\Video_captures\FAIR-D4\Camera1\2023-09-09\FAIR-D4_2023-09-09_16-08-33.mp4</v>
      </c>
    </row>
    <row r="2021" spans="1:11" ht="14.25" customHeight="1" x14ac:dyDescent="0.25">
      <c r="A2021" s="5" t="str">
        <f t="shared" si="221"/>
        <v>FAIR-D4</v>
      </c>
      <c r="B2021" s="4">
        <f t="shared" si="222"/>
        <v>45178</v>
      </c>
      <c r="C2021" s="9">
        <f t="shared" si="223"/>
        <v>0.69177083333333333</v>
      </c>
      <c r="D2021" s="9">
        <f t="shared" si="224"/>
        <v>45178.691770833335</v>
      </c>
      <c r="E2021" s="9" t="str">
        <f t="shared" si="226"/>
        <v>2023-09-09</v>
      </c>
      <c r="F2021" s="10" t="s">
        <v>3464</v>
      </c>
      <c r="G2021" s="10" t="str">
        <f t="shared" si="225"/>
        <v>FAIR-D4_2023-09-09_16-36-09</v>
      </c>
      <c r="H2021" s="10">
        <v>11.725</v>
      </c>
      <c r="I2021" s="6">
        <v>18229658</v>
      </c>
      <c r="J2021" s="6" t="str">
        <f>IF(OR(COUNTIF(Monitoring!E:E, G2021) &gt; 0, COUNTIF(Monitoring!H:H, G2021) &gt; 0), "yes", "no")</f>
        <v>no</v>
      </c>
      <c r="K2021" s="81" t="str">
        <f t="shared" si="227"/>
        <v>Z:\FAIR_Device_data\Experiment_AugSep_2023\Video_captures\FAIR-D4\Camera1\2023-09-09\FAIR-D4_2023-09-09_16-36-09.mp4</v>
      </c>
    </row>
    <row r="2022" spans="1:11" ht="14.25" customHeight="1" x14ac:dyDescent="0.25">
      <c r="A2022" s="5" t="str">
        <f t="shared" si="221"/>
        <v>FAIR-D4</v>
      </c>
      <c r="B2022" s="4">
        <f t="shared" si="222"/>
        <v>45178</v>
      </c>
      <c r="C2022" s="9">
        <f t="shared" si="223"/>
        <v>0.73952546296296295</v>
      </c>
      <c r="D2022" s="9">
        <f t="shared" si="224"/>
        <v>45178.739525462966</v>
      </c>
      <c r="E2022" s="9" t="str">
        <f t="shared" si="226"/>
        <v>2023-09-09</v>
      </c>
      <c r="F2022" s="10" t="s">
        <v>3465</v>
      </c>
      <c r="G2022" s="10" t="str">
        <f t="shared" si="225"/>
        <v>FAIR-D4_2023-09-09_17-44-55</v>
      </c>
      <c r="H2022" s="10">
        <v>373.75299999999999</v>
      </c>
      <c r="I2022" s="6">
        <v>668688281</v>
      </c>
      <c r="J2022" s="6" t="str">
        <f>IF(OR(COUNTIF(Monitoring!E:E, G2022) &gt; 0, COUNTIF(Monitoring!H:H, G2022) &gt; 0), "yes", "no")</f>
        <v>no</v>
      </c>
      <c r="K2022" s="81" t="str">
        <f t="shared" si="227"/>
        <v>Z:\FAIR_Device_data\Experiment_AugSep_2023\Video_captures\FAIR-D4\Camera1\2023-09-09\FAIR-D4_2023-09-09_17-44-55.mp4</v>
      </c>
    </row>
    <row r="2023" spans="1:11" ht="14.25" customHeight="1" x14ac:dyDescent="0.25">
      <c r="A2023" s="5" t="str">
        <f t="shared" si="221"/>
        <v>FAIR-D4</v>
      </c>
      <c r="B2023" s="4">
        <f t="shared" si="222"/>
        <v>45179</v>
      </c>
      <c r="C2023" s="9">
        <f t="shared" si="223"/>
        <v>0.45674768518518516</v>
      </c>
      <c r="D2023" s="9">
        <f t="shared" si="224"/>
        <v>45179.456747685188</v>
      </c>
      <c r="E2023" s="9" t="str">
        <f t="shared" si="226"/>
        <v>2023-09-10</v>
      </c>
      <c r="F2023" s="10" t="s">
        <v>3466</v>
      </c>
      <c r="G2023" s="10" t="str">
        <f t="shared" si="225"/>
        <v>FAIR-D4_2023-09-10_10-57-43</v>
      </c>
      <c r="H2023" s="10">
        <v>17.065999999999999</v>
      </c>
      <c r="I2023" s="6">
        <v>29625710</v>
      </c>
      <c r="J2023" s="6" t="str">
        <f>IF(OR(COUNTIF(Monitoring!E:E, G2023) &gt; 0, COUNTIF(Monitoring!H:H, G2023) &gt; 0), "yes", "no")</f>
        <v>no</v>
      </c>
      <c r="K2023" s="81" t="str">
        <f t="shared" si="227"/>
        <v>Z:\FAIR_Device_data\Experiment_AugSep_2023\Video_captures\FAIR-D4\Camera1\2023-09-10\FAIR-D4_2023-09-10_10-57-43.mp4</v>
      </c>
    </row>
    <row r="2024" spans="1:11" ht="14.25" customHeight="1" x14ac:dyDescent="0.25">
      <c r="A2024" s="5" t="str">
        <f t="shared" si="221"/>
        <v>FAIR-D4</v>
      </c>
      <c r="B2024" s="4">
        <f t="shared" si="222"/>
        <v>45179</v>
      </c>
      <c r="C2024" s="9">
        <f t="shared" si="223"/>
        <v>0.46133101851851854</v>
      </c>
      <c r="D2024" s="9">
        <f t="shared" si="224"/>
        <v>45179.461331018516</v>
      </c>
      <c r="E2024" s="9" t="str">
        <f t="shared" si="226"/>
        <v>2023-09-10</v>
      </c>
      <c r="F2024" s="10" t="s">
        <v>3467</v>
      </c>
      <c r="G2024" s="10" t="str">
        <f t="shared" si="225"/>
        <v>FAIR-D4_2023-09-10_11-04-19</v>
      </c>
      <c r="H2024" s="10">
        <v>31.459</v>
      </c>
      <c r="I2024" s="6">
        <v>54678790</v>
      </c>
      <c r="J2024" s="6" t="str">
        <f>IF(OR(COUNTIF(Monitoring!E:E, G2024) &gt; 0, COUNTIF(Monitoring!H:H, G2024) &gt; 0), "yes", "no")</f>
        <v>yes</v>
      </c>
      <c r="K2024" s="81" t="str">
        <f t="shared" si="227"/>
        <v>Z:\FAIR_Device_data\Experiment_AugSep_2023\Video_captures\FAIR-D4\Camera1\2023-09-10\FAIR-D4_2023-09-10_11-04-19.mp4</v>
      </c>
    </row>
    <row r="2025" spans="1:11" ht="14.25" customHeight="1" x14ac:dyDescent="0.25">
      <c r="A2025" s="5" t="str">
        <f t="shared" si="221"/>
        <v>FAIR-D4</v>
      </c>
      <c r="B2025" s="4">
        <f t="shared" si="222"/>
        <v>45179</v>
      </c>
      <c r="C2025" s="9">
        <f t="shared" si="223"/>
        <v>0.4908912037037037</v>
      </c>
      <c r="D2025" s="9">
        <f t="shared" si="224"/>
        <v>45179.490891203706</v>
      </c>
      <c r="E2025" s="9" t="str">
        <f t="shared" si="226"/>
        <v>2023-09-10</v>
      </c>
      <c r="F2025" s="10" t="s">
        <v>3468</v>
      </c>
      <c r="G2025" s="10" t="str">
        <f t="shared" si="225"/>
        <v>FAIR-D4_2023-09-10_11-46-53</v>
      </c>
      <c r="H2025" s="10">
        <v>11.52</v>
      </c>
      <c r="I2025" s="6">
        <v>19067926</v>
      </c>
      <c r="J2025" s="6" t="str">
        <f>IF(OR(COUNTIF(Monitoring!E:E, G2025) &gt; 0, COUNTIF(Monitoring!H:H, G2025) &gt; 0), "yes", "no")</f>
        <v>no</v>
      </c>
      <c r="K2025" s="81" t="str">
        <f t="shared" si="227"/>
        <v>Z:\FAIR_Device_data\Experiment_AugSep_2023\Video_captures\FAIR-D4\Camera1\2023-09-10\FAIR-D4_2023-09-10_11-46-53.mp4</v>
      </c>
    </row>
    <row r="2026" spans="1:11" ht="14.25" customHeight="1" x14ac:dyDescent="0.25">
      <c r="A2026" s="5" t="str">
        <f t="shared" si="221"/>
        <v>FAIR-D4</v>
      </c>
      <c r="B2026" s="4">
        <f t="shared" si="222"/>
        <v>45179</v>
      </c>
      <c r="C2026" s="9">
        <f t="shared" si="223"/>
        <v>0.49465277777777777</v>
      </c>
      <c r="D2026" s="9">
        <f t="shared" si="224"/>
        <v>45179.494652777779</v>
      </c>
      <c r="E2026" s="9" t="str">
        <f t="shared" si="226"/>
        <v>2023-09-10</v>
      </c>
      <c r="F2026" s="10" t="s">
        <v>3469</v>
      </c>
      <c r="G2026" s="10" t="str">
        <f t="shared" si="225"/>
        <v>FAIR-D4_2023-09-10_11-52-18</v>
      </c>
      <c r="H2026" s="10">
        <v>11.831</v>
      </c>
      <c r="I2026" s="6">
        <v>20110059</v>
      </c>
      <c r="J2026" s="6" t="str">
        <f>IF(OR(COUNTIF(Monitoring!E:E, G2026) &gt; 0, COUNTIF(Monitoring!H:H, G2026) &gt; 0), "yes", "no")</f>
        <v>yes</v>
      </c>
      <c r="K2026" s="81" t="str">
        <f t="shared" si="227"/>
        <v>Z:\FAIR_Device_data\Experiment_AugSep_2023\Video_captures\FAIR-D4\Camera1\2023-09-10\FAIR-D4_2023-09-10_11-52-18.mp4</v>
      </c>
    </row>
    <row r="2027" spans="1:11" ht="14.25" customHeight="1" x14ac:dyDescent="0.25">
      <c r="A2027" s="5" t="str">
        <f t="shared" si="221"/>
        <v>FAIR-D4</v>
      </c>
      <c r="B2027" s="4">
        <f t="shared" si="222"/>
        <v>45179</v>
      </c>
      <c r="C2027" s="9">
        <f t="shared" si="223"/>
        <v>0.56542824074074072</v>
      </c>
      <c r="D2027" s="9">
        <f t="shared" si="224"/>
        <v>45179.565428240741</v>
      </c>
      <c r="E2027" s="9" t="str">
        <f t="shared" si="226"/>
        <v>2023-09-10</v>
      </c>
      <c r="F2027" s="10" t="s">
        <v>3470</v>
      </c>
      <c r="G2027" s="10" t="str">
        <f t="shared" si="225"/>
        <v>FAIR-D4_2023-09-10_13-34-13</v>
      </c>
      <c r="H2027" s="10">
        <v>10.750999999999999</v>
      </c>
      <c r="I2027" s="6">
        <v>17564203</v>
      </c>
      <c r="J2027" s="6" t="str">
        <f>IF(OR(COUNTIF(Monitoring!E:E, G2027) &gt; 0, COUNTIF(Monitoring!H:H, G2027) &gt; 0), "yes", "no")</f>
        <v>no</v>
      </c>
      <c r="K2027" s="81" t="str">
        <f t="shared" si="227"/>
        <v>Z:\FAIR_Device_data\Experiment_AugSep_2023\Video_captures\FAIR-D4\Camera1\2023-09-10\FAIR-D4_2023-09-10_13-34-13.mp4</v>
      </c>
    </row>
    <row r="2028" spans="1:11" ht="14.25" customHeight="1" x14ac:dyDescent="0.25">
      <c r="A2028" s="5" t="str">
        <f t="shared" si="221"/>
        <v>FAIR-D4</v>
      </c>
      <c r="B2028" s="4">
        <f t="shared" si="222"/>
        <v>45179</v>
      </c>
      <c r="C2028" s="9">
        <f t="shared" si="223"/>
        <v>0.56694444444444447</v>
      </c>
      <c r="D2028" s="9">
        <f t="shared" si="224"/>
        <v>45179.566944444443</v>
      </c>
      <c r="E2028" s="9" t="str">
        <f t="shared" si="226"/>
        <v>2023-09-10</v>
      </c>
      <c r="F2028" s="10" t="s">
        <v>3471</v>
      </c>
      <c r="G2028" s="10" t="str">
        <f t="shared" si="225"/>
        <v>FAIR-D4_2023-09-10_13-36-24</v>
      </c>
      <c r="H2028" s="10">
        <v>175.56800000000001</v>
      </c>
      <c r="I2028" s="6">
        <v>308774786</v>
      </c>
      <c r="J2028" s="6" t="str">
        <f>IF(OR(COUNTIF(Monitoring!E:E, G2028) &gt; 0, COUNTIF(Monitoring!H:H, G2028) &gt; 0), "yes", "no")</f>
        <v>yes</v>
      </c>
      <c r="K2028" s="81" t="str">
        <f t="shared" si="227"/>
        <v>Z:\FAIR_Device_data\Experiment_AugSep_2023\Video_captures\FAIR-D4\Camera1\2023-09-10\FAIR-D4_2023-09-10_13-36-24.mp4</v>
      </c>
    </row>
    <row r="2029" spans="1:11" ht="14.25" customHeight="1" x14ac:dyDescent="0.25">
      <c r="A2029" s="5" t="str">
        <f t="shared" si="221"/>
        <v>FAIR-D4</v>
      </c>
      <c r="B2029" s="4">
        <f t="shared" si="222"/>
        <v>45179</v>
      </c>
      <c r="C2029" s="9">
        <f t="shared" si="223"/>
        <v>0.66144675925925922</v>
      </c>
      <c r="D2029" s="9">
        <f t="shared" si="224"/>
        <v>45179.661446759259</v>
      </c>
      <c r="E2029" s="9" t="str">
        <f t="shared" si="226"/>
        <v>2023-09-10</v>
      </c>
      <c r="F2029" s="10" t="s">
        <v>3472</v>
      </c>
      <c r="G2029" s="10" t="str">
        <f t="shared" si="225"/>
        <v>FAIR-D4_2023-09-10_15-52-29</v>
      </c>
      <c r="H2029" s="10">
        <v>10.823</v>
      </c>
      <c r="I2029" s="6">
        <v>17431301</v>
      </c>
      <c r="J2029" s="6" t="str">
        <f>IF(OR(COUNTIF(Monitoring!E:E, G2029) &gt; 0, COUNTIF(Monitoring!H:H, G2029) &gt; 0), "yes", "no")</f>
        <v>no</v>
      </c>
      <c r="K2029" s="81" t="str">
        <f t="shared" si="227"/>
        <v>Z:\FAIR_Device_data\Experiment_AugSep_2023\Video_captures\FAIR-D4\Camera1\2023-09-10\FAIR-D4_2023-09-10_15-52-29.mp4</v>
      </c>
    </row>
    <row r="2030" spans="1:11" ht="14.25" customHeight="1" x14ac:dyDescent="0.25">
      <c r="A2030" s="5" t="str">
        <f t="shared" si="221"/>
        <v>FAIR-D4</v>
      </c>
      <c r="B2030" s="4">
        <f t="shared" si="222"/>
        <v>45179</v>
      </c>
      <c r="C2030" s="9">
        <f t="shared" si="223"/>
        <v>0.67571759259259256</v>
      </c>
      <c r="D2030" s="9">
        <f t="shared" si="224"/>
        <v>45179.675717592596</v>
      </c>
      <c r="E2030" s="9" t="str">
        <f t="shared" si="226"/>
        <v>2023-09-10</v>
      </c>
      <c r="F2030" s="10" t="s">
        <v>3473</v>
      </c>
      <c r="G2030" s="10" t="str">
        <f t="shared" si="225"/>
        <v>FAIR-D4_2023-09-10_16-13-02</v>
      </c>
      <c r="H2030" s="10">
        <v>10.965</v>
      </c>
      <c r="I2030" s="6">
        <v>17733179</v>
      </c>
      <c r="J2030" s="6" t="str">
        <f>IF(OR(COUNTIF(Monitoring!E:E, G2030) &gt; 0, COUNTIF(Monitoring!H:H, G2030) &gt; 0), "yes", "no")</f>
        <v>no</v>
      </c>
      <c r="K2030" s="81" t="str">
        <f t="shared" si="227"/>
        <v>Z:\FAIR_Device_data\Experiment_AugSep_2023\Video_captures\FAIR-D4\Camera1\2023-09-10\FAIR-D4_2023-09-10_16-13-02.mp4</v>
      </c>
    </row>
    <row r="2031" spans="1:11" ht="14.25" customHeight="1" x14ac:dyDescent="0.25">
      <c r="A2031" s="5" t="str">
        <f t="shared" si="221"/>
        <v>FAIR-D4</v>
      </c>
      <c r="B2031" s="4">
        <f t="shared" si="222"/>
        <v>45179</v>
      </c>
      <c r="C2031" s="9">
        <f t="shared" si="223"/>
        <v>0.72526620370370365</v>
      </c>
      <c r="D2031" s="9">
        <f t="shared" si="224"/>
        <v>45179.725266203706</v>
      </c>
      <c r="E2031" s="9" t="str">
        <f t="shared" si="226"/>
        <v>2023-09-10</v>
      </c>
      <c r="F2031" s="10" t="s">
        <v>3474</v>
      </c>
      <c r="G2031" s="10" t="str">
        <f t="shared" si="225"/>
        <v>FAIR-D4_2023-09-10_17-24-23</v>
      </c>
      <c r="H2031" s="10">
        <v>75.531000000000006</v>
      </c>
      <c r="I2031" s="6">
        <v>135810386</v>
      </c>
      <c r="J2031" s="6" t="str">
        <f>IF(OR(COUNTIF(Monitoring!E:E, G2031) &gt; 0, COUNTIF(Monitoring!H:H, G2031) &gt; 0), "yes", "no")</f>
        <v>yes</v>
      </c>
      <c r="K2031" s="81" t="str">
        <f t="shared" si="227"/>
        <v>Z:\FAIR_Device_data\Experiment_AugSep_2023\Video_captures\FAIR-D4\Camera1\2023-09-10\FAIR-D4_2023-09-10_17-24-23.mp4</v>
      </c>
    </row>
    <row r="2032" spans="1:11" ht="14.25" customHeight="1" x14ac:dyDescent="0.25">
      <c r="A2032" s="5" t="str">
        <f t="shared" si="221"/>
        <v>FAIR-D4</v>
      </c>
      <c r="B2032" s="4">
        <f t="shared" si="222"/>
        <v>45179</v>
      </c>
      <c r="C2032" s="9">
        <f t="shared" si="223"/>
        <v>0.73203703703703704</v>
      </c>
      <c r="D2032" s="9">
        <f t="shared" si="224"/>
        <v>45179.732037037036</v>
      </c>
      <c r="E2032" s="9" t="str">
        <f t="shared" si="226"/>
        <v>2023-09-10</v>
      </c>
      <c r="F2032" s="10" t="s">
        <v>3475</v>
      </c>
      <c r="G2032" s="10" t="str">
        <f t="shared" si="225"/>
        <v>FAIR-D4_2023-09-10_17-34-08</v>
      </c>
      <c r="H2032" s="10">
        <v>298.95699999999999</v>
      </c>
      <c r="I2032" s="6">
        <v>563726597</v>
      </c>
      <c r="J2032" s="6" t="str">
        <f>IF(OR(COUNTIF(Monitoring!E:E, G2032) &gt; 0, COUNTIF(Monitoring!H:H, G2032) &gt; 0), "yes", "no")</f>
        <v>yes</v>
      </c>
      <c r="K2032" s="81" t="str">
        <f t="shared" si="227"/>
        <v>Z:\FAIR_Device_data\Experiment_AugSep_2023\Video_captures\FAIR-D4\Camera1\2023-09-10\FAIR-D4_2023-09-10_17-34-08.mp4</v>
      </c>
    </row>
    <row r="2033" spans="1:11" ht="14.25" customHeight="1" x14ac:dyDescent="0.25">
      <c r="A2033" s="5" t="str">
        <f t="shared" si="221"/>
        <v>FAIR-D4</v>
      </c>
      <c r="B2033" s="4">
        <f t="shared" si="222"/>
        <v>45179</v>
      </c>
      <c r="C2033" s="9">
        <f t="shared" si="223"/>
        <v>0.74373842592592587</v>
      </c>
      <c r="D2033" s="9">
        <f t="shared" si="224"/>
        <v>45179.743738425925</v>
      </c>
      <c r="E2033" s="9" t="str">
        <f t="shared" si="226"/>
        <v>2023-09-10</v>
      </c>
      <c r="F2033" s="10" t="s">
        <v>3476</v>
      </c>
      <c r="G2033" s="10" t="str">
        <f t="shared" si="225"/>
        <v>FAIR-D4_2023-09-10_17-50-59</v>
      </c>
      <c r="H2033" s="10">
        <v>11.747999999999999</v>
      </c>
      <c r="I2033" s="6">
        <v>19726532</v>
      </c>
      <c r="J2033" s="6" t="str">
        <f>IF(OR(COUNTIF(Monitoring!E:E, G2033) &gt; 0, COUNTIF(Monitoring!H:H, G2033) &gt; 0), "yes", "no")</f>
        <v>yes</v>
      </c>
      <c r="K2033" s="81" t="str">
        <f t="shared" si="227"/>
        <v>Z:\FAIR_Device_data\Experiment_AugSep_2023\Video_captures\FAIR-D4\Camera1\2023-09-10\FAIR-D4_2023-09-10_17-50-59.mp4</v>
      </c>
    </row>
    <row r="2034" spans="1:11" ht="14.25" customHeight="1" x14ac:dyDescent="0.25">
      <c r="A2034" s="5" t="str">
        <f t="shared" si="221"/>
        <v>FAIR-D4</v>
      </c>
      <c r="B2034" s="4">
        <f t="shared" si="222"/>
        <v>45179</v>
      </c>
      <c r="C2034" s="9">
        <f t="shared" si="223"/>
        <v>0.74730324074074073</v>
      </c>
      <c r="D2034" s="9">
        <f t="shared" si="224"/>
        <v>45179.747303240743</v>
      </c>
      <c r="E2034" s="9" t="str">
        <f t="shared" si="226"/>
        <v>2023-09-10</v>
      </c>
      <c r="F2034" s="10" t="s">
        <v>3477</v>
      </c>
      <c r="G2034" s="10" t="str">
        <f t="shared" si="225"/>
        <v>FAIR-D4_2023-09-10_17-56-07</v>
      </c>
      <c r="H2034" s="10">
        <v>11.069000000000001</v>
      </c>
      <c r="I2034" s="6">
        <v>18200512</v>
      </c>
      <c r="J2034" s="6" t="str">
        <f>IF(OR(COUNTIF(Monitoring!E:E, G2034) &gt; 0, COUNTIF(Monitoring!H:H, G2034) &gt; 0), "yes", "no")</f>
        <v>no</v>
      </c>
      <c r="K2034" s="81" t="str">
        <f t="shared" si="227"/>
        <v>Z:\FAIR_Device_data\Experiment_AugSep_2023\Video_captures\FAIR-D4\Camera1\2023-09-10\FAIR-D4_2023-09-10_17-56-07.mp4</v>
      </c>
    </row>
    <row r="2035" spans="1:11" ht="14.25" customHeight="1" x14ac:dyDescent="0.25">
      <c r="A2035" s="5" t="str">
        <f t="shared" si="221"/>
        <v>FAIR-D4</v>
      </c>
      <c r="B2035" s="4">
        <f t="shared" si="222"/>
        <v>45180</v>
      </c>
      <c r="C2035" s="9">
        <f t="shared" si="223"/>
        <v>0.41931712962962964</v>
      </c>
      <c r="D2035" s="9">
        <f t="shared" si="224"/>
        <v>45180.419317129628</v>
      </c>
      <c r="E2035" s="9" t="str">
        <f t="shared" si="226"/>
        <v>2023-09-11</v>
      </c>
      <c r="F2035" s="10" t="s">
        <v>3478</v>
      </c>
      <c r="G2035" s="10" t="str">
        <f t="shared" si="225"/>
        <v>FAIR-D4_2023-09-11_10-03-49</v>
      </c>
      <c r="H2035" s="10">
        <v>10.907999999999999</v>
      </c>
      <c r="I2035" s="6">
        <v>17595451</v>
      </c>
      <c r="J2035" s="6" t="str">
        <f>IF(OR(COUNTIF(Monitoring!E:E, G2035) &gt; 0, COUNTIF(Monitoring!H:H, G2035) &gt; 0), "yes", "no")</f>
        <v>no</v>
      </c>
      <c r="K2035" s="81" t="str">
        <f t="shared" si="227"/>
        <v>Z:\FAIR_Device_data\Experiment_AugSep_2023\Video_captures\FAIR-D4\Camera1\2023-09-11\FAIR-D4_2023-09-11_10-03-49.mp4</v>
      </c>
    </row>
    <row r="2036" spans="1:11" ht="14.25" customHeight="1" x14ac:dyDescent="0.25">
      <c r="A2036" s="5" t="str">
        <f t="shared" si="221"/>
        <v>FAIR-D4</v>
      </c>
      <c r="B2036" s="4">
        <f t="shared" si="222"/>
        <v>45180</v>
      </c>
      <c r="C2036" s="9">
        <f t="shared" si="223"/>
        <v>0.41988425925925926</v>
      </c>
      <c r="D2036" s="9">
        <f t="shared" si="224"/>
        <v>45180.41988425926</v>
      </c>
      <c r="E2036" s="9" t="str">
        <f t="shared" si="226"/>
        <v>2023-09-11</v>
      </c>
      <c r="F2036" s="10" t="s">
        <v>3479</v>
      </c>
      <c r="G2036" s="10" t="str">
        <f t="shared" si="225"/>
        <v>FAIR-D4_2023-09-11_10-04-38</v>
      </c>
      <c r="H2036" s="10">
        <v>28.295999999999999</v>
      </c>
      <c r="I2036" s="6">
        <v>48730227</v>
      </c>
      <c r="J2036" s="6" t="str">
        <f>IF(OR(COUNTIF(Monitoring!E:E, G2036) &gt; 0, COUNTIF(Monitoring!H:H, G2036) &gt; 0), "yes", "no")</f>
        <v>no</v>
      </c>
      <c r="K2036" s="81" t="str">
        <f t="shared" si="227"/>
        <v>Z:\FAIR_Device_data\Experiment_AugSep_2023\Video_captures\FAIR-D4\Camera1\2023-09-11\FAIR-D4_2023-09-11_10-04-38.mp4</v>
      </c>
    </row>
    <row r="2037" spans="1:11" ht="14.25" customHeight="1" x14ac:dyDescent="0.25">
      <c r="A2037" s="5" t="str">
        <f t="shared" si="221"/>
        <v>FAIR-D4</v>
      </c>
      <c r="B2037" s="4">
        <f t="shared" si="222"/>
        <v>45180</v>
      </c>
      <c r="C2037" s="9">
        <f t="shared" si="223"/>
        <v>0.42784722222222221</v>
      </c>
      <c r="D2037" s="9">
        <f t="shared" si="224"/>
        <v>45180.427847222221</v>
      </c>
      <c r="E2037" s="9" t="str">
        <f t="shared" si="226"/>
        <v>2023-09-11</v>
      </c>
      <c r="F2037" s="10" t="s">
        <v>3480</v>
      </c>
      <c r="G2037" s="10" t="str">
        <f t="shared" si="225"/>
        <v>FAIR-D4_2023-09-11_10-16-06</v>
      </c>
      <c r="H2037" s="10">
        <v>10.741</v>
      </c>
      <c r="I2037" s="6">
        <v>17758636</v>
      </c>
      <c r="J2037" s="6" t="str">
        <f>IF(OR(COUNTIF(Monitoring!E:E, G2037) &gt; 0, COUNTIF(Monitoring!H:H, G2037) &gt; 0), "yes", "no")</f>
        <v>no</v>
      </c>
      <c r="K2037" s="81" t="str">
        <f t="shared" si="227"/>
        <v>Z:\FAIR_Device_data\Experiment_AugSep_2023\Video_captures\FAIR-D4\Camera1\2023-09-11\FAIR-D4_2023-09-11_10-16-06.mp4</v>
      </c>
    </row>
    <row r="2038" spans="1:11" ht="14.25" customHeight="1" x14ac:dyDescent="0.25">
      <c r="A2038" s="5" t="str">
        <f t="shared" si="221"/>
        <v>FAIR-D4</v>
      </c>
      <c r="B2038" s="4">
        <f t="shared" si="222"/>
        <v>45180</v>
      </c>
      <c r="C2038" s="9">
        <f t="shared" si="223"/>
        <v>0.44952546296296297</v>
      </c>
      <c r="D2038" s="9">
        <f t="shared" si="224"/>
        <v>45180.449525462966</v>
      </c>
      <c r="E2038" s="9" t="str">
        <f t="shared" si="226"/>
        <v>2023-09-11</v>
      </c>
      <c r="F2038" s="10" t="s">
        <v>3481</v>
      </c>
      <c r="G2038" s="10" t="str">
        <f t="shared" si="225"/>
        <v>FAIR-D4_2023-09-11_10-47-19</v>
      </c>
      <c r="H2038" s="10">
        <v>21.977</v>
      </c>
      <c r="I2038" s="6">
        <v>37149978</v>
      </c>
      <c r="J2038" s="6" t="str">
        <f>IF(OR(COUNTIF(Monitoring!E:E, G2038) &gt; 0, COUNTIF(Monitoring!H:H, G2038) &gt; 0), "yes", "no")</f>
        <v>no</v>
      </c>
      <c r="K2038" s="81" t="str">
        <f t="shared" si="227"/>
        <v>Z:\FAIR_Device_data\Experiment_AugSep_2023\Video_captures\FAIR-D4\Camera1\2023-09-11\FAIR-D4_2023-09-11_10-47-19.mp4</v>
      </c>
    </row>
    <row r="2039" spans="1:11" ht="14.25" customHeight="1" x14ac:dyDescent="0.25">
      <c r="A2039" s="5" t="str">
        <f t="shared" si="221"/>
        <v>FAIR-D4</v>
      </c>
      <c r="B2039" s="4">
        <f t="shared" si="222"/>
        <v>45180</v>
      </c>
      <c r="C2039" s="9">
        <f t="shared" si="223"/>
        <v>0.46457175925925925</v>
      </c>
      <c r="D2039" s="9">
        <f t="shared" si="224"/>
        <v>45180.464571759258</v>
      </c>
      <c r="E2039" s="9" t="str">
        <f t="shared" si="226"/>
        <v>2023-09-11</v>
      </c>
      <c r="F2039" s="10" t="s">
        <v>3482</v>
      </c>
      <c r="G2039" s="10" t="str">
        <f t="shared" si="225"/>
        <v>FAIR-D4_2023-09-11_11-08-59</v>
      </c>
      <c r="H2039" s="10">
        <v>14.221</v>
      </c>
      <c r="I2039" s="6">
        <v>24561867</v>
      </c>
      <c r="J2039" s="6" t="str">
        <f>IF(OR(COUNTIF(Monitoring!E:E, G2039) &gt; 0, COUNTIF(Monitoring!H:H, G2039) &gt; 0), "yes", "no")</f>
        <v>yes</v>
      </c>
      <c r="K2039" s="81" t="str">
        <f t="shared" si="227"/>
        <v>Z:\FAIR_Device_data\Experiment_AugSep_2023\Video_captures\FAIR-D4\Camera1\2023-09-11\FAIR-D4_2023-09-11_11-08-59.mp4</v>
      </c>
    </row>
    <row r="2040" spans="1:11" ht="14.25" customHeight="1" x14ac:dyDescent="0.25">
      <c r="A2040" s="5" t="str">
        <f t="shared" si="221"/>
        <v>FAIR-D4</v>
      </c>
      <c r="B2040" s="4">
        <f t="shared" si="222"/>
        <v>45180</v>
      </c>
      <c r="C2040" s="9">
        <f t="shared" si="223"/>
        <v>0.47881944444444446</v>
      </c>
      <c r="D2040" s="9">
        <f t="shared" si="224"/>
        <v>45180.478819444441</v>
      </c>
      <c r="E2040" s="9" t="str">
        <f t="shared" si="226"/>
        <v>2023-09-11</v>
      </c>
      <c r="F2040" s="10" t="s">
        <v>3483</v>
      </c>
      <c r="G2040" s="10" t="str">
        <f t="shared" si="225"/>
        <v>FAIR-D4_2023-09-11_11-29-30</v>
      </c>
      <c r="H2040" s="10">
        <v>11.071</v>
      </c>
      <c r="I2040" s="6">
        <v>18224483</v>
      </c>
      <c r="J2040" s="6" t="str">
        <f>IF(OR(COUNTIF(Monitoring!E:E, G2040) &gt; 0, COUNTIF(Monitoring!H:H, G2040) &gt; 0), "yes", "no")</f>
        <v>no</v>
      </c>
      <c r="K2040" s="81" t="str">
        <f t="shared" si="227"/>
        <v>Z:\FAIR_Device_data\Experiment_AugSep_2023\Video_captures\FAIR-D4\Camera1\2023-09-11\FAIR-D4_2023-09-11_11-29-30.mp4</v>
      </c>
    </row>
    <row r="2041" spans="1:11" ht="14.25" customHeight="1" x14ac:dyDescent="0.25">
      <c r="A2041" s="5" t="str">
        <f t="shared" si="221"/>
        <v>FAIR-D4</v>
      </c>
      <c r="B2041" s="4">
        <f t="shared" si="222"/>
        <v>45180</v>
      </c>
      <c r="C2041" s="9">
        <f t="shared" si="223"/>
        <v>0.4806597222222222</v>
      </c>
      <c r="D2041" s="9">
        <f t="shared" si="224"/>
        <v>45180.48065972222</v>
      </c>
      <c r="E2041" s="9" t="str">
        <f t="shared" si="226"/>
        <v>2023-09-11</v>
      </c>
      <c r="F2041" s="10" t="s">
        <v>3484</v>
      </c>
      <c r="G2041" s="10" t="str">
        <f t="shared" si="225"/>
        <v>FAIR-D4_2023-09-11_11-32-09</v>
      </c>
      <c r="H2041" s="10">
        <v>16.420999999999999</v>
      </c>
      <c r="I2041" s="6">
        <v>28827821</v>
      </c>
      <c r="J2041" s="6" t="str">
        <f>IF(OR(COUNTIF(Monitoring!E:E, G2041) &gt; 0, COUNTIF(Monitoring!H:H, G2041) &gt; 0), "yes", "no")</f>
        <v>no</v>
      </c>
      <c r="K2041" s="81" t="str">
        <f t="shared" si="227"/>
        <v>Z:\FAIR_Device_data\Experiment_AugSep_2023\Video_captures\FAIR-D4\Camera1\2023-09-11\FAIR-D4_2023-09-11_11-32-09.mp4</v>
      </c>
    </row>
    <row r="2042" spans="1:11" ht="14.25" customHeight="1" x14ac:dyDescent="0.25">
      <c r="A2042" s="5" t="str">
        <f t="shared" si="221"/>
        <v>FAIR-D4</v>
      </c>
      <c r="B2042" s="4">
        <f t="shared" si="222"/>
        <v>45180</v>
      </c>
      <c r="C2042" s="9">
        <f t="shared" si="223"/>
        <v>0.50185185185185188</v>
      </c>
      <c r="D2042" s="9">
        <f t="shared" si="224"/>
        <v>45180.501851851855</v>
      </c>
      <c r="E2042" s="9" t="str">
        <f t="shared" si="226"/>
        <v>2023-09-11</v>
      </c>
      <c r="F2042" s="10" t="s">
        <v>3485</v>
      </c>
      <c r="G2042" s="10" t="str">
        <f t="shared" si="225"/>
        <v>FAIR-D4_2023-09-11_12-02-40</v>
      </c>
      <c r="H2042" s="10">
        <v>12.553000000000001</v>
      </c>
      <c r="I2042" s="6">
        <v>21215473</v>
      </c>
      <c r="J2042" s="6" t="str">
        <f>IF(OR(COUNTIF(Monitoring!E:E, G2042) &gt; 0, COUNTIF(Monitoring!H:H, G2042) &gt; 0), "yes", "no")</f>
        <v>no</v>
      </c>
      <c r="K2042" s="81" t="str">
        <f t="shared" si="227"/>
        <v>Z:\FAIR_Device_data\Experiment_AugSep_2023\Video_captures\FAIR-D4\Camera1\2023-09-11\FAIR-D4_2023-09-11_12-02-40.mp4</v>
      </c>
    </row>
    <row r="2043" spans="1:11" ht="14.25" customHeight="1" x14ac:dyDescent="0.25">
      <c r="A2043" s="5" t="str">
        <f t="shared" si="221"/>
        <v>FAIR-D4</v>
      </c>
      <c r="B2043" s="4">
        <f t="shared" si="222"/>
        <v>45180</v>
      </c>
      <c r="C2043" s="9">
        <f t="shared" si="223"/>
        <v>0.52974537037037039</v>
      </c>
      <c r="D2043" s="9">
        <f t="shared" si="224"/>
        <v>45180.529745370368</v>
      </c>
      <c r="E2043" s="9" t="str">
        <f t="shared" si="226"/>
        <v>2023-09-11</v>
      </c>
      <c r="F2043" s="10" t="s">
        <v>3486</v>
      </c>
      <c r="G2043" s="10" t="str">
        <f t="shared" si="225"/>
        <v>FAIR-D4_2023-09-11_12-42-50</v>
      </c>
      <c r="H2043" s="10">
        <v>13.18</v>
      </c>
      <c r="I2043" s="6">
        <v>22196454</v>
      </c>
      <c r="J2043" s="6" t="str">
        <f>IF(OR(COUNTIF(Monitoring!E:E, G2043) &gt; 0, COUNTIF(Monitoring!H:H, G2043) &gt; 0), "yes", "no")</f>
        <v>no</v>
      </c>
      <c r="K2043" s="81" t="str">
        <f t="shared" si="227"/>
        <v>Z:\FAIR_Device_data\Experiment_AugSep_2023\Video_captures\FAIR-D4\Camera1\2023-09-11\FAIR-D4_2023-09-11_12-42-50.mp4</v>
      </c>
    </row>
    <row r="2044" spans="1:11" ht="14.25" customHeight="1" x14ac:dyDescent="0.25">
      <c r="A2044" s="5" t="str">
        <f t="shared" si="221"/>
        <v>FAIR-D4</v>
      </c>
      <c r="B2044" s="4">
        <f t="shared" si="222"/>
        <v>45180</v>
      </c>
      <c r="C2044" s="9">
        <f t="shared" si="223"/>
        <v>0.64785879629629628</v>
      </c>
      <c r="D2044" s="9">
        <f t="shared" si="224"/>
        <v>45180.647858796299</v>
      </c>
      <c r="E2044" s="9" t="str">
        <f t="shared" si="226"/>
        <v>2023-09-11</v>
      </c>
      <c r="F2044" s="10" t="s">
        <v>3487</v>
      </c>
      <c r="G2044" s="10" t="str">
        <f t="shared" si="225"/>
        <v>FAIR-D4_2023-09-11_15-32-55</v>
      </c>
      <c r="H2044" s="10">
        <v>15.994999999999999</v>
      </c>
      <c r="I2044" s="6">
        <v>28581687</v>
      </c>
      <c r="J2044" s="6" t="str">
        <f>IF(OR(COUNTIF(Monitoring!E:E, G2044) &gt; 0, COUNTIF(Monitoring!H:H, G2044) &gt; 0), "yes", "no")</f>
        <v>no</v>
      </c>
      <c r="K2044" s="81" t="str">
        <f t="shared" si="227"/>
        <v>Z:\FAIR_Device_data\Experiment_AugSep_2023\Video_captures\FAIR-D4\Camera1\2023-09-11\FAIR-D4_2023-09-11_15-32-55.mp4</v>
      </c>
    </row>
    <row r="2045" spans="1:11" ht="14.25" customHeight="1" x14ac:dyDescent="0.25">
      <c r="A2045" s="5" t="str">
        <f t="shared" si="221"/>
        <v>FAIR-D4</v>
      </c>
      <c r="B2045" s="4">
        <f t="shared" si="222"/>
        <v>45180</v>
      </c>
      <c r="C2045" s="9">
        <f t="shared" si="223"/>
        <v>0.71682870370370366</v>
      </c>
      <c r="D2045" s="9">
        <f t="shared" si="224"/>
        <v>45180.716828703706</v>
      </c>
      <c r="E2045" s="9" t="str">
        <f t="shared" si="226"/>
        <v>2023-09-11</v>
      </c>
      <c r="F2045" s="10" t="s">
        <v>3488</v>
      </c>
      <c r="G2045" s="10" t="str">
        <f t="shared" si="225"/>
        <v>FAIR-D4_2023-09-11_17-12-14</v>
      </c>
      <c r="H2045" s="10">
        <v>35.606000000000002</v>
      </c>
      <c r="I2045" s="6">
        <v>65752629</v>
      </c>
      <c r="J2045" s="6" t="str">
        <f>IF(OR(COUNTIF(Monitoring!E:E, G2045) &gt; 0, COUNTIF(Monitoring!H:H, G2045) &gt; 0), "yes", "no")</f>
        <v>no</v>
      </c>
      <c r="K2045" s="81" t="str">
        <f t="shared" si="227"/>
        <v>Z:\FAIR_Device_data\Experiment_AugSep_2023\Video_captures\FAIR-D4\Camera1\2023-09-11\FAIR-D4_2023-09-11_17-12-14.mp4</v>
      </c>
    </row>
    <row r="2046" spans="1:11" ht="14.25" customHeight="1" x14ac:dyDescent="0.25">
      <c r="A2046" s="5" t="str">
        <f t="shared" si="221"/>
        <v>FAIR-D4</v>
      </c>
      <c r="B2046" s="4">
        <f t="shared" si="222"/>
        <v>45180</v>
      </c>
      <c r="C2046" s="9">
        <f t="shared" si="223"/>
        <v>0.76204861111111111</v>
      </c>
      <c r="D2046" s="9">
        <f t="shared" si="224"/>
        <v>45180.762048611112</v>
      </c>
      <c r="E2046" s="9" t="str">
        <f t="shared" si="226"/>
        <v>2023-09-11</v>
      </c>
      <c r="F2046" s="10" t="s">
        <v>3489</v>
      </c>
      <c r="G2046" s="10" t="str">
        <f t="shared" si="225"/>
        <v>FAIR-D4_2023-09-11_18-17-21</v>
      </c>
      <c r="H2046" s="10">
        <v>11.173999999999999</v>
      </c>
      <c r="I2046" s="6">
        <v>17233112</v>
      </c>
      <c r="J2046" s="6" t="str">
        <f>IF(OR(COUNTIF(Monitoring!E:E, G2046) &gt; 0, COUNTIF(Monitoring!H:H, G2046) &gt; 0), "yes", "no")</f>
        <v>yes</v>
      </c>
      <c r="K2046" s="81" t="str">
        <f t="shared" si="227"/>
        <v>Z:\FAIR_Device_data\Experiment_AugSep_2023\Video_captures\FAIR-D4\Camera1\2023-09-11\FAIR-D4_2023-09-11_18-17-21.mp4</v>
      </c>
    </row>
    <row r="2047" spans="1:11" ht="14.25" customHeight="1" x14ac:dyDescent="0.25">
      <c r="A2047" s="5" t="str">
        <f t="shared" si="221"/>
        <v>FAIR-D2</v>
      </c>
      <c r="B2047" s="4">
        <f t="shared" si="222"/>
        <v>45167</v>
      </c>
      <c r="C2047" s="9">
        <f t="shared" si="223"/>
        <v>0.57268518518518519</v>
      </c>
      <c r="D2047" s="9">
        <f t="shared" si="224"/>
        <v>45167.572685185187</v>
      </c>
      <c r="E2047" s="9" t="str">
        <f t="shared" si="226"/>
        <v>2023-08-29</v>
      </c>
      <c r="F2047" s="6" t="s">
        <v>3490</v>
      </c>
      <c r="G2047" s="10" t="str">
        <f t="shared" si="225"/>
        <v>FAIR-D2_2023-08-29_13-44-40</v>
      </c>
      <c r="H2047" s="11">
        <v>0</v>
      </c>
      <c r="I2047" s="6">
        <v>0</v>
      </c>
      <c r="J2047" s="6" t="str">
        <f>IF(OR(COUNTIF(Monitoring!E:E, G2047) &gt; 0, COUNTIF(Monitoring!H:H, G2047) &gt; 0), "yes", "no")</f>
        <v>no</v>
      </c>
      <c r="K2047" s="81" t="str">
        <f t="shared" si="227"/>
        <v>Z:\FAIR_Device_data\Experiment_AugSep_2023\Video_captures\FAIR-D2\Camera1\2023-08-29\FAIR-D2_2023-08-29_13-44-40.mp4</v>
      </c>
    </row>
    <row r="2048" spans="1:11" ht="14.25" customHeight="1" x14ac:dyDescent="0.25">
      <c r="A2048" s="5" t="str">
        <f t="shared" si="221"/>
        <v>FAIR-D3</v>
      </c>
      <c r="B2048" s="4">
        <f t="shared" si="222"/>
        <v>45168</v>
      </c>
      <c r="C2048" s="9">
        <f t="shared" si="223"/>
        <v>0.77019675925925923</v>
      </c>
      <c r="D2048" s="9">
        <f t="shared" si="224"/>
        <v>45168.770196759258</v>
      </c>
      <c r="E2048" s="9" t="str">
        <f t="shared" si="226"/>
        <v>2023-08-30</v>
      </c>
      <c r="F2048" s="6" t="s">
        <v>3491</v>
      </c>
      <c r="G2048" s="10" t="str">
        <f t="shared" si="225"/>
        <v>FAIR-D3_2023-08-30_18-29-05</v>
      </c>
      <c r="H2048" s="10">
        <v>0</v>
      </c>
      <c r="I2048" s="6">
        <v>43782144</v>
      </c>
      <c r="J2048" s="6" t="str">
        <f>IF(OR(COUNTIF(Monitoring!E:E, G2048) &gt; 0, COUNTIF(Monitoring!H:H, G2048) &gt; 0), "yes", "no")</f>
        <v>no</v>
      </c>
      <c r="K2048" s="81" t="str">
        <f t="shared" si="227"/>
        <v>Z:\FAIR_Device_data\Experiment_AugSep_2023\Video_captures\FAIR-D3\Camera1\2023-08-30\FAIR-D3_2023-08-30_18-29-05.mp4</v>
      </c>
    </row>
    <row r="2049" spans="1:11" ht="14.25" customHeight="1" x14ac:dyDescent="0.25">
      <c r="A2049" s="5" t="str">
        <f t="shared" si="221"/>
        <v>FAIR-D3</v>
      </c>
      <c r="B2049" s="4">
        <f t="shared" si="222"/>
        <v>45168</v>
      </c>
      <c r="C2049" s="9">
        <f t="shared" si="223"/>
        <v>0.77085648148148145</v>
      </c>
      <c r="D2049" s="9">
        <f t="shared" si="224"/>
        <v>45168.770856481482</v>
      </c>
      <c r="E2049" s="9" t="str">
        <f t="shared" si="226"/>
        <v>2023-08-30</v>
      </c>
      <c r="F2049" s="6" t="s">
        <v>3492</v>
      </c>
      <c r="G2049" s="10" t="str">
        <f t="shared" si="225"/>
        <v>FAIR-D3_2023-08-30_18-30-02</v>
      </c>
      <c r="H2049" s="11">
        <v>0</v>
      </c>
      <c r="I2049" s="6">
        <v>0</v>
      </c>
      <c r="J2049" s="6" t="str">
        <f>IF(OR(COUNTIF(Monitoring!E:E, G2049) &gt; 0, COUNTIF(Monitoring!H:H, G2049) &gt; 0), "yes", "no")</f>
        <v>no</v>
      </c>
      <c r="K2049" s="81" t="str">
        <f t="shared" si="227"/>
        <v>Z:\FAIR_Device_data\Experiment_AugSep_2023\Video_captures\FAIR-D3\Camera1\2023-08-30\FAIR-D3_2023-08-30_18-30-02.mp4</v>
      </c>
    </row>
    <row r="2050" spans="1:11" ht="14.25" customHeight="1" x14ac:dyDescent="0.25">
      <c r="A2050" s="5" t="str">
        <f t="shared" si="221"/>
        <v>FAIR-D3</v>
      </c>
      <c r="B2050" s="4">
        <f t="shared" si="222"/>
        <v>45164</v>
      </c>
      <c r="C2050" s="9">
        <f t="shared" si="223"/>
        <v>0.7707060185185185</v>
      </c>
      <c r="D2050" s="9">
        <f t="shared" ref="D2050:D2053" si="228">+B2050+C2050</f>
        <v>45164.77070601852</v>
      </c>
      <c r="E2050" s="9" t="str">
        <f t="shared" si="226"/>
        <v>2023-08-26</v>
      </c>
      <c r="F2050" s="6" t="s">
        <v>3493</v>
      </c>
      <c r="G2050" s="10" t="str">
        <f t="shared" ref="G2050:G2053" si="229">+LEFT(F2050,27)</f>
        <v>FAIR-D3_2023-08-26_18-29-49</v>
      </c>
      <c r="H2050" s="6">
        <v>0</v>
      </c>
      <c r="I2050" s="6">
        <v>11538432</v>
      </c>
      <c r="J2050" s="6" t="str">
        <f>IF(OR(COUNTIF(Monitoring!E:E, G2050) &gt; 0, COUNTIF(Monitoring!H:H, G2050) &gt; 0), "yes", "no")</f>
        <v>no</v>
      </c>
      <c r="K2050" s="81" t="str">
        <f t="shared" si="227"/>
        <v>Z:\FAIR_Device_data\Experiment_AugSep_2023\Video_captures\FAIR-D3\Camera1\2023-08-26\FAIR-D3_2023-08-26_18-29-49.mp4</v>
      </c>
    </row>
    <row r="2051" spans="1:11" ht="14.25" customHeight="1" x14ac:dyDescent="0.25">
      <c r="A2051" s="5" t="str">
        <f t="shared" si="221"/>
        <v>FAIR-D4</v>
      </c>
      <c r="B2051" s="4">
        <f t="shared" si="222"/>
        <v>45162</v>
      </c>
      <c r="C2051" s="9">
        <f t="shared" si="223"/>
        <v>0.77050925925925928</v>
      </c>
      <c r="D2051" s="9">
        <f t="shared" si="228"/>
        <v>45162.770509259259</v>
      </c>
      <c r="E2051" s="9" t="str">
        <f t="shared" ref="E2051:E2053" si="230">+_xlfn.CONCAT(YEAR(B2051),"-",TEXT(MONTH(B2051),"00"),"-",TEXT(DAY(B2051),"00"))</f>
        <v>2023-08-24</v>
      </c>
      <c r="F2051" s="6" t="s">
        <v>3494</v>
      </c>
      <c r="G2051" s="10" t="str">
        <f t="shared" si="229"/>
        <v>FAIR-D4_2023-08-24_18-29-32</v>
      </c>
      <c r="H2051" s="6">
        <v>0</v>
      </c>
      <c r="I2051" s="6">
        <v>28839936</v>
      </c>
      <c r="J2051" s="6" t="str">
        <f>IF(OR(COUNTIF(Monitoring!E:E, G2051) &gt; 0, COUNTIF(Monitoring!H:H, G2051) &gt; 0), "yes", "no")</f>
        <v>no</v>
      </c>
      <c r="K2051" s="81" t="str">
        <f t="shared" ref="K2051:K2053" si="231">HYPERLINK(_xlfn.CONCAT("Z:\FAIR_Device_data\Experiment_AugSep_2023","\","Video_captures","\",A2051,"\","Camera1","\",E2051,"\",F2051))</f>
        <v>Z:\FAIR_Device_data\Experiment_AugSep_2023\Video_captures\FAIR-D4\Camera1\2023-08-24\FAIR-D4_2023-08-24_18-29-32.mp4</v>
      </c>
    </row>
    <row r="2052" spans="1:11" ht="14.25" customHeight="1" x14ac:dyDescent="0.25">
      <c r="A2052" s="5" t="str">
        <f t="shared" si="221"/>
        <v>FAIR-D4</v>
      </c>
      <c r="B2052" s="4">
        <f t="shared" si="222"/>
        <v>45163</v>
      </c>
      <c r="C2052" s="9">
        <f t="shared" si="223"/>
        <v>0.7709259259259259</v>
      </c>
      <c r="D2052" s="9">
        <f t="shared" si="228"/>
        <v>45163.770925925928</v>
      </c>
      <c r="E2052" s="9" t="str">
        <f t="shared" si="230"/>
        <v>2023-08-25</v>
      </c>
      <c r="F2052" s="6" t="s">
        <v>3495</v>
      </c>
      <c r="G2052" s="10" t="str">
        <f t="shared" si="229"/>
        <v>FAIR-D4_2023-08-25_18-30-08</v>
      </c>
      <c r="H2052" s="6">
        <v>0</v>
      </c>
      <c r="I2052" s="6">
        <v>11014144</v>
      </c>
      <c r="J2052" s="6" t="str">
        <f>IF(OR(COUNTIF(Monitoring!E:E, G2052) &gt; 0, COUNTIF(Monitoring!H:H, G2052) &gt; 0), "yes", "no")</f>
        <v>no</v>
      </c>
      <c r="K2052" s="81" t="str">
        <f t="shared" si="231"/>
        <v>Z:\FAIR_Device_data\Experiment_AugSep_2023\Video_captures\FAIR-D4\Camera1\2023-08-25\FAIR-D4_2023-08-25_18-30-08.mp4</v>
      </c>
    </row>
    <row r="2053" spans="1:11" ht="14.25" customHeight="1" x14ac:dyDescent="0.25">
      <c r="A2053" s="5" t="str">
        <f t="shared" si="221"/>
        <v>FAIR-D4</v>
      </c>
      <c r="B2053" s="4">
        <f t="shared" si="222"/>
        <v>45164</v>
      </c>
      <c r="C2053" s="9">
        <f t="shared" si="223"/>
        <v>0.77003472222222225</v>
      </c>
      <c r="D2053" s="9">
        <f t="shared" si="228"/>
        <v>45164.77003472222</v>
      </c>
      <c r="E2053" s="9" t="str">
        <f t="shared" si="230"/>
        <v>2023-08-26</v>
      </c>
      <c r="F2053" s="6" t="s">
        <v>3496</v>
      </c>
      <c r="G2053" s="10" t="str">
        <f t="shared" si="229"/>
        <v>FAIR-D4_2023-08-26_18-28-51</v>
      </c>
      <c r="H2053" s="6">
        <v>0</v>
      </c>
      <c r="I2053" s="6">
        <v>63967232</v>
      </c>
      <c r="J2053" s="6" t="str">
        <f>IF(OR(COUNTIF(Monitoring!E:E, G2053) &gt; 0, COUNTIF(Monitoring!H:H, G2053) &gt; 0), "yes", "no")</f>
        <v>no</v>
      </c>
      <c r="K2053" s="81" t="str">
        <f t="shared" si="231"/>
        <v>Z:\FAIR_Device_data\Experiment_AugSep_2023\Video_captures\FAIR-D4\Camera1\2023-08-26\FAIR-D4_2023-08-26_18-28-51.mp4</v>
      </c>
    </row>
  </sheetData>
  <autoFilter ref="A1:J2053" xr:uid="{00000000-0009-0000-0000-000001000000}">
    <sortState xmlns:xlrd2="http://schemas.microsoft.com/office/spreadsheetml/2017/richdata2" ref="A2:J2053">
      <sortCondition ref="A2:A2053"/>
    </sortState>
  </autoFilter>
  <conditionalFormatting sqref="F2047:F2053 F1:G1">
    <cfRule type="duplicateValues" dxfId="3" priority="2"/>
  </conditionalFormatting>
  <conditionalFormatting sqref="F2054:F65536">
    <cfRule type="duplicateValues" dxfId="2" priority="3"/>
    <cfRule type="duplicateValues" dxfId="1" priority="4"/>
  </conditionalFormatting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3F23F-B6CD-48E7-BE33-EDA58933A43F}">
  <sheetPr>
    <tabColor rgb="FF7030A0"/>
  </sheetPr>
  <dimension ref="A1:S1209"/>
  <sheetViews>
    <sheetView tabSelected="1" topLeftCell="A1178" workbookViewId="0">
      <selection activeCell="F1207" sqref="F1207"/>
    </sheetView>
  </sheetViews>
  <sheetFormatPr defaultColWidth="10.85546875" defaultRowHeight="15" x14ac:dyDescent="0.25"/>
  <cols>
    <col min="1" max="6" width="10.85546875" style="109"/>
    <col min="7" max="8" width="12.85546875" style="109" bestFit="1" customWidth="1"/>
    <col min="9" max="9" width="10.85546875" style="109"/>
    <col min="10" max="10" width="12.5703125" style="109" customWidth="1"/>
    <col min="11" max="13" width="10.85546875" style="109"/>
    <col min="14" max="14" width="14" style="109" bestFit="1" customWidth="1"/>
    <col min="15" max="16384" width="10.85546875" style="109"/>
  </cols>
  <sheetData>
    <row r="1" spans="1:19" s="107" customFormat="1" ht="34.5" customHeight="1" x14ac:dyDescent="0.25">
      <c r="A1" s="107" t="s">
        <v>0</v>
      </c>
      <c r="B1" s="107" t="s">
        <v>3796</v>
      </c>
      <c r="C1" s="107" t="s">
        <v>2</v>
      </c>
      <c r="D1" s="107" t="s">
        <v>3797</v>
      </c>
      <c r="E1" s="107" t="s">
        <v>3798</v>
      </c>
      <c r="F1" s="108" t="s">
        <v>3799</v>
      </c>
      <c r="G1" s="107" t="s">
        <v>3800</v>
      </c>
      <c r="H1" s="107" t="s">
        <v>3801</v>
      </c>
      <c r="I1" s="107" t="s">
        <v>10</v>
      </c>
      <c r="J1" s="107" t="s">
        <v>3802</v>
      </c>
      <c r="K1" s="109" t="str">
        <f>+Monitoring!Y1</f>
        <v>Class</v>
      </c>
      <c r="L1" s="109" t="str">
        <f>+Monitoring!Z1</f>
        <v>Order</v>
      </c>
      <c r="M1" s="109" t="str">
        <f>+Monitoring!AA1</f>
        <v>Suborder</v>
      </c>
      <c r="N1" s="109" t="str">
        <f>+Monitoring!AB1</f>
        <v>Infraorder</v>
      </c>
      <c r="O1" s="109" t="str">
        <f>+Monitoring!AC1</f>
        <v>Superfamily</v>
      </c>
      <c r="P1" s="109" t="str">
        <f>+Monitoring!AD1</f>
        <v>Family</v>
      </c>
      <c r="Q1" s="109" t="str">
        <f>+Monitoring!AE1</f>
        <v>Subfamily</v>
      </c>
      <c r="R1" s="109" t="str">
        <f>+Monitoring!AF1</f>
        <v>Genus</v>
      </c>
      <c r="S1" s="109" t="str">
        <f>+Monitoring!AG1</f>
        <v>Species</v>
      </c>
    </row>
    <row r="2" spans="1:19" x14ac:dyDescent="0.25">
      <c r="A2" s="109">
        <v>1</v>
      </c>
      <c r="B2" s="109" t="str">
        <f>+LEFT(C2,LEN(C2)-1)</f>
        <v>FAIRD</v>
      </c>
      <c r="C2" s="109" t="str">
        <f>SUBSTITUTE(+Monitoring!C2,"-","")</f>
        <v>FAIRD1</v>
      </c>
      <c r="D2" s="109" t="str">
        <f>CONCATENATE("Site",RIGHT(C2,1))</f>
        <v>Site1</v>
      </c>
      <c r="E2" s="110" t="str">
        <f>IF(OR(D2="Site1",D2="Site2"),"Maize",IF(OR(D2="Site3",D2="Site4"),"Meadow","error"))</f>
        <v>Maize</v>
      </c>
      <c r="F2" s="111" t="str">
        <f>+CONCATENATE(B2,"x",E2)</f>
        <v>FAIRDxMaize</v>
      </c>
      <c r="G2" s="112">
        <f>+Monitoring!K2</f>
        <v>45161.395358796297</v>
      </c>
      <c r="H2" s="112">
        <f>+Monitoring!L2</f>
        <v>45161.396261574097</v>
      </c>
      <c r="I2" s="113">
        <f>+Monitoring!M2</f>
        <v>9.0277779963798821E-4</v>
      </c>
      <c r="J2" s="114" t="str">
        <f>+Monitoring!T2</f>
        <v>fly</v>
      </c>
      <c r="K2" s="109" t="str">
        <f>+Monitoring!Y2</f>
        <v>Insecta</v>
      </c>
      <c r="L2" s="109" t="str">
        <f>+Monitoring!Z2</f>
        <v>Diptera</v>
      </c>
      <c r="M2" s="109" t="str">
        <f>+Monitoring!AA2</f>
        <v>Brachycera</v>
      </c>
      <c r="N2" s="109" t="str">
        <f>+Monitoring!AB2</f>
        <v>Muscomorpha</v>
      </c>
      <c r="O2" s="109" t="str">
        <f>+Monitoring!AC2</f>
        <v>Muscoidea</v>
      </c>
      <c r="P2" s="109" t="str">
        <f>+Monitoring!AD2</f>
        <v>#N/C</v>
      </c>
      <c r="Q2" s="109" t="str">
        <f>+Monitoring!AE2</f>
        <v>#N/C</v>
      </c>
      <c r="R2" s="109" t="str">
        <f>+Monitoring!AF2</f>
        <v>#N/C</v>
      </c>
      <c r="S2" s="109" t="str">
        <f>+Monitoring!AG2</f>
        <v>#N/C</v>
      </c>
    </row>
    <row r="3" spans="1:19" x14ac:dyDescent="0.25">
      <c r="A3" s="109">
        <f>+A2+1</f>
        <v>2</v>
      </c>
      <c r="B3" s="109" t="str">
        <f t="shared" ref="B3:B66" si="0">+LEFT(C3,LEN(C3)-1)</f>
        <v>FAIRD</v>
      </c>
      <c r="C3" s="109" t="str">
        <f>SUBSTITUTE(+Monitoring!C3,"-","")</f>
        <v>FAIRD1</v>
      </c>
      <c r="D3" s="109" t="str">
        <f t="shared" ref="D3:D66" si="1">CONCATENATE("Site",RIGHT(C3,1))</f>
        <v>Site1</v>
      </c>
      <c r="E3" s="110" t="str">
        <f t="shared" ref="E3:E66" si="2">IF(OR(D3="Site1",D3="Site2"),"Maize",IF(OR(D3="Site3",D3="Site4"),"Meadow","error"))</f>
        <v>Maize</v>
      </c>
      <c r="F3" s="111" t="str">
        <f t="shared" ref="F3:F66" si="3">+CONCATENATE(B3,"x",E3)</f>
        <v>FAIRDxMaize</v>
      </c>
      <c r="G3" s="112">
        <f>+Monitoring!K3</f>
        <v>45161.470347222203</v>
      </c>
      <c r="H3" s="112">
        <f>+Monitoring!L3</f>
        <v>45161.470451388901</v>
      </c>
      <c r="I3" s="113">
        <f>+Monitoring!M3</f>
        <v>1.041666982928291E-4</v>
      </c>
      <c r="J3" s="114" t="str">
        <f>+Monitoring!T3</f>
        <v>fly</v>
      </c>
      <c r="K3" s="109" t="str">
        <f>+Monitoring!Y3</f>
        <v>Insecta</v>
      </c>
      <c r="L3" s="109" t="str">
        <f>+Monitoring!Z3</f>
        <v>Diptera</v>
      </c>
      <c r="M3" s="109" t="str">
        <f>+Monitoring!AA3</f>
        <v>Brachycera</v>
      </c>
      <c r="N3" s="109" t="str">
        <f>+Monitoring!AB3</f>
        <v>Muscomorpha</v>
      </c>
      <c r="O3" s="109" t="str">
        <f>+Monitoring!AC3</f>
        <v>Muscoidea</v>
      </c>
      <c r="P3" s="109" t="str">
        <f>+Monitoring!AD3</f>
        <v>Fanniidae</v>
      </c>
      <c r="Q3" s="109">
        <f>+Monitoring!AE3</f>
        <v>0</v>
      </c>
      <c r="R3" s="109" t="str">
        <f>+Monitoring!AF3</f>
        <v>Fannia</v>
      </c>
      <c r="S3" s="109" t="str">
        <f>+Monitoring!AG3</f>
        <v>#N/C</v>
      </c>
    </row>
    <row r="4" spans="1:19" x14ac:dyDescent="0.25">
      <c r="A4" s="109">
        <f t="shared" ref="A4:A67" si="4">+A3+1</f>
        <v>3</v>
      </c>
      <c r="B4" s="109" t="str">
        <f t="shared" si="0"/>
        <v>FAIRD</v>
      </c>
      <c r="C4" s="109" t="str">
        <f>SUBSTITUTE(+Monitoring!C4,"-","")</f>
        <v>FAIRD1</v>
      </c>
      <c r="D4" s="109" t="str">
        <f t="shared" si="1"/>
        <v>Site1</v>
      </c>
      <c r="E4" s="110" t="str">
        <f t="shared" si="2"/>
        <v>Maize</v>
      </c>
      <c r="F4" s="111" t="str">
        <f t="shared" si="3"/>
        <v>FAIRDxMaize</v>
      </c>
      <c r="G4" s="112">
        <f>+Monitoring!K4</f>
        <v>45161.5214583333</v>
      </c>
      <c r="H4" s="112">
        <f>+Monitoring!L4</f>
        <v>45161.521585648101</v>
      </c>
      <c r="I4" s="113">
        <f>+Monitoring!M4</f>
        <v>1.2731480092043057E-4</v>
      </c>
      <c r="J4" s="114" t="str">
        <f>+Monitoring!T4</f>
        <v>fly</v>
      </c>
      <c r="K4" s="109" t="str">
        <f>+Monitoring!Y4</f>
        <v>Insecta</v>
      </c>
      <c r="L4" s="109" t="str">
        <f>+Monitoring!Z4</f>
        <v>Diptera</v>
      </c>
      <c r="M4" s="109" t="str">
        <f>+Monitoring!AA4</f>
        <v>Brachycera</v>
      </c>
      <c r="N4" s="109" t="str">
        <f>+Monitoring!AB4</f>
        <v>Muscomorpha</v>
      </c>
      <c r="O4" s="109" t="str">
        <f>+Monitoring!AC4</f>
        <v>Muscoidea</v>
      </c>
      <c r="P4" s="109" t="str">
        <f>+Monitoring!AD4</f>
        <v>Fanniidae</v>
      </c>
      <c r="Q4" s="109">
        <f>+Monitoring!AE4</f>
        <v>0</v>
      </c>
      <c r="R4" s="109" t="str">
        <f>+Monitoring!AF4</f>
        <v>Fannia</v>
      </c>
      <c r="S4" s="109" t="str">
        <f>+Monitoring!AG4</f>
        <v>#N/C</v>
      </c>
    </row>
    <row r="5" spans="1:19" x14ac:dyDescent="0.25">
      <c r="A5" s="109">
        <f t="shared" si="4"/>
        <v>4</v>
      </c>
      <c r="B5" s="109" t="str">
        <f t="shared" si="0"/>
        <v>FAIRD</v>
      </c>
      <c r="C5" s="109" t="str">
        <f>SUBSTITUTE(+Monitoring!C5,"-","")</f>
        <v>FAIRD1</v>
      </c>
      <c r="D5" s="109" t="str">
        <f t="shared" si="1"/>
        <v>Site1</v>
      </c>
      <c r="E5" s="110" t="str">
        <f t="shared" si="2"/>
        <v>Maize</v>
      </c>
      <c r="F5" s="111" t="str">
        <f t="shared" si="3"/>
        <v>FAIRDxMaize</v>
      </c>
      <c r="G5" s="112">
        <f>+Monitoring!K5</f>
        <v>45161.586817129602</v>
      </c>
      <c r="H5" s="112">
        <f>+Monitoring!L5</f>
        <v>45161.586875000001</v>
      </c>
      <c r="I5" s="113">
        <f>+Monitoring!M5</f>
        <v>5.7870398450177163E-5</v>
      </c>
      <c r="J5" s="114" t="str">
        <f>+Monitoring!T5</f>
        <v>hoverfly</v>
      </c>
      <c r="K5" s="109" t="str">
        <f>+Monitoring!Y5</f>
        <v>Insecta</v>
      </c>
      <c r="L5" s="109" t="str">
        <f>+Monitoring!Z5</f>
        <v>Diptera</v>
      </c>
      <c r="M5" s="109" t="str">
        <f>+Monitoring!AA5</f>
        <v>Brachycera</v>
      </c>
      <c r="N5" s="109" t="str">
        <f>+Monitoring!AB5</f>
        <v>Muscomorpha</v>
      </c>
      <c r="O5" s="109" t="str">
        <f>+Monitoring!AC5</f>
        <v>Syrphoidea</v>
      </c>
      <c r="P5" s="109" t="str">
        <f>+Monitoring!AD5</f>
        <v>Syrphidae</v>
      </c>
      <c r="Q5" s="109" t="str">
        <f>+Monitoring!AE5</f>
        <v>Syrphinae</v>
      </c>
      <c r="R5" s="109" t="str">
        <f>+Monitoring!AF5</f>
        <v>Syrphini</v>
      </c>
      <c r="S5" s="109" t="str">
        <f>+Monitoring!AG5</f>
        <v>#N/C</v>
      </c>
    </row>
    <row r="6" spans="1:19" x14ac:dyDescent="0.25">
      <c r="A6" s="109">
        <f t="shared" si="4"/>
        <v>5</v>
      </c>
      <c r="B6" s="109" t="str">
        <f t="shared" si="0"/>
        <v>FAIRD</v>
      </c>
      <c r="C6" s="109" t="str">
        <f>SUBSTITUTE(+Monitoring!C6,"-","")</f>
        <v>FAIRD1</v>
      </c>
      <c r="D6" s="109" t="str">
        <f t="shared" si="1"/>
        <v>Site1</v>
      </c>
      <c r="E6" s="110" t="str">
        <f t="shared" si="2"/>
        <v>Maize</v>
      </c>
      <c r="F6" s="111" t="str">
        <f t="shared" si="3"/>
        <v>FAIRDxMaize</v>
      </c>
      <c r="G6" s="112">
        <f>+Monitoring!K6</f>
        <v>45161.608078703699</v>
      </c>
      <c r="H6" s="112">
        <f>+Monitoring!L6</f>
        <v>45161.6090625</v>
      </c>
      <c r="I6" s="113">
        <f>+Monitoring!M6</f>
        <v>9.8379630071576685E-4</v>
      </c>
      <c r="J6" s="114" t="str">
        <f>+Monitoring!T6</f>
        <v>fly</v>
      </c>
      <c r="K6" s="109" t="str">
        <f>+Monitoring!Y6</f>
        <v>Insecta</v>
      </c>
      <c r="L6" s="109" t="str">
        <f>+Monitoring!Z6</f>
        <v>Diptera</v>
      </c>
      <c r="M6" s="109" t="str">
        <f>+Monitoring!AA6</f>
        <v>Brachycera</v>
      </c>
      <c r="N6" s="109" t="str">
        <f>+Monitoring!AB6</f>
        <v>Muscomorpha</v>
      </c>
      <c r="O6" s="109" t="str">
        <f>+Monitoring!AC6</f>
        <v>Muscoidea</v>
      </c>
      <c r="P6" s="109" t="str">
        <f>+Monitoring!AD6</f>
        <v>Fanniidae</v>
      </c>
      <c r="Q6" s="109">
        <f>+Monitoring!AE6</f>
        <v>0</v>
      </c>
      <c r="R6" s="109" t="str">
        <f>+Monitoring!AF6</f>
        <v>Fannia</v>
      </c>
      <c r="S6" s="109" t="str">
        <f>+Monitoring!AG6</f>
        <v>#N/C</v>
      </c>
    </row>
    <row r="7" spans="1:19" x14ac:dyDescent="0.25">
      <c r="A7" s="109">
        <f t="shared" si="4"/>
        <v>6</v>
      </c>
      <c r="B7" s="109" t="str">
        <f t="shared" si="0"/>
        <v>FAIRD</v>
      </c>
      <c r="C7" s="109" t="str">
        <f>SUBSTITUTE(+Monitoring!C7,"-","")</f>
        <v>FAIRD1</v>
      </c>
      <c r="D7" s="109" t="str">
        <f t="shared" si="1"/>
        <v>Site1</v>
      </c>
      <c r="E7" s="110" t="str">
        <f t="shared" si="2"/>
        <v>Maize</v>
      </c>
      <c r="F7" s="111" t="str">
        <f t="shared" si="3"/>
        <v>FAIRDxMaize</v>
      </c>
      <c r="G7" s="112">
        <f>+Monitoring!K7</f>
        <v>45161.663854166698</v>
      </c>
      <c r="H7" s="112">
        <f>+Monitoring!L7</f>
        <v>45161.663888888899</v>
      </c>
      <c r="I7" s="113">
        <f>+Monitoring!M7</f>
        <v>3.4722201235126704E-5</v>
      </c>
      <c r="J7" s="114" t="str">
        <f>+Monitoring!T7</f>
        <v>fly</v>
      </c>
      <c r="K7" s="109" t="str">
        <f>+Monitoring!Y7</f>
        <v>Insecta</v>
      </c>
      <c r="L7" s="109" t="str">
        <f>+Monitoring!Z7</f>
        <v>Diptera</v>
      </c>
      <c r="M7" s="109" t="str">
        <f>+Monitoring!AA7</f>
        <v>Brachycera</v>
      </c>
      <c r="N7" s="109" t="str">
        <f>+Monitoring!AB7</f>
        <v>Muscomorpha</v>
      </c>
      <c r="O7" s="109" t="str">
        <f>+Monitoring!AC7</f>
        <v>Muscoidea</v>
      </c>
      <c r="P7" s="109" t="str">
        <f>+Monitoring!AD7</f>
        <v>Fanniidae</v>
      </c>
      <c r="Q7" s="109">
        <f>+Monitoring!AE7</f>
        <v>0</v>
      </c>
      <c r="R7" s="109" t="str">
        <f>+Monitoring!AF7</f>
        <v>Fannia</v>
      </c>
      <c r="S7" s="109" t="str">
        <f>+Monitoring!AG7</f>
        <v>#N/C</v>
      </c>
    </row>
    <row r="8" spans="1:19" x14ac:dyDescent="0.25">
      <c r="A8" s="109">
        <f t="shared" si="4"/>
        <v>7</v>
      </c>
      <c r="B8" s="109" t="str">
        <f t="shared" si="0"/>
        <v>FAIRD</v>
      </c>
      <c r="C8" s="109" t="str">
        <f>SUBSTITUTE(+Monitoring!C8,"-","")</f>
        <v>FAIRD1</v>
      </c>
      <c r="D8" s="109" t="str">
        <f t="shared" si="1"/>
        <v>Site1</v>
      </c>
      <c r="E8" s="110" t="str">
        <f t="shared" si="2"/>
        <v>Maize</v>
      </c>
      <c r="F8" s="111" t="str">
        <f t="shared" si="3"/>
        <v>FAIRDxMaize</v>
      </c>
      <c r="G8" s="112">
        <f>+Monitoring!K8</f>
        <v>45161.6664467593</v>
      </c>
      <c r="H8" s="112">
        <f>+Monitoring!L8</f>
        <v>45161.666504629597</v>
      </c>
      <c r="I8" s="113">
        <f>+Monitoring!M8</f>
        <v>5.7870296586770564E-5</v>
      </c>
      <c r="J8" s="114" t="str">
        <f>+Monitoring!T8</f>
        <v>fly</v>
      </c>
      <c r="K8" s="109" t="str">
        <f>+Monitoring!Y8</f>
        <v>Insecta</v>
      </c>
      <c r="L8" s="109" t="str">
        <f>+Monitoring!Z8</f>
        <v>Diptera</v>
      </c>
      <c r="M8" s="109" t="str">
        <f>+Monitoring!AA8</f>
        <v>Brachycera</v>
      </c>
      <c r="N8" s="109" t="str">
        <f>+Monitoring!AB8</f>
        <v>#N/C</v>
      </c>
      <c r="O8" s="109" t="str">
        <f>+Monitoring!AC8</f>
        <v>#N/C</v>
      </c>
      <c r="P8" s="109" t="str">
        <f>+Monitoring!AD8</f>
        <v>#N/C</v>
      </c>
      <c r="Q8" s="109" t="str">
        <f>+Monitoring!AE8</f>
        <v>#N/C</v>
      </c>
      <c r="R8" s="109" t="str">
        <f>+Monitoring!AF8</f>
        <v>#N/C</v>
      </c>
      <c r="S8" s="109" t="str">
        <f>+Monitoring!AG8</f>
        <v>#N/C</v>
      </c>
    </row>
    <row r="9" spans="1:19" x14ac:dyDescent="0.25">
      <c r="A9" s="109">
        <f t="shared" si="4"/>
        <v>8</v>
      </c>
      <c r="B9" s="109" t="str">
        <f t="shared" si="0"/>
        <v>FAIRD</v>
      </c>
      <c r="C9" s="109" t="str">
        <f>SUBSTITUTE(+Monitoring!C9,"-","")</f>
        <v>FAIRD1</v>
      </c>
      <c r="D9" s="109" t="str">
        <f t="shared" si="1"/>
        <v>Site1</v>
      </c>
      <c r="E9" s="110" t="str">
        <f t="shared" si="2"/>
        <v>Maize</v>
      </c>
      <c r="F9" s="111" t="str">
        <f t="shared" si="3"/>
        <v>FAIRDxMaize</v>
      </c>
      <c r="G9" s="112">
        <f>+Monitoring!K9</f>
        <v>45161.749074074098</v>
      </c>
      <c r="H9" s="112">
        <f>+Monitoring!L9</f>
        <v>45161.7495949074</v>
      </c>
      <c r="I9" s="113">
        <f>+Monitoring!M9</f>
        <v>5.2083330228924751E-4</v>
      </c>
      <c r="J9" s="114" t="str">
        <f>+Monitoring!T9</f>
        <v>fly</v>
      </c>
      <c r="K9" s="109" t="str">
        <f>+Monitoring!Y9</f>
        <v>Insecta</v>
      </c>
      <c r="L9" s="109" t="str">
        <f>+Monitoring!Z9</f>
        <v>Diptera</v>
      </c>
      <c r="M9" s="109" t="str">
        <f>+Monitoring!AA9</f>
        <v>Brachycera</v>
      </c>
      <c r="N9" s="109" t="str">
        <f>+Monitoring!AB9</f>
        <v>Muscomorpha</v>
      </c>
      <c r="O9" s="109" t="str">
        <f>+Monitoring!AC9</f>
        <v>Muscoidea</v>
      </c>
      <c r="P9" s="109" t="str">
        <f>+Monitoring!AD9</f>
        <v>Fanniidae</v>
      </c>
      <c r="Q9" s="109">
        <f>+Monitoring!AE9</f>
        <v>0</v>
      </c>
      <c r="R9" s="109" t="str">
        <f>+Monitoring!AF9</f>
        <v>Fannia</v>
      </c>
      <c r="S9" s="109" t="str">
        <f>+Monitoring!AG9</f>
        <v>#N/C</v>
      </c>
    </row>
    <row r="10" spans="1:19" x14ac:dyDescent="0.25">
      <c r="A10" s="109">
        <f t="shared" si="4"/>
        <v>9</v>
      </c>
      <c r="B10" s="109" t="str">
        <f t="shared" si="0"/>
        <v>FAIRD</v>
      </c>
      <c r="C10" s="109" t="str">
        <f>SUBSTITUTE(+Monitoring!C10,"-","")</f>
        <v>FAIRD1</v>
      </c>
      <c r="D10" s="109" t="str">
        <f t="shared" si="1"/>
        <v>Site1</v>
      </c>
      <c r="E10" s="110" t="str">
        <f t="shared" si="2"/>
        <v>Maize</v>
      </c>
      <c r="F10" s="111" t="str">
        <f t="shared" si="3"/>
        <v>FAIRDxMaize</v>
      </c>
      <c r="G10" s="112">
        <f>+Monitoring!K10</f>
        <v>45162.417106481502</v>
      </c>
      <c r="H10" s="112">
        <f>+Monitoring!L10</f>
        <v>45162.417534722197</v>
      </c>
      <c r="I10" s="113">
        <f>+Monitoring!M10</f>
        <v>4.2824069532798603E-4</v>
      </c>
      <c r="J10" s="114" t="str">
        <f>+Monitoring!T10</f>
        <v>fly</v>
      </c>
      <c r="K10" s="109" t="str">
        <f>+Monitoring!Y10</f>
        <v>Insecta</v>
      </c>
      <c r="L10" s="109" t="str">
        <f>+Monitoring!Z10</f>
        <v>Diptera</v>
      </c>
      <c r="M10" s="109" t="str">
        <f>+Monitoring!AA10</f>
        <v>Brachycera</v>
      </c>
      <c r="N10" s="109" t="str">
        <f>+Monitoring!AB10</f>
        <v>Muscomorpha</v>
      </c>
      <c r="O10" s="109" t="str">
        <f>+Monitoring!AC10</f>
        <v>Muscoidea</v>
      </c>
      <c r="P10" s="109" t="str">
        <f>+Monitoring!AD10</f>
        <v>Fanniidae</v>
      </c>
      <c r="Q10" s="109">
        <f>+Monitoring!AE10</f>
        <v>0</v>
      </c>
      <c r="R10" s="109" t="str">
        <f>+Monitoring!AF10</f>
        <v>Fannia</v>
      </c>
      <c r="S10" s="109" t="str">
        <f>+Monitoring!AG10</f>
        <v>#N/C</v>
      </c>
    </row>
    <row r="11" spans="1:19" x14ac:dyDescent="0.25">
      <c r="A11" s="109">
        <f t="shared" si="4"/>
        <v>10</v>
      </c>
      <c r="B11" s="109" t="str">
        <f t="shared" si="0"/>
        <v>FAIRD</v>
      </c>
      <c r="C11" s="109" t="str">
        <f>SUBSTITUTE(+Monitoring!C11,"-","")</f>
        <v>FAIRD1</v>
      </c>
      <c r="D11" s="109" t="str">
        <f t="shared" si="1"/>
        <v>Site1</v>
      </c>
      <c r="E11" s="110" t="str">
        <f t="shared" si="2"/>
        <v>Maize</v>
      </c>
      <c r="F11" s="111" t="str">
        <f t="shared" si="3"/>
        <v>FAIRDxMaize</v>
      </c>
      <c r="G11" s="112">
        <f>+Monitoring!K11</f>
        <v>45162.440405092602</v>
      </c>
      <c r="H11" s="112">
        <f>+Monitoring!L11</f>
        <v>45162.440486111103</v>
      </c>
      <c r="I11" s="113">
        <f>+Monitoring!M11</f>
        <v>8.1018501077778637E-5</v>
      </c>
      <c r="J11" s="114" t="str">
        <f>+Monitoring!T11</f>
        <v>fly</v>
      </c>
      <c r="K11" s="109" t="str">
        <f>+Monitoring!Y11</f>
        <v>Insecta</v>
      </c>
      <c r="L11" s="109" t="str">
        <f>+Monitoring!Z11</f>
        <v>Diptera</v>
      </c>
      <c r="M11" s="109" t="str">
        <f>+Monitoring!AA11</f>
        <v>Brachycera</v>
      </c>
      <c r="N11" s="109" t="str">
        <f>+Monitoring!AB11</f>
        <v>Muscomorpha</v>
      </c>
      <c r="O11" s="109" t="str">
        <f>+Monitoring!AC11</f>
        <v>Muscoidea</v>
      </c>
      <c r="P11" s="109" t="str">
        <f>+Monitoring!AD11</f>
        <v>Fanniidae</v>
      </c>
      <c r="Q11" s="109">
        <f>+Monitoring!AE11</f>
        <v>0</v>
      </c>
      <c r="R11" s="109" t="str">
        <f>+Monitoring!AF11</f>
        <v>Fannia</v>
      </c>
      <c r="S11" s="109" t="str">
        <f>+Monitoring!AG11</f>
        <v>#N/C</v>
      </c>
    </row>
    <row r="12" spans="1:19" x14ac:dyDescent="0.25">
      <c r="A12" s="109">
        <f t="shared" si="4"/>
        <v>11</v>
      </c>
      <c r="B12" s="109" t="str">
        <f t="shared" si="0"/>
        <v>FAIRD</v>
      </c>
      <c r="C12" s="109" t="str">
        <f>SUBSTITUTE(+Monitoring!C12,"-","")</f>
        <v>FAIRD1</v>
      </c>
      <c r="D12" s="109" t="str">
        <f t="shared" si="1"/>
        <v>Site1</v>
      </c>
      <c r="E12" s="110" t="str">
        <f t="shared" si="2"/>
        <v>Maize</v>
      </c>
      <c r="F12" s="111" t="str">
        <f t="shared" si="3"/>
        <v>FAIRDxMaize</v>
      </c>
      <c r="G12" s="112">
        <f>+Monitoring!K12</f>
        <v>45162.470601851899</v>
      </c>
      <c r="H12" s="112">
        <f>+Monitoring!L12</f>
        <v>45162.470659722203</v>
      </c>
      <c r="I12" s="113">
        <f>+Monitoring!M12</f>
        <v>5.7870303862728179E-5</v>
      </c>
      <c r="J12" s="114" t="str">
        <f>+Monitoring!T12</f>
        <v>hoverfly</v>
      </c>
      <c r="K12" s="109" t="str">
        <f>+Monitoring!Y12</f>
        <v>Insecta</v>
      </c>
      <c r="L12" s="109" t="str">
        <f>+Monitoring!Z12</f>
        <v>Diptera</v>
      </c>
      <c r="M12" s="109" t="str">
        <f>+Monitoring!AA12</f>
        <v>Brachycera</v>
      </c>
      <c r="N12" s="109" t="str">
        <f>+Monitoring!AB12</f>
        <v>Muscomorpha</v>
      </c>
      <c r="O12" s="109" t="str">
        <f>+Monitoring!AC12</f>
        <v>Syrphoidea</v>
      </c>
      <c r="P12" s="109" t="str">
        <f>+Monitoring!AD12</f>
        <v>Syrphidae</v>
      </c>
      <c r="Q12" s="109" t="str">
        <f>+Monitoring!AE12</f>
        <v>Syrphinae</v>
      </c>
      <c r="R12" s="109" t="str">
        <f>+Monitoring!AF12</f>
        <v>Syrphini</v>
      </c>
      <c r="S12" s="109" t="str">
        <f>+Monitoring!AG12</f>
        <v>#N/C</v>
      </c>
    </row>
    <row r="13" spans="1:19" x14ac:dyDescent="0.25">
      <c r="A13" s="109">
        <f t="shared" si="4"/>
        <v>12</v>
      </c>
      <c r="B13" s="109" t="str">
        <f t="shared" si="0"/>
        <v>FAIRD</v>
      </c>
      <c r="C13" s="109" t="str">
        <f>SUBSTITUTE(+Monitoring!C13,"-","")</f>
        <v>FAIRD1</v>
      </c>
      <c r="D13" s="109" t="str">
        <f t="shared" si="1"/>
        <v>Site1</v>
      </c>
      <c r="E13" s="110" t="str">
        <f t="shared" si="2"/>
        <v>Maize</v>
      </c>
      <c r="F13" s="111" t="str">
        <f t="shared" si="3"/>
        <v>FAIRDxMaize</v>
      </c>
      <c r="G13" s="112">
        <f>+Monitoring!K13</f>
        <v>45162.509988425903</v>
      </c>
      <c r="H13" s="112">
        <f>+Monitoring!L13</f>
        <v>45162.5112731482</v>
      </c>
      <c r="I13" s="113">
        <f>+Monitoring!M13</f>
        <v>1.2847222969867289E-3</v>
      </c>
      <c r="J13" s="114" t="str">
        <f>+Monitoring!T13</f>
        <v>fly</v>
      </c>
      <c r="K13" s="109" t="str">
        <f>+Monitoring!Y13</f>
        <v>Insecta</v>
      </c>
      <c r="L13" s="109" t="str">
        <f>+Monitoring!Z13</f>
        <v>Diptera</v>
      </c>
      <c r="M13" s="109" t="str">
        <f>+Monitoring!AA13</f>
        <v>Brachycera</v>
      </c>
      <c r="N13" s="109" t="str">
        <f>+Monitoring!AB13</f>
        <v>Muscomorpha</v>
      </c>
      <c r="O13" s="109" t="str">
        <f>+Monitoring!AC13</f>
        <v>Muscoidea</v>
      </c>
      <c r="P13" s="109" t="str">
        <f>+Monitoring!AD13</f>
        <v>#N/C</v>
      </c>
      <c r="Q13" s="109" t="str">
        <f>+Monitoring!AE13</f>
        <v>#N/C</v>
      </c>
      <c r="R13" s="109" t="str">
        <f>+Monitoring!AF13</f>
        <v>#N/C</v>
      </c>
      <c r="S13" s="109" t="str">
        <f>+Monitoring!AG13</f>
        <v>#N/C</v>
      </c>
    </row>
    <row r="14" spans="1:19" x14ac:dyDescent="0.25">
      <c r="A14" s="109">
        <f t="shared" si="4"/>
        <v>13</v>
      </c>
      <c r="B14" s="109" t="str">
        <f t="shared" si="0"/>
        <v>FAIRD</v>
      </c>
      <c r="C14" s="109" t="str">
        <f>SUBSTITUTE(+Monitoring!C14,"-","")</f>
        <v>FAIRD1</v>
      </c>
      <c r="D14" s="109" t="str">
        <f t="shared" si="1"/>
        <v>Site1</v>
      </c>
      <c r="E14" s="110" t="str">
        <f t="shared" si="2"/>
        <v>Maize</v>
      </c>
      <c r="F14" s="111" t="str">
        <f t="shared" si="3"/>
        <v>FAIRDxMaize</v>
      </c>
      <c r="G14" s="112">
        <f>+Monitoring!K14</f>
        <v>45162.538263888899</v>
      </c>
      <c r="H14" s="112">
        <f>+Monitoring!L14</f>
        <v>45162.538321759297</v>
      </c>
      <c r="I14" s="113">
        <f>+Monitoring!M14</f>
        <v>5.7870398450177163E-5</v>
      </c>
      <c r="J14" s="114" t="str">
        <f>+Monitoring!T14</f>
        <v>wasp</v>
      </c>
      <c r="K14" s="109" t="str">
        <f>+Monitoring!Y14</f>
        <v>Insecta</v>
      </c>
      <c r="L14" s="109" t="str">
        <f>+Monitoring!Z14</f>
        <v>Hymenoptera</v>
      </c>
      <c r="M14" s="109" t="str">
        <f>+Monitoring!AA14</f>
        <v>Apocrita</v>
      </c>
      <c r="N14" s="109" t="str">
        <f>+Monitoring!AB14</f>
        <v>Aculeata</v>
      </c>
      <c r="O14" s="109" t="str">
        <f>+Monitoring!AC14</f>
        <v>Vespoidea</v>
      </c>
      <c r="P14" s="109" t="str">
        <f>+Monitoring!AD14</f>
        <v>Vespidae</v>
      </c>
      <c r="Q14" s="109" t="str">
        <f>+Monitoring!AE14</f>
        <v>Vespinae</v>
      </c>
      <c r="R14" s="109" t="str">
        <f>+Monitoring!AF14</f>
        <v>Vespula</v>
      </c>
      <c r="S14" s="109" t="str">
        <f>+Monitoring!AG14</f>
        <v>#N/C</v>
      </c>
    </row>
    <row r="15" spans="1:19" x14ac:dyDescent="0.25">
      <c r="A15" s="109">
        <f t="shared" si="4"/>
        <v>14</v>
      </c>
      <c r="B15" s="109" t="str">
        <f t="shared" si="0"/>
        <v>FAIRD</v>
      </c>
      <c r="C15" s="109" t="str">
        <f>SUBSTITUTE(+Monitoring!C15,"-","")</f>
        <v>FAIRD1</v>
      </c>
      <c r="D15" s="109" t="str">
        <f t="shared" si="1"/>
        <v>Site1</v>
      </c>
      <c r="E15" s="110" t="str">
        <f t="shared" si="2"/>
        <v>Maize</v>
      </c>
      <c r="F15" s="111" t="str">
        <f t="shared" si="3"/>
        <v>FAIRDxMaize</v>
      </c>
      <c r="G15" s="112">
        <f>+Monitoring!K15</f>
        <v>45162.5647916667</v>
      </c>
      <c r="H15" s="112">
        <f>+Monitoring!L15</f>
        <v>45162.564849536997</v>
      </c>
      <c r="I15" s="113">
        <f>+Monitoring!M15</f>
        <v>5.7870296586770564E-5</v>
      </c>
      <c r="J15" s="114" t="str">
        <f>+Monitoring!T15</f>
        <v>fly</v>
      </c>
      <c r="K15" s="109" t="str">
        <f>+Monitoring!Y15</f>
        <v>Insecta</v>
      </c>
      <c r="L15" s="109" t="str">
        <f>+Monitoring!Z15</f>
        <v>Diptera</v>
      </c>
      <c r="M15" s="109" t="str">
        <f>+Monitoring!AA15</f>
        <v>Brachycera</v>
      </c>
      <c r="N15" s="109" t="str">
        <f>+Monitoring!AB15</f>
        <v>Muscomorpha</v>
      </c>
      <c r="O15" s="109" t="str">
        <f>+Monitoring!AC15</f>
        <v>Muscoidea</v>
      </c>
      <c r="P15" s="109" t="str">
        <f>+Monitoring!AD15</f>
        <v>Fanniidae</v>
      </c>
      <c r="Q15" s="109">
        <f>+Monitoring!AE15</f>
        <v>0</v>
      </c>
      <c r="R15" s="109" t="str">
        <f>+Monitoring!AF15</f>
        <v>Fannia</v>
      </c>
      <c r="S15" s="109" t="str">
        <f>+Monitoring!AG15</f>
        <v>#N/C</v>
      </c>
    </row>
    <row r="16" spans="1:19" x14ac:dyDescent="0.25">
      <c r="A16" s="109">
        <f t="shared" si="4"/>
        <v>15</v>
      </c>
      <c r="B16" s="109" t="str">
        <f t="shared" si="0"/>
        <v>FAIRD</v>
      </c>
      <c r="C16" s="109" t="str">
        <f>SUBSTITUTE(+Monitoring!C16,"-","")</f>
        <v>FAIRD1</v>
      </c>
      <c r="D16" s="109" t="str">
        <f t="shared" si="1"/>
        <v>Site1</v>
      </c>
      <c r="E16" s="110" t="str">
        <f t="shared" si="2"/>
        <v>Maize</v>
      </c>
      <c r="F16" s="111" t="str">
        <f t="shared" si="3"/>
        <v>FAIRDxMaize</v>
      </c>
      <c r="G16" s="112">
        <f>+Monitoring!K16</f>
        <v>45163.679629629602</v>
      </c>
      <c r="H16" s="112">
        <f>+Monitoring!L16</f>
        <v>45163.6798263889</v>
      </c>
      <c r="I16" s="113">
        <f>+Monitoring!M16</f>
        <v>1.9675929797813296E-4</v>
      </c>
      <c r="J16" s="114" t="str">
        <f>+Monitoring!T16</f>
        <v>fly</v>
      </c>
      <c r="K16" s="109" t="str">
        <f>+Monitoring!Y16</f>
        <v>Insecta</v>
      </c>
      <c r="L16" s="109" t="str">
        <f>+Monitoring!Z16</f>
        <v>Diptera</v>
      </c>
      <c r="M16" s="109" t="str">
        <f>+Monitoring!AA16</f>
        <v>Brachycera</v>
      </c>
      <c r="N16" s="109" t="str">
        <f>+Monitoring!AB16</f>
        <v>Muscomorpha</v>
      </c>
      <c r="O16" s="109" t="str">
        <f>+Monitoring!AC16</f>
        <v>Muscoidea</v>
      </c>
      <c r="P16" s="109" t="str">
        <f>+Monitoring!AD16</f>
        <v>Fanniidae</v>
      </c>
      <c r="Q16" s="109">
        <f>+Monitoring!AE16</f>
        <v>0</v>
      </c>
      <c r="R16" s="109" t="str">
        <f>+Monitoring!AF16</f>
        <v>Fannia</v>
      </c>
      <c r="S16" s="109" t="str">
        <f>+Monitoring!AG16</f>
        <v>#N/C</v>
      </c>
    </row>
    <row r="17" spans="1:19" x14ac:dyDescent="0.25">
      <c r="A17" s="109">
        <f t="shared" si="4"/>
        <v>16</v>
      </c>
      <c r="B17" s="109" t="str">
        <f t="shared" si="0"/>
        <v>FAIRD</v>
      </c>
      <c r="C17" s="109" t="str">
        <f>SUBSTITUTE(+Monitoring!C17,"-","")</f>
        <v>FAIRD1</v>
      </c>
      <c r="D17" s="109" t="str">
        <f t="shared" si="1"/>
        <v>Site1</v>
      </c>
      <c r="E17" s="110" t="str">
        <f t="shared" si="2"/>
        <v>Maize</v>
      </c>
      <c r="F17" s="111" t="str">
        <f t="shared" si="3"/>
        <v>FAIRDxMaize</v>
      </c>
      <c r="G17" s="112">
        <f>+Monitoring!K17</f>
        <v>45163.694976851897</v>
      </c>
      <c r="H17" s="112">
        <f>+Monitoring!L17</f>
        <v>45163.695254629602</v>
      </c>
      <c r="I17" s="113">
        <f>+Monitoring!M17</f>
        <v>2.7777770446846262E-4</v>
      </c>
      <c r="J17" s="114" t="str">
        <f>+Monitoring!T17</f>
        <v>fly</v>
      </c>
      <c r="K17" s="109" t="str">
        <f>+Monitoring!Y17</f>
        <v>Insecta</v>
      </c>
      <c r="L17" s="109" t="str">
        <f>+Monitoring!Z17</f>
        <v>Diptera</v>
      </c>
      <c r="M17" s="109" t="str">
        <f>+Monitoring!AA17</f>
        <v>Brachycera</v>
      </c>
      <c r="N17" s="109" t="str">
        <f>+Monitoring!AB17</f>
        <v>Muscomorpha</v>
      </c>
      <c r="O17" s="109" t="str">
        <f>+Monitoring!AC17</f>
        <v>Muscoidea</v>
      </c>
      <c r="P17" s="109" t="str">
        <f>+Monitoring!AD17</f>
        <v>Fanniidae</v>
      </c>
      <c r="Q17" s="109">
        <f>+Monitoring!AE17</f>
        <v>0</v>
      </c>
      <c r="R17" s="109" t="str">
        <f>+Monitoring!AF17</f>
        <v>Fannia</v>
      </c>
      <c r="S17" s="109" t="str">
        <f>+Monitoring!AG17</f>
        <v>#N/C</v>
      </c>
    </row>
    <row r="18" spans="1:19" x14ac:dyDescent="0.25">
      <c r="A18" s="109">
        <f t="shared" si="4"/>
        <v>17</v>
      </c>
      <c r="B18" s="109" t="str">
        <f t="shared" si="0"/>
        <v>FAIRD</v>
      </c>
      <c r="C18" s="109" t="str">
        <f>SUBSTITUTE(+Monitoring!C18,"-","")</f>
        <v>FAIRD1</v>
      </c>
      <c r="D18" s="109" t="str">
        <f t="shared" si="1"/>
        <v>Site1</v>
      </c>
      <c r="E18" s="110" t="str">
        <f t="shared" si="2"/>
        <v>Maize</v>
      </c>
      <c r="F18" s="111" t="str">
        <f t="shared" si="3"/>
        <v>FAIRDxMaize</v>
      </c>
      <c r="G18" s="112">
        <f>+Monitoring!K18</f>
        <v>45163.703645833302</v>
      </c>
      <c r="H18" s="112">
        <f>+Monitoring!L18</f>
        <v>45163.703784722202</v>
      </c>
      <c r="I18" s="113">
        <f>+Monitoring!M18</f>
        <v>1.388888995279558E-4</v>
      </c>
      <c r="J18" s="114" t="str">
        <f>+Monitoring!T18</f>
        <v>fly</v>
      </c>
      <c r="K18" s="109" t="str">
        <f>+Monitoring!Y18</f>
        <v>Insecta</v>
      </c>
      <c r="L18" s="109" t="str">
        <f>+Monitoring!Z18</f>
        <v>Diptera</v>
      </c>
      <c r="M18" s="109" t="str">
        <f>+Monitoring!AA18</f>
        <v>Brachycera</v>
      </c>
      <c r="N18" s="109" t="str">
        <f>+Monitoring!AB18</f>
        <v>Muscomorpha</v>
      </c>
      <c r="O18" s="109" t="str">
        <f>+Monitoring!AC18</f>
        <v>Muscoidea</v>
      </c>
      <c r="P18" s="109" t="str">
        <f>+Monitoring!AD18</f>
        <v>Fanniidae</v>
      </c>
      <c r="Q18" s="109">
        <f>+Monitoring!AE18</f>
        <v>0</v>
      </c>
      <c r="R18" s="109" t="str">
        <f>+Monitoring!AF18</f>
        <v>Fannia</v>
      </c>
      <c r="S18" s="109" t="str">
        <f>+Monitoring!AG18</f>
        <v>#N/C</v>
      </c>
    </row>
    <row r="19" spans="1:19" x14ac:dyDescent="0.25">
      <c r="A19" s="109">
        <f t="shared" si="4"/>
        <v>18</v>
      </c>
      <c r="B19" s="109" t="str">
        <f t="shared" si="0"/>
        <v>FAIRD</v>
      </c>
      <c r="C19" s="109" t="str">
        <f>SUBSTITUTE(+Monitoring!C19,"-","")</f>
        <v>FAIRD1</v>
      </c>
      <c r="D19" s="109" t="str">
        <f t="shared" si="1"/>
        <v>Site1</v>
      </c>
      <c r="E19" s="110" t="str">
        <f t="shared" si="2"/>
        <v>Maize</v>
      </c>
      <c r="F19" s="111" t="str">
        <f t="shared" si="3"/>
        <v>FAIRDxMaize</v>
      </c>
      <c r="G19" s="112">
        <f>+Monitoring!K19</f>
        <v>45163.718020833301</v>
      </c>
      <c r="H19" s="112">
        <f>+Monitoring!L19</f>
        <v>45163.718101851897</v>
      </c>
      <c r="I19" s="113">
        <f>+Monitoring!M19</f>
        <v>8.1018595665227622E-5</v>
      </c>
      <c r="J19" s="114" t="str">
        <f>+Monitoring!T19</f>
        <v>fly</v>
      </c>
      <c r="K19" s="109" t="str">
        <f>+Monitoring!Y19</f>
        <v>Insecta</v>
      </c>
      <c r="L19" s="109" t="str">
        <f>+Monitoring!Z19</f>
        <v>Diptera</v>
      </c>
      <c r="M19" s="109" t="str">
        <f>+Monitoring!AA19</f>
        <v>Brachycera</v>
      </c>
      <c r="N19" s="109" t="str">
        <f>+Monitoring!AB19</f>
        <v>Muscomorpha</v>
      </c>
      <c r="O19" s="109" t="str">
        <f>+Monitoring!AC19</f>
        <v>Muscoidea</v>
      </c>
      <c r="P19" s="109" t="str">
        <f>+Monitoring!AD19</f>
        <v>Fanniidae</v>
      </c>
      <c r="Q19" s="109">
        <f>+Monitoring!AE19</f>
        <v>0</v>
      </c>
      <c r="R19" s="109" t="str">
        <f>+Monitoring!AF19</f>
        <v>Fannia</v>
      </c>
      <c r="S19" s="109" t="str">
        <f>+Monitoring!AG19</f>
        <v>#N/C</v>
      </c>
    </row>
    <row r="20" spans="1:19" x14ac:dyDescent="0.25">
      <c r="A20" s="109">
        <f t="shared" si="4"/>
        <v>19</v>
      </c>
      <c r="B20" s="109" t="str">
        <f t="shared" si="0"/>
        <v>FAIRD</v>
      </c>
      <c r="C20" s="109" t="str">
        <f>SUBSTITUTE(+Monitoring!C20,"-","")</f>
        <v>FAIRD1</v>
      </c>
      <c r="D20" s="109" t="str">
        <f t="shared" si="1"/>
        <v>Site1</v>
      </c>
      <c r="E20" s="110" t="str">
        <f t="shared" si="2"/>
        <v>Maize</v>
      </c>
      <c r="F20" s="111" t="str">
        <f t="shared" si="3"/>
        <v>FAIRDxMaize</v>
      </c>
      <c r="G20" s="112">
        <f>+Monitoring!K20</f>
        <v>45163.718020833301</v>
      </c>
      <c r="H20" s="112">
        <f>+Monitoring!L20</f>
        <v>45163.718148148102</v>
      </c>
      <c r="I20" s="113">
        <f>+Monitoring!M20</f>
        <v>1.2731480092043057E-4</v>
      </c>
      <c r="J20" s="114" t="str">
        <f>+Monitoring!T20</f>
        <v>fly</v>
      </c>
      <c r="K20" s="109" t="str">
        <f>+Monitoring!Y20</f>
        <v>Insecta</v>
      </c>
      <c r="L20" s="109" t="str">
        <f>+Monitoring!Z20</f>
        <v>Diptera</v>
      </c>
      <c r="M20" s="109" t="str">
        <f>+Monitoring!AA20</f>
        <v>Brachycera</v>
      </c>
      <c r="N20" s="109" t="str">
        <f>+Monitoring!AB20</f>
        <v>#N/C</v>
      </c>
      <c r="O20" s="109" t="str">
        <f>+Monitoring!AC20</f>
        <v>#N/C</v>
      </c>
      <c r="P20" s="109" t="str">
        <f>+Monitoring!AD20</f>
        <v>#N/C</v>
      </c>
      <c r="Q20" s="109" t="str">
        <f>+Monitoring!AE20</f>
        <v>#N/C</v>
      </c>
      <c r="R20" s="109" t="str">
        <f>+Monitoring!AF20</f>
        <v>#N/C</v>
      </c>
      <c r="S20" s="109" t="str">
        <f>+Monitoring!AG20</f>
        <v>#N/C</v>
      </c>
    </row>
    <row r="21" spans="1:19" x14ac:dyDescent="0.25">
      <c r="A21" s="109">
        <f t="shared" si="4"/>
        <v>20</v>
      </c>
      <c r="B21" s="109" t="str">
        <f t="shared" si="0"/>
        <v>FAIRD</v>
      </c>
      <c r="C21" s="109" t="str">
        <f>SUBSTITUTE(+Monitoring!C21,"-","")</f>
        <v>FAIRD1</v>
      </c>
      <c r="D21" s="109" t="str">
        <f t="shared" si="1"/>
        <v>Site1</v>
      </c>
      <c r="E21" s="110" t="str">
        <f t="shared" si="2"/>
        <v>Maize</v>
      </c>
      <c r="F21" s="111" t="str">
        <f t="shared" si="3"/>
        <v>FAIRDxMaize</v>
      </c>
      <c r="G21" s="112">
        <f>+Monitoring!K21</f>
        <v>45163.729282407403</v>
      </c>
      <c r="H21" s="112">
        <f>+Monitoring!L21</f>
        <v>45163.7296643519</v>
      </c>
      <c r="I21" s="113">
        <f>+Monitoring!M21</f>
        <v>3.819444973487407E-4</v>
      </c>
      <c r="J21" s="114" t="str">
        <f>+Monitoring!T21</f>
        <v>flesh_fly</v>
      </c>
      <c r="K21" s="109" t="str">
        <f>+Monitoring!Y21</f>
        <v>Insecta</v>
      </c>
      <c r="L21" s="109" t="str">
        <f>+Monitoring!Z21</f>
        <v>Diptera</v>
      </c>
      <c r="M21" s="109" t="str">
        <f>+Monitoring!AA21</f>
        <v>Brachycera</v>
      </c>
      <c r="N21" s="109" t="str">
        <f>+Monitoring!AB21</f>
        <v>Muscomorpha</v>
      </c>
      <c r="O21" s="109" t="str">
        <f>+Monitoring!AC21</f>
        <v>Oestroidea</v>
      </c>
      <c r="P21" s="109" t="str">
        <f>+Monitoring!AD21</f>
        <v>Tachinidae</v>
      </c>
      <c r="Q21" s="109" t="str">
        <f>+Monitoring!AE21</f>
        <v>Exoristinae</v>
      </c>
      <c r="R21" s="109" t="str">
        <f>+Monitoring!AF21</f>
        <v>#N/C</v>
      </c>
      <c r="S21" s="109" t="str">
        <f>+Monitoring!AG21</f>
        <v>#N/C</v>
      </c>
    </row>
    <row r="22" spans="1:19" x14ac:dyDescent="0.25">
      <c r="A22" s="109">
        <f t="shared" si="4"/>
        <v>21</v>
      </c>
      <c r="B22" s="109" t="str">
        <f t="shared" si="0"/>
        <v>FAIRD</v>
      </c>
      <c r="C22" s="109" t="str">
        <f>SUBSTITUTE(+Monitoring!C22,"-","")</f>
        <v>FAIRD1</v>
      </c>
      <c r="D22" s="109" t="str">
        <f t="shared" si="1"/>
        <v>Site1</v>
      </c>
      <c r="E22" s="110" t="str">
        <f t="shared" si="2"/>
        <v>Maize</v>
      </c>
      <c r="F22" s="111" t="str">
        <f t="shared" si="3"/>
        <v>FAIRDxMaize</v>
      </c>
      <c r="G22" s="112">
        <f>+Monitoring!K22</f>
        <v>45163.752881944398</v>
      </c>
      <c r="H22" s="112">
        <f>+Monitoring!L22</f>
        <v>45163.752974536997</v>
      </c>
      <c r="I22" s="113">
        <f>+Monitoring!M22</f>
        <v>9.2592599685303867E-5</v>
      </c>
      <c r="J22" s="114" t="str">
        <f>+Monitoring!T22</f>
        <v>fly</v>
      </c>
      <c r="K22" s="109" t="str">
        <f>+Monitoring!Y22</f>
        <v>Insecta</v>
      </c>
      <c r="L22" s="109" t="str">
        <f>+Monitoring!Z22</f>
        <v>Diptera</v>
      </c>
      <c r="M22" s="109" t="str">
        <f>+Monitoring!AA22</f>
        <v>Brachycera</v>
      </c>
      <c r="N22" s="109" t="str">
        <f>+Monitoring!AB22</f>
        <v>Muscomorpha</v>
      </c>
      <c r="O22" s="109" t="str">
        <f>+Monitoring!AC22</f>
        <v>Muscoidea</v>
      </c>
      <c r="P22" s="109" t="str">
        <f>+Monitoring!AD22</f>
        <v>Fanniidae</v>
      </c>
      <c r="Q22" s="109">
        <f>+Monitoring!AE22</f>
        <v>0</v>
      </c>
      <c r="R22" s="109" t="str">
        <f>+Monitoring!AF22</f>
        <v>Fannia</v>
      </c>
      <c r="S22" s="109" t="str">
        <f>+Monitoring!AG22</f>
        <v>#N/C</v>
      </c>
    </row>
    <row r="23" spans="1:19" x14ac:dyDescent="0.25">
      <c r="A23" s="109">
        <f t="shared" si="4"/>
        <v>22</v>
      </c>
      <c r="B23" s="109" t="str">
        <f t="shared" si="0"/>
        <v>FAIRD</v>
      </c>
      <c r="C23" s="109" t="str">
        <f>SUBSTITUTE(+Monitoring!C23,"-","")</f>
        <v>FAIRD1</v>
      </c>
      <c r="D23" s="109" t="str">
        <f t="shared" si="1"/>
        <v>Site1</v>
      </c>
      <c r="E23" s="110" t="str">
        <f t="shared" si="2"/>
        <v>Maize</v>
      </c>
      <c r="F23" s="111" t="str">
        <f t="shared" si="3"/>
        <v>FAIRDxMaize</v>
      </c>
      <c r="G23" s="112">
        <f>+Monitoring!K23</f>
        <v>45163.770150463002</v>
      </c>
      <c r="H23" s="112">
        <f>+Monitoring!L23</f>
        <v>45163.770543981504</v>
      </c>
      <c r="I23" s="113">
        <f>+Monitoring!M23</f>
        <v>3.9351850136881694E-4</v>
      </c>
      <c r="J23" s="114" t="str">
        <f>+Monitoring!T23</f>
        <v>fly</v>
      </c>
      <c r="K23" s="109" t="str">
        <f>+Monitoring!Y23</f>
        <v>Insecta</v>
      </c>
      <c r="L23" s="109" t="str">
        <f>+Monitoring!Z23</f>
        <v>Diptera</v>
      </c>
      <c r="M23" s="109" t="str">
        <f>+Monitoring!AA23</f>
        <v>Brachycera</v>
      </c>
      <c r="N23" s="109" t="str">
        <f>+Monitoring!AB23</f>
        <v>Muscomorpha</v>
      </c>
      <c r="O23" s="109" t="str">
        <f>+Monitoring!AC23</f>
        <v>Muscoidea</v>
      </c>
      <c r="P23" s="109" t="str">
        <f>+Monitoring!AD23</f>
        <v>Fanniidae</v>
      </c>
      <c r="Q23" s="109">
        <f>+Monitoring!AE23</f>
        <v>0</v>
      </c>
      <c r="R23" s="109" t="str">
        <f>+Monitoring!AF23</f>
        <v>Fannia</v>
      </c>
      <c r="S23" s="109" t="str">
        <f>+Monitoring!AG23</f>
        <v>#N/C</v>
      </c>
    </row>
    <row r="24" spans="1:19" x14ac:dyDescent="0.25">
      <c r="A24" s="109">
        <f t="shared" si="4"/>
        <v>23</v>
      </c>
      <c r="B24" s="109" t="str">
        <f t="shared" si="0"/>
        <v>FAIRD</v>
      </c>
      <c r="C24" s="109" t="str">
        <f>SUBSTITUTE(+Monitoring!C24,"-","")</f>
        <v>FAIRD1</v>
      </c>
      <c r="D24" s="109" t="str">
        <f t="shared" si="1"/>
        <v>Site1</v>
      </c>
      <c r="E24" s="110" t="str">
        <f t="shared" si="2"/>
        <v>Maize</v>
      </c>
      <c r="F24" s="111" t="str">
        <f t="shared" si="3"/>
        <v>FAIRDxMaize</v>
      </c>
      <c r="G24" s="112">
        <f>+Monitoring!K24</f>
        <v>45164.319131944401</v>
      </c>
      <c r="H24" s="112">
        <f>+Monitoring!L24</f>
        <v>45164.319895833301</v>
      </c>
      <c r="I24" s="113">
        <f>+Monitoring!M24</f>
        <v>7.6388890011003241E-4</v>
      </c>
      <c r="J24" s="114" t="str">
        <f>+Monitoring!T24</f>
        <v>fly</v>
      </c>
      <c r="K24" s="109" t="str">
        <f>+Monitoring!Y24</f>
        <v>Insecta</v>
      </c>
      <c r="L24" s="109" t="str">
        <f>+Monitoring!Z24</f>
        <v>Diptera</v>
      </c>
      <c r="M24" s="109" t="str">
        <f>+Monitoring!AA24</f>
        <v>Brachycera</v>
      </c>
      <c r="N24" s="109" t="str">
        <f>+Monitoring!AB24</f>
        <v>Muscomorpha</v>
      </c>
      <c r="O24" s="109" t="str">
        <f>+Monitoring!AC24</f>
        <v>Muscoidea</v>
      </c>
      <c r="P24" s="109" t="str">
        <f>+Monitoring!AD24</f>
        <v>Fanniidae</v>
      </c>
      <c r="Q24" s="109">
        <f>+Monitoring!AE24</f>
        <v>0</v>
      </c>
      <c r="R24" s="109" t="str">
        <f>+Monitoring!AF24</f>
        <v>Fannia</v>
      </c>
      <c r="S24" s="109" t="str">
        <f>+Monitoring!AG24</f>
        <v>#N/C</v>
      </c>
    </row>
    <row r="25" spans="1:19" x14ac:dyDescent="0.25">
      <c r="A25" s="109">
        <f t="shared" si="4"/>
        <v>24</v>
      </c>
      <c r="B25" s="109" t="str">
        <f t="shared" si="0"/>
        <v>FAIRD</v>
      </c>
      <c r="C25" s="109" t="str">
        <f>SUBSTITUTE(+Monitoring!C25,"-","")</f>
        <v>FAIRD1</v>
      </c>
      <c r="D25" s="109" t="str">
        <f t="shared" si="1"/>
        <v>Site1</v>
      </c>
      <c r="E25" s="110" t="str">
        <f t="shared" si="2"/>
        <v>Maize</v>
      </c>
      <c r="F25" s="111" t="str">
        <f t="shared" si="3"/>
        <v>FAIRDxMaize</v>
      </c>
      <c r="G25" s="112">
        <f>+Monitoring!K25</f>
        <v>45164.336967592601</v>
      </c>
      <c r="H25" s="112">
        <f>+Monitoring!L25</f>
        <v>45164.337118055599</v>
      </c>
      <c r="I25" s="113">
        <f>+Monitoring!M25</f>
        <v>1.5046299813548103E-4</v>
      </c>
      <c r="J25" s="114" t="str">
        <f>+Monitoring!T25</f>
        <v>wasp</v>
      </c>
      <c r="K25" s="109" t="str">
        <f>+Monitoring!Y25</f>
        <v>Insecta</v>
      </c>
      <c r="L25" s="109" t="str">
        <f>+Monitoring!Z25</f>
        <v>Hymenoptera</v>
      </c>
      <c r="M25" s="109" t="str">
        <f>+Monitoring!AA25</f>
        <v>Apocrita</v>
      </c>
      <c r="N25" s="109" t="str">
        <f>+Monitoring!AB25</f>
        <v>Aculeata</v>
      </c>
      <c r="O25" s="109" t="str">
        <f>+Monitoring!AC25</f>
        <v>Vespoidea</v>
      </c>
      <c r="P25" s="109" t="str">
        <f>+Monitoring!AD25</f>
        <v>Vespidae</v>
      </c>
      <c r="Q25" s="109" t="str">
        <f>+Monitoring!AE25</f>
        <v>Vespinae</v>
      </c>
      <c r="R25" s="109" t="str">
        <f>+Monitoring!AF25</f>
        <v>Vespula</v>
      </c>
      <c r="S25" s="109" t="str">
        <f>+Monitoring!AG25</f>
        <v>#N/C</v>
      </c>
    </row>
    <row r="26" spans="1:19" x14ac:dyDescent="0.25">
      <c r="A26" s="109">
        <f t="shared" si="4"/>
        <v>25</v>
      </c>
      <c r="B26" s="109" t="str">
        <f t="shared" si="0"/>
        <v>FAIRD</v>
      </c>
      <c r="C26" s="109" t="str">
        <f>SUBSTITUTE(+Monitoring!C26,"-","")</f>
        <v>FAIRD1</v>
      </c>
      <c r="D26" s="109" t="str">
        <f t="shared" si="1"/>
        <v>Site1</v>
      </c>
      <c r="E26" s="110" t="str">
        <f t="shared" si="2"/>
        <v>Maize</v>
      </c>
      <c r="F26" s="111" t="str">
        <f t="shared" si="3"/>
        <v>FAIRDxMaize</v>
      </c>
      <c r="G26" s="112">
        <f>+Monitoring!K26</f>
        <v>45164.3375115741</v>
      </c>
      <c r="H26" s="112">
        <f>+Monitoring!L26</f>
        <v>45164.339155092603</v>
      </c>
      <c r="I26" s="113">
        <f>+Monitoring!M26</f>
        <v>1.6435185025329702E-3</v>
      </c>
      <c r="J26" s="114" t="str">
        <f>+Monitoring!T26</f>
        <v>fly</v>
      </c>
      <c r="K26" s="109" t="str">
        <f>+Monitoring!Y26</f>
        <v>Insecta</v>
      </c>
      <c r="L26" s="109" t="str">
        <f>+Monitoring!Z26</f>
        <v>Diptera</v>
      </c>
      <c r="M26" s="109" t="str">
        <f>+Monitoring!AA26</f>
        <v>Brachycera</v>
      </c>
      <c r="N26" s="109" t="str">
        <f>+Monitoring!AB26</f>
        <v>Muscomorpha</v>
      </c>
      <c r="O26" s="109" t="str">
        <f>+Monitoring!AC26</f>
        <v>Muscoidea</v>
      </c>
      <c r="P26" s="109" t="str">
        <f>+Monitoring!AD26</f>
        <v>#N/C</v>
      </c>
      <c r="Q26" s="109" t="str">
        <f>+Monitoring!AE26</f>
        <v>#N/C</v>
      </c>
      <c r="R26" s="109" t="str">
        <f>+Monitoring!AF26</f>
        <v>#N/C</v>
      </c>
      <c r="S26" s="109" t="str">
        <f>+Monitoring!AG26</f>
        <v>#N/C</v>
      </c>
    </row>
    <row r="27" spans="1:19" x14ac:dyDescent="0.25">
      <c r="A27" s="109">
        <f t="shared" si="4"/>
        <v>26</v>
      </c>
      <c r="B27" s="109" t="str">
        <f t="shared" si="0"/>
        <v>FAIRD</v>
      </c>
      <c r="C27" s="109" t="str">
        <f>SUBSTITUTE(+Monitoring!C27,"-","")</f>
        <v>FAIRD1</v>
      </c>
      <c r="D27" s="109" t="str">
        <f t="shared" si="1"/>
        <v>Site1</v>
      </c>
      <c r="E27" s="110" t="str">
        <f t="shared" si="2"/>
        <v>Maize</v>
      </c>
      <c r="F27" s="111" t="str">
        <f t="shared" si="3"/>
        <v>FAIRDxMaize</v>
      </c>
      <c r="G27" s="112">
        <f>+Monitoring!K27</f>
        <v>45164.340324074103</v>
      </c>
      <c r="H27" s="112">
        <f>+Monitoring!L27</f>
        <v>45164.340370370403</v>
      </c>
      <c r="I27" s="113">
        <f>+Monitoring!M27</f>
        <v>4.6296299842651933E-5</v>
      </c>
      <c r="J27" s="114" t="str">
        <f>+Monitoring!T27</f>
        <v>fly</v>
      </c>
      <c r="K27" s="109" t="str">
        <f>+Monitoring!Y27</f>
        <v>Insecta</v>
      </c>
      <c r="L27" s="109" t="str">
        <f>+Monitoring!Z27</f>
        <v>Diptera</v>
      </c>
      <c r="M27" s="109" t="str">
        <f>+Monitoring!AA27</f>
        <v>Brachycera</v>
      </c>
      <c r="N27" s="109" t="str">
        <f>+Monitoring!AB27</f>
        <v>Muscomorpha</v>
      </c>
      <c r="O27" s="109" t="str">
        <f>+Monitoring!AC27</f>
        <v>Muscoidea</v>
      </c>
      <c r="P27" s="109" t="str">
        <f>+Monitoring!AD27</f>
        <v>Fanniidae</v>
      </c>
      <c r="Q27" s="109">
        <f>+Monitoring!AE27</f>
        <v>0</v>
      </c>
      <c r="R27" s="109" t="str">
        <f>+Monitoring!AF27</f>
        <v>Fannia</v>
      </c>
      <c r="S27" s="109" t="str">
        <f>+Monitoring!AG27</f>
        <v>#N/C</v>
      </c>
    </row>
    <row r="28" spans="1:19" x14ac:dyDescent="0.25">
      <c r="A28" s="109">
        <f t="shared" si="4"/>
        <v>27</v>
      </c>
      <c r="B28" s="109" t="str">
        <f t="shared" si="0"/>
        <v>FAIRD</v>
      </c>
      <c r="C28" s="109" t="str">
        <f>SUBSTITUTE(+Monitoring!C28,"-","")</f>
        <v>FAIRD1</v>
      </c>
      <c r="D28" s="109" t="str">
        <f t="shared" si="1"/>
        <v>Site1</v>
      </c>
      <c r="E28" s="110" t="str">
        <f t="shared" si="2"/>
        <v>Maize</v>
      </c>
      <c r="F28" s="111" t="str">
        <f t="shared" si="3"/>
        <v>FAIRDxMaize</v>
      </c>
      <c r="G28" s="112">
        <f>+Monitoring!K28</f>
        <v>45164.344675925902</v>
      </c>
      <c r="H28" s="112">
        <f>+Monitoring!L28</f>
        <v>45164.345104166699</v>
      </c>
      <c r="I28" s="113">
        <f>+Monitoring!M28</f>
        <v>4.2824079719139263E-4</v>
      </c>
      <c r="J28" s="114" t="str">
        <f>+Monitoring!T28</f>
        <v>fly</v>
      </c>
      <c r="K28" s="109" t="str">
        <f>+Monitoring!Y28</f>
        <v>Insecta</v>
      </c>
      <c r="L28" s="109" t="str">
        <f>+Monitoring!Z28</f>
        <v>Diptera</v>
      </c>
      <c r="M28" s="109" t="str">
        <f>+Monitoring!AA28</f>
        <v>Brachycera</v>
      </c>
      <c r="N28" s="109" t="str">
        <f>+Monitoring!AB28</f>
        <v>Muscomorpha</v>
      </c>
      <c r="O28" s="109" t="str">
        <f>+Monitoring!AC28</f>
        <v>Muscoidea</v>
      </c>
      <c r="P28" s="109" t="str">
        <f>+Monitoring!AD28</f>
        <v>Fanniidae</v>
      </c>
      <c r="Q28" s="109">
        <f>+Monitoring!AE28</f>
        <v>0</v>
      </c>
      <c r="R28" s="109" t="str">
        <f>+Monitoring!AF28</f>
        <v>Fannia</v>
      </c>
      <c r="S28" s="109" t="str">
        <f>+Monitoring!AG28</f>
        <v>#N/C</v>
      </c>
    </row>
    <row r="29" spans="1:19" x14ac:dyDescent="0.25">
      <c r="A29" s="109">
        <f t="shared" si="4"/>
        <v>28</v>
      </c>
      <c r="B29" s="109" t="str">
        <f t="shared" si="0"/>
        <v>FAIRD</v>
      </c>
      <c r="C29" s="109" t="str">
        <f>SUBSTITUTE(+Monitoring!C29,"-","")</f>
        <v>FAIRD1</v>
      </c>
      <c r="D29" s="109" t="str">
        <f t="shared" si="1"/>
        <v>Site1</v>
      </c>
      <c r="E29" s="110" t="str">
        <f t="shared" si="2"/>
        <v>Maize</v>
      </c>
      <c r="F29" s="111" t="str">
        <f t="shared" si="3"/>
        <v>FAIRDxMaize</v>
      </c>
      <c r="G29" s="112">
        <f>+Monitoring!K29</f>
        <v>45164.355405092603</v>
      </c>
      <c r="H29" s="112">
        <f>+Monitoring!L29</f>
        <v>45164.355555555601</v>
      </c>
      <c r="I29" s="113">
        <f>+Monitoring!M29</f>
        <v>1.5046299813548103E-4</v>
      </c>
      <c r="J29" s="114" t="str">
        <f>+Monitoring!T29</f>
        <v>fly</v>
      </c>
      <c r="K29" s="109" t="str">
        <f>+Monitoring!Y29</f>
        <v>Insecta</v>
      </c>
      <c r="L29" s="109" t="str">
        <f>+Monitoring!Z29</f>
        <v>Diptera</v>
      </c>
      <c r="M29" s="109" t="str">
        <f>+Monitoring!AA29</f>
        <v>Brachycera</v>
      </c>
      <c r="N29" s="109" t="str">
        <f>+Monitoring!AB29</f>
        <v>Muscomorpha</v>
      </c>
      <c r="O29" s="109" t="str">
        <f>+Monitoring!AC29</f>
        <v>Muscoidea</v>
      </c>
      <c r="P29" s="109" t="str">
        <f>+Monitoring!AD29</f>
        <v>#N/C</v>
      </c>
      <c r="Q29" s="109" t="str">
        <f>+Monitoring!AE29</f>
        <v>#N/C</v>
      </c>
      <c r="R29" s="109" t="str">
        <f>+Monitoring!AF29</f>
        <v>#N/C</v>
      </c>
      <c r="S29" s="109" t="str">
        <f>+Monitoring!AG29</f>
        <v>#N/C</v>
      </c>
    </row>
    <row r="30" spans="1:19" x14ac:dyDescent="0.25">
      <c r="A30" s="109">
        <f t="shared" si="4"/>
        <v>29</v>
      </c>
      <c r="B30" s="109" t="str">
        <f t="shared" si="0"/>
        <v>FAIRD</v>
      </c>
      <c r="C30" s="109" t="str">
        <f>SUBSTITUTE(+Monitoring!C30,"-","")</f>
        <v>FAIRD1</v>
      </c>
      <c r="D30" s="109" t="str">
        <f t="shared" si="1"/>
        <v>Site1</v>
      </c>
      <c r="E30" s="110" t="str">
        <f t="shared" si="2"/>
        <v>Maize</v>
      </c>
      <c r="F30" s="111" t="str">
        <f t="shared" si="3"/>
        <v>FAIRDxMaize</v>
      </c>
      <c r="G30" s="112">
        <f>+Monitoring!K30</f>
        <v>45164.355914351901</v>
      </c>
      <c r="H30" s="112">
        <f>+Monitoring!L30</f>
        <v>45164.356597222199</v>
      </c>
      <c r="I30" s="113">
        <f>+Monitoring!M30</f>
        <v>6.8287029716884717E-4</v>
      </c>
      <c r="J30" s="114" t="str">
        <f>+Monitoring!T30</f>
        <v>fly</v>
      </c>
      <c r="K30" s="109" t="str">
        <f>+Monitoring!Y30</f>
        <v>Insecta</v>
      </c>
      <c r="L30" s="109" t="str">
        <f>+Monitoring!Z30</f>
        <v>Diptera</v>
      </c>
      <c r="M30" s="109" t="str">
        <f>+Monitoring!AA30</f>
        <v>Brachycera</v>
      </c>
      <c r="N30" s="109" t="str">
        <f>+Monitoring!AB30</f>
        <v>Muscomorpha</v>
      </c>
      <c r="O30" s="109" t="str">
        <f>+Monitoring!AC30</f>
        <v>Muscoidea</v>
      </c>
      <c r="P30" s="109" t="str">
        <f>+Monitoring!AD30</f>
        <v>Fanniidae</v>
      </c>
      <c r="Q30" s="109">
        <f>+Monitoring!AE30</f>
        <v>0</v>
      </c>
      <c r="R30" s="109" t="str">
        <f>+Monitoring!AF30</f>
        <v>Fannia</v>
      </c>
      <c r="S30" s="109" t="str">
        <f>+Monitoring!AG30</f>
        <v>#N/C</v>
      </c>
    </row>
    <row r="31" spans="1:19" x14ac:dyDescent="0.25">
      <c r="A31" s="109">
        <f t="shared" si="4"/>
        <v>30</v>
      </c>
      <c r="B31" s="109" t="str">
        <f t="shared" si="0"/>
        <v>FAIRD</v>
      </c>
      <c r="C31" s="109" t="str">
        <f>SUBSTITUTE(+Monitoring!C31,"-","")</f>
        <v>FAIRD1</v>
      </c>
      <c r="D31" s="109" t="str">
        <f t="shared" si="1"/>
        <v>Site1</v>
      </c>
      <c r="E31" s="110" t="str">
        <f t="shared" si="2"/>
        <v>Maize</v>
      </c>
      <c r="F31" s="111" t="str">
        <f t="shared" si="3"/>
        <v>FAIRDxMaize</v>
      </c>
      <c r="G31" s="112">
        <f>+Monitoring!K31</f>
        <v>45164.355914351901</v>
      </c>
      <c r="H31" s="112">
        <f>+Monitoring!L31</f>
        <v>45164.357326388897</v>
      </c>
      <c r="I31" s="113">
        <f>+Monitoring!M31</f>
        <v>1.4120369960437529E-3</v>
      </c>
      <c r="J31" s="114" t="str">
        <f>+Monitoring!T31</f>
        <v>fly</v>
      </c>
      <c r="K31" s="109" t="str">
        <f>+Monitoring!Y31</f>
        <v>Insecta</v>
      </c>
      <c r="L31" s="109" t="str">
        <f>+Monitoring!Z31</f>
        <v>Diptera</v>
      </c>
      <c r="M31" s="109" t="str">
        <f>+Monitoring!AA31</f>
        <v>Brachycera</v>
      </c>
      <c r="N31" s="109" t="str">
        <f>+Monitoring!AB31</f>
        <v>Muscomorpha</v>
      </c>
      <c r="O31" s="109" t="str">
        <f>+Monitoring!AC31</f>
        <v>Muscoidea</v>
      </c>
      <c r="P31" s="109" t="str">
        <f>+Monitoring!AD31</f>
        <v>Fanniidae</v>
      </c>
      <c r="Q31" s="109">
        <f>+Monitoring!AE31</f>
        <v>0</v>
      </c>
      <c r="R31" s="109" t="str">
        <f>+Monitoring!AF31</f>
        <v>Fannia</v>
      </c>
      <c r="S31" s="109" t="str">
        <f>+Monitoring!AG31</f>
        <v>#N/C</v>
      </c>
    </row>
    <row r="32" spans="1:19" x14ac:dyDescent="0.25">
      <c r="A32" s="109">
        <f t="shared" si="4"/>
        <v>31</v>
      </c>
      <c r="B32" s="109" t="str">
        <f t="shared" si="0"/>
        <v>FAIRD</v>
      </c>
      <c r="C32" s="109" t="str">
        <f>SUBSTITUTE(+Monitoring!C32,"-","")</f>
        <v>FAIRD1</v>
      </c>
      <c r="D32" s="109" t="str">
        <f t="shared" si="1"/>
        <v>Site1</v>
      </c>
      <c r="E32" s="110" t="str">
        <f t="shared" si="2"/>
        <v>Maize</v>
      </c>
      <c r="F32" s="111" t="str">
        <f t="shared" si="3"/>
        <v>FAIRDxMaize</v>
      </c>
      <c r="G32" s="112">
        <f>+Monitoring!K32</f>
        <v>45164.359317129602</v>
      </c>
      <c r="H32" s="112">
        <f>+Monitoring!L32</f>
        <v>45164.359675925902</v>
      </c>
      <c r="I32" s="113">
        <f>+Monitoring!M32</f>
        <v>3.5879630013369024E-4</v>
      </c>
      <c r="J32" s="114" t="str">
        <f>+Monitoring!T32</f>
        <v>fly</v>
      </c>
      <c r="K32" s="109" t="str">
        <f>+Monitoring!Y32</f>
        <v>Insecta</v>
      </c>
      <c r="L32" s="109" t="str">
        <f>+Monitoring!Z32</f>
        <v>Diptera</v>
      </c>
      <c r="M32" s="109" t="str">
        <f>+Monitoring!AA32</f>
        <v>Brachycera</v>
      </c>
      <c r="N32" s="109" t="str">
        <f>+Monitoring!AB32</f>
        <v>Muscomorpha</v>
      </c>
      <c r="O32" s="109" t="str">
        <f>+Monitoring!AC32</f>
        <v>Muscoidea</v>
      </c>
      <c r="P32" s="109" t="str">
        <f>+Monitoring!AD32</f>
        <v>#N/C</v>
      </c>
      <c r="Q32" s="109" t="str">
        <f>+Monitoring!AE32</f>
        <v>#N/C</v>
      </c>
      <c r="R32" s="109" t="str">
        <f>+Monitoring!AF32</f>
        <v>#N/C</v>
      </c>
      <c r="S32" s="109" t="str">
        <f>+Monitoring!AG32</f>
        <v>#N/C</v>
      </c>
    </row>
    <row r="33" spans="1:19" x14ac:dyDescent="0.25">
      <c r="A33" s="109">
        <f t="shared" si="4"/>
        <v>32</v>
      </c>
      <c r="B33" s="109" t="str">
        <f t="shared" si="0"/>
        <v>FAIRD</v>
      </c>
      <c r="C33" s="109" t="str">
        <f>SUBSTITUTE(+Monitoring!C33,"-","")</f>
        <v>FAIRD1</v>
      </c>
      <c r="D33" s="109" t="str">
        <f t="shared" si="1"/>
        <v>Site1</v>
      </c>
      <c r="E33" s="110" t="str">
        <f t="shared" si="2"/>
        <v>Maize</v>
      </c>
      <c r="F33" s="111" t="str">
        <f t="shared" si="3"/>
        <v>FAIRDxMaize</v>
      </c>
      <c r="G33" s="112">
        <f>+Monitoring!K33</f>
        <v>45164.359398148197</v>
      </c>
      <c r="H33" s="112">
        <f>+Monitoring!L33</f>
        <v>45164.359675925902</v>
      </c>
      <c r="I33" s="113">
        <f>+Monitoring!M33</f>
        <v>2.7777770446846262E-4</v>
      </c>
      <c r="J33" s="114" t="str">
        <f>+Monitoring!T33</f>
        <v>scavenger_fly</v>
      </c>
      <c r="K33" s="109" t="str">
        <f>+Monitoring!Y33</f>
        <v>Insecta</v>
      </c>
      <c r="L33" s="109" t="str">
        <f>+Monitoring!Z33</f>
        <v>Diptera</v>
      </c>
      <c r="M33" s="109" t="str">
        <f>+Monitoring!AA33</f>
        <v>Brachycera</v>
      </c>
      <c r="N33" s="109" t="str">
        <f>+Monitoring!AB33</f>
        <v>Muscomorpha</v>
      </c>
      <c r="O33" s="109" t="str">
        <f>+Monitoring!AC33</f>
        <v>Sciomyzoidea</v>
      </c>
      <c r="P33" s="109" t="str">
        <f>+Monitoring!AD33</f>
        <v>Sepsidae</v>
      </c>
      <c r="Q33" s="109" t="str">
        <f>+Monitoring!AE33</f>
        <v>Sepsinae</v>
      </c>
      <c r="R33" s="109" t="str">
        <f>+Monitoring!AF33</f>
        <v>Parapalaeosepsis</v>
      </c>
      <c r="S33" s="109" t="str">
        <f>+Monitoring!AG33</f>
        <v>#N/C</v>
      </c>
    </row>
    <row r="34" spans="1:19" x14ac:dyDescent="0.25">
      <c r="A34" s="109">
        <f t="shared" si="4"/>
        <v>33</v>
      </c>
      <c r="B34" s="109" t="str">
        <f t="shared" si="0"/>
        <v>FAIRD</v>
      </c>
      <c r="C34" s="109" t="str">
        <f>SUBSTITUTE(+Monitoring!C34,"-","")</f>
        <v>FAIRD1</v>
      </c>
      <c r="D34" s="109" t="str">
        <f t="shared" si="1"/>
        <v>Site1</v>
      </c>
      <c r="E34" s="110" t="str">
        <f t="shared" si="2"/>
        <v>Maize</v>
      </c>
      <c r="F34" s="111" t="str">
        <f t="shared" si="3"/>
        <v>FAIRDxMaize</v>
      </c>
      <c r="G34" s="112">
        <f>+Monitoring!K34</f>
        <v>45164.3600462963</v>
      </c>
      <c r="H34" s="112">
        <f>+Monitoring!L34</f>
        <v>45164.3600925926</v>
      </c>
      <c r="I34" s="113">
        <f>+Monitoring!M34</f>
        <v>4.6296299842651933E-5</v>
      </c>
      <c r="J34" s="114" t="str">
        <f>+Monitoring!T34</f>
        <v>fly</v>
      </c>
      <c r="K34" s="109" t="str">
        <f>+Monitoring!Y34</f>
        <v>Insecta</v>
      </c>
      <c r="L34" s="109" t="str">
        <f>+Monitoring!Z34</f>
        <v>Diptera</v>
      </c>
      <c r="M34" s="109" t="str">
        <f>+Monitoring!AA34</f>
        <v>Brachycera</v>
      </c>
      <c r="N34" s="109" t="str">
        <f>+Monitoring!AB34</f>
        <v>Muscomorpha</v>
      </c>
      <c r="O34" s="109" t="str">
        <f>+Monitoring!AC34</f>
        <v>Muscoidea</v>
      </c>
      <c r="P34" s="109" t="str">
        <f>+Monitoring!AD34</f>
        <v>Fanniidae</v>
      </c>
      <c r="Q34" s="109">
        <f>+Monitoring!AE34</f>
        <v>0</v>
      </c>
      <c r="R34" s="109" t="str">
        <f>+Monitoring!AF34</f>
        <v>Fannia</v>
      </c>
      <c r="S34" s="109" t="str">
        <f>+Monitoring!AG34</f>
        <v>#N/C</v>
      </c>
    </row>
    <row r="35" spans="1:19" x14ac:dyDescent="0.25">
      <c r="A35" s="109">
        <f t="shared" si="4"/>
        <v>34</v>
      </c>
      <c r="B35" s="109" t="str">
        <f t="shared" si="0"/>
        <v>FAIRD</v>
      </c>
      <c r="C35" s="109" t="str">
        <f>SUBSTITUTE(+Monitoring!C35,"-","")</f>
        <v>FAIRD1</v>
      </c>
      <c r="D35" s="109" t="str">
        <f t="shared" si="1"/>
        <v>Site1</v>
      </c>
      <c r="E35" s="110" t="str">
        <f t="shared" si="2"/>
        <v>Maize</v>
      </c>
      <c r="F35" s="111" t="str">
        <f t="shared" si="3"/>
        <v>FAIRDxMaize</v>
      </c>
      <c r="G35" s="112">
        <f>+Monitoring!K35</f>
        <v>45164.362083333297</v>
      </c>
      <c r="H35" s="112">
        <f>+Monitoring!L35</f>
        <v>45164.363101851901</v>
      </c>
      <c r="I35" s="113">
        <f>+Monitoring!M35</f>
        <v>1.0185186038143001E-3</v>
      </c>
      <c r="J35" s="114" t="str">
        <f>+Monitoring!T35</f>
        <v>fly</v>
      </c>
      <c r="K35" s="109" t="str">
        <f>+Monitoring!Y35</f>
        <v>Insecta</v>
      </c>
      <c r="L35" s="109" t="str">
        <f>+Monitoring!Z35</f>
        <v>Diptera</v>
      </c>
      <c r="M35" s="109" t="str">
        <f>+Monitoring!AA35</f>
        <v>Brachycera</v>
      </c>
      <c r="N35" s="109" t="str">
        <f>+Monitoring!AB35</f>
        <v>#N/C</v>
      </c>
      <c r="O35" s="109" t="str">
        <f>+Monitoring!AC35</f>
        <v>#N/C</v>
      </c>
      <c r="P35" s="109" t="str">
        <f>+Monitoring!AD35</f>
        <v>#N/C</v>
      </c>
      <c r="Q35" s="109" t="str">
        <f>+Monitoring!AE35</f>
        <v>#N/C</v>
      </c>
      <c r="R35" s="109" t="str">
        <f>+Monitoring!AF35</f>
        <v>#N/C</v>
      </c>
      <c r="S35" s="109" t="str">
        <f>+Monitoring!AG35</f>
        <v>#N/C</v>
      </c>
    </row>
    <row r="36" spans="1:19" x14ac:dyDescent="0.25">
      <c r="A36" s="109">
        <f t="shared" si="4"/>
        <v>35</v>
      </c>
      <c r="B36" s="109" t="str">
        <f t="shared" si="0"/>
        <v>FAIRD</v>
      </c>
      <c r="C36" s="109" t="str">
        <f>SUBSTITUTE(+Monitoring!C36,"-","")</f>
        <v>FAIRD1</v>
      </c>
      <c r="D36" s="109" t="str">
        <f t="shared" si="1"/>
        <v>Site1</v>
      </c>
      <c r="E36" s="110" t="str">
        <f t="shared" si="2"/>
        <v>Maize</v>
      </c>
      <c r="F36" s="111" t="str">
        <f t="shared" si="3"/>
        <v>FAIRDxMaize</v>
      </c>
      <c r="G36" s="112">
        <f>+Monitoring!K36</f>
        <v>45164.366365740701</v>
      </c>
      <c r="H36" s="112">
        <f>+Monitoring!L36</f>
        <v>45164.368229166699</v>
      </c>
      <c r="I36" s="113">
        <f>+Monitoring!M36</f>
        <v>1.8634259977261536E-3</v>
      </c>
      <c r="J36" s="114" t="str">
        <f>+Monitoring!T36</f>
        <v>fly</v>
      </c>
      <c r="K36" s="109" t="str">
        <f>+Monitoring!Y36</f>
        <v>Insecta</v>
      </c>
      <c r="L36" s="109" t="str">
        <f>+Monitoring!Z36</f>
        <v>Diptera</v>
      </c>
      <c r="M36" s="109" t="str">
        <f>+Monitoring!AA36</f>
        <v>Brachycera</v>
      </c>
      <c r="N36" s="109" t="str">
        <f>+Monitoring!AB36</f>
        <v>Muscomorpha</v>
      </c>
      <c r="O36" s="109" t="str">
        <f>+Monitoring!AC36</f>
        <v>Muscoidea</v>
      </c>
      <c r="P36" s="109" t="str">
        <f>+Monitoring!AD36</f>
        <v>#N/C</v>
      </c>
      <c r="Q36" s="109" t="str">
        <f>+Monitoring!AE36</f>
        <v>#N/C</v>
      </c>
      <c r="R36" s="109" t="str">
        <f>+Monitoring!AF36</f>
        <v>#N/C</v>
      </c>
      <c r="S36" s="109" t="str">
        <f>+Monitoring!AG36</f>
        <v>#N/C</v>
      </c>
    </row>
    <row r="37" spans="1:19" x14ac:dyDescent="0.25">
      <c r="A37" s="109">
        <f t="shared" si="4"/>
        <v>36</v>
      </c>
      <c r="B37" s="109" t="str">
        <f t="shared" si="0"/>
        <v>FAIRD</v>
      </c>
      <c r="C37" s="109" t="str">
        <f>SUBSTITUTE(+Monitoring!C37,"-","")</f>
        <v>FAIRD1</v>
      </c>
      <c r="D37" s="109" t="str">
        <f t="shared" si="1"/>
        <v>Site1</v>
      </c>
      <c r="E37" s="110" t="str">
        <f t="shared" si="2"/>
        <v>Maize</v>
      </c>
      <c r="F37" s="111" t="str">
        <f t="shared" si="3"/>
        <v>FAIRDxMaize</v>
      </c>
      <c r="G37" s="112">
        <f>+Monitoring!K37</f>
        <v>45164.366527777798</v>
      </c>
      <c r="H37" s="112">
        <f>+Monitoring!L37</f>
        <v>45164.3684027778</v>
      </c>
      <c r="I37" s="113">
        <f>+Monitoring!M37</f>
        <v>1.8750000017462298E-3</v>
      </c>
      <c r="J37" s="114" t="str">
        <f>+Monitoring!T37</f>
        <v>fly</v>
      </c>
      <c r="K37" s="109" t="str">
        <f>+Monitoring!Y37</f>
        <v>Insecta</v>
      </c>
      <c r="L37" s="109" t="str">
        <f>+Monitoring!Z37</f>
        <v>Diptera</v>
      </c>
      <c r="M37" s="109" t="str">
        <f>+Monitoring!AA37</f>
        <v>Brachycera</v>
      </c>
      <c r="N37" s="109" t="str">
        <f>+Monitoring!AB37</f>
        <v>Muscomorpha</v>
      </c>
      <c r="O37" s="109" t="str">
        <f>+Monitoring!AC37</f>
        <v>Muscoidea</v>
      </c>
      <c r="P37" s="109" t="str">
        <f>+Monitoring!AD37</f>
        <v>#N/C</v>
      </c>
      <c r="Q37" s="109" t="str">
        <f>+Monitoring!AE37</f>
        <v>#N/C</v>
      </c>
      <c r="R37" s="109" t="str">
        <f>+Monitoring!AF37</f>
        <v>#N/C</v>
      </c>
      <c r="S37" s="109" t="str">
        <f>+Monitoring!AG37</f>
        <v>#N/C</v>
      </c>
    </row>
    <row r="38" spans="1:19" x14ac:dyDescent="0.25">
      <c r="A38" s="109">
        <f t="shared" si="4"/>
        <v>37</v>
      </c>
      <c r="B38" s="109" t="str">
        <f t="shared" si="0"/>
        <v>FAIRD</v>
      </c>
      <c r="C38" s="109" t="str">
        <f>SUBSTITUTE(+Monitoring!C38,"-","")</f>
        <v>FAIRD1</v>
      </c>
      <c r="D38" s="109" t="str">
        <f t="shared" si="1"/>
        <v>Site1</v>
      </c>
      <c r="E38" s="110" t="str">
        <f t="shared" si="2"/>
        <v>Maize</v>
      </c>
      <c r="F38" s="111" t="str">
        <f t="shared" si="3"/>
        <v>FAIRDxMaize</v>
      </c>
      <c r="G38" s="112">
        <f>+Monitoring!K38</f>
        <v>45164.370462963001</v>
      </c>
      <c r="H38" s="112">
        <f>+Monitoring!L38</f>
        <v>45164.370555555601</v>
      </c>
      <c r="I38" s="113">
        <f>+Monitoring!M38</f>
        <v>9.2592599685303867E-5</v>
      </c>
      <c r="J38" s="114" t="str">
        <f>+Monitoring!T38</f>
        <v>fly</v>
      </c>
      <c r="K38" s="109" t="str">
        <f>+Monitoring!Y38</f>
        <v>Insecta</v>
      </c>
      <c r="L38" s="109" t="str">
        <f>+Monitoring!Z38</f>
        <v>Diptera</v>
      </c>
      <c r="M38" s="109" t="str">
        <f>+Monitoring!AA38</f>
        <v>Brachycera</v>
      </c>
      <c r="N38" s="109" t="str">
        <f>+Monitoring!AB38</f>
        <v>#N/C</v>
      </c>
      <c r="O38" s="109" t="str">
        <f>+Monitoring!AC38</f>
        <v>#N/C</v>
      </c>
      <c r="P38" s="109" t="str">
        <f>+Monitoring!AD38</f>
        <v>#N/C</v>
      </c>
      <c r="Q38" s="109" t="str">
        <f>+Monitoring!AE38</f>
        <v>#N/C</v>
      </c>
      <c r="R38" s="109" t="str">
        <f>+Monitoring!AF38</f>
        <v>#N/C</v>
      </c>
      <c r="S38" s="109" t="str">
        <f>+Monitoring!AG38</f>
        <v>#N/C</v>
      </c>
    </row>
    <row r="39" spans="1:19" x14ac:dyDescent="0.25">
      <c r="A39" s="109">
        <f t="shared" si="4"/>
        <v>38</v>
      </c>
      <c r="B39" s="109" t="str">
        <f t="shared" si="0"/>
        <v>FAIRD</v>
      </c>
      <c r="C39" s="109" t="str">
        <f>SUBSTITUTE(+Monitoring!C39,"-","")</f>
        <v>FAIRD1</v>
      </c>
      <c r="D39" s="109" t="str">
        <f t="shared" si="1"/>
        <v>Site1</v>
      </c>
      <c r="E39" s="110" t="str">
        <f t="shared" si="2"/>
        <v>Maize</v>
      </c>
      <c r="F39" s="111" t="str">
        <f t="shared" si="3"/>
        <v>FAIRDxMaize</v>
      </c>
      <c r="G39" s="112">
        <f>+Monitoring!K39</f>
        <v>45164.370462963001</v>
      </c>
      <c r="H39" s="112">
        <f>+Monitoring!L39</f>
        <v>45164.371261574102</v>
      </c>
      <c r="I39" s="113">
        <f>+Monitoring!M39</f>
        <v>7.9861110134515911E-4</v>
      </c>
      <c r="J39" s="114" t="str">
        <f>+Monitoring!T39</f>
        <v>fly</v>
      </c>
      <c r="K39" s="109" t="str">
        <f>+Monitoring!Y39</f>
        <v>Insecta</v>
      </c>
      <c r="L39" s="109" t="str">
        <f>+Monitoring!Z39</f>
        <v>Diptera</v>
      </c>
      <c r="M39" s="109" t="str">
        <f>+Monitoring!AA39</f>
        <v>Brachycera</v>
      </c>
      <c r="N39" s="109" t="str">
        <f>+Monitoring!AB39</f>
        <v>#N/C</v>
      </c>
      <c r="O39" s="109" t="str">
        <f>+Monitoring!AC39</f>
        <v>#N/C</v>
      </c>
      <c r="P39" s="109" t="str">
        <f>+Monitoring!AD39</f>
        <v>#N/C</v>
      </c>
      <c r="Q39" s="109" t="str">
        <f>+Monitoring!AE39</f>
        <v>#N/C</v>
      </c>
      <c r="R39" s="109" t="str">
        <f>+Monitoring!AF39</f>
        <v>#N/C</v>
      </c>
      <c r="S39" s="109" t="str">
        <f>+Monitoring!AG39</f>
        <v>#N/C</v>
      </c>
    </row>
    <row r="40" spans="1:19" x14ac:dyDescent="0.25">
      <c r="A40" s="109">
        <f t="shared" si="4"/>
        <v>39</v>
      </c>
      <c r="B40" s="109" t="str">
        <f t="shared" si="0"/>
        <v>FAIRD</v>
      </c>
      <c r="C40" s="109" t="str">
        <f>SUBSTITUTE(+Monitoring!C40,"-","")</f>
        <v>FAIRD1</v>
      </c>
      <c r="D40" s="109" t="str">
        <f t="shared" si="1"/>
        <v>Site1</v>
      </c>
      <c r="E40" s="110" t="str">
        <f t="shared" si="2"/>
        <v>Maize</v>
      </c>
      <c r="F40" s="111" t="str">
        <f t="shared" si="3"/>
        <v>FAIRDxMaize</v>
      </c>
      <c r="G40" s="112">
        <f>+Monitoring!K40</f>
        <v>45164.370949074102</v>
      </c>
      <c r="H40" s="112">
        <f>+Monitoring!L40</f>
        <v>45164.373252314799</v>
      </c>
      <c r="I40" s="113">
        <f>+Monitoring!M40</f>
        <v>2.3032406970742159E-3</v>
      </c>
      <c r="J40" s="114" t="str">
        <f>+Monitoring!T40</f>
        <v>fly</v>
      </c>
      <c r="K40" s="109" t="str">
        <f>+Monitoring!Y40</f>
        <v>Insecta</v>
      </c>
      <c r="L40" s="109" t="str">
        <f>+Monitoring!Z40</f>
        <v>Diptera</v>
      </c>
      <c r="M40" s="109" t="str">
        <f>+Monitoring!AA40</f>
        <v>Brachycera</v>
      </c>
      <c r="N40" s="109" t="str">
        <f>+Monitoring!AB40</f>
        <v>Muscomorpha</v>
      </c>
      <c r="O40" s="109" t="str">
        <f>+Monitoring!AC40</f>
        <v>Muscoidea</v>
      </c>
      <c r="P40" s="109" t="str">
        <f>+Monitoring!AD40</f>
        <v>Fanniidae</v>
      </c>
      <c r="Q40" s="109">
        <f>+Monitoring!AE40</f>
        <v>0</v>
      </c>
      <c r="R40" s="109" t="str">
        <f>+Monitoring!AF40</f>
        <v>Fannia</v>
      </c>
      <c r="S40" s="109" t="str">
        <f>+Monitoring!AG40</f>
        <v>#N/C</v>
      </c>
    </row>
    <row r="41" spans="1:19" x14ac:dyDescent="0.25">
      <c r="A41" s="109">
        <f t="shared" si="4"/>
        <v>40</v>
      </c>
      <c r="B41" s="109" t="str">
        <f t="shared" si="0"/>
        <v>FAIRD</v>
      </c>
      <c r="C41" s="109" t="str">
        <f>SUBSTITUTE(+Monitoring!C41,"-","")</f>
        <v>FAIRD1</v>
      </c>
      <c r="D41" s="109" t="str">
        <f t="shared" si="1"/>
        <v>Site1</v>
      </c>
      <c r="E41" s="110" t="str">
        <f t="shared" si="2"/>
        <v>Maize</v>
      </c>
      <c r="F41" s="111" t="str">
        <f t="shared" si="3"/>
        <v>FAIRDxMaize</v>
      </c>
      <c r="G41" s="112">
        <f>+Monitoring!K41</f>
        <v>45164.371145833298</v>
      </c>
      <c r="H41" s="112">
        <f>+Monitoring!L41</f>
        <v>45164.371874999997</v>
      </c>
      <c r="I41" s="113">
        <f>+Monitoring!M41</f>
        <v>7.2916669887490571E-4</v>
      </c>
      <c r="J41" s="114" t="str">
        <f>+Monitoring!T41</f>
        <v>?</v>
      </c>
      <c r="K41" s="109" t="str">
        <f>+Monitoring!Y41</f>
        <v>Insecta</v>
      </c>
      <c r="L41" s="109" t="str">
        <f>+Monitoring!Z41</f>
        <v>#N/C</v>
      </c>
      <c r="M41" s="109" t="str">
        <f>+Monitoring!AA41</f>
        <v>#N/C</v>
      </c>
      <c r="N41" s="109" t="str">
        <f>+Monitoring!AB41</f>
        <v>#N/C</v>
      </c>
      <c r="O41" s="109" t="str">
        <f>+Monitoring!AC41</f>
        <v>#N/C</v>
      </c>
      <c r="P41" s="109" t="str">
        <f>+Monitoring!AD41</f>
        <v>#N/C</v>
      </c>
      <c r="Q41" s="109" t="str">
        <f>+Monitoring!AE41</f>
        <v>#N/C</v>
      </c>
      <c r="R41" s="109" t="str">
        <f>+Monitoring!AF41</f>
        <v>#N/C</v>
      </c>
      <c r="S41" s="109" t="str">
        <f>+Monitoring!AG41</f>
        <v>#N/C</v>
      </c>
    </row>
    <row r="42" spans="1:19" x14ac:dyDescent="0.25">
      <c r="A42" s="109">
        <f t="shared" si="4"/>
        <v>41</v>
      </c>
      <c r="B42" s="109" t="str">
        <f t="shared" si="0"/>
        <v>FAIRD</v>
      </c>
      <c r="C42" s="109" t="str">
        <f>SUBSTITUTE(+Monitoring!C42,"-","")</f>
        <v>FAIRD1</v>
      </c>
      <c r="D42" s="109" t="str">
        <f t="shared" si="1"/>
        <v>Site1</v>
      </c>
      <c r="E42" s="110" t="str">
        <f t="shared" si="2"/>
        <v>Maize</v>
      </c>
      <c r="F42" s="111" t="str">
        <f t="shared" si="3"/>
        <v>FAIRDxMaize</v>
      </c>
      <c r="G42" s="112">
        <f>+Monitoring!K42</f>
        <v>45164.372118055602</v>
      </c>
      <c r="H42" s="112">
        <f>+Monitoring!L42</f>
        <v>45164.373055555603</v>
      </c>
      <c r="I42" s="113">
        <f>+Monitoring!M42</f>
        <v>9.3750000087311491E-4</v>
      </c>
      <c r="J42" s="114" t="str">
        <f>+Monitoring!T42</f>
        <v>fly</v>
      </c>
      <c r="K42" s="109" t="str">
        <f>+Monitoring!Y42</f>
        <v>Insecta</v>
      </c>
      <c r="L42" s="109" t="str">
        <f>+Monitoring!Z42</f>
        <v>Diptera</v>
      </c>
      <c r="M42" s="109" t="str">
        <f>+Monitoring!AA42</f>
        <v>Brachycera</v>
      </c>
      <c r="N42" s="109" t="str">
        <f>+Monitoring!AB42</f>
        <v>#N/C</v>
      </c>
      <c r="O42" s="109" t="str">
        <f>+Monitoring!AC42</f>
        <v>#N/C</v>
      </c>
      <c r="P42" s="109" t="str">
        <f>+Monitoring!AD42</f>
        <v>#N/C</v>
      </c>
      <c r="Q42" s="109" t="str">
        <f>+Monitoring!AE42</f>
        <v>#N/C</v>
      </c>
      <c r="R42" s="109" t="str">
        <f>+Monitoring!AF42</f>
        <v>#N/C</v>
      </c>
      <c r="S42" s="109" t="str">
        <f>+Monitoring!AG42</f>
        <v>#N/C</v>
      </c>
    </row>
    <row r="43" spans="1:19" x14ac:dyDescent="0.25">
      <c r="A43" s="109">
        <f t="shared" si="4"/>
        <v>42</v>
      </c>
      <c r="B43" s="109" t="str">
        <f t="shared" si="0"/>
        <v>FAIRD</v>
      </c>
      <c r="C43" s="109" t="str">
        <f>SUBSTITUTE(+Monitoring!C43,"-","")</f>
        <v>FAIRD1</v>
      </c>
      <c r="D43" s="109" t="str">
        <f t="shared" si="1"/>
        <v>Site1</v>
      </c>
      <c r="E43" s="110" t="str">
        <f t="shared" si="2"/>
        <v>Maize</v>
      </c>
      <c r="F43" s="111" t="str">
        <f t="shared" si="3"/>
        <v>FAIRDxMaize</v>
      </c>
      <c r="G43" s="112">
        <f>+Monitoring!K43</f>
        <v>45164.372187499997</v>
      </c>
      <c r="H43" s="112">
        <f>+Monitoring!L43</f>
        <v>45164.372673611098</v>
      </c>
      <c r="I43" s="113">
        <f>+Monitoring!M43</f>
        <v>4.8611110105412081E-4</v>
      </c>
      <c r="J43" s="114" t="str">
        <f>+Monitoring!T43</f>
        <v>fly</v>
      </c>
      <c r="K43" s="109" t="str">
        <f>+Monitoring!Y43</f>
        <v>Insecta</v>
      </c>
      <c r="L43" s="109" t="str">
        <f>+Monitoring!Z43</f>
        <v>Diptera</v>
      </c>
      <c r="M43" s="109" t="str">
        <f>+Monitoring!AA43</f>
        <v>Brachycera</v>
      </c>
      <c r="N43" s="109" t="str">
        <f>+Monitoring!AB43</f>
        <v>#N/C</v>
      </c>
      <c r="O43" s="109" t="str">
        <f>+Monitoring!AC43</f>
        <v>#N/C</v>
      </c>
      <c r="P43" s="109" t="str">
        <f>+Monitoring!AD43</f>
        <v>#N/C</v>
      </c>
      <c r="Q43" s="109" t="str">
        <f>+Monitoring!AE43</f>
        <v>#N/C</v>
      </c>
      <c r="R43" s="109" t="str">
        <f>+Monitoring!AF43</f>
        <v>#N/C</v>
      </c>
      <c r="S43" s="109" t="str">
        <f>+Monitoring!AG43</f>
        <v>#N/C</v>
      </c>
    </row>
    <row r="44" spans="1:19" x14ac:dyDescent="0.25">
      <c r="A44" s="109">
        <f t="shared" si="4"/>
        <v>43</v>
      </c>
      <c r="B44" s="109" t="str">
        <f t="shared" si="0"/>
        <v>FAIRD</v>
      </c>
      <c r="C44" s="109" t="str">
        <f>SUBSTITUTE(+Monitoring!C44,"-","")</f>
        <v>FAIRD1</v>
      </c>
      <c r="D44" s="109" t="str">
        <f t="shared" si="1"/>
        <v>Site1</v>
      </c>
      <c r="E44" s="110" t="str">
        <f t="shared" si="2"/>
        <v>Maize</v>
      </c>
      <c r="F44" s="111" t="str">
        <f t="shared" si="3"/>
        <v>FAIRDxMaize</v>
      </c>
      <c r="G44" s="112">
        <f>+Monitoring!K44</f>
        <v>45164.372696759303</v>
      </c>
      <c r="H44" s="112">
        <f>+Monitoring!L44</f>
        <v>45164.373946759297</v>
      </c>
      <c r="I44" s="113">
        <f>+Monitoring!M44</f>
        <v>1.2499999938881956E-3</v>
      </c>
      <c r="J44" s="114" t="str">
        <f>+Monitoring!T44</f>
        <v>fly</v>
      </c>
      <c r="K44" s="109" t="str">
        <f>+Monitoring!Y44</f>
        <v>Insecta</v>
      </c>
      <c r="L44" s="109" t="str">
        <f>+Monitoring!Z44</f>
        <v>Diptera</v>
      </c>
      <c r="M44" s="109" t="str">
        <f>+Monitoring!AA44</f>
        <v>Brachycera</v>
      </c>
      <c r="N44" s="109" t="str">
        <f>+Monitoring!AB44</f>
        <v>Muscomorpha</v>
      </c>
      <c r="O44" s="109" t="str">
        <f>+Monitoring!AC44</f>
        <v>Muscoidea</v>
      </c>
      <c r="P44" s="109" t="str">
        <f>+Monitoring!AD44</f>
        <v>Fanniidae</v>
      </c>
      <c r="Q44" s="109">
        <f>+Monitoring!AE44</f>
        <v>0</v>
      </c>
      <c r="R44" s="109" t="str">
        <f>+Monitoring!AF44</f>
        <v>Fannia</v>
      </c>
      <c r="S44" s="109" t="str">
        <f>+Monitoring!AG44</f>
        <v>#N/C</v>
      </c>
    </row>
    <row r="45" spans="1:19" x14ac:dyDescent="0.25">
      <c r="A45" s="109">
        <f t="shared" si="4"/>
        <v>44</v>
      </c>
      <c r="B45" s="109" t="str">
        <f t="shared" si="0"/>
        <v>FAIRD</v>
      </c>
      <c r="C45" s="109" t="str">
        <f>SUBSTITUTE(+Monitoring!C45,"-","")</f>
        <v>FAIRD1</v>
      </c>
      <c r="D45" s="109" t="str">
        <f t="shared" si="1"/>
        <v>Site1</v>
      </c>
      <c r="E45" s="110" t="str">
        <f t="shared" si="2"/>
        <v>Maize</v>
      </c>
      <c r="F45" s="111" t="str">
        <f t="shared" si="3"/>
        <v>FAIRDxMaize</v>
      </c>
      <c r="G45" s="112">
        <f>+Monitoring!K45</f>
        <v>45164.373217592598</v>
      </c>
      <c r="H45" s="112">
        <f>+Monitoring!L45</f>
        <v>45164.3734259259</v>
      </c>
      <c r="I45" s="113">
        <f>+Monitoring!M45</f>
        <v>2.0833330199820921E-4</v>
      </c>
      <c r="J45" s="114" t="str">
        <f>+Monitoring!T45</f>
        <v>?</v>
      </c>
      <c r="K45" s="109" t="str">
        <f>+Monitoring!Y45</f>
        <v>Insecta</v>
      </c>
      <c r="L45" s="109" t="str">
        <f>+Monitoring!Z45</f>
        <v>#N/C</v>
      </c>
      <c r="M45" s="109" t="str">
        <f>+Monitoring!AA45</f>
        <v>#N/C</v>
      </c>
      <c r="N45" s="109" t="str">
        <f>+Monitoring!AB45</f>
        <v>#N/C</v>
      </c>
      <c r="O45" s="109" t="str">
        <f>+Monitoring!AC45</f>
        <v>#N/C</v>
      </c>
      <c r="P45" s="109" t="str">
        <f>+Monitoring!AD45</f>
        <v>#N/C</v>
      </c>
      <c r="Q45" s="109" t="str">
        <f>+Monitoring!AE45</f>
        <v>#N/C</v>
      </c>
      <c r="R45" s="109" t="str">
        <f>+Monitoring!AF45</f>
        <v>#N/C</v>
      </c>
      <c r="S45" s="109" t="str">
        <f>+Monitoring!AG45</f>
        <v>#N/C</v>
      </c>
    </row>
    <row r="46" spans="1:19" x14ac:dyDescent="0.25">
      <c r="A46" s="109">
        <f t="shared" si="4"/>
        <v>45</v>
      </c>
      <c r="B46" s="109" t="str">
        <f t="shared" si="0"/>
        <v>FAIRD</v>
      </c>
      <c r="C46" s="109" t="str">
        <f>SUBSTITUTE(+Monitoring!C46,"-","")</f>
        <v>FAIRD1</v>
      </c>
      <c r="D46" s="109" t="str">
        <f t="shared" si="1"/>
        <v>Site1</v>
      </c>
      <c r="E46" s="110" t="str">
        <f t="shared" si="2"/>
        <v>Maize</v>
      </c>
      <c r="F46" s="111" t="str">
        <f t="shared" si="3"/>
        <v>FAIRDxMaize</v>
      </c>
      <c r="G46" s="112">
        <f>+Monitoring!K46</f>
        <v>45164.373217592598</v>
      </c>
      <c r="H46" s="112">
        <f>+Monitoring!L46</f>
        <v>45164.374027777798</v>
      </c>
      <c r="I46" s="113">
        <f>+Monitoring!M46</f>
        <v>8.1018519995268434E-4</v>
      </c>
      <c r="J46" s="114" t="str">
        <f>+Monitoring!T46</f>
        <v>fly</v>
      </c>
      <c r="K46" s="109" t="str">
        <f>+Monitoring!Y46</f>
        <v>Insecta</v>
      </c>
      <c r="L46" s="109" t="str">
        <f>+Monitoring!Z46</f>
        <v>Diptera</v>
      </c>
      <c r="M46" s="109" t="str">
        <f>+Monitoring!AA46</f>
        <v>Brachycera</v>
      </c>
      <c r="N46" s="109" t="str">
        <f>+Monitoring!AB46</f>
        <v>Muscomorpha</v>
      </c>
      <c r="O46" s="109" t="str">
        <f>+Monitoring!AC46</f>
        <v>Muscoidea</v>
      </c>
      <c r="P46" s="109" t="str">
        <f>+Monitoring!AD46</f>
        <v>Fanniidae</v>
      </c>
      <c r="Q46" s="109">
        <f>+Monitoring!AE46</f>
        <v>0</v>
      </c>
      <c r="R46" s="109" t="str">
        <f>+Monitoring!AF46</f>
        <v>Fannia</v>
      </c>
      <c r="S46" s="109" t="str">
        <f>+Monitoring!AG46</f>
        <v>#N/C</v>
      </c>
    </row>
    <row r="47" spans="1:19" x14ac:dyDescent="0.25">
      <c r="A47" s="109">
        <f t="shared" si="4"/>
        <v>46</v>
      </c>
      <c r="B47" s="109" t="str">
        <f t="shared" si="0"/>
        <v>FAIRD</v>
      </c>
      <c r="C47" s="109" t="str">
        <f>SUBSTITUTE(+Monitoring!C47,"-","")</f>
        <v>FAIRD1</v>
      </c>
      <c r="D47" s="109" t="str">
        <f t="shared" si="1"/>
        <v>Site1</v>
      </c>
      <c r="E47" s="110" t="str">
        <f t="shared" si="2"/>
        <v>Maize</v>
      </c>
      <c r="F47" s="111" t="str">
        <f t="shared" si="3"/>
        <v>FAIRDxMaize</v>
      </c>
      <c r="G47" s="112">
        <f>+Monitoring!K47</f>
        <v>45164.377164351899</v>
      </c>
      <c r="H47" s="112">
        <f>+Monitoring!L47</f>
        <v>45164.3772453704</v>
      </c>
      <c r="I47" s="113">
        <f>+Monitoring!M47</f>
        <v>8.1018501077778637E-5</v>
      </c>
      <c r="J47" s="114" t="str">
        <f>+Monitoring!T47</f>
        <v>fly</v>
      </c>
      <c r="K47" s="109" t="str">
        <f>+Monitoring!Y47</f>
        <v>Insecta</v>
      </c>
      <c r="L47" s="109" t="str">
        <f>+Monitoring!Z47</f>
        <v>Diptera</v>
      </c>
      <c r="M47" s="109" t="str">
        <f>+Monitoring!AA47</f>
        <v>Brachycera</v>
      </c>
      <c r="N47" s="109" t="str">
        <f>+Monitoring!AB47</f>
        <v>#N/C</v>
      </c>
      <c r="O47" s="109" t="str">
        <f>+Monitoring!AC47</f>
        <v>#N/C</v>
      </c>
      <c r="P47" s="109" t="str">
        <f>+Monitoring!AD47</f>
        <v>#N/C</v>
      </c>
      <c r="Q47" s="109" t="str">
        <f>+Monitoring!AE47</f>
        <v>#N/C</v>
      </c>
      <c r="R47" s="109" t="str">
        <f>+Monitoring!AF47</f>
        <v>#N/C</v>
      </c>
      <c r="S47" s="109" t="str">
        <f>+Monitoring!AG47</f>
        <v>#N/C</v>
      </c>
    </row>
    <row r="48" spans="1:19" x14ac:dyDescent="0.25">
      <c r="A48" s="109">
        <f t="shared" si="4"/>
        <v>47</v>
      </c>
      <c r="B48" s="109" t="str">
        <f t="shared" si="0"/>
        <v>FAIRD</v>
      </c>
      <c r="C48" s="109" t="str">
        <f>SUBSTITUTE(+Monitoring!C48,"-","")</f>
        <v>FAIRD1</v>
      </c>
      <c r="D48" s="109" t="str">
        <f t="shared" si="1"/>
        <v>Site1</v>
      </c>
      <c r="E48" s="110" t="str">
        <f t="shared" si="2"/>
        <v>Maize</v>
      </c>
      <c r="F48" s="111" t="str">
        <f t="shared" si="3"/>
        <v>FAIRDxMaize</v>
      </c>
      <c r="G48" s="112">
        <f>+Monitoring!K48</f>
        <v>45164.378715277802</v>
      </c>
      <c r="H48" s="112">
        <f>+Monitoring!L48</f>
        <v>45164.378900463002</v>
      </c>
      <c r="I48" s="113">
        <f>+Monitoring!M48</f>
        <v>1.8518519937060773E-4</v>
      </c>
      <c r="J48" s="114" t="str">
        <f>+Monitoring!T48</f>
        <v>fly</v>
      </c>
      <c r="K48" s="109" t="str">
        <f>+Monitoring!Y48</f>
        <v>Insecta</v>
      </c>
      <c r="L48" s="109" t="str">
        <f>+Monitoring!Z48</f>
        <v>Diptera</v>
      </c>
      <c r="M48" s="109" t="str">
        <f>+Monitoring!AA48</f>
        <v>Brachycera</v>
      </c>
      <c r="N48" s="109" t="str">
        <f>+Monitoring!AB48</f>
        <v>Muscomorpha</v>
      </c>
      <c r="O48" s="109" t="str">
        <f>+Monitoring!AC48</f>
        <v>Muscoidea</v>
      </c>
      <c r="P48" s="109" t="str">
        <f>+Monitoring!AD48</f>
        <v>#N/C</v>
      </c>
      <c r="Q48" s="109" t="str">
        <f>+Monitoring!AE48</f>
        <v>#N/C</v>
      </c>
      <c r="R48" s="109" t="str">
        <f>+Monitoring!AF48</f>
        <v>#N/C</v>
      </c>
      <c r="S48" s="109" t="str">
        <f>+Monitoring!AG48</f>
        <v>#N/C</v>
      </c>
    </row>
    <row r="49" spans="1:19" x14ac:dyDescent="0.25">
      <c r="A49" s="109">
        <f t="shared" si="4"/>
        <v>48</v>
      </c>
      <c r="B49" s="109" t="str">
        <f t="shared" si="0"/>
        <v>FAIRD</v>
      </c>
      <c r="C49" s="109" t="str">
        <f>SUBSTITUTE(+Monitoring!C49,"-","")</f>
        <v>FAIRD1</v>
      </c>
      <c r="D49" s="109" t="str">
        <f t="shared" si="1"/>
        <v>Site1</v>
      </c>
      <c r="E49" s="110" t="str">
        <f t="shared" si="2"/>
        <v>Maize</v>
      </c>
      <c r="F49" s="111" t="str">
        <f t="shared" si="3"/>
        <v>FAIRDxMaize</v>
      </c>
      <c r="G49" s="112">
        <f>+Monitoring!K49</f>
        <v>45164.387581018498</v>
      </c>
      <c r="H49" s="112">
        <f>+Monitoring!L49</f>
        <v>45164.387650463003</v>
      </c>
      <c r="I49" s="113">
        <f>+Monitoring!M49</f>
        <v>6.9444504333660007E-5</v>
      </c>
      <c r="J49" s="114" t="str">
        <f>+Monitoring!T49</f>
        <v>fly</v>
      </c>
      <c r="K49" s="109" t="str">
        <f>+Monitoring!Y49</f>
        <v>Insecta</v>
      </c>
      <c r="L49" s="109" t="str">
        <f>+Monitoring!Z49</f>
        <v>Diptera</v>
      </c>
      <c r="M49" s="109" t="str">
        <f>+Monitoring!AA49</f>
        <v>Brachycera</v>
      </c>
      <c r="N49" s="109" t="str">
        <f>+Monitoring!AB49</f>
        <v>Muscomorpha</v>
      </c>
      <c r="O49" s="109" t="str">
        <f>+Monitoring!AC49</f>
        <v>Muscoidea</v>
      </c>
      <c r="P49" s="109" t="str">
        <f>+Monitoring!AD49</f>
        <v>Fanniidae</v>
      </c>
      <c r="Q49" s="109">
        <f>+Monitoring!AE49</f>
        <v>0</v>
      </c>
      <c r="R49" s="109" t="str">
        <f>+Monitoring!AF49</f>
        <v>Fannia</v>
      </c>
      <c r="S49" s="109" t="str">
        <f>+Monitoring!AG49</f>
        <v>#N/C</v>
      </c>
    </row>
    <row r="50" spans="1:19" x14ac:dyDescent="0.25">
      <c r="A50" s="109">
        <f t="shared" si="4"/>
        <v>49</v>
      </c>
      <c r="B50" s="109" t="str">
        <f t="shared" si="0"/>
        <v>FAIRD</v>
      </c>
      <c r="C50" s="109" t="str">
        <f>SUBSTITUTE(+Monitoring!C50,"-","")</f>
        <v>FAIRD1</v>
      </c>
      <c r="D50" s="109" t="str">
        <f t="shared" si="1"/>
        <v>Site1</v>
      </c>
      <c r="E50" s="110" t="str">
        <f t="shared" si="2"/>
        <v>Maize</v>
      </c>
      <c r="F50" s="111" t="str">
        <f t="shared" si="3"/>
        <v>FAIRDxMaize</v>
      </c>
      <c r="G50" s="112">
        <f>+Monitoring!K50</f>
        <v>45164.398680555598</v>
      </c>
      <c r="H50" s="112">
        <f>+Monitoring!L50</f>
        <v>45164.398738425902</v>
      </c>
      <c r="I50" s="113">
        <f>+Monitoring!M50</f>
        <v>5.7870303862728179E-5</v>
      </c>
      <c r="J50" s="114" t="str">
        <f>+Monitoring!T50</f>
        <v>fly</v>
      </c>
      <c r="K50" s="109" t="str">
        <f>+Monitoring!Y50</f>
        <v>Insecta</v>
      </c>
      <c r="L50" s="109" t="str">
        <f>+Monitoring!Z50</f>
        <v>Diptera</v>
      </c>
      <c r="M50" s="109" t="str">
        <f>+Monitoring!AA50</f>
        <v>Brachycera</v>
      </c>
      <c r="N50" s="109" t="str">
        <f>+Monitoring!AB50</f>
        <v>Muscomorpha</v>
      </c>
      <c r="O50" s="109" t="str">
        <f>+Monitoring!AC50</f>
        <v>Muscoidea</v>
      </c>
      <c r="P50" s="109" t="str">
        <f>+Monitoring!AD50</f>
        <v>#N/C</v>
      </c>
      <c r="Q50" s="109" t="str">
        <f>+Monitoring!AE50</f>
        <v>#N/C</v>
      </c>
      <c r="R50" s="109" t="str">
        <f>+Monitoring!AF50</f>
        <v>#N/C</v>
      </c>
      <c r="S50" s="109" t="str">
        <f>+Monitoring!AG50</f>
        <v>#N/C</v>
      </c>
    </row>
    <row r="51" spans="1:19" x14ac:dyDescent="0.25">
      <c r="A51" s="109">
        <f t="shared" si="4"/>
        <v>50</v>
      </c>
      <c r="B51" s="109" t="str">
        <f t="shared" si="0"/>
        <v>FAIRD</v>
      </c>
      <c r="C51" s="109" t="str">
        <f>SUBSTITUTE(+Monitoring!C51,"-","")</f>
        <v>FAIRD1</v>
      </c>
      <c r="D51" s="109" t="str">
        <f t="shared" si="1"/>
        <v>Site1</v>
      </c>
      <c r="E51" s="110" t="str">
        <f t="shared" si="2"/>
        <v>Maize</v>
      </c>
      <c r="F51" s="111" t="str">
        <f t="shared" si="3"/>
        <v>FAIRDxMaize</v>
      </c>
      <c r="G51" s="112">
        <f>+Monitoring!K51</f>
        <v>45164.398680555598</v>
      </c>
      <c r="H51" s="112">
        <f>+Monitoring!L51</f>
        <v>45164.398807870399</v>
      </c>
      <c r="I51" s="113">
        <f>+Monitoring!M51</f>
        <v>1.2731480092043057E-4</v>
      </c>
      <c r="J51" s="114" t="str">
        <f>+Monitoring!T51</f>
        <v>fly</v>
      </c>
      <c r="K51" s="109" t="str">
        <f>+Monitoring!Y51</f>
        <v>Insecta</v>
      </c>
      <c r="L51" s="109" t="str">
        <f>+Monitoring!Z51</f>
        <v>Diptera</v>
      </c>
      <c r="M51" s="109" t="str">
        <f>+Monitoring!AA51</f>
        <v>Brachycera</v>
      </c>
      <c r="N51" s="109" t="str">
        <f>+Monitoring!AB51</f>
        <v>Muscomorpha</v>
      </c>
      <c r="O51" s="109" t="str">
        <f>+Monitoring!AC51</f>
        <v>Muscoidea</v>
      </c>
      <c r="P51" s="109" t="str">
        <f>+Monitoring!AD51</f>
        <v>#N/C</v>
      </c>
      <c r="Q51" s="109" t="str">
        <f>+Monitoring!AE51</f>
        <v>#N/C</v>
      </c>
      <c r="R51" s="109" t="str">
        <f>+Monitoring!AF51</f>
        <v>#N/C</v>
      </c>
      <c r="S51" s="109" t="str">
        <f>+Monitoring!AG51</f>
        <v>#N/C</v>
      </c>
    </row>
    <row r="52" spans="1:19" x14ac:dyDescent="0.25">
      <c r="A52" s="109">
        <f t="shared" si="4"/>
        <v>51</v>
      </c>
      <c r="B52" s="109" t="str">
        <f t="shared" si="0"/>
        <v>FAIRD</v>
      </c>
      <c r="C52" s="109" t="str">
        <f>SUBSTITUTE(+Monitoring!C52,"-","")</f>
        <v>FAIRD1</v>
      </c>
      <c r="D52" s="109" t="str">
        <f t="shared" si="1"/>
        <v>Site1</v>
      </c>
      <c r="E52" s="110" t="str">
        <f t="shared" si="2"/>
        <v>Maize</v>
      </c>
      <c r="F52" s="111" t="str">
        <f t="shared" si="3"/>
        <v>FAIRDxMaize</v>
      </c>
      <c r="G52" s="112">
        <f>+Monitoring!K52</f>
        <v>45164.415775463</v>
      </c>
      <c r="H52" s="112">
        <f>+Monitoring!L52</f>
        <v>45164.415937500002</v>
      </c>
      <c r="I52" s="113">
        <f>+Monitoring!M52</f>
        <v>1.6203700215555727E-4</v>
      </c>
      <c r="J52" s="114" t="str">
        <f>+Monitoring!T52</f>
        <v>fly</v>
      </c>
      <c r="K52" s="109" t="str">
        <f>+Monitoring!Y52</f>
        <v>Insecta</v>
      </c>
      <c r="L52" s="109" t="str">
        <f>+Monitoring!Z52</f>
        <v>Diptera</v>
      </c>
      <c r="M52" s="109" t="str">
        <f>+Monitoring!AA52</f>
        <v>Brachycera</v>
      </c>
      <c r="N52" s="109" t="str">
        <f>+Monitoring!AB52</f>
        <v>Muscomorpha</v>
      </c>
      <c r="O52" s="109" t="str">
        <f>+Monitoring!AC52</f>
        <v>Muscoidea</v>
      </c>
      <c r="P52" s="109" t="str">
        <f>+Monitoring!AD52</f>
        <v>#N/C</v>
      </c>
      <c r="Q52" s="109" t="str">
        <f>+Monitoring!AE52</f>
        <v>#N/C</v>
      </c>
      <c r="R52" s="109" t="str">
        <f>+Monitoring!AF52</f>
        <v>#N/C</v>
      </c>
      <c r="S52" s="109" t="str">
        <f>+Monitoring!AG52</f>
        <v>#N/C</v>
      </c>
    </row>
    <row r="53" spans="1:19" x14ac:dyDescent="0.25">
      <c r="A53" s="109">
        <f t="shared" si="4"/>
        <v>52</v>
      </c>
      <c r="B53" s="109" t="str">
        <f t="shared" si="0"/>
        <v>FAIRD</v>
      </c>
      <c r="C53" s="109" t="str">
        <f>SUBSTITUTE(+Monitoring!C53,"-","")</f>
        <v>FAIRD1</v>
      </c>
      <c r="D53" s="109" t="str">
        <f t="shared" si="1"/>
        <v>Site1</v>
      </c>
      <c r="E53" s="110" t="str">
        <f t="shared" si="2"/>
        <v>Maize</v>
      </c>
      <c r="F53" s="111" t="str">
        <f t="shared" si="3"/>
        <v>FAIRDxMaize</v>
      </c>
      <c r="G53" s="112">
        <f>+Monitoring!K53</f>
        <v>45164.416921296302</v>
      </c>
      <c r="H53" s="112">
        <f>+Monitoring!L53</f>
        <v>45164.417129629597</v>
      </c>
      <c r="I53" s="113">
        <f>+Monitoring!M53</f>
        <v>2.0833329472225159E-4</v>
      </c>
      <c r="J53" s="114" t="str">
        <f>+Monitoring!T53</f>
        <v>fly</v>
      </c>
      <c r="K53" s="109" t="str">
        <f>+Monitoring!Y53</f>
        <v>Insecta</v>
      </c>
      <c r="L53" s="109" t="str">
        <f>+Monitoring!Z53</f>
        <v>Diptera</v>
      </c>
      <c r="M53" s="109" t="str">
        <f>+Monitoring!AA53</f>
        <v>Brachycera</v>
      </c>
      <c r="N53" s="109" t="str">
        <f>+Monitoring!AB53</f>
        <v>Muscomorpha</v>
      </c>
      <c r="O53" s="109" t="str">
        <f>+Monitoring!AC53</f>
        <v>Muscoidea</v>
      </c>
      <c r="P53" s="109" t="str">
        <f>+Monitoring!AD53</f>
        <v>Fanniidae</v>
      </c>
      <c r="Q53" s="109">
        <f>+Monitoring!AE53</f>
        <v>0</v>
      </c>
      <c r="R53" s="109" t="str">
        <f>+Monitoring!AF53</f>
        <v>Fannia</v>
      </c>
      <c r="S53" s="109" t="str">
        <f>+Monitoring!AG53</f>
        <v>#N/C</v>
      </c>
    </row>
    <row r="54" spans="1:19" x14ac:dyDescent="0.25">
      <c r="A54" s="109">
        <f t="shared" si="4"/>
        <v>53</v>
      </c>
      <c r="B54" s="109" t="str">
        <f t="shared" si="0"/>
        <v>FAIRD</v>
      </c>
      <c r="C54" s="109" t="str">
        <f>SUBSTITUTE(+Monitoring!C54,"-","")</f>
        <v>FAIRD1</v>
      </c>
      <c r="D54" s="109" t="str">
        <f t="shared" si="1"/>
        <v>Site1</v>
      </c>
      <c r="E54" s="110" t="str">
        <f t="shared" si="2"/>
        <v>Maize</v>
      </c>
      <c r="F54" s="111" t="str">
        <f t="shared" si="3"/>
        <v>FAIRDxMaize</v>
      </c>
      <c r="G54" s="112">
        <f>+Monitoring!K54</f>
        <v>45164.418252314797</v>
      </c>
      <c r="H54" s="112">
        <f>+Monitoring!L54</f>
        <v>45164.418298611097</v>
      </c>
      <c r="I54" s="113">
        <f>+Monitoring!M54</f>
        <v>4.6296299842651933E-5</v>
      </c>
      <c r="J54" s="114" t="str">
        <f>+Monitoring!T54</f>
        <v>fly</v>
      </c>
      <c r="K54" s="109" t="str">
        <f>+Monitoring!Y54</f>
        <v>Insecta</v>
      </c>
      <c r="L54" s="109" t="str">
        <f>+Monitoring!Z54</f>
        <v>Diptera</v>
      </c>
      <c r="M54" s="109" t="str">
        <f>+Monitoring!AA54</f>
        <v>Brachycera</v>
      </c>
      <c r="N54" s="109" t="str">
        <f>+Monitoring!AB54</f>
        <v>Muscomorpha</v>
      </c>
      <c r="O54" s="109" t="str">
        <f>+Monitoring!AC54</f>
        <v>Muscoidea</v>
      </c>
      <c r="P54" s="109" t="str">
        <f>+Monitoring!AD54</f>
        <v>Fanniidae</v>
      </c>
      <c r="Q54" s="109">
        <f>+Monitoring!AE54</f>
        <v>0</v>
      </c>
      <c r="R54" s="109" t="str">
        <f>+Monitoring!AF54</f>
        <v>Fannia</v>
      </c>
      <c r="S54" s="109" t="str">
        <f>+Monitoring!AG54</f>
        <v>#N/C</v>
      </c>
    </row>
    <row r="55" spans="1:19" x14ac:dyDescent="0.25">
      <c r="A55" s="109">
        <f t="shared" si="4"/>
        <v>54</v>
      </c>
      <c r="B55" s="109" t="str">
        <f t="shared" si="0"/>
        <v>FAIRD</v>
      </c>
      <c r="C55" s="109" t="str">
        <f>SUBSTITUTE(+Monitoring!C55,"-","")</f>
        <v>FAIRD1</v>
      </c>
      <c r="D55" s="109" t="str">
        <f t="shared" si="1"/>
        <v>Site1</v>
      </c>
      <c r="E55" s="110" t="str">
        <f t="shared" si="2"/>
        <v>Maize</v>
      </c>
      <c r="F55" s="111" t="str">
        <f t="shared" si="3"/>
        <v>FAIRDxMaize</v>
      </c>
      <c r="G55" s="112">
        <f>+Monitoring!K55</f>
        <v>45164.419317129599</v>
      </c>
      <c r="H55" s="112">
        <f>+Monitoring!L55</f>
        <v>45164.419467592597</v>
      </c>
      <c r="I55" s="113">
        <f>+Monitoring!M55</f>
        <v>1.5046299813548103E-4</v>
      </c>
      <c r="J55" s="114" t="str">
        <f>+Monitoring!T55</f>
        <v>fly</v>
      </c>
      <c r="K55" s="109" t="str">
        <f>+Monitoring!Y55</f>
        <v>Insecta</v>
      </c>
      <c r="L55" s="109" t="str">
        <f>+Monitoring!Z55</f>
        <v>Diptera</v>
      </c>
      <c r="M55" s="109" t="str">
        <f>+Monitoring!AA55</f>
        <v>Brachycera</v>
      </c>
      <c r="N55" s="109" t="str">
        <f>+Monitoring!AB55</f>
        <v>Muscomorpha</v>
      </c>
      <c r="O55" s="109" t="str">
        <f>+Monitoring!AC55</f>
        <v>Muscoidea</v>
      </c>
      <c r="P55" s="109" t="str">
        <f>+Monitoring!AD55</f>
        <v>#N/C</v>
      </c>
      <c r="Q55" s="109" t="str">
        <f>+Monitoring!AE55</f>
        <v>#N/C</v>
      </c>
      <c r="R55" s="109" t="str">
        <f>+Monitoring!AF55</f>
        <v>#N/C</v>
      </c>
      <c r="S55" s="109" t="str">
        <f>+Monitoring!AG55</f>
        <v>#N/C</v>
      </c>
    </row>
    <row r="56" spans="1:19" x14ac:dyDescent="0.25">
      <c r="A56" s="109">
        <f t="shared" si="4"/>
        <v>55</v>
      </c>
      <c r="B56" s="109" t="str">
        <f t="shared" si="0"/>
        <v>FAIRD</v>
      </c>
      <c r="C56" s="109" t="str">
        <f>SUBSTITUTE(+Monitoring!C56,"-","")</f>
        <v>FAIRD1</v>
      </c>
      <c r="D56" s="109" t="str">
        <f t="shared" si="1"/>
        <v>Site1</v>
      </c>
      <c r="E56" s="110" t="str">
        <f t="shared" si="2"/>
        <v>Maize</v>
      </c>
      <c r="F56" s="111" t="str">
        <f t="shared" si="3"/>
        <v>FAIRDxMaize</v>
      </c>
      <c r="G56" s="112">
        <f>+Monitoring!K56</f>
        <v>45164.419317129599</v>
      </c>
      <c r="H56" s="112">
        <f>+Monitoring!L56</f>
        <v>45164.419467592597</v>
      </c>
      <c r="I56" s="113">
        <f>+Monitoring!M56</f>
        <v>1.5046299813548103E-4</v>
      </c>
      <c r="J56" s="114" t="str">
        <f>+Monitoring!T56</f>
        <v>fly</v>
      </c>
      <c r="K56" s="109" t="str">
        <f>+Monitoring!Y56</f>
        <v>Insecta</v>
      </c>
      <c r="L56" s="109" t="str">
        <f>+Monitoring!Z56</f>
        <v>Diptera</v>
      </c>
      <c r="M56" s="109" t="str">
        <f>+Monitoring!AA56</f>
        <v>Brachycera</v>
      </c>
      <c r="N56" s="109" t="str">
        <f>+Monitoring!AB56</f>
        <v>Muscomorpha</v>
      </c>
      <c r="O56" s="109" t="str">
        <f>+Monitoring!AC56</f>
        <v>Muscoidea</v>
      </c>
      <c r="P56" s="109" t="str">
        <f>+Monitoring!AD56</f>
        <v>Fanniidae</v>
      </c>
      <c r="Q56" s="109">
        <f>+Monitoring!AE56</f>
        <v>0</v>
      </c>
      <c r="R56" s="109" t="str">
        <f>+Monitoring!AF56</f>
        <v>Fannia</v>
      </c>
      <c r="S56" s="109" t="str">
        <f>+Monitoring!AG56</f>
        <v>#N/C</v>
      </c>
    </row>
    <row r="57" spans="1:19" x14ac:dyDescent="0.25">
      <c r="A57" s="109">
        <f t="shared" si="4"/>
        <v>56</v>
      </c>
      <c r="B57" s="109" t="str">
        <f t="shared" si="0"/>
        <v>FAIRD</v>
      </c>
      <c r="C57" s="109" t="str">
        <f>SUBSTITUTE(+Monitoring!C57,"-","")</f>
        <v>FAIRD1</v>
      </c>
      <c r="D57" s="109" t="str">
        <f t="shared" si="1"/>
        <v>Site1</v>
      </c>
      <c r="E57" s="110" t="str">
        <f t="shared" si="2"/>
        <v>Maize</v>
      </c>
      <c r="F57" s="111" t="str">
        <f t="shared" si="3"/>
        <v>FAIRDxMaize</v>
      </c>
      <c r="G57" s="112">
        <f>+Monitoring!K57</f>
        <v>45164.442465277803</v>
      </c>
      <c r="H57" s="112">
        <f>+Monitoring!L57</f>
        <v>45164.442534722199</v>
      </c>
      <c r="I57" s="113">
        <f>+Monitoring!M57</f>
        <v>6.9444395194295794E-5</v>
      </c>
      <c r="J57" s="114" t="str">
        <f>+Monitoring!T57</f>
        <v>fly</v>
      </c>
      <c r="K57" s="109" t="str">
        <f>+Monitoring!Y57</f>
        <v>Insecta</v>
      </c>
      <c r="L57" s="109" t="str">
        <f>+Monitoring!Z57</f>
        <v>Diptera</v>
      </c>
      <c r="M57" s="109" t="str">
        <f>+Monitoring!AA57</f>
        <v>Brachycera</v>
      </c>
      <c r="N57" s="109" t="str">
        <f>+Monitoring!AB57</f>
        <v>Muscomorpha</v>
      </c>
      <c r="O57" s="109" t="str">
        <f>+Monitoring!AC57</f>
        <v>Muscoidea</v>
      </c>
      <c r="P57" s="109" t="str">
        <f>+Monitoring!AD57</f>
        <v>Fanniidae</v>
      </c>
      <c r="Q57" s="109">
        <f>+Monitoring!AE57</f>
        <v>0</v>
      </c>
      <c r="R57" s="109" t="str">
        <f>+Monitoring!AF57</f>
        <v>Fannia</v>
      </c>
      <c r="S57" s="109" t="str">
        <f>+Monitoring!AG57</f>
        <v>#N/C</v>
      </c>
    </row>
    <row r="58" spans="1:19" x14ac:dyDescent="0.25">
      <c r="A58" s="109">
        <f t="shared" si="4"/>
        <v>57</v>
      </c>
      <c r="B58" s="109" t="str">
        <f t="shared" si="0"/>
        <v>FAIRD</v>
      </c>
      <c r="C58" s="109" t="str">
        <f>SUBSTITUTE(+Monitoring!C58,"-","")</f>
        <v>FAIRD1</v>
      </c>
      <c r="D58" s="109" t="str">
        <f t="shared" si="1"/>
        <v>Site1</v>
      </c>
      <c r="E58" s="110" t="str">
        <f t="shared" si="2"/>
        <v>Maize</v>
      </c>
      <c r="F58" s="111" t="str">
        <f t="shared" si="3"/>
        <v>FAIRDxMaize</v>
      </c>
      <c r="G58" s="112">
        <f>+Monitoring!K58</f>
        <v>45164.446631944498</v>
      </c>
      <c r="H58" s="112">
        <f>+Monitoring!L58</f>
        <v>45164.446678240703</v>
      </c>
      <c r="I58" s="113">
        <f>+Monitoring!M58</f>
        <v>4.6296205255202949E-5</v>
      </c>
      <c r="J58" s="114" t="str">
        <f>+Monitoring!T58</f>
        <v>?</v>
      </c>
      <c r="K58" s="109" t="str">
        <f>+Monitoring!Y58</f>
        <v>Insecta</v>
      </c>
      <c r="L58" s="109" t="str">
        <f>+Monitoring!Z58</f>
        <v>#N/C</v>
      </c>
      <c r="M58" s="109" t="str">
        <f>+Monitoring!AA58</f>
        <v>#N/C</v>
      </c>
      <c r="N58" s="109" t="str">
        <f>+Monitoring!AB58</f>
        <v>#N/C</v>
      </c>
      <c r="O58" s="109" t="str">
        <f>+Monitoring!AC58</f>
        <v>#N/C</v>
      </c>
      <c r="P58" s="109" t="str">
        <f>+Monitoring!AD58</f>
        <v>#N/C</v>
      </c>
      <c r="Q58" s="109" t="str">
        <f>+Monitoring!AE58</f>
        <v>#N/C</v>
      </c>
      <c r="R58" s="109" t="str">
        <f>+Monitoring!AF58</f>
        <v>#N/C</v>
      </c>
      <c r="S58" s="109" t="str">
        <f>+Monitoring!AG58</f>
        <v>#N/C</v>
      </c>
    </row>
    <row r="59" spans="1:19" x14ac:dyDescent="0.25">
      <c r="A59" s="109">
        <f t="shared" si="4"/>
        <v>58</v>
      </c>
      <c r="B59" s="109" t="str">
        <f t="shared" si="0"/>
        <v>FAIRD</v>
      </c>
      <c r="C59" s="109" t="str">
        <f>SUBSTITUTE(+Monitoring!C59,"-","")</f>
        <v>FAIRD1</v>
      </c>
      <c r="D59" s="109" t="str">
        <f t="shared" si="1"/>
        <v>Site1</v>
      </c>
      <c r="E59" s="110" t="str">
        <f t="shared" si="2"/>
        <v>Maize</v>
      </c>
      <c r="F59" s="111" t="str">
        <f t="shared" si="3"/>
        <v>FAIRDxMaize</v>
      </c>
      <c r="G59" s="112">
        <f>+Monitoring!K59</f>
        <v>45164.446631944498</v>
      </c>
      <c r="H59" s="112">
        <f>+Monitoring!L59</f>
        <v>45164.446770833303</v>
      </c>
      <c r="I59" s="113">
        <f>+Monitoring!M59</f>
        <v>1.3888880494050682E-4</v>
      </c>
      <c r="J59" s="114" t="str">
        <f>+Monitoring!T59</f>
        <v>fly</v>
      </c>
      <c r="K59" s="109" t="str">
        <f>+Monitoring!Y59</f>
        <v>Insecta</v>
      </c>
      <c r="L59" s="109" t="str">
        <f>+Monitoring!Z59</f>
        <v>Diptera</v>
      </c>
      <c r="M59" s="109" t="str">
        <f>+Monitoring!AA59</f>
        <v>Brachycera</v>
      </c>
      <c r="N59" s="109" t="str">
        <f>+Monitoring!AB59</f>
        <v>Muscomorpha</v>
      </c>
      <c r="O59" s="109" t="str">
        <f>+Monitoring!AC59</f>
        <v>Muscoidea</v>
      </c>
      <c r="P59" s="109" t="str">
        <f>+Monitoring!AD59</f>
        <v>Fanniidae</v>
      </c>
      <c r="Q59" s="109">
        <f>+Monitoring!AE59</f>
        <v>0</v>
      </c>
      <c r="R59" s="109" t="str">
        <f>+Monitoring!AF59</f>
        <v>Fannia</v>
      </c>
      <c r="S59" s="109" t="str">
        <f>+Monitoring!AG59</f>
        <v>#N/C</v>
      </c>
    </row>
    <row r="60" spans="1:19" x14ac:dyDescent="0.25">
      <c r="A60" s="109">
        <f t="shared" si="4"/>
        <v>59</v>
      </c>
      <c r="B60" s="109" t="str">
        <f t="shared" si="0"/>
        <v>FAIRD</v>
      </c>
      <c r="C60" s="109" t="str">
        <f>SUBSTITUTE(+Monitoring!C60,"-","")</f>
        <v>FAIRD1</v>
      </c>
      <c r="D60" s="109" t="str">
        <f t="shared" si="1"/>
        <v>Site1</v>
      </c>
      <c r="E60" s="110" t="str">
        <f t="shared" si="2"/>
        <v>Maize</v>
      </c>
      <c r="F60" s="111" t="str">
        <f t="shared" si="3"/>
        <v>FAIRDxMaize</v>
      </c>
      <c r="G60" s="112">
        <f>+Monitoring!K60</f>
        <v>45164.448310185202</v>
      </c>
      <c r="H60" s="112">
        <f>+Monitoring!L60</f>
        <v>45164.448437500003</v>
      </c>
      <c r="I60" s="113">
        <f>+Monitoring!M60</f>
        <v>1.2731480092043057E-4</v>
      </c>
      <c r="J60" s="114" t="str">
        <f>+Monitoring!T60</f>
        <v>fly</v>
      </c>
      <c r="K60" s="109" t="str">
        <f>+Monitoring!Y60</f>
        <v>Insecta</v>
      </c>
      <c r="L60" s="109" t="str">
        <f>+Monitoring!Z60</f>
        <v>Diptera</v>
      </c>
      <c r="M60" s="109" t="str">
        <f>+Monitoring!AA60</f>
        <v>Brachycera</v>
      </c>
      <c r="N60" s="109" t="str">
        <f>+Monitoring!AB60</f>
        <v>Muscomorpha</v>
      </c>
      <c r="O60" s="109" t="str">
        <f>+Monitoring!AC60</f>
        <v>Muscoidea</v>
      </c>
      <c r="P60" s="109" t="str">
        <f>+Monitoring!AD60</f>
        <v>Fanniidae</v>
      </c>
      <c r="Q60" s="109">
        <f>+Monitoring!AE60</f>
        <v>0</v>
      </c>
      <c r="R60" s="109" t="str">
        <f>+Monitoring!AF60</f>
        <v>Fannia</v>
      </c>
      <c r="S60" s="109" t="str">
        <f>+Monitoring!AG60</f>
        <v>#N/C</v>
      </c>
    </row>
    <row r="61" spans="1:19" x14ac:dyDescent="0.25">
      <c r="A61" s="109">
        <f t="shared" si="4"/>
        <v>60</v>
      </c>
      <c r="B61" s="109" t="str">
        <f t="shared" si="0"/>
        <v>FAIRD</v>
      </c>
      <c r="C61" s="109" t="str">
        <f>SUBSTITUTE(+Monitoring!C61,"-","")</f>
        <v>FAIRD1</v>
      </c>
      <c r="D61" s="109" t="str">
        <f t="shared" si="1"/>
        <v>Site1</v>
      </c>
      <c r="E61" s="110" t="str">
        <f t="shared" si="2"/>
        <v>Maize</v>
      </c>
      <c r="F61" s="111" t="str">
        <f t="shared" si="3"/>
        <v>FAIRDxMaize</v>
      </c>
      <c r="G61" s="112">
        <f>+Monitoring!K61</f>
        <v>45164.448923611097</v>
      </c>
      <c r="H61" s="112">
        <f>+Monitoring!L61</f>
        <v>45164.448958333298</v>
      </c>
      <c r="I61" s="113">
        <f>+Monitoring!M61</f>
        <v>3.4722201235126704E-5</v>
      </c>
      <c r="J61" s="114" t="str">
        <f>+Monitoring!T61</f>
        <v>?</v>
      </c>
      <c r="K61" s="109" t="str">
        <f>+Monitoring!Y61</f>
        <v>Insecta</v>
      </c>
      <c r="L61" s="109" t="str">
        <f>+Monitoring!Z61</f>
        <v>#N/C</v>
      </c>
      <c r="M61" s="109" t="str">
        <f>+Monitoring!AA61</f>
        <v>#N/C</v>
      </c>
      <c r="N61" s="109" t="str">
        <f>+Monitoring!AB61</f>
        <v>#N/C</v>
      </c>
      <c r="O61" s="109" t="str">
        <f>+Monitoring!AC61</f>
        <v>#N/C</v>
      </c>
      <c r="P61" s="109" t="str">
        <f>+Monitoring!AD61</f>
        <v>#N/C</v>
      </c>
      <c r="Q61" s="109" t="str">
        <f>+Monitoring!AE61</f>
        <v>#N/C</v>
      </c>
      <c r="R61" s="109" t="str">
        <f>+Monitoring!AF61</f>
        <v>#N/C</v>
      </c>
      <c r="S61" s="109" t="str">
        <f>+Monitoring!AG61</f>
        <v>#N/C</v>
      </c>
    </row>
    <row r="62" spans="1:19" x14ac:dyDescent="0.25">
      <c r="A62" s="109">
        <f t="shared" si="4"/>
        <v>61</v>
      </c>
      <c r="B62" s="109" t="str">
        <f t="shared" si="0"/>
        <v>FAIRD</v>
      </c>
      <c r="C62" s="109" t="str">
        <f>SUBSTITUTE(+Monitoring!C62,"-","")</f>
        <v>FAIRD1</v>
      </c>
      <c r="D62" s="109" t="str">
        <f t="shared" si="1"/>
        <v>Site1</v>
      </c>
      <c r="E62" s="110" t="str">
        <f t="shared" si="2"/>
        <v>Maize</v>
      </c>
      <c r="F62" s="111" t="str">
        <f t="shared" si="3"/>
        <v>FAIRDxMaize</v>
      </c>
      <c r="G62" s="112">
        <f>+Monitoring!K62</f>
        <v>45164.452129629601</v>
      </c>
      <c r="H62" s="112">
        <f>+Monitoring!L62</f>
        <v>45164.452569444402</v>
      </c>
      <c r="I62" s="113">
        <f>+Monitoring!M62</f>
        <v>4.3981480121146888E-4</v>
      </c>
      <c r="J62" s="114" t="str">
        <f>+Monitoring!T62</f>
        <v>?</v>
      </c>
      <c r="K62" s="109" t="str">
        <f>+Monitoring!Y62</f>
        <v>Insecta</v>
      </c>
      <c r="L62" s="109" t="str">
        <f>+Monitoring!Z62</f>
        <v>Diptera</v>
      </c>
      <c r="M62" s="109" t="str">
        <f>+Monitoring!AA62</f>
        <v>Brachycera</v>
      </c>
      <c r="N62" s="109" t="str">
        <f>+Monitoring!AB62</f>
        <v>#N/C</v>
      </c>
      <c r="O62" s="109" t="str">
        <f>+Monitoring!AC62</f>
        <v>#N/C</v>
      </c>
      <c r="P62" s="109" t="str">
        <f>+Monitoring!AD62</f>
        <v>#N/C</v>
      </c>
      <c r="Q62" s="109" t="str">
        <f>+Monitoring!AE62</f>
        <v>#N/C</v>
      </c>
      <c r="R62" s="109" t="str">
        <f>+Monitoring!AF62</f>
        <v>#N/C</v>
      </c>
      <c r="S62" s="109" t="str">
        <f>+Monitoring!AG62</f>
        <v>#N/C</v>
      </c>
    </row>
    <row r="63" spans="1:19" x14ac:dyDescent="0.25">
      <c r="A63" s="109">
        <f t="shared" si="4"/>
        <v>62</v>
      </c>
      <c r="B63" s="109" t="str">
        <f t="shared" si="0"/>
        <v>FAIRD</v>
      </c>
      <c r="C63" s="109" t="str">
        <f>SUBSTITUTE(+Monitoring!C63,"-","")</f>
        <v>FAIRD1</v>
      </c>
      <c r="D63" s="109" t="str">
        <f t="shared" si="1"/>
        <v>Site1</v>
      </c>
      <c r="E63" s="110" t="str">
        <f t="shared" si="2"/>
        <v>Maize</v>
      </c>
      <c r="F63" s="111" t="str">
        <f t="shared" si="3"/>
        <v>FAIRDxMaize</v>
      </c>
      <c r="G63" s="112">
        <f>+Monitoring!K63</f>
        <v>45164.452129629601</v>
      </c>
      <c r="H63" s="112">
        <f>+Monitoring!L63</f>
        <v>45164.452372685198</v>
      </c>
      <c r="I63" s="113">
        <f>+Monitoring!M63</f>
        <v>2.430555978207849E-4</v>
      </c>
      <c r="J63" s="114" t="str">
        <f>+Monitoring!T63</f>
        <v>fly</v>
      </c>
      <c r="K63" s="109" t="str">
        <f>+Monitoring!Y63</f>
        <v>Insecta</v>
      </c>
      <c r="L63" s="109" t="str">
        <f>+Monitoring!Z63</f>
        <v>Diptera</v>
      </c>
      <c r="M63" s="109" t="str">
        <f>+Monitoring!AA63</f>
        <v>Brachycera</v>
      </c>
      <c r="N63" s="109" t="str">
        <f>+Monitoring!AB63</f>
        <v>Muscomorpha</v>
      </c>
      <c r="O63" s="109" t="str">
        <f>+Monitoring!AC63</f>
        <v>Muscoidea</v>
      </c>
      <c r="P63" s="109" t="str">
        <f>+Monitoring!AD63</f>
        <v>#N/C</v>
      </c>
      <c r="Q63" s="109" t="str">
        <f>+Monitoring!AE63</f>
        <v>#N/C</v>
      </c>
      <c r="R63" s="109" t="str">
        <f>+Monitoring!AF63</f>
        <v>#N/C</v>
      </c>
      <c r="S63" s="109" t="str">
        <f>+Monitoring!AG63</f>
        <v>#N/C</v>
      </c>
    </row>
    <row r="64" spans="1:19" x14ac:dyDescent="0.25">
      <c r="A64" s="109">
        <f t="shared" si="4"/>
        <v>63</v>
      </c>
      <c r="B64" s="109" t="str">
        <f t="shared" si="0"/>
        <v>FAIRD</v>
      </c>
      <c r="C64" s="109" t="str">
        <f>SUBSTITUTE(+Monitoring!C64,"-","")</f>
        <v>FAIRD1</v>
      </c>
      <c r="D64" s="109" t="str">
        <f t="shared" si="1"/>
        <v>Site1</v>
      </c>
      <c r="E64" s="110" t="str">
        <f t="shared" si="2"/>
        <v>Maize</v>
      </c>
      <c r="F64" s="111" t="str">
        <f t="shared" si="3"/>
        <v>FAIRDxMaize</v>
      </c>
      <c r="G64" s="112">
        <f>+Monitoring!K64</f>
        <v>45164.46125</v>
      </c>
      <c r="H64" s="112">
        <f>+Monitoring!L64</f>
        <v>45164.4612962963</v>
      </c>
      <c r="I64" s="113">
        <f>+Monitoring!M64</f>
        <v>4.6296299842651933E-5</v>
      </c>
      <c r="J64" s="114" t="str">
        <f>+Monitoring!T64</f>
        <v>fly</v>
      </c>
      <c r="K64" s="109" t="str">
        <f>+Monitoring!Y64</f>
        <v>Insecta</v>
      </c>
      <c r="L64" s="109" t="str">
        <f>+Monitoring!Z64</f>
        <v>Diptera</v>
      </c>
      <c r="M64" s="109" t="str">
        <f>+Monitoring!AA64</f>
        <v>Brachycera</v>
      </c>
      <c r="N64" s="109" t="str">
        <f>+Monitoring!AB64</f>
        <v>#N/C</v>
      </c>
      <c r="O64" s="109" t="str">
        <f>+Monitoring!AC64</f>
        <v>#N/C</v>
      </c>
      <c r="P64" s="109" t="str">
        <f>+Monitoring!AD64</f>
        <v>#N/C</v>
      </c>
      <c r="Q64" s="109" t="str">
        <f>+Monitoring!AE64</f>
        <v>#N/C</v>
      </c>
      <c r="R64" s="109" t="str">
        <f>+Monitoring!AF64</f>
        <v>#N/C</v>
      </c>
      <c r="S64" s="109" t="str">
        <f>+Monitoring!AG64</f>
        <v>#N/C</v>
      </c>
    </row>
    <row r="65" spans="1:19" x14ac:dyDescent="0.25">
      <c r="A65" s="109">
        <f t="shared" si="4"/>
        <v>64</v>
      </c>
      <c r="B65" s="109" t="str">
        <f t="shared" si="0"/>
        <v>FAIRD</v>
      </c>
      <c r="C65" s="109" t="str">
        <f>SUBSTITUTE(+Monitoring!C65,"-","")</f>
        <v>FAIRD1</v>
      </c>
      <c r="D65" s="109" t="str">
        <f t="shared" si="1"/>
        <v>Site1</v>
      </c>
      <c r="E65" s="110" t="str">
        <f t="shared" si="2"/>
        <v>Maize</v>
      </c>
      <c r="F65" s="111" t="str">
        <f t="shared" si="3"/>
        <v>FAIRDxMaize</v>
      </c>
      <c r="G65" s="112">
        <f>+Monitoring!K65</f>
        <v>45164.46125</v>
      </c>
      <c r="H65" s="112">
        <f>+Monitoring!L65</f>
        <v>45164.461377314801</v>
      </c>
      <c r="I65" s="113">
        <f>+Monitoring!M65</f>
        <v>1.2731480092043057E-4</v>
      </c>
      <c r="J65" s="114" t="str">
        <f>+Monitoring!T65</f>
        <v>fly</v>
      </c>
      <c r="K65" s="109" t="str">
        <f>+Monitoring!Y65</f>
        <v>Insecta</v>
      </c>
      <c r="L65" s="109" t="str">
        <f>+Monitoring!Z65</f>
        <v>Diptera</v>
      </c>
      <c r="M65" s="109" t="str">
        <f>+Monitoring!AA65</f>
        <v>Brachycera</v>
      </c>
      <c r="N65" s="109" t="str">
        <f>+Monitoring!AB65</f>
        <v>Muscomorpha</v>
      </c>
      <c r="O65" s="109" t="str">
        <f>+Monitoring!AC65</f>
        <v>Muscoidea</v>
      </c>
      <c r="P65" s="109" t="str">
        <f>+Monitoring!AD65</f>
        <v>#N/C</v>
      </c>
      <c r="Q65" s="109" t="str">
        <f>+Monitoring!AE65</f>
        <v>#N/C</v>
      </c>
      <c r="R65" s="109" t="str">
        <f>+Monitoring!AF65</f>
        <v>#N/C</v>
      </c>
      <c r="S65" s="109" t="str">
        <f>+Monitoring!AG65</f>
        <v>#N/C</v>
      </c>
    </row>
    <row r="66" spans="1:19" x14ac:dyDescent="0.25">
      <c r="A66" s="109">
        <f t="shared" si="4"/>
        <v>65</v>
      </c>
      <c r="B66" s="109" t="str">
        <f t="shared" si="0"/>
        <v>FAIRD</v>
      </c>
      <c r="C66" s="109" t="str">
        <f>SUBSTITUTE(+Monitoring!C66,"-","")</f>
        <v>FAIRD1</v>
      </c>
      <c r="D66" s="109" t="str">
        <f t="shared" si="1"/>
        <v>Site1</v>
      </c>
      <c r="E66" s="110" t="str">
        <f t="shared" si="2"/>
        <v>Maize</v>
      </c>
      <c r="F66" s="111" t="str">
        <f t="shared" si="3"/>
        <v>FAIRDxMaize</v>
      </c>
      <c r="G66" s="112">
        <f>+Monitoring!K66</f>
        <v>45164.465474536999</v>
      </c>
      <c r="H66" s="112">
        <f>+Monitoring!L66</f>
        <v>45164.466203703698</v>
      </c>
      <c r="I66" s="113">
        <f>+Monitoring!M66</f>
        <v>7.2916669887490571E-4</v>
      </c>
      <c r="J66" s="114" t="str">
        <f>+Monitoring!T66</f>
        <v>fly</v>
      </c>
      <c r="K66" s="109" t="str">
        <f>+Monitoring!Y66</f>
        <v>Insecta</v>
      </c>
      <c r="L66" s="109" t="str">
        <f>+Monitoring!Z66</f>
        <v>Diptera</v>
      </c>
      <c r="M66" s="109" t="str">
        <f>+Monitoring!AA66</f>
        <v>Brachycera</v>
      </c>
      <c r="N66" s="109" t="str">
        <f>+Monitoring!AB66</f>
        <v>#N/C</v>
      </c>
      <c r="O66" s="109" t="str">
        <f>+Monitoring!AC66</f>
        <v>#N/C</v>
      </c>
      <c r="P66" s="109" t="str">
        <f>+Monitoring!AD66</f>
        <v>#N/C</v>
      </c>
      <c r="Q66" s="109" t="str">
        <f>+Monitoring!AE66</f>
        <v>#N/C</v>
      </c>
      <c r="R66" s="109" t="str">
        <f>+Monitoring!AF66</f>
        <v>#N/C</v>
      </c>
      <c r="S66" s="109" t="str">
        <f>+Monitoring!AG66</f>
        <v>#N/C</v>
      </c>
    </row>
    <row r="67" spans="1:19" x14ac:dyDescent="0.25">
      <c r="A67" s="109">
        <f t="shared" si="4"/>
        <v>66</v>
      </c>
      <c r="B67" s="109" t="str">
        <f t="shared" ref="B67:B130" si="5">+LEFT(C67,LEN(C67)-1)</f>
        <v>FAIRD</v>
      </c>
      <c r="C67" s="109" t="str">
        <f>SUBSTITUTE(+Monitoring!C67,"-","")</f>
        <v>FAIRD1</v>
      </c>
      <c r="D67" s="109" t="str">
        <f t="shared" ref="D67:D130" si="6">CONCATENATE("Site",RIGHT(C67,1))</f>
        <v>Site1</v>
      </c>
      <c r="E67" s="110" t="str">
        <f t="shared" ref="E67:E130" si="7">IF(OR(D67="Site1",D67="Site2"),"Maize",IF(OR(D67="Site3",D67="Site4"),"Meadow","error"))</f>
        <v>Maize</v>
      </c>
      <c r="F67" s="111" t="str">
        <f t="shared" ref="F67:F130" si="8">+CONCATENATE(B67,"x",E67)</f>
        <v>FAIRDxMaize</v>
      </c>
      <c r="G67" s="112">
        <f>+Monitoring!K67</f>
        <v>45164.4684375</v>
      </c>
      <c r="H67" s="112">
        <f>+Monitoring!L67</f>
        <v>45164.468518518501</v>
      </c>
      <c r="I67" s="113">
        <f>+Monitoring!M67</f>
        <v>8.1018501077778637E-5</v>
      </c>
      <c r="J67" s="114" t="str">
        <f>+Monitoring!T67</f>
        <v>wasp</v>
      </c>
      <c r="K67" s="109" t="str">
        <f>+Monitoring!Y67</f>
        <v>Insecta</v>
      </c>
      <c r="L67" s="109" t="str">
        <f>+Monitoring!Z67</f>
        <v>Hymenoptera</v>
      </c>
      <c r="M67" s="109" t="str">
        <f>+Monitoring!AA67</f>
        <v>Apocrita</v>
      </c>
      <c r="N67" s="109" t="str">
        <f>+Monitoring!AB67</f>
        <v>Aculeata</v>
      </c>
      <c r="O67" s="109" t="str">
        <f>+Monitoring!AC67</f>
        <v>Vespoidea</v>
      </c>
      <c r="P67" s="109" t="str">
        <f>+Monitoring!AD67</f>
        <v>Vespidae</v>
      </c>
      <c r="Q67" s="109" t="str">
        <f>+Monitoring!AE67</f>
        <v>Vespinae</v>
      </c>
      <c r="R67" s="109" t="str">
        <f>+Monitoring!AF67</f>
        <v>Vespula</v>
      </c>
      <c r="S67" s="109" t="str">
        <f>+Monitoring!AG67</f>
        <v>#N/C</v>
      </c>
    </row>
    <row r="68" spans="1:19" x14ac:dyDescent="0.25">
      <c r="A68" s="109">
        <f t="shared" ref="A68:A131" si="9">+A67+1</f>
        <v>67</v>
      </c>
      <c r="B68" s="109" t="str">
        <f t="shared" si="5"/>
        <v>FAIRD</v>
      </c>
      <c r="C68" s="109" t="str">
        <f>SUBSTITUTE(+Monitoring!C68,"-","")</f>
        <v>FAIRD1</v>
      </c>
      <c r="D68" s="109" t="str">
        <f t="shared" si="6"/>
        <v>Site1</v>
      </c>
      <c r="E68" s="110" t="str">
        <f t="shared" si="7"/>
        <v>Maize</v>
      </c>
      <c r="F68" s="111" t="str">
        <f t="shared" si="8"/>
        <v>FAIRDxMaize</v>
      </c>
      <c r="G68" s="112">
        <f>+Monitoring!K68</f>
        <v>45164.470578703702</v>
      </c>
      <c r="H68" s="112">
        <f>+Monitoring!L68</f>
        <v>45164.4706365741</v>
      </c>
      <c r="I68" s="113">
        <f>+Monitoring!M68</f>
        <v>5.7870398450177163E-5</v>
      </c>
      <c r="J68" s="114" t="str">
        <f>+Monitoring!T68</f>
        <v>fly</v>
      </c>
      <c r="K68" s="109" t="str">
        <f>+Monitoring!Y68</f>
        <v>Insecta</v>
      </c>
      <c r="L68" s="109" t="str">
        <f>+Monitoring!Z68</f>
        <v>Diptera</v>
      </c>
      <c r="M68" s="109" t="str">
        <f>+Monitoring!AA68</f>
        <v>Brachycera</v>
      </c>
      <c r="N68" s="109" t="str">
        <f>+Monitoring!AB68</f>
        <v>Muscomorpha</v>
      </c>
      <c r="O68" s="109" t="str">
        <f>+Monitoring!AC68</f>
        <v>Muscoidea</v>
      </c>
      <c r="P68" s="109" t="str">
        <f>+Monitoring!AD68</f>
        <v>Fanniidae</v>
      </c>
      <c r="Q68" s="109">
        <f>+Monitoring!AE68</f>
        <v>0</v>
      </c>
      <c r="R68" s="109" t="str">
        <f>+Monitoring!AF68</f>
        <v>Fannia</v>
      </c>
      <c r="S68" s="109" t="str">
        <f>+Monitoring!AG68</f>
        <v>#N/C</v>
      </c>
    </row>
    <row r="69" spans="1:19" x14ac:dyDescent="0.25">
      <c r="A69" s="109">
        <f t="shared" si="9"/>
        <v>68</v>
      </c>
      <c r="B69" s="109" t="str">
        <f t="shared" si="5"/>
        <v>FAIRD</v>
      </c>
      <c r="C69" s="109" t="str">
        <f>SUBSTITUTE(+Monitoring!C69,"-","")</f>
        <v>FAIRD1</v>
      </c>
      <c r="D69" s="109" t="str">
        <f t="shared" si="6"/>
        <v>Site1</v>
      </c>
      <c r="E69" s="110" t="str">
        <f t="shared" si="7"/>
        <v>Maize</v>
      </c>
      <c r="F69" s="111" t="str">
        <f t="shared" si="8"/>
        <v>FAIRDxMaize</v>
      </c>
      <c r="G69" s="112">
        <f>+Monitoring!K69</f>
        <v>45164.473032407397</v>
      </c>
      <c r="H69" s="112">
        <f>+Monitoring!L69</f>
        <v>45164.473101851901</v>
      </c>
      <c r="I69" s="113">
        <f>+Monitoring!M69</f>
        <v>6.9444504333660007E-5</v>
      </c>
      <c r="J69" s="114" t="str">
        <f>+Monitoring!T69</f>
        <v>fly</v>
      </c>
      <c r="K69" s="109" t="str">
        <f>+Monitoring!Y69</f>
        <v>Insecta</v>
      </c>
      <c r="L69" s="109" t="str">
        <f>+Monitoring!Z69</f>
        <v>Diptera</v>
      </c>
      <c r="M69" s="109" t="str">
        <f>+Monitoring!AA69</f>
        <v>Brachycera</v>
      </c>
      <c r="N69" s="109" t="str">
        <f>+Monitoring!AB69</f>
        <v>#N/C</v>
      </c>
      <c r="O69" s="109" t="str">
        <f>+Monitoring!AC69</f>
        <v>#N/C</v>
      </c>
      <c r="P69" s="109" t="str">
        <f>+Monitoring!AD69</f>
        <v>#N/C</v>
      </c>
      <c r="Q69" s="109" t="str">
        <f>+Monitoring!AE69</f>
        <v>#N/C</v>
      </c>
      <c r="R69" s="109" t="str">
        <f>+Monitoring!AF69</f>
        <v>#N/C</v>
      </c>
      <c r="S69" s="109" t="str">
        <f>+Monitoring!AG69</f>
        <v>#N/C</v>
      </c>
    </row>
    <row r="70" spans="1:19" x14ac:dyDescent="0.25">
      <c r="A70" s="109">
        <f t="shared" si="9"/>
        <v>69</v>
      </c>
      <c r="B70" s="109" t="str">
        <f t="shared" si="5"/>
        <v>FAIRD</v>
      </c>
      <c r="C70" s="109" t="str">
        <f>SUBSTITUTE(+Monitoring!C70,"-","")</f>
        <v>FAIRD1</v>
      </c>
      <c r="D70" s="109" t="str">
        <f t="shared" si="6"/>
        <v>Site1</v>
      </c>
      <c r="E70" s="110" t="str">
        <f t="shared" si="7"/>
        <v>Maize</v>
      </c>
      <c r="F70" s="111" t="str">
        <f t="shared" si="8"/>
        <v>FAIRDxMaize</v>
      </c>
      <c r="G70" s="112">
        <f>+Monitoring!K70</f>
        <v>45164.480370370402</v>
      </c>
      <c r="H70" s="112">
        <f>+Monitoring!L70</f>
        <v>45164.480428240699</v>
      </c>
      <c r="I70" s="113">
        <f>+Monitoring!M70</f>
        <v>5.7870296586770564E-5</v>
      </c>
      <c r="J70" s="114" t="str">
        <f>+Monitoring!T70</f>
        <v>?</v>
      </c>
      <c r="K70" s="109" t="str">
        <f>+Monitoring!Y70</f>
        <v>#N/C</v>
      </c>
      <c r="L70" s="109" t="str">
        <f>+Monitoring!Z70</f>
        <v>#N/C</v>
      </c>
      <c r="M70" s="109" t="str">
        <f>+Monitoring!AA70</f>
        <v>#N/C</v>
      </c>
      <c r="N70" s="109" t="str">
        <f>+Monitoring!AB70</f>
        <v>#N/C</v>
      </c>
      <c r="O70" s="109" t="str">
        <f>+Monitoring!AC70</f>
        <v>#N/C</v>
      </c>
      <c r="P70" s="109" t="str">
        <f>+Monitoring!AD70</f>
        <v>#N/C</v>
      </c>
      <c r="Q70" s="109" t="str">
        <f>+Monitoring!AE70</f>
        <v>#N/C</v>
      </c>
      <c r="R70" s="109" t="str">
        <f>+Monitoring!AF70</f>
        <v>#N/C</v>
      </c>
      <c r="S70" s="109" t="str">
        <f>+Monitoring!AG70</f>
        <v>#N/C</v>
      </c>
    </row>
    <row r="71" spans="1:19" x14ac:dyDescent="0.25">
      <c r="A71" s="109">
        <f t="shared" si="9"/>
        <v>70</v>
      </c>
      <c r="B71" s="109" t="str">
        <f t="shared" si="5"/>
        <v>FAIRD</v>
      </c>
      <c r="C71" s="109" t="str">
        <f>SUBSTITUTE(+Monitoring!C71,"-","")</f>
        <v>FAIRD1</v>
      </c>
      <c r="D71" s="109" t="str">
        <f t="shared" si="6"/>
        <v>Site1</v>
      </c>
      <c r="E71" s="110" t="str">
        <f t="shared" si="7"/>
        <v>Maize</v>
      </c>
      <c r="F71" s="111" t="str">
        <f t="shared" si="8"/>
        <v>FAIRDxMaize</v>
      </c>
      <c r="G71" s="112">
        <f>+Monitoring!K71</f>
        <v>45164.483136574097</v>
      </c>
      <c r="H71" s="112">
        <f>+Monitoring!L71</f>
        <v>45164.483217592599</v>
      </c>
      <c r="I71" s="113">
        <f>+Monitoring!M71</f>
        <v>8.1018501077778637E-5</v>
      </c>
      <c r="J71" s="114" t="str">
        <f>+Monitoring!T71</f>
        <v>fly</v>
      </c>
      <c r="K71" s="109" t="str">
        <f>+Monitoring!Y71</f>
        <v>Insecta</v>
      </c>
      <c r="L71" s="109" t="str">
        <f>+Monitoring!Z71</f>
        <v>Diptera</v>
      </c>
      <c r="M71" s="109" t="str">
        <f>+Monitoring!AA71</f>
        <v>Brachycera</v>
      </c>
      <c r="N71" s="109" t="str">
        <f>+Monitoring!AB71</f>
        <v>#N/C</v>
      </c>
      <c r="O71" s="109" t="str">
        <f>+Monitoring!AC71</f>
        <v>#N/C</v>
      </c>
      <c r="P71" s="109" t="str">
        <f>+Monitoring!AD71</f>
        <v>#N/C</v>
      </c>
      <c r="Q71" s="109" t="str">
        <f>+Monitoring!AE71</f>
        <v>#N/C</v>
      </c>
      <c r="R71" s="109" t="str">
        <f>+Monitoring!AF71</f>
        <v>#N/C</v>
      </c>
      <c r="S71" s="109" t="str">
        <f>+Monitoring!AG71</f>
        <v>#N/C</v>
      </c>
    </row>
    <row r="72" spans="1:19" x14ac:dyDescent="0.25">
      <c r="A72" s="109">
        <f t="shared" si="9"/>
        <v>71</v>
      </c>
      <c r="B72" s="109" t="str">
        <f t="shared" si="5"/>
        <v>FAIRD</v>
      </c>
      <c r="C72" s="109" t="str">
        <f>SUBSTITUTE(+Monitoring!C72,"-","")</f>
        <v>FAIRD1</v>
      </c>
      <c r="D72" s="109" t="str">
        <f t="shared" si="6"/>
        <v>Site1</v>
      </c>
      <c r="E72" s="110" t="str">
        <f t="shared" si="7"/>
        <v>Maize</v>
      </c>
      <c r="F72" s="111" t="str">
        <f t="shared" si="8"/>
        <v>FAIRDxMaize</v>
      </c>
      <c r="G72" s="112">
        <f>+Monitoring!K72</f>
        <v>45164.483229166697</v>
      </c>
      <c r="H72" s="112">
        <f>+Monitoring!L72</f>
        <v>45164.483287037001</v>
      </c>
      <c r="I72" s="113">
        <f>+Monitoring!M72</f>
        <v>5.7870303862728179E-5</v>
      </c>
      <c r="J72" s="114" t="str">
        <f>+Monitoring!T72</f>
        <v>?</v>
      </c>
      <c r="K72" s="109" t="str">
        <f>+Monitoring!Y72</f>
        <v>Insecta</v>
      </c>
      <c r="L72" s="109" t="str">
        <f>+Monitoring!Z72</f>
        <v>Diptera</v>
      </c>
      <c r="M72" s="109" t="str">
        <f>+Monitoring!AA72</f>
        <v>Brachycera</v>
      </c>
      <c r="N72" s="109" t="str">
        <f>+Monitoring!AB72</f>
        <v>#N/C</v>
      </c>
      <c r="O72" s="109" t="str">
        <f>+Monitoring!AC72</f>
        <v>#N/C</v>
      </c>
      <c r="P72" s="109" t="str">
        <f>+Monitoring!AD72</f>
        <v>#N/C</v>
      </c>
      <c r="Q72" s="109" t="str">
        <f>+Monitoring!AE72</f>
        <v>#N/C</v>
      </c>
      <c r="R72" s="109" t="str">
        <f>+Monitoring!AF72</f>
        <v>#N/C</v>
      </c>
      <c r="S72" s="109" t="str">
        <f>+Monitoring!AG72</f>
        <v>#N/C</v>
      </c>
    </row>
    <row r="73" spans="1:19" x14ac:dyDescent="0.25">
      <c r="A73" s="109">
        <f t="shared" si="9"/>
        <v>72</v>
      </c>
      <c r="B73" s="109" t="str">
        <f t="shared" si="5"/>
        <v>FAIRD</v>
      </c>
      <c r="C73" s="109" t="str">
        <f>SUBSTITUTE(+Monitoring!C73,"-","")</f>
        <v>FAIRD1</v>
      </c>
      <c r="D73" s="109" t="str">
        <f t="shared" si="6"/>
        <v>Site1</v>
      </c>
      <c r="E73" s="110" t="str">
        <f t="shared" si="7"/>
        <v>Maize</v>
      </c>
      <c r="F73" s="111" t="str">
        <f t="shared" si="8"/>
        <v>FAIRDxMaize</v>
      </c>
      <c r="G73" s="112">
        <f>+Monitoring!K73</f>
        <v>45164.483900462998</v>
      </c>
      <c r="H73" s="112">
        <f>+Monitoring!L73</f>
        <v>45164.484050925901</v>
      </c>
      <c r="I73" s="113">
        <f>+Monitoring!M73</f>
        <v>1.5046290354803205E-4</v>
      </c>
      <c r="J73" s="114" t="str">
        <f>+Monitoring!T73</f>
        <v>fly</v>
      </c>
      <c r="K73" s="109" t="str">
        <f>+Monitoring!Y73</f>
        <v>Insecta</v>
      </c>
      <c r="L73" s="109" t="str">
        <f>+Monitoring!Z73</f>
        <v>Diptera</v>
      </c>
      <c r="M73" s="109" t="str">
        <f>+Monitoring!AA73</f>
        <v>Brachycera</v>
      </c>
      <c r="N73" s="109" t="str">
        <f>+Monitoring!AB73</f>
        <v>Muscomorpha</v>
      </c>
      <c r="O73" s="109" t="str">
        <f>+Monitoring!AC73</f>
        <v>Muscoidea</v>
      </c>
      <c r="P73" s="109" t="str">
        <f>+Monitoring!AD73</f>
        <v>#N/C</v>
      </c>
      <c r="Q73" s="109" t="str">
        <f>+Monitoring!AE73</f>
        <v>#N/C</v>
      </c>
      <c r="R73" s="109" t="str">
        <f>+Monitoring!AF73</f>
        <v>#N/C</v>
      </c>
      <c r="S73" s="109" t="str">
        <f>+Monitoring!AG73</f>
        <v>#N/C</v>
      </c>
    </row>
    <row r="74" spans="1:19" x14ac:dyDescent="0.25">
      <c r="A74" s="109">
        <f t="shared" si="9"/>
        <v>73</v>
      </c>
      <c r="B74" s="109" t="str">
        <f t="shared" si="5"/>
        <v>FAIRD</v>
      </c>
      <c r="C74" s="109" t="str">
        <f>SUBSTITUTE(+Monitoring!C74,"-","")</f>
        <v>FAIRD1</v>
      </c>
      <c r="D74" s="109" t="str">
        <f t="shared" si="6"/>
        <v>Site1</v>
      </c>
      <c r="E74" s="110" t="str">
        <f t="shared" si="7"/>
        <v>Maize</v>
      </c>
      <c r="F74" s="111" t="str">
        <f t="shared" si="8"/>
        <v>FAIRDxMaize</v>
      </c>
      <c r="G74" s="112">
        <f>+Monitoring!K74</f>
        <v>45164.483900462998</v>
      </c>
      <c r="H74" s="112">
        <f>+Monitoring!L74</f>
        <v>45164.484050925901</v>
      </c>
      <c r="I74" s="113">
        <f>+Monitoring!M74</f>
        <v>1.5046290354803205E-4</v>
      </c>
      <c r="J74" s="114" t="str">
        <f>+Monitoring!T74</f>
        <v>?</v>
      </c>
      <c r="K74" s="109" t="str">
        <f>+Monitoring!Y74</f>
        <v>Insecta</v>
      </c>
      <c r="L74" s="109" t="str">
        <f>+Monitoring!Z74</f>
        <v>Diptera</v>
      </c>
      <c r="M74" s="109" t="str">
        <f>+Monitoring!AA74</f>
        <v>Brachycera</v>
      </c>
      <c r="N74" s="109" t="str">
        <f>+Monitoring!AB74</f>
        <v>#N/C</v>
      </c>
      <c r="O74" s="109" t="str">
        <f>+Monitoring!AC74</f>
        <v>#N/C</v>
      </c>
      <c r="P74" s="109" t="str">
        <f>+Monitoring!AD74</f>
        <v>#N/C</v>
      </c>
      <c r="Q74" s="109" t="str">
        <f>+Monitoring!AE74</f>
        <v>#N/C</v>
      </c>
      <c r="R74" s="109" t="str">
        <f>+Monitoring!AF74</f>
        <v>#N/C</v>
      </c>
      <c r="S74" s="109" t="str">
        <f>+Monitoring!AG74</f>
        <v>#N/C</v>
      </c>
    </row>
    <row r="75" spans="1:19" x14ac:dyDescent="0.25">
      <c r="A75" s="109">
        <f t="shared" si="9"/>
        <v>74</v>
      </c>
      <c r="B75" s="109" t="str">
        <f t="shared" si="5"/>
        <v>FAIRD</v>
      </c>
      <c r="C75" s="109" t="str">
        <f>SUBSTITUTE(+Monitoring!C75,"-","")</f>
        <v>FAIRD1</v>
      </c>
      <c r="D75" s="109" t="str">
        <f t="shared" si="6"/>
        <v>Site1</v>
      </c>
      <c r="E75" s="110" t="str">
        <f t="shared" si="7"/>
        <v>Maize</v>
      </c>
      <c r="F75" s="111" t="str">
        <f t="shared" si="8"/>
        <v>FAIRDxMaize</v>
      </c>
      <c r="G75" s="112">
        <f>+Monitoring!K75</f>
        <v>45164.491180555597</v>
      </c>
      <c r="H75" s="112">
        <f>+Monitoring!L75</f>
        <v>45164.493067129602</v>
      </c>
      <c r="I75" s="113">
        <f>+Monitoring!M75</f>
        <v>1.8865740057663061E-3</v>
      </c>
      <c r="J75" s="114" t="str">
        <f>+Monitoring!T75</f>
        <v>fly</v>
      </c>
      <c r="K75" s="109" t="str">
        <f>+Monitoring!Y75</f>
        <v>Insecta</v>
      </c>
      <c r="L75" s="109" t="str">
        <f>+Monitoring!Z75</f>
        <v>Diptera</v>
      </c>
      <c r="M75" s="109" t="str">
        <f>+Monitoring!AA75</f>
        <v>Brachycera</v>
      </c>
      <c r="N75" s="109" t="str">
        <f>+Monitoring!AB75</f>
        <v>#N/C</v>
      </c>
      <c r="O75" s="109" t="str">
        <f>+Monitoring!AC75</f>
        <v>#N/C</v>
      </c>
      <c r="P75" s="109" t="str">
        <f>+Monitoring!AD75</f>
        <v>#N/C</v>
      </c>
      <c r="Q75" s="109" t="str">
        <f>+Monitoring!AE75</f>
        <v>#N/C</v>
      </c>
      <c r="R75" s="109" t="str">
        <f>+Monitoring!AF75</f>
        <v>#N/C</v>
      </c>
      <c r="S75" s="109" t="str">
        <f>+Monitoring!AG75</f>
        <v>#N/C</v>
      </c>
    </row>
    <row r="76" spans="1:19" x14ac:dyDescent="0.25">
      <c r="A76" s="109">
        <f t="shared" si="9"/>
        <v>75</v>
      </c>
      <c r="B76" s="109" t="str">
        <f t="shared" si="5"/>
        <v>FAIRD</v>
      </c>
      <c r="C76" s="109" t="str">
        <f>SUBSTITUTE(+Monitoring!C76,"-","")</f>
        <v>FAIRD1</v>
      </c>
      <c r="D76" s="109" t="str">
        <f t="shared" si="6"/>
        <v>Site1</v>
      </c>
      <c r="E76" s="110" t="str">
        <f t="shared" si="7"/>
        <v>Maize</v>
      </c>
      <c r="F76" s="111" t="str">
        <f t="shared" si="8"/>
        <v>FAIRDxMaize</v>
      </c>
      <c r="G76" s="112">
        <f>+Monitoring!K76</f>
        <v>45164.491956018501</v>
      </c>
      <c r="H76" s="112">
        <f>+Monitoring!L76</f>
        <v>45164.492002314801</v>
      </c>
      <c r="I76" s="113">
        <f>+Monitoring!M76</f>
        <v>4.6296299842651933E-5</v>
      </c>
      <c r="J76" s="114" t="str">
        <f>+Monitoring!T76</f>
        <v>?</v>
      </c>
      <c r="K76" s="109" t="str">
        <f>+Monitoring!Y76</f>
        <v>Insecta</v>
      </c>
      <c r="L76" s="109" t="str">
        <f>+Monitoring!Z76</f>
        <v>Diptera</v>
      </c>
      <c r="M76" s="109" t="str">
        <f>+Monitoring!AA76</f>
        <v>Brachycera</v>
      </c>
      <c r="N76" s="109" t="str">
        <f>+Monitoring!AB76</f>
        <v>#N/C</v>
      </c>
      <c r="O76" s="109" t="str">
        <f>+Monitoring!AC76</f>
        <v>#N/C</v>
      </c>
      <c r="P76" s="109" t="str">
        <f>+Monitoring!AD76</f>
        <v>#N/C</v>
      </c>
      <c r="Q76" s="109" t="str">
        <f>+Monitoring!AE76</f>
        <v>#N/C</v>
      </c>
      <c r="R76" s="109" t="str">
        <f>+Monitoring!AF76</f>
        <v>#N/C</v>
      </c>
      <c r="S76" s="109" t="str">
        <f>+Monitoring!AG76</f>
        <v>#N/C</v>
      </c>
    </row>
    <row r="77" spans="1:19" x14ac:dyDescent="0.25">
      <c r="A77" s="109">
        <f t="shared" si="9"/>
        <v>76</v>
      </c>
      <c r="B77" s="109" t="str">
        <f t="shared" si="5"/>
        <v>FAIRD</v>
      </c>
      <c r="C77" s="109" t="str">
        <f>SUBSTITUTE(+Monitoring!C77,"-","")</f>
        <v>FAIRD1</v>
      </c>
      <c r="D77" s="109" t="str">
        <f t="shared" si="6"/>
        <v>Site1</v>
      </c>
      <c r="E77" s="110" t="str">
        <f t="shared" si="7"/>
        <v>Maize</v>
      </c>
      <c r="F77" s="111" t="str">
        <f t="shared" si="8"/>
        <v>FAIRDxMaize</v>
      </c>
      <c r="G77" s="112">
        <f>+Monitoring!K77</f>
        <v>45164.492418981499</v>
      </c>
      <c r="H77" s="112">
        <f>+Monitoring!L77</f>
        <v>45164.492708333302</v>
      </c>
      <c r="I77" s="113">
        <f>+Monitoring!M77</f>
        <v>2.8935180307598785E-4</v>
      </c>
      <c r="J77" s="114" t="str">
        <f>+Monitoring!T77</f>
        <v>fly</v>
      </c>
      <c r="K77" s="109" t="str">
        <f>+Monitoring!Y77</f>
        <v>Insecta</v>
      </c>
      <c r="L77" s="109" t="str">
        <f>+Monitoring!Z77</f>
        <v>Diptera</v>
      </c>
      <c r="M77" s="109" t="str">
        <f>+Monitoring!AA77</f>
        <v>Brachycera</v>
      </c>
      <c r="N77" s="109" t="str">
        <f>+Monitoring!AB77</f>
        <v>#N/C</v>
      </c>
      <c r="O77" s="109" t="str">
        <f>+Monitoring!AC77</f>
        <v>#N/C</v>
      </c>
      <c r="P77" s="109" t="str">
        <f>+Monitoring!AD77</f>
        <v>#N/C</v>
      </c>
      <c r="Q77" s="109" t="str">
        <f>+Monitoring!AE77</f>
        <v>#N/C</v>
      </c>
      <c r="R77" s="109" t="str">
        <f>+Monitoring!AF77</f>
        <v>#N/C</v>
      </c>
      <c r="S77" s="109" t="str">
        <f>+Monitoring!AG77</f>
        <v>#N/C</v>
      </c>
    </row>
    <row r="78" spans="1:19" x14ac:dyDescent="0.25">
      <c r="A78" s="109">
        <f t="shared" si="9"/>
        <v>77</v>
      </c>
      <c r="B78" s="109" t="str">
        <f t="shared" si="5"/>
        <v>FAIRD</v>
      </c>
      <c r="C78" s="109" t="str">
        <f>SUBSTITUTE(+Monitoring!C78,"-","")</f>
        <v>FAIRD1</v>
      </c>
      <c r="D78" s="109" t="str">
        <f t="shared" si="6"/>
        <v>Site1</v>
      </c>
      <c r="E78" s="110" t="str">
        <f t="shared" si="7"/>
        <v>Maize</v>
      </c>
      <c r="F78" s="111" t="str">
        <f t="shared" si="8"/>
        <v>FAIRDxMaize</v>
      </c>
      <c r="G78" s="112">
        <f>+Monitoring!K78</f>
        <v>45164.492534722202</v>
      </c>
      <c r="H78" s="112">
        <f>+Monitoring!L78</f>
        <v>45164.492662037002</v>
      </c>
      <c r="I78" s="113">
        <f>+Monitoring!M78</f>
        <v>1.2731480092043057E-4</v>
      </c>
      <c r="J78" s="114" t="str">
        <f>+Monitoring!T78</f>
        <v>fly</v>
      </c>
      <c r="K78" s="109" t="str">
        <f>+Monitoring!Y78</f>
        <v>Insecta</v>
      </c>
      <c r="L78" s="109" t="str">
        <f>+Monitoring!Z78</f>
        <v>Diptera</v>
      </c>
      <c r="M78" s="109" t="str">
        <f>+Monitoring!AA78</f>
        <v>Brachycera</v>
      </c>
      <c r="N78" s="109" t="str">
        <f>+Monitoring!AB78</f>
        <v>Muscomorpha</v>
      </c>
      <c r="O78" s="109" t="str">
        <f>+Monitoring!AC78</f>
        <v>Muscoidea</v>
      </c>
      <c r="P78" s="109" t="str">
        <f>+Monitoring!AD78</f>
        <v>Fanniidae</v>
      </c>
      <c r="Q78" s="109">
        <f>+Monitoring!AE78</f>
        <v>0</v>
      </c>
      <c r="R78" s="109" t="str">
        <f>+Monitoring!AF78</f>
        <v>Fannia</v>
      </c>
      <c r="S78" s="109" t="str">
        <f>+Monitoring!AG78</f>
        <v>#N/C</v>
      </c>
    </row>
    <row r="79" spans="1:19" x14ac:dyDescent="0.25">
      <c r="A79" s="109">
        <f t="shared" si="9"/>
        <v>78</v>
      </c>
      <c r="B79" s="109" t="str">
        <f t="shared" si="5"/>
        <v>FAIRD</v>
      </c>
      <c r="C79" s="109" t="str">
        <f>SUBSTITUTE(+Monitoring!C79,"-","")</f>
        <v>FAIRD1</v>
      </c>
      <c r="D79" s="109" t="str">
        <f t="shared" si="6"/>
        <v>Site1</v>
      </c>
      <c r="E79" s="110" t="str">
        <f t="shared" si="7"/>
        <v>Maize</v>
      </c>
      <c r="F79" s="111" t="str">
        <f t="shared" si="8"/>
        <v>FAIRDxMaize</v>
      </c>
      <c r="G79" s="112">
        <f>+Monitoring!K79</f>
        <v>45164.4949768519</v>
      </c>
      <c r="H79" s="112">
        <f>+Monitoring!L79</f>
        <v>45164.498217592598</v>
      </c>
      <c r="I79" s="113">
        <f>+Monitoring!M79</f>
        <v>3.2407406979473308E-3</v>
      </c>
      <c r="J79" s="114" t="str">
        <f>+Monitoring!T79</f>
        <v>fly</v>
      </c>
      <c r="K79" s="109" t="str">
        <f>+Monitoring!Y79</f>
        <v>Insecta</v>
      </c>
      <c r="L79" s="109" t="str">
        <f>+Monitoring!Z79</f>
        <v>Diptera</v>
      </c>
      <c r="M79" s="109" t="str">
        <f>+Monitoring!AA79</f>
        <v>Brachycera</v>
      </c>
      <c r="N79" s="109" t="str">
        <f>+Monitoring!AB79</f>
        <v>#N/C</v>
      </c>
      <c r="O79" s="109" t="str">
        <f>+Monitoring!AC79</f>
        <v>#N/C</v>
      </c>
      <c r="P79" s="109" t="str">
        <f>+Monitoring!AD79</f>
        <v>#N/C</v>
      </c>
      <c r="Q79" s="109" t="str">
        <f>+Monitoring!AE79</f>
        <v>#N/C</v>
      </c>
      <c r="R79" s="109" t="str">
        <f>+Monitoring!AF79</f>
        <v>#N/C</v>
      </c>
      <c r="S79" s="109" t="str">
        <f>+Monitoring!AG79</f>
        <v>#N/C</v>
      </c>
    </row>
    <row r="80" spans="1:19" x14ac:dyDescent="0.25">
      <c r="A80" s="109">
        <f t="shared" si="9"/>
        <v>79</v>
      </c>
      <c r="B80" s="109" t="str">
        <f t="shared" si="5"/>
        <v>FAIRD</v>
      </c>
      <c r="C80" s="109" t="str">
        <f>SUBSTITUTE(+Monitoring!C80,"-","")</f>
        <v>FAIRD1</v>
      </c>
      <c r="D80" s="109" t="str">
        <f t="shared" si="6"/>
        <v>Site1</v>
      </c>
      <c r="E80" s="110" t="str">
        <f t="shared" si="7"/>
        <v>Maize</v>
      </c>
      <c r="F80" s="111" t="str">
        <f t="shared" si="8"/>
        <v>FAIRDxMaize</v>
      </c>
      <c r="G80" s="112">
        <f>+Monitoring!K80</f>
        <v>45164.4953356482</v>
      </c>
      <c r="H80" s="112">
        <f>+Monitoring!L80</f>
        <v>45164.495474536998</v>
      </c>
      <c r="I80" s="113">
        <f>+Monitoring!M80</f>
        <v>1.388887976645492E-4</v>
      </c>
      <c r="J80" s="114" t="str">
        <f>+Monitoring!T80</f>
        <v>fly</v>
      </c>
      <c r="K80" s="109" t="str">
        <f>+Monitoring!Y80</f>
        <v>Insecta</v>
      </c>
      <c r="L80" s="109" t="str">
        <f>+Monitoring!Z80</f>
        <v>Diptera</v>
      </c>
      <c r="M80" s="109" t="str">
        <f>+Monitoring!AA80</f>
        <v>Brachycera</v>
      </c>
      <c r="N80" s="109" t="str">
        <f>+Monitoring!AB80</f>
        <v>Muscomorpha</v>
      </c>
      <c r="O80" s="109" t="str">
        <f>+Monitoring!AC80</f>
        <v>Muscoidea</v>
      </c>
      <c r="P80" s="109" t="str">
        <f>+Monitoring!AD80</f>
        <v>Fanniidae</v>
      </c>
      <c r="Q80" s="109">
        <f>+Monitoring!AE80</f>
        <v>0</v>
      </c>
      <c r="R80" s="109" t="str">
        <f>+Monitoring!AF80</f>
        <v>Fannia</v>
      </c>
      <c r="S80" s="109" t="str">
        <f>+Monitoring!AG80</f>
        <v>#N/C</v>
      </c>
    </row>
    <row r="81" spans="1:19" x14ac:dyDescent="0.25">
      <c r="A81" s="109">
        <f t="shared" si="9"/>
        <v>80</v>
      </c>
      <c r="B81" s="109" t="str">
        <f t="shared" si="5"/>
        <v>FAIRD</v>
      </c>
      <c r="C81" s="109" t="str">
        <f>SUBSTITUTE(+Monitoring!C81,"-","")</f>
        <v>FAIRD1</v>
      </c>
      <c r="D81" s="109" t="str">
        <f t="shared" si="6"/>
        <v>Site1</v>
      </c>
      <c r="E81" s="110" t="str">
        <f t="shared" si="7"/>
        <v>Maize</v>
      </c>
      <c r="F81" s="111" t="str">
        <f t="shared" si="8"/>
        <v>FAIRDxMaize</v>
      </c>
      <c r="G81" s="112">
        <f>+Monitoring!K81</f>
        <v>45164.498124999998</v>
      </c>
      <c r="H81" s="112">
        <f>+Monitoring!L81</f>
        <v>45164.498217592598</v>
      </c>
      <c r="I81" s="113">
        <f>+Monitoring!M81</f>
        <v>9.2592599685303867E-5</v>
      </c>
      <c r="J81" s="114" t="str">
        <f>+Monitoring!T81</f>
        <v>flesh_fly</v>
      </c>
      <c r="K81" s="109" t="str">
        <f>+Monitoring!Y81</f>
        <v>Insecta</v>
      </c>
      <c r="L81" s="109" t="str">
        <f>+Monitoring!Z81</f>
        <v>Diptera</v>
      </c>
      <c r="M81" s="109" t="str">
        <f>+Monitoring!AA81</f>
        <v>Brachycera</v>
      </c>
      <c r="N81" s="109" t="str">
        <f>+Monitoring!AB81</f>
        <v>Muscomorpha</v>
      </c>
      <c r="O81" s="109" t="str">
        <f>+Monitoring!AC81</f>
        <v>Oestroidea</v>
      </c>
      <c r="P81" s="109" t="str">
        <f>+Monitoring!AD81</f>
        <v>Sacrophagidae</v>
      </c>
      <c r="Q81" s="109" t="str">
        <f>+Monitoring!AE81</f>
        <v>#N/C</v>
      </c>
      <c r="R81" s="109" t="str">
        <f>+Monitoring!AF81</f>
        <v>#N/C</v>
      </c>
      <c r="S81" s="109" t="str">
        <f>+Monitoring!AG81</f>
        <v>#N/C</v>
      </c>
    </row>
    <row r="82" spans="1:19" x14ac:dyDescent="0.25">
      <c r="A82" s="109">
        <f t="shared" si="9"/>
        <v>81</v>
      </c>
      <c r="B82" s="109" t="str">
        <f t="shared" si="5"/>
        <v>FAIRD</v>
      </c>
      <c r="C82" s="109" t="str">
        <f>SUBSTITUTE(+Monitoring!C82,"-","")</f>
        <v>FAIRD1</v>
      </c>
      <c r="D82" s="109" t="str">
        <f t="shared" si="6"/>
        <v>Site1</v>
      </c>
      <c r="E82" s="110" t="str">
        <f t="shared" si="7"/>
        <v>Maize</v>
      </c>
      <c r="F82" s="111" t="str">
        <f t="shared" si="8"/>
        <v>FAIRDxMaize</v>
      </c>
      <c r="G82" s="112">
        <f>+Monitoring!K82</f>
        <v>45164.501284722202</v>
      </c>
      <c r="H82" s="112">
        <f>+Monitoring!L82</f>
        <v>45164.502314814803</v>
      </c>
      <c r="I82" s="113">
        <f>+Monitoring!M82</f>
        <v>1.0300926005584188E-3</v>
      </c>
      <c r="J82" s="114" t="str">
        <f>+Monitoring!T82</f>
        <v>?</v>
      </c>
      <c r="K82" s="109" t="str">
        <f>+Monitoring!Y82</f>
        <v>#N/C</v>
      </c>
      <c r="L82" s="109" t="str">
        <f>+Monitoring!Z82</f>
        <v>#N/C</v>
      </c>
      <c r="M82" s="109" t="str">
        <f>+Monitoring!AA82</f>
        <v>#N/C</v>
      </c>
      <c r="N82" s="109" t="str">
        <f>+Monitoring!AB82</f>
        <v>#N/C</v>
      </c>
      <c r="O82" s="109" t="str">
        <f>+Monitoring!AC82</f>
        <v>#N/C</v>
      </c>
      <c r="P82" s="109" t="str">
        <f>+Monitoring!AD82</f>
        <v>#N/C</v>
      </c>
      <c r="Q82" s="109" t="str">
        <f>+Monitoring!AE82</f>
        <v>#N/C</v>
      </c>
      <c r="R82" s="109" t="str">
        <f>+Monitoring!AF82</f>
        <v>#N/C</v>
      </c>
      <c r="S82" s="109" t="str">
        <f>+Monitoring!AG82</f>
        <v>#N/C</v>
      </c>
    </row>
    <row r="83" spans="1:19" x14ac:dyDescent="0.25">
      <c r="A83" s="109">
        <f t="shared" si="9"/>
        <v>82</v>
      </c>
      <c r="B83" s="109" t="str">
        <f t="shared" si="5"/>
        <v>FAIRD</v>
      </c>
      <c r="C83" s="109" t="str">
        <f>SUBSTITUTE(+Monitoring!C83,"-","")</f>
        <v>FAIRD1</v>
      </c>
      <c r="D83" s="109" t="str">
        <f t="shared" si="6"/>
        <v>Site1</v>
      </c>
      <c r="E83" s="110" t="str">
        <f t="shared" si="7"/>
        <v>Maize</v>
      </c>
      <c r="F83" s="111" t="str">
        <f t="shared" si="8"/>
        <v>FAIRDxMaize</v>
      </c>
      <c r="G83" s="112">
        <f>+Monitoring!K83</f>
        <v>45164.501284722202</v>
      </c>
      <c r="H83" s="112">
        <f>+Monitoring!L83</f>
        <v>45164.501423611102</v>
      </c>
      <c r="I83" s="113">
        <f>+Monitoring!M83</f>
        <v>1.388888995279558E-4</v>
      </c>
      <c r="J83" s="114" t="str">
        <f>+Monitoring!T83</f>
        <v>fly</v>
      </c>
      <c r="K83" s="109" t="str">
        <f>+Monitoring!Y83</f>
        <v>Insecta</v>
      </c>
      <c r="L83" s="109" t="str">
        <f>+Monitoring!Z83</f>
        <v>Diptera</v>
      </c>
      <c r="M83" s="109" t="str">
        <f>+Monitoring!AA83</f>
        <v>Brachycera</v>
      </c>
      <c r="N83" s="109" t="str">
        <f>+Monitoring!AB83</f>
        <v>Muscomorpha</v>
      </c>
      <c r="O83" s="109" t="str">
        <f>+Monitoring!AC83</f>
        <v>Muscoidea</v>
      </c>
      <c r="P83" s="109" t="str">
        <f>+Monitoring!AD83</f>
        <v>Fanniidae</v>
      </c>
      <c r="Q83" s="109">
        <f>+Monitoring!AE83</f>
        <v>0</v>
      </c>
      <c r="R83" s="109" t="str">
        <f>+Monitoring!AF83</f>
        <v>Fannia</v>
      </c>
      <c r="S83" s="109" t="str">
        <f>+Monitoring!AG83</f>
        <v>#N/C</v>
      </c>
    </row>
    <row r="84" spans="1:19" x14ac:dyDescent="0.25">
      <c r="A84" s="109">
        <f t="shared" si="9"/>
        <v>83</v>
      </c>
      <c r="B84" s="109" t="str">
        <f t="shared" si="5"/>
        <v>FAIRD</v>
      </c>
      <c r="C84" s="109" t="str">
        <f>SUBSTITUTE(+Monitoring!C84,"-","")</f>
        <v>FAIRD1</v>
      </c>
      <c r="D84" s="109" t="str">
        <f t="shared" si="6"/>
        <v>Site1</v>
      </c>
      <c r="E84" s="110" t="str">
        <f t="shared" si="7"/>
        <v>Maize</v>
      </c>
      <c r="F84" s="111" t="str">
        <f t="shared" si="8"/>
        <v>FAIRDxMaize</v>
      </c>
      <c r="G84" s="112">
        <f>+Monitoring!K84</f>
        <v>45164.502314814803</v>
      </c>
      <c r="H84" s="112">
        <f>+Monitoring!L84</f>
        <v>45164.502349536997</v>
      </c>
      <c r="I84" s="113">
        <f>+Monitoring!M84</f>
        <v>3.472219395916909E-5</v>
      </c>
      <c r="J84" s="114" t="str">
        <f>+Monitoring!T84</f>
        <v>spider</v>
      </c>
      <c r="K84" s="109" t="str">
        <f>+Monitoring!Y84</f>
        <v>Arachnida</v>
      </c>
      <c r="L84" s="109" t="str">
        <f>+Monitoring!Z84</f>
        <v>#N/C</v>
      </c>
      <c r="M84" s="109" t="str">
        <f>+Monitoring!AA84</f>
        <v>#N/C</v>
      </c>
      <c r="N84" s="109" t="str">
        <f>+Monitoring!AB84</f>
        <v>#N/C</v>
      </c>
      <c r="O84" s="109" t="str">
        <f>+Monitoring!AC84</f>
        <v>#N/C</v>
      </c>
      <c r="P84" s="109" t="str">
        <f>+Monitoring!AD84</f>
        <v>#N/C</v>
      </c>
      <c r="Q84" s="109" t="str">
        <f>+Monitoring!AE84</f>
        <v>#N/C</v>
      </c>
      <c r="R84" s="109" t="str">
        <f>+Monitoring!AF84</f>
        <v>#N/C</v>
      </c>
      <c r="S84" s="109" t="str">
        <f>+Monitoring!AG84</f>
        <v>#N/C</v>
      </c>
    </row>
    <row r="85" spans="1:19" x14ac:dyDescent="0.25">
      <c r="A85" s="109">
        <f t="shared" si="9"/>
        <v>84</v>
      </c>
      <c r="B85" s="109" t="str">
        <f t="shared" si="5"/>
        <v>FAIRD</v>
      </c>
      <c r="C85" s="109" t="str">
        <f>SUBSTITUTE(+Monitoring!C85,"-","")</f>
        <v>FAIRD1</v>
      </c>
      <c r="D85" s="109" t="str">
        <f t="shared" si="6"/>
        <v>Site1</v>
      </c>
      <c r="E85" s="110" t="str">
        <f t="shared" si="7"/>
        <v>Maize</v>
      </c>
      <c r="F85" s="111" t="str">
        <f t="shared" si="8"/>
        <v>FAIRDxMaize</v>
      </c>
      <c r="G85" s="112">
        <f>+Monitoring!K85</f>
        <v>45164.503738425898</v>
      </c>
      <c r="H85" s="112">
        <f>+Monitoring!L85</f>
        <v>45164.504293981503</v>
      </c>
      <c r="I85" s="113">
        <f>+Monitoring!M85</f>
        <v>5.5555560538778082E-4</v>
      </c>
      <c r="J85" s="114" t="str">
        <f>+Monitoring!T85</f>
        <v>fly</v>
      </c>
      <c r="K85" s="109" t="str">
        <f>+Monitoring!Y85</f>
        <v>Insecta</v>
      </c>
      <c r="L85" s="109" t="str">
        <f>+Monitoring!Z85</f>
        <v>Diptera</v>
      </c>
      <c r="M85" s="109" t="str">
        <f>+Monitoring!AA85</f>
        <v>Brachycera</v>
      </c>
      <c r="N85" s="109" t="str">
        <f>+Monitoring!AB85</f>
        <v>Muscomorpha</v>
      </c>
      <c r="O85" s="109" t="str">
        <f>+Monitoring!AC85</f>
        <v>Muscoidea</v>
      </c>
      <c r="P85" s="109" t="str">
        <f>+Monitoring!AD85</f>
        <v>#N/C</v>
      </c>
      <c r="Q85" s="109" t="str">
        <f>+Monitoring!AE85</f>
        <v>#N/C</v>
      </c>
      <c r="R85" s="109" t="str">
        <f>+Monitoring!AF85</f>
        <v>#N/C</v>
      </c>
      <c r="S85" s="109" t="str">
        <f>+Monitoring!AG85</f>
        <v>#N/C</v>
      </c>
    </row>
    <row r="86" spans="1:19" x14ac:dyDescent="0.25">
      <c r="A86" s="109">
        <f t="shared" si="9"/>
        <v>85</v>
      </c>
      <c r="B86" s="109" t="str">
        <f t="shared" si="5"/>
        <v>FAIRD</v>
      </c>
      <c r="C86" s="109" t="str">
        <f>SUBSTITUTE(+Monitoring!C86,"-","")</f>
        <v>FAIRD1</v>
      </c>
      <c r="D86" s="109" t="str">
        <f t="shared" si="6"/>
        <v>Site1</v>
      </c>
      <c r="E86" s="110" t="str">
        <f t="shared" si="7"/>
        <v>Maize</v>
      </c>
      <c r="F86" s="111" t="str">
        <f t="shared" si="8"/>
        <v>FAIRDxMaize</v>
      </c>
      <c r="G86" s="112">
        <f>+Monitoring!K86</f>
        <v>45164.504259259302</v>
      </c>
      <c r="H86" s="112">
        <f>+Monitoring!L86</f>
        <v>45164.504293981503</v>
      </c>
      <c r="I86" s="113">
        <f>+Monitoring!M86</f>
        <v>3.4722201235126704E-5</v>
      </c>
      <c r="J86" s="114" t="str">
        <f>+Monitoring!T86</f>
        <v>fly</v>
      </c>
      <c r="K86" s="109" t="str">
        <f>+Monitoring!Y86</f>
        <v>Insecta</v>
      </c>
      <c r="L86" s="109" t="str">
        <f>+Monitoring!Z86</f>
        <v>Diptera</v>
      </c>
      <c r="M86" s="109" t="str">
        <f>+Monitoring!AA86</f>
        <v>Brachycera</v>
      </c>
      <c r="N86" s="109" t="str">
        <f>+Monitoring!AB86</f>
        <v>Muscomorpha</v>
      </c>
      <c r="O86" s="109" t="str">
        <f>+Monitoring!AC86</f>
        <v>Muscoidea</v>
      </c>
      <c r="P86" s="109" t="str">
        <f>+Monitoring!AD86</f>
        <v>Fanniidae</v>
      </c>
      <c r="Q86" s="109">
        <f>+Monitoring!AE86</f>
        <v>0</v>
      </c>
      <c r="R86" s="109" t="str">
        <f>+Monitoring!AF86</f>
        <v>Fannia</v>
      </c>
      <c r="S86" s="109" t="str">
        <f>+Monitoring!AG86</f>
        <v>#N/C</v>
      </c>
    </row>
    <row r="87" spans="1:19" x14ac:dyDescent="0.25">
      <c r="A87" s="109">
        <f t="shared" si="9"/>
        <v>86</v>
      </c>
      <c r="B87" s="109" t="str">
        <f t="shared" si="5"/>
        <v>FAIRD</v>
      </c>
      <c r="C87" s="109" t="str">
        <f>SUBSTITUTE(+Monitoring!C87,"-","")</f>
        <v>FAIRD1</v>
      </c>
      <c r="D87" s="109" t="str">
        <f t="shared" si="6"/>
        <v>Site1</v>
      </c>
      <c r="E87" s="110" t="str">
        <f t="shared" si="7"/>
        <v>Maize</v>
      </c>
      <c r="F87" s="111" t="str">
        <f t="shared" si="8"/>
        <v>FAIRDxMaize</v>
      </c>
      <c r="G87" s="112">
        <f>+Monitoring!K87</f>
        <v>45164.5043518518</v>
      </c>
      <c r="H87" s="112">
        <f>+Monitoring!L87</f>
        <v>45164.504398148099</v>
      </c>
      <c r="I87" s="113">
        <f>+Monitoring!M87</f>
        <v>4.6296299842651933E-5</v>
      </c>
      <c r="J87" s="114" t="str">
        <f>+Monitoring!T87</f>
        <v>fly</v>
      </c>
      <c r="K87" s="109" t="str">
        <f>+Monitoring!Y87</f>
        <v>Insecta</v>
      </c>
      <c r="L87" s="109" t="str">
        <f>+Monitoring!Z87</f>
        <v>Diptera</v>
      </c>
      <c r="M87" s="109" t="str">
        <f>+Monitoring!AA87</f>
        <v>Brachycera</v>
      </c>
      <c r="N87" s="109" t="str">
        <f>+Monitoring!AB87</f>
        <v>Muscomorpha</v>
      </c>
      <c r="O87" s="109" t="str">
        <f>+Monitoring!AC87</f>
        <v>Muscoidea</v>
      </c>
      <c r="P87" s="109" t="str">
        <f>+Monitoring!AD87</f>
        <v>#N/C</v>
      </c>
      <c r="Q87" s="109" t="str">
        <f>+Monitoring!AE87</f>
        <v>#N/C</v>
      </c>
      <c r="R87" s="109" t="str">
        <f>+Monitoring!AF87</f>
        <v>#N/C</v>
      </c>
      <c r="S87" s="109" t="str">
        <f>+Monitoring!AG87</f>
        <v>#N/C</v>
      </c>
    </row>
    <row r="88" spans="1:19" x14ac:dyDescent="0.25">
      <c r="A88" s="109">
        <f t="shared" si="9"/>
        <v>87</v>
      </c>
      <c r="B88" s="109" t="str">
        <f t="shared" si="5"/>
        <v>FAIRD</v>
      </c>
      <c r="C88" s="109" t="str">
        <f>SUBSTITUTE(+Monitoring!C88,"-","")</f>
        <v>FAIRD1</v>
      </c>
      <c r="D88" s="109" t="str">
        <f t="shared" si="6"/>
        <v>Site1</v>
      </c>
      <c r="E88" s="110" t="str">
        <f t="shared" si="7"/>
        <v>Maize</v>
      </c>
      <c r="F88" s="111" t="str">
        <f t="shared" si="8"/>
        <v>FAIRDxMaize</v>
      </c>
      <c r="G88" s="112">
        <f>+Monitoring!K88</f>
        <v>45164.515439814801</v>
      </c>
      <c r="H88" s="112">
        <f>+Monitoring!L88</f>
        <v>45164.515509259298</v>
      </c>
      <c r="I88" s="113">
        <f>+Monitoring!M88</f>
        <v>6.9444497057702392E-5</v>
      </c>
      <c r="J88" s="114" t="str">
        <f>+Monitoring!T88</f>
        <v>fly</v>
      </c>
      <c r="K88" s="109" t="str">
        <f>+Monitoring!Y88</f>
        <v>Insecta</v>
      </c>
      <c r="L88" s="109" t="str">
        <f>+Monitoring!Z88</f>
        <v>Diptera</v>
      </c>
      <c r="M88" s="109" t="str">
        <f>+Monitoring!AA88</f>
        <v>Brachycera</v>
      </c>
      <c r="N88" s="109" t="str">
        <f>+Monitoring!AB88</f>
        <v>Muscomorpha</v>
      </c>
      <c r="O88" s="109" t="str">
        <f>+Monitoring!AC88</f>
        <v>Muscoidea</v>
      </c>
      <c r="P88" s="109" t="str">
        <f>+Monitoring!AD88</f>
        <v>Fanniidae</v>
      </c>
      <c r="Q88" s="109">
        <f>+Monitoring!AE88</f>
        <v>0</v>
      </c>
      <c r="R88" s="109" t="str">
        <f>+Monitoring!AF88</f>
        <v>Fannia</v>
      </c>
      <c r="S88" s="109" t="str">
        <f>+Monitoring!AG88</f>
        <v>#N/C</v>
      </c>
    </row>
    <row r="89" spans="1:19" x14ac:dyDescent="0.25">
      <c r="A89" s="109">
        <f t="shared" si="9"/>
        <v>88</v>
      </c>
      <c r="B89" s="109" t="str">
        <f t="shared" si="5"/>
        <v>FAIRD</v>
      </c>
      <c r="C89" s="109" t="str">
        <f>SUBSTITUTE(+Monitoring!C89,"-","")</f>
        <v>FAIRD1</v>
      </c>
      <c r="D89" s="109" t="str">
        <f t="shared" si="6"/>
        <v>Site1</v>
      </c>
      <c r="E89" s="110" t="str">
        <f t="shared" si="7"/>
        <v>Maize</v>
      </c>
      <c r="F89" s="111" t="str">
        <f t="shared" si="8"/>
        <v>FAIRDxMaize</v>
      </c>
      <c r="G89" s="112">
        <f>+Monitoring!K89</f>
        <v>45164.517476851899</v>
      </c>
      <c r="H89" s="112">
        <f>+Monitoring!L89</f>
        <v>45164.518553240698</v>
      </c>
      <c r="I89" s="113">
        <f>+Monitoring!M89</f>
        <v>1.0763887985376641E-3</v>
      </c>
      <c r="J89" s="114" t="str">
        <f>+Monitoring!T89</f>
        <v>fly</v>
      </c>
      <c r="K89" s="109" t="str">
        <f>+Monitoring!Y89</f>
        <v>Insecta</v>
      </c>
      <c r="L89" s="109" t="str">
        <f>+Monitoring!Z89</f>
        <v>Diptera</v>
      </c>
      <c r="M89" s="109" t="str">
        <f>+Monitoring!AA89</f>
        <v>Brachycera</v>
      </c>
      <c r="N89" s="109" t="str">
        <f>+Monitoring!AB89</f>
        <v>#N/C</v>
      </c>
      <c r="O89" s="109" t="str">
        <f>+Monitoring!AC89</f>
        <v>#N/C</v>
      </c>
      <c r="P89" s="109" t="str">
        <f>+Monitoring!AD89</f>
        <v>#N/C</v>
      </c>
      <c r="Q89" s="109" t="str">
        <f>+Monitoring!AE89</f>
        <v>#N/C</v>
      </c>
      <c r="R89" s="109" t="str">
        <f>+Monitoring!AF89</f>
        <v>#N/C</v>
      </c>
      <c r="S89" s="109" t="str">
        <f>+Monitoring!AG89</f>
        <v>#N/C</v>
      </c>
    </row>
    <row r="90" spans="1:19" x14ac:dyDescent="0.25">
      <c r="A90" s="109">
        <f t="shared" si="9"/>
        <v>89</v>
      </c>
      <c r="B90" s="109" t="str">
        <f t="shared" si="5"/>
        <v>FAIRD</v>
      </c>
      <c r="C90" s="109" t="str">
        <f>SUBSTITUTE(+Monitoring!C90,"-","")</f>
        <v>FAIRD1</v>
      </c>
      <c r="D90" s="109" t="str">
        <f t="shared" si="6"/>
        <v>Site1</v>
      </c>
      <c r="E90" s="110" t="str">
        <f t="shared" si="7"/>
        <v>Maize</v>
      </c>
      <c r="F90" s="111" t="str">
        <f t="shared" si="8"/>
        <v>FAIRDxMaize</v>
      </c>
      <c r="G90" s="112">
        <f>+Monitoring!K90</f>
        <v>45164.526782407404</v>
      </c>
      <c r="H90" s="112">
        <f>+Monitoring!L90</f>
        <v>45164.526828703703</v>
      </c>
      <c r="I90" s="113">
        <f>+Monitoring!M90</f>
        <v>4.6296299842651933E-5</v>
      </c>
      <c r="J90" s="114" t="str">
        <f>+Monitoring!T90</f>
        <v>fly</v>
      </c>
      <c r="K90" s="109" t="str">
        <f>+Monitoring!Y90</f>
        <v>Insecta</v>
      </c>
      <c r="L90" s="109" t="str">
        <f>+Monitoring!Z90</f>
        <v>Diptera</v>
      </c>
      <c r="M90" s="109" t="str">
        <f>+Monitoring!AA90</f>
        <v>Brachycera</v>
      </c>
      <c r="N90" s="109" t="str">
        <f>+Monitoring!AB90</f>
        <v>Muscomorpha</v>
      </c>
      <c r="O90" s="109" t="str">
        <f>+Monitoring!AC90</f>
        <v>Muscoidea</v>
      </c>
      <c r="P90" s="109" t="str">
        <f>+Monitoring!AD90</f>
        <v>Fanniidae</v>
      </c>
      <c r="Q90" s="109">
        <f>+Monitoring!AE90</f>
        <v>0</v>
      </c>
      <c r="R90" s="109" t="str">
        <f>+Monitoring!AF90</f>
        <v>Fannia</v>
      </c>
      <c r="S90" s="109" t="str">
        <f>+Monitoring!AG90</f>
        <v>#N/C</v>
      </c>
    </row>
    <row r="91" spans="1:19" x14ac:dyDescent="0.25">
      <c r="A91" s="109">
        <f t="shared" si="9"/>
        <v>90</v>
      </c>
      <c r="B91" s="109" t="str">
        <f t="shared" si="5"/>
        <v>FAIRD</v>
      </c>
      <c r="C91" s="109" t="str">
        <f>SUBSTITUTE(+Monitoring!C91,"-","")</f>
        <v>FAIRD1</v>
      </c>
      <c r="D91" s="109" t="str">
        <f t="shared" si="6"/>
        <v>Site1</v>
      </c>
      <c r="E91" s="110" t="str">
        <f t="shared" si="7"/>
        <v>Maize</v>
      </c>
      <c r="F91" s="111" t="str">
        <f t="shared" si="8"/>
        <v>FAIRDxMaize</v>
      </c>
      <c r="G91" s="112">
        <f>+Monitoring!K91</f>
        <v>45164.5339467593</v>
      </c>
      <c r="H91" s="112">
        <f>+Monitoring!L91</f>
        <v>45164.534097222197</v>
      </c>
      <c r="I91" s="113">
        <f>+Monitoring!M91</f>
        <v>1.5046289627207443E-4</v>
      </c>
      <c r="J91" s="114" t="str">
        <f>+Monitoring!T91</f>
        <v>fly</v>
      </c>
      <c r="K91" s="109" t="str">
        <f>+Monitoring!Y91</f>
        <v>Insecta</v>
      </c>
      <c r="L91" s="109" t="str">
        <f>+Monitoring!Z91</f>
        <v>Diptera</v>
      </c>
      <c r="M91" s="109" t="str">
        <f>+Monitoring!AA91</f>
        <v>Brachycera</v>
      </c>
      <c r="N91" s="109" t="str">
        <f>+Monitoring!AB91</f>
        <v>Muscomorpha</v>
      </c>
      <c r="O91" s="109" t="str">
        <f>+Monitoring!AC91</f>
        <v>Muscoidea</v>
      </c>
      <c r="P91" s="109" t="str">
        <f>+Monitoring!AD91</f>
        <v>Fanniidae</v>
      </c>
      <c r="Q91" s="109">
        <f>+Monitoring!AE91</f>
        <v>0</v>
      </c>
      <c r="R91" s="109" t="str">
        <f>+Monitoring!AF91</f>
        <v>Fannia</v>
      </c>
      <c r="S91" s="109" t="str">
        <f>+Monitoring!AG91</f>
        <v>#N/C</v>
      </c>
    </row>
    <row r="92" spans="1:19" x14ac:dyDescent="0.25">
      <c r="A92" s="109">
        <f t="shared" si="9"/>
        <v>91</v>
      </c>
      <c r="B92" s="109" t="str">
        <f t="shared" si="5"/>
        <v>FAIRD</v>
      </c>
      <c r="C92" s="109" t="str">
        <f>SUBSTITUTE(+Monitoring!C92,"-","")</f>
        <v>FAIRD1</v>
      </c>
      <c r="D92" s="109" t="str">
        <f t="shared" si="6"/>
        <v>Site1</v>
      </c>
      <c r="E92" s="110" t="str">
        <f t="shared" si="7"/>
        <v>Maize</v>
      </c>
      <c r="F92" s="111" t="str">
        <f t="shared" si="8"/>
        <v>FAIRDxMaize</v>
      </c>
      <c r="G92" s="112">
        <f>+Monitoring!K92</f>
        <v>45164.534340277802</v>
      </c>
      <c r="H92" s="112">
        <f>+Monitoring!L92</f>
        <v>45164.534652777802</v>
      </c>
      <c r="I92" s="113">
        <f>+Monitoring!M92</f>
        <v>3.125000002910383E-4</v>
      </c>
      <c r="J92" s="114" t="str">
        <f>+Monitoring!T92</f>
        <v>fly</v>
      </c>
      <c r="K92" s="109" t="str">
        <f>+Monitoring!Y92</f>
        <v>Insecta</v>
      </c>
      <c r="L92" s="109" t="str">
        <f>+Monitoring!Z92</f>
        <v>Diptera</v>
      </c>
      <c r="M92" s="109" t="str">
        <f>+Monitoring!AA92</f>
        <v>Brachycera</v>
      </c>
      <c r="N92" s="109" t="str">
        <f>+Monitoring!AB92</f>
        <v>#N/C</v>
      </c>
      <c r="O92" s="109" t="str">
        <f>+Monitoring!AC92</f>
        <v>#N/C</v>
      </c>
      <c r="P92" s="109" t="str">
        <f>+Monitoring!AD92</f>
        <v>#N/C</v>
      </c>
      <c r="Q92" s="109" t="str">
        <f>+Monitoring!AE92</f>
        <v>#N/C</v>
      </c>
      <c r="R92" s="109" t="str">
        <f>+Monitoring!AF92</f>
        <v>#N/C</v>
      </c>
      <c r="S92" s="109" t="str">
        <f>+Monitoring!AG92</f>
        <v>#N/C</v>
      </c>
    </row>
    <row r="93" spans="1:19" x14ac:dyDescent="0.25">
      <c r="A93" s="109">
        <f t="shared" si="9"/>
        <v>92</v>
      </c>
      <c r="B93" s="109" t="str">
        <f t="shared" si="5"/>
        <v>FAIRD</v>
      </c>
      <c r="C93" s="109" t="str">
        <f>SUBSTITUTE(+Monitoring!C93,"-","")</f>
        <v>FAIRD1</v>
      </c>
      <c r="D93" s="109" t="str">
        <f t="shared" si="6"/>
        <v>Site1</v>
      </c>
      <c r="E93" s="110" t="str">
        <f t="shared" si="7"/>
        <v>Maize</v>
      </c>
      <c r="F93" s="111" t="str">
        <f t="shared" si="8"/>
        <v>FAIRDxMaize</v>
      </c>
      <c r="G93" s="112">
        <f>+Monitoring!K93</f>
        <v>45164.535219907397</v>
      </c>
      <c r="H93" s="112">
        <f>+Monitoring!L93</f>
        <v>45164.535393518498</v>
      </c>
      <c r="I93" s="113">
        <f>+Monitoring!M93</f>
        <v>1.736111007630825E-4</v>
      </c>
      <c r="J93" s="114" t="str">
        <f>+Monitoring!T93</f>
        <v>?</v>
      </c>
      <c r="K93" s="109" t="str">
        <f>+Monitoring!Y93</f>
        <v>#N/C</v>
      </c>
      <c r="L93" s="109" t="str">
        <f>+Monitoring!Z93</f>
        <v>#N/C</v>
      </c>
      <c r="M93" s="109" t="str">
        <f>+Monitoring!AA93</f>
        <v>#N/C</v>
      </c>
      <c r="N93" s="109" t="str">
        <f>+Monitoring!AB93</f>
        <v>#N/C</v>
      </c>
      <c r="O93" s="109" t="str">
        <f>+Monitoring!AC93</f>
        <v>#N/C</v>
      </c>
      <c r="P93" s="109" t="str">
        <f>+Monitoring!AD93</f>
        <v>#N/C</v>
      </c>
      <c r="Q93" s="109" t="str">
        <f>+Monitoring!AE93</f>
        <v>#N/C</v>
      </c>
      <c r="R93" s="109" t="str">
        <f>+Monitoring!AF93</f>
        <v>#N/C</v>
      </c>
      <c r="S93" s="109" t="str">
        <f>+Monitoring!AG93</f>
        <v>#N/C</v>
      </c>
    </row>
    <row r="94" spans="1:19" x14ac:dyDescent="0.25">
      <c r="A94" s="109">
        <f t="shared" si="9"/>
        <v>93</v>
      </c>
      <c r="B94" s="109" t="str">
        <f t="shared" si="5"/>
        <v>FAIRD</v>
      </c>
      <c r="C94" s="109" t="str">
        <f>SUBSTITUTE(+Monitoring!C94,"-","")</f>
        <v>FAIRD1</v>
      </c>
      <c r="D94" s="109" t="str">
        <f t="shared" si="6"/>
        <v>Site1</v>
      </c>
      <c r="E94" s="110" t="str">
        <f t="shared" si="7"/>
        <v>Maize</v>
      </c>
      <c r="F94" s="111" t="str">
        <f t="shared" si="8"/>
        <v>FAIRDxMaize</v>
      </c>
      <c r="G94" s="112">
        <f>+Monitoring!K94</f>
        <v>45164.535891203697</v>
      </c>
      <c r="H94" s="112">
        <f>+Monitoring!L94</f>
        <v>45164.536157407398</v>
      </c>
      <c r="I94" s="113">
        <f>+Monitoring!M94</f>
        <v>2.6620370044838637E-4</v>
      </c>
      <c r="J94" s="114" t="str">
        <f>+Monitoring!T94</f>
        <v>?</v>
      </c>
      <c r="K94" s="109" t="str">
        <f>+Monitoring!Y94</f>
        <v>#N/C</v>
      </c>
      <c r="L94" s="109" t="str">
        <f>+Monitoring!Z94</f>
        <v>#N/C</v>
      </c>
      <c r="M94" s="109" t="str">
        <f>+Monitoring!AA94</f>
        <v>#N/C</v>
      </c>
      <c r="N94" s="109" t="str">
        <f>+Monitoring!AB94</f>
        <v>#N/C</v>
      </c>
      <c r="O94" s="109" t="str">
        <f>+Monitoring!AC94</f>
        <v>#N/C</v>
      </c>
      <c r="P94" s="109" t="str">
        <f>+Monitoring!AD94</f>
        <v>#N/C</v>
      </c>
      <c r="Q94" s="109" t="str">
        <f>+Monitoring!AE94</f>
        <v>#N/C</v>
      </c>
      <c r="R94" s="109" t="str">
        <f>+Monitoring!AF94</f>
        <v>#N/C</v>
      </c>
      <c r="S94" s="109" t="str">
        <f>+Monitoring!AG94</f>
        <v>#N/C</v>
      </c>
    </row>
    <row r="95" spans="1:19" x14ac:dyDescent="0.25">
      <c r="A95" s="109">
        <f t="shared" si="9"/>
        <v>94</v>
      </c>
      <c r="B95" s="109" t="str">
        <f t="shared" si="5"/>
        <v>FAIRD</v>
      </c>
      <c r="C95" s="109" t="str">
        <f>SUBSTITUTE(+Monitoring!C95,"-","")</f>
        <v>FAIRD1</v>
      </c>
      <c r="D95" s="109" t="str">
        <f t="shared" si="6"/>
        <v>Site1</v>
      </c>
      <c r="E95" s="110" t="str">
        <f t="shared" si="7"/>
        <v>Maize</v>
      </c>
      <c r="F95" s="111" t="str">
        <f t="shared" si="8"/>
        <v>FAIRDxMaize</v>
      </c>
      <c r="G95" s="112">
        <f>+Monitoring!K95</f>
        <v>45164.542083333297</v>
      </c>
      <c r="H95" s="112">
        <f>+Monitoring!L95</f>
        <v>45164.542199074102</v>
      </c>
      <c r="I95" s="113">
        <f>+Monitoring!M95</f>
        <v>1.1574080417631194E-4</v>
      </c>
      <c r="J95" s="114" t="str">
        <f>+Monitoring!T95</f>
        <v>fly</v>
      </c>
      <c r="K95" s="109" t="str">
        <f>+Monitoring!Y95</f>
        <v>Insecta</v>
      </c>
      <c r="L95" s="109" t="str">
        <f>+Monitoring!Z95</f>
        <v>Diptera</v>
      </c>
      <c r="M95" s="109" t="str">
        <f>+Monitoring!AA95</f>
        <v>Brachycera</v>
      </c>
      <c r="N95" s="109" t="str">
        <f>+Monitoring!AB95</f>
        <v>Muscomorpha</v>
      </c>
      <c r="O95" s="109" t="str">
        <f>+Monitoring!AC95</f>
        <v>Muscoidea</v>
      </c>
      <c r="P95" s="109" t="str">
        <f>+Monitoring!AD95</f>
        <v>#N/C</v>
      </c>
      <c r="Q95" s="109" t="str">
        <f>+Monitoring!AE95</f>
        <v>#N/C</v>
      </c>
      <c r="R95" s="109" t="str">
        <f>+Monitoring!AF95</f>
        <v>#N/C</v>
      </c>
      <c r="S95" s="109" t="str">
        <f>+Monitoring!AG95</f>
        <v>#N/C</v>
      </c>
    </row>
    <row r="96" spans="1:19" x14ac:dyDescent="0.25">
      <c r="A96" s="109">
        <f t="shared" si="9"/>
        <v>95</v>
      </c>
      <c r="B96" s="109" t="str">
        <f t="shared" si="5"/>
        <v>FAIRD</v>
      </c>
      <c r="C96" s="109" t="str">
        <f>SUBSTITUTE(+Monitoring!C96,"-","")</f>
        <v>FAIRD1</v>
      </c>
      <c r="D96" s="109" t="str">
        <f t="shared" si="6"/>
        <v>Site1</v>
      </c>
      <c r="E96" s="110" t="str">
        <f t="shared" si="7"/>
        <v>Maize</v>
      </c>
      <c r="F96" s="111" t="str">
        <f t="shared" si="8"/>
        <v>FAIRDxMaize</v>
      </c>
      <c r="G96" s="112">
        <f>+Monitoring!K96</f>
        <v>45164.542083333297</v>
      </c>
      <c r="H96" s="112">
        <f>+Monitoring!L96</f>
        <v>45164.542245370401</v>
      </c>
      <c r="I96" s="113">
        <f>+Monitoring!M96</f>
        <v>1.6203710401896387E-4</v>
      </c>
      <c r="J96" s="114" t="str">
        <f>+Monitoring!T96</f>
        <v>fly</v>
      </c>
      <c r="K96" s="109" t="str">
        <f>+Monitoring!Y96</f>
        <v>Insecta</v>
      </c>
      <c r="L96" s="109" t="str">
        <f>+Monitoring!Z96</f>
        <v>Diptera</v>
      </c>
      <c r="M96" s="109" t="str">
        <f>+Monitoring!AA96</f>
        <v>Brachycera</v>
      </c>
      <c r="N96" s="109" t="str">
        <f>+Monitoring!AB96</f>
        <v>#N/C</v>
      </c>
      <c r="O96" s="109" t="str">
        <f>+Monitoring!AC96</f>
        <v>#N/C</v>
      </c>
      <c r="P96" s="109" t="str">
        <f>+Monitoring!AD96</f>
        <v>#N/C</v>
      </c>
      <c r="Q96" s="109" t="str">
        <f>+Monitoring!AE96</f>
        <v>#N/C</v>
      </c>
      <c r="R96" s="109" t="str">
        <f>+Monitoring!AF96</f>
        <v>#N/C</v>
      </c>
      <c r="S96" s="109" t="str">
        <f>+Monitoring!AG96</f>
        <v>#N/C</v>
      </c>
    </row>
    <row r="97" spans="1:19" x14ac:dyDescent="0.25">
      <c r="A97" s="109">
        <f t="shared" si="9"/>
        <v>96</v>
      </c>
      <c r="B97" s="109" t="str">
        <f t="shared" si="5"/>
        <v>FAIRD</v>
      </c>
      <c r="C97" s="109" t="str">
        <f>SUBSTITUTE(+Monitoring!C97,"-","")</f>
        <v>FAIRD1</v>
      </c>
      <c r="D97" s="109" t="str">
        <f t="shared" si="6"/>
        <v>Site1</v>
      </c>
      <c r="E97" s="110" t="str">
        <f t="shared" si="7"/>
        <v>Maize</v>
      </c>
      <c r="F97" s="111" t="str">
        <f t="shared" si="8"/>
        <v>FAIRDxMaize</v>
      </c>
      <c r="G97" s="112">
        <f>+Monitoring!K97</f>
        <v>45164.578460648103</v>
      </c>
      <c r="H97" s="112">
        <f>+Monitoring!L97</f>
        <v>45164.578680555598</v>
      </c>
      <c r="I97" s="113">
        <f>+Monitoring!M97</f>
        <v>2.1990749519318342E-4</v>
      </c>
      <c r="J97" s="114" t="str">
        <f>+Monitoring!T97</f>
        <v>fly</v>
      </c>
      <c r="K97" s="109" t="str">
        <f>+Monitoring!Y97</f>
        <v>Insecta</v>
      </c>
      <c r="L97" s="109" t="str">
        <f>+Monitoring!Z97</f>
        <v>Diptera</v>
      </c>
      <c r="M97" s="109" t="str">
        <f>+Monitoring!AA97</f>
        <v>Brachycera</v>
      </c>
      <c r="N97" s="109" t="str">
        <f>+Monitoring!AB97</f>
        <v>Muscomorpha</v>
      </c>
      <c r="O97" s="109" t="str">
        <f>+Monitoring!AC97</f>
        <v>Muscoidea</v>
      </c>
      <c r="P97" s="109" t="str">
        <f>+Monitoring!AD97</f>
        <v>Fanniidae</v>
      </c>
      <c r="Q97" s="109">
        <f>+Monitoring!AE97</f>
        <v>0</v>
      </c>
      <c r="R97" s="109" t="str">
        <f>+Monitoring!AF97</f>
        <v>Fannia</v>
      </c>
      <c r="S97" s="109" t="str">
        <f>+Monitoring!AG97</f>
        <v>#N/C</v>
      </c>
    </row>
    <row r="98" spans="1:19" x14ac:dyDescent="0.25">
      <c r="A98" s="109">
        <f t="shared" si="9"/>
        <v>97</v>
      </c>
      <c r="B98" s="109" t="str">
        <f t="shared" si="5"/>
        <v>FAIRD</v>
      </c>
      <c r="C98" s="109" t="str">
        <f>SUBSTITUTE(+Monitoring!C98,"-","")</f>
        <v>FAIRD1</v>
      </c>
      <c r="D98" s="109" t="str">
        <f t="shared" si="6"/>
        <v>Site1</v>
      </c>
      <c r="E98" s="110" t="str">
        <f t="shared" si="7"/>
        <v>Maize</v>
      </c>
      <c r="F98" s="111" t="str">
        <f t="shared" si="8"/>
        <v>FAIRDxMaize</v>
      </c>
      <c r="G98" s="112">
        <f>+Monitoring!K98</f>
        <v>45164.587395833303</v>
      </c>
      <c r="H98" s="112">
        <f>+Monitoring!L98</f>
        <v>45164.587442129603</v>
      </c>
      <c r="I98" s="113">
        <f>+Monitoring!M98</f>
        <v>4.6296299842651933E-5</v>
      </c>
      <c r="J98" s="114" t="str">
        <f>+Monitoring!T98</f>
        <v>?</v>
      </c>
      <c r="K98" s="109" t="str">
        <f>+Monitoring!Y98</f>
        <v>#N/C</v>
      </c>
      <c r="L98" s="109" t="str">
        <f>+Monitoring!Z98</f>
        <v>#N/C</v>
      </c>
      <c r="M98" s="109" t="str">
        <f>+Monitoring!AA98</f>
        <v>#N/C</v>
      </c>
      <c r="N98" s="109" t="str">
        <f>+Monitoring!AB98</f>
        <v>#N/C</v>
      </c>
      <c r="O98" s="109" t="str">
        <f>+Monitoring!AC98</f>
        <v>#N/C</v>
      </c>
      <c r="P98" s="109" t="str">
        <f>+Monitoring!AD98</f>
        <v>#N/C</v>
      </c>
      <c r="Q98" s="109" t="str">
        <f>+Monitoring!AE98</f>
        <v>#N/C</v>
      </c>
      <c r="R98" s="109" t="str">
        <f>+Monitoring!AF98</f>
        <v>#N/C</v>
      </c>
      <c r="S98" s="109" t="str">
        <f>+Monitoring!AG98</f>
        <v>#N/C</v>
      </c>
    </row>
    <row r="99" spans="1:19" x14ac:dyDescent="0.25">
      <c r="A99" s="109">
        <f t="shared" si="9"/>
        <v>98</v>
      </c>
      <c r="B99" s="109" t="str">
        <f t="shared" si="5"/>
        <v>FAIRD</v>
      </c>
      <c r="C99" s="109" t="str">
        <f>SUBSTITUTE(+Monitoring!C99,"-","")</f>
        <v>FAIRD1</v>
      </c>
      <c r="D99" s="109" t="str">
        <f t="shared" si="6"/>
        <v>Site1</v>
      </c>
      <c r="E99" s="110" t="str">
        <f t="shared" si="7"/>
        <v>Maize</v>
      </c>
      <c r="F99" s="111" t="str">
        <f t="shared" si="8"/>
        <v>FAIRDxMaize</v>
      </c>
      <c r="G99" s="112">
        <f>+Monitoring!K99</f>
        <v>45164.587395833303</v>
      </c>
      <c r="H99" s="112">
        <f>+Monitoring!L99</f>
        <v>45164.587534722203</v>
      </c>
      <c r="I99" s="113">
        <f>+Monitoring!M99</f>
        <v>1.388888995279558E-4</v>
      </c>
      <c r="J99" s="114" t="str">
        <f>+Monitoring!T99</f>
        <v>?</v>
      </c>
      <c r="K99" s="109" t="str">
        <f>+Monitoring!Y99</f>
        <v>Insecta</v>
      </c>
      <c r="L99" s="109" t="str">
        <f>+Monitoring!Z99</f>
        <v>Diptera</v>
      </c>
      <c r="M99" s="109" t="str">
        <f>+Monitoring!AA99</f>
        <v>Brachycera</v>
      </c>
      <c r="N99" s="109" t="str">
        <f>+Monitoring!AB99</f>
        <v>#N/C</v>
      </c>
      <c r="O99" s="109" t="str">
        <f>+Monitoring!AC99</f>
        <v>#N/C</v>
      </c>
      <c r="P99" s="109" t="str">
        <f>+Monitoring!AD99</f>
        <v>#N/C</v>
      </c>
      <c r="Q99" s="109" t="str">
        <f>+Monitoring!AE99</f>
        <v>#N/C</v>
      </c>
      <c r="R99" s="109" t="str">
        <f>+Monitoring!AF99</f>
        <v>#N/C</v>
      </c>
      <c r="S99" s="109" t="str">
        <f>+Monitoring!AG99</f>
        <v>#N/C</v>
      </c>
    </row>
    <row r="100" spans="1:19" x14ac:dyDescent="0.25">
      <c r="A100" s="109">
        <f t="shared" si="9"/>
        <v>99</v>
      </c>
      <c r="B100" s="109" t="str">
        <f t="shared" si="5"/>
        <v>FAIRD</v>
      </c>
      <c r="C100" s="109" t="str">
        <f>SUBSTITUTE(+Monitoring!C100,"-","")</f>
        <v>FAIRD1</v>
      </c>
      <c r="D100" s="109" t="str">
        <f t="shared" si="6"/>
        <v>Site1</v>
      </c>
      <c r="E100" s="110" t="str">
        <f t="shared" si="7"/>
        <v>Maize</v>
      </c>
      <c r="F100" s="111" t="str">
        <f t="shared" si="8"/>
        <v>FAIRDxMaize</v>
      </c>
      <c r="G100" s="112">
        <f>+Monitoring!K100</f>
        <v>45164.589722222197</v>
      </c>
      <c r="H100" s="112">
        <f>+Monitoring!L100</f>
        <v>45164.589768518497</v>
      </c>
      <c r="I100" s="113">
        <f>+Monitoring!M100</f>
        <v>4.6296299842651933E-5</v>
      </c>
      <c r="J100" s="114" t="str">
        <f>+Monitoring!T100</f>
        <v>?</v>
      </c>
      <c r="K100" s="109" t="str">
        <f>+Monitoring!Y100</f>
        <v>#N/C</v>
      </c>
      <c r="L100" s="109" t="str">
        <f>+Monitoring!Z100</f>
        <v>#N/C</v>
      </c>
      <c r="M100" s="109" t="str">
        <f>+Monitoring!AA100</f>
        <v>#N/C</v>
      </c>
      <c r="N100" s="109" t="str">
        <f>+Monitoring!AB100</f>
        <v>#N/C</v>
      </c>
      <c r="O100" s="109" t="str">
        <f>+Monitoring!AC100</f>
        <v>#N/C</v>
      </c>
      <c r="P100" s="109" t="str">
        <f>+Monitoring!AD100</f>
        <v>#N/C</v>
      </c>
      <c r="Q100" s="109" t="str">
        <f>+Monitoring!AE100</f>
        <v>#N/C</v>
      </c>
      <c r="R100" s="109" t="str">
        <f>+Monitoring!AF100</f>
        <v>#N/C</v>
      </c>
      <c r="S100" s="109" t="str">
        <f>+Monitoring!AG100</f>
        <v>#N/C</v>
      </c>
    </row>
    <row r="101" spans="1:19" x14ac:dyDescent="0.25">
      <c r="A101" s="109">
        <f t="shared" si="9"/>
        <v>100</v>
      </c>
      <c r="B101" s="109" t="str">
        <f t="shared" si="5"/>
        <v>FAIRD</v>
      </c>
      <c r="C101" s="109" t="str">
        <f>SUBSTITUTE(+Monitoring!C101,"-","")</f>
        <v>FAIRD1</v>
      </c>
      <c r="D101" s="109" t="str">
        <f t="shared" si="6"/>
        <v>Site1</v>
      </c>
      <c r="E101" s="110" t="str">
        <f t="shared" si="7"/>
        <v>Maize</v>
      </c>
      <c r="F101" s="111" t="str">
        <f t="shared" si="8"/>
        <v>FAIRDxMaize</v>
      </c>
      <c r="G101" s="112">
        <f>+Monitoring!K101</f>
        <v>45164.590300925898</v>
      </c>
      <c r="H101" s="112">
        <f>+Monitoring!L101</f>
        <v>45164.590833333299</v>
      </c>
      <c r="I101" s="113">
        <f>+Monitoring!M101</f>
        <v>5.3240740089677274E-4</v>
      </c>
      <c r="J101" s="114" t="str">
        <f>+Monitoring!T101</f>
        <v>fly</v>
      </c>
      <c r="K101" s="109" t="str">
        <f>+Monitoring!Y101</f>
        <v>Insecta</v>
      </c>
      <c r="L101" s="109" t="str">
        <f>+Monitoring!Z101</f>
        <v>Diptera</v>
      </c>
      <c r="M101" s="109" t="str">
        <f>+Monitoring!AA101</f>
        <v>Brachycera</v>
      </c>
      <c r="N101" s="109" t="str">
        <f>+Monitoring!AB101</f>
        <v>Muscomorpha</v>
      </c>
      <c r="O101" s="109" t="str">
        <f>+Monitoring!AC101</f>
        <v>Muscoidea</v>
      </c>
      <c r="P101" s="109" t="str">
        <f>+Monitoring!AD101</f>
        <v>Fanniidae</v>
      </c>
      <c r="Q101" s="109">
        <f>+Monitoring!AE101</f>
        <v>0</v>
      </c>
      <c r="R101" s="109" t="str">
        <f>+Monitoring!AF101</f>
        <v>Fannia</v>
      </c>
      <c r="S101" s="109" t="str">
        <f>+Monitoring!AG101</f>
        <v>#N/C</v>
      </c>
    </row>
    <row r="102" spans="1:19" x14ac:dyDescent="0.25">
      <c r="A102" s="109">
        <f t="shared" si="9"/>
        <v>101</v>
      </c>
      <c r="B102" s="109" t="str">
        <f t="shared" si="5"/>
        <v>FAIRD</v>
      </c>
      <c r="C102" s="109" t="str">
        <f>SUBSTITUTE(+Monitoring!C102,"-","")</f>
        <v>FAIRD1</v>
      </c>
      <c r="D102" s="109" t="str">
        <f t="shared" si="6"/>
        <v>Site1</v>
      </c>
      <c r="E102" s="110" t="str">
        <f t="shared" si="7"/>
        <v>Maize</v>
      </c>
      <c r="F102" s="111" t="str">
        <f t="shared" si="8"/>
        <v>FAIRDxMaize</v>
      </c>
      <c r="G102" s="112">
        <f>+Monitoring!K102</f>
        <v>45164.6007986111</v>
      </c>
      <c r="H102" s="112">
        <f>+Monitoring!L102</f>
        <v>45164.601006944402</v>
      </c>
      <c r="I102" s="113">
        <f>+Monitoring!M102</f>
        <v>2.0833330199820921E-4</v>
      </c>
      <c r="J102" s="114" t="str">
        <f>+Monitoring!T102</f>
        <v>fly</v>
      </c>
      <c r="K102" s="109" t="str">
        <f>+Monitoring!Y102</f>
        <v>Insecta</v>
      </c>
      <c r="L102" s="109" t="str">
        <f>+Monitoring!Z102</f>
        <v>Diptera</v>
      </c>
      <c r="M102" s="109" t="str">
        <f>+Monitoring!AA102</f>
        <v>Brachycera</v>
      </c>
      <c r="N102" s="109" t="str">
        <f>+Monitoring!AB102</f>
        <v>Muscomorpha</v>
      </c>
      <c r="O102" s="109" t="str">
        <f>+Monitoring!AC102</f>
        <v>Muscoidea</v>
      </c>
      <c r="P102" s="109" t="str">
        <f>+Monitoring!AD102</f>
        <v>Fanniidae</v>
      </c>
      <c r="Q102" s="109">
        <f>+Monitoring!AE102</f>
        <v>0</v>
      </c>
      <c r="R102" s="109" t="str">
        <f>+Monitoring!AF102</f>
        <v>Fannia</v>
      </c>
      <c r="S102" s="109" t="str">
        <f>+Monitoring!AG102</f>
        <v>#N/C</v>
      </c>
    </row>
    <row r="103" spans="1:19" x14ac:dyDescent="0.25">
      <c r="A103" s="109">
        <f t="shared" si="9"/>
        <v>102</v>
      </c>
      <c r="B103" s="109" t="str">
        <f t="shared" si="5"/>
        <v>FAIRD</v>
      </c>
      <c r="C103" s="109" t="str">
        <f>SUBSTITUTE(+Monitoring!C103,"-","")</f>
        <v>FAIRD1</v>
      </c>
      <c r="D103" s="109" t="str">
        <f t="shared" si="6"/>
        <v>Site1</v>
      </c>
      <c r="E103" s="110" t="str">
        <f t="shared" si="7"/>
        <v>Maize</v>
      </c>
      <c r="F103" s="111" t="str">
        <f t="shared" si="8"/>
        <v>FAIRDxMaize</v>
      </c>
      <c r="G103" s="112">
        <f>+Monitoring!K103</f>
        <v>45164.603402777801</v>
      </c>
      <c r="H103" s="112">
        <f>+Monitoring!L103</f>
        <v>45164.6035416667</v>
      </c>
      <c r="I103" s="113">
        <f>+Monitoring!M103</f>
        <v>1.388888995279558E-4</v>
      </c>
      <c r="J103" s="114" t="str">
        <f>+Monitoring!T103</f>
        <v>fly</v>
      </c>
      <c r="K103" s="109" t="str">
        <f>+Monitoring!Y103</f>
        <v>Insecta</v>
      </c>
      <c r="L103" s="109" t="str">
        <f>+Monitoring!Z103</f>
        <v>Diptera</v>
      </c>
      <c r="M103" s="109" t="str">
        <f>+Monitoring!AA103</f>
        <v>Brachycera</v>
      </c>
      <c r="N103" s="109" t="str">
        <f>+Monitoring!AB103</f>
        <v>Muscomorpha</v>
      </c>
      <c r="O103" s="109" t="str">
        <f>+Monitoring!AC103</f>
        <v>Muscoidea</v>
      </c>
      <c r="P103" s="109" t="str">
        <f>+Monitoring!AD103</f>
        <v>Fanniidae</v>
      </c>
      <c r="Q103" s="109">
        <f>+Monitoring!AE103</f>
        <v>0</v>
      </c>
      <c r="R103" s="109" t="str">
        <f>+Monitoring!AF103</f>
        <v>Fannia</v>
      </c>
      <c r="S103" s="109" t="str">
        <f>+Monitoring!AG103</f>
        <v>#N/C</v>
      </c>
    </row>
    <row r="104" spans="1:19" x14ac:dyDescent="0.25">
      <c r="A104" s="109">
        <f t="shared" si="9"/>
        <v>103</v>
      </c>
      <c r="B104" s="109" t="str">
        <f t="shared" si="5"/>
        <v>FAIRD</v>
      </c>
      <c r="C104" s="109" t="str">
        <f>SUBSTITUTE(+Monitoring!C104,"-","")</f>
        <v>FAIRD1</v>
      </c>
      <c r="D104" s="109" t="str">
        <f t="shared" si="6"/>
        <v>Site1</v>
      </c>
      <c r="E104" s="110" t="str">
        <f t="shared" si="7"/>
        <v>Maize</v>
      </c>
      <c r="F104" s="111" t="str">
        <f t="shared" si="8"/>
        <v>FAIRDxMaize</v>
      </c>
      <c r="G104" s="112">
        <f>+Monitoring!K104</f>
        <v>45164.603402777801</v>
      </c>
      <c r="H104" s="112">
        <f>+Monitoring!L104</f>
        <v>45164.604016203702</v>
      </c>
      <c r="I104" s="113">
        <f>+Monitoring!M104</f>
        <v>6.1342590197455138E-4</v>
      </c>
      <c r="J104" s="114" t="str">
        <f>+Monitoring!T104</f>
        <v>fly</v>
      </c>
      <c r="K104" s="109" t="str">
        <f>+Monitoring!Y104</f>
        <v>Insecta</v>
      </c>
      <c r="L104" s="109" t="str">
        <f>+Monitoring!Z104</f>
        <v>Diptera</v>
      </c>
      <c r="M104" s="109" t="str">
        <f>+Monitoring!AA104</f>
        <v>Brachycera</v>
      </c>
      <c r="N104" s="109" t="str">
        <f>+Monitoring!AB104</f>
        <v>Muscomorpha</v>
      </c>
      <c r="O104" s="109" t="str">
        <f>+Monitoring!AC104</f>
        <v>Muscoidea</v>
      </c>
      <c r="P104" s="109" t="str">
        <f>+Monitoring!AD104</f>
        <v>Fanniidae</v>
      </c>
      <c r="Q104" s="109">
        <f>+Monitoring!AE104</f>
        <v>0</v>
      </c>
      <c r="R104" s="109" t="str">
        <f>+Monitoring!AF104</f>
        <v>Fannia</v>
      </c>
      <c r="S104" s="109" t="str">
        <f>+Monitoring!AG104</f>
        <v>#N/C</v>
      </c>
    </row>
    <row r="105" spans="1:19" x14ac:dyDescent="0.25">
      <c r="A105" s="109">
        <f t="shared" si="9"/>
        <v>104</v>
      </c>
      <c r="B105" s="109" t="str">
        <f t="shared" si="5"/>
        <v>FAIRD</v>
      </c>
      <c r="C105" s="109" t="str">
        <f>SUBSTITUTE(+Monitoring!C105,"-","")</f>
        <v>FAIRD1</v>
      </c>
      <c r="D105" s="109" t="str">
        <f t="shared" si="6"/>
        <v>Site1</v>
      </c>
      <c r="E105" s="110" t="str">
        <f t="shared" si="7"/>
        <v>Maize</v>
      </c>
      <c r="F105" s="111" t="str">
        <f t="shared" si="8"/>
        <v>FAIRDxMaize</v>
      </c>
      <c r="G105" s="112">
        <f>+Monitoring!K105</f>
        <v>45164.6035416667</v>
      </c>
      <c r="H105" s="112">
        <f>+Monitoring!L105</f>
        <v>45164.603657407402</v>
      </c>
      <c r="I105" s="113">
        <f>+Monitoring!M105</f>
        <v>1.1574070231290534E-4</v>
      </c>
      <c r="J105" s="114" t="str">
        <f>+Monitoring!T105</f>
        <v>fly</v>
      </c>
      <c r="K105" s="109" t="str">
        <f>+Monitoring!Y105</f>
        <v>Insecta</v>
      </c>
      <c r="L105" s="109" t="str">
        <f>+Monitoring!Z105</f>
        <v>Diptera</v>
      </c>
      <c r="M105" s="109" t="str">
        <f>+Monitoring!AA105</f>
        <v>Brachycera</v>
      </c>
      <c r="N105" s="109" t="str">
        <f>+Monitoring!AB105</f>
        <v>#N/C</v>
      </c>
      <c r="O105" s="109" t="str">
        <f>+Monitoring!AC105</f>
        <v>#N/C</v>
      </c>
      <c r="P105" s="109" t="str">
        <f>+Monitoring!AD105</f>
        <v>#N/C</v>
      </c>
      <c r="Q105" s="109" t="str">
        <f>+Monitoring!AE105</f>
        <v>#N/C</v>
      </c>
      <c r="R105" s="109" t="str">
        <f>+Monitoring!AF105</f>
        <v>#N/C</v>
      </c>
      <c r="S105" s="109" t="str">
        <f>+Monitoring!AG105</f>
        <v>#N/C</v>
      </c>
    </row>
    <row r="106" spans="1:19" x14ac:dyDescent="0.25">
      <c r="A106" s="109">
        <f t="shared" si="9"/>
        <v>105</v>
      </c>
      <c r="B106" s="109" t="str">
        <f t="shared" si="5"/>
        <v>FAIRD</v>
      </c>
      <c r="C106" s="109" t="str">
        <f>SUBSTITUTE(+Monitoring!C106,"-","")</f>
        <v>FAIRD1</v>
      </c>
      <c r="D106" s="109" t="str">
        <f t="shared" si="6"/>
        <v>Site1</v>
      </c>
      <c r="E106" s="110" t="str">
        <f t="shared" si="7"/>
        <v>Maize</v>
      </c>
      <c r="F106" s="111" t="str">
        <f t="shared" si="8"/>
        <v>FAIRDxMaize</v>
      </c>
      <c r="G106" s="112">
        <f>+Monitoring!K106</f>
        <v>45164.603877314803</v>
      </c>
      <c r="H106" s="112">
        <f>+Monitoring!L106</f>
        <v>45164.603969907403</v>
      </c>
      <c r="I106" s="113">
        <f>+Monitoring!M106</f>
        <v>9.2592599685303867E-5</v>
      </c>
      <c r="J106" s="114" t="str">
        <f>+Monitoring!T106</f>
        <v>fly</v>
      </c>
      <c r="K106" s="109" t="str">
        <f>+Monitoring!Y106</f>
        <v>Insecta</v>
      </c>
      <c r="L106" s="109" t="str">
        <f>+Monitoring!Z106</f>
        <v>Diptera</v>
      </c>
      <c r="M106" s="109" t="str">
        <f>+Monitoring!AA106</f>
        <v>Brachycera</v>
      </c>
      <c r="N106" s="109" t="str">
        <f>+Monitoring!AB106</f>
        <v>Muscomorpha</v>
      </c>
      <c r="O106" s="109" t="str">
        <f>+Monitoring!AC106</f>
        <v>Muscoidea</v>
      </c>
      <c r="P106" s="109" t="str">
        <f>+Monitoring!AD106</f>
        <v>Fanniidae</v>
      </c>
      <c r="Q106" s="109">
        <f>+Monitoring!AE106</f>
        <v>0</v>
      </c>
      <c r="R106" s="109" t="str">
        <f>+Monitoring!AF106</f>
        <v>Fannia</v>
      </c>
      <c r="S106" s="109" t="str">
        <f>+Monitoring!AG106</f>
        <v>#N/C</v>
      </c>
    </row>
    <row r="107" spans="1:19" x14ac:dyDescent="0.25">
      <c r="A107" s="109">
        <f t="shared" si="9"/>
        <v>106</v>
      </c>
      <c r="B107" s="109" t="str">
        <f t="shared" si="5"/>
        <v>FAIRD</v>
      </c>
      <c r="C107" s="109" t="str">
        <f>SUBSTITUTE(+Monitoring!C107,"-","")</f>
        <v>FAIRD1</v>
      </c>
      <c r="D107" s="109" t="str">
        <f t="shared" si="6"/>
        <v>Site1</v>
      </c>
      <c r="E107" s="110" t="str">
        <f t="shared" si="7"/>
        <v>Maize</v>
      </c>
      <c r="F107" s="111" t="str">
        <f t="shared" si="8"/>
        <v>FAIRDxMaize</v>
      </c>
      <c r="G107" s="112">
        <f>+Monitoring!K107</f>
        <v>45164.608263888898</v>
      </c>
      <c r="H107" s="112">
        <f>+Monitoring!L107</f>
        <v>45164.608333333301</v>
      </c>
      <c r="I107" s="113">
        <f>+Monitoring!M107</f>
        <v>6.9444402470253408E-5</v>
      </c>
      <c r="J107" s="114" t="str">
        <f>+Monitoring!T107</f>
        <v>bee</v>
      </c>
      <c r="K107" s="109" t="str">
        <f>+Monitoring!Y107</f>
        <v>Insecta</v>
      </c>
      <c r="L107" s="109" t="str">
        <f>+Monitoring!Z107</f>
        <v>Hymenoptera</v>
      </c>
      <c r="M107" s="109" t="str">
        <f>+Monitoring!AA107</f>
        <v>Apocrita</v>
      </c>
      <c r="N107" s="109" t="str">
        <f>+Monitoring!AB107</f>
        <v>Aculeata</v>
      </c>
      <c r="O107" s="109" t="str">
        <f>+Monitoring!AC107</f>
        <v>Apoidea</v>
      </c>
      <c r="P107" s="109" t="str">
        <f>+Monitoring!AD107</f>
        <v>Apidae</v>
      </c>
      <c r="Q107" s="109" t="str">
        <f>+Monitoring!AE107</f>
        <v>Apinae</v>
      </c>
      <c r="R107" s="109" t="str">
        <f>+Monitoring!AF107</f>
        <v>#N/C</v>
      </c>
      <c r="S107" s="109" t="str">
        <f>+Monitoring!AG107</f>
        <v>#N/C</v>
      </c>
    </row>
    <row r="108" spans="1:19" x14ac:dyDescent="0.25">
      <c r="A108" s="109">
        <f t="shared" si="9"/>
        <v>107</v>
      </c>
      <c r="B108" s="109" t="str">
        <f t="shared" si="5"/>
        <v>FAIRD</v>
      </c>
      <c r="C108" s="109" t="str">
        <f>SUBSTITUTE(+Monitoring!C108,"-","")</f>
        <v>FAIRD1</v>
      </c>
      <c r="D108" s="109" t="str">
        <f t="shared" si="6"/>
        <v>Site1</v>
      </c>
      <c r="E108" s="110" t="str">
        <f t="shared" si="7"/>
        <v>Maize</v>
      </c>
      <c r="F108" s="111" t="str">
        <f t="shared" si="8"/>
        <v>FAIRDxMaize</v>
      </c>
      <c r="G108" s="112">
        <f>+Monitoring!K108</f>
        <v>45164.615868055596</v>
      </c>
      <c r="H108" s="112">
        <f>+Monitoring!L108</f>
        <v>45164.615914351903</v>
      </c>
      <c r="I108" s="113">
        <f>+Monitoring!M108</f>
        <v>4.6296307118609548E-5</v>
      </c>
      <c r="J108" s="114" t="str">
        <f>+Monitoring!T108</f>
        <v>?</v>
      </c>
      <c r="K108" s="109" t="str">
        <f>+Monitoring!Y108</f>
        <v>#N/C</v>
      </c>
      <c r="L108" s="109" t="str">
        <f>+Monitoring!Z108</f>
        <v>#N/C</v>
      </c>
      <c r="M108" s="109" t="str">
        <f>+Monitoring!AA108</f>
        <v>#N/C</v>
      </c>
      <c r="N108" s="109" t="str">
        <f>+Monitoring!AB108</f>
        <v>#N/C</v>
      </c>
      <c r="O108" s="109" t="str">
        <f>+Monitoring!AC108</f>
        <v>#N/C</v>
      </c>
      <c r="P108" s="109" t="str">
        <f>+Monitoring!AD108</f>
        <v>#N/C</v>
      </c>
      <c r="Q108" s="109" t="str">
        <f>+Monitoring!AE108</f>
        <v>#N/C</v>
      </c>
      <c r="R108" s="109" t="str">
        <f>+Monitoring!AF108</f>
        <v>#N/C</v>
      </c>
      <c r="S108" s="109" t="str">
        <f>+Monitoring!AG108</f>
        <v>#N/C</v>
      </c>
    </row>
    <row r="109" spans="1:19" x14ac:dyDescent="0.25">
      <c r="A109" s="109">
        <f t="shared" si="9"/>
        <v>108</v>
      </c>
      <c r="B109" s="109" t="str">
        <f t="shared" si="5"/>
        <v>FAIRD</v>
      </c>
      <c r="C109" s="109" t="str">
        <f>SUBSTITUTE(+Monitoring!C109,"-","")</f>
        <v>FAIRD1</v>
      </c>
      <c r="D109" s="109" t="str">
        <f t="shared" si="6"/>
        <v>Site1</v>
      </c>
      <c r="E109" s="110" t="str">
        <f t="shared" si="7"/>
        <v>Maize</v>
      </c>
      <c r="F109" s="111" t="str">
        <f t="shared" si="8"/>
        <v>FAIRDxMaize</v>
      </c>
      <c r="G109" s="112">
        <f>+Monitoring!K109</f>
        <v>45164.6175</v>
      </c>
      <c r="H109" s="112">
        <f>+Monitoring!L109</f>
        <v>45164.617604166699</v>
      </c>
      <c r="I109" s="113">
        <f>+Monitoring!M109</f>
        <v>1.041666982928291E-4</v>
      </c>
      <c r="J109" s="114" t="str">
        <f>+Monitoring!T109</f>
        <v>fly</v>
      </c>
      <c r="K109" s="109" t="str">
        <f>+Monitoring!Y109</f>
        <v>Insecta</v>
      </c>
      <c r="L109" s="109" t="str">
        <f>+Monitoring!Z109</f>
        <v>Diptera</v>
      </c>
      <c r="M109" s="109" t="str">
        <f>+Monitoring!AA109</f>
        <v>Brachycera</v>
      </c>
      <c r="N109" s="109" t="str">
        <f>+Monitoring!AB109</f>
        <v>Muscomorpha</v>
      </c>
      <c r="O109" s="109" t="str">
        <f>+Monitoring!AC109</f>
        <v>Muscoidea</v>
      </c>
      <c r="P109" s="109" t="str">
        <f>+Monitoring!AD109</f>
        <v>Fanniidae</v>
      </c>
      <c r="Q109" s="109">
        <f>+Monitoring!AE109</f>
        <v>0</v>
      </c>
      <c r="R109" s="109" t="str">
        <f>+Monitoring!AF109</f>
        <v>Fannia</v>
      </c>
      <c r="S109" s="109" t="str">
        <f>+Monitoring!AG109</f>
        <v>#N/C</v>
      </c>
    </row>
    <row r="110" spans="1:19" x14ac:dyDescent="0.25">
      <c r="A110" s="109">
        <f t="shared" si="9"/>
        <v>109</v>
      </c>
      <c r="B110" s="109" t="str">
        <f t="shared" si="5"/>
        <v>FAIRD</v>
      </c>
      <c r="C110" s="109" t="str">
        <f>SUBSTITUTE(+Monitoring!C110,"-","")</f>
        <v>FAIRD1</v>
      </c>
      <c r="D110" s="109" t="str">
        <f t="shared" si="6"/>
        <v>Site1</v>
      </c>
      <c r="E110" s="110" t="str">
        <f t="shared" si="7"/>
        <v>Maize</v>
      </c>
      <c r="F110" s="111" t="str">
        <f t="shared" si="8"/>
        <v>FAIRDxMaize</v>
      </c>
      <c r="G110" s="112">
        <f>+Monitoring!K110</f>
        <v>45164.6175</v>
      </c>
      <c r="H110" s="112">
        <f>+Monitoring!L110</f>
        <v>45164.617627314801</v>
      </c>
      <c r="I110" s="113">
        <f>+Monitoring!M110</f>
        <v>1.2731480092043057E-4</v>
      </c>
      <c r="J110" s="114" t="str">
        <f>+Monitoring!T110</f>
        <v>fly</v>
      </c>
      <c r="K110" s="109" t="str">
        <f>+Monitoring!Y110</f>
        <v>Insecta</v>
      </c>
      <c r="L110" s="109" t="str">
        <f>+Monitoring!Z110</f>
        <v>Diptera</v>
      </c>
      <c r="M110" s="109" t="str">
        <f>+Monitoring!AA110</f>
        <v>Brachycera</v>
      </c>
      <c r="N110" s="109" t="str">
        <f>+Monitoring!AB110</f>
        <v>#N/C</v>
      </c>
      <c r="O110" s="109" t="str">
        <f>+Monitoring!AC110</f>
        <v>#N/C</v>
      </c>
      <c r="P110" s="109" t="str">
        <f>+Monitoring!AD110</f>
        <v>#N/C</v>
      </c>
      <c r="Q110" s="109" t="str">
        <f>+Monitoring!AE110</f>
        <v>#N/C</v>
      </c>
      <c r="R110" s="109" t="str">
        <f>+Monitoring!AF110</f>
        <v>#N/C</v>
      </c>
      <c r="S110" s="109" t="str">
        <f>+Monitoring!AG110</f>
        <v>#N/C</v>
      </c>
    </row>
    <row r="111" spans="1:19" x14ac:dyDescent="0.25">
      <c r="A111" s="109">
        <f t="shared" si="9"/>
        <v>110</v>
      </c>
      <c r="B111" s="109" t="str">
        <f t="shared" si="5"/>
        <v>FAIRD</v>
      </c>
      <c r="C111" s="109" t="str">
        <f>SUBSTITUTE(+Monitoring!C111,"-","")</f>
        <v>FAIRD1</v>
      </c>
      <c r="D111" s="109" t="str">
        <f t="shared" si="6"/>
        <v>Site1</v>
      </c>
      <c r="E111" s="110" t="str">
        <f t="shared" si="7"/>
        <v>Maize</v>
      </c>
      <c r="F111" s="111" t="str">
        <f t="shared" si="8"/>
        <v>FAIRDxMaize</v>
      </c>
      <c r="G111" s="112">
        <f>+Monitoring!K111</f>
        <v>45164.618287037003</v>
      </c>
      <c r="H111" s="112">
        <f>+Monitoring!L111</f>
        <v>45164.618425925903</v>
      </c>
      <c r="I111" s="113">
        <f>+Monitoring!M111</f>
        <v>1.388888995279558E-4</v>
      </c>
      <c r="J111" s="114" t="str">
        <f>+Monitoring!T111</f>
        <v>fly</v>
      </c>
      <c r="K111" s="109" t="str">
        <f>+Monitoring!Y111</f>
        <v>Insecta</v>
      </c>
      <c r="L111" s="109" t="str">
        <f>+Monitoring!Z111</f>
        <v>Diptera</v>
      </c>
      <c r="M111" s="109" t="str">
        <f>+Monitoring!AA111</f>
        <v>Brachycera</v>
      </c>
      <c r="N111" s="109" t="str">
        <f>+Monitoring!AB111</f>
        <v>#N/C</v>
      </c>
      <c r="O111" s="109" t="str">
        <f>+Monitoring!AC111</f>
        <v>#N/C</v>
      </c>
      <c r="P111" s="109" t="str">
        <f>+Monitoring!AD111</f>
        <v>#N/C</v>
      </c>
      <c r="Q111" s="109" t="str">
        <f>+Monitoring!AE111</f>
        <v>#N/C</v>
      </c>
      <c r="R111" s="109" t="str">
        <f>+Monitoring!AF111</f>
        <v>#N/C</v>
      </c>
      <c r="S111" s="109" t="str">
        <f>+Monitoring!AG111</f>
        <v>#N/C</v>
      </c>
    </row>
    <row r="112" spans="1:19" x14ac:dyDescent="0.25">
      <c r="A112" s="109">
        <f t="shared" si="9"/>
        <v>111</v>
      </c>
      <c r="B112" s="109" t="str">
        <f t="shared" si="5"/>
        <v>FAIRD</v>
      </c>
      <c r="C112" s="109" t="str">
        <f>SUBSTITUTE(+Monitoring!C112,"-","")</f>
        <v>FAIRD1</v>
      </c>
      <c r="D112" s="109" t="str">
        <f t="shared" si="6"/>
        <v>Site1</v>
      </c>
      <c r="E112" s="110" t="str">
        <f t="shared" si="7"/>
        <v>Maize</v>
      </c>
      <c r="F112" s="111" t="str">
        <f t="shared" si="8"/>
        <v>FAIRDxMaize</v>
      </c>
      <c r="G112" s="112">
        <f>+Monitoring!K112</f>
        <v>45164.618287037003</v>
      </c>
      <c r="H112" s="112">
        <f>+Monitoring!L112</f>
        <v>45164.618425925903</v>
      </c>
      <c r="I112" s="113">
        <f>+Monitoring!M112</f>
        <v>1.388888995279558E-4</v>
      </c>
      <c r="J112" s="114" t="str">
        <f>+Monitoring!T112</f>
        <v>?</v>
      </c>
      <c r="K112" s="109" t="str">
        <f>+Monitoring!Y112</f>
        <v>Insecta</v>
      </c>
      <c r="L112" s="109" t="str">
        <f>+Monitoring!Z112</f>
        <v>Diptera</v>
      </c>
      <c r="M112" s="109" t="str">
        <f>+Monitoring!AA112</f>
        <v>Brachycera</v>
      </c>
      <c r="N112" s="109" t="str">
        <f>+Monitoring!AB112</f>
        <v>#N/C</v>
      </c>
      <c r="O112" s="109" t="str">
        <f>+Monitoring!AC112</f>
        <v>#N/C</v>
      </c>
      <c r="P112" s="109" t="str">
        <f>+Monitoring!AD112</f>
        <v>#N/C</v>
      </c>
      <c r="Q112" s="109" t="str">
        <f>+Monitoring!AE112</f>
        <v>#N/C</v>
      </c>
      <c r="R112" s="109" t="str">
        <f>+Monitoring!AF112</f>
        <v>#N/C</v>
      </c>
      <c r="S112" s="109" t="str">
        <f>+Monitoring!AG112</f>
        <v>#N/C</v>
      </c>
    </row>
    <row r="113" spans="1:19" x14ac:dyDescent="0.25">
      <c r="A113" s="109">
        <f t="shared" si="9"/>
        <v>112</v>
      </c>
      <c r="B113" s="109" t="str">
        <f t="shared" si="5"/>
        <v>FAIRD</v>
      </c>
      <c r="C113" s="109" t="str">
        <f>SUBSTITUTE(+Monitoring!C113,"-","")</f>
        <v>FAIRD1</v>
      </c>
      <c r="D113" s="109" t="str">
        <f t="shared" si="6"/>
        <v>Site1</v>
      </c>
      <c r="E113" s="110" t="str">
        <f t="shared" si="7"/>
        <v>Maize</v>
      </c>
      <c r="F113" s="111" t="str">
        <f t="shared" si="8"/>
        <v>FAIRDxMaize</v>
      </c>
      <c r="G113" s="112">
        <f>+Monitoring!K113</f>
        <v>45164.618750000001</v>
      </c>
      <c r="H113" s="112">
        <f>+Monitoring!L113</f>
        <v>45164.618946759299</v>
      </c>
      <c r="I113" s="113">
        <f>+Monitoring!M113</f>
        <v>1.9675929797813296E-4</v>
      </c>
      <c r="J113" s="114" t="str">
        <f>+Monitoring!T113</f>
        <v>?</v>
      </c>
      <c r="K113" s="109" t="str">
        <f>+Monitoring!Y113</f>
        <v>#N/C</v>
      </c>
      <c r="L113" s="109" t="str">
        <f>+Monitoring!Z113</f>
        <v>#N/C</v>
      </c>
      <c r="M113" s="109" t="str">
        <f>+Monitoring!AA113</f>
        <v>#N/C</v>
      </c>
      <c r="N113" s="109" t="str">
        <f>+Monitoring!AB113</f>
        <v>#N/C</v>
      </c>
      <c r="O113" s="109" t="str">
        <f>+Monitoring!AC113</f>
        <v>#N/C</v>
      </c>
      <c r="P113" s="109" t="str">
        <f>+Monitoring!AD113</f>
        <v>#N/C</v>
      </c>
      <c r="Q113" s="109" t="str">
        <f>+Monitoring!AE113</f>
        <v>#N/C</v>
      </c>
      <c r="R113" s="109" t="str">
        <f>+Monitoring!AF113</f>
        <v>#N/C</v>
      </c>
      <c r="S113" s="109" t="str">
        <f>+Monitoring!AG113</f>
        <v>#N/C</v>
      </c>
    </row>
    <row r="114" spans="1:19" x14ac:dyDescent="0.25">
      <c r="A114" s="109">
        <f t="shared" si="9"/>
        <v>113</v>
      </c>
      <c r="B114" s="109" t="str">
        <f t="shared" si="5"/>
        <v>FAIRD</v>
      </c>
      <c r="C114" s="109" t="str">
        <f>SUBSTITUTE(+Monitoring!C114,"-","")</f>
        <v>FAIRD1</v>
      </c>
      <c r="D114" s="109" t="str">
        <f t="shared" si="6"/>
        <v>Site1</v>
      </c>
      <c r="E114" s="110" t="str">
        <f t="shared" si="7"/>
        <v>Maize</v>
      </c>
      <c r="F114" s="111" t="str">
        <f t="shared" si="8"/>
        <v>FAIRDxMaize</v>
      </c>
      <c r="G114" s="112">
        <f>+Monitoring!K114</f>
        <v>45164.620011574101</v>
      </c>
      <c r="H114" s="112">
        <f>+Monitoring!L114</f>
        <v>45164.620300925897</v>
      </c>
      <c r="I114" s="113">
        <f>+Monitoring!M114</f>
        <v>2.8935179580003023E-4</v>
      </c>
      <c r="J114" s="114" t="str">
        <f>+Monitoring!T114</f>
        <v>fly</v>
      </c>
      <c r="K114" s="109" t="str">
        <f>+Monitoring!Y114</f>
        <v>Insecta</v>
      </c>
      <c r="L114" s="109" t="str">
        <f>+Monitoring!Z114</f>
        <v>Diptera</v>
      </c>
      <c r="M114" s="109" t="str">
        <f>+Monitoring!AA114</f>
        <v>Brachycera</v>
      </c>
      <c r="N114" s="109" t="str">
        <f>+Monitoring!AB114</f>
        <v>Muscomorpha</v>
      </c>
      <c r="O114" s="109" t="str">
        <f>+Monitoring!AC114</f>
        <v>Muscoidea</v>
      </c>
      <c r="P114" s="109" t="str">
        <f>+Monitoring!AD114</f>
        <v>Fanniidae</v>
      </c>
      <c r="Q114" s="109">
        <f>+Monitoring!AE114</f>
        <v>0</v>
      </c>
      <c r="R114" s="109" t="str">
        <f>+Monitoring!AF114</f>
        <v>Fannia</v>
      </c>
      <c r="S114" s="109" t="str">
        <f>+Monitoring!AG114</f>
        <v>#N/C</v>
      </c>
    </row>
    <row r="115" spans="1:19" x14ac:dyDescent="0.25">
      <c r="A115" s="109">
        <f t="shared" si="9"/>
        <v>114</v>
      </c>
      <c r="B115" s="109" t="str">
        <f t="shared" si="5"/>
        <v>FAIRD</v>
      </c>
      <c r="C115" s="109" t="str">
        <f>SUBSTITUTE(+Monitoring!C115,"-","")</f>
        <v>FAIRD1</v>
      </c>
      <c r="D115" s="109" t="str">
        <f t="shared" si="6"/>
        <v>Site1</v>
      </c>
      <c r="E115" s="110" t="str">
        <f t="shared" si="7"/>
        <v>Maize</v>
      </c>
      <c r="F115" s="111" t="str">
        <f t="shared" si="8"/>
        <v>FAIRDxMaize</v>
      </c>
      <c r="G115" s="112">
        <f>+Monitoring!K115</f>
        <v>45164.621296296304</v>
      </c>
      <c r="H115" s="112">
        <f>+Monitoring!L115</f>
        <v>45164.622141203698</v>
      </c>
      <c r="I115" s="113">
        <f>+Monitoring!M115</f>
        <v>8.4490739391185343E-4</v>
      </c>
      <c r="J115" s="114" t="str">
        <f>+Monitoring!T115</f>
        <v>fly</v>
      </c>
      <c r="K115" s="109" t="str">
        <f>+Monitoring!Y115</f>
        <v>Insecta</v>
      </c>
      <c r="L115" s="109" t="str">
        <f>+Monitoring!Z115</f>
        <v>Diptera</v>
      </c>
      <c r="M115" s="109" t="str">
        <f>+Monitoring!AA115</f>
        <v>Brachycera</v>
      </c>
      <c r="N115" s="109" t="str">
        <f>+Monitoring!AB115</f>
        <v>Muscomorpha</v>
      </c>
      <c r="O115" s="109" t="str">
        <f>+Monitoring!AC115</f>
        <v>Muscoidea</v>
      </c>
      <c r="P115" s="109" t="str">
        <f>+Monitoring!AD115</f>
        <v>#N/C</v>
      </c>
      <c r="Q115" s="109" t="str">
        <f>+Monitoring!AE115</f>
        <v>#N/C</v>
      </c>
      <c r="R115" s="109" t="str">
        <f>+Monitoring!AF115</f>
        <v>#N/C</v>
      </c>
      <c r="S115" s="109" t="str">
        <f>+Monitoring!AG115</f>
        <v>#N/C</v>
      </c>
    </row>
    <row r="116" spans="1:19" x14ac:dyDescent="0.25">
      <c r="A116" s="109">
        <f t="shared" si="9"/>
        <v>115</v>
      </c>
      <c r="B116" s="109" t="str">
        <f t="shared" si="5"/>
        <v>FAIRD</v>
      </c>
      <c r="C116" s="109" t="str">
        <f>SUBSTITUTE(+Monitoring!C116,"-","")</f>
        <v>FAIRD1</v>
      </c>
      <c r="D116" s="109" t="str">
        <f t="shared" si="6"/>
        <v>Site1</v>
      </c>
      <c r="E116" s="110" t="str">
        <f t="shared" si="7"/>
        <v>Maize</v>
      </c>
      <c r="F116" s="111" t="str">
        <f t="shared" si="8"/>
        <v>FAIRDxMaize</v>
      </c>
      <c r="G116" s="112">
        <f>+Monitoring!K116</f>
        <v>45164.622048611098</v>
      </c>
      <c r="H116" s="112">
        <f>+Monitoring!L116</f>
        <v>45164.622106481504</v>
      </c>
      <c r="I116" s="113">
        <f>+Monitoring!M116</f>
        <v>5.7870405726134777E-5</v>
      </c>
      <c r="J116" s="114" t="str">
        <f>+Monitoring!T116</f>
        <v>fly</v>
      </c>
      <c r="K116" s="109" t="str">
        <f>+Monitoring!Y116</f>
        <v>Insecta</v>
      </c>
      <c r="L116" s="109" t="str">
        <f>+Monitoring!Z116</f>
        <v>Diptera</v>
      </c>
      <c r="M116" s="109" t="str">
        <f>+Monitoring!AA116</f>
        <v>Brachycera</v>
      </c>
      <c r="N116" s="109" t="str">
        <f>+Monitoring!AB116</f>
        <v>Muscomorpha</v>
      </c>
      <c r="O116" s="109" t="str">
        <f>+Monitoring!AC116</f>
        <v>Muscoidea</v>
      </c>
      <c r="P116" s="109" t="str">
        <f>+Monitoring!AD116</f>
        <v>Fanniidae</v>
      </c>
      <c r="Q116" s="109">
        <f>+Monitoring!AE116</f>
        <v>0</v>
      </c>
      <c r="R116" s="109" t="str">
        <f>+Monitoring!AF116</f>
        <v>Fannia</v>
      </c>
      <c r="S116" s="109" t="str">
        <f>+Monitoring!AG116</f>
        <v>#N/C</v>
      </c>
    </row>
    <row r="117" spans="1:19" x14ac:dyDescent="0.25">
      <c r="A117" s="109">
        <f t="shared" si="9"/>
        <v>116</v>
      </c>
      <c r="B117" s="109" t="str">
        <f t="shared" si="5"/>
        <v>FAIRD</v>
      </c>
      <c r="C117" s="109" t="str">
        <f>SUBSTITUTE(+Monitoring!C117,"-","")</f>
        <v>FAIRD1</v>
      </c>
      <c r="D117" s="109" t="str">
        <f t="shared" si="6"/>
        <v>Site1</v>
      </c>
      <c r="E117" s="110" t="str">
        <f t="shared" si="7"/>
        <v>Maize</v>
      </c>
      <c r="F117" s="111" t="str">
        <f t="shared" si="8"/>
        <v>FAIRDxMaize</v>
      </c>
      <c r="G117" s="112">
        <f>+Monitoring!K117</f>
        <v>45164.622048611098</v>
      </c>
      <c r="H117" s="112">
        <f>+Monitoring!L117</f>
        <v>45164.622071759302</v>
      </c>
      <c r="I117" s="113">
        <f>+Monitoring!M117</f>
        <v>2.3148204491008073E-5</v>
      </c>
      <c r="J117" s="114" t="str">
        <f>+Monitoring!T117</f>
        <v>fly</v>
      </c>
      <c r="K117" s="109" t="str">
        <f>+Monitoring!Y117</f>
        <v>Insecta</v>
      </c>
      <c r="L117" s="109" t="str">
        <f>+Monitoring!Z117</f>
        <v>Diptera</v>
      </c>
      <c r="M117" s="109" t="str">
        <f>+Monitoring!AA117</f>
        <v>Brachycera</v>
      </c>
      <c r="N117" s="109" t="str">
        <f>+Monitoring!AB117</f>
        <v>#N/C</v>
      </c>
      <c r="O117" s="109" t="str">
        <f>+Monitoring!AC117</f>
        <v>#N/C</v>
      </c>
      <c r="P117" s="109" t="str">
        <f>+Monitoring!AD117</f>
        <v>#N/C</v>
      </c>
      <c r="Q117" s="109" t="str">
        <f>+Monitoring!AE117</f>
        <v>#N/C</v>
      </c>
      <c r="R117" s="109" t="str">
        <f>+Monitoring!AF117</f>
        <v>#N/C</v>
      </c>
      <c r="S117" s="109" t="str">
        <f>+Monitoring!AG117</f>
        <v>#N/C</v>
      </c>
    </row>
    <row r="118" spans="1:19" x14ac:dyDescent="0.25">
      <c r="A118" s="109">
        <f t="shared" si="9"/>
        <v>117</v>
      </c>
      <c r="B118" s="109" t="str">
        <f t="shared" si="5"/>
        <v>FAIRD</v>
      </c>
      <c r="C118" s="109" t="str">
        <f>SUBSTITUTE(+Monitoring!C118,"-","")</f>
        <v>FAIRD1</v>
      </c>
      <c r="D118" s="109" t="str">
        <f t="shared" si="6"/>
        <v>Site1</v>
      </c>
      <c r="E118" s="110" t="str">
        <f t="shared" si="7"/>
        <v>Maize</v>
      </c>
      <c r="F118" s="111" t="str">
        <f t="shared" si="8"/>
        <v>FAIRDxMaize</v>
      </c>
      <c r="G118" s="112">
        <f>+Monitoring!K118</f>
        <v>45164.624016203699</v>
      </c>
      <c r="H118" s="112">
        <f>+Monitoring!L118</f>
        <v>45164.6241898148</v>
      </c>
      <c r="I118" s="113">
        <f>+Monitoring!M118</f>
        <v>1.736111007630825E-4</v>
      </c>
      <c r="J118" s="114" t="str">
        <f>+Monitoring!T118</f>
        <v>fly</v>
      </c>
      <c r="K118" s="109" t="str">
        <f>+Monitoring!Y118</f>
        <v>Insecta</v>
      </c>
      <c r="L118" s="109" t="str">
        <f>+Monitoring!Z118</f>
        <v>Diptera</v>
      </c>
      <c r="M118" s="109" t="str">
        <f>+Monitoring!AA118</f>
        <v>Brachycera</v>
      </c>
      <c r="N118" s="109" t="str">
        <f>+Monitoring!AB118</f>
        <v>Muscomorpha</v>
      </c>
      <c r="O118" s="109" t="str">
        <f>+Monitoring!AC118</f>
        <v>Muscoidea</v>
      </c>
      <c r="P118" s="109" t="str">
        <f>+Monitoring!AD118</f>
        <v>#N/C</v>
      </c>
      <c r="Q118" s="109" t="str">
        <f>+Monitoring!AE118</f>
        <v>#N/C</v>
      </c>
      <c r="R118" s="109" t="str">
        <f>+Monitoring!AF118</f>
        <v>#N/C</v>
      </c>
      <c r="S118" s="109" t="str">
        <f>+Monitoring!AG118</f>
        <v>#N/C</v>
      </c>
    </row>
    <row r="119" spans="1:19" x14ac:dyDescent="0.25">
      <c r="A119" s="109">
        <f t="shared" si="9"/>
        <v>118</v>
      </c>
      <c r="B119" s="109" t="str">
        <f t="shared" si="5"/>
        <v>FAIRD</v>
      </c>
      <c r="C119" s="109" t="str">
        <f>SUBSTITUTE(+Monitoring!C119,"-","")</f>
        <v>FAIRD1</v>
      </c>
      <c r="D119" s="109" t="str">
        <f t="shared" si="6"/>
        <v>Site1</v>
      </c>
      <c r="E119" s="110" t="str">
        <f t="shared" si="7"/>
        <v>Maize</v>
      </c>
      <c r="F119" s="111" t="str">
        <f t="shared" si="8"/>
        <v>FAIRDxMaize</v>
      </c>
      <c r="G119" s="112">
        <f>+Monitoring!K119</f>
        <v>45164.628148148098</v>
      </c>
      <c r="H119" s="112">
        <f>+Monitoring!L119</f>
        <v>45164.628229166701</v>
      </c>
      <c r="I119" s="113">
        <f>+Monitoring!M119</f>
        <v>8.1018602941185236E-5</v>
      </c>
      <c r="J119" s="114" t="str">
        <f>+Monitoring!T119</f>
        <v>fly</v>
      </c>
      <c r="K119" s="109" t="str">
        <f>+Monitoring!Y119</f>
        <v>Insecta</v>
      </c>
      <c r="L119" s="109" t="str">
        <f>+Monitoring!Z119</f>
        <v>Diptera</v>
      </c>
      <c r="M119" s="109" t="str">
        <f>+Monitoring!AA119</f>
        <v>Brachycera</v>
      </c>
      <c r="N119" s="109" t="str">
        <f>+Monitoring!AB119</f>
        <v>Muscomorpha</v>
      </c>
      <c r="O119" s="109" t="str">
        <f>+Monitoring!AC119</f>
        <v>Muscoidea</v>
      </c>
      <c r="P119" s="109" t="str">
        <f>+Monitoring!AD119</f>
        <v>#N/C</v>
      </c>
      <c r="Q119" s="109" t="str">
        <f>+Monitoring!AE119</f>
        <v>#N/C</v>
      </c>
      <c r="R119" s="109" t="str">
        <f>+Monitoring!AF119</f>
        <v>#N/C</v>
      </c>
      <c r="S119" s="109" t="str">
        <f>+Monitoring!AG119</f>
        <v>#N/C</v>
      </c>
    </row>
    <row r="120" spans="1:19" x14ac:dyDescent="0.25">
      <c r="A120" s="109">
        <f t="shared" si="9"/>
        <v>119</v>
      </c>
      <c r="B120" s="109" t="str">
        <f t="shared" si="5"/>
        <v>FAIRD</v>
      </c>
      <c r="C120" s="109" t="str">
        <f>SUBSTITUTE(+Monitoring!C120,"-","")</f>
        <v>FAIRD1</v>
      </c>
      <c r="D120" s="109" t="str">
        <f t="shared" si="6"/>
        <v>Site1</v>
      </c>
      <c r="E120" s="110" t="str">
        <f t="shared" si="7"/>
        <v>Maize</v>
      </c>
      <c r="F120" s="111" t="str">
        <f t="shared" si="8"/>
        <v>FAIRDxMaize</v>
      </c>
      <c r="G120" s="112">
        <f>+Monitoring!K120</f>
        <v>45164.636400463001</v>
      </c>
      <c r="H120" s="112">
        <f>+Monitoring!L120</f>
        <v>45164.636655092603</v>
      </c>
      <c r="I120" s="113">
        <f>+Monitoring!M120</f>
        <v>2.5462960184086114E-4</v>
      </c>
      <c r="J120" s="114" t="str">
        <f>+Monitoring!T120</f>
        <v>fly</v>
      </c>
      <c r="K120" s="109" t="str">
        <f>+Monitoring!Y120</f>
        <v>Insecta</v>
      </c>
      <c r="L120" s="109" t="str">
        <f>+Monitoring!Z120</f>
        <v>Diptera</v>
      </c>
      <c r="M120" s="109" t="str">
        <f>+Monitoring!AA120</f>
        <v>Brachycera</v>
      </c>
      <c r="N120" s="109" t="str">
        <f>+Monitoring!AB120</f>
        <v>Muscomorpha</v>
      </c>
      <c r="O120" s="109" t="str">
        <f>+Monitoring!AC120</f>
        <v>Muscoidea</v>
      </c>
      <c r="P120" s="109" t="str">
        <f>+Monitoring!AD120</f>
        <v>Fanniidae</v>
      </c>
      <c r="Q120" s="109">
        <f>+Monitoring!AE120</f>
        <v>0</v>
      </c>
      <c r="R120" s="109" t="str">
        <f>+Monitoring!AF120</f>
        <v>Fannia</v>
      </c>
      <c r="S120" s="109" t="str">
        <f>+Monitoring!AG120</f>
        <v>#N/C</v>
      </c>
    </row>
    <row r="121" spans="1:19" x14ac:dyDescent="0.25">
      <c r="A121" s="109">
        <f t="shared" si="9"/>
        <v>120</v>
      </c>
      <c r="B121" s="109" t="str">
        <f t="shared" si="5"/>
        <v>FAIRD</v>
      </c>
      <c r="C121" s="109" t="str">
        <f>SUBSTITUTE(+Monitoring!C121,"-","")</f>
        <v>FAIRD1</v>
      </c>
      <c r="D121" s="109" t="str">
        <f t="shared" si="6"/>
        <v>Site1</v>
      </c>
      <c r="E121" s="110" t="str">
        <f t="shared" si="7"/>
        <v>Maize</v>
      </c>
      <c r="F121" s="111" t="str">
        <f t="shared" si="8"/>
        <v>FAIRDxMaize</v>
      </c>
      <c r="G121" s="112">
        <f>+Monitoring!K121</f>
        <v>45164.636921296304</v>
      </c>
      <c r="H121" s="112">
        <f>+Monitoring!L121</f>
        <v>45164.637708333299</v>
      </c>
      <c r="I121" s="113">
        <f>+Monitoring!M121</f>
        <v>7.8703699546167627E-4</v>
      </c>
      <c r="J121" s="114" t="str">
        <f>+Monitoring!T121</f>
        <v>fly</v>
      </c>
      <c r="K121" s="109" t="str">
        <f>+Monitoring!Y121</f>
        <v>Insecta</v>
      </c>
      <c r="L121" s="109" t="str">
        <f>+Monitoring!Z121</f>
        <v>Diptera</v>
      </c>
      <c r="M121" s="109" t="str">
        <f>+Monitoring!AA121</f>
        <v>Brachycera</v>
      </c>
      <c r="N121" s="109" t="str">
        <f>+Monitoring!AB121</f>
        <v>Muscomorpha</v>
      </c>
      <c r="O121" s="109" t="str">
        <f>+Monitoring!AC121</f>
        <v>Muscoidea</v>
      </c>
      <c r="P121" s="109" t="str">
        <f>+Monitoring!AD121</f>
        <v>#N/C</v>
      </c>
      <c r="Q121" s="109" t="str">
        <f>+Monitoring!AE121</f>
        <v>#N/C</v>
      </c>
      <c r="R121" s="109" t="str">
        <f>+Monitoring!AF121</f>
        <v>#N/C</v>
      </c>
      <c r="S121" s="109" t="str">
        <f>+Monitoring!AG121</f>
        <v>#N/C</v>
      </c>
    </row>
    <row r="122" spans="1:19" x14ac:dyDescent="0.25">
      <c r="A122" s="109">
        <f t="shared" si="9"/>
        <v>121</v>
      </c>
      <c r="B122" s="109" t="str">
        <f t="shared" si="5"/>
        <v>FAIRD</v>
      </c>
      <c r="C122" s="109" t="str">
        <f>SUBSTITUTE(+Monitoring!C122,"-","")</f>
        <v>FAIRD1</v>
      </c>
      <c r="D122" s="109" t="str">
        <f t="shared" si="6"/>
        <v>Site1</v>
      </c>
      <c r="E122" s="110" t="str">
        <f t="shared" si="7"/>
        <v>Maize</v>
      </c>
      <c r="F122" s="111" t="str">
        <f t="shared" si="8"/>
        <v>FAIRDxMaize</v>
      </c>
      <c r="G122" s="112">
        <f>+Monitoring!K122</f>
        <v>45164.636921296304</v>
      </c>
      <c r="H122" s="112">
        <f>+Monitoring!L122</f>
        <v>45164.637349536999</v>
      </c>
      <c r="I122" s="113">
        <f>+Monitoring!M122</f>
        <v>4.2824069532798603E-4</v>
      </c>
      <c r="J122" s="114" t="str">
        <f>+Monitoring!T122</f>
        <v>fly</v>
      </c>
      <c r="K122" s="109" t="str">
        <f>+Monitoring!Y122</f>
        <v>Insecta</v>
      </c>
      <c r="L122" s="109" t="str">
        <f>+Monitoring!Z122</f>
        <v>Diptera</v>
      </c>
      <c r="M122" s="109" t="str">
        <f>+Monitoring!AA122</f>
        <v>Brachycera</v>
      </c>
      <c r="N122" s="109" t="str">
        <f>+Monitoring!AB122</f>
        <v>Muscomorpha</v>
      </c>
      <c r="O122" s="109" t="str">
        <f>+Monitoring!AC122</f>
        <v>Muscoidea</v>
      </c>
      <c r="P122" s="109" t="str">
        <f>+Monitoring!AD122</f>
        <v>#N/C</v>
      </c>
      <c r="Q122" s="109" t="str">
        <f>+Monitoring!AE122</f>
        <v>#N/C</v>
      </c>
      <c r="R122" s="109" t="str">
        <f>+Monitoring!AF122</f>
        <v>#N/C</v>
      </c>
      <c r="S122" s="109" t="str">
        <f>+Monitoring!AG122</f>
        <v>#N/C</v>
      </c>
    </row>
    <row r="123" spans="1:19" x14ac:dyDescent="0.25">
      <c r="A123" s="109">
        <f t="shared" si="9"/>
        <v>122</v>
      </c>
      <c r="B123" s="109" t="str">
        <f t="shared" si="5"/>
        <v>FAIRD</v>
      </c>
      <c r="C123" s="109" t="str">
        <f>SUBSTITUTE(+Monitoring!C123,"-","")</f>
        <v>FAIRD1</v>
      </c>
      <c r="D123" s="109" t="str">
        <f t="shared" si="6"/>
        <v>Site1</v>
      </c>
      <c r="E123" s="110" t="str">
        <f t="shared" si="7"/>
        <v>Maize</v>
      </c>
      <c r="F123" s="111" t="str">
        <f t="shared" si="8"/>
        <v>FAIRDxMaize</v>
      </c>
      <c r="G123" s="112">
        <f>+Monitoring!K123</f>
        <v>45164.638888888898</v>
      </c>
      <c r="H123" s="112">
        <f>+Monitoring!L123</f>
        <v>45164.639259259297</v>
      </c>
      <c r="I123" s="113">
        <f>+Monitoring!M123</f>
        <v>3.7037039874121547E-4</v>
      </c>
      <c r="J123" s="114" t="str">
        <f>+Monitoring!T123</f>
        <v>fly</v>
      </c>
      <c r="K123" s="109" t="str">
        <f>+Monitoring!Y123</f>
        <v>Insecta</v>
      </c>
      <c r="L123" s="109" t="str">
        <f>+Monitoring!Z123</f>
        <v>Diptera</v>
      </c>
      <c r="M123" s="109" t="str">
        <f>+Monitoring!AA123</f>
        <v>Brachycera</v>
      </c>
      <c r="N123" s="109" t="str">
        <f>+Monitoring!AB123</f>
        <v>Muscomorpha</v>
      </c>
      <c r="O123" s="109" t="str">
        <f>+Monitoring!AC123</f>
        <v>Muscoidea</v>
      </c>
      <c r="P123" s="109" t="str">
        <f>+Monitoring!AD123</f>
        <v>Fanniidae</v>
      </c>
      <c r="Q123" s="109">
        <f>+Monitoring!AE123</f>
        <v>0</v>
      </c>
      <c r="R123" s="109" t="str">
        <f>+Monitoring!AF123</f>
        <v>Fannia</v>
      </c>
      <c r="S123" s="109" t="str">
        <f>+Monitoring!AG123</f>
        <v>#N/C</v>
      </c>
    </row>
    <row r="124" spans="1:19" x14ac:dyDescent="0.25">
      <c r="A124" s="109">
        <f t="shared" si="9"/>
        <v>123</v>
      </c>
      <c r="B124" s="109" t="str">
        <f t="shared" si="5"/>
        <v>FAIRD</v>
      </c>
      <c r="C124" s="109" t="str">
        <f>SUBSTITUTE(+Monitoring!C124,"-","")</f>
        <v>FAIRD1</v>
      </c>
      <c r="D124" s="109" t="str">
        <f t="shared" si="6"/>
        <v>Site1</v>
      </c>
      <c r="E124" s="110" t="str">
        <f t="shared" si="7"/>
        <v>Maize</v>
      </c>
      <c r="F124" s="111" t="str">
        <f t="shared" si="8"/>
        <v>FAIRDxMaize</v>
      </c>
      <c r="G124" s="112">
        <f>+Monitoring!K124</f>
        <v>45164.646712962996</v>
      </c>
      <c r="H124" s="112">
        <f>+Monitoring!L124</f>
        <v>45164.646874999999</v>
      </c>
      <c r="I124" s="113">
        <f>+Monitoring!M124</f>
        <v>1.6203700215555727E-4</v>
      </c>
      <c r="J124" s="114" t="str">
        <f>+Monitoring!T124</f>
        <v>fly</v>
      </c>
      <c r="K124" s="109" t="str">
        <f>+Monitoring!Y124</f>
        <v>Insecta</v>
      </c>
      <c r="L124" s="109" t="str">
        <f>+Monitoring!Z124</f>
        <v>Diptera</v>
      </c>
      <c r="M124" s="109" t="str">
        <f>+Monitoring!AA124</f>
        <v>Brachycera</v>
      </c>
      <c r="N124" s="109" t="str">
        <f>+Monitoring!AB124</f>
        <v>Muscomorpha</v>
      </c>
      <c r="O124" s="109" t="str">
        <f>+Monitoring!AC124</f>
        <v>Muscoidea</v>
      </c>
      <c r="P124" s="109" t="str">
        <f>+Monitoring!AD124</f>
        <v>Fanniidae</v>
      </c>
      <c r="Q124" s="109">
        <f>+Monitoring!AE124</f>
        <v>0</v>
      </c>
      <c r="R124" s="109" t="str">
        <f>+Monitoring!AF124</f>
        <v>Fannia</v>
      </c>
      <c r="S124" s="109" t="str">
        <f>+Monitoring!AG124</f>
        <v>#N/C</v>
      </c>
    </row>
    <row r="125" spans="1:19" x14ac:dyDescent="0.25">
      <c r="A125" s="109">
        <f t="shared" si="9"/>
        <v>124</v>
      </c>
      <c r="B125" s="109" t="str">
        <f t="shared" si="5"/>
        <v>FAIRD</v>
      </c>
      <c r="C125" s="109" t="str">
        <f>SUBSTITUTE(+Monitoring!C125,"-","")</f>
        <v>FAIRD1</v>
      </c>
      <c r="D125" s="109" t="str">
        <f t="shared" si="6"/>
        <v>Site1</v>
      </c>
      <c r="E125" s="110" t="str">
        <f t="shared" si="7"/>
        <v>Maize</v>
      </c>
      <c r="F125" s="111" t="str">
        <f t="shared" si="8"/>
        <v>FAIRDxMaize</v>
      </c>
      <c r="G125" s="112">
        <f>+Monitoring!K125</f>
        <v>45164.660509259302</v>
      </c>
      <c r="H125" s="112">
        <f>+Monitoring!L125</f>
        <v>45164.660763888904</v>
      </c>
      <c r="I125" s="113">
        <f>+Monitoring!M125</f>
        <v>2.5462960184086114E-4</v>
      </c>
      <c r="J125" s="114" t="str">
        <f>+Monitoring!T125</f>
        <v>fly</v>
      </c>
      <c r="K125" s="109" t="str">
        <f>+Monitoring!Y125</f>
        <v>Insecta</v>
      </c>
      <c r="L125" s="109" t="str">
        <f>+Monitoring!Z125</f>
        <v>Diptera</v>
      </c>
      <c r="M125" s="109" t="str">
        <f>+Monitoring!AA125</f>
        <v>Brachycera</v>
      </c>
      <c r="N125" s="109" t="str">
        <f>+Monitoring!AB125</f>
        <v>Muscomorpha</v>
      </c>
      <c r="O125" s="109" t="str">
        <f>+Monitoring!AC125</f>
        <v>Muscoidea</v>
      </c>
      <c r="P125" s="109" t="str">
        <f>+Monitoring!AD125</f>
        <v>Fanniidae</v>
      </c>
      <c r="Q125" s="109">
        <f>+Monitoring!AE125</f>
        <v>0</v>
      </c>
      <c r="R125" s="109" t="str">
        <f>+Monitoring!AF125</f>
        <v>Fannia</v>
      </c>
      <c r="S125" s="109" t="str">
        <f>+Monitoring!AG125</f>
        <v>#N/C</v>
      </c>
    </row>
    <row r="126" spans="1:19" x14ac:dyDescent="0.25">
      <c r="A126" s="109">
        <f t="shared" si="9"/>
        <v>125</v>
      </c>
      <c r="B126" s="109" t="str">
        <f t="shared" si="5"/>
        <v>FAIRD</v>
      </c>
      <c r="C126" s="109" t="str">
        <f>SUBSTITUTE(+Monitoring!C126,"-","")</f>
        <v>FAIRD1</v>
      </c>
      <c r="D126" s="109" t="str">
        <f t="shared" si="6"/>
        <v>Site1</v>
      </c>
      <c r="E126" s="110" t="str">
        <f t="shared" si="7"/>
        <v>Maize</v>
      </c>
      <c r="F126" s="111" t="str">
        <f t="shared" si="8"/>
        <v>FAIRDxMaize</v>
      </c>
      <c r="G126" s="112">
        <f>+Monitoring!K126</f>
        <v>45164.667152777802</v>
      </c>
      <c r="H126" s="112">
        <f>+Monitoring!L126</f>
        <v>45164.667511574102</v>
      </c>
      <c r="I126" s="113">
        <f>+Monitoring!M126</f>
        <v>3.5879630013369024E-4</v>
      </c>
      <c r="J126" s="114" t="str">
        <f>+Monitoring!T126</f>
        <v>fly</v>
      </c>
      <c r="K126" s="109" t="str">
        <f>+Monitoring!Y126</f>
        <v>Insecta</v>
      </c>
      <c r="L126" s="109" t="str">
        <f>+Monitoring!Z126</f>
        <v>Diptera</v>
      </c>
      <c r="M126" s="109" t="str">
        <f>+Monitoring!AA126</f>
        <v>Brachycera</v>
      </c>
      <c r="N126" s="109" t="str">
        <f>+Monitoring!AB126</f>
        <v>Muscomorpha</v>
      </c>
      <c r="O126" s="109" t="str">
        <f>+Monitoring!AC126</f>
        <v>Muscoidea</v>
      </c>
      <c r="P126" s="109" t="str">
        <f>+Monitoring!AD126</f>
        <v>Fanniidae</v>
      </c>
      <c r="Q126" s="109">
        <f>+Monitoring!AE126</f>
        <v>0</v>
      </c>
      <c r="R126" s="109" t="str">
        <f>+Monitoring!AF126</f>
        <v>Fannia</v>
      </c>
      <c r="S126" s="109" t="str">
        <f>+Monitoring!AG126</f>
        <v>#N/C</v>
      </c>
    </row>
    <row r="127" spans="1:19" x14ac:dyDescent="0.25">
      <c r="A127" s="109">
        <f t="shared" si="9"/>
        <v>126</v>
      </c>
      <c r="B127" s="109" t="str">
        <f t="shared" si="5"/>
        <v>FAIRD</v>
      </c>
      <c r="C127" s="109" t="str">
        <f>SUBSTITUTE(+Monitoring!C127,"-","")</f>
        <v>FAIRD1</v>
      </c>
      <c r="D127" s="109" t="str">
        <f t="shared" si="6"/>
        <v>Site1</v>
      </c>
      <c r="E127" s="110" t="str">
        <f t="shared" si="7"/>
        <v>Maize</v>
      </c>
      <c r="F127" s="111" t="str">
        <f t="shared" si="8"/>
        <v>FAIRDxMaize</v>
      </c>
      <c r="G127" s="112">
        <f>+Monitoring!K127</f>
        <v>45164.716493055603</v>
      </c>
      <c r="H127" s="112">
        <f>+Monitoring!L127</f>
        <v>45164.7174884259</v>
      </c>
      <c r="I127" s="113">
        <f>+Monitoring!M127</f>
        <v>9.9537029745988548E-4</v>
      </c>
      <c r="J127" s="114" t="str">
        <f>+Monitoring!T127</f>
        <v>fly</v>
      </c>
      <c r="K127" s="109" t="str">
        <f>+Monitoring!Y127</f>
        <v>Insecta</v>
      </c>
      <c r="L127" s="109" t="str">
        <f>+Monitoring!Z127</f>
        <v>Diptera</v>
      </c>
      <c r="M127" s="109" t="str">
        <f>+Monitoring!AA127</f>
        <v>Brachycera</v>
      </c>
      <c r="N127" s="109" t="str">
        <f>+Monitoring!AB127</f>
        <v>Muscomorpha</v>
      </c>
      <c r="O127" s="109" t="str">
        <f>+Monitoring!AC127</f>
        <v>Muscoidea</v>
      </c>
      <c r="P127" s="109" t="str">
        <f>+Monitoring!AD127</f>
        <v>#N/C</v>
      </c>
      <c r="Q127" s="109" t="str">
        <f>+Monitoring!AE127</f>
        <v>#N/C</v>
      </c>
      <c r="R127" s="109" t="str">
        <f>+Monitoring!AF127</f>
        <v>#N/C</v>
      </c>
      <c r="S127" s="109" t="str">
        <f>+Monitoring!AG127</f>
        <v>#N/C</v>
      </c>
    </row>
    <row r="128" spans="1:19" x14ac:dyDescent="0.25">
      <c r="A128" s="109">
        <f t="shared" si="9"/>
        <v>127</v>
      </c>
      <c r="B128" s="109" t="str">
        <f t="shared" si="5"/>
        <v>FAIRD</v>
      </c>
      <c r="C128" s="109" t="str">
        <f>SUBSTITUTE(+Monitoring!C128,"-","")</f>
        <v>FAIRD1</v>
      </c>
      <c r="D128" s="109" t="str">
        <f t="shared" si="6"/>
        <v>Site1</v>
      </c>
      <c r="E128" s="110" t="str">
        <f t="shared" si="7"/>
        <v>Maize</v>
      </c>
      <c r="F128" s="111" t="str">
        <f t="shared" si="8"/>
        <v>FAIRDxMaize</v>
      </c>
      <c r="G128" s="112">
        <f>+Monitoring!K128</f>
        <v>45165.392731481501</v>
      </c>
      <c r="H128" s="112">
        <f>+Monitoring!L128</f>
        <v>45165.392824074101</v>
      </c>
      <c r="I128" s="113">
        <f>+Monitoring!M128</f>
        <v>9.2592599685303867E-5</v>
      </c>
      <c r="J128" s="114" t="str">
        <f>+Monitoring!T128</f>
        <v>fly</v>
      </c>
      <c r="K128" s="109" t="str">
        <f>+Monitoring!Y128</f>
        <v>Insecta</v>
      </c>
      <c r="L128" s="109" t="str">
        <f>+Monitoring!Z128</f>
        <v>Diptera</v>
      </c>
      <c r="M128" s="109" t="str">
        <f>+Monitoring!AA128</f>
        <v>Brachycera</v>
      </c>
      <c r="N128" s="109" t="str">
        <f>+Monitoring!AB128</f>
        <v>Muscomorpha</v>
      </c>
      <c r="O128" s="109" t="str">
        <f>+Monitoring!AC128</f>
        <v>Muscoidea</v>
      </c>
      <c r="P128" s="109" t="str">
        <f>+Monitoring!AD128</f>
        <v>Fanniidae</v>
      </c>
      <c r="Q128" s="109">
        <f>+Monitoring!AE128</f>
        <v>0</v>
      </c>
      <c r="R128" s="109" t="str">
        <f>+Monitoring!AF128</f>
        <v>Fannia</v>
      </c>
      <c r="S128" s="109" t="str">
        <f>+Monitoring!AG128</f>
        <v>#N/C</v>
      </c>
    </row>
    <row r="129" spans="1:19" x14ac:dyDescent="0.25">
      <c r="A129" s="109">
        <f t="shared" si="9"/>
        <v>128</v>
      </c>
      <c r="B129" s="109" t="str">
        <f t="shared" si="5"/>
        <v>FAIRD</v>
      </c>
      <c r="C129" s="109" t="str">
        <f>SUBSTITUTE(+Monitoring!C129,"-","")</f>
        <v>FAIRD1</v>
      </c>
      <c r="D129" s="109" t="str">
        <f t="shared" si="6"/>
        <v>Site1</v>
      </c>
      <c r="E129" s="110" t="str">
        <f t="shared" si="7"/>
        <v>Maize</v>
      </c>
      <c r="F129" s="111" t="str">
        <f t="shared" si="8"/>
        <v>FAIRDxMaize</v>
      </c>
      <c r="G129" s="112">
        <f>+Monitoring!K129</f>
        <v>45165.393877314797</v>
      </c>
      <c r="H129" s="112">
        <f>+Monitoring!L129</f>
        <v>45165.393946759301</v>
      </c>
      <c r="I129" s="113">
        <f>+Monitoring!M129</f>
        <v>6.9444504333660007E-5</v>
      </c>
      <c r="J129" s="114" t="str">
        <f>+Monitoring!T129</f>
        <v>?</v>
      </c>
      <c r="K129" s="109" t="str">
        <f>+Monitoring!Y129</f>
        <v>#N/C</v>
      </c>
      <c r="L129" s="109" t="str">
        <f>+Monitoring!Z129</f>
        <v>#N/C</v>
      </c>
      <c r="M129" s="109" t="str">
        <f>+Monitoring!AA129</f>
        <v>#N/C</v>
      </c>
      <c r="N129" s="109" t="str">
        <f>+Monitoring!AB129</f>
        <v>#N/C</v>
      </c>
      <c r="O129" s="109" t="str">
        <f>+Monitoring!AC129</f>
        <v>#N/C</v>
      </c>
      <c r="P129" s="109" t="str">
        <f>+Monitoring!AD129</f>
        <v>#N/C</v>
      </c>
      <c r="Q129" s="109" t="str">
        <f>+Monitoring!AE129</f>
        <v>#N/C</v>
      </c>
      <c r="R129" s="109" t="str">
        <f>+Monitoring!AF129</f>
        <v>#N/C</v>
      </c>
      <c r="S129" s="109" t="str">
        <f>+Monitoring!AG129</f>
        <v>#N/C</v>
      </c>
    </row>
    <row r="130" spans="1:19" x14ac:dyDescent="0.25">
      <c r="A130" s="109">
        <f t="shared" si="9"/>
        <v>129</v>
      </c>
      <c r="B130" s="109" t="str">
        <f t="shared" si="5"/>
        <v>FAIRD</v>
      </c>
      <c r="C130" s="109" t="str">
        <f>SUBSTITUTE(+Monitoring!C130,"-","")</f>
        <v>FAIRD1</v>
      </c>
      <c r="D130" s="109" t="str">
        <f t="shared" si="6"/>
        <v>Site1</v>
      </c>
      <c r="E130" s="110" t="str">
        <f t="shared" si="7"/>
        <v>Maize</v>
      </c>
      <c r="F130" s="111" t="str">
        <f t="shared" si="8"/>
        <v>FAIRDxMaize</v>
      </c>
      <c r="G130" s="112">
        <f>+Monitoring!K130</f>
        <v>45165.4074652778</v>
      </c>
      <c r="H130" s="112">
        <f>+Monitoring!L130</f>
        <v>45165.407615740703</v>
      </c>
      <c r="I130" s="113">
        <f>+Monitoring!M130</f>
        <v>1.5046290354803205E-4</v>
      </c>
      <c r="J130" s="114" t="str">
        <f>+Monitoring!T130</f>
        <v>fly</v>
      </c>
      <c r="K130" s="109" t="str">
        <f>+Monitoring!Y130</f>
        <v>Insecta</v>
      </c>
      <c r="L130" s="109" t="str">
        <f>+Monitoring!Z130</f>
        <v>Diptera</v>
      </c>
      <c r="M130" s="109" t="str">
        <f>+Monitoring!AA130</f>
        <v>Brachycera</v>
      </c>
      <c r="N130" s="109" t="str">
        <f>+Monitoring!AB130</f>
        <v>#N/C</v>
      </c>
      <c r="O130" s="109" t="str">
        <f>+Monitoring!AC130</f>
        <v>#N/C</v>
      </c>
      <c r="P130" s="109" t="str">
        <f>+Monitoring!AD130</f>
        <v>#N/C</v>
      </c>
      <c r="Q130" s="109" t="str">
        <f>+Monitoring!AE130</f>
        <v>#N/C</v>
      </c>
      <c r="R130" s="109" t="str">
        <f>+Monitoring!AF130</f>
        <v>#N/C</v>
      </c>
      <c r="S130" s="109" t="str">
        <f>+Monitoring!AG130</f>
        <v>#N/C</v>
      </c>
    </row>
    <row r="131" spans="1:19" x14ac:dyDescent="0.25">
      <c r="A131" s="109">
        <f t="shared" si="9"/>
        <v>130</v>
      </c>
      <c r="B131" s="109" t="str">
        <f t="shared" ref="B131:B194" si="10">+LEFT(C131,LEN(C131)-1)</f>
        <v>FAIRD</v>
      </c>
      <c r="C131" s="109" t="str">
        <f>SUBSTITUTE(+Monitoring!C131,"-","")</f>
        <v>FAIRD1</v>
      </c>
      <c r="D131" s="109" t="str">
        <f t="shared" ref="D131:D194" si="11">CONCATENATE("Site",RIGHT(C131,1))</f>
        <v>Site1</v>
      </c>
      <c r="E131" s="110" t="str">
        <f t="shared" ref="E131:E194" si="12">IF(OR(D131="Site1",D131="Site2"),"Maize",IF(OR(D131="Site3",D131="Site4"),"Meadow","error"))</f>
        <v>Maize</v>
      </c>
      <c r="F131" s="111" t="str">
        <f t="shared" ref="F131:F194" si="13">+CONCATENATE(B131,"x",E131)</f>
        <v>FAIRDxMaize</v>
      </c>
      <c r="G131" s="112">
        <f>+Monitoring!K131</f>
        <v>45165.411469907398</v>
      </c>
      <c r="H131" s="112">
        <f>+Monitoring!L131</f>
        <v>45165.411631944502</v>
      </c>
      <c r="I131" s="113">
        <f>+Monitoring!M131</f>
        <v>1.6203710401896387E-4</v>
      </c>
      <c r="J131" s="114" t="str">
        <f>+Monitoring!T131</f>
        <v>fly</v>
      </c>
      <c r="K131" s="109" t="str">
        <f>+Monitoring!Y131</f>
        <v>Insecta</v>
      </c>
      <c r="L131" s="109" t="str">
        <f>+Monitoring!Z131</f>
        <v>Diptera</v>
      </c>
      <c r="M131" s="109" t="str">
        <f>+Monitoring!AA131</f>
        <v>Brachycera</v>
      </c>
      <c r="N131" s="109" t="str">
        <f>+Monitoring!AB131</f>
        <v>Muscomorpha</v>
      </c>
      <c r="O131" s="109" t="str">
        <f>+Monitoring!AC131</f>
        <v>Muscoidea</v>
      </c>
      <c r="P131" s="109" t="str">
        <f>+Monitoring!AD131</f>
        <v>Fanniidae</v>
      </c>
      <c r="Q131" s="109">
        <f>+Monitoring!AE131</f>
        <v>0</v>
      </c>
      <c r="R131" s="109" t="str">
        <f>+Monitoring!AF131</f>
        <v>Fannia</v>
      </c>
      <c r="S131" s="109" t="str">
        <f>+Monitoring!AG131</f>
        <v>#N/C</v>
      </c>
    </row>
    <row r="132" spans="1:19" x14ac:dyDescent="0.25">
      <c r="A132" s="109">
        <f t="shared" ref="A132:A195" si="14">+A131+1</f>
        <v>131</v>
      </c>
      <c r="B132" s="109" t="str">
        <f t="shared" si="10"/>
        <v>FAIRD</v>
      </c>
      <c r="C132" s="109" t="str">
        <f>SUBSTITUTE(+Monitoring!C132,"-","")</f>
        <v>FAIRD1</v>
      </c>
      <c r="D132" s="109" t="str">
        <f t="shared" si="11"/>
        <v>Site1</v>
      </c>
      <c r="E132" s="110" t="str">
        <f t="shared" si="12"/>
        <v>Maize</v>
      </c>
      <c r="F132" s="111" t="str">
        <f t="shared" si="13"/>
        <v>FAIRDxMaize</v>
      </c>
      <c r="G132" s="112">
        <f>+Monitoring!K132</f>
        <v>45165.411469907398</v>
      </c>
      <c r="H132" s="112">
        <f>+Monitoring!L132</f>
        <v>45165.411666666703</v>
      </c>
      <c r="I132" s="113">
        <f>+Monitoring!M132</f>
        <v>1.9675930525409058E-4</v>
      </c>
      <c r="J132" s="114" t="str">
        <f>+Monitoring!T132</f>
        <v>fly</v>
      </c>
      <c r="K132" s="109" t="str">
        <f>+Monitoring!Y132</f>
        <v>Insecta</v>
      </c>
      <c r="L132" s="109" t="str">
        <f>+Monitoring!Z132</f>
        <v>Diptera</v>
      </c>
      <c r="M132" s="109" t="str">
        <f>+Monitoring!AA132</f>
        <v>Brachycera</v>
      </c>
      <c r="N132" s="109" t="str">
        <f>+Monitoring!AB132</f>
        <v>Muscomorpha</v>
      </c>
      <c r="O132" s="109" t="str">
        <f>+Monitoring!AC132</f>
        <v>Muscoidea</v>
      </c>
      <c r="P132" s="109" t="str">
        <f>+Monitoring!AD132</f>
        <v>Fanniidae</v>
      </c>
      <c r="Q132" s="109">
        <f>+Monitoring!AE132</f>
        <v>0</v>
      </c>
      <c r="R132" s="109" t="str">
        <f>+Monitoring!AF132</f>
        <v>Fannia</v>
      </c>
      <c r="S132" s="109" t="str">
        <f>+Monitoring!AG132</f>
        <v>#N/C</v>
      </c>
    </row>
    <row r="133" spans="1:19" x14ac:dyDescent="0.25">
      <c r="A133" s="109">
        <f t="shared" si="14"/>
        <v>132</v>
      </c>
      <c r="B133" s="109" t="str">
        <f t="shared" si="10"/>
        <v>FAIRD</v>
      </c>
      <c r="C133" s="109" t="str">
        <f>SUBSTITUTE(+Monitoring!C133,"-","")</f>
        <v>FAIRD1</v>
      </c>
      <c r="D133" s="109" t="str">
        <f t="shared" si="11"/>
        <v>Site1</v>
      </c>
      <c r="E133" s="110" t="str">
        <f t="shared" si="12"/>
        <v>Maize</v>
      </c>
      <c r="F133" s="111" t="str">
        <f t="shared" si="13"/>
        <v>FAIRDxMaize</v>
      </c>
      <c r="G133" s="112">
        <f>+Monitoring!K133</f>
        <v>45165.411469907398</v>
      </c>
      <c r="H133" s="112">
        <f>+Monitoring!L133</f>
        <v>45165.411747685197</v>
      </c>
      <c r="I133" s="113">
        <f>+Monitoring!M133</f>
        <v>2.777777990559116E-4</v>
      </c>
      <c r="J133" s="114" t="str">
        <f>+Monitoring!T133</f>
        <v>?</v>
      </c>
      <c r="K133" s="109" t="str">
        <f>+Monitoring!Y133</f>
        <v>#N/C</v>
      </c>
      <c r="L133" s="109" t="str">
        <f>+Monitoring!Z133</f>
        <v>#N/C</v>
      </c>
      <c r="M133" s="109" t="str">
        <f>+Monitoring!AA133</f>
        <v>#N/C</v>
      </c>
      <c r="N133" s="109" t="str">
        <f>+Monitoring!AB133</f>
        <v>#N/C</v>
      </c>
      <c r="O133" s="109" t="str">
        <f>+Monitoring!AC133</f>
        <v>#N/C</v>
      </c>
      <c r="P133" s="109" t="str">
        <f>+Monitoring!AD133</f>
        <v>#N/C</v>
      </c>
      <c r="Q133" s="109" t="str">
        <f>+Monitoring!AE133</f>
        <v>#N/C</v>
      </c>
      <c r="R133" s="109" t="str">
        <f>+Monitoring!AF133</f>
        <v>#N/C</v>
      </c>
      <c r="S133" s="109" t="str">
        <f>+Monitoring!AG133</f>
        <v>#N/C</v>
      </c>
    </row>
    <row r="134" spans="1:19" x14ac:dyDescent="0.25">
      <c r="A134" s="109">
        <f t="shared" si="14"/>
        <v>133</v>
      </c>
      <c r="B134" s="109" t="str">
        <f t="shared" si="10"/>
        <v>FAIRD</v>
      </c>
      <c r="C134" s="109" t="str">
        <f>SUBSTITUTE(+Monitoring!C134,"-","")</f>
        <v>FAIRD1</v>
      </c>
      <c r="D134" s="109" t="str">
        <f t="shared" si="11"/>
        <v>Site1</v>
      </c>
      <c r="E134" s="110" t="str">
        <f t="shared" si="12"/>
        <v>Maize</v>
      </c>
      <c r="F134" s="111" t="str">
        <f t="shared" si="13"/>
        <v>FAIRDxMaize</v>
      </c>
      <c r="G134" s="112">
        <f>+Monitoring!K134</f>
        <v>45165.411805555603</v>
      </c>
      <c r="H134" s="112">
        <f>+Monitoring!L134</f>
        <v>45165.412268518499</v>
      </c>
      <c r="I134" s="113">
        <f>+Monitoring!M134</f>
        <v>4.6296289656311274E-4</v>
      </c>
      <c r="J134" s="114" t="str">
        <f>+Monitoring!T134</f>
        <v>fly</v>
      </c>
      <c r="K134" s="109" t="str">
        <f>+Monitoring!Y134</f>
        <v>Insecta</v>
      </c>
      <c r="L134" s="109" t="str">
        <f>+Monitoring!Z134</f>
        <v>Diptera</v>
      </c>
      <c r="M134" s="109" t="str">
        <f>+Monitoring!AA134</f>
        <v>Brachycera</v>
      </c>
      <c r="N134" s="109" t="str">
        <f>+Monitoring!AB134</f>
        <v>Muscomorpha</v>
      </c>
      <c r="O134" s="109" t="str">
        <f>+Monitoring!AC134</f>
        <v>Muscoidea</v>
      </c>
      <c r="P134" s="109" t="str">
        <f>+Monitoring!AD134</f>
        <v>Fanniidae</v>
      </c>
      <c r="Q134" s="109">
        <f>+Monitoring!AE134</f>
        <v>0</v>
      </c>
      <c r="R134" s="109" t="str">
        <f>+Monitoring!AF134</f>
        <v>Fannia</v>
      </c>
      <c r="S134" s="109" t="str">
        <f>+Monitoring!AG134</f>
        <v>#N/C</v>
      </c>
    </row>
    <row r="135" spans="1:19" x14ac:dyDescent="0.25">
      <c r="A135" s="109">
        <f t="shared" si="14"/>
        <v>134</v>
      </c>
      <c r="B135" s="109" t="str">
        <f t="shared" si="10"/>
        <v>FAIRD</v>
      </c>
      <c r="C135" s="109" t="str">
        <f>SUBSTITUTE(+Monitoring!C135,"-","")</f>
        <v>FAIRD1</v>
      </c>
      <c r="D135" s="109" t="str">
        <f t="shared" si="11"/>
        <v>Site1</v>
      </c>
      <c r="E135" s="110" t="str">
        <f t="shared" si="12"/>
        <v>Maize</v>
      </c>
      <c r="F135" s="111" t="str">
        <f t="shared" si="13"/>
        <v>FAIRDxMaize</v>
      </c>
      <c r="G135" s="112">
        <f>+Monitoring!K135</f>
        <v>45165.411886574097</v>
      </c>
      <c r="H135" s="112">
        <f>+Monitoring!L135</f>
        <v>45165.412696759297</v>
      </c>
      <c r="I135" s="113">
        <f>+Monitoring!M135</f>
        <v>8.1018519995268434E-4</v>
      </c>
      <c r="J135" s="114" t="str">
        <f>+Monitoring!T135</f>
        <v>fly</v>
      </c>
      <c r="K135" s="109" t="str">
        <f>+Monitoring!Y135</f>
        <v>Insecta</v>
      </c>
      <c r="L135" s="109" t="str">
        <f>+Monitoring!Z135</f>
        <v>Diptera</v>
      </c>
      <c r="M135" s="109" t="str">
        <f>+Monitoring!AA135</f>
        <v>Brachycera</v>
      </c>
      <c r="N135" s="109" t="str">
        <f>+Monitoring!AB135</f>
        <v>Muscomorpha</v>
      </c>
      <c r="O135" s="109" t="str">
        <f>+Monitoring!AC135</f>
        <v>Muscoidea</v>
      </c>
      <c r="P135" s="109" t="str">
        <f>+Monitoring!AD135</f>
        <v>Fanniidae</v>
      </c>
      <c r="Q135" s="109">
        <f>+Monitoring!AE135</f>
        <v>0</v>
      </c>
      <c r="R135" s="109" t="str">
        <f>+Monitoring!AF135</f>
        <v>Fannia</v>
      </c>
      <c r="S135" s="109" t="str">
        <f>+Monitoring!AG135</f>
        <v>#N/C</v>
      </c>
    </row>
    <row r="136" spans="1:19" x14ac:dyDescent="0.25">
      <c r="A136" s="109">
        <f t="shared" si="14"/>
        <v>135</v>
      </c>
      <c r="B136" s="109" t="str">
        <f t="shared" si="10"/>
        <v>FAIRD</v>
      </c>
      <c r="C136" s="109" t="str">
        <f>SUBSTITUTE(+Monitoring!C136,"-","")</f>
        <v>FAIRD1</v>
      </c>
      <c r="D136" s="109" t="str">
        <f t="shared" si="11"/>
        <v>Site1</v>
      </c>
      <c r="E136" s="110" t="str">
        <f t="shared" si="12"/>
        <v>Maize</v>
      </c>
      <c r="F136" s="111" t="str">
        <f t="shared" si="13"/>
        <v>FAIRDxMaize</v>
      </c>
      <c r="G136" s="112">
        <f>+Monitoring!K136</f>
        <v>45165.412187499998</v>
      </c>
      <c r="H136" s="112">
        <f>+Monitoring!L136</f>
        <v>45165.412256944401</v>
      </c>
      <c r="I136" s="113">
        <f>+Monitoring!M136</f>
        <v>6.9444402470253408E-5</v>
      </c>
      <c r="J136" s="114" t="str">
        <f>+Monitoring!T136</f>
        <v>fly</v>
      </c>
      <c r="K136" s="109" t="str">
        <f>+Monitoring!Y136</f>
        <v>Insecta</v>
      </c>
      <c r="L136" s="109" t="str">
        <f>+Monitoring!Z136</f>
        <v>Diptera</v>
      </c>
      <c r="M136" s="109" t="str">
        <f>+Monitoring!AA136</f>
        <v>Brachycera</v>
      </c>
      <c r="N136" s="109" t="str">
        <f>+Monitoring!AB136</f>
        <v>#N/C</v>
      </c>
      <c r="O136" s="109" t="str">
        <f>+Monitoring!AC136</f>
        <v>#N/C</v>
      </c>
      <c r="P136" s="109" t="str">
        <f>+Monitoring!AD136</f>
        <v>#N/C</v>
      </c>
      <c r="Q136" s="109" t="str">
        <f>+Monitoring!AE136</f>
        <v>#N/C</v>
      </c>
      <c r="R136" s="109" t="str">
        <f>+Monitoring!AF136</f>
        <v>#N/C</v>
      </c>
      <c r="S136" s="109" t="str">
        <f>+Monitoring!AG136</f>
        <v>#N/C</v>
      </c>
    </row>
    <row r="137" spans="1:19" x14ac:dyDescent="0.25">
      <c r="A137" s="109">
        <f t="shared" si="14"/>
        <v>136</v>
      </c>
      <c r="B137" s="109" t="str">
        <f t="shared" si="10"/>
        <v>FAIRD</v>
      </c>
      <c r="C137" s="109" t="str">
        <f>SUBSTITUTE(+Monitoring!C137,"-","")</f>
        <v>FAIRD1</v>
      </c>
      <c r="D137" s="109" t="str">
        <f t="shared" si="11"/>
        <v>Site1</v>
      </c>
      <c r="E137" s="110" t="str">
        <f t="shared" si="12"/>
        <v>Maize</v>
      </c>
      <c r="F137" s="111" t="str">
        <f t="shared" si="13"/>
        <v>FAIRDxMaize</v>
      </c>
      <c r="G137" s="112">
        <f>+Monitoring!K137</f>
        <v>45165.412453703699</v>
      </c>
      <c r="H137" s="112">
        <f>+Monitoring!L137</f>
        <v>45165.412476851903</v>
      </c>
      <c r="I137" s="113">
        <f>+Monitoring!M137</f>
        <v>2.3148204491008073E-5</v>
      </c>
      <c r="J137" s="114" t="str">
        <f>+Monitoring!T137</f>
        <v>?</v>
      </c>
      <c r="K137" s="109" t="str">
        <f>+Monitoring!Y137</f>
        <v>#N/C</v>
      </c>
      <c r="L137" s="109" t="str">
        <f>+Monitoring!Z137</f>
        <v>#N/C</v>
      </c>
      <c r="M137" s="109" t="str">
        <f>+Monitoring!AA137</f>
        <v>#N/C</v>
      </c>
      <c r="N137" s="109" t="str">
        <f>+Monitoring!AB137</f>
        <v>#N/C</v>
      </c>
      <c r="O137" s="109" t="str">
        <f>+Monitoring!AC137</f>
        <v>#N/C</v>
      </c>
      <c r="P137" s="109" t="str">
        <f>+Monitoring!AD137</f>
        <v>#N/C</v>
      </c>
      <c r="Q137" s="109" t="str">
        <f>+Monitoring!AE137</f>
        <v>#N/C</v>
      </c>
      <c r="R137" s="109" t="str">
        <f>+Monitoring!AF137</f>
        <v>#N/C</v>
      </c>
      <c r="S137" s="109" t="str">
        <f>+Monitoring!AG137</f>
        <v>#N/C</v>
      </c>
    </row>
    <row r="138" spans="1:19" x14ac:dyDescent="0.25">
      <c r="A138" s="109">
        <f t="shared" si="14"/>
        <v>137</v>
      </c>
      <c r="B138" s="109" t="str">
        <f t="shared" si="10"/>
        <v>FAIRD</v>
      </c>
      <c r="C138" s="109" t="str">
        <f>SUBSTITUTE(+Monitoring!C138,"-","")</f>
        <v>FAIRD1</v>
      </c>
      <c r="D138" s="109" t="str">
        <f t="shared" si="11"/>
        <v>Site1</v>
      </c>
      <c r="E138" s="110" t="str">
        <f t="shared" si="12"/>
        <v>Maize</v>
      </c>
      <c r="F138" s="111" t="str">
        <f t="shared" si="13"/>
        <v>FAIRDxMaize</v>
      </c>
      <c r="G138" s="112">
        <f>+Monitoring!K138</f>
        <v>45165.416145833296</v>
      </c>
      <c r="H138" s="112">
        <f>+Monitoring!L138</f>
        <v>45165.4163078704</v>
      </c>
      <c r="I138" s="113">
        <f>+Monitoring!M138</f>
        <v>1.6203710401896387E-4</v>
      </c>
      <c r="J138" s="114" t="str">
        <f>+Monitoring!T138</f>
        <v>fly</v>
      </c>
      <c r="K138" s="109" t="str">
        <f>+Monitoring!Y138</f>
        <v>Insecta</v>
      </c>
      <c r="L138" s="109" t="str">
        <f>+Monitoring!Z138</f>
        <v>Diptera</v>
      </c>
      <c r="M138" s="109" t="str">
        <f>+Monitoring!AA138</f>
        <v>Brachycera</v>
      </c>
      <c r="N138" s="109" t="str">
        <f>+Monitoring!AB138</f>
        <v>Muscomorpha</v>
      </c>
      <c r="O138" s="109" t="str">
        <f>+Monitoring!AC138</f>
        <v>Muscoidea</v>
      </c>
      <c r="P138" s="109" t="str">
        <f>+Monitoring!AD138</f>
        <v>#N/C</v>
      </c>
      <c r="Q138" s="109" t="str">
        <f>+Monitoring!AE138</f>
        <v>#N/C</v>
      </c>
      <c r="R138" s="109" t="str">
        <f>+Monitoring!AF138</f>
        <v>#N/C</v>
      </c>
      <c r="S138" s="109" t="str">
        <f>+Monitoring!AG138</f>
        <v>#N/C</v>
      </c>
    </row>
    <row r="139" spans="1:19" x14ac:dyDescent="0.25">
      <c r="A139" s="109">
        <f t="shared" si="14"/>
        <v>138</v>
      </c>
      <c r="B139" s="109" t="str">
        <f t="shared" si="10"/>
        <v>FAIRD</v>
      </c>
      <c r="C139" s="109" t="str">
        <f>SUBSTITUTE(+Monitoring!C139,"-","")</f>
        <v>FAIRD1</v>
      </c>
      <c r="D139" s="109" t="str">
        <f t="shared" si="11"/>
        <v>Site1</v>
      </c>
      <c r="E139" s="110" t="str">
        <f t="shared" si="12"/>
        <v>Maize</v>
      </c>
      <c r="F139" s="111" t="str">
        <f t="shared" si="13"/>
        <v>FAIRDxMaize</v>
      </c>
      <c r="G139" s="112">
        <f>+Monitoring!K139</f>
        <v>45165.420543981498</v>
      </c>
      <c r="H139" s="112">
        <f>+Monitoring!L139</f>
        <v>45165.420636574097</v>
      </c>
      <c r="I139" s="113">
        <f>+Monitoring!M139</f>
        <v>9.2592599685303867E-5</v>
      </c>
      <c r="J139" s="114" t="str">
        <f>+Monitoring!T139</f>
        <v>?</v>
      </c>
      <c r="K139" s="109" t="str">
        <f>+Monitoring!Y139</f>
        <v>#N/C</v>
      </c>
      <c r="L139" s="109" t="str">
        <f>+Monitoring!Z139</f>
        <v>#N/C</v>
      </c>
      <c r="M139" s="109" t="str">
        <f>+Monitoring!AA139</f>
        <v>#N/C</v>
      </c>
      <c r="N139" s="109" t="str">
        <f>+Monitoring!AB139</f>
        <v>#N/C</v>
      </c>
      <c r="O139" s="109" t="str">
        <f>+Monitoring!AC139</f>
        <v>#N/C</v>
      </c>
      <c r="P139" s="109" t="str">
        <f>+Monitoring!AD139</f>
        <v>#N/C</v>
      </c>
      <c r="Q139" s="109" t="str">
        <f>+Monitoring!AE139</f>
        <v>#N/C</v>
      </c>
      <c r="R139" s="109" t="str">
        <f>+Monitoring!AF139</f>
        <v>#N/C</v>
      </c>
      <c r="S139" s="109" t="str">
        <f>+Monitoring!AG139</f>
        <v>#N/C</v>
      </c>
    </row>
    <row r="140" spans="1:19" x14ac:dyDescent="0.25">
      <c r="A140" s="109">
        <f t="shared" si="14"/>
        <v>139</v>
      </c>
      <c r="B140" s="109" t="str">
        <f t="shared" si="10"/>
        <v>FAIRD</v>
      </c>
      <c r="C140" s="109" t="str">
        <f>SUBSTITUTE(+Monitoring!C140,"-","")</f>
        <v>FAIRD1</v>
      </c>
      <c r="D140" s="109" t="str">
        <f t="shared" si="11"/>
        <v>Site1</v>
      </c>
      <c r="E140" s="110" t="str">
        <f t="shared" si="12"/>
        <v>Maize</v>
      </c>
      <c r="F140" s="111" t="str">
        <f t="shared" si="13"/>
        <v>FAIRDxMaize</v>
      </c>
      <c r="G140" s="112">
        <f>+Monitoring!K140</f>
        <v>45165.420543981498</v>
      </c>
      <c r="H140" s="112">
        <f>+Monitoring!L140</f>
        <v>45165.432060185201</v>
      </c>
      <c r="I140" s="113">
        <f>+Monitoring!M140</f>
        <v>1.1516203703649808E-2</v>
      </c>
      <c r="J140" s="114" t="str">
        <f>+Monitoring!T140</f>
        <v>fly</v>
      </c>
      <c r="K140" s="109" t="str">
        <f>+Monitoring!Y140</f>
        <v>Insecta</v>
      </c>
      <c r="L140" s="109" t="str">
        <f>+Monitoring!Z140</f>
        <v>Diptera</v>
      </c>
      <c r="M140" s="109" t="str">
        <f>+Monitoring!AA140</f>
        <v>Brachycera</v>
      </c>
      <c r="N140" s="109" t="str">
        <f>+Monitoring!AB140</f>
        <v>Muscomorpha</v>
      </c>
      <c r="O140" s="109" t="str">
        <f>+Monitoring!AC140</f>
        <v>Muscoidea</v>
      </c>
      <c r="P140" s="109" t="str">
        <f>+Monitoring!AD140</f>
        <v>#N/C</v>
      </c>
      <c r="Q140" s="109" t="str">
        <f>+Monitoring!AE140</f>
        <v>#N/C</v>
      </c>
      <c r="R140" s="109" t="str">
        <f>+Monitoring!AF140</f>
        <v>#N/C</v>
      </c>
      <c r="S140" s="109" t="str">
        <f>+Monitoring!AG140</f>
        <v>#N/C</v>
      </c>
    </row>
    <row r="141" spans="1:19" x14ac:dyDescent="0.25">
      <c r="A141" s="109">
        <f t="shared" si="14"/>
        <v>140</v>
      </c>
      <c r="B141" s="109" t="str">
        <f t="shared" si="10"/>
        <v>FAIRD</v>
      </c>
      <c r="C141" s="109" t="str">
        <f>SUBSTITUTE(+Monitoring!C141,"-","")</f>
        <v>FAIRD1</v>
      </c>
      <c r="D141" s="109" t="str">
        <f t="shared" si="11"/>
        <v>Site1</v>
      </c>
      <c r="E141" s="110" t="str">
        <f t="shared" si="12"/>
        <v>Maize</v>
      </c>
      <c r="F141" s="111" t="str">
        <f t="shared" si="13"/>
        <v>FAIRDxMaize</v>
      </c>
      <c r="G141" s="112">
        <f>+Monitoring!K141</f>
        <v>45165.431712963</v>
      </c>
      <c r="H141" s="112">
        <f>+Monitoring!L141</f>
        <v>45165.432083333297</v>
      </c>
      <c r="I141" s="113">
        <f>+Monitoring!M141</f>
        <v>3.7037029687780887E-4</v>
      </c>
      <c r="J141" s="114" t="str">
        <f>+Monitoring!T141</f>
        <v>?</v>
      </c>
      <c r="K141" s="109" t="str">
        <f>+Monitoring!Y141</f>
        <v>Insecta</v>
      </c>
      <c r="L141" s="109" t="str">
        <f>+Monitoring!Z141</f>
        <v>Diptera</v>
      </c>
      <c r="M141" s="109" t="str">
        <f>+Monitoring!AA141</f>
        <v>Brachycera</v>
      </c>
      <c r="N141" s="109" t="str">
        <f>+Monitoring!AB141</f>
        <v>#N/C</v>
      </c>
      <c r="O141" s="109" t="str">
        <f>+Monitoring!AC141</f>
        <v>#N/C</v>
      </c>
      <c r="P141" s="109" t="str">
        <f>+Monitoring!AD141</f>
        <v>#N/C</v>
      </c>
      <c r="Q141" s="109" t="str">
        <f>+Monitoring!AE141</f>
        <v>#N/C</v>
      </c>
      <c r="R141" s="109" t="str">
        <f>+Monitoring!AF141</f>
        <v>#N/C</v>
      </c>
      <c r="S141" s="109" t="str">
        <f>+Monitoring!AG141</f>
        <v>#N/C</v>
      </c>
    </row>
    <row r="142" spans="1:19" x14ac:dyDescent="0.25">
      <c r="A142" s="109">
        <f t="shared" si="14"/>
        <v>141</v>
      </c>
      <c r="B142" s="109" t="str">
        <f t="shared" si="10"/>
        <v>FAIRD</v>
      </c>
      <c r="C142" s="109" t="str">
        <f>SUBSTITUTE(+Monitoring!C142,"-","")</f>
        <v>FAIRD1</v>
      </c>
      <c r="D142" s="109" t="str">
        <f t="shared" si="11"/>
        <v>Site1</v>
      </c>
      <c r="E142" s="110" t="str">
        <f t="shared" si="12"/>
        <v>Maize</v>
      </c>
      <c r="F142" s="111" t="str">
        <f t="shared" si="13"/>
        <v>FAIRDxMaize</v>
      </c>
      <c r="G142" s="112">
        <f>+Monitoring!K142</f>
        <v>45165.437372685199</v>
      </c>
      <c r="H142" s="112">
        <f>+Monitoring!L142</f>
        <v>45165.4375925926</v>
      </c>
      <c r="I142" s="113">
        <f>+Monitoring!M142</f>
        <v>2.1990740060573444E-4</v>
      </c>
      <c r="J142" s="114" t="str">
        <f>+Monitoring!T142</f>
        <v>fly</v>
      </c>
      <c r="K142" s="109" t="str">
        <f>+Monitoring!Y142</f>
        <v>Insecta</v>
      </c>
      <c r="L142" s="109" t="str">
        <f>+Monitoring!Z142</f>
        <v>Diptera</v>
      </c>
      <c r="M142" s="109" t="str">
        <f>+Monitoring!AA142</f>
        <v>Brachycera</v>
      </c>
      <c r="N142" s="109" t="str">
        <f>+Monitoring!AB142</f>
        <v>Muscomorpha</v>
      </c>
      <c r="O142" s="109" t="str">
        <f>+Monitoring!AC142</f>
        <v>Muscoidea</v>
      </c>
      <c r="P142" s="109" t="str">
        <f>+Monitoring!AD142</f>
        <v>Fanniidae</v>
      </c>
      <c r="Q142" s="109">
        <f>+Monitoring!AE142</f>
        <v>0</v>
      </c>
      <c r="R142" s="109" t="str">
        <f>+Monitoring!AF142</f>
        <v>Fannia</v>
      </c>
      <c r="S142" s="109" t="str">
        <f>+Monitoring!AG142</f>
        <v>#N/C</v>
      </c>
    </row>
    <row r="143" spans="1:19" x14ac:dyDescent="0.25">
      <c r="A143" s="109">
        <f t="shared" si="14"/>
        <v>142</v>
      </c>
      <c r="B143" s="109" t="str">
        <f t="shared" si="10"/>
        <v>FAIRD</v>
      </c>
      <c r="C143" s="109" t="str">
        <f>SUBSTITUTE(+Monitoring!C143,"-","")</f>
        <v>FAIRD1</v>
      </c>
      <c r="D143" s="109" t="str">
        <f t="shared" si="11"/>
        <v>Site1</v>
      </c>
      <c r="E143" s="110" t="str">
        <f t="shared" si="12"/>
        <v>Maize</v>
      </c>
      <c r="F143" s="111" t="str">
        <f t="shared" si="13"/>
        <v>FAIRDxMaize</v>
      </c>
      <c r="G143" s="112">
        <f>+Monitoring!K143</f>
        <v>45165.441180555601</v>
      </c>
      <c r="H143" s="112">
        <f>+Monitoring!L143</f>
        <v>45165.442557870403</v>
      </c>
      <c r="I143" s="113">
        <f>+Monitoring!M143</f>
        <v>1.3773148020845838E-3</v>
      </c>
      <c r="J143" s="114" t="str">
        <f>+Monitoring!T143</f>
        <v>fly</v>
      </c>
      <c r="K143" s="109" t="str">
        <f>+Monitoring!Y143</f>
        <v>Insecta</v>
      </c>
      <c r="L143" s="109" t="str">
        <f>+Monitoring!Z143</f>
        <v>Diptera</v>
      </c>
      <c r="M143" s="109" t="str">
        <f>+Monitoring!AA143</f>
        <v>Brachycera</v>
      </c>
      <c r="N143" s="109" t="str">
        <f>+Monitoring!AB143</f>
        <v>Muscomorpha</v>
      </c>
      <c r="O143" s="109" t="str">
        <f>+Monitoring!AC143</f>
        <v>Muscoidea</v>
      </c>
      <c r="P143" s="109" t="str">
        <f>+Monitoring!AD143</f>
        <v>Fanniidae</v>
      </c>
      <c r="Q143" s="109">
        <f>+Monitoring!AE143</f>
        <v>0</v>
      </c>
      <c r="R143" s="109" t="str">
        <f>+Monitoring!AF143</f>
        <v>Fannia</v>
      </c>
      <c r="S143" s="109" t="str">
        <f>+Monitoring!AG143</f>
        <v>#N/C</v>
      </c>
    </row>
    <row r="144" spans="1:19" x14ac:dyDescent="0.25">
      <c r="A144" s="109">
        <f t="shared" si="14"/>
        <v>143</v>
      </c>
      <c r="B144" s="109" t="str">
        <f t="shared" si="10"/>
        <v>FAIRD</v>
      </c>
      <c r="C144" s="109" t="str">
        <f>SUBSTITUTE(+Monitoring!C144,"-","")</f>
        <v>FAIRD1</v>
      </c>
      <c r="D144" s="109" t="str">
        <f t="shared" si="11"/>
        <v>Site1</v>
      </c>
      <c r="E144" s="110" t="str">
        <f t="shared" si="12"/>
        <v>Maize</v>
      </c>
      <c r="F144" s="111" t="str">
        <f t="shared" si="13"/>
        <v>FAIRDxMaize</v>
      </c>
      <c r="G144" s="112">
        <f>+Monitoring!K144</f>
        <v>45165.441585648201</v>
      </c>
      <c r="H144" s="112">
        <f>+Monitoring!L144</f>
        <v>45165.445590277799</v>
      </c>
      <c r="I144" s="113">
        <f>+Monitoring!M144</f>
        <v>4.0046295980573632E-3</v>
      </c>
      <c r="J144" s="114" t="str">
        <f>+Monitoring!T144</f>
        <v>fly</v>
      </c>
      <c r="K144" s="109" t="str">
        <f>+Monitoring!Y144</f>
        <v>Insecta</v>
      </c>
      <c r="L144" s="109" t="str">
        <f>+Monitoring!Z144</f>
        <v>Diptera</v>
      </c>
      <c r="M144" s="109" t="str">
        <f>+Monitoring!AA144</f>
        <v>Brachycera</v>
      </c>
      <c r="N144" s="109" t="str">
        <f>+Monitoring!AB144</f>
        <v>Muscomorpha</v>
      </c>
      <c r="O144" s="109" t="str">
        <f>+Monitoring!AC144</f>
        <v>Muscoidea</v>
      </c>
      <c r="P144" s="109" t="str">
        <f>+Monitoring!AD144</f>
        <v>Fanniidae</v>
      </c>
      <c r="Q144" s="109">
        <f>+Monitoring!AE144</f>
        <v>0</v>
      </c>
      <c r="R144" s="109" t="str">
        <f>+Monitoring!AF144</f>
        <v>Fannia</v>
      </c>
      <c r="S144" s="109" t="str">
        <f>+Monitoring!AG144</f>
        <v>#N/C</v>
      </c>
    </row>
    <row r="145" spans="1:19" x14ac:dyDescent="0.25">
      <c r="A145" s="109">
        <f t="shared" si="14"/>
        <v>144</v>
      </c>
      <c r="B145" s="109" t="str">
        <f t="shared" si="10"/>
        <v>FAIRD</v>
      </c>
      <c r="C145" s="109" t="str">
        <f>SUBSTITUTE(+Monitoring!C145,"-","")</f>
        <v>FAIRD1</v>
      </c>
      <c r="D145" s="109" t="str">
        <f t="shared" si="11"/>
        <v>Site1</v>
      </c>
      <c r="E145" s="110" t="str">
        <f t="shared" si="12"/>
        <v>Maize</v>
      </c>
      <c r="F145" s="111" t="str">
        <f t="shared" si="13"/>
        <v>FAIRDxMaize</v>
      </c>
      <c r="G145" s="112">
        <f>+Monitoring!K145</f>
        <v>45165.446643518502</v>
      </c>
      <c r="H145" s="112">
        <f>+Monitoring!L145</f>
        <v>45165.446909722203</v>
      </c>
      <c r="I145" s="113">
        <f>+Monitoring!M145</f>
        <v>2.6620370044838637E-4</v>
      </c>
      <c r="J145" s="114" t="str">
        <f>+Monitoring!T145</f>
        <v>fly</v>
      </c>
      <c r="K145" s="109" t="str">
        <f>+Monitoring!Y145</f>
        <v>Insecta</v>
      </c>
      <c r="L145" s="109" t="str">
        <f>+Monitoring!Z145</f>
        <v>Diptera</v>
      </c>
      <c r="M145" s="109" t="str">
        <f>+Monitoring!AA145</f>
        <v>Brachycera</v>
      </c>
      <c r="N145" s="109" t="str">
        <f>+Monitoring!AB145</f>
        <v>Muscomorpha</v>
      </c>
      <c r="O145" s="109" t="str">
        <f>+Monitoring!AC145</f>
        <v>Muscoidea</v>
      </c>
      <c r="P145" s="109" t="str">
        <f>+Monitoring!AD145</f>
        <v>Fanniidae</v>
      </c>
      <c r="Q145" s="109">
        <f>+Monitoring!AE145</f>
        <v>0</v>
      </c>
      <c r="R145" s="109" t="str">
        <f>+Monitoring!AF145</f>
        <v>Fannia</v>
      </c>
      <c r="S145" s="109" t="str">
        <f>+Monitoring!AG145</f>
        <v>#N/C</v>
      </c>
    </row>
    <row r="146" spans="1:19" x14ac:dyDescent="0.25">
      <c r="A146" s="109">
        <f t="shared" si="14"/>
        <v>145</v>
      </c>
      <c r="B146" s="109" t="str">
        <f t="shared" si="10"/>
        <v>FAIRD</v>
      </c>
      <c r="C146" s="109" t="str">
        <f>SUBSTITUTE(+Monitoring!C146,"-","")</f>
        <v>FAIRD1</v>
      </c>
      <c r="D146" s="109" t="str">
        <f t="shared" si="11"/>
        <v>Site1</v>
      </c>
      <c r="E146" s="110" t="str">
        <f t="shared" si="12"/>
        <v>Maize</v>
      </c>
      <c r="F146" s="111" t="str">
        <f t="shared" si="13"/>
        <v>FAIRDxMaize</v>
      </c>
      <c r="G146" s="112">
        <f>+Monitoring!K146</f>
        <v>45165.4633680556</v>
      </c>
      <c r="H146" s="112">
        <f>+Monitoring!L146</f>
        <v>45165.465162036999</v>
      </c>
      <c r="I146" s="113">
        <f>+Monitoring!M146</f>
        <v>1.7939813988050446E-3</v>
      </c>
      <c r="J146" s="114" t="str">
        <f>+Monitoring!T146</f>
        <v>fly</v>
      </c>
      <c r="K146" s="109" t="str">
        <f>+Monitoring!Y146</f>
        <v>Insecta</v>
      </c>
      <c r="L146" s="109" t="str">
        <f>+Monitoring!Z146</f>
        <v>Diptera</v>
      </c>
      <c r="M146" s="109" t="str">
        <f>+Monitoring!AA146</f>
        <v>Brachycera</v>
      </c>
      <c r="N146" s="109" t="str">
        <f>+Monitoring!AB146</f>
        <v>Muscomorpha</v>
      </c>
      <c r="O146" s="109" t="str">
        <f>+Monitoring!AC146</f>
        <v>Muscoidea</v>
      </c>
      <c r="P146" s="109" t="str">
        <f>+Monitoring!AD146</f>
        <v>#N/C</v>
      </c>
      <c r="Q146" s="109" t="str">
        <f>+Monitoring!AE146</f>
        <v>#N/C</v>
      </c>
      <c r="R146" s="109" t="str">
        <f>+Monitoring!AF146</f>
        <v>#N/C</v>
      </c>
      <c r="S146" s="109" t="str">
        <f>+Monitoring!AG146</f>
        <v>#N/C</v>
      </c>
    </row>
    <row r="147" spans="1:19" x14ac:dyDescent="0.25">
      <c r="A147" s="109">
        <f t="shared" si="14"/>
        <v>146</v>
      </c>
      <c r="B147" s="109" t="str">
        <f t="shared" si="10"/>
        <v>FAIRD</v>
      </c>
      <c r="C147" s="109" t="str">
        <f>SUBSTITUTE(+Monitoring!C147,"-","")</f>
        <v>FAIRD1</v>
      </c>
      <c r="D147" s="109" t="str">
        <f t="shared" si="11"/>
        <v>Site1</v>
      </c>
      <c r="E147" s="110" t="str">
        <f t="shared" si="12"/>
        <v>Maize</v>
      </c>
      <c r="F147" s="111" t="str">
        <f t="shared" si="13"/>
        <v>FAIRDxMaize</v>
      </c>
      <c r="G147" s="112">
        <f>+Monitoring!K147</f>
        <v>45165.4633680556</v>
      </c>
      <c r="H147" s="112">
        <f>+Monitoring!L147</f>
        <v>45165.464583333298</v>
      </c>
      <c r="I147" s="113">
        <f>+Monitoring!M147</f>
        <v>1.2152776980656199E-3</v>
      </c>
      <c r="J147" s="114" t="str">
        <f>+Monitoring!T147</f>
        <v>fly</v>
      </c>
      <c r="K147" s="109" t="str">
        <f>+Monitoring!Y147</f>
        <v>Insecta</v>
      </c>
      <c r="L147" s="109" t="str">
        <f>+Monitoring!Z147</f>
        <v>Diptera</v>
      </c>
      <c r="M147" s="109" t="str">
        <f>+Monitoring!AA147</f>
        <v>Brachycera</v>
      </c>
      <c r="N147" s="109" t="str">
        <f>+Monitoring!AB147</f>
        <v>Muscomorpha</v>
      </c>
      <c r="O147" s="109" t="str">
        <f>+Monitoring!AC147</f>
        <v>Muscoidea</v>
      </c>
      <c r="P147" s="109" t="str">
        <f>+Monitoring!AD147</f>
        <v>#N/C</v>
      </c>
      <c r="Q147" s="109" t="str">
        <f>+Monitoring!AE147</f>
        <v>#N/C</v>
      </c>
      <c r="R147" s="109" t="str">
        <f>+Monitoring!AF147</f>
        <v>#N/C</v>
      </c>
      <c r="S147" s="109" t="str">
        <f>+Monitoring!AG147</f>
        <v>#N/C</v>
      </c>
    </row>
    <row r="148" spans="1:19" x14ac:dyDescent="0.25">
      <c r="A148" s="109">
        <f t="shared" si="14"/>
        <v>147</v>
      </c>
      <c r="B148" s="109" t="str">
        <f t="shared" si="10"/>
        <v>FAIRD</v>
      </c>
      <c r="C148" s="109" t="str">
        <f>SUBSTITUTE(+Monitoring!C148,"-","")</f>
        <v>FAIRD1</v>
      </c>
      <c r="D148" s="109" t="str">
        <f t="shared" si="11"/>
        <v>Site1</v>
      </c>
      <c r="E148" s="110" t="str">
        <f t="shared" si="12"/>
        <v>Maize</v>
      </c>
      <c r="F148" s="111" t="str">
        <f t="shared" si="13"/>
        <v>FAIRDxMaize</v>
      </c>
      <c r="G148" s="112">
        <f>+Monitoring!K148</f>
        <v>45165.464895833298</v>
      </c>
      <c r="H148" s="112">
        <f>+Monitoring!L148</f>
        <v>45165.465138888903</v>
      </c>
      <c r="I148" s="113">
        <f>+Monitoring!M148</f>
        <v>2.4305560509674251E-4</v>
      </c>
      <c r="J148" s="114" t="str">
        <f>+Monitoring!T148</f>
        <v>fly</v>
      </c>
      <c r="K148" s="109" t="str">
        <f>+Monitoring!Y148</f>
        <v>Insecta</v>
      </c>
      <c r="L148" s="109" t="str">
        <f>+Monitoring!Z148</f>
        <v>Diptera</v>
      </c>
      <c r="M148" s="109" t="str">
        <f>+Monitoring!AA148</f>
        <v>Brachycera</v>
      </c>
      <c r="N148" s="109" t="str">
        <f>+Monitoring!AB148</f>
        <v>Muscomorpha</v>
      </c>
      <c r="O148" s="109" t="str">
        <f>+Monitoring!AC148</f>
        <v>Muscoidea</v>
      </c>
      <c r="P148" s="109" t="str">
        <f>+Monitoring!AD148</f>
        <v>#N/C</v>
      </c>
      <c r="Q148" s="109" t="str">
        <f>+Monitoring!AE148</f>
        <v>#N/C</v>
      </c>
      <c r="R148" s="109" t="str">
        <f>+Monitoring!AF148</f>
        <v>#N/C</v>
      </c>
      <c r="S148" s="109" t="str">
        <f>+Monitoring!AG148</f>
        <v>#N/C</v>
      </c>
    </row>
    <row r="149" spans="1:19" x14ac:dyDescent="0.25">
      <c r="A149" s="109">
        <f t="shared" si="14"/>
        <v>148</v>
      </c>
      <c r="B149" s="109" t="str">
        <f t="shared" si="10"/>
        <v>FAIRD</v>
      </c>
      <c r="C149" s="109" t="str">
        <f>SUBSTITUTE(+Monitoring!C149,"-","")</f>
        <v>FAIRD1</v>
      </c>
      <c r="D149" s="109" t="str">
        <f t="shared" si="11"/>
        <v>Site1</v>
      </c>
      <c r="E149" s="110" t="str">
        <f t="shared" si="12"/>
        <v>Maize</v>
      </c>
      <c r="F149" s="111" t="str">
        <f t="shared" si="13"/>
        <v>FAIRDxMaize</v>
      </c>
      <c r="G149" s="112">
        <f>+Monitoring!K149</f>
        <v>45165.472997685203</v>
      </c>
      <c r="H149" s="112">
        <f>+Monitoring!L149</f>
        <v>45165.473379629599</v>
      </c>
      <c r="I149" s="113">
        <f>+Monitoring!M149</f>
        <v>3.819443954853341E-4</v>
      </c>
      <c r="J149" s="114" t="str">
        <f>+Monitoring!T149</f>
        <v>fly</v>
      </c>
      <c r="K149" s="109" t="str">
        <f>+Monitoring!Y149</f>
        <v>Insecta</v>
      </c>
      <c r="L149" s="109" t="str">
        <f>+Monitoring!Z149</f>
        <v>Diptera</v>
      </c>
      <c r="M149" s="109" t="str">
        <f>+Monitoring!AA149</f>
        <v>Brachycera</v>
      </c>
      <c r="N149" s="109" t="str">
        <f>+Monitoring!AB149</f>
        <v>Muscomorpha</v>
      </c>
      <c r="O149" s="109" t="str">
        <f>+Monitoring!AC149</f>
        <v>Muscoidea</v>
      </c>
      <c r="P149" s="109" t="str">
        <f>+Monitoring!AD149</f>
        <v>#N/C</v>
      </c>
      <c r="Q149" s="109" t="str">
        <f>+Monitoring!AE149</f>
        <v>#N/C</v>
      </c>
      <c r="R149" s="109" t="str">
        <f>+Monitoring!AF149</f>
        <v>#N/C</v>
      </c>
      <c r="S149" s="109" t="str">
        <f>+Monitoring!AG149</f>
        <v>#N/C</v>
      </c>
    </row>
    <row r="150" spans="1:19" x14ac:dyDescent="0.25">
      <c r="A150" s="109">
        <f t="shared" si="14"/>
        <v>149</v>
      </c>
      <c r="B150" s="109" t="str">
        <f t="shared" si="10"/>
        <v>FAIRD</v>
      </c>
      <c r="C150" s="109" t="str">
        <f>SUBSTITUTE(+Monitoring!C150,"-","")</f>
        <v>FAIRD1</v>
      </c>
      <c r="D150" s="109" t="str">
        <f t="shared" si="11"/>
        <v>Site1</v>
      </c>
      <c r="E150" s="110" t="str">
        <f t="shared" si="12"/>
        <v>Maize</v>
      </c>
      <c r="F150" s="111" t="str">
        <f t="shared" si="13"/>
        <v>FAIRDxMaize</v>
      </c>
      <c r="G150" s="112">
        <f>+Monitoring!K150</f>
        <v>45165.482569444401</v>
      </c>
      <c r="H150" s="112">
        <f>+Monitoring!L150</f>
        <v>45165.482685185198</v>
      </c>
      <c r="I150" s="113">
        <f>+Monitoring!M150</f>
        <v>1.1574079690035433E-4</v>
      </c>
      <c r="J150" s="114" t="str">
        <f>+Monitoring!T150</f>
        <v>fly</v>
      </c>
      <c r="K150" s="109" t="str">
        <f>+Monitoring!Y150</f>
        <v>Insecta</v>
      </c>
      <c r="L150" s="109" t="str">
        <f>+Monitoring!Z150</f>
        <v>Diptera</v>
      </c>
      <c r="M150" s="109" t="str">
        <f>+Monitoring!AA150</f>
        <v>Brachycera</v>
      </c>
      <c r="N150" s="109" t="str">
        <f>+Monitoring!AB150</f>
        <v>Muscomorpha</v>
      </c>
      <c r="O150" s="109" t="str">
        <f>+Monitoring!AC150</f>
        <v>Muscoidea</v>
      </c>
      <c r="P150" s="109" t="str">
        <f>+Monitoring!AD150</f>
        <v>Fanniidae</v>
      </c>
      <c r="Q150" s="109">
        <f>+Monitoring!AE150</f>
        <v>0</v>
      </c>
      <c r="R150" s="109" t="str">
        <f>+Monitoring!AF150</f>
        <v>Fannia</v>
      </c>
      <c r="S150" s="109" t="str">
        <f>+Monitoring!AG150</f>
        <v>#N/C</v>
      </c>
    </row>
    <row r="151" spans="1:19" x14ac:dyDescent="0.25">
      <c r="A151" s="109">
        <f t="shared" si="14"/>
        <v>150</v>
      </c>
      <c r="B151" s="109" t="str">
        <f t="shared" si="10"/>
        <v>FAIRD</v>
      </c>
      <c r="C151" s="109" t="str">
        <f>SUBSTITUTE(+Monitoring!C151,"-","")</f>
        <v>FAIRD1</v>
      </c>
      <c r="D151" s="109" t="str">
        <f t="shared" si="11"/>
        <v>Site1</v>
      </c>
      <c r="E151" s="110" t="str">
        <f t="shared" si="12"/>
        <v>Maize</v>
      </c>
      <c r="F151" s="111" t="str">
        <f t="shared" si="13"/>
        <v>FAIRDxMaize</v>
      </c>
      <c r="G151" s="112">
        <f>+Monitoring!K151</f>
        <v>45165.482569444401</v>
      </c>
      <c r="H151" s="112">
        <f>+Monitoring!L151</f>
        <v>45165.484675925902</v>
      </c>
      <c r="I151" s="113">
        <f>+Monitoring!M151</f>
        <v>2.1064815009594895E-3</v>
      </c>
      <c r="J151" s="114" t="str">
        <f>+Monitoring!T151</f>
        <v>?</v>
      </c>
      <c r="K151" s="109" t="str">
        <f>+Monitoring!Y151</f>
        <v>Insecta</v>
      </c>
      <c r="L151" s="109" t="str">
        <f>+Monitoring!Z151</f>
        <v>Diptera</v>
      </c>
      <c r="M151" s="109" t="str">
        <f>+Monitoring!AA151</f>
        <v>Brachycera</v>
      </c>
      <c r="N151" s="109" t="str">
        <f>+Monitoring!AB151</f>
        <v>#N/C</v>
      </c>
      <c r="O151" s="109" t="str">
        <f>+Monitoring!AC151</f>
        <v>#N/C</v>
      </c>
      <c r="P151" s="109" t="str">
        <f>+Monitoring!AD151</f>
        <v>#N/C</v>
      </c>
      <c r="Q151" s="109" t="str">
        <f>+Monitoring!AE151</f>
        <v>#N/C</v>
      </c>
      <c r="R151" s="109" t="str">
        <f>+Monitoring!AF151</f>
        <v>#N/C</v>
      </c>
      <c r="S151" s="109" t="str">
        <f>+Monitoring!AG151</f>
        <v>#N/C</v>
      </c>
    </row>
    <row r="152" spans="1:19" x14ac:dyDescent="0.25">
      <c r="A152" s="109">
        <f t="shared" si="14"/>
        <v>151</v>
      </c>
      <c r="B152" s="109" t="str">
        <f t="shared" si="10"/>
        <v>FAIRD</v>
      </c>
      <c r="C152" s="109" t="str">
        <f>SUBSTITUTE(+Monitoring!C152,"-","")</f>
        <v>FAIRD1</v>
      </c>
      <c r="D152" s="109" t="str">
        <f t="shared" si="11"/>
        <v>Site1</v>
      </c>
      <c r="E152" s="110" t="str">
        <f t="shared" si="12"/>
        <v>Maize</v>
      </c>
      <c r="F152" s="111" t="str">
        <f t="shared" si="13"/>
        <v>FAIRDxMaize</v>
      </c>
      <c r="G152" s="112">
        <f>+Monitoring!K152</f>
        <v>45165.482569444401</v>
      </c>
      <c r="H152" s="112">
        <f>+Monitoring!L152</f>
        <v>45165.482962962997</v>
      </c>
      <c r="I152" s="113">
        <f>+Monitoring!M152</f>
        <v>3.9351859595626593E-4</v>
      </c>
      <c r="J152" s="114" t="str">
        <f>+Monitoring!T152</f>
        <v>fly</v>
      </c>
      <c r="K152" s="109" t="str">
        <f>+Monitoring!Y152</f>
        <v>Insecta</v>
      </c>
      <c r="L152" s="109" t="str">
        <f>+Monitoring!Z152</f>
        <v>Diptera</v>
      </c>
      <c r="M152" s="109" t="str">
        <f>+Monitoring!AA152</f>
        <v>Brachycera</v>
      </c>
      <c r="N152" s="109" t="str">
        <f>+Monitoring!AB152</f>
        <v>Muscomorpha</v>
      </c>
      <c r="O152" s="109" t="str">
        <f>+Monitoring!AC152</f>
        <v>Muscoidea</v>
      </c>
      <c r="P152" s="109" t="str">
        <f>+Monitoring!AD152</f>
        <v>Fanniidae</v>
      </c>
      <c r="Q152" s="109">
        <f>+Monitoring!AE152</f>
        <v>0</v>
      </c>
      <c r="R152" s="109" t="str">
        <f>+Monitoring!AF152</f>
        <v>Fannia</v>
      </c>
      <c r="S152" s="109" t="str">
        <f>+Monitoring!AG152</f>
        <v>#N/C</v>
      </c>
    </row>
    <row r="153" spans="1:19" x14ac:dyDescent="0.25">
      <c r="A153" s="109">
        <f t="shared" si="14"/>
        <v>152</v>
      </c>
      <c r="B153" s="109" t="str">
        <f t="shared" si="10"/>
        <v>FAIRD</v>
      </c>
      <c r="C153" s="109" t="str">
        <f>SUBSTITUTE(+Monitoring!C153,"-","")</f>
        <v>FAIRD1</v>
      </c>
      <c r="D153" s="109" t="str">
        <f t="shared" si="11"/>
        <v>Site1</v>
      </c>
      <c r="E153" s="110" t="str">
        <f t="shared" si="12"/>
        <v>Maize</v>
      </c>
      <c r="F153" s="111" t="str">
        <f t="shared" si="13"/>
        <v>FAIRDxMaize</v>
      </c>
      <c r="G153" s="112">
        <f>+Monitoring!K153</f>
        <v>45165.483449074098</v>
      </c>
      <c r="H153" s="112">
        <f>+Monitoring!L153</f>
        <v>45165.483576388899</v>
      </c>
      <c r="I153" s="113">
        <f>+Monitoring!M153</f>
        <v>1.2731480092043057E-4</v>
      </c>
      <c r="J153" s="114" t="str">
        <f>+Monitoring!T153</f>
        <v>fly</v>
      </c>
      <c r="K153" s="109" t="str">
        <f>+Monitoring!Y153</f>
        <v>Insecta</v>
      </c>
      <c r="L153" s="109" t="str">
        <f>+Monitoring!Z153</f>
        <v>Diptera</v>
      </c>
      <c r="M153" s="109" t="str">
        <f>+Monitoring!AA153</f>
        <v>Brachycera</v>
      </c>
      <c r="N153" s="109" t="str">
        <f>+Monitoring!AB153</f>
        <v>Muscomorpha</v>
      </c>
      <c r="O153" s="109" t="str">
        <f>+Monitoring!AC153</f>
        <v>Muscoidea</v>
      </c>
      <c r="P153" s="109" t="str">
        <f>+Monitoring!AD153</f>
        <v>Fanniidae</v>
      </c>
      <c r="Q153" s="109">
        <f>+Monitoring!AE153</f>
        <v>0</v>
      </c>
      <c r="R153" s="109" t="str">
        <f>+Monitoring!AF153</f>
        <v>Fannia</v>
      </c>
      <c r="S153" s="109" t="str">
        <f>+Monitoring!AG153</f>
        <v>#N/C</v>
      </c>
    </row>
    <row r="154" spans="1:19" x14ac:dyDescent="0.25">
      <c r="A154" s="109">
        <f t="shared" si="14"/>
        <v>153</v>
      </c>
      <c r="B154" s="109" t="str">
        <f t="shared" si="10"/>
        <v>FAIRD</v>
      </c>
      <c r="C154" s="109" t="str">
        <f>SUBSTITUTE(+Monitoring!C154,"-","")</f>
        <v>FAIRD1</v>
      </c>
      <c r="D154" s="109" t="str">
        <f t="shared" si="11"/>
        <v>Site1</v>
      </c>
      <c r="E154" s="110" t="str">
        <f t="shared" si="12"/>
        <v>Maize</v>
      </c>
      <c r="F154" s="111" t="str">
        <f t="shared" si="13"/>
        <v>FAIRDxMaize</v>
      </c>
      <c r="G154" s="112">
        <f>+Monitoring!K154</f>
        <v>45165.483449074098</v>
      </c>
      <c r="H154" s="112">
        <f>+Monitoring!L154</f>
        <v>45165.4836574074</v>
      </c>
      <c r="I154" s="113">
        <f>+Monitoring!M154</f>
        <v>2.0833330199820921E-4</v>
      </c>
      <c r="J154" s="114" t="str">
        <f>+Monitoring!T154</f>
        <v>fly</v>
      </c>
      <c r="K154" s="109" t="str">
        <f>+Monitoring!Y154</f>
        <v>Insecta</v>
      </c>
      <c r="L154" s="109" t="str">
        <f>+Monitoring!Z154</f>
        <v>Diptera</v>
      </c>
      <c r="M154" s="109" t="str">
        <f>+Monitoring!AA154</f>
        <v>Brachycera</v>
      </c>
      <c r="N154" s="109" t="str">
        <f>+Monitoring!AB154</f>
        <v>Muscomorpha</v>
      </c>
      <c r="O154" s="109" t="str">
        <f>+Monitoring!AC154</f>
        <v>Muscoidea</v>
      </c>
      <c r="P154" s="109" t="str">
        <f>+Monitoring!AD154</f>
        <v>#N/C</v>
      </c>
      <c r="Q154" s="109" t="str">
        <f>+Monitoring!AE154</f>
        <v>#N/C</v>
      </c>
      <c r="R154" s="109" t="str">
        <f>+Monitoring!AF154</f>
        <v>#N/C</v>
      </c>
      <c r="S154" s="109" t="str">
        <f>+Monitoring!AG154</f>
        <v>#N/C</v>
      </c>
    </row>
    <row r="155" spans="1:19" x14ac:dyDescent="0.25">
      <c r="A155" s="109">
        <f t="shared" si="14"/>
        <v>154</v>
      </c>
      <c r="B155" s="109" t="str">
        <f t="shared" si="10"/>
        <v>FAIRD</v>
      </c>
      <c r="C155" s="109" t="str">
        <f>SUBSTITUTE(+Monitoring!C155,"-","")</f>
        <v>FAIRD1</v>
      </c>
      <c r="D155" s="109" t="str">
        <f t="shared" si="11"/>
        <v>Site1</v>
      </c>
      <c r="E155" s="110" t="str">
        <f t="shared" si="12"/>
        <v>Maize</v>
      </c>
      <c r="F155" s="111" t="str">
        <f t="shared" si="13"/>
        <v>FAIRDxMaize</v>
      </c>
      <c r="G155" s="112">
        <f>+Monitoring!K155</f>
        <v>45165.484548611101</v>
      </c>
      <c r="H155" s="112">
        <f>+Monitoring!L155</f>
        <v>45165.484675925902</v>
      </c>
      <c r="I155" s="113">
        <f>+Monitoring!M155</f>
        <v>1.2731480092043057E-4</v>
      </c>
      <c r="J155" s="114" t="str">
        <f>+Monitoring!T155</f>
        <v>fly</v>
      </c>
      <c r="K155" s="109" t="str">
        <f>+Monitoring!Y155</f>
        <v>Insecta</v>
      </c>
      <c r="L155" s="109" t="str">
        <f>+Monitoring!Z155</f>
        <v>Diptera</v>
      </c>
      <c r="M155" s="109" t="str">
        <f>+Monitoring!AA155</f>
        <v>Brachycera</v>
      </c>
      <c r="N155" s="109" t="str">
        <f>+Monitoring!AB155</f>
        <v>Muscomorpha</v>
      </c>
      <c r="O155" s="109" t="str">
        <f>+Monitoring!AC155</f>
        <v>Muscoidea</v>
      </c>
      <c r="P155" s="109" t="str">
        <f>+Monitoring!AD155</f>
        <v>Fanniidae</v>
      </c>
      <c r="Q155" s="109">
        <f>+Monitoring!AE155</f>
        <v>0</v>
      </c>
      <c r="R155" s="109" t="str">
        <f>+Monitoring!AF155</f>
        <v>Fannia</v>
      </c>
      <c r="S155" s="109" t="str">
        <f>+Monitoring!AG155</f>
        <v>#N/C</v>
      </c>
    </row>
    <row r="156" spans="1:19" x14ac:dyDescent="0.25">
      <c r="A156" s="109">
        <f t="shared" si="14"/>
        <v>155</v>
      </c>
      <c r="B156" s="109" t="str">
        <f t="shared" si="10"/>
        <v>FAIRD</v>
      </c>
      <c r="C156" s="109" t="str">
        <f>SUBSTITUTE(+Monitoring!C156,"-","")</f>
        <v>FAIRD1</v>
      </c>
      <c r="D156" s="109" t="str">
        <f t="shared" si="11"/>
        <v>Site1</v>
      </c>
      <c r="E156" s="110" t="str">
        <f t="shared" si="12"/>
        <v>Maize</v>
      </c>
      <c r="F156" s="111" t="str">
        <f t="shared" si="13"/>
        <v>FAIRDxMaize</v>
      </c>
      <c r="G156" s="112">
        <f>+Monitoring!K156</f>
        <v>45165.4851388889</v>
      </c>
      <c r="H156" s="112">
        <f>+Monitoring!L156</f>
        <v>45165.485254629602</v>
      </c>
      <c r="I156" s="113">
        <f>+Monitoring!M156</f>
        <v>1.1574070231290534E-4</v>
      </c>
      <c r="J156" s="114" t="str">
        <f>+Monitoring!T156</f>
        <v>fly</v>
      </c>
      <c r="K156" s="109" t="str">
        <f>+Monitoring!Y156</f>
        <v>Insecta</v>
      </c>
      <c r="L156" s="109" t="str">
        <f>+Monitoring!Z156</f>
        <v>Diptera</v>
      </c>
      <c r="M156" s="109" t="str">
        <f>+Monitoring!AA156</f>
        <v>Brachycera</v>
      </c>
      <c r="N156" s="109" t="str">
        <f>+Monitoring!AB156</f>
        <v>Muscomorpha</v>
      </c>
      <c r="O156" s="109" t="str">
        <f>+Monitoring!AC156</f>
        <v>Muscoidea</v>
      </c>
      <c r="P156" s="109" t="str">
        <f>+Monitoring!AD156</f>
        <v>Fanniidae</v>
      </c>
      <c r="Q156" s="109">
        <f>+Monitoring!AE156</f>
        <v>0</v>
      </c>
      <c r="R156" s="109" t="str">
        <f>+Monitoring!AF156</f>
        <v>Fannia</v>
      </c>
      <c r="S156" s="109" t="str">
        <f>+Monitoring!AG156</f>
        <v>#N/C</v>
      </c>
    </row>
    <row r="157" spans="1:19" x14ac:dyDescent="0.25">
      <c r="A157" s="109">
        <f t="shared" si="14"/>
        <v>156</v>
      </c>
      <c r="B157" s="109" t="str">
        <f t="shared" si="10"/>
        <v>FAIRD</v>
      </c>
      <c r="C157" s="109" t="str">
        <f>SUBSTITUTE(+Monitoring!C157,"-","")</f>
        <v>FAIRD1</v>
      </c>
      <c r="D157" s="109" t="str">
        <f t="shared" si="11"/>
        <v>Site1</v>
      </c>
      <c r="E157" s="110" t="str">
        <f t="shared" si="12"/>
        <v>Maize</v>
      </c>
      <c r="F157" s="111" t="str">
        <f t="shared" si="13"/>
        <v>FAIRDxMaize</v>
      </c>
      <c r="G157" s="112">
        <f>+Monitoring!K157</f>
        <v>45165.4851388889</v>
      </c>
      <c r="H157" s="112">
        <f>+Monitoring!L157</f>
        <v>45165.485648148198</v>
      </c>
      <c r="I157" s="113">
        <f>+Monitoring!M157</f>
        <v>5.0925929826917127E-4</v>
      </c>
      <c r="J157" s="114" t="str">
        <f>+Monitoring!T157</f>
        <v>fly</v>
      </c>
      <c r="K157" s="109" t="str">
        <f>+Monitoring!Y157</f>
        <v>Insecta</v>
      </c>
      <c r="L157" s="109" t="str">
        <f>+Monitoring!Z157</f>
        <v>Diptera</v>
      </c>
      <c r="M157" s="109" t="str">
        <f>+Monitoring!AA157</f>
        <v>Brachycera</v>
      </c>
      <c r="N157" s="109" t="str">
        <f>+Monitoring!AB157</f>
        <v>Muscomorpha</v>
      </c>
      <c r="O157" s="109" t="str">
        <f>+Monitoring!AC157</f>
        <v>Muscoidea</v>
      </c>
      <c r="P157" s="109" t="str">
        <f>+Monitoring!AD157</f>
        <v>Fanniidae</v>
      </c>
      <c r="Q157" s="109">
        <f>+Monitoring!AE157</f>
        <v>0</v>
      </c>
      <c r="R157" s="109" t="str">
        <f>+Monitoring!AF157</f>
        <v>Fannia</v>
      </c>
      <c r="S157" s="109" t="str">
        <f>+Monitoring!AG157</f>
        <v>#N/C</v>
      </c>
    </row>
    <row r="158" spans="1:19" x14ac:dyDescent="0.25">
      <c r="A158" s="109">
        <f t="shared" si="14"/>
        <v>157</v>
      </c>
      <c r="B158" s="109" t="str">
        <f t="shared" si="10"/>
        <v>FAIRD</v>
      </c>
      <c r="C158" s="109" t="str">
        <f>SUBSTITUTE(+Monitoring!C158,"-","")</f>
        <v>FAIRD1</v>
      </c>
      <c r="D158" s="109" t="str">
        <f t="shared" si="11"/>
        <v>Site1</v>
      </c>
      <c r="E158" s="110" t="str">
        <f t="shared" si="12"/>
        <v>Maize</v>
      </c>
      <c r="F158" s="111" t="str">
        <f t="shared" si="13"/>
        <v>FAIRDxMaize</v>
      </c>
      <c r="G158" s="112">
        <f>+Monitoring!K158</f>
        <v>45165.485833333303</v>
      </c>
      <c r="H158" s="112">
        <f>+Monitoring!L158</f>
        <v>45165.486226851899</v>
      </c>
      <c r="I158" s="113">
        <f>+Monitoring!M158</f>
        <v>3.9351859595626593E-4</v>
      </c>
      <c r="J158" s="114" t="str">
        <f>+Monitoring!T158</f>
        <v>fly</v>
      </c>
      <c r="K158" s="109" t="str">
        <f>+Monitoring!Y158</f>
        <v>Insecta</v>
      </c>
      <c r="L158" s="109" t="str">
        <f>+Monitoring!Z158</f>
        <v>Diptera</v>
      </c>
      <c r="M158" s="109" t="str">
        <f>+Monitoring!AA158</f>
        <v>Brachycera</v>
      </c>
      <c r="N158" s="109" t="str">
        <f>+Monitoring!AB158</f>
        <v>Muscomorpha</v>
      </c>
      <c r="O158" s="109" t="str">
        <f>+Monitoring!AC158</f>
        <v>Muscoidea</v>
      </c>
      <c r="P158" s="109" t="str">
        <f>+Monitoring!AD158</f>
        <v>Fanniidae</v>
      </c>
      <c r="Q158" s="109">
        <f>+Monitoring!AE158</f>
        <v>0</v>
      </c>
      <c r="R158" s="109" t="str">
        <f>+Monitoring!AF158</f>
        <v>Fannia</v>
      </c>
      <c r="S158" s="109" t="str">
        <f>+Monitoring!AG158</f>
        <v>#N/C</v>
      </c>
    </row>
    <row r="159" spans="1:19" x14ac:dyDescent="0.25">
      <c r="A159" s="109">
        <f t="shared" si="14"/>
        <v>158</v>
      </c>
      <c r="B159" s="109" t="str">
        <f t="shared" si="10"/>
        <v>FAIRD</v>
      </c>
      <c r="C159" s="109" t="str">
        <f>SUBSTITUTE(+Monitoring!C159,"-","")</f>
        <v>FAIRD1</v>
      </c>
      <c r="D159" s="109" t="str">
        <f t="shared" si="11"/>
        <v>Site1</v>
      </c>
      <c r="E159" s="110" t="str">
        <f t="shared" si="12"/>
        <v>Maize</v>
      </c>
      <c r="F159" s="111" t="str">
        <f t="shared" si="13"/>
        <v>FAIRDxMaize</v>
      </c>
      <c r="G159" s="112">
        <f>+Monitoring!K159</f>
        <v>45165.492870370399</v>
      </c>
      <c r="H159" s="112">
        <f>+Monitoring!L159</f>
        <v>45165.4929976852</v>
      </c>
      <c r="I159" s="113">
        <f>+Monitoring!M159</f>
        <v>1.2731480092043057E-4</v>
      </c>
      <c r="J159" s="114" t="str">
        <f>+Monitoring!T159</f>
        <v>?</v>
      </c>
      <c r="K159" s="109" t="str">
        <f>+Monitoring!Y159</f>
        <v>Insecta</v>
      </c>
      <c r="L159" s="109" t="str">
        <f>+Monitoring!Z159</f>
        <v>#N/C</v>
      </c>
      <c r="M159" s="109" t="str">
        <f>+Monitoring!AA159</f>
        <v>#N/C</v>
      </c>
      <c r="N159" s="109" t="str">
        <f>+Monitoring!AB159</f>
        <v>#N/C</v>
      </c>
      <c r="O159" s="109" t="str">
        <f>+Monitoring!AC159</f>
        <v>#N/C</v>
      </c>
      <c r="P159" s="109" t="str">
        <f>+Monitoring!AD159</f>
        <v>#N/C</v>
      </c>
      <c r="Q159" s="109" t="str">
        <f>+Monitoring!AE159</f>
        <v>#N/C</v>
      </c>
      <c r="R159" s="109" t="str">
        <f>+Monitoring!AF159</f>
        <v>#N/C</v>
      </c>
      <c r="S159" s="109" t="str">
        <f>+Monitoring!AG159</f>
        <v>#N/C</v>
      </c>
    </row>
    <row r="160" spans="1:19" x14ac:dyDescent="0.25">
      <c r="A160" s="109">
        <f t="shared" si="14"/>
        <v>159</v>
      </c>
      <c r="B160" s="109" t="str">
        <f t="shared" si="10"/>
        <v>FAIRD</v>
      </c>
      <c r="C160" s="109" t="str">
        <f>SUBSTITUTE(+Monitoring!C160,"-","")</f>
        <v>FAIRD1</v>
      </c>
      <c r="D160" s="109" t="str">
        <f t="shared" si="11"/>
        <v>Site1</v>
      </c>
      <c r="E160" s="110" t="str">
        <f t="shared" si="12"/>
        <v>Maize</v>
      </c>
      <c r="F160" s="111" t="str">
        <f t="shared" si="13"/>
        <v>FAIRDxMaize</v>
      </c>
      <c r="G160" s="112">
        <f>+Monitoring!K160</f>
        <v>45165.492870370399</v>
      </c>
      <c r="H160" s="112">
        <f>+Monitoring!L160</f>
        <v>45165.4929976852</v>
      </c>
      <c r="I160" s="113">
        <f>+Monitoring!M160</f>
        <v>1.2731480092043057E-4</v>
      </c>
      <c r="J160" s="114" t="str">
        <f>+Monitoring!T160</f>
        <v>fly</v>
      </c>
      <c r="K160" s="109" t="str">
        <f>+Monitoring!Y160</f>
        <v>Insecta</v>
      </c>
      <c r="L160" s="109" t="str">
        <f>+Monitoring!Z160</f>
        <v>Diptera</v>
      </c>
      <c r="M160" s="109" t="str">
        <f>+Monitoring!AA160</f>
        <v>Brachycera</v>
      </c>
      <c r="N160" s="109" t="str">
        <f>+Monitoring!AB160</f>
        <v>#N/C</v>
      </c>
      <c r="O160" s="109" t="str">
        <f>+Monitoring!AC160</f>
        <v>#N/C</v>
      </c>
      <c r="P160" s="109" t="str">
        <f>+Monitoring!AD160</f>
        <v>#N/C</v>
      </c>
      <c r="Q160" s="109" t="str">
        <f>+Monitoring!AE160</f>
        <v>#N/C</v>
      </c>
      <c r="R160" s="109" t="str">
        <f>+Monitoring!AF160</f>
        <v>#N/C</v>
      </c>
      <c r="S160" s="109" t="str">
        <f>+Monitoring!AG160</f>
        <v>#N/C</v>
      </c>
    </row>
    <row r="161" spans="1:19" x14ac:dyDescent="0.25">
      <c r="A161" s="109">
        <f t="shared" si="14"/>
        <v>160</v>
      </c>
      <c r="B161" s="109" t="str">
        <f t="shared" si="10"/>
        <v>FAIRD</v>
      </c>
      <c r="C161" s="109" t="str">
        <f>SUBSTITUTE(+Monitoring!C161,"-","")</f>
        <v>FAIRD1</v>
      </c>
      <c r="D161" s="109" t="str">
        <f t="shared" si="11"/>
        <v>Site1</v>
      </c>
      <c r="E161" s="110" t="str">
        <f t="shared" si="12"/>
        <v>Maize</v>
      </c>
      <c r="F161" s="111" t="str">
        <f t="shared" si="13"/>
        <v>FAIRDxMaize</v>
      </c>
      <c r="G161" s="112">
        <f>+Monitoring!K161</f>
        <v>45165.5058333333</v>
      </c>
      <c r="H161" s="112">
        <f>+Monitoring!L161</f>
        <v>45165.5058796296</v>
      </c>
      <c r="I161" s="113">
        <f>+Monitoring!M161</f>
        <v>4.6296299842651933E-5</v>
      </c>
      <c r="J161" s="114" t="str">
        <f>+Monitoring!T161</f>
        <v>?</v>
      </c>
      <c r="K161" s="109" t="str">
        <f>+Monitoring!Y161</f>
        <v>#N/C</v>
      </c>
      <c r="L161" s="109" t="str">
        <f>+Monitoring!Z161</f>
        <v>#N/C</v>
      </c>
      <c r="M161" s="109" t="str">
        <f>+Monitoring!AA161</f>
        <v>#N/C</v>
      </c>
      <c r="N161" s="109" t="str">
        <f>+Monitoring!AB161</f>
        <v>#N/C</v>
      </c>
      <c r="O161" s="109" t="str">
        <f>+Monitoring!AC161</f>
        <v>#N/C</v>
      </c>
      <c r="P161" s="109" t="str">
        <f>+Monitoring!AD161</f>
        <v>#N/C</v>
      </c>
      <c r="Q161" s="109" t="str">
        <f>+Monitoring!AE161</f>
        <v>#N/C</v>
      </c>
      <c r="R161" s="109" t="str">
        <f>+Monitoring!AF161</f>
        <v>#N/C</v>
      </c>
      <c r="S161" s="109" t="str">
        <f>+Monitoring!AG161</f>
        <v>#N/C</v>
      </c>
    </row>
    <row r="162" spans="1:19" x14ac:dyDescent="0.25">
      <c r="A162" s="109">
        <f t="shared" si="14"/>
        <v>161</v>
      </c>
      <c r="B162" s="109" t="str">
        <f t="shared" si="10"/>
        <v>FAIRD</v>
      </c>
      <c r="C162" s="109" t="str">
        <f>SUBSTITUTE(+Monitoring!C162,"-","")</f>
        <v>FAIRD1</v>
      </c>
      <c r="D162" s="109" t="str">
        <f t="shared" si="11"/>
        <v>Site1</v>
      </c>
      <c r="E162" s="110" t="str">
        <f t="shared" si="12"/>
        <v>Maize</v>
      </c>
      <c r="F162" s="111" t="str">
        <f t="shared" si="13"/>
        <v>FAIRDxMaize</v>
      </c>
      <c r="G162" s="112">
        <f>+Monitoring!K162</f>
        <v>45165.508113425902</v>
      </c>
      <c r="H162" s="112">
        <f>+Monitoring!L162</f>
        <v>45165.508182870399</v>
      </c>
      <c r="I162" s="113">
        <f>+Monitoring!M162</f>
        <v>6.9444497057702392E-5</v>
      </c>
      <c r="J162" s="114" t="str">
        <f>+Monitoring!T162</f>
        <v>?</v>
      </c>
      <c r="K162" s="109" t="str">
        <f>+Monitoring!Y162</f>
        <v>#N/C</v>
      </c>
      <c r="L162" s="109" t="str">
        <f>+Monitoring!Z162</f>
        <v>#N/C</v>
      </c>
      <c r="M162" s="109" t="str">
        <f>+Monitoring!AA162</f>
        <v>#N/C</v>
      </c>
      <c r="N162" s="109" t="str">
        <f>+Monitoring!AB162</f>
        <v>#N/C</v>
      </c>
      <c r="O162" s="109" t="str">
        <f>+Monitoring!AC162</f>
        <v>#N/C</v>
      </c>
      <c r="P162" s="109" t="str">
        <f>+Monitoring!AD162</f>
        <v>#N/C</v>
      </c>
      <c r="Q162" s="109" t="str">
        <f>+Monitoring!AE162</f>
        <v>#N/C</v>
      </c>
      <c r="R162" s="109" t="str">
        <f>+Monitoring!AF162</f>
        <v>#N/C</v>
      </c>
      <c r="S162" s="109" t="str">
        <f>+Monitoring!AG162</f>
        <v>#N/C</v>
      </c>
    </row>
    <row r="163" spans="1:19" x14ac:dyDescent="0.25">
      <c r="A163" s="109">
        <f t="shared" si="14"/>
        <v>162</v>
      </c>
      <c r="B163" s="109" t="str">
        <f t="shared" si="10"/>
        <v>FAIRD</v>
      </c>
      <c r="C163" s="109" t="str">
        <f>SUBSTITUTE(+Monitoring!C163,"-","")</f>
        <v>FAIRD1</v>
      </c>
      <c r="D163" s="109" t="str">
        <f t="shared" si="11"/>
        <v>Site1</v>
      </c>
      <c r="E163" s="110" t="str">
        <f t="shared" si="12"/>
        <v>Maize</v>
      </c>
      <c r="F163" s="111" t="str">
        <f t="shared" si="13"/>
        <v>FAIRDxMaize</v>
      </c>
      <c r="G163" s="112">
        <f>+Monitoring!K163</f>
        <v>45165.509409722203</v>
      </c>
      <c r="H163" s="112">
        <f>+Monitoring!L163</f>
        <v>45165.509525463</v>
      </c>
      <c r="I163" s="113">
        <f>+Monitoring!M163</f>
        <v>1.1574079690035433E-4</v>
      </c>
      <c r="J163" s="114" t="str">
        <f>+Monitoring!T163</f>
        <v>fly</v>
      </c>
      <c r="K163" s="109" t="str">
        <f>+Monitoring!Y163</f>
        <v>Insecta</v>
      </c>
      <c r="L163" s="109" t="str">
        <f>+Monitoring!Z163</f>
        <v>Diptera</v>
      </c>
      <c r="M163" s="109" t="str">
        <f>+Monitoring!AA163</f>
        <v>Brachycera</v>
      </c>
      <c r="N163" s="109" t="str">
        <f>+Monitoring!AB163</f>
        <v>Muscomorpha</v>
      </c>
      <c r="O163" s="109" t="str">
        <f>+Monitoring!AC163</f>
        <v>Muscoidea</v>
      </c>
      <c r="P163" s="109" t="str">
        <f>+Monitoring!AD163</f>
        <v>Fanniidae</v>
      </c>
      <c r="Q163" s="109">
        <f>+Monitoring!AE163</f>
        <v>0</v>
      </c>
      <c r="R163" s="109" t="str">
        <f>+Monitoring!AF163</f>
        <v>Fannia</v>
      </c>
      <c r="S163" s="109" t="str">
        <f>+Monitoring!AG163</f>
        <v>#N/C</v>
      </c>
    </row>
    <row r="164" spans="1:19" x14ac:dyDescent="0.25">
      <c r="A164" s="109">
        <f t="shared" si="14"/>
        <v>163</v>
      </c>
      <c r="B164" s="109" t="str">
        <f t="shared" si="10"/>
        <v>FAIRD</v>
      </c>
      <c r="C164" s="109" t="str">
        <f>SUBSTITUTE(+Monitoring!C164,"-","")</f>
        <v>FAIRD1</v>
      </c>
      <c r="D164" s="109" t="str">
        <f t="shared" si="11"/>
        <v>Site1</v>
      </c>
      <c r="E164" s="110" t="str">
        <f t="shared" si="12"/>
        <v>Maize</v>
      </c>
      <c r="F164" s="111" t="str">
        <f t="shared" si="13"/>
        <v>FAIRDxMaize</v>
      </c>
      <c r="G164" s="112">
        <f>+Monitoring!K164</f>
        <v>45165.509409722203</v>
      </c>
      <c r="H164" s="112">
        <f>+Monitoring!L164</f>
        <v>45165.5096990741</v>
      </c>
      <c r="I164" s="113">
        <f>+Monitoring!M164</f>
        <v>2.8935189766343683E-4</v>
      </c>
      <c r="J164" s="114" t="str">
        <f>+Monitoring!T164</f>
        <v>fly</v>
      </c>
      <c r="K164" s="109" t="str">
        <f>+Monitoring!Y164</f>
        <v>Insecta</v>
      </c>
      <c r="L164" s="109" t="str">
        <f>+Monitoring!Z164</f>
        <v>Diptera</v>
      </c>
      <c r="M164" s="109" t="str">
        <f>+Monitoring!AA164</f>
        <v>Brachycera</v>
      </c>
      <c r="N164" s="109" t="str">
        <f>+Monitoring!AB164</f>
        <v>Muscomorpha</v>
      </c>
      <c r="O164" s="109" t="str">
        <f>+Monitoring!AC164</f>
        <v>Muscoidea</v>
      </c>
      <c r="P164" s="109" t="str">
        <f>+Monitoring!AD164</f>
        <v>Fanniidae</v>
      </c>
      <c r="Q164" s="109">
        <f>+Monitoring!AE164</f>
        <v>0</v>
      </c>
      <c r="R164" s="109" t="str">
        <f>+Monitoring!AF164</f>
        <v>Fannia</v>
      </c>
      <c r="S164" s="109" t="str">
        <f>+Monitoring!AG164</f>
        <v>#N/C</v>
      </c>
    </row>
    <row r="165" spans="1:19" x14ac:dyDescent="0.25">
      <c r="A165" s="109">
        <f t="shared" si="14"/>
        <v>164</v>
      </c>
      <c r="B165" s="109" t="str">
        <f t="shared" si="10"/>
        <v>FAIRD</v>
      </c>
      <c r="C165" s="109" t="str">
        <f>SUBSTITUTE(+Monitoring!C165,"-","")</f>
        <v>FAIRD1</v>
      </c>
      <c r="D165" s="109" t="str">
        <f t="shared" si="11"/>
        <v>Site1</v>
      </c>
      <c r="E165" s="110" t="str">
        <f t="shared" si="12"/>
        <v>Maize</v>
      </c>
      <c r="F165" s="111" t="str">
        <f t="shared" si="13"/>
        <v>FAIRDxMaize</v>
      </c>
      <c r="G165" s="112">
        <f>+Monitoring!K165</f>
        <v>45165.540509259299</v>
      </c>
      <c r="H165" s="112">
        <f>+Monitoring!L165</f>
        <v>45165.540567129603</v>
      </c>
      <c r="I165" s="113">
        <f>+Monitoring!M165</f>
        <v>5.7870303862728179E-5</v>
      </c>
      <c r="J165" s="114" t="str">
        <f>+Monitoring!T165</f>
        <v>wasp</v>
      </c>
      <c r="K165" s="109" t="str">
        <f>+Monitoring!Y165</f>
        <v>Insecta</v>
      </c>
      <c r="L165" s="109" t="str">
        <f>+Monitoring!Z165</f>
        <v>Hymenoptera</v>
      </c>
      <c r="M165" s="109" t="str">
        <f>+Monitoring!AA165</f>
        <v>Apocrita</v>
      </c>
      <c r="N165" s="109" t="str">
        <f>+Monitoring!AB165</f>
        <v>Aculeata</v>
      </c>
      <c r="O165" s="109" t="str">
        <f>+Monitoring!AC165</f>
        <v>Vespoidea</v>
      </c>
      <c r="P165" s="109" t="str">
        <f>+Monitoring!AD165</f>
        <v>Vespidae</v>
      </c>
      <c r="Q165" s="109" t="str">
        <f>+Monitoring!AE165</f>
        <v>Vespinae</v>
      </c>
      <c r="R165" s="109" t="str">
        <f>+Monitoring!AF165</f>
        <v>Vespula</v>
      </c>
      <c r="S165" s="109" t="str">
        <f>+Monitoring!AG165</f>
        <v>#N/C</v>
      </c>
    </row>
    <row r="166" spans="1:19" x14ac:dyDescent="0.25">
      <c r="A166" s="109">
        <f t="shared" si="14"/>
        <v>165</v>
      </c>
      <c r="B166" s="109" t="str">
        <f t="shared" si="10"/>
        <v>FAIRD</v>
      </c>
      <c r="C166" s="109" t="str">
        <f>SUBSTITUTE(+Monitoring!C166,"-","")</f>
        <v>FAIRD1</v>
      </c>
      <c r="D166" s="109" t="str">
        <f t="shared" si="11"/>
        <v>Site1</v>
      </c>
      <c r="E166" s="110" t="str">
        <f t="shared" si="12"/>
        <v>Maize</v>
      </c>
      <c r="F166" s="111" t="str">
        <f t="shared" si="13"/>
        <v>FAIRDxMaize</v>
      </c>
      <c r="G166" s="112">
        <f>+Monitoring!K166</f>
        <v>45165.554907407401</v>
      </c>
      <c r="H166" s="112">
        <f>+Monitoring!L166</f>
        <v>45165.555034722202</v>
      </c>
      <c r="I166" s="113">
        <f>+Monitoring!M166</f>
        <v>1.2731480092043057E-4</v>
      </c>
      <c r="J166" s="114" t="str">
        <f>+Monitoring!T166</f>
        <v>?</v>
      </c>
      <c r="K166" s="109" t="str">
        <f>+Monitoring!Y166</f>
        <v>#N/C</v>
      </c>
      <c r="L166" s="109" t="str">
        <f>+Monitoring!Z166</f>
        <v>#N/C</v>
      </c>
      <c r="M166" s="109" t="str">
        <f>+Monitoring!AA166</f>
        <v>#N/C</v>
      </c>
      <c r="N166" s="109" t="str">
        <f>+Monitoring!AB166</f>
        <v>#N/C</v>
      </c>
      <c r="O166" s="109" t="str">
        <f>+Monitoring!AC166</f>
        <v>#N/C</v>
      </c>
      <c r="P166" s="109" t="str">
        <f>+Monitoring!AD166</f>
        <v>#N/C</v>
      </c>
      <c r="Q166" s="109" t="str">
        <f>+Monitoring!AE166</f>
        <v>#N/C</v>
      </c>
      <c r="R166" s="109" t="str">
        <f>+Monitoring!AF166</f>
        <v>#N/C</v>
      </c>
      <c r="S166" s="109" t="str">
        <f>+Monitoring!AG166</f>
        <v>#N/C</v>
      </c>
    </row>
    <row r="167" spans="1:19" x14ac:dyDescent="0.25">
      <c r="A167" s="109">
        <f t="shared" si="14"/>
        <v>166</v>
      </c>
      <c r="B167" s="109" t="str">
        <f t="shared" si="10"/>
        <v>FAIRD</v>
      </c>
      <c r="C167" s="109" t="str">
        <f>SUBSTITUTE(+Monitoring!C167,"-","")</f>
        <v>FAIRD1</v>
      </c>
      <c r="D167" s="109" t="str">
        <f t="shared" si="11"/>
        <v>Site1</v>
      </c>
      <c r="E167" s="110" t="str">
        <f t="shared" si="12"/>
        <v>Maize</v>
      </c>
      <c r="F167" s="111" t="str">
        <f t="shared" si="13"/>
        <v>FAIRDxMaize</v>
      </c>
      <c r="G167" s="112">
        <f>+Monitoring!K167</f>
        <v>45165.562442129602</v>
      </c>
      <c r="H167" s="112">
        <f>+Monitoring!L167</f>
        <v>45165.562569444497</v>
      </c>
      <c r="I167" s="113">
        <f>+Monitoring!M167</f>
        <v>1.2731489550787956E-4</v>
      </c>
      <c r="J167" s="114" t="str">
        <f>+Monitoring!T167</f>
        <v>fly</v>
      </c>
      <c r="K167" s="109" t="str">
        <f>+Monitoring!Y167</f>
        <v>Insecta</v>
      </c>
      <c r="L167" s="109" t="str">
        <f>+Monitoring!Z167</f>
        <v>Diptera</v>
      </c>
      <c r="M167" s="109" t="str">
        <f>+Monitoring!AA167</f>
        <v>Brachycera</v>
      </c>
      <c r="N167" s="109" t="str">
        <f>+Monitoring!AB167</f>
        <v>Muscomorpha</v>
      </c>
      <c r="O167" s="109" t="str">
        <f>+Monitoring!AC167</f>
        <v>Muscoidea</v>
      </c>
      <c r="P167" s="109" t="str">
        <f>+Monitoring!AD167</f>
        <v>#N/C</v>
      </c>
      <c r="Q167" s="109" t="str">
        <f>+Monitoring!AE167</f>
        <v>#N/C</v>
      </c>
      <c r="R167" s="109" t="str">
        <f>+Monitoring!AF167</f>
        <v>#N/C</v>
      </c>
      <c r="S167" s="109" t="str">
        <f>+Monitoring!AG167</f>
        <v>#N/C</v>
      </c>
    </row>
    <row r="168" spans="1:19" x14ac:dyDescent="0.25">
      <c r="A168" s="109">
        <f t="shared" si="14"/>
        <v>167</v>
      </c>
      <c r="B168" s="109" t="str">
        <f t="shared" si="10"/>
        <v>FAIRD</v>
      </c>
      <c r="C168" s="109" t="str">
        <f>SUBSTITUTE(+Monitoring!C168,"-","")</f>
        <v>FAIRD1</v>
      </c>
      <c r="D168" s="109" t="str">
        <f t="shared" si="11"/>
        <v>Site1</v>
      </c>
      <c r="E168" s="110" t="str">
        <f t="shared" si="12"/>
        <v>Maize</v>
      </c>
      <c r="F168" s="111" t="str">
        <f t="shared" si="13"/>
        <v>FAIRDxMaize</v>
      </c>
      <c r="G168" s="112">
        <f>+Monitoring!K168</f>
        <v>45165.562442129602</v>
      </c>
      <c r="H168" s="112">
        <f>+Monitoring!L168</f>
        <v>45165.562673611101</v>
      </c>
      <c r="I168" s="113">
        <f>+Monitoring!M168</f>
        <v>2.3148149921325967E-4</v>
      </c>
      <c r="J168" s="114" t="str">
        <f>+Monitoring!T168</f>
        <v>fly</v>
      </c>
      <c r="K168" s="109" t="str">
        <f>+Monitoring!Y168</f>
        <v>Insecta</v>
      </c>
      <c r="L168" s="109" t="str">
        <f>+Monitoring!Z168</f>
        <v>Diptera</v>
      </c>
      <c r="M168" s="109" t="str">
        <f>+Monitoring!AA168</f>
        <v>Brachycera</v>
      </c>
      <c r="N168" s="109" t="str">
        <f>+Monitoring!AB168</f>
        <v>Muscomorpha</v>
      </c>
      <c r="O168" s="109" t="str">
        <f>+Monitoring!AC168</f>
        <v>Muscoidea</v>
      </c>
      <c r="P168" s="109" t="str">
        <f>+Monitoring!AD168</f>
        <v>Fanniidae</v>
      </c>
      <c r="Q168" s="109">
        <f>+Monitoring!AE168</f>
        <v>0</v>
      </c>
      <c r="R168" s="109" t="str">
        <f>+Monitoring!AF168</f>
        <v>Fannia</v>
      </c>
      <c r="S168" s="109" t="str">
        <f>+Monitoring!AG168</f>
        <v>#N/C</v>
      </c>
    </row>
    <row r="169" spans="1:19" x14ac:dyDescent="0.25">
      <c r="A169" s="109">
        <f t="shared" si="14"/>
        <v>168</v>
      </c>
      <c r="B169" s="109" t="str">
        <f t="shared" si="10"/>
        <v>FAIRD</v>
      </c>
      <c r="C169" s="109" t="str">
        <f>SUBSTITUTE(+Monitoring!C169,"-","")</f>
        <v>FAIRD1</v>
      </c>
      <c r="D169" s="109" t="str">
        <f t="shared" si="11"/>
        <v>Site1</v>
      </c>
      <c r="E169" s="110" t="str">
        <f t="shared" si="12"/>
        <v>Maize</v>
      </c>
      <c r="F169" s="111" t="str">
        <f t="shared" si="13"/>
        <v>FAIRDxMaize</v>
      </c>
      <c r="G169" s="112">
        <f>+Monitoring!K169</f>
        <v>45165.5702199074</v>
      </c>
      <c r="H169" s="112">
        <f>+Monitoring!L169</f>
        <v>45165.570277777799</v>
      </c>
      <c r="I169" s="113">
        <f>+Monitoring!M169</f>
        <v>5.7870398450177163E-5</v>
      </c>
      <c r="J169" s="114" t="str">
        <f>+Monitoring!T169</f>
        <v>?</v>
      </c>
      <c r="K169" s="109" t="str">
        <f>+Monitoring!Y169</f>
        <v>#N/C</v>
      </c>
      <c r="L169" s="109" t="str">
        <f>+Monitoring!Z169</f>
        <v>#N/C</v>
      </c>
      <c r="M169" s="109" t="str">
        <f>+Monitoring!AA169</f>
        <v>#N/C</v>
      </c>
      <c r="N169" s="109" t="str">
        <f>+Monitoring!AB169</f>
        <v>#N/C</v>
      </c>
      <c r="O169" s="109" t="str">
        <f>+Monitoring!AC169</f>
        <v>#N/C</v>
      </c>
      <c r="P169" s="109" t="str">
        <f>+Monitoring!AD169</f>
        <v>#N/C</v>
      </c>
      <c r="Q169" s="109" t="str">
        <f>+Monitoring!AE169</f>
        <v>#N/C</v>
      </c>
      <c r="R169" s="109" t="str">
        <f>+Monitoring!AF169</f>
        <v>#N/C</v>
      </c>
      <c r="S169" s="109" t="str">
        <f>+Monitoring!AG169</f>
        <v>#N/C</v>
      </c>
    </row>
    <row r="170" spans="1:19" x14ac:dyDescent="0.25">
      <c r="A170" s="109">
        <f t="shared" si="14"/>
        <v>169</v>
      </c>
      <c r="B170" s="109" t="str">
        <f t="shared" si="10"/>
        <v>FAIRD</v>
      </c>
      <c r="C170" s="109" t="str">
        <f>SUBSTITUTE(+Monitoring!C170,"-","")</f>
        <v>FAIRD1</v>
      </c>
      <c r="D170" s="109" t="str">
        <f t="shared" si="11"/>
        <v>Site1</v>
      </c>
      <c r="E170" s="110" t="str">
        <f t="shared" si="12"/>
        <v>Maize</v>
      </c>
      <c r="F170" s="111" t="str">
        <f t="shared" si="13"/>
        <v>FAIRDxMaize</v>
      </c>
      <c r="G170" s="112">
        <f>+Monitoring!K170</f>
        <v>45165.5702199074</v>
      </c>
      <c r="H170" s="112">
        <f>+Monitoring!L170</f>
        <v>45165.5703587963</v>
      </c>
      <c r="I170" s="113">
        <f>+Monitoring!M170</f>
        <v>1.388888995279558E-4</v>
      </c>
      <c r="J170" s="114" t="str">
        <f>+Monitoring!T170</f>
        <v>fly</v>
      </c>
      <c r="K170" s="109" t="str">
        <f>+Monitoring!Y170</f>
        <v>Insecta</v>
      </c>
      <c r="L170" s="109" t="str">
        <f>+Monitoring!Z170</f>
        <v>Diptera</v>
      </c>
      <c r="M170" s="109" t="str">
        <f>+Monitoring!AA170</f>
        <v>Brachycera</v>
      </c>
      <c r="N170" s="109" t="str">
        <f>+Monitoring!AB170</f>
        <v>#N/C</v>
      </c>
      <c r="O170" s="109" t="str">
        <f>+Monitoring!AC170</f>
        <v>#N/C</v>
      </c>
      <c r="P170" s="109" t="str">
        <f>+Monitoring!AD170</f>
        <v>#N/C</v>
      </c>
      <c r="Q170" s="109" t="str">
        <f>+Monitoring!AE170</f>
        <v>#N/C</v>
      </c>
      <c r="R170" s="109" t="str">
        <f>+Monitoring!AF170</f>
        <v>#N/C</v>
      </c>
      <c r="S170" s="109" t="str">
        <f>+Monitoring!AG170</f>
        <v>#N/C</v>
      </c>
    </row>
    <row r="171" spans="1:19" x14ac:dyDescent="0.25">
      <c r="A171" s="109">
        <f t="shared" si="14"/>
        <v>170</v>
      </c>
      <c r="B171" s="109" t="str">
        <f t="shared" si="10"/>
        <v>FAIRD</v>
      </c>
      <c r="C171" s="109" t="str">
        <f>SUBSTITUTE(+Monitoring!C171,"-","")</f>
        <v>FAIRD1</v>
      </c>
      <c r="D171" s="109" t="str">
        <f t="shared" si="11"/>
        <v>Site1</v>
      </c>
      <c r="E171" s="110" t="str">
        <f t="shared" si="12"/>
        <v>Maize</v>
      </c>
      <c r="F171" s="111" t="str">
        <f t="shared" si="13"/>
        <v>FAIRDxMaize</v>
      </c>
      <c r="G171" s="112">
        <f>+Monitoring!K171</f>
        <v>45165.5710300926</v>
      </c>
      <c r="H171" s="112">
        <f>+Monitoring!L171</f>
        <v>45165.572627314803</v>
      </c>
      <c r="I171" s="113">
        <f>+Monitoring!M171</f>
        <v>1.5972222026903182E-3</v>
      </c>
      <c r="J171" s="114" t="str">
        <f>+Monitoring!T171</f>
        <v>fly</v>
      </c>
      <c r="K171" s="109" t="str">
        <f>+Monitoring!Y171</f>
        <v>Insecta</v>
      </c>
      <c r="L171" s="109" t="str">
        <f>+Monitoring!Z171</f>
        <v>Diptera</v>
      </c>
      <c r="M171" s="109" t="str">
        <f>+Monitoring!AA171</f>
        <v>Brachycera</v>
      </c>
      <c r="N171" s="109" t="str">
        <f>+Monitoring!AB171</f>
        <v>#N/C</v>
      </c>
      <c r="O171" s="109" t="str">
        <f>+Monitoring!AC171</f>
        <v>#N/C</v>
      </c>
      <c r="P171" s="109" t="str">
        <f>+Monitoring!AD171</f>
        <v>#N/C</v>
      </c>
      <c r="Q171" s="109" t="str">
        <f>+Monitoring!AE171</f>
        <v>#N/C</v>
      </c>
      <c r="R171" s="109" t="str">
        <f>+Monitoring!AF171</f>
        <v>#N/C</v>
      </c>
      <c r="S171" s="109" t="str">
        <f>+Monitoring!AG171</f>
        <v>#N/C</v>
      </c>
    </row>
    <row r="172" spans="1:19" x14ac:dyDescent="0.25">
      <c r="A172" s="109">
        <f t="shared" si="14"/>
        <v>171</v>
      </c>
      <c r="B172" s="109" t="str">
        <f t="shared" si="10"/>
        <v>FAIRD</v>
      </c>
      <c r="C172" s="109" t="str">
        <f>SUBSTITUTE(+Monitoring!C172,"-","")</f>
        <v>FAIRD1</v>
      </c>
      <c r="D172" s="109" t="str">
        <f t="shared" si="11"/>
        <v>Site1</v>
      </c>
      <c r="E172" s="110" t="str">
        <f t="shared" si="12"/>
        <v>Maize</v>
      </c>
      <c r="F172" s="111" t="str">
        <f t="shared" si="13"/>
        <v>FAIRDxMaize</v>
      </c>
      <c r="G172" s="112">
        <f>+Monitoring!K172</f>
        <v>45165.5710300926</v>
      </c>
      <c r="H172" s="112">
        <f>+Monitoring!L172</f>
        <v>45165.572951388902</v>
      </c>
      <c r="I172" s="113">
        <f>+Monitoring!M172</f>
        <v>1.9212963015888818E-3</v>
      </c>
      <c r="J172" s="114" t="str">
        <f>+Monitoring!T172</f>
        <v>fly</v>
      </c>
      <c r="K172" s="109" t="str">
        <f>+Monitoring!Y172</f>
        <v>Insecta</v>
      </c>
      <c r="L172" s="109" t="str">
        <f>+Monitoring!Z172</f>
        <v>Diptera</v>
      </c>
      <c r="M172" s="109" t="str">
        <f>+Monitoring!AA172</f>
        <v>Brachycera</v>
      </c>
      <c r="N172" s="109" t="str">
        <f>+Monitoring!AB172</f>
        <v>Muscomorpha</v>
      </c>
      <c r="O172" s="109" t="str">
        <f>+Monitoring!AC172</f>
        <v>Muscoidea</v>
      </c>
      <c r="P172" s="109" t="str">
        <f>+Monitoring!AD172</f>
        <v>Fanniidae</v>
      </c>
      <c r="Q172" s="109">
        <f>+Monitoring!AE172</f>
        <v>0</v>
      </c>
      <c r="R172" s="109" t="str">
        <f>+Monitoring!AF172</f>
        <v>Fannia</v>
      </c>
      <c r="S172" s="109" t="str">
        <f>+Monitoring!AG172</f>
        <v>#N/C</v>
      </c>
    </row>
    <row r="173" spans="1:19" x14ac:dyDescent="0.25">
      <c r="A173" s="109">
        <f t="shared" si="14"/>
        <v>172</v>
      </c>
      <c r="B173" s="109" t="str">
        <f t="shared" si="10"/>
        <v>FAIRD</v>
      </c>
      <c r="C173" s="109" t="str">
        <f>SUBSTITUTE(+Monitoring!C173,"-","")</f>
        <v>FAIRD1</v>
      </c>
      <c r="D173" s="109" t="str">
        <f t="shared" si="11"/>
        <v>Site1</v>
      </c>
      <c r="E173" s="110" t="str">
        <f t="shared" si="12"/>
        <v>Maize</v>
      </c>
      <c r="F173" s="111" t="str">
        <f t="shared" si="13"/>
        <v>FAIRDxMaize</v>
      </c>
      <c r="G173" s="112">
        <f>+Monitoring!K173</f>
        <v>45165.572824074101</v>
      </c>
      <c r="H173" s="112">
        <f>+Monitoring!L173</f>
        <v>45165.572951388902</v>
      </c>
      <c r="I173" s="113">
        <f>+Monitoring!M173</f>
        <v>1.2731480092043057E-4</v>
      </c>
      <c r="J173" s="114" t="str">
        <f>+Monitoring!T173</f>
        <v>fly</v>
      </c>
      <c r="K173" s="109" t="str">
        <f>+Monitoring!Y173</f>
        <v>Insecta</v>
      </c>
      <c r="L173" s="109" t="str">
        <f>+Monitoring!Z173</f>
        <v>Diptera</v>
      </c>
      <c r="M173" s="109" t="str">
        <f>+Monitoring!AA173</f>
        <v>Brachycera</v>
      </c>
      <c r="N173" s="109" t="str">
        <f>+Monitoring!AB173</f>
        <v>#N/C</v>
      </c>
      <c r="O173" s="109" t="str">
        <f>+Monitoring!AC173</f>
        <v>#N/C</v>
      </c>
      <c r="P173" s="109" t="str">
        <f>+Monitoring!AD173</f>
        <v>#N/C</v>
      </c>
      <c r="Q173" s="109" t="str">
        <f>+Monitoring!AE173</f>
        <v>#N/C</v>
      </c>
      <c r="R173" s="109" t="str">
        <f>+Monitoring!AF173</f>
        <v>#N/C</v>
      </c>
      <c r="S173" s="109" t="str">
        <f>+Monitoring!AG173</f>
        <v>#N/C</v>
      </c>
    </row>
    <row r="174" spans="1:19" x14ac:dyDescent="0.25">
      <c r="A174" s="109">
        <f t="shared" si="14"/>
        <v>173</v>
      </c>
      <c r="B174" s="109" t="str">
        <f t="shared" si="10"/>
        <v>FAIRD</v>
      </c>
      <c r="C174" s="109" t="str">
        <f>SUBSTITUTE(+Monitoring!C174,"-","")</f>
        <v>FAIRD1</v>
      </c>
      <c r="D174" s="109" t="str">
        <f t="shared" si="11"/>
        <v>Site1</v>
      </c>
      <c r="E174" s="110" t="str">
        <f t="shared" si="12"/>
        <v>Maize</v>
      </c>
      <c r="F174" s="111" t="str">
        <f t="shared" si="13"/>
        <v>FAIRDxMaize</v>
      </c>
      <c r="G174" s="112">
        <f>+Monitoring!K174</f>
        <v>45165.588344907403</v>
      </c>
      <c r="H174" s="112">
        <f>+Monitoring!L174</f>
        <v>45165.588900463001</v>
      </c>
      <c r="I174" s="113">
        <f>+Monitoring!M174</f>
        <v>5.555555981118232E-4</v>
      </c>
      <c r="J174" s="114" t="str">
        <f>+Monitoring!T174</f>
        <v>fly</v>
      </c>
      <c r="K174" s="109" t="str">
        <f>+Monitoring!Y174</f>
        <v>Insecta</v>
      </c>
      <c r="L174" s="109" t="str">
        <f>+Monitoring!Z174</f>
        <v>Diptera</v>
      </c>
      <c r="M174" s="109" t="str">
        <f>+Monitoring!AA174</f>
        <v>Brachycera</v>
      </c>
      <c r="N174" s="109" t="str">
        <f>+Monitoring!AB174</f>
        <v>Muscomorpha</v>
      </c>
      <c r="O174" s="109" t="str">
        <f>+Monitoring!AC174</f>
        <v>Muscoidea</v>
      </c>
      <c r="P174" s="109" t="str">
        <f>+Monitoring!AD174</f>
        <v>Fanniidae</v>
      </c>
      <c r="Q174" s="109">
        <f>+Monitoring!AE174</f>
        <v>0</v>
      </c>
      <c r="R174" s="109" t="str">
        <f>+Monitoring!AF174</f>
        <v>Fannia</v>
      </c>
      <c r="S174" s="109" t="str">
        <f>+Monitoring!AG174</f>
        <v>#N/C</v>
      </c>
    </row>
    <row r="175" spans="1:19" x14ac:dyDescent="0.25">
      <c r="A175" s="109">
        <f t="shared" si="14"/>
        <v>174</v>
      </c>
      <c r="B175" s="109" t="str">
        <f t="shared" si="10"/>
        <v>FAIRD</v>
      </c>
      <c r="C175" s="109" t="str">
        <f>SUBSTITUTE(+Monitoring!C175,"-","")</f>
        <v>FAIRD1</v>
      </c>
      <c r="D175" s="109" t="str">
        <f t="shared" si="11"/>
        <v>Site1</v>
      </c>
      <c r="E175" s="110" t="str">
        <f t="shared" si="12"/>
        <v>Maize</v>
      </c>
      <c r="F175" s="111" t="str">
        <f t="shared" si="13"/>
        <v>FAIRDxMaize</v>
      </c>
      <c r="G175" s="112">
        <f>+Monitoring!K175</f>
        <v>45165.588831018496</v>
      </c>
      <c r="H175" s="112">
        <f>+Monitoring!L175</f>
        <v>45165.588969907403</v>
      </c>
      <c r="I175" s="113">
        <f>+Monitoring!M175</f>
        <v>1.3888890680391341E-4</v>
      </c>
      <c r="J175" s="114" t="str">
        <f>+Monitoring!T175</f>
        <v>fly</v>
      </c>
      <c r="K175" s="109" t="str">
        <f>+Monitoring!Y175</f>
        <v>Insecta</v>
      </c>
      <c r="L175" s="109" t="str">
        <f>+Monitoring!Z175</f>
        <v>Diptera</v>
      </c>
      <c r="M175" s="109" t="str">
        <f>+Monitoring!AA175</f>
        <v>Brachycera</v>
      </c>
      <c r="N175" s="109" t="str">
        <f>+Monitoring!AB175</f>
        <v>#N/C</v>
      </c>
      <c r="O175" s="109" t="str">
        <f>+Monitoring!AC175</f>
        <v>#N/C</v>
      </c>
      <c r="P175" s="109" t="str">
        <f>+Monitoring!AD175</f>
        <v>#N/C</v>
      </c>
      <c r="Q175" s="109" t="str">
        <f>+Monitoring!AE175</f>
        <v>#N/C</v>
      </c>
      <c r="R175" s="109" t="str">
        <f>+Monitoring!AF175</f>
        <v>#N/C</v>
      </c>
      <c r="S175" s="109" t="str">
        <f>+Monitoring!AG175</f>
        <v>#N/C</v>
      </c>
    </row>
    <row r="176" spans="1:19" x14ac:dyDescent="0.25">
      <c r="A176" s="109">
        <f t="shared" si="14"/>
        <v>175</v>
      </c>
      <c r="B176" s="109" t="str">
        <f t="shared" si="10"/>
        <v>FAIRD</v>
      </c>
      <c r="C176" s="109" t="str">
        <f>SUBSTITUTE(+Monitoring!C176,"-","")</f>
        <v>FAIRD1</v>
      </c>
      <c r="D176" s="109" t="str">
        <f t="shared" si="11"/>
        <v>Site1</v>
      </c>
      <c r="E176" s="110" t="str">
        <f t="shared" si="12"/>
        <v>Maize</v>
      </c>
      <c r="F176" s="111" t="str">
        <f t="shared" si="13"/>
        <v>FAIRDxMaize</v>
      </c>
      <c r="G176" s="112">
        <f>+Monitoring!K176</f>
        <v>45165.590891203698</v>
      </c>
      <c r="H176" s="112">
        <f>+Monitoring!L176</f>
        <v>45165.591018518498</v>
      </c>
      <c r="I176" s="113">
        <f>+Monitoring!M176</f>
        <v>1.2731480092043057E-4</v>
      </c>
      <c r="J176" s="114" t="str">
        <f>+Monitoring!T176</f>
        <v>fly</v>
      </c>
      <c r="K176" s="109" t="str">
        <f>+Monitoring!Y176</f>
        <v>Insecta</v>
      </c>
      <c r="L176" s="109" t="str">
        <f>+Monitoring!Z176</f>
        <v>Diptera</v>
      </c>
      <c r="M176" s="109" t="str">
        <f>+Monitoring!AA176</f>
        <v>Brachycera</v>
      </c>
      <c r="N176" s="109" t="str">
        <f>+Monitoring!AB176</f>
        <v>Muscomorpha</v>
      </c>
      <c r="O176" s="109" t="str">
        <f>+Monitoring!AC176</f>
        <v>Muscoidea</v>
      </c>
      <c r="P176" s="109" t="str">
        <f>+Monitoring!AD176</f>
        <v>Fanniidae</v>
      </c>
      <c r="Q176" s="109">
        <f>+Monitoring!AE176</f>
        <v>0</v>
      </c>
      <c r="R176" s="109" t="str">
        <f>+Monitoring!AF176</f>
        <v>Fannia</v>
      </c>
      <c r="S176" s="109" t="str">
        <f>+Monitoring!AG176</f>
        <v>#N/C</v>
      </c>
    </row>
    <row r="177" spans="1:19" x14ac:dyDescent="0.25">
      <c r="A177" s="109">
        <f t="shared" si="14"/>
        <v>176</v>
      </c>
      <c r="B177" s="109" t="str">
        <f t="shared" si="10"/>
        <v>FAIRD</v>
      </c>
      <c r="C177" s="109" t="str">
        <f>SUBSTITUTE(+Monitoring!C177,"-","")</f>
        <v>FAIRD1</v>
      </c>
      <c r="D177" s="109" t="str">
        <f t="shared" si="11"/>
        <v>Site1</v>
      </c>
      <c r="E177" s="110" t="str">
        <f t="shared" si="12"/>
        <v>Maize</v>
      </c>
      <c r="F177" s="111" t="str">
        <f t="shared" si="13"/>
        <v>FAIRDxMaize</v>
      </c>
      <c r="G177" s="112">
        <f>+Monitoring!K177</f>
        <v>45165.590891203698</v>
      </c>
      <c r="H177" s="112">
        <f>+Monitoring!L177</f>
        <v>45165.591041666703</v>
      </c>
      <c r="I177" s="113">
        <f>+Monitoring!M177</f>
        <v>1.5046300541143864E-4</v>
      </c>
      <c r="J177" s="114" t="str">
        <f>+Monitoring!T177</f>
        <v>?</v>
      </c>
      <c r="K177" s="109" t="str">
        <f>+Monitoring!Y177</f>
        <v>Insecta</v>
      </c>
      <c r="L177" s="109" t="str">
        <f>+Monitoring!Z177</f>
        <v>Diptera</v>
      </c>
      <c r="M177" s="109" t="str">
        <f>+Monitoring!AA177</f>
        <v>Brachycera</v>
      </c>
      <c r="N177" s="109" t="str">
        <f>+Monitoring!AB177</f>
        <v>#N/C</v>
      </c>
      <c r="O177" s="109" t="str">
        <f>+Monitoring!AC177</f>
        <v>#N/C</v>
      </c>
      <c r="P177" s="109" t="str">
        <f>+Monitoring!AD177</f>
        <v>#N/C</v>
      </c>
      <c r="Q177" s="109" t="str">
        <f>+Monitoring!AE177</f>
        <v>#N/C</v>
      </c>
      <c r="R177" s="109" t="str">
        <f>+Monitoring!AF177</f>
        <v>#N/C</v>
      </c>
      <c r="S177" s="109" t="str">
        <f>+Monitoring!AG177</f>
        <v>#N/C</v>
      </c>
    </row>
    <row r="178" spans="1:19" x14ac:dyDescent="0.25">
      <c r="A178" s="109">
        <f t="shared" si="14"/>
        <v>177</v>
      </c>
      <c r="B178" s="109" t="str">
        <f t="shared" si="10"/>
        <v>FAIRD</v>
      </c>
      <c r="C178" s="109" t="str">
        <f>SUBSTITUTE(+Monitoring!C178,"-","")</f>
        <v>FAIRD1</v>
      </c>
      <c r="D178" s="109" t="str">
        <f t="shared" si="11"/>
        <v>Site1</v>
      </c>
      <c r="E178" s="110" t="str">
        <f t="shared" si="12"/>
        <v>Maize</v>
      </c>
      <c r="F178" s="111" t="str">
        <f t="shared" si="13"/>
        <v>FAIRDxMaize</v>
      </c>
      <c r="G178" s="112">
        <f>+Monitoring!K178</f>
        <v>45165.593020833301</v>
      </c>
      <c r="H178" s="112">
        <f>+Monitoring!L178</f>
        <v>45165.5930787037</v>
      </c>
      <c r="I178" s="113">
        <f>+Monitoring!M178</f>
        <v>5.7870398450177163E-5</v>
      </c>
      <c r="J178" s="114" t="str">
        <f>+Monitoring!T178</f>
        <v>?</v>
      </c>
      <c r="K178" s="109" t="str">
        <f>+Monitoring!Y178</f>
        <v>#N/C</v>
      </c>
      <c r="L178" s="109" t="str">
        <f>+Monitoring!Z178</f>
        <v>#N/C</v>
      </c>
      <c r="M178" s="109" t="str">
        <f>+Monitoring!AA178</f>
        <v>#N/C</v>
      </c>
      <c r="N178" s="109" t="str">
        <f>+Monitoring!AB178</f>
        <v>#N/C</v>
      </c>
      <c r="O178" s="109" t="str">
        <f>+Monitoring!AC178</f>
        <v>#N/C</v>
      </c>
      <c r="P178" s="109" t="str">
        <f>+Monitoring!AD178</f>
        <v>#N/C</v>
      </c>
      <c r="Q178" s="109" t="str">
        <f>+Monitoring!AE178</f>
        <v>#N/C</v>
      </c>
      <c r="R178" s="109" t="str">
        <f>+Monitoring!AF178</f>
        <v>#N/C</v>
      </c>
      <c r="S178" s="109" t="str">
        <f>+Monitoring!AG178</f>
        <v>#N/C</v>
      </c>
    </row>
    <row r="179" spans="1:19" x14ac:dyDescent="0.25">
      <c r="A179" s="109">
        <f t="shared" si="14"/>
        <v>178</v>
      </c>
      <c r="B179" s="109" t="str">
        <f t="shared" si="10"/>
        <v>FAIRD</v>
      </c>
      <c r="C179" s="109" t="str">
        <f>SUBSTITUTE(+Monitoring!C179,"-","")</f>
        <v>FAIRD1</v>
      </c>
      <c r="D179" s="109" t="str">
        <f t="shared" si="11"/>
        <v>Site1</v>
      </c>
      <c r="E179" s="110" t="str">
        <f t="shared" si="12"/>
        <v>Maize</v>
      </c>
      <c r="F179" s="111" t="str">
        <f t="shared" si="13"/>
        <v>FAIRDxMaize</v>
      </c>
      <c r="G179" s="112">
        <f>+Monitoring!K179</f>
        <v>45165.593020833301</v>
      </c>
      <c r="H179" s="112">
        <f>+Monitoring!L179</f>
        <v>45165.593148148102</v>
      </c>
      <c r="I179" s="113">
        <f>+Monitoring!M179</f>
        <v>1.2731480092043057E-4</v>
      </c>
      <c r="J179" s="114" t="str">
        <f>+Monitoring!T179</f>
        <v>?</v>
      </c>
      <c r="K179" s="109" t="str">
        <f>+Monitoring!Y179</f>
        <v>Insecta</v>
      </c>
      <c r="L179" s="109" t="str">
        <f>+Monitoring!Z179</f>
        <v>#N/C</v>
      </c>
      <c r="M179" s="109" t="str">
        <f>+Monitoring!AA179</f>
        <v>#N/C</v>
      </c>
      <c r="N179" s="109" t="str">
        <f>+Monitoring!AB179</f>
        <v>#N/C</v>
      </c>
      <c r="O179" s="109" t="str">
        <f>+Monitoring!AC179</f>
        <v>#N/C</v>
      </c>
      <c r="P179" s="109" t="str">
        <f>+Monitoring!AD179</f>
        <v>#N/C</v>
      </c>
      <c r="Q179" s="109" t="str">
        <f>+Monitoring!AE179</f>
        <v>#N/C</v>
      </c>
      <c r="R179" s="109" t="str">
        <f>+Monitoring!AF179</f>
        <v>#N/C</v>
      </c>
      <c r="S179" s="109" t="str">
        <f>+Monitoring!AG179</f>
        <v>#N/C</v>
      </c>
    </row>
    <row r="180" spans="1:19" x14ac:dyDescent="0.25">
      <c r="A180" s="109">
        <f t="shared" si="14"/>
        <v>179</v>
      </c>
      <c r="B180" s="109" t="str">
        <f t="shared" si="10"/>
        <v>FAIRD</v>
      </c>
      <c r="C180" s="109" t="str">
        <f>SUBSTITUTE(+Monitoring!C180,"-","")</f>
        <v>FAIRD1</v>
      </c>
      <c r="D180" s="109" t="str">
        <f t="shared" si="11"/>
        <v>Site1</v>
      </c>
      <c r="E180" s="110" t="str">
        <f t="shared" si="12"/>
        <v>Maize</v>
      </c>
      <c r="F180" s="111" t="str">
        <f t="shared" si="13"/>
        <v>FAIRDxMaize</v>
      </c>
      <c r="G180" s="112">
        <f>+Monitoring!K180</f>
        <v>45165.621527777803</v>
      </c>
      <c r="H180" s="112">
        <f>+Monitoring!L180</f>
        <v>45165.621678240699</v>
      </c>
      <c r="I180" s="113">
        <f>+Monitoring!M180</f>
        <v>1.5046289627207443E-4</v>
      </c>
      <c r="J180" s="114" t="str">
        <f>+Monitoring!T180</f>
        <v>fly</v>
      </c>
      <c r="K180" s="109" t="str">
        <f>+Monitoring!Y180</f>
        <v>Insecta</v>
      </c>
      <c r="L180" s="109" t="str">
        <f>+Monitoring!Z180</f>
        <v>Diptera</v>
      </c>
      <c r="M180" s="109" t="str">
        <f>+Monitoring!AA180</f>
        <v>Brachycera</v>
      </c>
      <c r="N180" s="109" t="str">
        <f>+Monitoring!AB180</f>
        <v>Muscomorpha</v>
      </c>
      <c r="O180" s="109" t="str">
        <f>+Monitoring!AC180</f>
        <v>Muscoidea</v>
      </c>
      <c r="P180" s="109" t="str">
        <f>+Monitoring!AD180</f>
        <v>#N/C</v>
      </c>
      <c r="Q180" s="109" t="str">
        <f>+Monitoring!AE180</f>
        <v>#N/C</v>
      </c>
      <c r="R180" s="109" t="str">
        <f>+Monitoring!AF180</f>
        <v>#N/C</v>
      </c>
      <c r="S180" s="109" t="str">
        <f>+Monitoring!AG180</f>
        <v>#N/C</v>
      </c>
    </row>
    <row r="181" spans="1:19" x14ac:dyDescent="0.25">
      <c r="A181" s="109">
        <f t="shared" si="14"/>
        <v>180</v>
      </c>
      <c r="B181" s="109" t="str">
        <f t="shared" si="10"/>
        <v>FAIRD</v>
      </c>
      <c r="C181" s="109" t="str">
        <f>SUBSTITUTE(+Monitoring!C181,"-","")</f>
        <v>FAIRD1</v>
      </c>
      <c r="D181" s="109" t="str">
        <f t="shared" si="11"/>
        <v>Site1</v>
      </c>
      <c r="E181" s="110" t="str">
        <f t="shared" si="12"/>
        <v>Maize</v>
      </c>
      <c r="F181" s="111" t="str">
        <f t="shared" si="13"/>
        <v>FAIRDxMaize</v>
      </c>
      <c r="G181" s="112">
        <f>+Monitoring!K181</f>
        <v>45165.759131944498</v>
      </c>
      <c r="H181" s="112">
        <f>+Monitoring!L181</f>
        <v>45165.759722222203</v>
      </c>
      <c r="I181" s="113">
        <f>+Monitoring!M181</f>
        <v>5.9027770475950092E-4</v>
      </c>
      <c r="J181" s="114" t="str">
        <f>+Monitoring!T181</f>
        <v>fly</v>
      </c>
      <c r="K181" s="109" t="str">
        <f>+Monitoring!Y181</f>
        <v>Insecta</v>
      </c>
      <c r="L181" s="109" t="str">
        <f>+Monitoring!Z181</f>
        <v>Diptera</v>
      </c>
      <c r="M181" s="109" t="str">
        <f>+Monitoring!AA181</f>
        <v>Brachycera</v>
      </c>
      <c r="N181" s="109" t="str">
        <f>+Monitoring!AB181</f>
        <v>Muscomorpha</v>
      </c>
      <c r="O181" s="109" t="str">
        <f>+Monitoring!AC181</f>
        <v>Muscoidea</v>
      </c>
      <c r="P181" s="109" t="str">
        <f>+Monitoring!AD181</f>
        <v>Fanniidae</v>
      </c>
      <c r="Q181" s="109">
        <f>+Monitoring!AE181</f>
        <v>0</v>
      </c>
      <c r="R181" s="109" t="str">
        <f>+Monitoring!AF181</f>
        <v>Fannia</v>
      </c>
      <c r="S181" s="109" t="str">
        <f>+Monitoring!AG181</f>
        <v>#N/C</v>
      </c>
    </row>
    <row r="182" spans="1:19" x14ac:dyDescent="0.25">
      <c r="A182" s="109">
        <f t="shared" si="14"/>
        <v>181</v>
      </c>
      <c r="B182" s="109" t="str">
        <f t="shared" si="10"/>
        <v>FAIRD</v>
      </c>
      <c r="C182" s="109" t="str">
        <f>SUBSTITUTE(+Monitoring!C182,"-","")</f>
        <v>FAIRD1</v>
      </c>
      <c r="D182" s="109" t="str">
        <f t="shared" si="11"/>
        <v>Site1</v>
      </c>
      <c r="E182" s="110" t="str">
        <f t="shared" si="12"/>
        <v>Maize</v>
      </c>
      <c r="F182" s="111" t="str">
        <f t="shared" si="13"/>
        <v>FAIRDxMaize</v>
      </c>
      <c r="G182" s="112">
        <f>+Monitoring!K182</f>
        <v>45165.762372685203</v>
      </c>
      <c r="H182" s="112">
        <f>+Monitoring!L182</f>
        <v>45165.762453703697</v>
      </c>
      <c r="I182" s="113">
        <f>+Monitoring!M182</f>
        <v>8.1018493801821023E-5</v>
      </c>
      <c r="J182" s="114" t="str">
        <f>+Monitoring!T182</f>
        <v>?</v>
      </c>
      <c r="K182" s="109" t="str">
        <f>+Monitoring!Y182</f>
        <v>#N/C</v>
      </c>
      <c r="L182" s="109" t="str">
        <f>+Monitoring!Z182</f>
        <v>#N/C</v>
      </c>
      <c r="M182" s="109" t="str">
        <f>+Monitoring!AA182</f>
        <v>#N/C</v>
      </c>
      <c r="N182" s="109" t="str">
        <f>+Monitoring!AB182</f>
        <v>#N/C</v>
      </c>
      <c r="O182" s="109" t="str">
        <f>+Monitoring!AC182</f>
        <v>#N/C</v>
      </c>
      <c r="P182" s="109" t="str">
        <f>+Monitoring!AD182</f>
        <v>#N/C</v>
      </c>
      <c r="Q182" s="109" t="str">
        <f>+Monitoring!AE182</f>
        <v>#N/C</v>
      </c>
      <c r="R182" s="109" t="str">
        <f>+Monitoring!AF182</f>
        <v>#N/C</v>
      </c>
      <c r="S182" s="109" t="str">
        <f>+Monitoring!AG182</f>
        <v>#N/C</v>
      </c>
    </row>
    <row r="183" spans="1:19" x14ac:dyDescent="0.25">
      <c r="A183" s="109">
        <f t="shared" si="14"/>
        <v>182</v>
      </c>
      <c r="B183" s="109" t="str">
        <f t="shared" si="10"/>
        <v>FAIRD</v>
      </c>
      <c r="C183" s="109" t="str">
        <f>SUBSTITUTE(+Monitoring!C183,"-","")</f>
        <v>FAIRD1</v>
      </c>
      <c r="D183" s="109" t="str">
        <f t="shared" si="11"/>
        <v>Site1</v>
      </c>
      <c r="E183" s="110" t="str">
        <f t="shared" si="12"/>
        <v>Maize</v>
      </c>
      <c r="F183" s="111" t="str">
        <f t="shared" si="13"/>
        <v>FAIRDxMaize</v>
      </c>
      <c r="G183" s="112">
        <f>+Monitoring!K183</f>
        <v>45175.655833333301</v>
      </c>
      <c r="H183" s="112">
        <f>+Monitoring!L183</f>
        <v>45175.656145833302</v>
      </c>
      <c r="I183" s="113">
        <f>+Monitoring!M183</f>
        <v>3.125000002910383E-4</v>
      </c>
      <c r="J183" s="114" t="str">
        <f>+Monitoring!T183</f>
        <v>ladybug</v>
      </c>
      <c r="K183" s="109" t="str">
        <f>+Monitoring!Y183</f>
        <v>Insecta</v>
      </c>
      <c r="L183" s="109" t="str">
        <f>+Monitoring!Z183</f>
        <v>Coleoptera</v>
      </c>
      <c r="M183" s="109" t="str">
        <f>+Monitoring!AA183</f>
        <v>Polyphaga</v>
      </c>
      <c r="N183" s="109" t="str">
        <f>+Monitoring!AB183</f>
        <v>Cucujiformia</v>
      </c>
      <c r="O183" s="109" t="str">
        <f>+Monitoring!AC183</f>
        <v>Coccinelloidea</v>
      </c>
      <c r="P183" s="109" t="str">
        <f>+Monitoring!AD183</f>
        <v>Coccinellidae</v>
      </c>
      <c r="Q183" s="109" t="str">
        <f>+Monitoring!AE183</f>
        <v>Coccinellinae</v>
      </c>
      <c r="R183" s="109" t="str">
        <f>+Monitoring!AF183</f>
        <v>#N/C</v>
      </c>
      <c r="S183" s="109" t="str">
        <f>+Monitoring!AG183</f>
        <v>#N/C</v>
      </c>
    </row>
    <row r="184" spans="1:19" x14ac:dyDescent="0.25">
      <c r="A184" s="109">
        <f t="shared" si="14"/>
        <v>183</v>
      </c>
      <c r="B184" s="109" t="str">
        <f t="shared" si="10"/>
        <v>FAIRD</v>
      </c>
      <c r="C184" s="109" t="str">
        <f>SUBSTITUTE(+Monitoring!C184,"-","")</f>
        <v>FAIRD1</v>
      </c>
      <c r="D184" s="109" t="str">
        <f t="shared" si="11"/>
        <v>Site1</v>
      </c>
      <c r="E184" s="110" t="str">
        <f t="shared" si="12"/>
        <v>Maize</v>
      </c>
      <c r="F184" s="111" t="str">
        <f t="shared" si="13"/>
        <v>FAIRDxMaize</v>
      </c>
      <c r="G184" s="112">
        <f>+Monitoring!K184</f>
        <v>45175.690578703703</v>
      </c>
      <c r="H184" s="112">
        <f>+Monitoring!L184</f>
        <v>45175.690821759301</v>
      </c>
      <c r="I184" s="113">
        <f>+Monitoring!M184</f>
        <v>2.430555978207849E-4</v>
      </c>
      <c r="J184" s="114" t="str">
        <f>+Monitoring!T184</f>
        <v>fly</v>
      </c>
      <c r="K184" s="109" t="str">
        <f>+Monitoring!Y184</f>
        <v>Insecta</v>
      </c>
      <c r="L184" s="109" t="str">
        <f>+Monitoring!Z184</f>
        <v>Diptera</v>
      </c>
      <c r="M184" s="109" t="str">
        <f>+Monitoring!AA184</f>
        <v>Brachycera</v>
      </c>
      <c r="N184" s="109" t="str">
        <f>+Monitoring!AB184</f>
        <v>Muscomorpha</v>
      </c>
      <c r="O184" s="109" t="str">
        <f>+Monitoring!AC184</f>
        <v>Muscoidea</v>
      </c>
      <c r="P184" s="109" t="str">
        <f>+Monitoring!AD184</f>
        <v>#N/C</v>
      </c>
      <c r="Q184" s="109" t="str">
        <f>+Monitoring!AE184</f>
        <v>#N/C</v>
      </c>
      <c r="R184" s="109" t="str">
        <f>+Monitoring!AF184</f>
        <v>#N/C</v>
      </c>
      <c r="S184" s="109" t="str">
        <f>+Monitoring!AG184</f>
        <v>#N/C</v>
      </c>
    </row>
    <row r="185" spans="1:19" x14ac:dyDescent="0.25">
      <c r="A185" s="109">
        <f t="shared" si="14"/>
        <v>184</v>
      </c>
      <c r="B185" s="109" t="str">
        <f t="shared" si="10"/>
        <v>FAIRD</v>
      </c>
      <c r="C185" s="109" t="str">
        <f>SUBSTITUTE(+Monitoring!C185,"-","")</f>
        <v>FAIRD1</v>
      </c>
      <c r="D185" s="109" t="str">
        <f t="shared" si="11"/>
        <v>Site1</v>
      </c>
      <c r="E185" s="110" t="str">
        <f t="shared" si="12"/>
        <v>Maize</v>
      </c>
      <c r="F185" s="111" t="str">
        <f t="shared" si="13"/>
        <v>FAIRDxMaize</v>
      </c>
      <c r="G185" s="112">
        <f>+Monitoring!K185</f>
        <v>45175.7575462963</v>
      </c>
      <c r="H185" s="112">
        <f>+Monitoring!L185</f>
        <v>45175.757604166698</v>
      </c>
      <c r="I185" s="113">
        <f>+Monitoring!M185</f>
        <v>5.7870398450177163E-5</v>
      </c>
      <c r="J185" s="114" t="str">
        <f>+Monitoring!T185</f>
        <v>fly</v>
      </c>
      <c r="K185" s="109" t="str">
        <f>+Monitoring!Y185</f>
        <v>Insecta</v>
      </c>
      <c r="L185" s="109" t="str">
        <f>+Monitoring!Z185</f>
        <v>Diptera</v>
      </c>
      <c r="M185" s="109" t="str">
        <f>+Monitoring!AA185</f>
        <v>Brachycera</v>
      </c>
      <c r="N185" s="109" t="str">
        <f>+Monitoring!AB185</f>
        <v>Muscomorpha</v>
      </c>
      <c r="O185" s="109" t="str">
        <f>+Monitoring!AC185</f>
        <v>Muscoidea</v>
      </c>
      <c r="P185" s="109" t="str">
        <f>+Monitoring!AD185</f>
        <v>Fanniidae</v>
      </c>
      <c r="Q185" s="109">
        <f>+Monitoring!AE185</f>
        <v>0</v>
      </c>
      <c r="R185" s="109" t="str">
        <f>+Monitoring!AF185</f>
        <v>Fannia</v>
      </c>
      <c r="S185" s="109" t="str">
        <f>+Monitoring!AG185</f>
        <v>#N/C</v>
      </c>
    </row>
    <row r="186" spans="1:19" x14ac:dyDescent="0.25">
      <c r="A186" s="109">
        <f t="shared" si="14"/>
        <v>185</v>
      </c>
      <c r="B186" s="109" t="str">
        <f t="shared" si="10"/>
        <v>FAIRD</v>
      </c>
      <c r="C186" s="109" t="str">
        <f>SUBSTITUTE(+Monitoring!C186,"-","")</f>
        <v>FAIRD1</v>
      </c>
      <c r="D186" s="109" t="str">
        <f t="shared" si="11"/>
        <v>Site1</v>
      </c>
      <c r="E186" s="110" t="str">
        <f t="shared" si="12"/>
        <v>Maize</v>
      </c>
      <c r="F186" s="111" t="str">
        <f t="shared" si="13"/>
        <v>FAIRDxMaize</v>
      </c>
      <c r="G186" s="112">
        <f>+Monitoring!K186</f>
        <v>45175.769270833298</v>
      </c>
      <c r="H186" s="112">
        <f>+Monitoring!L186</f>
        <v>45175.769317129598</v>
      </c>
      <c r="I186" s="113">
        <f>+Monitoring!M186</f>
        <v>4.6296299842651933E-5</v>
      </c>
      <c r="J186" s="114" t="str">
        <f>+Monitoring!T186</f>
        <v>fly</v>
      </c>
      <c r="K186" s="109" t="str">
        <f>+Monitoring!Y186</f>
        <v>Insecta</v>
      </c>
      <c r="L186" s="109" t="str">
        <f>+Monitoring!Z186</f>
        <v>Diptera</v>
      </c>
      <c r="M186" s="109" t="str">
        <f>+Monitoring!AA186</f>
        <v>Brachycera</v>
      </c>
      <c r="N186" s="109" t="str">
        <f>+Monitoring!AB186</f>
        <v>Muscomorpha</v>
      </c>
      <c r="O186" s="109" t="str">
        <f>+Monitoring!AC186</f>
        <v>Muscoidea</v>
      </c>
      <c r="P186" s="109" t="str">
        <f>+Monitoring!AD186</f>
        <v>Fanniidae</v>
      </c>
      <c r="Q186" s="109">
        <f>+Monitoring!AE186</f>
        <v>0</v>
      </c>
      <c r="R186" s="109" t="str">
        <f>+Monitoring!AF186</f>
        <v>Fannia</v>
      </c>
      <c r="S186" s="109" t="str">
        <f>+Monitoring!AG186</f>
        <v>#N/C</v>
      </c>
    </row>
    <row r="187" spans="1:19" x14ac:dyDescent="0.25">
      <c r="A187" s="109">
        <f t="shared" si="14"/>
        <v>186</v>
      </c>
      <c r="B187" s="109" t="str">
        <f t="shared" si="10"/>
        <v>FAIRD</v>
      </c>
      <c r="C187" s="109" t="str">
        <f>SUBSTITUTE(+Monitoring!C187,"-","")</f>
        <v>FAIRD1</v>
      </c>
      <c r="D187" s="109" t="str">
        <f t="shared" si="11"/>
        <v>Site1</v>
      </c>
      <c r="E187" s="110" t="str">
        <f t="shared" si="12"/>
        <v>Maize</v>
      </c>
      <c r="F187" s="111" t="str">
        <f t="shared" si="13"/>
        <v>FAIRDxMaize</v>
      </c>
      <c r="G187" s="112">
        <f>+Monitoring!K187</f>
        <v>45177.388854166697</v>
      </c>
      <c r="H187" s="112">
        <f>+Monitoring!L187</f>
        <v>45177.389340277798</v>
      </c>
      <c r="I187" s="113">
        <f>+Monitoring!M187</f>
        <v>4.8611110105412081E-4</v>
      </c>
      <c r="J187" s="114" t="str">
        <f>+Monitoring!T187</f>
        <v>fly</v>
      </c>
      <c r="K187" s="109" t="str">
        <f>+Monitoring!Y187</f>
        <v>Insecta</v>
      </c>
      <c r="L187" s="109" t="str">
        <f>+Monitoring!Z187</f>
        <v>Diptera</v>
      </c>
      <c r="M187" s="109" t="str">
        <f>+Monitoring!AA187</f>
        <v>Brachycera</v>
      </c>
      <c r="N187" s="109" t="str">
        <f>+Monitoring!AB187</f>
        <v>Muscomorpha</v>
      </c>
      <c r="O187" s="109" t="str">
        <f>+Monitoring!AC187</f>
        <v>Muscoidea</v>
      </c>
      <c r="P187" s="109" t="str">
        <f>+Monitoring!AD187</f>
        <v>Fanniidae</v>
      </c>
      <c r="Q187" s="109">
        <f>+Monitoring!AE187</f>
        <v>0</v>
      </c>
      <c r="R187" s="109" t="str">
        <f>+Monitoring!AF187</f>
        <v>Fannia</v>
      </c>
      <c r="S187" s="109" t="str">
        <f>+Monitoring!AG187</f>
        <v>#N/C</v>
      </c>
    </row>
    <row r="188" spans="1:19" x14ac:dyDescent="0.25">
      <c r="A188" s="109">
        <f t="shared" si="14"/>
        <v>187</v>
      </c>
      <c r="B188" s="109" t="str">
        <f t="shared" si="10"/>
        <v>FAIRD</v>
      </c>
      <c r="C188" s="109" t="str">
        <f>SUBSTITUTE(+Monitoring!C188,"-","")</f>
        <v>FAIRD1</v>
      </c>
      <c r="D188" s="109" t="str">
        <f t="shared" si="11"/>
        <v>Site1</v>
      </c>
      <c r="E188" s="110" t="str">
        <f t="shared" si="12"/>
        <v>Maize</v>
      </c>
      <c r="F188" s="111" t="str">
        <f t="shared" si="13"/>
        <v>FAIRDxMaize</v>
      </c>
      <c r="G188" s="112">
        <f>+Monitoring!K188</f>
        <v>45177.437974537002</v>
      </c>
      <c r="H188" s="112">
        <f>+Monitoring!L188</f>
        <v>45177.451157407399</v>
      </c>
      <c r="I188" s="113">
        <f>+Monitoring!M188</f>
        <v>1.3182870396121871E-2</v>
      </c>
      <c r="J188" s="114" t="str">
        <f>+Monitoring!T188</f>
        <v>spider</v>
      </c>
      <c r="K188" s="109" t="str">
        <f>+Monitoring!Y188</f>
        <v>Arachnida</v>
      </c>
      <c r="L188" s="109" t="str">
        <f>+Monitoring!Z188</f>
        <v>Araneae</v>
      </c>
      <c r="M188" s="109" t="str">
        <f>+Monitoring!AA188</f>
        <v>Arneomorphae</v>
      </c>
      <c r="N188" s="109" t="str">
        <f>+Monitoring!AB188</f>
        <v>Araneomorphae</v>
      </c>
      <c r="O188" s="109" t="str">
        <f>+Monitoring!AC188</f>
        <v>Araneoidea</v>
      </c>
      <c r="P188" s="109" t="str">
        <f>+Monitoring!AD188</f>
        <v>Araneidae</v>
      </c>
      <c r="Q188" s="109" t="str">
        <f>+Monitoring!AE188</f>
        <v>Araneinae</v>
      </c>
      <c r="R188" s="109" t="str">
        <f>+Monitoring!AF188</f>
        <v>#N/C</v>
      </c>
      <c r="S188" s="109" t="str">
        <f>+Monitoring!AG188</f>
        <v>#N/C</v>
      </c>
    </row>
    <row r="189" spans="1:19" x14ac:dyDescent="0.25">
      <c r="A189" s="109">
        <f t="shared" si="14"/>
        <v>188</v>
      </c>
      <c r="B189" s="109" t="str">
        <f t="shared" si="10"/>
        <v>FAIRD</v>
      </c>
      <c r="C189" s="109" t="str">
        <f>SUBSTITUTE(+Monitoring!C189,"-","")</f>
        <v>FAIRD1</v>
      </c>
      <c r="D189" s="109" t="str">
        <f t="shared" si="11"/>
        <v>Site1</v>
      </c>
      <c r="E189" s="110" t="str">
        <f t="shared" si="12"/>
        <v>Maize</v>
      </c>
      <c r="F189" s="111" t="str">
        <f t="shared" si="13"/>
        <v>FAIRDxMaize</v>
      </c>
      <c r="G189" s="112">
        <f>+Monitoring!K189</f>
        <v>45178.450300925899</v>
      </c>
      <c r="H189" s="112">
        <f>+Monitoring!L189</f>
        <v>45178.450520833299</v>
      </c>
      <c r="I189" s="113">
        <f>+Monitoring!M189</f>
        <v>2.1990740060573444E-4</v>
      </c>
      <c r="J189" s="114" t="str">
        <f>+Monitoring!T189</f>
        <v>ladybug</v>
      </c>
      <c r="K189" s="109" t="str">
        <f>+Monitoring!Y189</f>
        <v>Insecta</v>
      </c>
      <c r="L189" s="109" t="str">
        <f>+Monitoring!Z189</f>
        <v>Coleoptera</v>
      </c>
      <c r="M189" s="109" t="str">
        <f>+Monitoring!AA189</f>
        <v>Polyphaga</v>
      </c>
      <c r="N189" s="109" t="str">
        <f>+Monitoring!AB189</f>
        <v>Cucujiformia</v>
      </c>
      <c r="O189" s="109" t="str">
        <f>+Monitoring!AC189</f>
        <v>Coccinelloidea</v>
      </c>
      <c r="P189" s="109" t="str">
        <f>+Monitoring!AD189</f>
        <v>Coccinellidae</v>
      </c>
      <c r="Q189" s="109" t="str">
        <f>+Monitoring!AE189</f>
        <v>Coccinellinae</v>
      </c>
      <c r="R189" s="109" t="str">
        <f>+Monitoring!AF189</f>
        <v>Coccinellini</v>
      </c>
      <c r="S189" s="109" t="str">
        <f>+Monitoring!AG189</f>
        <v>#N/C</v>
      </c>
    </row>
    <row r="190" spans="1:19" x14ac:dyDescent="0.25">
      <c r="A190" s="109">
        <f t="shared" si="14"/>
        <v>189</v>
      </c>
      <c r="B190" s="109" t="str">
        <f t="shared" si="10"/>
        <v>FAIRD</v>
      </c>
      <c r="C190" s="109" t="str">
        <f>SUBSTITUTE(+Monitoring!C190,"-","")</f>
        <v>FAIRD1</v>
      </c>
      <c r="D190" s="109" t="str">
        <f t="shared" si="11"/>
        <v>Site1</v>
      </c>
      <c r="E190" s="110" t="str">
        <f t="shared" si="12"/>
        <v>Maize</v>
      </c>
      <c r="F190" s="111" t="str">
        <f t="shared" si="13"/>
        <v>FAIRDxMaize</v>
      </c>
      <c r="G190" s="112">
        <f>+Monitoring!K190</f>
        <v>45178.452523148197</v>
      </c>
      <c r="H190" s="112">
        <f>+Monitoring!L190</f>
        <v>45178.4525810185</v>
      </c>
      <c r="I190" s="113">
        <f>+Monitoring!M190</f>
        <v>5.7870303862728179E-5</v>
      </c>
      <c r="J190" s="114" t="str">
        <f>+Monitoring!T190</f>
        <v>fly</v>
      </c>
      <c r="K190" s="109" t="str">
        <f>+Monitoring!Y190</f>
        <v>Insecta</v>
      </c>
      <c r="L190" s="109" t="str">
        <f>+Monitoring!Z190</f>
        <v>Diptera</v>
      </c>
      <c r="M190" s="109" t="str">
        <f>+Monitoring!AA190</f>
        <v>Brachycera</v>
      </c>
      <c r="N190" s="109" t="str">
        <f>+Monitoring!AB190</f>
        <v>Muscomorpha</v>
      </c>
      <c r="O190" s="109" t="str">
        <f>+Monitoring!AC190</f>
        <v>Muscoidea</v>
      </c>
      <c r="P190" s="109" t="str">
        <f>+Monitoring!AD190</f>
        <v>Fanniidae</v>
      </c>
      <c r="Q190" s="109">
        <f>+Monitoring!AE190</f>
        <v>0</v>
      </c>
      <c r="R190" s="109" t="str">
        <f>+Monitoring!AF190</f>
        <v>Fannia</v>
      </c>
      <c r="S190" s="109" t="str">
        <f>+Monitoring!AG190</f>
        <v>#N/C</v>
      </c>
    </row>
    <row r="191" spans="1:19" x14ac:dyDescent="0.25">
      <c r="A191" s="109">
        <f t="shared" si="14"/>
        <v>190</v>
      </c>
      <c r="B191" s="109" t="str">
        <f t="shared" si="10"/>
        <v>FAIRD</v>
      </c>
      <c r="C191" s="109" t="str">
        <f>SUBSTITUTE(+Monitoring!C191,"-","")</f>
        <v>FAIRD1</v>
      </c>
      <c r="D191" s="109" t="str">
        <f t="shared" si="11"/>
        <v>Site1</v>
      </c>
      <c r="E191" s="110" t="str">
        <f t="shared" si="12"/>
        <v>Maize</v>
      </c>
      <c r="F191" s="111" t="str">
        <f t="shared" si="13"/>
        <v>FAIRDxMaize</v>
      </c>
      <c r="G191" s="112">
        <f>+Monitoring!K191</f>
        <v>45178.660543981503</v>
      </c>
      <c r="H191" s="112">
        <f>+Monitoring!L191</f>
        <v>45178.742430555598</v>
      </c>
      <c r="I191" s="113">
        <f>+Monitoring!M191</f>
        <v>8.1886574094824027E-2</v>
      </c>
      <c r="J191" s="114" t="str">
        <f>+Monitoring!T191</f>
        <v>spider</v>
      </c>
      <c r="K191" s="109" t="str">
        <f>+Monitoring!Y191</f>
        <v>Arachnida</v>
      </c>
      <c r="L191" s="109" t="str">
        <f>+Monitoring!Z191</f>
        <v>Araneae</v>
      </c>
      <c r="M191" s="109" t="str">
        <f>+Monitoring!AA191</f>
        <v>Arneomorphae</v>
      </c>
      <c r="N191" s="109" t="str">
        <f>+Monitoring!AB191</f>
        <v>Araneomorphae</v>
      </c>
      <c r="O191" s="109" t="str">
        <f>+Monitoring!AC191</f>
        <v>Araneoidea</v>
      </c>
      <c r="P191" s="109" t="str">
        <f>+Monitoring!AD191</f>
        <v>#N/C</v>
      </c>
      <c r="Q191" s="109" t="str">
        <f>+Monitoring!AE191</f>
        <v>#N/C</v>
      </c>
      <c r="R191" s="109" t="str">
        <f>+Monitoring!AF191</f>
        <v>#N/C</v>
      </c>
      <c r="S191" s="109" t="str">
        <f>+Monitoring!AG191</f>
        <v>#N/C</v>
      </c>
    </row>
    <row r="192" spans="1:19" x14ac:dyDescent="0.25">
      <c r="A192" s="109">
        <f t="shared" si="14"/>
        <v>191</v>
      </c>
      <c r="B192" s="109" t="str">
        <f t="shared" si="10"/>
        <v>FAIRD</v>
      </c>
      <c r="C192" s="109" t="str">
        <f>SUBSTITUTE(+Monitoring!C192,"-","")</f>
        <v>FAIRD1</v>
      </c>
      <c r="D192" s="109" t="str">
        <f t="shared" si="11"/>
        <v>Site1</v>
      </c>
      <c r="E192" s="110" t="str">
        <f t="shared" si="12"/>
        <v>Maize</v>
      </c>
      <c r="F192" s="111" t="str">
        <f t="shared" si="13"/>
        <v>FAIRDxMaize</v>
      </c>
      <c r="G192" s="112">
        <f>+Monitoring!K192</f>
        <v>45179.418680555602</v>
      </c>
      <c r="H192" s="112">
        <f>+Monitoring!L192</f>
        <v>45179.418807870403</v>
      </c>
      <c r="I192" s="113">
        <f>+Monitoring!M192</f>
        <v>1.2731480092043057E-4</v>
      </c>
      <c r="J192" s="114" t="str">
        <f>+Monitoring!T192</f>
        <v>fly</v>
      </c>
      <c r="K192" s="109" t="str">
        <f>+Monitoring!Y192</f>
        <v>Insecta</v>
      </c>
      <c r="L192" s="109" t="str">
        <f>+Monitoring!Z192</f>
        <v>Diptera</v>
      </c>
      <c r="M192" s="109" t="str">
        <f>+Monitoring!AA192</f>
        <v>Brachycera</v>
      </c>
      <c r="N192" s="109" t="str">
        <f>+Monitoring!AB192</f>
        <v>Muscomorpha</v>
      </c>
      <c r="O192" s="109" t="str">
        <f>+Monitoring!AC192</f>
        <v>Muscoidea</v>
      </c>
      <c r="P192" s="109" t="str">
        <f>+Monitoring!AD192</f>
        <v>Fanniidae</v>
      </c>
      <c r="Q192" s="109">
        <f>+Monitoring!AE192</f>
        <v>0</v>
      </c>
      <c r="R192" s="109" t="str">
        <f>+Monitoring!AF192</f>
        <v>Fannia</v>
      </c>
      <c r="S192" s="109" t="str">
        <f>+Monitoring!AG192</f>
        <v>#N/C</v>
      </c>
    </row>
    <row r="193" spans="1:19" x14ac:dyDescent="0.25">
      <c r="A193" s="109">
        <f t="shared" si="14"/>
        <v>192</v>
      </c>
      <c r="B193" s="109" t="str">
        <f t="shared" si="10"/>
        <v>FAIRD</v>
      </c>
      <c r="C193" s="109" t="str">
        <f>SUBSTITUTE(+Monitoring!C193,"-","")</f>
        <v>FAIRD1</v>
      </c>
      <c r="D193" s="109" t="str">
        <f t="shared" si="11"/>
        <v>Site1</v>
      </c>
      <c r="E193" s="110" t="str">
        <f t="shared" si="12"/>
        <v>Maize</v>
      </c>
      <c r="F193" s="111" t="str">
        <f t="shared" si="13"/>
        <v>FAIRDxMaize</v>
      </c>
      <c r="G193" s="112">
        <f>+Monitoring!K193</f>
        <v>45179.483668981498</v>
      </c>
      <c r="H193" s="112">
        <f>+Monitoring!L193</f>
        <v>45179.483692129601</v>
      </c>
      <c r="I193" s="113">
        <f>+Monitoring!M193</f>
        <v>2.3148102627601475E-5</v>
      </c>
      <c r="J193" s="114" t="str">
        <f>+Monitoring!T193</f>
        <v>fly</v>
      </c>
      <c r="K193" s="109" t="str">
        <f>+Monitoring!Y193</f>
        <v>Insecta</v>
      </c>
      <c r="L193" s="109" t="str">
        <f>+Monitoring!Z193</f>
        <v>Diptera</v>
      </c>
      <c r="M193" s="109" t="str">
        <f>+Monitoring!AA193</f>
        <v>Brachycera</v>
      </c>
      <c r="N193" s="109" t="str">
        <f>+Monitoring!AB193</f>
        <v>Muscomorpha</v>
      </c>
      <c r="O193" s="109" t="str">
        <f>+Monitoring!AC193</f>
        <v>Lauxanioidea</v>
      </c>
      <c r="P193" s="109" t="str">
        <f>+Monitoring!AD193</f>
        <v>Lauxaniidae</v>
      </c>
      <c r="Q193" s="109" t="str">
        <f>+Monitoring!AE193</f>
        <v>Lauxaniinae</v>
      </c>
      <c r="R193" s="109" t="str">
        <f>+Monitoring!AF193</f>
        <v>#N/C</v>
      </c>
      <c r="S193" s="109" t="str">
        <f>+Monitoring!AG193</f>
        <v>#N/C</v>
      </c>
    </row>
    <row r="194" spans="1:19" x14ac:dyDescent="0.25">
      <c r="A194" s="109">
        <f t="shared" si="14"/>
        <v>193</v>
      </c>
      <c r="B194" s="109" t="str">
        <f t="shared" si="10"/>
        <v>FAIRD</v>
      </c>
      <c r="C194" s="109" t="str">
        <f>SUBSTITUTE(+Monitoring!C194,"-","")</f>
        <v>FAIRD1</v>
      </c>
      <c r="D194" s="109" t="str">
        <f t="shared" si="11"/>
        <v>Site1</v>
      </c>
      <c r="E194" s="110" t="str">
        <f t="shared" si="12"/>
        <v>Maize</v>
      </c>
      <c r="F194" s="111" t="str">
        <f t="shared" si="13"/>
        <v>FAIRDxMaize</v>
      </c>
      <c r="G194" s="112">
        <f>+Monitoring!K194</f>
        <v>45179.483668981498</v>
      </c>
      <c r="H194" s="112">
        <f>+Monitoring!L194</f>
        <v>45179.485347222202</v>
      </c>
      <c r="I194" s="113">
        <f>+Monitoring!M194</f>
        <v>1.6782407037680969E-3</v>
      </c>
      <c r="J194" s="114" t="str">
        <f>+Monitoring!T194</f>
        <v>fly</v>
      </c>
      <c r="K194" s="109" t="str">
        <f>+Monitoring!Y194</f>
        <v>Insecta</v>
      </c>
      <c r="L194" s="109" t="str">
        <f>+Monitoring!Z194</f>
        <v>Diptera</v>
      </c>
      <c r="M194" s="109" t="str">
        <f>+Monitoring!AA194</f>
        <v>Brachycera</v>
      </c>
      <c r="N194" s="109" t="str">
        <f>+Monitoring!AB194</f>
        <v>#N/C</v>
      </c>
      <c r="O194" s="109" t="str">
        <f>+Monitoring!AC194</f>
        <v>#N/C</v>
      </c>
      <c r="P194" s="109" t="str">
        <f>+Monitoring!AD194</f>
        <v>#N/C</v>
      </c>
      <c r="Q194" s="109" t="str">
        <f>+Monitoring!AE194</f>
        <v>#N/C</v>
      </c>
      <c r="R194" s="109" t="str">
        <f>+Monitoring!AF194</f>
        <v>#N/C</v>
      </c>
      <c r="S194" s="109" t="str">
        <f>+Monitoring!AG194</f>
        <v>#N/C</v>
      </c>
    </row>
    <row r="195" spans="1:19" x14ac:dyDescent="0.25">
      <c r="A195" s="109">
        <f t="shared" si="14"/>
        <v>194</v>
      </c>
      <c r="B195" s="109" t="str">
        <f t="shared" ref="B195:B258" si="15">+LEFT(C195,LEN(C195)-1)</f>
        <v>FAIRD</v>
      </c>
      <c r="C195" s="109" t="str">
        <f>SUBSTITUTE(+Monitoring!C195,"-","")</f>
        <v>FAIRD1</v>
      </c>
      <c r="D195" s="109" t="str">
        <f t="shared" ref="D195:D258" si="16">CONCATENATE("Site",RIGHT(C195,1))</f>
        <v>Site1</v>
      </c>
      <c r="E195" s="110" t="str">
        <f t="shared" ref="E195:E258" si="17">IF(OR(D195="Site1",D195="Site2"),"Maize",IF(OR(D195="Site3",D195="Site4"),"Meadow","error"))</f>
        <v>Maize</v>
      </c>
      <c r="F195" s="111" t="str">
        <f t="shared" ref="F195:F258" si="18">+CONCATENATE(B195,"x",E195)</f>
        <v>FAIRDxMaize</v>
      </c>
      <c r="G195" s="112">
        <f>+Monitoring!K195</f>
        <v>45179.638495370396</v>
      </c>
      <c r="H195" s="112">
        <f>+Monitoring!L195</f>
        <v>45179.638611111099</v>
      </c>
      <c r="I195" s="113">
        <f>+Monitoring!M195</f>
        <v>1.1574070231290534E-4</v>
      </c>
      <c r="J195" s="114" t="str">
        <f>+Monitoring!T195</f>
        <v>spider</v>
      </c>
      <c r="K195" s="109" t="str">
        <f>+Monitoring!Y195</f>
        <v>Arachnida</v>
      </c>
      <c r="L195" s="109" t="str">
        <f>+Monitoring!Z195</f>
        <v>Araneae</v>
      </c>
      <c r="M195" s="109" t="str">
        <f>+Monitoring!AA195</f>
        <v>Arneomorphae</v>
      </c>
      <c r="N195" s="109" t="str">
        <f>+Monitoring!AB195</f>
        <v>Araneomorphae</v>
      </c>
      <c r="O195" s="109" t="str">
        <f>+Monitoring!AC195</f>
        <v>Araneoidea</v>
      </c>
      <c r="P195" s="109" t="str">
        <f>+Monitoring!AD195</f>
        <v>Araneidae</v>
      </c>
      <c r="Q195" s="109" t="str">
        <f>+Monitoring!AE195</f>
        <v>Araneinae</v>
      </c>
      <c r="R195" s="109" t="str">
        <f>+Monitoring!AF195</f>
        <v>Araneus</v>
      </c>
      <c r="S195" s="109" t="str">
        <f>+Monitoring!AG195</f>
        <v>#N/C</v>
      </c>
    </row>
    <row r="196" spans="1:19" x14ac:dyDescent="0.25">
      <c r="A196" s="109">
        <f t="shared" ref="A196:A259" si="19">+A195+1</f>
        <v>195</v>
      </c>
      <c r="B196" s="109" t="str">
        <f t="shared" si="15"/>
        <v>FAIRD</v>
      </c>
      <c r="C196" s="109" t="str">
        <f>SUBSTITUTE(+Monitoring!C196,"-","")</f>
        <v>FAIRD1</v>
      </c>
      <c r="D196" s="109" t="str">
        <f t="shared" si="16"/>
        <v>Site1</v>
      </c>
      <c r="E196" s="110" t="str">
        <f t="shared" si="17"/>
        <v>Maize</v>
      </c>
      <c r="F196" s="111" t="str">
        <f t="shared" si="18"/>
        <v>FAIRDxMaize</v>
      </c>
      <c r="G196" s="112">
        <f>+Monitoring!K196</f>
        <v>45179.680659722202</v>
      </c>
      <c r="H196" s="112">
        <f>+Monitoring!L196</f>
        <v>45179.680844907401</v>
      </c>
      <c r="I196" s="113">
        <f>+Monitoring!M196</f>
        <v>1.8518519937060773E-4</v>
      </c>
      <c r="J196" s="114" t="str">
        <f>+Monitoring!T196</f>
        <v>spider</v>
      </c>
      <c r="K196" s="109" t="str">
        <f>+Monitoring!Y196</f>
        <v>Arachnida</v>
      </c>
      <c r="L196" s="109" t="str">
        <f>+Monitoring!Z196</f>
        <v>Araneae</v>
      </c>
      <c r="M196" s="109" t="str">
        <f>+Monitoring!AA196</f>
        <v>Arneomorphae</v>
      </c>
      <c r="N196" s="109" t="str">
        <f>+Monitoring!AB196</f>
        <v>Araneomorphae</v>
      </c>
      <c r="O196" s="109" t="str">
        <f>+Monitoring!AC196</f>
        <v>Araneoidea</v>
      </c>
      <c r="P196" s="109" t="str">
        <f>+Monitoring!AD196</f>
        <v>#N/C</v>
      </c>
      <c r="Q196" s="109" t="str">
        <f>+Monitoring!AE196</f>
        <v>#N/C</v>
      </c>
      <c r="R196" s="109" t="str">
        <f>+Monitoring!AF196</f>
        <v>#N/C</v>
      </c>
      <c r="S196" s="109" t="str">
        <f>+Monitoring!AG196</f>
        <v>#N/C</v>
      </c>
    </row>
    <row r="197" spans="1:19" x14ac:dyDescent="0.25">
      <c r="A197" s="109">
        <f t="shared" si="19"/>
        <v>196</v>
      </c>
      <c r="B197" s="109" t="str">
        <f t="shared" si="15"/>
        <v>FAIRD</v>
      </c>
      <c r="C197" s="109" t="str">
        <f>SUBSTITUTE(+Monitoring!C197,"-","")</f>
        <v>FAIRD1</v>
      </c>
      <c r="D197" s="109" t="str">
        <f t="shared" si="16"/>
        <v>Site1</v>
      </c>
      <c r="E197" s="110" t="str">
        <f t="shared" si="17"/>
        <v>Maize</v>
      </c>
      <c r="F197" s="111" t="str">
        <f t="shared" si="18"/>
        <v>FAIRDxMaize</v>
      </c>
      <c r="G197" s="112">
        <f>+Monitoring!K197</f>
        <v>45179.730243055601</v>
      </c>
      <c r="H197" s="112">
        <f>+Monitoring!L197</f>
        <v>45179.730324074102</v>
      </c>
      <c r="I197" s="113">
        <f>+Monitoring!M197</f>
        <v>8.1018501077778637E-5</v>
      </c>
      <c r="J197" s="114" t="str">
        <f>+Monitoring!T197</f>
        <v>flesh_fly</v>
      </c>
      <c r="K197" s="109" t="str">
        <f>+Monitoring!Y197</f>
        <v>Insecta</v>
      </c>
      <c r="L197" s="109" t="str">
        <f>+Monitoring!Z197</f>
        <v>Diptera</v>
      </c>
      <c r="M197" s="109" t="str">
        <f>+Monitoring!AA197</f>
        <v>Brachycera</v>
      </c>
      <c r="N197" s="109" t="str">
        <f>+Monitoring!AB197</f>
        <v>Muscomorpha</v>
      </c>
      <c r="O197" s="109" t="str">
        <f>+Monitoring!AC197</f>
        <v>Oestroidea</v>
      </c>
      <c r="P197" s="109" t="str">
        <f>+Monitoring!AD197</f>
        <v>Sacrophagidae</v>
      </c>
      <c r="Q197" s="109" t="str">
        <f>+Monitoring!AE197</f>
        <v>#N/C</v>
      </c>
      <c r="R197" s="109" t="str">
        <f>+Monitoring!AF197</f>
        <v>#N/C</v>
      </c>
      <c r="S197" s="109" t="str">
        <f>+Monitoring!AG197</f>
        <v>#N/C</v>
      </c>
    </row>
    <row r="198" spans="1:19" x14ac:dyDescent="0.25">
      <c r="A198" s="109">
        <f t="shared" si="19"/>
        <v>197</v>
      </c>
      <c r="B198" s="109" t="str">
        <f t="shared" si="15"/>
        <v>FAIRD</v>
      </c>
      <c r="C198" s="109" t="str">
        <f>SUBSTITUTE(+Monitoring!C198,"-","")</f>
        <v>FAIRD1</v>
      </c>
      <c r="D198" s="109" t="str">
        <f t="shared" si="16"/>
        <v>Site1</v>
      </c>
      <c r="E198" s="110" t="str">
        <f t="shared" si="17"/>
        <v>Maize</v>
      </c>
      <c r="F198" s="111" t="str">
        <f t="shared" si="18"/>
        <v>FAIRDxMaize</v>
      </c>
      <c r="G198" s="112">
        <f>+Monitoring!K198</f>
        <v>45179.736030092601</v>
      </c>
      <c r="H198" s="112">
        <f>+Monitoring!L198</f>
        <v>45179.736203703702</v>
      </c>
      <c r="I198" s="113">
        <f>+Monitoring!M198</f>
        <v>1.736111007630825E-4</v>
      </c>
      <c r="J198" s="114" t="str">
        <f>+Monitoring!T198</f>
        <v>spider</v>
      </c>
      <c r="K198" s="109" t="str">
        <f>+Monitoring!Y198</f>
        <v>Arachnida</v>
      </c>
      <c r="L198" s="109" t="str">
        <f>+Monitoring!Z198</f>
        <v>Araneae</v>
      </c>
      <c r="M198" s="109" t="str">
        <f>+Monitoring!AA198</f>
        <v>Arneomorphae</v>
      </c>
      <c r="N198" s="109" t="str">
        <f>+Monitoring!AB198</f>
        <v>Araneomorphae</v>
      </c>
      <c r="O198" s="109" t="str">
        <f>+Monitoring!AC198</f>
        <v>Araneoidea</v>
      </c>
      <c r="P198" s="109" t="str">
        <f>+Monitoring!AD198</f>
        <v>#N/C</v>
      </c>
      <c r="Q198" s="109" t="str">
        <f>+Monitoring!AE198</f>
        <v>#N/C</v>
      </c>
      <c r="R198" s="109" t="str">
        <f>+Monitoring!AF198</f>
        <v>#N/C</v>
      </c>
      <c r="S198" s="109" t="str">
        <f>+Monitoring!AG198</f>
        <v>#N/C</v>
      </c>
    </row>
    <row r="199" spans="1:19" x14ac:dyDescent="0.25">
      <c r="A199" s="109">
        <f t="shared" si="19"/>
        <v>198</v>
      </c>
      <c r="B199" s="109" t="str">
        <f t="shared" si="15"/>
        <v>FAIRD</v>
      </c>
      <c r="C199" s="109" t="str">
        <f>SUBSTITUTE(+Monitoring!C199,"-","")</f>
        <v>FAIRD1</v>
      </c>
      <c r="D199" s="109" t="str">
        <f t="shared" si="16"/>
        <v>Site1</v>
      </c>
      <c r="E199" s="110" t="str">
        <f t="shared" si="17"/>
        <v>Maize</v>
      </c>
      <c r="F199" s="111" t="str">
        <f t="shared" si="18"/>
        <v>FAIRDxMaize</v>
      </c>
      <c r="G199" s="112">
        <f>+Monitoring!K199</f>
        <v>45179.740474537</v>
      </c>
      <c r="H199" s="112">
        <f>+Monitoring!L199</f>
        <v>45179.7413310185</v>
      </c>
      <c r="I199" s="113">
        <f>+Monitoring!M199</f>
        <v>8.5648149979533628E-4</v>
      </c>
      <c r="J199" s="114" t="str">
        <f>+Monitoring!T199</f>
        <v>fly</v>
      </c>
      <c r="K199" s="109" t="str">
        <f>+Monitoring!Y199</f>
        <v>Insecta</v>
      </c>
      <c r="L199" s="109" t="str">
        <f>+Monitoring!Z199</f>
        <v>Diptera</v>
      </c>
      <c r="M199" s="109" t="str">
        <f>+Monitoring!AA199</f>
        <v>Brachycera</v>
      </c>
      <c r="N199" s="109" t="str">
        <f>+Monitoring!AB199</f>
        <v>Muscomorpha</v>
      </c>
      <c r="O199" s="109" t="str">
        <f>+Monitoring!AC199</f>
        <v>Muscoidea</v>
      </c>
      <c r="P199" s="109" t="str">
        <f>+Monitoring!AD199</f>
        <v>Fanniidae</v>
      </c>
      <c r="Q199" s="109">
        <f>+Monitoring!AE199</f>
        <v>0</v>
      </c>
      <c r="R199" s="109" t="str">
        <f>+Monitoring!AF199</f>
        <v>Fannia</v>
      </c>
      <c r="S199" s="109" t="str">
        <f>+Monitoring!AG199</f>
        <v>#N/C</v>
      </c>
    </row>
    <row r="200" spans="1:19" x14ac:dyDescent="0.25">
      <c r="A200" s="109">
        <f t="shared" si="19"/>
        <v>199</v>
      </c>
      <c r="B200" s="109" t="str">
        <f t="shared" si="15"/>
        <v>FAIRD</v>
      </c>
      <c r="C200" s="109" t="str">
        <f>SUBSTITUTE(+Monitoring!C200,"-","")</f>
        <v>FAIRD1</v>
      </c>
      <c r="D200" s="109" t="str">
        <f t="shared" si="16"/>
        <v>Site1</v>
      </c>
      <c r="E200" s="110" t="str">
        <f t="shared" si="17"/>
        <v>Maize</v>
      </c>
      <c r="F200" s="111" t="str">
        <f t="shared" si="18"/>
        <v>FAIRDxMaize</v>
      </c>
      <c r="G200" s="112">
        <f>+Monitoring!K200</f>
        <v>45179.745312500003</v>
      </c>
      <c r="H200" s="112">
        <f>+Monitoring!L200</f>
        <v>45179.745416666701</v>
      </c>
      <c r="I200" s="113">
        <f>+Monitoring!M200</f>
        <v>1.041666982928291E-4</v>
      </c>
      <c r="J200" s="114" t="str">
        <f>+Monitoring!T200</f>
        <v>fly</v>
      </c>
      <c r="K200" s="109" t="str">
        <f>+Monitoring!Y200</f>
        <v>Insecta</v>
      </c>
      <c r="L200" s="109" t="str">
        <f>+Monitoring!Z200</f>
        <v>Diptera</v>
      </c>
      <c r="M200" s="109" t="str">
        <f>+Monitoring!AA200</f>
        <v>Brachycera</v>
      </c>
      <c r="N200" s="109" t="str">
        <f>+Monitoring!AB200</f>
        <v>Muscomorpha</v>
      </c>
      <c r="O200" s="109" t="str">
        <f>+Monitoring!AC200</f>
        <v>Muscoidea</v>
      </c>
      <c r="P200" s="109" t="str">
        <f>+Monitoring!AD200</f>
        <v>Fanniidae</v>
      </c>
      <c r="Q200" s="109">
        <f>+Monitoring!AE200</f>
        <v>0</v>
      </c>
      <c r="R200" s="109" t="str">
        <f>+Monitoring!AF200</f>
        <v>Fannia</v>
      </c>
      <c r="S200" s="109" t="str">
        <f>+Monitoring!AG200</f>
        <v>#N/C</v>
      </c>
    </row>
    <row r="201" spans="1:19" x14ac:dyDescent="0.25">
      <c r="A201" s="109">
        <f t="shared" si="19"/>
        <v>200</v>
      </c>
      <c r="B201" s="109" t="str">
        <f t="shared" si="15"/>
        <v>FAIRD</v>
      </c>
      <c r="C201" s="109" t="str">
        <f>SUBSTITUTE(+Monitoring!C201,"-","")</f>
        <v>FAIRD1</v>
      </c>
      <c r="D201" s="109" t="str">
        <f t="shared" si="16"/>
        <v>Site1</v>
      </c>
      <c r="E201" s="110" t="str">
        <f t="shared" si="17"/>
        <v>Maize</v>
      </c>
      <c r="F201" s="111" t="str">
        <f t="shared" si="18"/>
        <v>FAIRDxMaize</v>
      </c>
      <c r="G201" s="112">
        <f>+Monitoring!K201</f>
        <v>45180.356053240699</v>
      </c>
      <c r="H201" s="112">
        <f>+Monitoring!L201</f>
        <v>45180.362037036997</v>
      </c>
      <c r="I201" s="113">
        <f>+Monitoring!M201</f>
        <v>5.9837962980964221E-3</v>
      </c>
      <c r="J201" s="114" t="str">
        <f>+Monitoring!T201</f>
        <v>fly</v>
      </c>
      <c r="K201" s="109" t="str">
        <f>+Monitoring!Y201</f>
        <v>Insecta</v>
      </c>
      <c r="L201" s="109" t="str">
        <f>+Monitoring!Z201</f>
        <v>Diptera</v>
      </c>
      <c r="M201" s="109" t="str">
        <f>+Monitoring!AA201</f>
        <v>Brachycera</v>
      </c>
      <c r="N201" s="109" t="str">
        <f>+Monitoring!AB201</f>
        <v>Muscomorpha</v>
      </c>
      <c r="O201" s="109" t="str">
        <f>+Monitoring!AC201</f>
        <v>Muscoidea</v>
      </c>
      <c r="P201" s="109" t="str">
        <f>+Monitoring!AD201</f>
        <v>Fanniidae</v>
      </c>
      <c r="Q201" s="109">
        <f>+Monitoring!AE201</f>
        <v>0</v>
      </c>
      <c r="R201" s="109" t="str">
        <f>+Monitoring!AF201</f>
        <v>Fannia</v>
      </c>
      <c r="S201" s="109" t="str">
        <f>+Monitoring!AG201</f>
        <v>#N/C</v>
      </c>
    </row>
    <row r="202" spans="1:19" x14ac:dyDescent="0.25">
      <c r="A202" s="109">
        <f t="shared" si="19"/>
        <v>201</v>
      </c>
      <c r="B202" s="109" t="str">
        <f t="shared" si="15"/>
        <v>FAIRD</v>
      </c>
      <c r="C202" s="109" t="str">
        <f>SUBSTITUTE(+Monitoring!C202,"-","")</f>
        <v>FAIRD1</v>
      </c>
      <c r="D202" s="109" t="str">
        <f t="shared" si="16"/>
        <v>Site1</v>
      </c>
      <c r="E202" s="110" t="str">
        <f t="shared" si="17"/>
        <v>Maize</v>
      </c>
      <c r="F202" s="111" t="str">
        <f t="shared" si="18"/>
        <v>FAIRDxMaize</v>
      </c>
      <c r="G202" s="112">
        <f>+Monitoring!K202</f>
        <v>45180.402071759301</v>
      </c>
      <c r="H202" s="112">
        <f>+Monitoring!L202</f>
        <v>45180.402129629598</v>
      </c>
      <c r="I202" s="113">
        <f>+Monitoring!M202</f>
        <v>5.7870296586770564E-5</v>
      </c>
      <c r="J202" s="114" t="str">
        <f>+Monitoring!T202</f>
        <v>?</v>
      </c>
      <c r="K202" s="109" t="str">
        <f>+Monitoring!Y202</f>
        <v>Insecta</v>
      </c>
      <c r="L202" s="109" t="str">
        <f>+Monitoring!Z202</f>
        <v>Diptera</v>
      </c>
      <c r="M202" s="109" t="str">
        <f>+Monitoring!AA202</f>
        <v>Brachycera</v>
      </c>
      <c r="N202" s="109" t="str">
        <f>+Monitoring!AB202</f>
        <v>#N/C</v>
      </c>
      <c r="O202" s="109" t="str">
        <f>+Monitoring!AC202</f>
        <v>#N/C</v>
      </c>
      <c r="P202" s="109" t="str">
        <f>+Monitoring!AD202</f>
        <v>#N/C</v>
      </c>
      <c r="Q202" s="109" t="str">
        <f>+Monitoring!AE202</f>
        <v>#N/C</v>
      </c>
      <c r="R202" s="109" t="str">
        <f>+Monitoring!AF202</f>
        <v>#N/C</v>
      </c>
      <c r="S202" s="109" t="str">
        <f>+Monitoring!AG202</f>
        <v>#N/C</v>
      </c>
    </row>
    <row r="203" spans="1:19" x14ac:dyDescent="0.25">
      <c r="A203" s="109">
        <f t="shared" si="19"/>
        <v>202</v>
      </c>
      <c r="B203" s="109" t="str">
        <f t="shared" si="15"/>
        <v>FAIRD</v>
      </c>
      <c r="C203" s="109" t="str">
        <f>SUBSTITUTE(+Monitoring!C203,"-","")</f>
        <v>FAIRD1</v>
      </c>
      <c r="D203" s="109" t="str">
        <f t="shared" si="16"/>
        <v>Site1</v>
      </c>
      <c r="E203" s="110" t="str">
        <f t="shared" si="17"/>
        <v>Maize</v>
      </c>
      <c r="F203" s="111" t="str">
        <f t="shared" si="18"/>
        <v>FAIRDxMaize</v>
      </c>
      <c r="G203" s="112">
        <f>+Monitoring!K203</f>
        <v>45180.409618055601</v>
      </c>
      <c r="H203" s="112">
        <f>+Monitoring!L203</f>
        <v>45180.409675925897</v>
      </c>
      <c r="I203" s="113">
        <f>+Monitoring!M203</f>
        <v>5.7870296586770564E-5</v>
      </c>
      <c r="J203" s="114" t="str">
        <f>+Monitoring!T203</f>
        <v>hoverfly</v>
      </c>
      <c r="K203" s="109" t="str">
        <f>+Monitoring!Y203</f>
        <v>Insecta</v>
      </c>
      <c r="L203" s="109" t="str">
        <f>+Monitoring!Z203</f>
        <v>Diptera</v>
      </c>
      <c r="M203" s="109" t="str">
        <f>+Monitoring!AA203</f>
        <v>Brachycera</v>
      </c>
      <c r="N203" s="109" t="str">
        <f>+Monitoring!AB203</f>
        <v>Muscomorpha</v>
      </c>
      <c r="O203" s="109" t="str">
        <f>+Monitoring!AC203</f>
        <v>Syrphoidea</v>
      </c>
      <c r="P203" s="109" t="str">
        <f>+Monitoring!AD203</f>
        <v>Syrphidae</v>
      </c>
      <c r="Q203" s="109" t="str">
        <f>+Monitoring!AE203</f>
        <v>Syrphinae</v>
      </c>
      <c r="R203" s="109" t="str">
        <f>+Monitoring!AF203</f>
        <v>Episyrphus</v>
      </c>
      <c r="S203" s="109" t="str">
        <f>+Monitoring!AG203</f>
        <v>#N/C</v>
      </c>
    </row>
    <row r="204" spans="1:19" x14ac:dyDescent="0.25">
      <c r="A204" s="109">
        <f t="shared" si="19"/>
        <v>203</v>
      </c>
      <c r="B204" s="109" t="str">
        <f t="shared" si="15"/>
        <v>FAIRD</v>
      </c>
      <c r="C204" s="109" t="str">
        <f>SUBSTITUTE(+Monitoring!C204,"-","")</f>
        <v>FAIRD1</v>
      </c>
      <c r="D204" s="109" t="str">
        <f t="shared" si="16"/>
        <v>Site1</v>
      </c>
      <c r="E204" s="110" t="str">
        <f t="shared" si="17"/>
        <v>Maize</v>
      </c>
      <c r="F204" s="111" t="str">
        <f t="shared" si="18"/>
        <v>FAIRDxMaize</v>
      </c>
      <c r="G204" s="112">
        <f>+Monitoring!K204</f>
        <v>45180.426620370403</v>
      </c>
      <c r="H204" s="112">
        <f>+Monitoring!L204</f>
        <v>45180.427337963003</v>
      </c>
      <c r="I204" s="113">
        <f>+Monitoring!M204</f>
        <v>7.1759260026738048E-4</v>
      </c>
      <c r="J204" s="114" t="str">
        <f>+Monitoring!T204</f>
        <v>fly</v>
      </c>
      <c r="K204" s="109" t="str">
        <f>+Monitoring!Y204</f>
        <v>Insecta</v>
      </c>
      <c r="L204" s="109" t="str">
        <f>+Monitoring!Z204</f>
        <v>Diptera</v>
      </c>
      <c r="M204" s="109" t="str">
        <f>+Monitoring!AA204</f>
        <v>Brachycera</v>
      </c>
      <c r="N204" s="109" t="str">
        <f>+Monitoring!AB204</f>
        <v>Muscomorpha</v>
      </c>
      <c r="O204" s="109" t="str">
        <f>+Monitoring!AC204</f>
        <v>Muscoidea</v>
      </c>
      <c r="P204" s="109" t="str">
        <f>+Monitoring!AD204</f>
        <v>#N/C</v>
      </c>
      <c r="Q204" s="109" t="str">
        <f>+Monitoring!AE204</f>
        <v>#N/C</v>
      </c>
      <c r="R204" s="109" t="str">
        <f>+Monitoring!AF204</f>
        <v>#N/C</v>
      </c>
      <c r="S204" s="109" t="str">
        <f>+Monitoring!AG204</f>
        <v>#N/C</v>
      </c>
    </row>
    <row r="205" spans="1:19" x14ac:dyDescent="0.25">
      <c r="A205" s="109">
        <f t="shared" si="19"/>
        <v>204</v>
      </c>
      <c r="B205" s="109" t="str">
        <f t="shared" si="15"/>
        <v>FAIRD</v>
      </c>
      <c r="C205" s="109" t="str">
        <f>SUBSTITUTE(+Monitoring!C205,"-","")</f>
        <v>FAIRD1</v>
      </c>
      <c r="D205" s="109" t="str">
        <f t="shared" si="16"/>
        <v>Site1</v>
      </c>
      <c r="E205" s="110" t="str">
        <f t="shared" si="17"/>
        <v>Maize</v>
      </c>
      <c r="F205" s="111" t="str">
        <f t="shared" si="18"/>
        <v>FAIRDxMaize</v>
      </c>
      <c r="G205" s="112">
        <f>+Monitoring!K205</f>
        <v>45180.427881944401</v>
      </c>
      <c r="H205" s="112">
        <f>+Monitoring!L205</f>
        <v>45180.428009259304</v>
      </c>
      <c r="I205" s="113">
        <f>+Monitoring!M205</f>
        <v>1.2731490278383717E-4</v>
      </c>
      <c r="J205" s="114" t="str">
        <f>+Monitoring!T205</f>
        <v>fly</v>
      </c>
      <c r="K205" s="109" t="str">
        <f>+Monitoring!Y205</f>
        <v>Insecta</v>
      </c>
      <c r="L205" s="109" t="str">
        <f>+Monitoring!Z205</f>
        <v>Diptera</v>
      </c>
      <c r="M205" s="109" t="str">
        <f>+Monitoring!AA205</f>
        <v>Brachycera</v>
      </c>
      <c r="N205" s="109" t="str">
        <f>+Monitoring!AB205</f>
        <v>Muscomorpha</v>
      </c>
      <c r="O205" s="109" t="str">
        <f>+Monitoring!AC205</f>
        <v>Muscoidea</v>
      </c>
      <c r="P205" s="109" t="str">
        <f>+Monitoring!AD205</f>
        <v>Fanniidae</v>
      </c>
      <c r="Q205" s="109">
        <f>+Monitoring!AE205</f>
        <v>0</v>
      </c>
      <c r="R205" s="109" t="str">
        <f>+Monitoring!AF205</f>
        <v>Fannia</v>
      </c>
      <c r="S205" s="109" t="str">
        <f>+Monitoring!AG205</f>
        <v>#N/C</v>
      </c>
    </row>
    <row r="206" spans="1:19" x14ac:dyDescent="0.25">
      <c r="A206" s="109">
        <f t="shared" si="19"/>
        <v>205</v>
      </c>
      <c r="B206" s="109" t="str">
        <f t="shared" si="15"/>
        <v>FAIRD</v>
      </c>
      <c r="C206" s="109" t="str">
        <f>SUBSTITUTE(+Monitoring!C206,"-","")</f>
        <v>FAIRD1</v>
      </c>
      <c r="D206" s="109" t="str">
        <f t="shared" si="16"/>
        <v>Site1</v>
      </c>
      <c r="E206" s="110" t="str">
        <f t="shared" si="17"/>
        <v>Maize</v>
      </c>
      <c r="F206" s="111" t="str">
        <f t="shared" si="18"/>
        <v>FAIRDxMaize</v>
      </c>
      <c r="G206" s="112">
        <f>+Monitoring!K206</f>
        <v>45180.655405092599</v>
      </c>
      <c r="H206" s="112">
        <f>+Monitoring!L206</f>
        <v>45180.748668981498</v>
      </c>
      <c r="I206" s="113">
        <f>+Monitoring!M206</f>
        <v>9.3263888898945879E-2</v>
      </c>
      <c r="J206" s="114" t="str">
        <f>+Monitoring!T206</f>
        <v>spider</v>
      </c>
      <c r="K206" s="109" t="str">
        <f>+Monitoring!Y206</f>
        <v>Arachnida</v>
      </c>
      <c r="L206" s="109" t="str">
        <f>+Monitoring!Z206</f>
        <v>Araneae</v>
      </c>
      <c r="M206" s="109" t="str">
        <f>+Monitoring!AA206</f>
        <v>Arneomorphae</v>
      </c>
      <c r="N206" s="109" t="str">
        <f>+Monitoring!AB206</f>
        <v>Araneomorphae</v>
      </c>
      <c r="O206" s="109" t="str">
        <f>+Monitoring!AC206</f>
        <v>Araneoidea</v>
      </c>
      <c r="P206" s="109" t="str">
        <f>+Monitoring!AD206</f>
        <v>Araneidae</v>
      </c>
      <c r="Q206" s="109" t="str">
        <f>+Monitoring!AE206</f>
        <v>Araneinae</v>
      </c>
      <c r="R206" s="109" t="str">
        <f>+Monitoring!AF206</f>
        <v>#N/C</v>
      </c>
      <c r="S206" s="109" t="str">
        <f>+Monitoring!AG206</f>
        <v>#N/C</v>
      </c>
    </row>
    <row r="207" spans="1:19" x14ac:dyDescent="0.25">
      <c r="A207" s="109">
        <f t="shared" si="19"/>
        <v>206</v>
      </c>
      <c r="B207" s="109" t="str">
        <f t="shared" si="15"/>
        <v>FAIRD</v>
      </c>
      <c r="C207" s="109" t="str">
        <f>SUBSTITUTE(+Monitoring!C207,"-","")</f>
        <v>FAIRD1</v>
      </c>
      <c r="D207" s="109" t="str">
        <f t="shared" si="16"/>
        <v>Site1</v>
      </c>
      <c r="E207" s="110" t="str">
        <f t="shared" si="17"/>
        <v>Maize</v>
      </c>
      <c r="F207" s="111" t="str">
        <f t="shared" si="18"/>
        <v>FAIRDxMaize</v>
      </c>
      <c r="G207" s="112">
        <f>+Monitoring!K207</f>
        <v>45166.302094907398</v>
      </c>
      <c r="H207" s="112">
        <f>+Monitoring!L207</f>
        <v>45166.322928240697</v>
      </c>
      <c r="I207" s="113">
        <f>+Monitoring!M207</f>
        <v>2.0833333299378864E-2</v>
      </c>
      <c r="J207" s="114" t="str">
        <f>+Monitoring!T207</f>
        <v>fly</v>
      </c>
      <c r="K207" s="109" t="str">
        <f>+Monitoring!Y207</f>
        <v>Insecta</v>
      </c>
      <c r="L207" s="109" t="str">
        <f>+Monitoring!Z207</f>
        <v>Diptera</v>
      </c>
      <c r="M207" s="109" t="str">
        <f>+Monitoring!AA207</f>
        <v>Brachycera</v>
      </c>
      <c r="N207" s="109" t="str">
        <f>+Monitoring!AB207</f>
        <v>#N/C</v>
      </c>
      <c r="O207" s="109" t="str">
        <f>+Monitoring!AC207</f>
        <v>#N/C</v>
      </c>
      <c r="P207" s="109" t="str">
        <f>+Monitoring!AD207</f>
        <v>#N/C</v>
      </c>
      <c r="Q207" s="109" t="str">
        <f>+Monitoring!AE207</f>
        <v>#N/C</v>
      </c>
      <c r="R207" s="109" t="str">
        <f>+Monitoring!AF207</f>
        <v>#N/C</v>
      </c>
      <c r="S207" s="109" t="str">
        <f>+Monitoring!AG207</f>
        <v>#N/C</v>
      </c>
    </row>
    <row r="208" spans="1:19" x14ac:dyDescent="0.25">
      <c r="A208" s="109">
        <f t="shared" si="19"/>
        <v>207</v>
      </c>
      <c r="B208" s="109" t="str">
        <f t="shared" si="15"/>
        <v>FAIRD</v>
      </c>
      <c r="C208" s="109" t="str">
        <f>SUBSTITUTE(+Monitoring!C208,"-","")</f>
        <v>FAIRD1</v>
      </c>
      <c r="D208" s="109" t="str">
        <f t="shared" si="16"/>
        <v>Site1</v>
      </c>
      <c r="E208" s="110" t="str">
        <f t="shared" si="17"/>
        <v>Maize</v>
      </c>
      <c r="F208" s="111" t="str">
        <f t="shared" si="18"/>
        <v>FAIRDxMaize</v>
      </c>
      <c r="G208" s="112">
        <f>+Monitoring!K208</f>
        <v>45166.348611111098</v>
      </c>
      <c r="H208" s="112">
        <f>+Monitoring!L208</f>
        <v>45166.348807870403</v>
      </c>
      <c r="I208" s="113">
        <f>+Monitoring!M208</f>
        <v>1.9675930525409058E-4</v>
      </c>
      <c r="J208" s="114" t="str">
        <f>+Monitoring!T208</f>
        <v>?</v>
      </c>
      <c r="K208" s="109" t="str">
        <f>+Monitoring!Y208</f>
        <v>#N/C</v>
      </c>
      <c r="L208" s="109" t="str">
        <f>+Monitoring!Z208</f>
        <v>#N/C</v>
      </c>
      <c r="M208" s="109" t="str">
        <f>+Monitoring!AA208</f>
        <v>#N/C</v>
      </c>
      <c r="N208" s="109" t="str">
        <f>+Monitoring!AB208</f>
        <v>#N/C</v>
      </c>
      <c r="O208" s="109" t="str">
        <f>+Monitoring!AC208</f>
        <v>#N/C</v>
      </c>
      <c r="P208" s="109" t="str">
        <f>+Monitoring!AD208</f>
        <v>#N/C</v>
      </c>
      <c r="Q208" s="109" t="str">
        <f>+Monitoring!AE208</f>
        <v>#N/C</v>
      </c>
      <c r="R208" s="109" t="str">
        <f>+Monitoring!AF208</f>
        <v>#N/C</v>
      </c>
      <c r="S208" s="109" t="str">
        <f>+Monitoring!AG208</f>
        <v>#N/C</v>
      </c>
    </row>
    <row r="209" spans="1:19" x14ac:dyDescent="0.25">
      <c r="A209" s="109">
        <f t="shared" si="19"/>
        <v>208</v>
      </c>
      <c r="B209" s="109" t="str">
        <f t="shared" si="15"/>
        <v>FAIRD</v>
      </c>
      <c r="C209" s="109" t="str">
        <f>SUBSTITUTE(+Monitoring!C209,"-","")</f>
        <v>FAIRD1</v>
      </c>
      <c r="D209" s="109" t="str">
        <f t="shared" si="16"/>
        <v>Site1</v>
      </c>
      <c r="E209" s="110" t="str">
        <f t="shared" si="17"/>
        <v>Maize</v>
      </c>
      <c r="F209" s="111" t="str">
        <f t="shared" si="18"/>
        <v>FAIRDxMaize</v>
      </c>
      <c r="G209" s="112">
        <f>+Monitoring!K209</f>
        <v>45166.3690740741</v>
      </c>
      <c r="H209" s="112">
        <f>+Monitoring!L209</f>
        <v>45166.369212963</v>
      </c>
      <c r="I209" s="113">
        <f>+Monitoring!M209</f>
        <v>1.388888995279558E-4</v>
      </c>
      <c r="J209" s="114" t="str">
        <f>+Monitoring!T209</f>
        <v>fly</v>
      </c>
      <c r="K209" s="109" t="str">
        <f>+Monitoring!Y209</f>
        <v>Insecta</v>
      </c>
      <c r="L209" s="109" t="str">
        <f>+Monitoring!Z209</f>
        <v>Diptera</v>
      </c>
      <c r="M209" s="109" t="str">
        <f>+Monitoring!AA209</f>
        <v>Brachycera</v>
      </c>
      <c r="N209" s="109" t="str">
        <f>+Monitoring!AB209</f>
        <v>Muscomorpha</v>
      </c>
      <c r="O209" s="109" t="str">
        <f>+Monitoring!AC209</f>
        <v>Muscoidea</v>
      </c>
      <c r="P209" s="109" t="str">
        <f>+Monitoring!AD209</f>
        <v>Fanniidae</v>
      </c>
      <c r="Q209" s="109">
        <f>+Monitoring!AE209</f>
        <v>0</v>
      </c>
      <c r="R209" s="109" t="str">
        <f>+Monitoring!AF209</f>
        <v>Fannia</v>
      </c>
      <c r="S209" s="109" t="str">
        <f>+Monitoring!AG209</f>
        <v>#N/C</v>
      </c>
    </row>
    <row r="210" spans="1:19" x14ac:dyDescent="0.25">
      <c r="A210" s="109">
        <f t="shared" si="19"/>
        <v>209</v>
      </c>
      <c r="B210" s="109" t="str">
        <f t="shared" si="15"/>
        <v>FAIRD</v>
      </c>
      <c r="C210" s="109" t="str">
        <f>SUBSTITUTE(+Monitoring!C210,"-","")</f>
        <v>FAIRD1</v>
      </c>
      <c r="D210" s="109" t="str">
        <f t="shared" si="16"/>
        <v>Site1</v>
      </c>
      <c r="E210" s="110" t="str">
        <f t="shared" si="17"/>
        <v>Maize</v>
      </c>
      <c r="F210" s="111" t="str">
        <f t="shared" si="18"/>
        <v>FAIRDxMaize</v>
      </c>
      <c r="G210" s="112">
        <f>+Monitoring!K210</f>
        <v>45166.424074074101</v>
      </c>
      <c r="H210" s="112">
        <f>+Monitoring!L210</f>
        <v>45166.424155092602</v>
      </c>
      <c r="I210" s="113">
        <f>+Monitoring!M210</f>
        <v>8.1018501077778637E-5</v>
      </c>
      <c r="J210" s="114" t="str">
        <f>+Monitoring!T210</f>
        <v>?</v>
      </c>
      <c r="K210" s="109" t="str">
        <f>+Monitoring!Y210</f>
        <v>#N/C</v>
      </c>
      <c r="L210" s="109" t="str">
        <f>+Monitoring!Z210</f>
        <v>#N/C</v>
      </c>
      <c r="M210" s="109" t="str">
        <f>+Monitoring!AA210</f>
        <v>#N/C</v>
      </c>
      <c r="N210" s="109" t="str">
        <f>+Monitoring!AB210</f>
        <v>#N/C</v>
      </c>
      <c r="O210" s="109" t="str">
        <f>+Monitoring!AC210</f>
        <v>#N/C</v>
      </c>
      <c r="P210" s="109" t="str">
        <f>+Monitoring!AD210</f>
        <v>#N/C</v>
      </c>
      <c r="Q210" s="109" t="str">
        <f>+Monitoring!AE210</f>
        <v>#N/C</v>
      </c>
      <c r="R210" s="109" t="str">
        <f>+Monitoring!AF210</f>
        <v>#N/C</v>
      </c>
      <c r="S210" s="109" t="str">
        <f>+Monitoring!AG210</f>
        <v>#N/C</v>
      </c>
    </row>
    <row r="211" spans="1:19" x14ac:dyDescent="0.25">
      <c r="A211" s="109">
        <f t="shared" si="19"/>
        <v>210</v>
      </c>
      <c r="B211" s="109" t="str">
        <f t="shared" si="15"/>
        <v>FAIRD</v>
      </c>
      <c r="C211" s="109" t="str">
        <f>SUBSTITUTE(+Monitoring!C211,"-","")</f>
        <v>FAIRD1</v>
      </c>
      <c r="D211" s="109" t="str">
        <f t="shared" si="16"/>
        <v>Site1</v>
      </c>
      <c r="E211" s="110" t="str">
        <f t="shared" si="17"/>
        <v>Maize</v>
      </c>
      <c r="F211" s="111" t="str">
        <f t="shared" si="18"/>
        <v>FAIRDxMaize</v>
      </c>
      <c r="G211" s="112">
        <f>+Monitoring!K211</f>
        <v>45166.498055555603</v>
      </c>
      <c r="H211" s="112">
        <f>+Monitoring!L211</f>
        <v>45166.498599537001</v>
      </c>
      <c r="I211" s="113">
        <f>+Monitoring!M211</f>
        <v>5.4398139764089137E-4</v>
      </c>
      <c r="J211" s="114" t="str">
        <f>+Monitoring!T211</f>
        <v>fly</v>
      </c>
      <c r="K211" s="109" t="str">
        <f>+Monitoring!Y211</f>
        <v>Insecta</v>
      </c>
      <c r="L211" s="109" t="str">
        <f>+Monitoring!Z211</f>
        <v>Diptera</v>
      </c>
      <c r="M211" s="109" t="str">
        <f>+Monitoring!AA211</f>
        <v>Brachycera</v>
      </c>
      <c r="N211" s="109" t="str">
        <f>+Monitoring!AB211</f>
        <v>Muscomorpha</v>
      </c>
      <c r="O211" s="109" t="str">
        <f>+Monitoring!AC211</f>
        <v>Muscoidea</v>
      </c>
      <c r="P211" s="109" t="str">
        <f>+Monitoring!AD211</f>
        <v>Fanniidae</v>
      </c>
      <c r="Q211" s="109">
        <f>+Monitoring!AE211</f>
        <v>0</v>
      </c>
      <c r="R211" s="109" t="str">
        <f>+Monitoring!AF211</f>
        <v>Fannia</v>
      </c>
      <c r="S211" s="109" t="str">
        <f>+Monitoring!AG211</f>
        <v>#N/C</v>
      </c>
    </row>
    <row r="212" spans="1:19" x14ac:dyDescent="0.25">
      <c r="A212" s="109">
        <f t="shared" si="19"/>
        <v>211</v>
      </c>
      <c r="B212" s="109" t="str">
        <f t="shared" si="15"/>
        <v>FAIRD</v>
      </c>
      <c r="C212" s="109" t="str">
        <f>SUBSTITUTE(+Monitoring!C212,"-","")</f>
        <v>FAIRD1</v>
      </c>
      <c r="D212" s="109" t="str">
        <f t="shared" si="16"/>
        <v>Site1</v>
      </c>
      <c r="E212" s="110" t="str">
        <f t="shared" si="17"/>
        <v>Maize</v>
      </c>
      <c r="F212" s="111" t="str">
        <f t="shared" si="18"/>
        <v>FAIRDxMaize</v>
      </c>
      <c r="G212" s="112">
        <f>+Monitoring!K212</f>
        <v>45166.524305555598</v>
      </c>
      <c r="H212" s="112">
        <f>+Monitoring!L212</f>
        <v>45166.524710648097</v>
      </c>
      <c r="I212" s="113">
        <f>+Monitoring!M212</f>
        <v>4.0509249811293557E-4</v>
      </c>
      <c r="J212" s="114" t="str">
        <f>+Monitoring!T212</f>
        <v>fly</v>
      </c>
      <c r="K212" s="109" t="str">
        <f>+Monitoring!Y212</f>
        <v>Insecta</v>
      </c>
      <c r="L212" s="109" t="str">
        <f>+Monitoring!Z212</f>
        <v>Diptera</v>
      </c>
      <c r="M212" s="109" t="str">
        <f>+Monitoring!AA212</f>
        <v>Brachycera</v>
      </c>
      <c r="N212" s="109" t="str">
        <f>+Monitoring!AB212</f>
        <v>#N/C</v>
      </c>
      <c r="O212" s="109" t="str">
        <f>+Monitoring!AC212</f>
        <v>#N/C</v>
      </c>
      <c r="P212" s="109" t="str">
        <f>+Monitoring!AD212</f>
        <v>#N/C</v>
      </c>
      <c r="Q212" s="109" t="str">
        <f>+Monitoring!AE212</f>
        <v>#N/C</v>
      </c>
      <c r="R212" s="109" t="str">
        <f>+Monitoring!AF212</f>
        <v>#N/C</v>
      </c>
      <c r="S212" s="109" t="str">
        <f>+Monitoring!AG212</f>
        <v>#N/C</v>
      </c>
    </row>
    <row r="213" spans="1:19" x14ac:dyDescent="0.25">
      <c r="A213" s="109">
        <f t="shared" si="19"/>
        <v>212</v>
      </c>
      <c r="B213" s="109" t="str">
        <f t="shared" si="15"/>
        <v>FAIRD</v>
      </c>
      <c r="C213" s="109" t="str">
        <f>SUBSTITUTE(+Monitoring!C213,"-","")</f>
        <v>FAIRD1</v>
      </c>
      <c r="D213" s="109" t="str">
        <f t="shared" si="16"/>
        <v>Site1</v>
      </c>
      <c r="E213" s="110" t="str">
        <f t="shared" si="17"/>
        <v>Maize</v>
      </c>
      <c r="F213" s="111" t="str">
        <f t="shared" si="18"/>
        <v>FAIRDxMaize</v>
      </c>
      <c r="G213" s="112">
        <f>+Monitoring!K213</f>
        <v>45167.529085648202</v>
      </c>
      <c r="H213" s="112">
        <f>+Monitoring!L213</f>
        <v>45167.529143518499</v>
      </c>
      <c r="I213" s="113">
        <f>+Monitoring!M213</f>
        <v>5.7870296586770564E-5</v>
      </c>
      <c r="J213" s="114" t="str">
        <f>+Monitoring!T213</f>
        <v>?</v>
      </c>
      <c r="K213" s="109" t="str">
        <f>+Monitoring!Y213</f>
        <v>#N/C</v>
      </c>
      <c r="L213" s="109" t="str">
        <f>+Monitoring!Z213</f>
        <v>#N/C</v>
      </c>
      <c r="M213" s="109" t="str">
        <f>+Monitoring!AA213</f>
        <v>#N/C</v>
      </c>
      <c r="N213" s="109" t="str">
        <f>+Monitoring!AB213</f>
        <v>#N/C</v>
      </c>
      <c r="O213" s="109" t="str">
        <f>+Monitoring!AC213</f>
        <v>#N/C</v>
      </c>
      <c r="P213" s="109" t="str">
        <f>+Monitoring!AD213</f>
        <v>#N/C</v>
      </c>
      <c r="Q213" s="109" t="str">
        <f>+Monitoring!AE213</f>
        <v>#N/C</v>
      </c>
      <c r="R213" s="109" t="str">
        <f>+Monitoring!AF213</f>
        <v>#N/C</v>
      </c>
      <c r="S213" s="109" t="str">
        <f>+Monitoring!AG213</f>
        <v>#N/C</v>
      </c>
    </row>
    <row r="214" spans="1:19" x14ac:dyDescent="0.25">
      <c r="A214" s="109">
        <f t="shared" si="19"/>
        <v>213</v>
      </c>
      <c r="B214" s="109" t="str">
        <f t="shared" si="15"/>
        <v>FAIRD</v>
      </c>
      <c r="C214" s="109" t="str">
        <f>SUBSTITUTE(+Monitoring!C214,"-","")</f>
        <v>FAIRD1</v>
      </c>
      <c r="D214" s="109" t="str">
        <f t="shared" si="16"/>
        <v>Site1</v>
      </c>
      <c r="E214" s="110" t="str">
        <f t="shared" si="17"/>
        <v>Maize</v>
      </c>
      <c r="F214" s="111" t="str">
        <f t="shared" si="18"/>
        <v>FAIRDxMaize</v>
      </c>
      <c r="G214" s="112">
        <f>+Monitoring!K214</f>
        <v>45167.550011574102</v>
      </c>
      <c r="H214" s="112">
        <f>+Monitoring!L214</f>
        <v>45167.550138888902</v>
      </c>
      <c r="I214" s="113">
        <f>+Monitoring!M214</f>
        <v>1.2731480092043057E-4</v>
      </c>
      <c r="J214" s="114" t="str">
        <f>+Monitoring!T214</f>
        <v>?</v>
      </c>
      <c r="K214" s="109" t="str">
        <f>+Monitoring!Y214</f>
        <v>#N/C</v>
      </c>
      <c r="L214" s="109" t="str">
        <f>+Monitoring!Z214</f>
        <v>#N/C</v>
      </c>
      <c r="M214" s="109" t="str">
        <f>+Monitoring!AA214</f>
        <v>#N/C</v>
      </c>
      <c r="N214" s="109" t="str">
        <f>+Monitoring!AB214</f>
        <v>#N/C</v>
      </c>
      <c r="O214" s="109" t="str">
        <f>+Monitoring!AC214</f>
        <v>#N/C</v>
      </c>
      <c r="P214" s="109" t="str">
        <f>+Monitoring!AD214</f>
        <v>#N/C</v>
      </c>
      <c r="Q214" s="109" t="str">
        <f>+Monitoring!AE214</f>
        <v>#N/C</v>
      </c>
      <c r="R214" s="109" t="str">
        <f>+Monitoring!AF214</f>
        <v>#N/C</v>
      </c>
      <c r="S214" s="109" t="str">
        <f>+Monitoring!AG214</f>
        <v>#N/C</v>
      </c>
    </row>
    <row r="215" spans="1:19" x14ac:dyDescent="0.25">
      <c r="A215" s="109">
        <f t="shared" si="19"/>
        <v>214</v>
      </c>
      <c r="B215" s="109" t="str">
        <f t="shared" si="15"/>
        <v>FAIRD</v>
      </c>
      <c r="C215" s="109" t="str">
        <f>SUBSTITUTE(+Monitoring!C215,"-","")</f>
        <v>FAIRD1</v>
      </c>
      <c r="D215" s="109" t="str">
        <f t="shared" si="16"/>
        <v>Site1</v>
      </c>
      <c r="E215" s="110" t="str">
        <f t="shared" si="17"/>
        <v>Maize</v>
      </c>
      <c r="F215" s="111" t="str">
        <f t="shared" si="18"/>
        <v>FAIRDxMaize</v>
      </c>
      <c r="G215" s="112">
        <f>+Monitoring!K215</f>
        <v>45168.491412037001</v>
      </c>
      <c r="H215" s="112">
        <f>+Monitoring!L215</f>
        <v>45168.491493055597</v>
      </c>
      <c r="I215" s="113">
        <f>+Monitoring!M215</f>
        <v>8.1018595665227622E-5</v>
      </c>
      <c r="J215" s="114" t="str">
        <f>+Monitoring!T215</f>
        <v>?</v>
      </c>
      <c r="K215" s="109" t="str">
        <f>+Monitoring!Y215</f>
        <v>#N/C</v>
      </c>
      <c r="L215" s="109" t="str">
        <f>+Monitoring!Z215</f>
        <v>#N/C</v>
      </c>
      <c r="M215" s="109" t="str">
        <f>+Monitoring!AA215</f>
        <v>#N/C</v>
      </c>
      <c r="N215" s="109" t="str">
        <f>+Monitoring!AB215</f>
        <v>#N/C</v>
      </c>
      <c r="O215" s="109" t="str">
        <f>+Monitoring!AC215</f>
        <v>#N/C</v>
      </c>
      <c r="P215" s="109" t="str">
        <f>+Monitoring!AD215</f>
        <v>#N/C</v>
      </c>
      <c r="Q215" s="109" t="str">
        <f>+Monitoring!AE215</f>
        <v>#N/C</v>
      </c>
      <c r="R215" s="109" t="str">
        <f>+Monitoring!AF215</f>
        <v>#N/C</v>
      </c>
      <c r="S215" s="109" t="str">
        <f>+Monitoring!AG215</f>
        <v>#N/C</v>
      </c>
    </row>
    <row r="216" spans="1:19" x14ac:dyDescent="0.25">
      <c r="A216" s="109">
        <f t="shared" si="19"/>
        <v>215</v>
      </c>
      <c r="B216" s="109" t="str">
        <f t="shared" si="15"/>
        <v>FAIRD</v>
      </c>
      <c r="C216" s="109" t="str">
        <f>SUBSTITUTE(+Monitoring!C216,"-","")</f>
        <v>FAIRD1</v>
      </c>
      <c r="D216" s="109" t="str">
        <f t="shared" si="16"/>
        <v>Site1</v>
      </c>
      <c r="E216" s="110" t="str">
        <f t="shared" si="17"/>
        <v>Maize</v>
      </c>
      <c r="F216" s="111" t="str">
        <f t="shared" si="18"/>
        <v>FAIRDxMaize</v>
      </c>
      <c r="G216" s="112">
        <f>+Monitoring!K216</f>
        <v>45168.493391203701</v>
      </c>
      <c r="H216" s="112">
        <f>+Monitoring!L216</f>
        <v>45168.493483796301</v>
      </c>
      <c r="I216" s="113">
        <f>+Monitoring!M216</f>
        <v>9.2592599685303867E-5</v>
      </c>
      <c r="J216" s="114" t="str">
        <f>+Monitoring!T216</f>
        <v>?</v>
      </c>
      <c r="K216" s="109" t="str">
        <f>+Monitoring!Y216</f>
        <v>#N/C</v>
      </c>
      <c r="L216" s="109" t="str">
        <f>+Monitoring!Z216</f>
        <v>#N/C</v>
      </c>
      <c r="M216" s="109" t="str">
        <f>+Monitoring!AA216</f>
        <v>#N/C</v>
      </c>
      <c r="N216" s="109" t="str">
        <f>+Monitoring!AB216</f>
        <v>#N/C</v>
      </c>
      <c r="O216" s="109" t="str">
        <f>+Monitoring!AC216</f>
        <v>#N/C</v>
      </c>
      <c r="P216" s="109" t="str">
        <f>+Monitoring!AD216</f>
        <v>#N/C</v>
      </c>
      <c r="Q216" s="109" t="str">
        <f>+Monitoring!AE216</f>
        <v>#N/C</v>
      </c>
      <c r="R216" s="109" t="str">
        <f>+Monitoring!AF216</f>
        <v>#N/C</v>
      </c>
      <c r="S216" s="109" t="str">
        <f>+Monitoring!AG216</f>
        <v>#N/C</v>
      </c>
    </row>
    <row r="217" spans="1:19" x14ac:dyDescent="0.25">
      <c r="A217" s="109">
        <f t="shared" si="19"/>
        <v>216</v>
      </c>
      <c r="B217" s="109" t="str">
        <f t="shared" si="15"/>
        <v>FAIRD</v>
      </c>
      <c r="C217" s="109" t="str">
        <f>SUBSTITUTE(+Monitoring!C217,"-","")</f>
        <v>FAIRD1</v>
      </c>
      <c r="D217" s="109" t="str">
        <f t="shared" si="16"/>
        <v>Site1</v>
      </c>
      <c r="E217" s="110" t="str">
        <f t="shared" si="17"/>
        <v>Maize</v>
      </c>
      <c r="F217" s="111" t="str">
        <f t="shared" si="18"/>
        <v>FAIRDxMaize</v>
      </c>
      <c r="G217" s="112">
        <f>+Monitoring!K217</f>
        <v>45168.502337963</v>
      </c>
      <c r="H217" s="112">
        <f>+Monitoring!L217</f>
        <v>45168.502407407403</v>
      </c>
      <c r="I217" s="113">
        <f>+Monitoring!M217</f>
        <v>6.9444402470253408E-5</v>
      </c>
      <c r="J217" s="114" t="str">
        <f>+Monitoring!T217</f>
        <v>wasp</v>
      </c>
      <c r="K217" s="109" t="str">
        <f>+Monitoring!Y217</f>
        <v>Insecta</v>
      </c>
      <c r="L217" s="109" t="str">
        <f>+Monitoring!Z217</f>
        <v>Hymenoptera</v>
      </c>
      <c r="M217" s="109" t="str">
        <f>+Monitoring!AA217</f>
        <v>Apocrita</v>
      </c>
      <c r="N217" s="109" t="str">
        <f>+Monitoring!AB217</f>
        <v>Aculeata</v>
      </c>
      <c r="O217" s="109" t="str">
        <f>+Monitoring!AC217</f>
        <v>Vespoidea</v>
      </c>
      <c r="P217" s="109" t="str">
        <f>+Monitoring!AD217</f>
        <v>Vespidae</v>
      </c>
      <c r="Q217" s="109" t="str">
        <f>+Monitoring!AE217</f>
        <v>Vespinae</v>
      </c>
      <c r="R217" s="109" t="str">
        <f>+Monitoring!AF217</f>
        <v>Vespula</v>
      </c>
      <c r="S217" s="109" t="str">
        <f>+Monitoring!AG217</f>
        <v>#N/C</v>
      </c>
    </row>
    <row r="218" spans="1:19" x14ac:dyDescent="0.25">
      <c r="A218" s="109">
        <f t="shared" si="19"/>
        <v>217</v>
      </c>
      <c r="B218" s="109" t="str">
        <f t="shared" si="15"/>
        <v>FAIRD</v>
      </c>
      <c r="C218" s="109" t="str">
        <f>SUBSTITUTE(+Monitoring!C218,"-","")</f>
        <v>FAIRD1</v>
      </c>
      <c r="D218" s="109" t="str">
        <f t="shared" si="16"/>
        <v>Site1</v>
      </c>
      <c r="E218" s="110" t="str">
        <f t="shared" si="17"/>
        <v>Maize</v>
      </c>
      <c r="F218" s="111" t="str">
        <f t="shared" si="18"/>
        <v>FAIRDxMaize</v>
      </c>
      <c r="G218" s="112">
        <f>+Monitoring!K218</f>
        <v>45168.5291782407</v>
      </c>
      <c r="H218" s="112">
        <f>+Monitoring!L218</f>
        <v>45168.529305555603</v>
      </c>
      <c r="I218" s="113">
        <f>+Monitoring!M218</f>
        <v>1.2731490278383717E-4</v>
      </c>
      <c r="J218" s="114" t="str">
        <f>+Monitoring!T218</f>
        <v>fly</v>
      </c>
      <c r="K218" s="109" t="str">
        <f>+Monitoring!Y218</f>
        <v>Insecta</v>
      </c>
      <c r="L218" s="109" t="str">
        <f>+Monitoring!Z218</f>
        <v>Diptera</v>
      </c>
      <c r="M218" s="109" t="str">
        <f>+Monitoring!AA218</f>
        <v>Brachycera</v>
      </c>
      <c r="N218" s="109" t="str">
        <f>+Monitoring!AB218</f>
        <v>Muscomorpha</v>
      </c>
      <c r="O218" s="109" t="str">
        <f>+Monitoring!AC218</f>
        <v>Muscoidea</v>
      </c>
      <c r="P218" s="109" t="str">
        <f>+Monitoring!AD218</f>
        <v>#N/C</v>
      </c>
      <c r="Q218" s="109" t="str">
        <f>+Monitoring!AE218</f>
        <v>#N/C</v>
      </c>
      <c r="R218" s="109" t="str">
        <f>+Monitoring!AF218</f>
        <v>#N/C</v>
      </c>
      <c r="S218" s="109" t="str">
        <f>+Monitoring!AG218</f>
        <v>#N/C</v>
      </c>
    </row>
    <row r="219" spans="1:19" x14ac:dyDescent="0.25">
      <c r="A219" s="109">
        <f t="shared" si="19"/>
        <v>218</v>
      </c>
      <c r="B219" s="109" t="str">
        <f t="shared" si="15"/>
        <v>FAIRD</v>
      </c>
      <c r="C219" s="109" t="str">
        <f>SUBSTITUTE(+Monitoring!C219,"-","")</f>
        <v>FAIRD1</v>
      </c>
      <c r="D219" s="109" t="str">
        <f t="shared" si="16"/>
        <v>Site1</v>
      </c>
      <c r="E219" s="110" t="str">
        <f t="shared" si="17"/>
        <v>Maize</v>
      </c>
      <c r="F219" s="111" t="str">
        <f t="shared" si="18"/>
        <v>FAIRDxMaize</v>
      </c>
      <c r="G219" s="112">
        <f>+Monitoring!K219</f>
        <v>45168.5291782407</v>
      </c>
      <c r="H219" s="112">
        <f>+Monitoring!L219</f>
        <v>45168.529305555603</v>
      </c>
      <c r="I219" s="113">
        <f>+Monitoring!M219</f>
        <v>1.2731490278383717E-4</v>
      </c>
      <c r="J219" s="114" t="str">
        <f>+Monitoring!T219</f>
        <v>fly</v>
      </c>
      <c r="K219" s="109" t="str">
        <f>+Monitoring!Y219</f>
        <v>Insecta</v>
      </c>
      <c r="L219" s="109" t="str">
        <f>+Monitoring!Z219</f>
        <v>Diptera</v>
      </c>
      <c r="M219" s="109" t="str">
        <f>+Monitoring!AA219</f>
        <v>Brachycera</v>
      </c>
      <c r="N219" s="109" t="str">
        <f>+Monitoring!AB219</f>
        <v>#N/C</v>
      </c>
      <c r="O219" s="109" t="str">
        <f>+Monitoring!AC219</f>
        <v>#N/C</v>
      </c>
      <c r="P219" s="109" t="str">
        <f>+Monitoring!AD219</f>
        <v>#N/C</v>
      </c>
      <c r="Q219" s="109" t="str">
        <f>+Monitoring!AE219</f>
        <v>#N/C</v>
      </c>
      <c r="R219" s="109" t="str">
        <f>+Monitoring!AF219</f>
        <v>#N/C</v>
      </c>
      <c r="S219" s="109" t="str">
        <f>+Monitoring!AG219</f>
        <v>#N/C</v>
      </c>
    </row>
    <row r="220" spans="1:19" x14ac:dyDescent="0.25">
      <c r="A220" s="109">
        <f t="shared" si="19"/>
        <v>219</v>
      </c>
      <c r="B220" s="109" t="str">
        <f t="shared" si="15"/>
        <v>FAIRD</v>
      </c>
      <c r="C220" s="109" t="str">
        <f>SUBSTITUTE(+Monitoring!C220,"-","")</f>
        <v>FAIRD1</v>
      </c>
      <c r="D220" s="109" t="str">
        <f t="shared" si="16"/>
        <v>Site1</v>
      </c>
      <c r="E220" s="110" t="str">
        <f t="shared" si="17"/>
        <v>Maize</v>
      </c>
      <c r="F220" s="111" t="str">
        <f t="shared" si="18"/>
        <v>FAIRDxMaize</v>
      </c>
      <c r="G220" s="112">
        <f>+Monitoring!K220</f>
        <v>45168.532314814802</v>
      </c>
      <c r="H220" s="112">
        <f>+Monitoring!L220</f>
        <v>45168.5328240741</v>
      </c>
      <c r="I220" s="113">
        <f>+Monitoring!M220</f>
        <v>5.0925929826917127E-4</v>
      </c>
      <c r="J220" s="114" t="str">
        <f>+Monitoring!T220</f>
        <v>fly</v>
      </c>
      <c r="K220" s="109" t="str">
        <f>+Monitoring!Y220</f>
        <v>Insecta</v>
      </c>
      <c r="L220" s="109" t="str">
        <f>+Monitoring!Z220</f>
        <v>Diptera</v>
      </c>
      <c r="M220" s="109" t="str">
        <f>+Monitoring!AA220</f>
        <v>Brachycera</v>
      </c>
      <c r="N220" s="109" t="str">
        <f>+Monitoring!AB220</f>
        <v>Muscomorpha</v>
      </c>
      <c r="O220" s="109" t="str">
        <f>+Monitoring!AC220</f>
        <v>Muscoidea</v>
      </c>
      <c r="P220" s="109" t="str">
        <f>+Monitoring!AD220</f>
        <v>Fanniidae</v>
      </c>
      <c r="Q220" s="109">
        <f>+Monitoring!AE220</f>
        <v>0</v>
      </c>
      <c r="R220" s="109" t="str">
        <f>+Monitoring!AF220</f>
        <v>Fannia</v>
      </c>
      <c r="S220" s="109" t="str">
        <f>+Monitoring!AG220</f>
        <v>#N/C</v>
      </c>
    </row>
    <row r="221" spans="1:19" x14ac:dyDescent="0.25">
      <c r="A221" s="109">
        <f t="shared" si="19"/>
        <v>220</v>
      </c>
      <c r="B221" s="109" t="str">
        <f t="shared" si="15"/>
        <v>FAIRD</v>
      </c>
      <c r="C221" s="109" t="str">
        <f>SUBSTITUTE(+Monitoring!C221,"-","")</f>
        <v>FAIRD1</v>
      </c>
      <c r="D221" s="109" t="str">
        <f t="shared" si="16"/>
        <v>Site1</v>
      </c>
      <c r="E221" s="110" t="str">
        <f t="shared" si="17"/>
        <v>Maize</v>
      </c>
      <c r="F221" s="111" t="str">
        <f t="shared" si="18"/>
        <v>FAIRDxMaize</v>
      </c>
      <c r="G221" s="112">
        <f>+Monitoring!K221</f>
        <v>45168.532766203702</v>
      </c>
      <c r="H221" s="112">
        <f>+Monitoring!L221</f>
        <v>45168.5328240741</v>
      </c>
      <c r="I221" s="113">
        <f>+Monitoring!M221</f>
        <v>5.7870398450177163E-5</v>
      </c>
      <c r="J221" s="114" t="str">
        <f>+Monitoring!T221</f>
        <v>fly</v>
      </c>
      <c r="K221" s="109" t="str">
        <f>+Monitoring!Y221</f>
        <v>Insecta</v>
      </c>
      <c r="L221" s="109" t="str">
        <f>+Monitoring!Z221</f>
        <v>Diptera</v>
      </c>
      <c r="M221" s="109" t="str">
        <f>+Monitoring!AA221</f>
        <v>Brachycera</v>
      </c>
      <c r="N221" s="109" t="str">
        <f>+Monitoring!AB221</f>
        <v>#N/C</v>
      </c>
      <c r="O221" s="109" t="str">
        <f>+Monitoring!AC221</f>
        <v>#N/C</v>
      </c>
      <c r="P221" s="109" t="str">
        <f>+Monitoring!AD221</f>
        <v>#N/C</v>
      </c>
      <c r="Q221" s="109" t="str">
        <f>+Monitoring!AE221</f>
        <v>#N/C</v>
      </c>
      <c r="R221" s="109" t="str">
        <f>+Monitoring!AF221</f>
        <v>#N/C</v>
      </c>
      <c r="S221" s="109" t="str">
        <f>+Monitoring!AG221</f>
        <v>#N/C</v>
      </c>
    </row>
    <row r="222" spans="1:19" x14ac:dyDescent="0.25">
      <c r="A222" s="109">
        <f t="shared" si="19"/>
        <v>221</v>
      </c>
      <c r="B222" s="109" t="str">
        <f t="shared" si="15"/>
        <v>FAIRD</v>
      </c>
      <c r="C222" s="109" t="str">
        <f>SUBSTITUTE(+Monitoring!C222,"-","")</f>
        <v>FAIRD1</v>
      </c>
      <c r="D222" s="109" t="str">
        <f t="shared" si="16"/>
        <v>Site1</v>
      </c>
      <c r="E222" s="110" t="str">
        <f t="shared" si="17"/>
        <v>Maize</v>
      </c>
      <c r="F222" s="111" t="str">
        <f t="shared" si="18"/>
        <v>FAIRDxMaize</v>
      </c>
      <c r="G222" s="112">
        <f>+Monitoring!K222</f>
        <v>45168.533842592602</v>
      </c>
      <c r="H222" s="112">
        <f>+Monitoring!L222</f>
        <v>45168.533981481502</v>
      </c>
      <c r="I222" s="113">
        <f>+Monitoring!M222</f>
        <v>1.388888995279558E-4</v>
      </c>
      <c r="J222" s="114" t="str">
        <f>+Monitoring!T222</f>
        <v>?</v>
      </c>
      <c r="K222" s="109" t="str">
        <f>+Monitoring!Y222</f>
        <v>#N/C</v>
      </c>
      <c r="L222" s="109" t="str">
        <f>+Monitoring!Z222</f>
        <v>#N/C</v>
      </c>
      <c r="M222" s="109" t="str">
        <f>+Monitoring!AA222</f>
        <v>#N/C</v>
      </c>
      <c r="N222" s="109" t="str">
        <f>+Monitoring!AB222</f>
        <v>#N/C</v>
      </c>
      <c r="O222" s="109" t="str">
        <f>+Monitoring!AC222</f>
        <v>#N/C</v>
      </c>
      <c r="P222" s="109" t="str">
        <f>+Monitoring!AD222</f>
        <v>#N/C</v>
      </c>
      <c r="Q222" s="109" t="str">
        <f>+Monitoring!AE222</f>
        <v>#N/C</v>
      </c>
      <c r="R222" s="109" t="str">
        <f>+Monitoring!AF222</f>
        <v>#N/C</v>
      </c>
      <c r="S222" s="109" t="str">
        <f>+Monitoring!AG222</f>
        <v>#N/C</v>
      </c>
    </row>
    <row r="223" spans="1:19" x14ac:dyDescent="0.25">
      <c r="A223" s="109">
        <f t="shared" si="19"/>
        <v>222</v>
      </c>
      <c r="B223" s="109" t="str">
        <f t="shared" si="15"/>
        <v>FAIRD</v>
      </c>
      <c r="C223" s="109" t="str">
        <f>SUBSTITUTE(+Monitoring!C223,"-","")</f>
        <v>FAIRD1</v>
      </c>
      <c r="D223" s="109" t="str">
        <f t="shared" si="16"/>
        <v>Site1</v>
      </c>
      <c r="E223" s="110" t="str">
        <f t="shared" si="17"/>
        <v>Maize</v>
      </c>
      <c r="F223" s="111" t="str">
        <f t="shared" si="18"/>
        <v>FAIRDxMaize</v>
      </c>
      <c r="G223" s="112">
        <f>+Monitoring!K223</f>
        <v>45168.543136574102</v>
      </c>
      <c r="H223" s="112">
        <f>+Monitoring!L223</f>
        <v>45168.543217592603</v>
      </c>
      <c r="I223" s="113">
        <f>+Monitoring!M223</f>
        <v>8.1018501077778637E-5</v>
      </c>
      <c r="J223" s="114" t="str">
        <f>+Monitoring!T223</f>
        <v>fly</v>
      </c>
      <c r="K223" s="109" t="str">
        <f>+Monitoring!Y223</f>
        <v>Insecta</v>
      </c>
      <c r="L223" s="109" t="str">
        <f>+Monitoring!Z223</f>
        <v>Diptera</v>
      </c>
      <c r="M223" s="109" t="str">
        <f>+Monitoring!AA223</f>
        <v>Brachycera</v>
      </c>
      <c r="N223" s="109" t="str">
        <f>+Monitoring!AB223</f>
        <v>Muscomorpha</v>
      </c>
      <c r="O223" s="109" t="str">
        <f>+Monitoring!AC223</f>
        <v>Muscoidea</v>
      </c>
      <c r="P223" s="109" t="str">
        <f>+Monitoring!AD223</f>
        <v>Fanniidae</v>
      </c>
      <c r="Q223" s="109">
        <f>+Monitoring!AE223</f>
        <v>0</v>
      </c>
      <c r="R223" s="109" t="str">
        <f>+Monitoring!AF223</f>
        <v>Fannia</v>
      </c>
      <c r="S223" s="109" t="str">
        <f>+Monitoring!AG223</f>
        <v>#N/C</v>
      </c>
    </row>
    <row r="224" spans="1:19" x14ac:dyDescent="0.25">
      <c r="A224" s="109">
        <f t="shared" si="19"/>
        <v>223</v>
      </c>
      <c r="B224" s="109" t="str">
        <f t="shared" si="15"/>
        <v>FAIRD</v>
      </c>
      <c r="C224" s="109" t="str">
        <f>SUBSTITUTE(+Monitoring!C224,"-","")</f>
        <v>FAIRD1</v>
      </c>
      <c r="D224" s="109" t="str">
        <f t="shared" si="16"/>
        <v>Site1</v>
      </c>
      <c r="E224" s="110" t="str">
        <f t="shared" si="17"/>
        <v>Maize</v>
      </c>
      <c r="F224" s="111" t="str">
        <f t="shared" si="18"/>
        <v>FAIRDxMaize</v>
      </c>
      <c r="G224" s="112">
        <f>+Monitoring!K224</f>
        <v>45168.5474189815</v>
      </c>
      <c r="H224" s="112">
        <f>+Monitoring!L224</f>
        <v>45168.547581018502</v>
      </c>
      <c r="I224" s="113">
        <f>+Monitoring!M224</f>
        <v>1.6203700215555727E-4</v>
      </c>
      <c r="J224" s="114" t="str">
        <f>+Monitoring!T224</f>
        <v>fly</v>
      </c>
      <c r="K224" s="109" t="str">
        <f>+Monitoring!Y224</f>
        <v>Insecta</v>
      </c>
      <c r="L224" s="109" t="str">
        <f>+Monitoring!Z224</f>
        <v>Diptera</v>
      </c>
      <c r="M224" s="109" t="str">
        <f>+Monitoring!AA224</f>
        <v>Brachycera</v>
      </c>
      <c r="N224" s="109" t="str">
        <f>+Monitoring!AB224</f>
        <v>Muscomorpha</v>
      </c>
      <c r="O224" s="109" t="str">
        <f>+Monitoring!AC224</f>
        <v>Muscoidea</v>
      </c>
      <c r="P224" s="109" t="str">
        <f>+Monitoring!AD224</f>
        <v>Fanniidae</v>
      </c>
      <c r="Q224" s="109">
        <f>+Monitoring!AE224</f>
        <v>0</v>
      </c>
      <c r="R224" s="109" t="str">
        <f>+Monitoring!AF224</f>
        <v>Fannia</v>
      </c>
      <c r="S224" s="109" t="str">
        <f>+Monitoring!AG224</f>
        <v>#N/C</v>
      </c>
    </row>
    <row r="225" spans="1:19" x14ac:dyDescent="0.25">
      <c r="A225" s="109">
        <f t="shared" si="19"/>
        <v>224</v>
      </c>
      <c r="B225" s="109" t="str">
        <f t="shared" si="15"/>
        <v>FAIRD</v>
      </c>
      <c r="C225" s="109" t="str">
        <f>SUBSTITUTE(+Monitoring!C225,"-","")</f>
        <v>FAIRD1</v>
      </c>
      <c r="D225" s="109" t="str">
        <f t="shared" si="16"/>
        <v>Site1</v>
      </c>
      <c r="E225" s="110" t="str">
        <f t="shared" si="17"/>
        <v>Maize</v>
      </c>
      <c r="F225" s="111" t="str">
        <f t="shared" si="18"/>
        <v>FAIRDxMaize</v>
      </c>
      <c r="G225" s="112">
        <f>+Monitoring!K225</f>
        <v>45168.547488425902</v>
      </c>
      <c r="H225" s="112">
        <f>+Monitoring!L225</f>
        <v>45168.547581018502</v>
      </c>
      <c r="I225" s="113">
        <f>+Monitoring!M225</f>
        <v>9.2592599685303867E-5</v>
      </c>
      <c r="J225" s="114" t="str">
        <f>+Monitoring!T225</f>
        <v>fly</v>
      </c>
      <c r="K225" s="109" t="str">
        <f>+Monitoring!Y225</f>
        <v>Insecta</v>
      </c>
      <c r="L225" s="109" t="str">
        <f>+Monitoring!Z225</f>
        <v>Diptera</v>
      </c>
      <c r="M225" s="109" t="str">
        <f>+Monitoring!AA225</f>
        <v>Brachycera</v>
      </c>
      <c r="N225" s="109" t="str">
        <f>+Monitoring!AB225</f>
        <v>Muscomorpha</v>
      </c>
      <c r="O225" s="109" t="str">
        <f>+Monitoring!AC225</f>
        <v>Muscoidea</v>
      </c>
      <c r="P225" s="109" t="str">
        <f>+Monitoring!AD225</f>
        <v>Fanniidae</v>
      </c>
      <c r="Q225" s="109">
        <f>+Monitoring!AE225</f>
        <v>0</v>
      </c>
      <c r="R225" s="109" t="str">
        <f>+Monitoring!AF225</f>
        <v>Fannia</v>
      </c>
      <c r="S225" s="109" t="str">
        <f>+Monitoring!AG225</f>
        <v>#N/C</v>
      </c>
    </row>
    <row r="226" spans="1:19" x14ac:dyDescent="0.25">
      <c r="A226" s="109">
        <f t="shared" si="19"/>
        <v>225</v>
      </c>
      <c r="B226" s="109" t="str">
        <f t="shared" si="15"/>
        <v>FAIRD</v>
      </c>
      <c r="C226" s="109" t="str">
        <f>SUBSTITUTE(+Monitoring!C226,"-","")</f>
        <v>FAIRD1</v>
      </c>
      <c r="D226" s="109" t="str">
        <f t="shared" si="16"/>
        <v>Site1</v>
      </c>
      <c r="E226" s="110" t="str">
        <f t="shared" si="17"/>
        <v>Maize</v>
      </c>
      <c r="F226" s="111" t="str">
        <f t="shared" si="18"/>
        <v>FAIRDxMaize</v>
      </c>
      <c r="G226" s="112">
        <f>+Monitoring!K226</f>
        <v>45168.5484490741</v>
      </c>
      <c r="H226" s="112">
        <f>+Monitoring!L226</f>
        <v>45168.548576388901</v>
      </c>
      <c r="I226" s="113">
        <f>+Monitoring!M226</f>
        <v>1.2731480092043057E-4</v>
      </c>
      <c r="J226" s="114" t="str">
        <f>+Monitoring!T226</f>
        <v>fly</v>
      </c>
      <c r="K226" s="109" t="str">
        <f>+Monitoring!Y226</f>
        <v>Insecta</v>
      </c>
      <c r="L226" s="109" t="str">
        <f>+Monitoring!Z226</f>
        <v>Diptera</v>
      </c>
      <c r="M226" s="109" t="str">
        <f>+Monitoring!AA226</f>
        <v>Brachycera</v>
      </c>
      <c r="N226" s="109" t="str">
        <f>+Monitoring!AB226</f>
        <v>Muscomorpha</v>
      </c>
      <c r="O226" s="109" t="str">
        <f>+Monitoring!AC226</f>
        <v>Muscoidea</v>
      </c>
      <c r="P226" s="109" t="str">
        <f>+Monitoring!AD226</f>
        <v>#N/C</v>
      </c>
      <c r="Q226" s="109" t="str">
        <f>+Monitoring!AE226</f>
        <v>#N/C</v>
      </c>
      <c r="R226" s="109" t="str">
        <f>+Monitoring!AF226</f>
        <v>#N/C</v>
      </c>
      <c r="S226" s="109" t="str">
        <f>+Monitoring!AG226</f>
        <v>#N/C</v>
      </c>
    </row>
    <row r="227" spans="1:19" x14ac:dyDescent="0.25">
      <c r="A227" s="109">
        <f t="shared" si="19"/>
        <v>226</v>
      </c>
      <c r="B227" s="109" t="str">
        <f t="shared" si="15"/>
        <v>FAIRD</v>
      </c>
      <c r="C227" s="109" t="str">
        <f>SUBSTITUTE(+Monitoring!C227,"-","")</f>
        <v>FAIRD1</v>
      </c>
      <c r="D227" s="109" t="str">
        <f t="shared" si="16"/>
        <v>Site1</v>
      </c>
      <c r="E227" s="110" t="str">
        <f t="shared" si="17"/>
        <v>Maize</v>
      </c>
      <c r="F227" s="111" t="str">
        <f t="shared" si="18"/>
        <v>FAIRDxMaize</v>
      </c>
      <c r="G227" s="112">
        <f>+Monitoring!K227</f>
        <v>45168.549027777801</v>
      </c>
      <c r="H227" s="112">
        <f>+Monitoring!L227</f>
        <v>45168.549131944397</v>
      </c>
      <c r="I227" s="113">
        <f>+Monitoring!M227</f>
        <v>1.041665964294225E-4</v>
      </c>
      <c r="J227" s="114" t="str">
        <f>+Monitoring!T227</f>
        <v>fly</v>
      </c>
      <c r="K227" s="109" t="str">
        <f>+Monitoring!Y227</f>
        <v>Insecta</v>
      </c>
      <c r="L227" s="109" t="str">
        <f>+Monitoring!Z227</f>
        <v>Diptera</v>
      </c>
      <c r="M227" s="109" t="str">
        <f>+Monitoring!AA227</f>
        <v>Brachycera</v>
      </c>
      <c r="N227" s="109" t="str">
        <f>+Monitoring!AB227</f>
        <v>Muscomorpha</v>
      </c>
      <c r="O227" s="109" t="str">
        <f>+Monitoring!AC227</f>
        <v>Muscoidea</v>
      </c>
      <c r="P227" s="109" t="str">
        <f>+Monitoring!AD227</f>
        <v>#N/C</v>
      </c>
      <c r="Q227" s="109" t="str">
        <f>+Monitoring!AE227</f>
        <v>#N/C</v>
      </c>
      <c r="R227" s="109" t="str">
        <f>+Monitoring!AF227</f>
        <v>#N/C</v>
      </c>
      <c r="S227" s="109" t="str">
        <f>+Monitoring!AG227</f>
        <v>#N/C</v>
      </c>
    </row>
    <row r="228" spans="1:19" x14ac:dyDescent="0.25">
      <c r="A228" s="109">
        <f t="shared" si="19"/>
        <v>227</v>
      </c>
      <c r="B228" s="109" t="str">
        <f t="shared" si="15"/>
        <v>FAIRD</v>
      </c>
      <c r="C228" s="109" t="str">
        <f>SUBSTITUTE(+Monitoring!C228,"-","")</f>
        <v>FAIRD1</v>
      </c>
      <c r="D228" s="109" t="str">
        <f t="shared" si="16"/>
        <v>Site1</v>
      </c>
      <c r="E228" s="110" t="str">
        <f t="shared" si="17"/>
        <v>Maize</v>
      </c>
      <c r="F228" s="111" t="str">
        <f t="shared" si="18"/>
        <v>FAIRDxMaize</v>
      </c>
      <c r="G228" s="112">
        <f>+Monitoring!K228</f>
        <v>45168.549097222203</v>
      </c>
      <c r="H228" s="112">
        <f>+Monitoring!L228</f>
        <v>45168.558113425897</v>
      </c>
      <c r="I228" s="113">
        <f>+Monitoring!M228</f>
        <v>9.0162036940455437E-3</v>
      </c>
      <c r="J228" s="114" t="str">
        <f>+Monitoring!T228</f>
        <v>fly</v>
      </c>
      <c r="K228" s="109" t="str">
        <f>+Monitoring!Y228</f>
        <v>Insecta</v>
      </c>
      <c r="L228" s="109" t="str">
        <f>+Monitoring!Z228</f>
        <v>Diptera</v>
      </c>
      <c r="M228" s="109" t="str">
        <f>+Monitoring!AA228</f>
        <v>Brachycera</v>
      </c>
      <c r="N228" s="109" t="str">
        <f>+Monitoring!AB228</f>
        <v>#N/C</v>
      </c>
      <c r="O228" s="109" t="str">
        <f>+Monitoring!AC228</f>
        <v>#N/C</v>
      </c>
      <c r="P228" s="109" t="str">
        <f>+Monitoring!AD228</f>
        <v>#N/C</v>
      </c>
      <c r="Q228" s="109" t="str">
        <f>+Monitoring!AE228</f>
        <v>#N/C</v>
      </c>
      <c r="R228" s="109" t="str">
        <f>+Monitoring!AF228</f>
        <v>#N/C</v>
      </c>
      <c r="S228" s="109" t="str">
        <f>+Monitoring!AG228</f>
        <v>#N/C</v>
      </c>
    </row>
    <row r="229" spans="1:19" x14ac:dyDescent="0.25">
      <c r="A229" s="109">
        <f t="shared" si="19"/>
        <v>228</v>
      </c>
      <c r="B229" s="109" t="str">
        <f t="shared" si="15"/>
        <v>FAIRD</v>
      </c>
      <c r="C229" s="109" t="str">
        <f>SUBSTITUTE(+Monitoring!C229,"-","")</f>
        <v>FAIRD1</v>
      </c>
      <c r="D229" s="109" t="str">
        <f t="shared" si="16"/>
        <v>Site1</v>
      </c>
      <c r="E229" s="110" t="str">
        <f t="shared" si="17"/>
        <v>Maize</v>
      </c>
      <c r="F229" s="111" t="str">
        <f t="shared" si="18"/>
        <v>FAIRDxMaize</v>
      </c>
      <c r="G229" s="112">
        <f>+Monitoring!K229</f>
        <v>45168.549756944398</v>
      </c>
      <c r="H229" s="112">
        <f>+Monitoring!L229</f>
        <v>45168.549884259301</v>
      </c>
      <c r="I229" s="113">
        <f>+Monitoring!M229</f>
        <v>1.2731490278383717E-4</v>
      </c>
      <c r="J229" s="114" t="str">
        <f>+Monitoring!T229</f>
        <v>fly</v>
      </c>
      <c r="K229" s="109" t="str">
        <f>+Monitoring!Y229</f>
        <v>Insecta</v>
      </c>
      <c r="L229" s="109" t="str">
        <f>+Monitoring!Z229</f>
        <v>Diptera</v>
      </c>
      <c r="M229" s="109" t="str">
        <f>+Monitoring!AA229</f>
        <v>Brachycera</v>
      </c>
      <c r="N229" s="109" t="str">
        <f>+Monitoring!AB229</f>
        <v>Muscomorpha</v>
      </c>
      <c r="O229" s="109" t="str">
        <f>+Monitoring!AC229</f>
        <v>Muscoidea</v>
      </c>
      <c r="P229" s="109" t="str">
        <f>+Monitoring!AD229</f>
        <v>#N/C</v>
      </c>
      <c r="Q229" s="109" t="str">
        <f>+Monitoring!AE229</f>
        <v>#N/C</v>
      </c>
      <c r="R229" s="109" t="str">
        <f>+Monitoring!AF229</f>
        <v>#N/C</v>
      </c>
      <c r="S229" s="109" t="str">
        <f>+Monitoring!AG229</f>
        <v>#N/C</v>
      </c>
    </row>
    <row r="230" spans="1:19" x14ac:dyDescent="0.25">
      <c r="A230" s="109">
        <f t="shared" si="19"/>
        <v>229</v>
      </c>
      <c r="B230" s="109" t="str">
        <f t="shared" si="15"/>
        <v>FAIRD</v>
      </c>
      <c r="C230" s="109" t="str">
        <f>SUBSTITUTE(+Monitoring!C230,"-","")</f>
        <v>FAIRD1</v>
      </c>
      <c r="D230" s="109" t="str">
        <f t="shared" si="16"/>
        <v>Site1</v>
      </c>
      <c r="E230" s="110" t="str">
        <f t="shared" si="17"/>
        <v>Maize</v>
      </c>
      <c r="F230" s="111" t="str">
        <f t="shared" si="18"/>
        <v>FAIRDxMaize</v>
      </c>
      <c r="G230" s="112">
        <f>+Monitoring!K230</f>
        <v>45168.558055555601</v>
      </c>
      <c r="H230" s="112">
        <f>+Monitoring!L230</f>
        <v>45168.558182870402</v>
      </c>
      <c r="I230" s="113">
        <f>+Monitoring!M230</f>
        <v>1.2731480092043057E-4</v>
      </c>
      <c r="J230" s="114" t="str">
        <f>+Monitoring!T230</f>
        <v>fly</v>
      </c>
      <c r="K230" s="109" t="str">
        <f>+Monitoring!Y230</f>
        <v>Insecta</v>
      </c>
      <c r="L230" s="109" t="str">
        <f>+Monitoring!Z230</f>
        <v>Diptera</v>
      </c>
      <c r="M230" s="109" t="str">
        <f>+Monitoring!AA230</f>
        <v>Brachycera</v>
      </c>
      <c r="N230" s="109" t="str">
        <f>+Monitoring!AB230</f>
        <v>#N/C</v>
      </c>
      <c r="O230" s="109" t="str">
        <f>+Monitoring!AC230</f>
        <v>#N/C</v>
      </c>
      <c r="P230" s="109" t="str">
        <f>+Monitoring!AD230</f>
        <v>#N/C</v>
      </c>
      <c r="Q230" s="109" t="str">
        <f>+Monitoring!AE230</f>
        <v>#N/C</v>
      </c>
      <c r="R230" s="109" t="str">
        <f>+Monitoring!AF230</f>
        <v>#N/C</v>
      </c>
      <c r="S230" s="109" t="str">
        <f>+Monitoring!AG230</f>
        <v>#N/C</v>
      </c>
    </row>
    <row r="231" spans="1:19" x14ac:dyDescent="0.25">
      <c r="A231" s="109">
        <f t="shared" si="19"/>
        <v>230</v>
      </c>
      <c r="B231" s="109" t="str">
        <f t="shared" si="15"/>
        <v>FAIRD</v>
      </c>
      <c r="C231" s="109" t="str">
        <f>SUBSTITUTE(+Monitoring!C231,"-","")</f>
        <v>FAIRD1</v>
      </c>
      <c r="D231" s="109" t="str">
        <f t="shared" si="16"/>
        <v>Site1</v>
      </c>
      <c r="E231" s="110" t="str">
        <f t="shared" si="17"/>
        <v>Maize</v>
      </c>
      <c r="F231" s="111" t="str">
        <f t="shared" si="18"/>
        <v>FAIRDxMaize</v>
      </c>
      <c r="G231" s="112">
        <f>+Monitoring!K231</f>
        <v>45168.567384259302</v>
      </c>
      <c r="H231" s="112">
        <f>+Monitoring!L231</f>
        <v>45168.567858796298</v>
      </c>
      <c r="I231" s="113">
        <f>+Monitoring!M231</f>
        <v>4.7453699517063797E-4</v>
      </c>
      <c r="J231" s="114" t="str">
        <f>+Monitoring!T231</f>
        <v>parasitoid_wasp</v>
      </c>
      <c r="K231" s="109" t="str">
        <f>+Monitoring!Y231</f>
        <v>Insecta</v>
      </c>
      <c r="L231" s="109" t="str">
        <f>+Monitoring!Z231</f>
        <v>Hymenoptera</v>
      </c>
      <c r="M231" s="109" t="str">
        <f>+Monitoring!AA231</f>
        <v>Apocrita</v>
      </c>
      <c r="N231" s="109" t="str">
        <f>+Monitoring!AB231</f>
        <v>Parasitica</v>
      </c>
      <c r="O231" s="109" t="str">
        <f>+Monitoring!AC231</f>
        <v>Ichneumonoidea</v>
      </c>
      <c r="P231" s="109" t="str">
        <f>+Monitoring!AD231</f>
        <v>Ichneumonoidae</v>
      </c>
      <c r="Q231" s="109" t="str">
        <f>+Monitoring!AE231</f>
        <v>#N/C</v>
      </c>
      <c r="R231" s="109" t="str">
        <f>+Monitoring!AF231</f>
        <v>#N/C</v>
      </c>
      <c r="S231" s="109" t="str">
        <f>+Monitoring!AG231</f>
        <v>#N/C</v>
      </c>
    </row>
    <row r="232" spans="1:19" x14ac:dyDescent="0.25">
      <c r="A232" s="109">
        <f t="shared" si="19"/>
        <v>231</v>
      </c>
      <c r="B232" s="109" t="str">
        <f t="shared" si="15"/>
        <v>FAIRD</v>
      </c>
      <c r="C232" s="109" t="str">
        <f>SUBSTITUTE(+Monitoring!C232,"-","")</f>
        <v>FAIRD1</v>
      </c>
      <c r="D232" s="109" t="str">
        <f t="shared" si="16"/>
        <v>Site1</v>
      </c>
      <c r="E232" s="110" t="str">
        <f t="shared" si="17"/>
        <v>Maize</v>
      </c>
      <c r="F232" s="111" t="str">
        <f t="shared" si="18"/>
        <v>FAIRDxMaize</v>
      </c>
      <c r="G232" s="112">
        <f>+Monitoring!K232</f>
        <v>45168.581412036998</v>
      </c>
      <c r="H232" s="112">
        <f>+Monitoring!L232</f>
        <v>45168.581458333298</v>
      </c>
      <c r="I232" s="113">
        <f>+Monitoring!M232</f>
        <v>4.6296299842651933E-5</v>
      </c>
      <c r="J232" s="114" t="str">
        <f>+Monitoring!T232</f>
        <v>?</v>
      </c>
      <c r="K232" s="109" t="str">
        <f>+Monitoring!Y232</f>
        <v>#N/C</v>
      </c>
      <c r="L232" s="109" t="str">
        <f>+Monitoring!Z232</f>
        <v>#N/C</v>
      </c>
      <c r="M232" s="109" t="str">
        <f>+Monitoring!AA232</f>
        <v>#N/C</v>
      </c>
      <c r="N232" s="109" t="str">
        <f>+Monitoring!AB232</f>
        <v>#N/C</v>
      </c>
      <c r="O232" s="109" t="str">
        <f>+Monitoring!AC232</f>
        <v>#N/C</v>
      </c>
      <c r="P232" s="109" t="str">
        <f>+Monitoring!AD232</f>
        <v>#N/C</v>
      </c>
      <c r="Q232" s="109" t="str">
        <f>+Monitoring!AE232</f>
        <v>#N/C</v>
      </c>
      <c r="R232" s="109" t="str">
        <f>+Monitoring!AF232</f>
        <v>#N/C</v>
      </c>
      <c r="S232" s="109" t="str">
        <f>+Monitoring!AG232</f>
        <v>#N/C</v>
      </c>
    </row>
    <row r="233" spans="1:19" x14ac:dyDescent="0.25">
      <c r="A233" s="109">
        <f t="shared" si="19"/>
        <v>232</v>
      </c>
      <c r="B233" s="109" t="str">
        <f t="shared" si="15"/>
        <v>FAIRD</v>
      </c>
      <c r="C233" s="109" t="str">
        <f>SUBSTITUTE(+Monitoring!C233,"-","")</f>
        <v>FAIRD1</v>
      </c>
      <c r="D233" s="109" t="str">
        <f t="shared" si="16"/>
        <v>Site1</v>
      </c>
      <c r="E233" s="110" t="str">
        <f t="shared" si="17"/>
        <v>Maize</v>
      </c>
      <c r="F233" s="111" t="str">
        <f t="shared" si="18"/>
        <v>FAIRDxMaize</v>
      </c>
      <c r="G233" s="112">
        <f>+Monitoring!K233</f>
        <v>45168.590462963002</v>
      </c>
      <c r="H233" s="112">
        <f>+Monitoring!L233</f>
        <v>45168.590520833299</v>
      </c>
      <c r="I233" s="113">
        <f>+Monitoring!M233</f>
        <v>5.7870296586770564E-5</v>
      </c>
      <c r="J233" s="114" t="str">
        <f>+Monitoring!T233</f>
        <v>wasp</v>
      </c>
      <c r="K233" s="109" t="str">
        <f>+Monitoring!Y233</f>
        <v>Insecta</v>
      </c>
      <c r="L233" s="109" t="str">
        <f>+Monitoring!Z233</f>
        <v>Hymenoptera</v>
      </c>
      <c r="M233" s="109" t="str">
        <f>+Monitoring!AA233</f>
        <v>Apocrita</v>
      </c>
      <c r="N233" s="109" t="str">
        <f>+Monitoring!AB233</f>
        <v>Aculeata</v>
      </c>
      <c r="O233" s="109" t="str">
        <f>+Monitoring!AC233</f>
        <v>Vespoidea</v>
      </c>
      <c r="P233" s="109" t="str">
        <f>+Monitoring!AD233</f>
        <v>Vespidae</v>
      </c>
      <c r="Q233" s="109" t="str">
        <f>+Monitoring!AE233</f>
        <v>Vespinae</v>
      </c>
      <c r="R233" s="109" t="str">
        <f>+Monitoring!AF233</f>
        <v>Vespula</v>
      </c>
      <c r="S233" s="109" t="str">
        <f>+Monitoring!AG233</f>
        <v>#N/C</v>
      </c>
    </row>
    <row r="234" spans="1:19" x14ac:dyDescent="0.25">
      <c r="A234" s="109">
        <f t="shared" si="19"/>
        <v>233</v>
      </c>
      <c r="B234" s="109" t="str">
        <f t="shared" si="15"/>
        <v>FAIRD</v>
      </c>
      <c r="C234" s="109" t="str">
        <f>SUBSTITUTE(+Monitoring!C234,"-","")</f>
        <v>FAIRD1</v>
      </c>
      <c r="D234" s="109" t="str">
        <f t="shared" si="16"/>
        <v>Site1</v>
      </c>
      <c r="E234" s="110" t="str">
        <f t="shared" si="17"/>
        <v>Maize</v>
      </c>
      <c r="F234" s="111" t="str">
        <f t="shared" si="18"/>
        <v>FAIRDxMaize</v>
      </c>
      <c r="G234" s="112">
        <f>+Monitoring!K234</f>
        <v>45168.647037037001</v>
      </c>
      <c r="H234" s="112">
        <f>+Monitoring!L234</f>
        <v>45168.647141203699</v>
      </c>
      <c r="I234" s="113">
        <f>+Monitoring!M234</f>
        <v>1.041666982928291E-4</v>
      </c>
      <c r="J234" s="114" t="str">
        <f>+Monitoring!T234</f>
        <v>fly</v>
      </c>
      <c r="K234" s="109" t="str">
        <f>+Monitoring!Y234</f>
        <v>Insecta</v>
      </c>
      <c r="L234" s="109" t="str">
        <f>+Monitoring!Z234</f>
        <v>Diptera</v>
      </c>
      <c r="M234" s="109" t="str">
        <f>+Monitoring!AA234</f>
        <v>Brachycera</v>
      </c>
      <c r="N234" s="109" t="str">
        <f>+Monitoring!AB234</f>
        <v>#N/C</v>
      </c>
      <c r="O234" s="109" t="str">
        <f>+Monitoring!AC234</f>
        <v>#N/C</v>
      </c>
      <c r="P234" s="109" t="str">
        <f>+Monitoring!AD234</f>
        <v>#N/C</v>
      </c>
      <c r="Q234" s="109" t="str">
        <f>+Monitoring!AE234</f>
        <v>#N/C</v>
      </c>
      <c r="R234" s="109" t="str">
        <f>+Monitoring!AF234</f>
        <v>#N/C</v>
      </c>
      <c r="S234" s="109" t="str">
        <f>+Monitoring!AG234</f>
        <v>#N/C</v>
      </c>
    </row>
    <row r="235" spans="1:19" x14ac:dyDescent="0.25">
      <c r="A235" s="109">
        <f t="shared" si="19"/>
        <v>234</v>
      </c>
      <c r="B235" s="109" t="str">
        <f t="shared" si="15"/>
        <v>FAIRD</v>
      </c>
      <c r="C235" s="109" t="str">
        <f>SUBSTITUTE(+Monitoring!C235,"-","")</f>
        <v>FAIRD1</v>
      </c>
      <c r="D235" s="109" t="str">
        <f t="shared" si="16"/>
        <v>Site1</v>
      </c>
      <c r="E235" s="110" t="str">
        <f t="shared" si="17"/>
        <v>Maize</v>
      </c>
      <c r="F235" s="111" t="str">
        <f t="shared" si="18"/>
        <v>FAIRDxMaize</v>
      </c>
      <c r="G235" s="112">
        <f>+Monitoring!K235</f>
        <v>45168.647037037001</v>
      </c>
      <c r="H235" s="112">
        <f>+Monitoring!L235</f>
        <v>45168.648009259297</v>
      </c>
      <c r="I235" s="113">
        <f>+Monitoring!M235</f>
        <v>9.722222966956906E-4</v>
      </c>
      <c r="J235" s="114" t="str">
        <f>+Monitoring!T235</f>
        <v>fly</v>
      </c>
      <c r="K235" s="109" t="str">
        <f>+Monitoring!Y235</f>
        <v>Insecta</v>
      </c>
      <c r="L235" s="109" t="str">
        <f>+Monitoring!Z235</f>
        <v>Diptera</v>
      </c>
      <c r="M235" s="109" t="str">
        <f>+Monitoring!AA235</f>
        <v>Brachycera</v>
      </c>
      <c r="N235" s="109" t="str">
        <f>+Monitoring!AB235</f>
        <v>Muscomorpha</v>
      </c>
      <c r="O235" s="109" t="str">
        <f>+Monitoring!AC235</f>
        <v>Muscoidea</v>
      </c>
      <c r="P235" s="109" t="str">
        <f>+Monitoring!AD235</f>
        <v>#N/C</v>
      </c>
      <c r="Q235" s="109" t="str">
        <f>+Monitoring!AE235</f>
        <v>#N/C</v>
      </c>
      <c r="R235" s="109" t="str">
        <f>+Monitoring!AF235</f>
        <v>#N/C</v>
      </c>
      <c r="S235" s="109" t="str">
        <f>+Monitoring!AG235</f>
        <v>#N/C</v>
      </c>
    </row>
    <row r="236" spans="1:19" x14ac:dyDescent="0.25">
      <c r="A236" s="109">
        <f t="shared" si="19"/>
        <v>235</v>
      </c>
      <c r="B236" s="109" t="str">
        <f t="shared" si="15"/>
        <v>FAIRD</v>
      </c>
      <c r="C236" s="109" t="str">
        <f>SUBSTITUTE(+Monitoring!C236,"-","")</f>
        <v>FAIRD1</v>
      </c>
      <c r="D236" s="109" t="str">
        <f t="shared" si="16"/>
        <v>Site1</v>
      </c>
      <c r="E236" s="110" t="str">
        <f t="shared" si="17"/>
        <v>Maize</v>
      </c>
      <c r="F236" s="111" t="str">
        <f t="shared" si="18"/>
        <v>FAIRDxMaize</v>
      </c>
      <c r="G236" s="112">
        <f>+Monitoring!K236</f>
        <v>45168.720046296301</v>
      </c>
      <c r="H236" s="112">
        <f>+Monitoring!L236</f>
        <v>45168.720219907402</v>
      </c>
      <c r="I236" s="113">
        <f>+Monitoring!M236</f>
        <v>1.736111007630825E-4</v>
      </c>
      <c r="J236" s="114" t="str">
        <f>+Monitoring!T236</f>
        <v>fly</v>
      </c>
      <c r="K236" s="109" t="str">
        <f>+Monitoring!Y236</f>
        <v>Insecta</v>
      </c>
      <c r="L236" s="109" t="str">
        <f>+Monitoring!Z236</f>
        <v>Diptera</v>
      </c>
      <c r="M236" s="109" t="str">
        <f>+Monitoring!AA236</f>
        <v>Brachycera</v>
      </c>
      <c r="N236" s="109" t="str">
        <f>+Monitoring!AB236</f>
        <v>Muscomorpha</v>
      </c>
      <c r="O236" s="109" t="str">
        <f>+Monitoring!AC236</f>
        <v>Muscoidea</v>
      </c>
      <c r="P236" s="109" t="str">
        <f>+Monitoring!AD236</f>
        <v>Fanniidae</v>
      </c>
      <c r="Q236" s="109">
        <f>+Monitoring!AE236</f>
        <v>0</v>
      </c>
      <c r="R236" s="109" t="str">
        <f>+Monitoring!AF236</f>
        <v>Fannia</v>
      </c>
      <c r="S236" s="109" t="str">
        <f>+Monitoring!AG236</f>
        <v>#N/C</v>
      </c>
    </row>
    <row r="237" spans="1:19" x14ac:dyDescent="0.25">
      <c r="A237" s="109">
        <f t="shared" si="19"/>
        <v>236</v>
      </c>
      <c r="B237" s="109" t="str">
        <f t="shared" si="15"/>
        <v>FAIRD</v>
      </c>
      <c r="C237" s="109" t="str">
        <f>SUBSTITUTE(+Monitoring!C237,"-","")</f>
        <v>FAIRD1</v>
      </c>
      <c r="D237" s="109" t="str">
        <f t="shared" si="16"/>
        <v>Site1</v>
      </c>
      <c r="E237" s="110" t="str">
        <f t="shared" si="17"/>
        <v>Maize</v>
      </c>
      <c r="F237" s="111" t="str">
        <f t="shared" si="18"/>
        <v>FAIRDxMaize</v>
      </c>
      <c r="G237" s="112">
        <f>+Monitoring!K237</f>
        <v>45168.726458333302</v>
      </c>
      <c r="H237" s="112">
        <f>+Monitoring!L237</f>
        <v>45168.726493055598</v>
      </c>
      <c r="I237" s="113">
        <f>+Monitoring!M237</f>
        <v>3.4722295822575688E-5</v>
      </c>
      <c r="J237" s="114" t="str">
        <f>+Monitoring!T237</f>
        <v>fly</v>
      </c>
      <c r="K237" s="109" t="str">
        <f>+Monitoring!Y237</f>
        <v>Insecta</v>
      </c>
      <c r="L237" s="109" t="str">
        <f>+Monitoring!Z237</f>
        <v>Diptera</v>
      </c>
      <c r="M237" s="109" t="str">
        <f>+Monitoring!AA237</f>
        <v>Brachycera</v>
      </c>
      <c r="N237" s="109" t="str">
        <f>+Monitoring!AB237</f>
        <v>Muscomorpha</v>
      </c>
      <c r="O237" s="109" t="str">
        <f>+Monitoring!AC237</f>
        <v>Muscoidea</v>
      </c>
      <c r="P237" s="109" t="str">
        <f>+Monitoring!AD237</f>
        <v>Fanniidae</v>
      </c>
      <c r="Q237" s="109">
        <f>+Monitoring!AE237</f>
        <v>0</v>
      </c>
      <c r="R237" s="109" t="str">
        <f>+Monitoring!AF237</f>
        <v>Fannia</v>
      </c>
      <c r="S237" s="109" t="str">
        <f>+Monitoring!AG237</f>
        <v>#N/C</v>
      </c>
    </row>
    <row r="238" spans="1:19" x14ac:dyDescent="0.25">
      <c r="A238" s="109">
        <f t="shared" si="19"/>
        <v>237</v>
      </c>
      <c r="B238" s="109" t="str">
        <f t="shared" si="15"/>
        <v>FAIRD</v>
      </c>
      <c r="C238" s="109" t="str">
        <f>SUBSTITUTE(+Monitoring!C238,"-","")</f>
        <v>FAIRD1</v>
      </c>
      <c r="D238" s="109" t="str">
        <f t="shared" si="16"/>
        <v>Site1</v>
      </c>
      <c r="E238" s="110" t="str">
        <f t="shared" si="17"/>
        <v>Maize</v>
      </c>
      <c r="F238" s="111" t="str">
        <f t="shared" si="18"/>
        <v>FAIRDxMaize</v>
      </c>
      <c r="G238" s="112">
        <f>+Monitoring!K238</f>
        <v>45168.761030092603</v>
      </c>
      <c r="H238" s="112">
        <f>+Monitoring!L238</f>
        <v>45168.761111111096</v>
      </c>
      <c r="I238" s="113">
        <f>+Monitoring!M238</f>
        <v>8.1018493801821023E-5</v>
      </c>
      <c r="J238" s="114" t="str">
        <f>+Monitoring!T238</f>
        <v>fly</v>
      </c>
      <c r="K238" s="109" t="str">
        <f>+Monitoring!Y238</f>
        <v>Insecta</v>
      </c>
      <c r="L238" s="109" t="str">
        <f>+Monitoring!Z238</f>
        <v>Diptera</v>
      </c>
      <c r="M238" s="109" t="str">
        <f>+Monitoring!AA238</f>
        <v>Brachycera</v>
      </c>
      <c r="N238" s="109" t="str">
        <f>+Monitoring!AB238</f>
        <v>#N/C</v>
      </c>
      <c r="O238" s="109" t="str">
        <f>+Monitoring!AC238</f>
        <v>#N/C</v>
      </c>
      <c r="P238" s="109" t="str">
        <f>+Monitoring!AD238</f>
        <v>#N/C</v>
      </c>
      <c r="Q238" s="109" t="str">
        <f>+Monitoring!AE238</f>
        <v>#N/C</v>
      </c>
      <c r="R238" s="109" t="str">
        <f>+Monitoring!AF238</f>
        <v>#N/C</v>
      </c>
      <c r="S238" s="109" t="str">
        <f>+Monitoring!AG238</f>
        <v>#N/C</v>
      </c>
    </row>
    <row r="239" spans="1:19" x14ac:dyDescent="0.25">
      <c r="A239" s="109">
        <f t="shared" si="19"/>
        <v>238</v>
      </c>
      <c r="B239" s="109" t="str">
        <f t="shared" si="15"/>
        <v>FAIRD</v>
      </c>
      <c r="C239" s="109" t="str">
        <f>SUBSTITUTE(+Monitoring!C239,"-","")</f>
        <v>FAIRD1</v>
      </c>
      <c r="D239" s="109" t="str">
        <f t="shared" si="16"/>
        <v>Site1</v>
      </c>
      <c r="E239" s="110" t="str">
        <f t="shared" si="17"/>
        <v>Maize</v>
      </c>
      <c r="F239" s="111" t="str">
        <f t="shared" si="18"/>
        <v>FAIRDxMaize</v>
      </c>
      <c r="G239" s="112">
        <f>+Monitoring!K239</f>
        <v>45169.377048611103</v>
      </c>
      <c r="H239" s="112">
        <f>+Monitoring!L239</f>
        <v>45169.377488425896</v>
      </c>
      <c r="I239" s="113">
        <f>+Monitoring!M239</f>
        <v>4.3981479393551126E-4</v>
      </c>
      <c r="J239" s="114" t="str">
        <f>+Monitoring!T239</f>
        <v>fly</v>
      </c>
      <c r="K239" s="109" t="str">
        <f>+Monitoring!Y239</f>
        <v>Insecta</v>
      </c>
      <c r="L239" s="109" t="str">
        <f>+Monitoring!Z239</f>
        <v>Diptera</v>
      </c>
      <c r="M239" s="109" t="str">
        <f>+Monitoring!AA239</f>
        <v>Brachycera</v>
      </c>
      <c r="N239" s="109" t="str">
        <f>+Monitoring!AB239</f>
        <v>Muscomorpha</v>
      </c>
      <c r="O239" s="109" t="str">
        <f>+Monitoring!AC239</f>
        <v>Muscoidea</v>
      </c>
      <c r="P239" s="109" t="str">
        <f>+Monitoring!AD239</f>
        <v>Fanniidae</v>
      </c>
      <c r="Q239" s="109">
        <f>+Monitoring!AE239</f>
        <v>0</v>
      </c>
      <c r="R239" s="109" t="str">
        <f>+Monitoring!AF239</f>
        <v>Fannia</v>
      </c>
      <c r="S239" s="109" t="str">
        <f>+Monitoring!AG239</f>
        <v>#N/C</v>
      </c>
    </row>
    <row r="240" spans="1:19" x14ac:dyDescent="0.25">
      <c r="A240" s="109">
        <f t="shared" si="19"/>
        <v>239</v>
      </c>
      <c r="B240" s="109" t="str">
        <f t="shared" si="15"/>
        <v>FAIRD</v>
      </c>
      <c r="C240" s="109" t="str">
        <f>SUBSTITUTE(+Monitoring!C240,"-","")</f>
        <v>FAIRD1</v>
      </c>
      <c r="D240" s="109" t="str">
        <f t="shared" si="16"/>
        <v>Site1</v>
      </c>
      <c r="E240" s="110" t="str">
        <f t="shared" si="17"/>
        <v>Maize</v>
      </c>
      <c r="F240" s="111" t="str">
        <f t="shared" si="18"/>
        <v>FAIRDxMaize</v>
      </c>
      <c r="G240" s="112">
        <f>+Monitoring!K240</f>
        <v>45169.384305555599</v>
      </c>
      <c r="H240" s="112">
        <f>+Monitoring!L240</f>
        <v>45169.384814814803</v>
      </c>
      <c r="I240" s="113">
        <f>+Monitoring!M240</f>
        <v>5.0925920368172228E-4</v>
      </c>
      <c r="J240" s="114" t="str">
        <f>+Monitoring!T240</f>
        <v>fly</v>
      </c>
      <c r="K240" s="109" t="str">
        <f>+Monitoring!Y240</f>
        <v>Insecta</v>
      </c>
      <c r="L240" s="109" t="str">
        <f>+Monitoring!Z240</f>
        <v>Diptera</v>
      </c>
      <c r="M240" s="109" t="str">
        <f>+Monitoring!AA240</f>
        <v>Brachycera</v>
      </c>
      <c r="N240" s="109" t="str">
        <f>+Monitoring!AB240</f>
        <v>Muscomorpha</v>
      </c>
      <c r="O240" s="109" t="str">
        <f>+Monitoring!AC240</f>
        <v>Muscoidea</v>
      </c>
      <c r="P240" s="109" t="str">
        <f>+Monitoring!AD240</f>
        <v>Fanniidae</v>
      </c>
      <c r="Q240" s="109">
        <f>+Monitoring!AE240</f>
        <v>0</v>
      </c>
      <c r="R240" s="109" t="str">
        <f>+Monitoring!AF240</f>
        <v>Fannia</v>
      </c>
      <c r="S240" s="109" t="str">
        <f>+Monitoring!AG240</f>
        <v>#N/C</v>
      </c>
    </row>
    <row r="241" spans="1:19" x14ac:dyDescent="0.25">
      <c r="A241" s="109">
        <f t="shared" si="19"/>
        <v>240</v>
      </c>
      <c r="B241" s="109" t="str">
        <f t="shared" si="15"/>
        <v>FAIRD</v>
      </c>
      <c r="C241" s="109" t="str">
        <f>SUBSTITUTE(+Monitoring!C241,"-","")</f>
        <v>FAIRD1</v>
      </c>
      <c r="D241" s="109" t="str">
        <f t="shared" si="16"/>
        <v>Site1</v>
      </c>
      <c r="E241" s="110" t="str">
        <f t="shared" si="17"/>
        <v>Maize</v>
      </c>
      <c r="F241" s="111" t="str">
        <f t="shared" si="18"/>
        <v>FAIRDxMaize</v>
      </c>
      <c r="G241" s="112">
        <f>+Monitoring!K241</f>
        <v>45169.3965509259</v>
      </c>
      <c r="H241" s="112">
        <f>+Monitoring!L241</f>
        <v>45169.401203703703</v>
      </c>
      <c r="I241" s="113">
        <f>+Monitoring!M241</f>
        <v>4.6527778031304479E-3</v>
      </c>
      <c r="J241" s="114" t="str">
        <f>+Monitoring!T241</f>
        <v>?</v>
      </c>
      <c r="K241" s="109" t="str">
        <f>+Monitoring!Y241</f>
        <v>Insecta</v>
      </c>
      <c r="L241" s="109" t="str">
        <f>+Monitoring!Z241</f>
        <v>#N/C</v>
      </c>
      <c r="M241" s="109" t="str">
        <f>+Monitoring!AA241</f>
        <v>#N/C</v>
      </c>
      <c r="N241" s="109" t="str">
        <f>+Monitoring!AB241</f>
        <v>#N/C</v>
      </c>
      <c r="O241" s="109" t="str">
        <f>+Monitoring!AC241</f>
        <v>#N/C</v>
      </c>
      <c r="P241" s="109" t="str">
        <f>+Monitoring!AD241</f>
        <v>#N/C</v>
      </c>
      <c r="Q241" s="109" t="str">
        <f>+Monitoring!AE241</f>
        <v>#N/C</v>
      </c>
      <c r="R241" s="109" t="str">
        <f>+Monitoring!AF241</f>
        <v>#N/C</v>
      </c>
      <c r="S241" s="109" t="str">
        <f>+Monitoring!AG241</f>
        <v>#N/C</v>
      </c>
    </row>
    <row r="242" spans="1:19" x14ac:dyDescent="0.25">
      <c r="A242" s="109">
        <f t="shared" si="19"/>
        <v>241</v>
      </c>
      <c r="B242" s="109" t="str">
        <f t="shared" si="15"/>
        <v>FAIRD</v>
      </c>
      <c r="C242" s="109" t="str">
        <f>SUBSTITUTE(+Monitoring!C242,"-","")</f>
        <v>FAIRD1</v>
      </c>
      <c r="D242" s="109" t="str">
        <f t="shared" si="16"/>
        <v>Site1</v>
      </c>
      <c r="E242" s="110" t="str">
        <f t="shared" si="17"/>
        <v>Maize</v>
      </c>
      <c r="F242" s="111" t="str">
        <f t="shared" si="18"/>
        <v>FAIRDxMaize</v>
      </c>
      <c r="G242" s="112">
        <f>+Monitoring!K242</f>
        <v>45169.406006944402</v>
      </c>
      <c r="H242" s="112">
        <f>+Monitoring!L242</f>
        <v>45169.406134259298</v>
      </c>
      <c r="I242" s="113">
        <f>+Monitoring!M242</f>
        <v>1.2731489550787956E-4</v>
      </c>
      <c r="J242" s="114" t="str">
        <f>+Monitoring!T242</f>
        <v>fly</v>
      </c>
      <c r="K242" s="109" t="str">
        <f>+Monitoring!Y242</f>
        <v>Insecta</v>
      </c>
      <c r="L242" s="109" t="str">
        <f>+Monitoring!Z242</f>
        <v>Diptera</v>
      </c>
      <c r="M242" s="109" t="str">
        <f>+Monitoring!AA242</f>
        <v>Brachycera</v>
      </c>
      <c r="N242" s="109" t="str">
        <f>+Monitoring!AB242</f>
        <v>#N/C</v>
      </c>
      <c r="O242" s="109" t="str">
        <f>+Monitoring!AC242</f>
        <v>#N/C</v>
      </c>
      <c r="P242" s="109" t="str">
        <f>+Monitoring!AD242</f>
        <v>#N/C</v>
      </c>
      <c r="Q242" s="109" t="str">
        <f>+Monitoring!AE242</f>
        <v>#N/C</v>
      </c>
      <c r="R242" s="109" t="str">
        <f>+Monitoring!AF242</f>
        <v>#N/C</v>
      </c>
      <c r="S242" s="109" t="str">
        <f>+Monitoring!AG242</f>
        <v>#N/C</v>
      </c>
    </row>
    <row r="243" spans="1:19" x14ac:dyDescent="0.25">
      <c r="A243" s="109">
        <f t="shared" si="19"/>
        <v>242</v>
      </c>
      <c r="B243" s="109" t="str">
        <f t="shared" si="15"/>
        <v>FAIRD</v>
      </c>
      <c r="C243" s="109" t="str">
        <f>SUBSTITUTE(+Monitoring!C243,"-","")</f>
        <v>FAIRD1</v>
      </c>
      <c r="D243" s="109" t="str">
        <f t="shared" si="16"/>
        <v>Site1</v>
      </c>
      <c r="E243" s="110" t="str">
        <f t="shared" si="17"/>
        <v>Maize</v>
      </c>
      <c r="F243" s="111" t="str">
        <f t="shared" si="18"/>
        <v>FAIRDxMaize</v>
      </c>
      <c r="G243" s="112">
        <f>+Monitoring!K243</f>
        <v>45169.407256944498</v>
      </c>
      <c r="H243" s="112">
        <f>+Monitoring!L243</f>
        <v>45169.407696759299</v>
      </c>
      <c r="I243" s="113">
        <f>+Monitoring!M243</f>
        <v>4.3981480121146888E-4</v>
      </c>
      <c r="J243" s="114" t="str">
        <f>+Monitoring!T243</f>
        <v>fly</v>
      </c>
      <c r="K243" s="109" t="str">
        <f>+Monitoring!Y243</f>
        <v>Insecta</v>
      </c>
      <c r="L243" s="109" t="str">
        <f>+Monitoring!Z243</f>
        <v>Diptera</v>
      </c>
      <c r="M243" s="109" t="str">
        <f>+Monitoring!AA243</f>
        <v>Brachycera</v>
      </c>
      <c r="N243" s="109" t="str">
        <f>+Monitoring!AB243</f>
        <v>Muscomorpha</v>
      </c>
      <c r="O243" s="109" t="str">
        <f>+Monitoring!AC243</f>
        <v>Muscoidea</v>
      </c>
      <c r="P243" s="109" t="str">
        <f>+Monitoring!AD243</f>
        <v>#N/C</v>
      </c>
      <c r="Q243" s="109" t="str">
        <f>+Monitoring!AE243</f>
        <v>#N/C</v>
      </c>
      <c r="R243" s="109" t="str">
        <f>+Monitoring!AF243</f>
        <v>#N/C</v>
      </c>
      <c r="S243" s="109" t="str">
        <f>+Monitoring!AG243</f>
        <v>#N/C</v>
      </c>
    </row>
    <row r="244" spans="1:19" x14ac:dyDescent="0.25">
      <c r="A244" s="109">
        <f t="shared" si="19"/>
        <v>243</v>
      </c>
      <c r="B244" s="109" t="str">
        <f t="shared" si="15"/>
        <v>FAIRD</v>
      </c>
      <c r="C244" s="109" t="str">
        <f>SUBSTITUTE(+Monitoring!C244,"-","")</f>
        <v>FAIRD1</v>
      </c>
      <c r="D244" s="109" t="str">
        <f t="shared" si="16"/>
        <v>Site1</v>
      </c>
      <c r="E244" s="110" t="str">
        <f t="shared" si="17"/>
        <v>Maize</v>
      </c>
      <c r="F244" s="111" t="str">
        <f t="shared" si="18"/>
        <v>FAIRDxMaize</v>
      </c>
      <c r="G244" s="112">
        <f>+Monitoring!K244</f>
        <v>45169.455810185202</v>
      </c>
      <c r="H244" s="112">
        <f>+Monitoring!L244</f>
        <v>45169.455902777801</v>
      </c>
      <c r="I244" s="113">
        <f>+Monitoring!M244</f>
        <v>9.2592599685303867E-5</v>
      </c>
      <c r="J244" s="114" t="str">
        <f>+Monitoring!T244</f>
        <v>fly</v>
      </c>
      <c r="K244" s="109" t="str">
        <f>+Monitoring!Y244</f>
        <v>Insecta</v>
      </c>
      <c r="L244" s="109" t="str">
        <f>+Monitoring!Z244</f>
        <v>Diptera</v>
      </c>
      <c r="M244" s="109" t="str">
        <f>+Monitoring!AA244</f>
        <v>Brachycera</v>
      </c>
      <c r="N244" s="109" t="str">
        <f>+Monitoring!AB244</f>
        <v>Muscomorpha</v>
      </c>
      <c r="O244" s="109" t="str">
        <f>+Monitoring!AC244</f>
        <v>Muscoidea</v>
      </c>
      <c r="P244" s="109" t="str">
        <f>+Monitoring!AD244</f>
        <v>Fanniidae</v>
      </c>
      <c r="Q244" s="109">
        <f>+Monitoring!AE244</f>
        <v>0</v>
      </c>
      <c r="R244" s="109" t="str">
        <f>+Monitoring!AF244</f>
        <v>Fannia</v>
      </c>
      <c r="S244" s="109" t="str">
        <f>+Monitoring!AG244</f>
        <v>#N/C</v>
      </c>
    </row>
    <row r="245" spans="1:19" x14ac:dyDescent="0.25">
      <c r="A245" s="109">
        <f t="shared" si="19"/>
        <v>244</v>
      </c>
      <c r="B245" s="109" t="str">
        <f t="shared" si="15"/>
        <v>FAIRD</v>
      </c>
      <c r="C245" s="109" t="str">
        <f>SUBSTITUTE(+Monitoring!C245,"-","")</f>
        <v>FAIRD1</v>
      </c>
      <c r="D245" s="109" t="str">
        <f t="shared" si="16"/>
        <v>Site1</v>
      </c>
      <c r="E245" s="110" t="str">
        <f t="shared" si="17"/>
        <v>Maize</v>
      </c>
      <c r="F245" s="111" t="str">
        <f t="shared" si="18"/>
        <v>FAIRDxMaize</v>
      </c>
      <c r="G245" s="112">
        <f>+Monitoring!K245</f>
        <v>45169.465231481503</v>
      </c>
      <c r="H245" s="112">
        <f>+Monitoring!L245</f>
        <v>45169.465833333299</v>
      </c>
      <c r="I245" s="113">
        <f>+Monitoring!M245</f>
        <v>6.0185179609106854E-4</v>
      </c>
      <c r="J245" s="114" t="str">
        <f>+Monitoring!T245</f>
        <v>fly</v>
      </c>
      <c r="K245" s="109" t="str">
        <f>+Monitoring!Y245</f>
        <v>Insecta</v>
      </c>
      <c r="L245" s="109" t="str">
        <f>+Monitoring!Z245</f>
        <v>Diptera</v>
      </c>
      <c r="M245" s="109" t="str">
        <f>+Monitoring!AA245</f>
        <v>Brachycera</v>
      </c>
      <c r="N245" s="109" t="str">
        <f>+Monitoring!AB245</f>
        <v>Muscomorpha</v>
      </c>
      <c r="O245" s="109" t="str">
        <f>+Monitoring!AC245</f>
        <v>Muscoidea</v>
      </c>
      <c r="P245" s="109" t="str">
        <f>+Monitoring!AD245</f>
        <v>Fanniidae</v>
      </c>
      <c r="Q245" s="109">
        <f>+Monitoring!AE245</f>
        <v>0</v>
      </c>
      <c r="R245" s="109" t="str">
        <f>+Monitoring!AF245</f>
        <v>Fannia</v>
      </c>
      <c r="S245" s="109" t="str">
        <f>+Monitoring!AG245</f>
        <v>#N/C</v>
      </c>
    </row>
    <row r="246" spans="1:19" x14ac:dyDescent="0.25">
      <c r="A246" s="109">
        <f t="shared" si="19"/>
        <v>245</v>
      </c>
      <c r="B246" s="109" t="str">
        <f t="shared" si="15"/>
        <v>FAIRD</v>
      </c>
      <c r="C246" s="109" t="str">
        <f>SUBSTITUTE(+Monitoring!C246,"-","")</f>
        <v>FAIRD1</v>
      </c>
      <c r="D246" s="109" t="str">
        <f t="shared" si="16"/>
        <v>Site1</v>
      </c>
      <c r="E246" s="110" t="str">
        <f t="shared" si="17"/>
        <v>Maize</v>
      </c>
      <c r="F246" s="111" t="str">
        <f t="shared" si="18"/>
        <v>FAIRDxMaize</v>
      </c>
      <c r="G246" s="112">
        <f>+Monitoring!K246</f>
        <v>45169.4698726852</v>
      </c>
      <c r="H246" s="112">
        <f>+Monitoring!L246</f>
        <v>45169.4699652778</v>
      </c>
      <c r="I246" s="113">
        <f>+Monitoring!M246</f>
        <v>9.2592599685303867E-5</v>
      </c>
      <c r="J246" s="114" t="str">
        <f>+Monitoring!T246</f>
        <v>fly</v>
      </c>
      <c r="K246" s="109" t="str">
        <f>+Monitoring!Y246</f>
        <v>Insecta</v>
      </c>
      <c r="L246" s="109" t="str">
        <f>+Monitoring!Z246</f>
        <v>Diptera</v>
      </c>
      <c r="M246" s="109" t="str">
        <f>+Monitoring!AA246</f>
        <v>Brachycera</v>
      </c>
      <c r="N246" s="109" t="str">
        <f>+Monitoring!AB246</f>
        <v>#N/C</v>
      </c>
      <c r="O246" s="109" t="str">
        <f>+Monitoring!AC246</f>
        <v>#N/C</v>
      </c>
      <c r="P246" s="109" t="str">
        <f>+Monitoring!AD246</f>
        <v>#N/C</v>
      </c>
      <c r="Q246" s="109" t="str">
        <f>+Monitoring!AE246</f>
        <v>#N/C</v>
      </c>
      <c r="R246" s="109" t="str">
        <f>+Monitoring!AF246</f>
        <v>#N/C</v>
      </c>
      <c r="S246" s="109" t="str">
        <f>+Monitoring!AG246</f>
        <v>#N/C</v>
      </c>
    </row>
    <row r="247" spans="1:19" x14ac:dyDescent="0.25">
      <c r="A247" s="109">
        <f t="shared" si="19"/>
        <v>246</v>
      </c>
      <c r="B247" s="109" t="str">
        <f t="shared" si="15"/>
        <v>FAIRD</v>
      </c>
      <c r="C247" s="109" t="str">
        <f>SUBSTITUTE(+Monitoring!C247,"-","")</f>
        <v>FAIRD1</v>
      </c>
      <c r="D247" s="109" t="str">
        <f t="shared" si="16"/>
        <v>Site1</v>
      </c>
      <c r="E247" s="110" t="str">
        <f t="shared" si="17"/>
        <v>Maize</v>
      </c>
      <c r="F247" s="111" t="str">
        <f t="shared" si="18"/>
        <v>FAIRDxMaize</v>
      </c>
      <c r="G247" s="112">
        <f>+Monitoring!K247</f>
        <v>45169.4746759259</v>
      </c>
      <c r="H247" s="112">
        <f>+Monitoring!L247</f>
        <v>45169.474791666697</v>
      </c>
      <c r="I247" s="113">
        <f>+Monitoring!M247</f>
        <v>1.1574079690035433E-4</v>
      </c>
      <c r="J247" s="114" t="str">
        <f>+Monitoring!T247</f>
        <v>fly</v>
      </c>
      <c r="K247" s="109" t="str">
        <f>+Monitoring!Y247</f>
        <v>Insecta</v>
      </c>
      <c r="L247" s="109" t="str">
        <f>+Monitoring!Z247</f>
        <v>Diptera</v>
      </c>
      <c r="M247" s="109" t="str">
        <f>+Monitoring!AA247</f>
        <v>Brachycera</v>
      </c>
      <c r="N247" s="109" t="str">
        <f>+Monitoring!AB247</f>
        <v>Muscomorpha</v>
      </c>
      <c r="O247" s="109" t="str">
        <f>+Monitoring!AC247</f>
        <v>Muscoidea</v>
      </c>
      <c r="P247" s="109" t="str">
        <f>+Monitoring!AD247</f>
        <v>Fanniidae</v>
      </c>
      <c r="Q247" s="109">
        <f>+Monitoring!AE247</f>
        <v>0</v>
      </c>
      <c r="R247" s="109" t="str">
        <f>+Monitoring!AF247</f>
        <v>Fannia</v>
      </c>
      <c r="S247" s="109" t="str">
        <f>+Monitoring!AG247</f>
        <v>#N/C</v>
      </c>
    </row>
    <row r="248" spans="1:19" x14ac:dyDescent="0.25">
      <c r="A248" s="109">
        <f t="shared" si="19"/>
        <v>247</v>
      </c>
      <c r="B248" s="109" t="str">
        <f t="shared" si="15"/>
        <v>FAIRD</v>
      </c>
      <c r="C248" s="109" t="str">
        <f>SUBSTITUTE(+Monitoring!C248,"-","")</f>
        <v>FAIRD1</v>
      </c>
      <c r="D248" s="109" t="str">
        <f t="shared" si="16"/>
        <v>Site1</v>
      </c>
      <c r="E248" s="110" t="str">
        <f t="shared" si="17"/>
        <v>Maize</v>
      </c>
      <c r="F248" s="111" t="str">
        <f t="shared" si="18"/>
        <v>FAIRDxMaize</v>
      </c>
      <c r="G248" s="112">
        <f>+Monitoring!K248</f>
        <v>45169.512094907397</v>
      </c>
      <c r="H248" s="112">
        <f>+Monitoring!L248</f>
        <v>45169.512256944399</v>
      </c>
      <c r="I248" s="113">
        <f>+Monitoring!M248</f>
        <v>1.6203700215555727E-4</v>
      </c>
      <c r="J248" s="114" t="str">
        <f>+Monitoring!T248</f>
        <v>fly</v>
      </c>
      <c r="K248" s="109" t="str">
        <f>+Monitoring!Y248</f>
        <v>Insecta</v>
      </c>
      <c r="L248" s="109" t="str">
        <f>+Monitoring!Z248</f>
        <v>Diptera</v>
      </c>
      <c r="M248" s="109" t="str">
        <f>+Monitoring!AA248</f>
        <v>Brachycera</v>
      </c>
      <c r="N248" s="109" t="str">
        <f>+Monitoring!AB248</f>
        <v>Muscomorpha</v>
      </c>
      <c r="O248" s="109" t="str">
        <f>+Monitoring!AC248</f>
        <v>Muscoidea</v>
      </c>
      <c r="P248" s="109" t="str">
        <f>+Monitoring!AD248</f>
        <v>Fanniidae</v>
      </c>
      <c r="Q248" s="109">
        <f>+Monitoring!AE248</f>
        <v>0</v>
      </c>
      <c r="R248" s="109" t="str">
        <f>+Monitoring!AF248</f>
        <v>Fannia</v>
      </c>
      <c r="S248" s="109" t="str">
        <f>+Monitoring!AG248</f>
        <v>#N/C</v>
      </c>
    </row>
    <row r="249" spans="1:19" x14ac:dyDescent="0.25">
      <c r="A249" s="109">
        <f t="shared" si="19"/>
        <v>248</v>
      </c>
      <c r="B249" s="109" t="str">
        <f t="shared" si="15"/>
        <v>FAIRD</v>
      </c>
      <c r="C249" s="109" t="str">
        <f>SUBSTITUTE(+Monitoring!C249,"-","")</f>
        <v>FAIRD1</v>
      </c>
      <c r="D249" s="109" t="str">
        <f t="shared" si="16"/>
        <v>Site1</v>
      </c>
      <c r="E249" s="110" t="str">
        <f t="shared" si="17"/>
        <v>Maize</v>
      </c>
      <c r="F249" s="111" t="str">
        <f t="shared" si="18"/>
        <v>FAIRDxMaize</v>
      </c>
      <c r="G249" s="112">
        <f>+Monitoring!K249</f>
        <v>45169.529421296298</v>
      </c>
      <c r="H249" s="112">
        <f>+Monitoring!L249</f>
        <v>45169.529479166697</v>
      </c>
      <c r="I249" s="113">
        <f>+Monitoring!M249</f>
        <v>5.7870398450177163E-5</v>
      </c>
      <c r="J249" s="114" t="str">
        <f>+Monitoring!T249</f>
        <v>?</v>
      </c>
      <c r="K249" s="109" t="str">
        <f>+Monitoring!Y249</f>
        <v>#N/C</v>
      </c>
      <c r="L249" s="109" t="str">
        <f>+Monitoring!Z249</f>
        <v>#N/C</v>
      </c>
      <c r="M249" s="109" t="str">
        <f>+Monitoring!AA249</f>
        <v>#N/C</v>
      </c>
      <c r="N249" s="109" t="str">
        <f>+Monitoring!AB249</f>
        <v>#N/C</v>
      </c>
      <c r="O249" s="109" t="str">
        <f>+Monitoring!AC249</f>
        <v>#N/C</v>
      </c>
      <c r="P249" s="109" t="str">
        <f>+Monitoring!AD249</f>
        <v>#N/C</v>
      </c>
      <c r="Q249" s="109" t="str">
        <f>+Monitoring!AE249</f>
        <v>#N/C</v>
      </c>
      <c r="R249" s="109" t="str">
        <f>+Monitoring!AF249</f>
        <v>#N/C</v>
      </c>
      <c r="S249" s="109" t="str">
        <f>+Monitoring!AG249</f>
        <v>#N/C</v>
      </c>
    </row>
    <row r="250" spans="1:19" x14ac:dyDescent="0.25">
      <c r="A250" s="109">
        <f t="shared" si="19"/>
        <v>249</v>
      </c>
      <c r="B250" s="109" t="str">
        <f t="shared" si="15"/>
        <v>FAIRD</v>
      </c>
      <c r="C250" s="109" t="str">
        <f>SUBSTITUTE(+Monitoring!C250,"-","")</f>
        <v>FAIRD1</v>
      </c>
      <c r="D250" s="109" t="str">
        <f t="shared" si="16"/>
        <v>Site1</v>
      </c>
      <c r="E250" s="110" t="str">
        <f t="shared" si="17"/>
        <v>Maize</v>
      </c>
      <c r="F250" s="111" t="str">
        <f t="shared" si="18"/>
        <v>FAIRDxMaize</v>
      </c>
      <c r="G250" s="112">
        <f>+Monitoring!K250</f>
        <v>45169.541006944499</v>
      </c>
      <c r="H250" s="112">
        <f>+Monitoring!L250</f>
        <v>45169.541122685201</v>
      </c>
      <c r="I250" s="113">
        <f>+Monitoring!M250</f>
        <v>1.1574070231290534E-4</v>
      </c>
      <c r="J250" s="114" t="str">
        <f>+Monitoring!T250</f>
        <v>wasp</v>
      </c>
      <c r="K250" s="109" t="str">
        <f>+Monitoring!Y250</f>
        <v>Insecta</v>
      </c>
      <c r="L250" s="109" t="str">
        <f>+Monitoring!Z250</f>
        <v>Hymenoptera</v>
      </c>
      <c r="M250" s="109" t="str">
        <f>+Monitoring!AA250</f>
        <v>Apocrita</v>
      </c>
      <c r="N250" s="109" t="str">
        <f>+Monitoring!AB250</f>
        <v>Aculeata</v>
      </c>
      <c r="O250" s="109" t="str">
        <f>+Monitoring!AC250</f>
        <v>Vespoidea</v>
      </c>
      <c r="P250" s="109" t="str">
        <f>+Monitoring!AD250</f>
        <v>Vespidae</v>
      </c>
      <c r="Q250" s="109" t="str">
        <f>+Monitoring!AE250</f>
        <v>Vespinae</v>
      </c>
      <c r="R250" s="109" t="str">
        <f>+Monitoring!AF250</f>
        <v>Vespula</v>
      </c>
      <c r="S250" s="109" t="str">
        <f>+Monitoring!AG250</f>
        <v>#N/C</v>
      </c>
    </row>
    <row r="251" spans="1:19" x14ac:dyDescent="0.25">
      <c r="A251" s="109">
        <f t="shared" si="19"/>
        <v>250</v>
      </c>
      <c r="B251" s="109" t="str">
        <f t="shared" si="15"/>
        <v>FAIRD</v>
      </c>
      <c r="C251" s="109" t="str">
        <f>SUBSTITUTE(+Monitoring!C251,"-","")</f>
        <v>FAIRD1</v>
      </c>
      <c r="D251" s="109" t="str">
        <f t="shared" si="16"/>
        <v>Site1</v>
      </c>
      <c r="E251" s="110" t="str">
        <f t="shared" si="17"/>
        <v>Maize</v>
      </c>
      <c r="F251" s="111" t="str">
        <f t="shared" si="18"/>
        <v>FAIRDxMaize</v>
      </c>
      <c r="G251" s="112">
        <f>+Monitoring!K251</f>
        <v>45169.543460648201</v>
      </c>
      <c r="H251" s="112">
        <f>+Monitoring!L251</f>
        <v>45169.544710648202</v>
      </c>
      <c r="I251" s="113">
        <f>+Monitoring!M251</f>
        <v>1.2500000011641532E-3</v>
      </c>
      <c r="J251" s="114" t="str">
        <f>+Monitoring!T251</f>
        <v>fly</v>
      </c>
      <c r="K251" s="109" t="str">
        <f>+Monitoring!Y251</f>
        <v>Insecta</v>
      </c>
      <c r="L251" s="109" t="str">
        <f>+Monitoring!Z251</f>
        <v>Diptera</v>
      </c>
      <c r="M251" s="109" t="str">
        <f>+Monitoring!AA251</f>
        <v>Brachycera</v>
      </c>
      <c r="N251" s="109" t="str">
        <f>+Monitoring!AB251</f>
        <v>Muscomorpha</v>
      </c>
      <c r="O251" s="109" t="str">
        <f>+Monitoring!AC251</f>
        <v>Muscoidea</v>
      </c>
      <c r="P251" s="109" t="str">
        <f>+Monitoring!AD251</f>
        <v>Fanniidae</v>
      </c>
      <c r="Q251" s="109">
        <f>+Monitoring!AE251</f>
        <v>0</v>
      </c>
      <c r="R251" s="109" t="str">
        <f>+Monitoring!AF251</f>
        <v>Fannia</v>
      </c>
      <c r="S251" s="109" t="str">
        <f>+Monitoring!AG251</f>
        <v>#N/C</v>
      </c>
    </row>
    <row r="252" spans="1:19" x14ac:dyDescent="0.25">
      <c r="A252" s="109">
        <f t="shared" si="19"/>
        <v>251</v>
      </c>
      <c r="B252" s="109" t="str">
        <f t="shared" si="15"/>
        <v>FAIRD</v>
      </c>
      <c r="C252" s="109" t="str">
        <f>SUBSTITUTE(+Monitoring!C252,"-","")</f>
        <v>FAIRD1</v>
      </c>
      <c r="D252" s="109" t="str">
        <f t="shared" si="16"/>
        <v>Site1</v>
      </c>
      <c r="E252" s="110" t="str">
        <f t="shared" si="17"/>
        <v>Maize</v>
      </c>
      <c r="F252" s="111" t="str">
        <f t="shared" si="18"/>
        <v>FAIRDxMaize</v>
      </c>
      <c r="G252" s="112">
        <f>+Monitoring!K252</f>
        <v>45169.683460648201</v>
      </c>
      <c r="H252" s="112">
        <f>+Monitoring!L252</f>
        <v>45169.683530092603</v>
      </c>
      <c r="I252" s="113">
        <f>+Monitoring!M252</f>
        <v>6.9444402470253408E-5</v>
      </c>
      <c r="J252" s="114" t="str">
        <f>+Monitoring!T252</f>
        <v>fly</v>
      </c>
      <c r="K252" s="109" t="str">
        <f>+Monitoring!Y252</f>
        <v>Insecta</v>
      </c>
      <c r="L252" s="109" t="str">
        <f>+Monitoring!Z252</f>
        <v>Diptera</v>
      </c>
      <c r="M252" s="109" t="str">
        <f>+Monitoring!AA252</f>
        <v>Brachycera</v>
      </c>
      <c r="N252" s="109" t="str">
        <f>+Monitoring!AB252</f>
        <v>Muscomorpha</v>
      </c>
      <c r="O252" s="109" t="str">
        <f>+Monitoring!AC252</f>
        <v>Muscoidea</v>
      </c>
      <c r="P252" s="109" t="str">
        <f>+Monitoring!AD252</f>
        <v>Fanniidae</v>
      </c>
      <c r="Q252" s="109">
        <f>+Monitoring!AE252</f>
        <v>0</v>
      </c>
      <c r="R252" s="109" t="str">
        <f>+Monitoring!AF252</f>
        <v>Fannia</v>
      </c>
      <c r="S252" s="109" t="str">
        <f>+Monitoring!AG252</f>
        <v>#N/C</v>
      </c>
    </row>
    <row r="253" spans="1:19" x14ac:dyDescent="0.25">
      <c r="A253" s="109">
        <f t="shared" si="19"/>
        <v>252</v>
      </c>
      <c r="B253" s="109" t="str">
        <f t="shared" si="15"/>
        <v>FAIRD</v>
      </c>
      <c r="C253" s="109" t="str">
        <f>SUBSTITUTE(+Monitoring!C253,"-","")</f>
        <v>FAIRD1</v>
      </c>
      <c r="D253" s="109" t="str">
        <f t="shared" si="16"/>
        <v>Site1</v>
      </c>
      <c r="E253" s="110" t="str">
        <f t="shared" si="17"/>
        <v>Maize</v>
      </c>
      <c r="F253" s="111" t="str">
        <f t="shared" si="18"/>
        <v>FAIRDxMaize</v>
      </c>
      <c r="G253" s="112">
        <f>+Monitoring!K253</f>
        <v>45169.746828703697</v>
      </c>
      <c r="H253" s="112">
        <f>+Monitoring!L253</f>
        <v>45169.754953703698</v>
      </c>
      <c r="I253" s="113">
        <f>+Monitoring!M253</f>
        <v>8.1250000002910383E-3</v>
      </c>
      <c r="J253" s="114" t="str">
        <f>+Monitoring!T253</f>
        <v>fly</v>
      </c>
      <c r="K253" s="109" t="str">
        <f>+Monitoring!Y253</f>
        <v>Insecta</v>
      </c>
      <c r="L253" s="109" t="str">
        <f>+Monitoring!Z253</f>
        <v>Diptera</v>
      </c>
      <c r="M253" s="109" t="str">
        <f>+Monitoring!AA253</f>
        <v>Brachycera</v>
      </c>
      <c r="N253" s="109" t="str">
        <f>+Monitoring!AB253</f>
        <v>Muscomorpha</v>
      </c>
      <c r="O253" s="109" t="str">
        <f>+Monitoring!AC253</f>
        <v>Muscoidea</v>
      </c>
      <c r="P253" s="109" t="str">
        <f>+Monitoring!AD253</f>
        <v>Fanniidae</v>
      </c>
      <c r="Q253" s="109">
        <f>+Monitoring!AE253</f>
        <v>0</v>
      </c>
      <c r="R253" s="109" t="str">
        <f>+Monitoring!AF253</f>
        <v>Fannia</v>
      </c>
      <c r="S253" s="109" t="str">
        <f>+Monitoring!AG253</f>
        <v>#N/C</v>
      </c>
    </row>
    <row r="254" spans="1:19" x14ac:dyDescent="0.25">
      <c r="A254" s="109">
        <f t="shared" si="19"/>
        <v>253</v>
      </c>
      <c r="B254" s="109" t="str">
        <f t="shared" si="15"/>
        <v>FAIRD</v>
      </c>
      <c r="C254" s="109" t="str">
        <f>SUBSTITUTE(+Monitoring!C254,"-","")</f>
        <v>FAIRD1</v>
      </c>
      <c r="D254" s="109" t="str">
        <f t="shared" si="16"/>
        <v>Site1</v>
      </c>
      <c r="E254" s="110" t="str">
        <f t="shared" si="17"/>
        <v>Maize</v>
      </c>
      <c r="F254" s="111" t="str">
        <f t="shared" si="18"/>
        <v>FAIRDxMaize</v>
      </c>
      <c r="G254" s="112">
        <f>+Monitoring!K254</f>
        <v>45169.755405092597</v>
      </c>
      <c r="H254" s="112">
        <f>+Monitoring!L254</f>
        <v>45169.755462963003</v>
      </c>
      <c r="I254" s="113">
        <f>+Monitoring!M254</f>
        <v>5.7870405726134777E-5</v>
      </c>
      <c r="J254" s="114" t="str">
        <f>+Monitoring!T254</f>
        <v>fly</v>
      </c>
      <c r="K254" s="109" t="str">
        <f>+Monitoring!Y254</f>
        <v>Insecta</v>
      </c>
      <c r="L254" s="109" t="str">
        <f>+Monitoring!Z254</f>
        <v>Diptera</v>
      </c>
      <c r="M254" s="109" t="str">
        <f>+Monitoring!AA254</f>
        <v>Brachycera</v>
      </c>
      <c r="N254" s="109" t="str">
        <f>+Monitoring!AB254</f>
        <v>Muscomorpha</v>
      </c>
      <c r="O254" s="109" t="str">
        <f>+Monitoring!AC254</f>
        <v>Muscoidea</v>
      </c>
      <c r="P254" s="109" t="str">
        <f>+Monitoring!AD254</f>
        <v>#N/C</v>
      </c>
      <c r="Q254" s="109" t="str">
        <f>+Monitoring!AE254</f>
        <v>#N/C</v>
      </c>
      <c r="R254" s="109" t="str">
        <f>+Monitoring!AF254</f>
        <v>#N/C</v>
      </c>
      <c r="S254" s="109" t="str">
        <f>+Monitoring!AG254</f>
        <v>#N/C</v>
      </c>
    </row>
    <row r="255" spans="1:19" x14ac:dyDescent="0.25">
      <c r="A255" s="109">
        <f t="shared" si="19"/>
        <v>254</v>
      </c>
      <c r="B255" s="109" t="str">
        <f t="shared" si="15"/>
        <v>FAIRD</v>
      </c>
      <c r="C255" s="109" t="str">
        <f>SUBSTITUTE(+Monitoring!C255,"-","")</f>
        <v>FAIRD1</v>
      </c>
      <c r="D255" s="109" t="str">
        <f t="shared" si="16"/>
        <v>Site1</v>
      </c>
      <c r="E255" s="110" t="str">
        <f t="shared" si="17"/>
        <v>Maize</v>
      </c>
      <c r="F255" s="111" t="str">
        <f t="shared" si="18"/>
        <v>FAIRDxMaize</v>
      </c>
      <c r="G255" s="112">
        <f>+Monitoring!K255</f>
        <v>45169.762349536999</v>
      </c>
      <c r="H255" s="112">
        <f>+Monitoring!L255</f>
        <v>45169.762499999997</v>
      </c>
      <c r="I255" s="113">
        <f>+Monitoring!M255</f>
        <v>1.5046299813548103E-4</v>
      </c>
      <c r="J255" s="114" t="str">
        <f>+Monitoring!T255</f>
        <v>fly</v>
      </c>
      <c r="K255" s="109" t="str">
        <f>+Monitoring!Y255</f>
        <v>Insecta</v>
      </c>
      <c r="L255" s="109" t="str">
        <f>+Monitoring!Z255</f>
        <v>Diptera</v>
      </c>
      <c r="M255" s="109" t="str">
        <f>+Monitoring!AA255</f>
        <v>Brachycera</v>
      </c>
      <c r="N255" s="109" t="str">
        <f>+Monitoring!AB255</f>
        <v>#N/C</v>
      </c>
      <c r="O255" s="109" t="str">
        <f>+Monitoring!AC255</f>
        <v>#N/C</v>
      </c>
      <c r="P255" s="109" t="str">
        <f>+Monitoring!AD255</f>
        <v>#N/C</v>
      </c>
      <c r="Q255" s="109" t="str">
        <f>+Monitoring!AE255</f>
        <v>#N/C</v>
      </c>
      <c r="R255" s="109" t="str">
        <f>+Monitoring!AF255</f>
        <v>#N/C</v>
      </c>
      <c r="S255" s="109" t="str">
        <f>+Monitoring!AG255</f>
        <v>#N/C</v>
      </c>
    </row>
    <row r="256" spans="1:19" x14ac:dyDescent="0.25">
      <c r="A256" s="109">
        <f t="shared" si="19"/>
        <v>255</v>
      </c>
      <c r="B256" s="109" t="str">
        <f t="shared" si="15"/>
        <v>FAIRD</v>
      </c>
      <c r="C256" s="109" t="str">
        <f>SUBSTITUTE(+Monitoring!C256,"-","")</f>
        <v>FAIRD1</v>
      </c>
      <c r="D256" s="109" t="str">
        <f t="shared" si="16"/>
        <v>Site1</v>
      </c>
      <c r="E256" s="110" t="str">
        <f t="shared" si="17"/>
        <v>Maize</v>
      </c>
      <c r="F256" s="111" t="str">
        <f t="shared" si="18"/>
        <v>FAIRDxMaize</v>
      </c>
      <c r="G256" s="112">
        <f>+Monitoring!K256</f>
        <v>45170.295925925901</v>
      </c>
      <c r="H256" s="112">
        <f>+Monitoring!L256</f>
        <v>45170.342731481498</v>
      </c>
      <c r="I256" s="113">
        <f>+Monitoring!M256</f>
        <v>4.6805555597529747E-2</v>
      </c>
      <c r="J256" s="114" t="str">
        <f>+Monitoring!T256</f>
        <v>fly</v>
      </c>
      <c r="K256" s="109" t="str">
        <f>+Monitoring!Y256</f>
        <v>Insecta</v>
      </c>
      <c r="L256" s="109" t="str">
        <f>+Monitoring!Z256</f>
        <v>Diptera</v>
      </c>
      <c r="M256" s="109" t="str">
        <f>+Monitoring!AA256</f>
        <v>Brachycera</v>
      </c>
      <c r="N256" s="109" t="str">
        <f>+Monitoring!AB256</f>
        <v>#N/C</v>
      </c>
      <c r="O256" s="109" t="str">
        <f>+Monitoring!AC256</f>
        <v>#N/C</v>
      </c>
      <c r="P256" s="109" t="str">
        <f>+Monitoring!AD256</f>
        <v>#N/C</v>
      </c>
      <c r="Q256" s="109" t="str">
        <f>+Monitoring!AE256</f>
        <v>#N/C</v>
      </c>
      <c r="R256" s="109" t="str">
        <f>+Monitoring!AF256</f>
        <v>#N/C</v>
      </c>
      <c r="S256" s="109" t="str">
        <f>+Monitoring!AG256</f>
        <v>#N/C</v>
      </c>
    </row>
    <row r="257" spans="1:19" x14ac:dyDescent="0.25">
      <c r="A257" s="109">
        <f t="shared" si="19"/>
        <v>256</v>
      </c>
      <c r="B257" s="109" t="str">
        <f t="shared" si="15"/>
        <v>FAIRD</v>
      </c>
      <c r="C257" s="109" t="str">
        <f>SUBSTITUTE(+Monitoring!C257,"-","")</f>
        <v>FAIRD1</v>
      </c>
      <c r="D257" s="109" t="str">
        <f t="shared" si="16"/>
        <v>Site1</v>
      </c>
      <c r="E257" s="110" t="str">
        <f t="shared" si="17"/>
        <v>Maize</v>
      </c>
      <c r="F257" s="111" t="str">
        <f t="shared" si="18"/>
        <v>FAIRDxMaize</v>
      </c>
      <c r="G257" s="112">
        <f>+Monitoring!K257</f>
        <v>45170.347199074102</v>
      </c>
      <c r="H257" s="112">
        <f>+Monitoring!L257</f>
        <v>45170.347442129598</v>
      </c>
      <c r="I257" s="113">
        <f>+Monitoring!M257</f>
        <v>2.430554959573783E-4</v>
      </c>
      <c r="J257" s="114" t="str">
        <f>+Monitoring!T257</f>
        <v>fly</v>
      </c>
      <c r="K257" s="109" t="str">
        <f>+Monitoring!Y257</f>
        <v>Insecta</v>
      </c>
      <c r="L257" s="109" t="str">
        <f>+Monitoring!Z257</f>
        <v>Diptera</v>
      </c>
      <c r="M257" s="109" t="str">
        <f>+Monitoring!AA257</f>
        <v>Brachycera</v>
      </c>
      <c r="N257" s="109" t="str">
        <f>+Monitoring!AB257</f>
        <v>Muscomorpha</v>
      </c>
      <c r="O257" s="109" t="str">
        <f>+Monitoring!AC257</f>
        <v>Muscoidea</v>
      </c>
      <c r="P257" s="109" t="str">
        <f>+Monitoring!AD257</f>
        <v>#N/C</v>
      </c>
      <c r="Q257" s="109" t="str">
        <f>+Monitoring!AE257</f>
        <v>#N/C</v>
      </c>
      <c r="R257" s="109" t="str">
        <f>+Monitoring!AF257</f>
        <v>#N/C</v>
      </c>
      <c r="S257" s="109" t="str">
        <f>+Monitoring!AG257</f>
        <v>#N/C</v>
      </c>
    </row>
    <row r="258" spans="1:19" x14ac:dyDescent="0.25">
      <c r="A258" s="109">
        <f t="shared" si="19"/>
        <v>257</v>
      </c>
      <c r="B258" s="109" t="str">
        <f t="shared" si="15"/>
        <v>FAIRD</v>
      </c>
      <c r="C258" s="109" t="str">
        <f>SUBSTITUTE(+Monitoring!C258,"-","")</f>
        <v>FAIRD1</v>
      </c>
      <c r="D258" s="109" t="str">
        <f t="shared" si="16"/>
        <v>Site1</v>
      </c>
      <c r="E258" s="110" t="str">
        <f t="shared" si="17"/>
        <v>Maize</v>
      </c>
      <c r="F258" s="111" t="str">
        <f t="shared" si="18"/>
        <v>FAIRDxMaize</v>
      </c>
      <c r="G258" s="112">
        <f>+Monitoring!K258</f>
        <v>45170.348020833299</v>
      </c>
      <c r="H258" s="112">
        <f>+Monitoring!L258</f>
        <v>45170.3491319444</v>
      </c>
      <c r="I258" s="113">
        <f>+Monitoring!M258</f>
        <v>1.1111111016361974E-3</v>
      </c>
      <c r="J258" s="114" t="str">
        <f>+Monitoring!T258</f>
        <v>fly</v>
      </c>
      <c r="K258" s="109" t="str">
        <f>+Monitoring!Y258</f>
        <v>Insecta</v>
      </c>
      <c r="L258" s="109" t="str">
        <f>+Monitoring!Z258</f>
        <v>Diptera</v>
      </c>
      <c r="M258" s="109" t="str">
        <f>+Monitoring!AA258</f>
        <v>Brachycera</v>
      </c>
      <c r="N258" s="109" t="str">
        <f>+Monitoring!AB258</f>
        <v>Muscomorpha</v>
      </c>
      <c r="O258" s="109" t="str">
        <f>+Monitoring!AC258</f>
        <v>Muscoidea</v>
      </c>
      <c r="P258" s="109" t="str">
        <f>+Monitoring!AD258</f>
        <v>Fanniidae</v>
      </c>
      <c r="Q258" s="109">
        <f>+Monitoring!AE258</f>
        <v>0</v>
      </c>
      <c r="R258" s="109" t="str">
        <f>+Monitoring!AF258</f>
        <v>Fannia</v>
      </c>
      <c r="S258" s="109" t="str">
        <f>+Monitoring!AG258</f>
        <v>#N/C</v>
      </c>
    </row>
    <row r="259" spans="1:19" x14ac:dyDescent="0.25">
      <c r="A259" s="109">
        <f t="shared" si="19"/>
        <v>258</v>
      </c>
      <c r="B259" s="109" t="str">
        <f t="shared" ref="B259:B303" si="20">+LEFT(C259,LEN(C259)-1)</f>
        <v>FAIRD</v>
      </c>
      <c r="C259" s="109" t="str">
        <f>SUBSTITUTE(+Monitoring!C259,"-","")</f>
        <v>FAIRD1</v>
      </c>
      <c r="D259" s="109" t="str">
        <f t="shared" ref="D259:D303" si="21">CONCATENATE("Site",RIGHT(C259,1))</f>
        <v>Site1</v>
      </c>
      <c r="E259" s="110" t="str">
        <f t="shared" ref="E259:E303" si="22">IF(OR(D259="Site1",D259="Site2"),"Maize",IF(OR(D259="Site3",D259="Site4"),"Meadow","error"))</f>
        <v>Maize</v>
      </c>
      <c r="F259" s="111" t="str">
        <f t="shared" ref="F259:F303" si="23">+CONCATENATE(B259,"x",E259)</f>
        <v>FAIRDxMaize</v>
      </c>
      <c r="G259" s="112">
        <f>+Monitoring!K259</f>
        <v>45170.364409722199</v>
      </c>
      <c r="H259" s="112">
        <f>+Monitoring!L259</f>
        <v>45170.364467592597</v>
      </c>
      <c r="I259" s="113">
        <f>+Monitoring!M259</f>
        <v>5.7870398450177163E-5</v>
      </c>
      <c r="J259" s="114" t="str">
        <f>+Monitoring!T259</f>
        <v>?</v>
      </c>
      <c r="K259" s="109" t="str">
        <f>+Monitoring!Y259</f>
        <v>#N/C</v>
      </c>
      <c r="L259" s="109" t="str">
        <f>+Monitoring!Z259</f>
        <v>#N/C</v>
      </c>
      <c r="M259" s="109" t="str">
        <f>+Monitoring!AA259</f>
        <v>#N/C</v>
      </c>
      <c r="N259" s="109" t="str">
        <f>+Monitoring!AB259</f>
        <v>#N/C</v>
      </c>
      <c r="O259" s="109" t="str">
        <f>+Monitoring!AC259</f>
        <v>#N/C</v>
      </c>
      <c r="P259" s="109" t="str">
        <f>+Monitoring!AD259</f>
        <v>#N/C</v>
      </c>
      <c r="Q259" s="109" t="str">
        <f>+Monitoring!AE259</f>
        <v>#N/C</v>
      </c>
      <c r="R259" s="109" t="str">
        <f>+Monitoring!AF259</f>
        <v>#N/C</v>
      </c>
      <c r="S259" s="109" t="str">
        <f>+Monitoring!AG259</f>
        <v>#N/C</v>
      </c>
    </row>
    <row r="260" spans="1:19" x14ac:dyDescent="0.25">
      <c r="A260" s="109">
        <f t="shared" ref="A260:A323" si="24">+A259+1</f>
        <v>259</v>
      </c>
      <c r="B260" s="109" t="str">
        <f t="shared" si="20"/>
        <v>FAIRD</v>
      </c>
      <c r="C260" s="109" t="str">
        <f>SUBSTITUTE(+Monitoring!C260,"-","")</f>
        <v>FAIRD1</v>
      </c>
      <c r="D260" s="109" t="str">
        <f t="shared" si="21"/>
        <v>Site1</v>
      </c>
      <c r="E260" s="110" t="str">
        <f t="shared" si="22"/>
        <v>Maize</v>
      </c>
      <c r="F260" s="111" t="str">
        <f t="shared" si="23"/>
        <v>FAIRDxMaize</v>
      </c>
      <c r="G260" s="112">
        <f>+Monitoring!K260</f>
        <v>45170.399710648198</v>
      </c>
      <c r="H260" s="112">
        <f>+Monitoring!L260</f>
        <v>45170.400474536997</v>
      </c>
      <c r="I260" s="113">
        <f>+Monitoring!M260</f>
        <v>7.6388879824662581E-4</v>
      </c>
      <c r="J260" s="114" t="str">
        <f>+Monitoring!T260</f>
        <v>fly</v>
      </c>
      <c r="K260" s="109" t="str">
        <f>+Monitoring!Y260</f>
        <v>Insecta</v>
      </c>
      <c r="L260" s="109" t="str">
        <f>+Monitoring!Z260</f>
        <v>Diptera</v>
      </c>
      <c r="M260" s="109" t="str">
        <f>+Monitoring!AA260</f>
        <v>Brachycera</v>
      </c>
      <c r="N260" s="109" t="str">
        <f>+Monitoring!AB260</f>
        <v>#N/C</v>
      </c>
      <c r="O260" s="109" t="str">
        <f>+Monitoring!AC260</f>
        <v>#N/C</v>
      </c>
      <c r="P260" s="109" t="str">
        <f>+Monitoring!AD260</f>
        <v>#N/C</v>
      </c>
      <c r="Q260" s="109" t="str">
        <f>+Monitoring!AE260</f>
        <v>#N/C</v>
      </c>
      <c r="R260" s="109" t="str">
        <f>+Monitoring!AF260</f>
        <v>#N/C</v>
      </c>
      <c r="S260" s="109" t="str">
        <f>+Monitoring!AG260</f>
        <v>#N/C</v>
      </c>
    </row>
    <row r="261" spans="1:19" x14ac:dyDescent="0.25">
      <c r="A261" s="109">
        <f t="shared" si="24"/>
        <v>260</v>
      </c>
      <c r="B261" s="109" t="str">
        <f t="shared" si="20"/>
        <v>FAIRD</v>
      </c>
      <c r="C261" s="109" t="str">
        <f>SUBSTITUTE(+Monitoring!C261,"-","")</f>
        <v>FAIRD1</v>
      </c>
      <c r="D261" s="109" t="str">
        <f t="shared" si="21"/>
        <v>Site1</v>
      </c>
      <c r="E261" s="110" t="str">
        <f t="shared" si="22"/>
        <v>Maize</v>
      </c>
      <c r="F261" s="111" t="str">
        <f t="shared" si="23"/>
        <v>FAIRDxMaize</v>
      </c>
      <c r="G261" s="112">
        <f>+Monitoring!K261</f>
        <v>45170.4859953704</v>
      </c>
      <c r="H261" s="112">
        <f>+Monitoring!L261</f>
        <v>45170.486342592601</v>
      </c>
      <c r="I261" s="113">
        <f>+Monitoring!M261</f>
        <v>3.4722220152616501E-4</v>
      </c>
      <c r="J261" s="114" t="str">
        <f>+Monitoring!T261</f>
        <v>fly</v>
      </c>
      <c r="K261" s="109" t="str">
        <f>+Monitoring!Y261</f>
        <v>Insecta</v>
      </c>
      <c r="L261" s="109" t="str">
        <f>+Monitoring!Z261</f>
        <v>Diptera</v>
      </c>
      <c r="M261" s="109" t="str">
        <f>+Monitoring!AA261</f>
        <v>Brachycera</v>
      </c>
      <c r="N261" s="109" t="str">
        <f>+Monitoring!AB261</f>
        <v>Muscomorpha</v>
      </c>
      <c r="O261" s="109" t="str">
        <f>+Monitoring!AC261</f>
        <v>Muscoidea</v>
      </c>
      <c r="P261" s="109" t="str">
        <f>+Monitoring!AD261</f>
        <v>Fanniidae</v>
      </c>
      <c r="Q261" s="109">
        <f>+Monitoring!AE261</f>
        <v>0</v>
      </c>
      <c r="R261" s="109" t="str">
        <f>+Monitoring!AF261</f>
        <v>Fannia</v>
      </c>
      <c r="S261" s="109" t="str">
        <f>+Monitoring!AG261</f>
        <v>#N/C</v>
      </c>
    </row>
    <row r="262" spans="1:19" x14ac:dyDescent="0.25">
      <c r="A262" s="109">
        <f t="shared" si="24"/>
        <v>261</v>
      </c>
      <c r="B262" s="109" t="str">
        <f t="shared" si="20"/>
        <v>FAIRD</v>
      </c>
      <c r="C262" s="109" t="str">
        <f>SUBSTITUTE(+Monitoring!C262,"-","")</f>
        <v>FAIRD1</v>
      </c>
      <c r="D262" s="109" t="str">
        <f t="shared" si="21"/>
        <v>Site1</v>
      </c>
      <c r="E262" s="110" t="str">
        <f t="shared" si="22"/>
        <v>Maize</v>
      </c>
      <c r="F262" s="111" t="str">
        <f t="shared" si="23"/>
        <v>FAIRDxMaize</v>
      </c>
      <c r="G262" s="112">
        <f>+Monitoring!K262</f>
        <v>45170.496458333299</v>
      </c>
      <c r="H262" s="112">
        <f>+Monitoring!L262</f>
        <v>45170.496504629598</v>
      </c>
      <c r="I262" s="113">
        <f>+Monitoring!M262</f>
        <v>4.6296299842651933E-5</v>
      </c>
      <c r="J262" s="114" t="str">
        <f>+Monitoring!T262</f>
        <v>?</v>
      </c>
      <c r="K262" s="109" t="str">
        <f>+Monitoring!Y262</f>
        <v>#N/C</v>
      </c>
      <c r="L262" s="109" t="str">
        <f>+Monitoring!Z262</f>
        <v>#N/C</v>
      </c>
      <c r="M262" s="109" t="str">
        <f>+Monitoring!AA262</f>
        <v>#N/C</v>
      </c>
      <c r="N262" s="109" t="str">
        <f>+Monitoring!AB262</f>
        <v>#N/C</v>
      </c>
      <c r="O262" s="109" t="str">
        <f>+Monitoring!AC262</f>
        <v>#N/C</v>
      </c>
      <c r="P262" s="109" t="str">
        <f>+Monitoring!AD262</f>
        <v>#N/C</v>
      </c>
      <c r="Q262" s="109" t="str">
        <f>+Monitoring!AE262</f>
        <v>#N/C</v>
      </c>
      <c r="R262" s="109" t="str">
        <f>+Monitoring!AF262</f>
        <v>#N/C</v>
      </c>
      <c r="S262" s="109" t="str">
        <f>+Monitoring!AG262</f>
        <v>#N/C</v>
      </c>
    </row>
    <row r="263" spans="1:19" x14ac:dyDescent="0.25">
      <c r="A263" s="109">
        <f t="shared" si="24"/>
        <v>262</v>
      </c>
      <c r="B263" s="109" t="str">
        <f t="shared" si="20"/>
        <v>FAIRD</v>
      </c>
      <c r="C263" s="109" t="str">
        <f>SUBSTITUTE(+Monitoring!C263,"-","")</f>
        <v>FAIRD1</v>
      </c>
      <c r="D263" s="109" t="str">
        <f t="shared" si="21"/>
        <v>Site1</v>
      </c>
      <c r="E263" s="110" t="str">
        <f t="shared" si="22"/>
        <v>Maize</v>
      </c>
      <c r="F263" s="111" t="str">
        <f t="shared" si="23"/>
        <v>FAIRDxMaize</v>
      </c>
      <c r="G263" s="112">
        <f>+Monitoring!K263</f>
        <v>45170.533402777801</v>
      </c>
      <c r="H263" s="112">
        <f>+Monitoring!L263</f>
        <v>45170.533449074101</v>
      </c>
      <c r="I263" s="113">
        <f>+Monitoring!M263</f>
        <v>4.6296299842651933E-5</v>
      </c>
      <c r="J263" s="114" t="str">
        <f>+Monitoring!T263</f>
        <v>fly</v>
      </c>
      <c r="K263" s="109" t="str">
        <f>+Monitoring!Y263</f>
        <v>Insecta</v>
      </c>
      <c r="L263" s="109" t="str">
        <f>+Monitoring!Z263</f>
        <v>Diptera</v>
      </c>
      <c r="M263" s="109" t="str">
        <f>+Monitoring!AA263</f>
        <v>Brachycera</v>
      </c>
      <c r="N263" s="109" t="str">
        <f>+Monitoring!AB263</f>
        <v>Muscomorpha</v>
      </c>
      <c r="O263" s="109" t="str">
        <f>+Monitoring!AC263</f>
        <v>Muscoidea</v>
      </c>
      <c r="P263" s="109" t="str">
        <f>+Monitoring!AD263</f>
        <v>#N/C</v>
      </c>
      <c r="Q263" s="109" t="str">
        <f>+Monitoring!AE263</f>
        <v>#N/C</v>
      </c>
      <c r="R263" s="109" t="str">
        <f>+Monitoring!AF263</f>
        <v>#N/C</v>
      </c>
      <c r="S263" s="109" t="str">
        <f>+Monitoring!AG263</f>
        <v>#N/C</v>
      </c>
    </row>
    <row r="264" spans="1:19" x14ac:dyDescent="0.25">
      <c r="A264" s="109">
        <f t="shared" si="24"/>
        <v>263</v>
      </c>
      <c r="B264" s="109" t="str">
        <f t="shared" si="20"/>
        <v>FAIRD</v>
      </c>
      <c r="C264" s="109" t="str">
        <f>SUBSTITUTE(+Monitoring!C264,"-","")</f>
        <v>FAIRD1</v>
      </c>
      <c r="D264" s="109" t="str">
        <f t="shared" si="21"/>
        <v>Site1</v>
      </c>
      <c r="E264" s="110" t="str">
        <f t="shared" si="22"/>
        <v>Maize</v>
      </c>
      <c r="F264" s="111" t="str">
        <f t="shared" si="23"/>
        <v>FAIRDxMaize</v>
      </c>
      <c r="G264" s="112">
        <f>+Monitoring!K264</f>
        <v>45170.537349537</v>
      </c>
      <c r="H264" s="112">
        <f>+Monitoring!L264</f>
        <v>45170.537418981497</v>
      </c>
      <c r="I264" s="113">
        <f>+Monitoring!M264</f>
        <v>6.9444497057702392E-5</v>
      </c>
      <c r="J264" s="114" t="str">
        <f>+Monitoring!T264</f>
        <v>fly</v>
      </c>
      <c r="K264" s="109" t="str">
        <f>+Monitoring!Y264</f>
        <v>Insecta</v>
      </c>
      <c r="L264" s="109" t="str">
        <f>+Monitoring!Z264</f>
        <v>Diptera</v>
      </c>
      <c r="M264" s="109" t="str">
        <f>+Monitoring!AA264</f>
        <v>Brachycera</v>
      </c>
      <c r="N264" s="109" t="str">
        <f>+Monitoring!AB264</f>
        <v>Muscomorpha</v>
      </c>
      <c r="O264" s="109" t="str">
        <f>+Monitoring!AC264</f>
        <v>Muscoidea</v>
      </c>
      <c r="P264" s="109" t="str">
        <f>+Monitoring!AD264</f>
        <v>Fanniidae</v>
      </c>
      <c r="Q264" s="109">
        <f>+Monitoring!AE264</f>
        <v>0</v>
      </c>
      <c r="R264" s="109" t="str">
        <f>+Monitoring!AF264</f>
        <v>Fannia</v>
      </c>
      <c r="S264" s="109" t="str">
        <f>+Monitoring!AG264</f>
        <v>#N/C</v>
      </c>
    </row>
    <row r="265" spans="1:19" x14ac:dyDescent="0.25">
      <c r="A265" s="109">
        <f t="shared" si="24"/>
        <v>264</v>
      </c>
      <c r="B265" s="109" t="str">
        <f t="shared" si="20"/>
        <v>FAIRD</v>
      </c>
      <c r="C265" s="109" t="str">
        <f>SUBSTITUTE(+Monitoring!C265,"-","")</f>
        <v>FAIRD1</v>
      </c>
      <c r="D265" s="109" t="str">
        <f t="shared" si="21"/>
        <v>Site1</v>
      </c>
      <c r="E265" s="110" t="str">
        <f t="shared" si="22"/>
        <v>Maize</v>
      </c>
      <c r="F265" s="111" t="str">
        <f t="shared" si="23"/>
        <v>FAIRDxMaize</v>
      </c>
      <c r="G265" s="112">
        <f>+Monitoring!K265</f>
        <v>45170.555462962999</v>
      </c>
      <c r="H265" s="112">
        <f>+Monitoring!L265</f>
        <v>45170.557291666701</v>
      </c>
      <c r="I265" s="113">
        <f>+Monitoring!M265</f>
        <v>1.8287037019035779E-3</v>
      </c>
      <c r="J265" s="114" t="str">
        <f>+Monitoring!T265</f>
        <v>fly</v>
      </c>
      <c r="K265" s="109" t="str">
        <f>+Monitoring!Y265</f>
        <v>Insecta</v>
      </c>
      <c r="L265" s="109" t="str">
        <f>+Monitoring!Z265</f>
        <v>Diptera</v>
      </c>
      <c r="M265" s="109" t="str">
        <f>+Monitoring!AA265</f>
        <v>Brachycera</v>
      </c>
      <c r="N265" s="109" t="str">
        <f>+Monitoring!AB265</f>
        <v>#N/C</v>
      </c>
      <c r="O265" s="109" t="str">
        <f>+Monitoring!AC265</f>
        <v>#N/C</v>
      </c>
      <c r="P265" s="109" t="str">
        <f>+Monitoring!AD265</f>
        <v>#N/C</v>
      </c>
      <c r="Q265" s="109" t="str">
        <f>+Monitoring!AE265</f>
        <v>#N/C</v>
      </c>
      <c r="R265" s="109" t="str">
        <f>+Monitoring!AF265</f>
        <v>#N/C</v>
      </c>
      <c r="S265" s="109" t="str">
        <f>+Monitoring!AG265</f>
        <v>#N/C</v>
      </c>
    </row>
    <row r="266" spans="1:19" x14ac:dyDescent="0.25">
      <c r="A266" s="109">
        <f t="shared" si="24"/>
        <v>265</v>
      </c>
      <c r="B266" s="109" t="str">
        <f t="shared" si="20"/>
        <v>FAIRD</v>
      </c>
      <c r="C266" s="109" t="str">
        <f>SUBSTITUTE(+Monitoring!C266,"-","")</f>
        <v>FAIRD1</v>
      </c>
      <c r="D266" s="109" t="str">
        <f t="shared" si="21"/>
        <v>Site1</v>
      </c>
      <c r="E266" s="110" t="str">
        <f t="shared" si="22"/>
        <v>Maize</v>
      </c>
      <c r="F266" s="111" t="str">
        <f t="shared" si="23"/>
        <v>FAIRDxMaize</v>
      </c>
      <c r="G266" s="112">
        <f>+Monitoring!K266</f>
        <v>45170.5571180556</v>
      </c>
      <c r="H266" s="112">
        <f>+Monitoring!L266</f>
        <v>45170.557141203702</v>
      </c>
      <c r="I266" s="113">
        <f>+Monitoring!M266</f>
        <v>2.3148102627601475E-5</v>
      </c>
      <c r="J266" s="114" t="str">
        <f>+Monitoring!T266</f>
        <v>?</v>
      </c>
      <c r="K266" s="109" t="str">
        <f>+Monitoring!Y266</f>
        <v>Insecta</v>
      </c>
      <c r="L266" s="109" t="str">
        <f>+Monitoring!Z266</f>
        <v>Diptera</v>
      </c>
      <c r="M266" s="109" t="str">
        <f>+Monitoring!AA266</f>
        <v>Brachycera</v>
      </c>
      <c r="N266" s="109" t="str">
        <f>+Monitoring!AB266</f>
        <v>#N/C</v>
      </c>
      <c r="O266" s="109" t="str">
        <f>+Monitoring!AC266</f>
        <v>#N/C</v>
      </c>
      <c r="P266" s="109" t="str">
        <f>+Monitoring!AD266</f>
        <v>#N/C</v>
      </c>
      <c r="Q266" s="109" t="str">
        <f>+Monitoring!AE266</f>
        <v>#N/C</v>
      </c>
      <c r="R266" s="109" t="str">
        <f>+Monitoring!AF266</f>
        <v>#N/C</v>
      </c>
      <c r="S266" s="109" t="str">
        <f>+Monitoring!AG266</f>
        <v>#N/C</v>
      </c>
    </row>
    <row r="267" spans="1:19" x14ac:dyDescent="0.25">
      <c r="A267" s="109">
        <f t="shared" si="24"/>
        <v>266</v>
      </c>
      <c r="B267" s="109" t="str">
        <f t="shared" si="20"/>
        <v>FAIRD</v>
      </c>
      <c r="C267" s="109" t="str">
        <f>SUBSTITUTE(+Monitoring!C267,"-","")</f>
        <v>FAIRD1</v>
      </c>
      <c r="D267" s="109" t="str">
        <f t="shared" si="21"/>
        <v>Site1</v>
      </c>
      <c r="E267" s="110" t="str">
        <f t="shared" si="22"/>
        <v>Maize</v>
      </c>
      <c r="F267" s="111" t="str">
        <f t="shared" si="23"/>
        <v>FAIRDxMaize</v>
      </c>
      <c r="G267" s="112">
        <f>+Monitoring!K267</f>
        <v>45170.558495370402</v>
      </c>
      <c r="H267" s="112">
        <f>+Monitoring!L267</f>
        <v>45170.558657407397</v>
      </c>
      <c r="I267" s="113">
        <f>+Monitoring!M267</f>
        <v>1.6203699487959966E-4</v>
      </c>
      <c r="J267" s="114" t="str">
        <f>+Monitoring!T267</f>
        <v>fly</v>
      </c>
      <c r="K267" s="109" t="str">
        <f>+Monitoring!Y267</f>
        <v>Insecta</v>
      </c>
      <c r="L267" s="109" t="str">
        <f>+Monitoring!Z267</f>
        <v>Diptera</v>
      </c>
      <c r="M267" s="109" t="str">
        <f>+Monitoring!AA267</f>
        <v>Brachycera</v>
      </c>
      <c r="N267" s="109" t="str">
        <f>+Monitoring!AB267</f>
        <v>Muscomorpha</v>
      </c>
      <c r="O267" s="109" t="str">
        <f>+Monitoring!AC267</f>
        <v>Muscoidea</v>
      </c>
      <c r="P267" s="109" t="str">
        <f>+Monitoring!AD267</f>
        <v>Fanniidae</v>
      </c>
      <c r="Q267" s="109">
        <f>+Monitoring!AE267</f>
        <v>0</v>
      </c>
      <c r="R267" s="109" t="str">
        <f>+Monitoring!AF267</f>
        <v>Fannia</v>
      </c>
      <c r="S267" s="109" t="str">
        <f>+Monitoring!AG267</f>
        <v>#N/C</v>
      </c>
    </row>
    <row r="268" spans="1:19" x14ac:dyDescent="0.25">
      <c r="A268" s="109">
        <f t="shared" si="24"/>
        <v>267</v>
      </c>
      <c r="B268" s="109" t="str">
        <f t="shared" si="20"/>
        <v>FAIRD</v>
      </c>
      <c r="C268" s="109" t="str">
        <f>SUBSTITUTE(+Monitoring!C268,"-","")</f>
        <v>FAIRD1</v>
      </c>
      <c r="D268" s="109" t="str">
        <f t="shared" si="21"/>
        <v>Site1</v>
      </c>
      <c r="E268" s="110" t="str">
        <f t="shared" si="22"/>
        <v>Maize</v>
      </c>
      <c r="F268" s="111" t="str">
        <f t="shared" si="23"/>
        <v>FAIRDxMaize</v>
      </c>
      <c r="G268" s="112">
        <f>+Monitoring!K268</f>
        <v>45170.6004861111</v>
      </c>
      <c r="H268" s="112">
        <f>+Monitoring!L268</f>
        <v>45170.6007986111</v>
      </c>
      <c r="I268" s="113">
        <f>+Monitoring!M268</f>
        <v>3.125000002910383E-4</v>
      </c>
      <c r="J268" s="114" t="str">
        <f>+Monitoring!T268</f>
        <v>fly</v>
      </c>
      <c r="K268" s="109" t="str">
        <f>+Monitoring!Y268</f>
        <v>Insecta</v>
      </c>
      <c r="L268" s="109" t="str">
        <f>+Monitoring!Z268</f>
        <v>Diptera</v>
      </c>
      <c r="M268" s="109" t="str">
        <f>+Monitoring!AA268</f>
        <v>Brachycera</v>
      </c>
      <c r="N268" s="109" t="str">
        <f>+Monitoring!AB268</f>
        <v>Muscomorpha</v>
      </c>
      <c r="O268" s="109" t="str">
        <f>+Monitoring!AC268</f>
        <v>Muscoidea</v>
      </c>
      <c r="P268" s="109" t="str">
        <f>+Monitoring!AD268</f>
        <v>Fanniidae</v>
      </c>
      <c r="Q268" s="109">
        <f>+Monitoring!AE268</f>
        <v>0</v>
      </c>
      <c r="R268" s="109" t="str">
        <f>+Monitoring!AF268</f>
        <v>Fannia</v>
      </c>
      <c r="S268" s="109" t="str">
        <f>+Monitoring!AG268</f>
        <v>#N/C</v>
      </c>
    </row>
    <row r="269" spans="1:19" x14ac:dyDescent="0.25">
      <c r="A269" s="109">
        <f t="shared" si="24"/>
        <v>268</v>
      </c>
      <c r="B269" s="109" t="str">
        <f t="shared" si="20"/>
        <v>FAIRD</v>
      </c>
      <c r="C269" s="109" t="str">
        <f>SUBSTITUTE(+Monitoring!C269,"-","")</f>
        <v>FAIRD1</v>
      </c>
      <c r="D269" s="109" t="str">
        <f t="shared" si="21"/>
        <v>Site1</v>
      </c>
      <c r="E269" s="110" t="str">
        <f t="shared" si="22"/>
        <v>Maize</v>
      </c>
      <c r="F269" s="111" t="str">
        <f t="shared" si="23"/>
        <v>FAIRDxMaize</v>
      </c>
      <c r="G269" s="112">
        <f>+Monitoring!K269</f>
        <v>45170.601400462998</v>
      </c>
      <c r="H269" s="112">
        <f>+Monitoring!L269</f>
        <v>45170.6015162037</v>
      </c>
      <c r="I269" s="113">
        <f>+Monitoring!M269</f>
        <v>1.1574070231290534E-4</v>
      </c>
      <c r="J269" s="114" t="str">
        <f>+Monitoring!T269</f>
        <v>fly</v>
      </c>
      <c r="K269" s="109" t="str">
        <f>+Monitoring!Y269</f>
        <v>Insecta</v>
      </c>
      <c r="L269" s="109" t="str">
        <f>+Monitoring!Z269</f>
        <v>Diptera</v>
      </c>
      <c r="M269" s="109" t="str">
        <f>+Monitoring!AA269</f>
        <v>Brachycera</v>
      </c>
      <c r="N269" s="109" t="str">
        <f>+Monitoring!AB269</f>
        <v>Muscomorpha</v>
      </c>
      <c r="O269" s="109" t="str">
        <f>+Monitoring!AC269</f>
        <v>Muscoidea</v>
      </c>
      <c r="P269" s="109" t="str">
        <f>+Monitoring!AD269</f>
        <v>Fanniidae</v>
      </c>
      <c r="Q269" s="109">
        <f>+Monitoring!AE269</f>
        <v>0</v>
      </c>
      <c r="R269" s="109" t="str">
        <f>+Monitoring!AF269</f>
        <v>Fannia</v>
      </c>
      <c r="S269" s="109" t="str">
        <f>+Monitoring!AG269</f>
        <v>#N/C</v>
      </c>
    </row>
    <row r="270" spans="1:19" x14ac:dyDescent="0.25">
      <c r="A270" s="109">
        <f t="shared" si="24"/>
        <v>269</v>
      </c>
      <c r="B270" s="109" t="str">
        <f t="shared" si="20"/>
        <v>FAIRD</v>
      </c>
      <c r="C270" s="109" t="str">
        <f>SUBSTITUTE(+Monitoring!C270,"-","")</f>
        <v>FAIRD1</v>
      </c>
      <c r="D270" s="109" t="str">
        <f t="shared" si="21"/>
        <v>Site1</v>
      </c>
      <c r="E270" s="110" t="str">
        <f t="shared" si="22"/>
        <v>Maize</v>
      </c>
      <c r="F270" s="111" t="str">
        <f t="shared" si="23"/>
        <v>FAIRDxMaize</v>
      </c>
      <c r="G270" s="112">
        <f>+Monitoring!K270</f>
        <v>45170.6066782407</v>
      </c>
      <c r="H270" s="112">
        <f>+Monitoring!L270</f>
        <v>45170.607106481497</v>
      </c>
      <c r="I270" s="113">
        <f>+Monitoring!M270</f>
        <v>4.2824079719139263E-4</v>
      </c>
      <c r="J270" s="114" t="str">
        <f>+Monitoring!T270</f>
        <v>flesh_fly</v>
      </c>
      <c r="K270" s="109" t="str">
        <f>+Monitoring!Y270</f>
        <v>Insecta</v>
      </c>
      <c r="L270" s="109" t="str">
        <f>+Monitoring!Z270</f>
        <v>Diptera</v>
      </c>
      <c r="M270" s="109" t="str">
        <f>+Monitoring!AA270</f>
        <v>Brachycera</v>
      </c>
      <c r="N270" s="109" t="str">
        <f>+Monitoring!AB270</f>
        <v>Muscomorpha</v>
      </c>
      <c r="O270" s="109" t="str">
        <f>+Monitoring!AC270</f>
        <v>Oestroidea</v>
      </c>
      <c r="P270" s="109" t="str">
        <f>+Monitoring!AD270</f>
        <v>#N/C</v>
      </c>
      <c r="Q270" s="109" t="str">
        <f>+Monitoring!AE270</f>
        <v>#N/C</v>
      </c>
      <c r="R270" s="109" t="str">
        <f>+Monitoring!AF270</f>
        <v>#N/C</v>
      </c>
      <c r="S270" s="109" t="str">
        <f>+Monitoring!AG270</f>
        <v>#N/C</v>
      </c>
    </row>
    <row r="271" spans="1:19" x14ac:dyDescent="0.25">
      <c r="A271" s="109">
        <f t="shared" si="24"/>
        <v>270</v>
      </c>
      <c r="B271" s="109" t="str">
        <f t="shared" si="20"/>
        <v>FAIRD</v>
      </c>
      <c r="C271" s="109" t="str">
        <f>SUBSTITUTE(+Monitoring!C271,"-","")</f>
        <v>FAIRD1</v>
      </c>
      <c r="D271" s="109" t="str">
        <f t="shared" si="21"/>
        <v>Site1</v>
      </c>
      <c r="E271" s="110" t="str">
        <f t="shared" si="22"/>
        <v>Maize</v>
      </c>
      <c r="F271" s="111" t="str">
        <f t="shared" si="23"/>
        <v>FAIRDxMaize</v>
      </c>
      <c r="G271" s="112">
        <f>+Monitoring!K271</f>
        <v>45170.611192129603</v>
      </c>
      <c r="H271" s="112">
        <f>+Monitoring!L271</f>
        <v>45170.6112615741</v>
      </c>
      <c r="I271" s="113">
        <f>+Monitoring!M271</f>
        <v>6.9444497057702392E-5</v>
      </c>
      <c r="J271" s="114" t="str">
        <f>+Monitoring!T271</f>
        <v>wasp</v>
      </c>
      <c r="K271" s="109" t="str">
        <f>+Monitoring!Y271</f>
        <v>Insecta</v>
      </c>
      <c r="L271" s="109" t="str">
        <f>+Monitoring!Z271</f>
        <v>Hymenoptera</v>
      </c>
      <c r="M271" s="109" t="str">
        <f>+Monitoring!AA271</f>
        <v>Apocrita</v>
      </c>
      <c r="N271" s="109" t="str">
        <f>+Monitoring!AB271</f>
        <v>Aculeata</v>
      </c>
      <c r="O271" s="109" t="str">
        <f>+Monitoring!AC271</f>
        <v>Vespoidea</v>
      </c>
      <c r="P271" s="109" t="str">
        <f>+Monitoring!AD271</f>
        <v>Vespidae</v>
      </c>
      <c r="Q271" s="109" t="str">
        <f>+Monitoring!AE271</f>
        <v>Vespinae</v>
      </c>
      <c r="R271" s="109" t="str">
        <f>+Monitoring!AF271</f>
        <v>Vespula</v>
      </c>
      <c r="S271" s="109" t="str">
        <f>+Monitoring!AG271</f>
        <v>#N/C</v>
      </c>
    </row>
    <row r="272" spans="1:19" x14ac:dyDescent="0.25">
      <c r="A272" s="109">
        <f t="shared" si="24"/>
        <v>271</v>
      </c>
      <c r="B272" s="109" t="str">
        <f t="shared" si="20"/>
        <v>FAIRD</v>
      </c>
      <c r="C272" s="109" t="str">
        <f>SUBSTITUTE(+Monitoring!C272,"-","")</f>
        <v>FAIRD1</v>
      </c>
      <c r="D272" s="109" t="str">
        <f t="shared" si="21"/>
        <v>Site1</v>
      </c>
      <c r="E272" s="110" t="str">
        <f t="shared" si="22"/>
        <v>Maize</v>
      </c>
      <c r="F272" s="111" t="str">
        <f t="shared" si="23"/>
        <v>FAIRDxMaize</v>
      </c>
      <c r="G272" s="112">
        <f>+Monitoring!K272</f>
        <v>45170.636921296304</v>
      </c>
      <c r="H272" s="112">
        <f>+Monitoring!L272</f>
        <v>45170.636979166702</v>
      </c>
      <c r="I272" s="113">
        <f>+Monitoring!M272</f>
        <v>5.7870398450177163E-5</v>
      </c>
      <c r="J272" s="114" t="str">
        <f>+Monitoring!T272</f>
        <v>wasp</v>
      </c>
      <c r="K272" s="109" t="str">
        <f>+Monitoring!Y272</f>
        <v>Insecta</v>
      </c>
      <c r="L272" s="109" t="str">
        <f>+Monitoring!Z272</f>
        <v>Hymenoptera</v>
      </c>
      <c r="M272" s="109" t="str">
        <f>+Monitoring!AA272</f>
        <v>Apocrita</v>
      </c>
      <c r="N272" s="109" t="str">
        <f>+Monitoring!AB272</f>
        <v>Aculeata</v>
      </c>
      <c r="O272" s="109" t="str">
        <f>+Monitoring!AC272</f>
        <v>Vespoidea</v>
      </c>
      <c r="P272" s="109" t="str">
        <f>+Monitoring!AD272</f>
        <v>Vespidae</v>
      </c>
      <c r="Q272" s="109" t="str">
        <f>+Monitoring!AE272</f>
        <v>Vespinae</v>
      </c>
      <c r="R272" s="109" t="str">
        <f>+Monitoring!AF272</f>
        <v>Vespula</v>
      </c>
      <c r="S272" s="109" t="str">
        <f>+Monitoring!AG272</f>
        <v>#N/C</v>
      </c>
    </row>
    <row r="273" spans="1:19" x14ac:dyDescent="0.25">
      <c r="A273" s="109">
        <f t="shared" si="24"/>
        <v>272</v>
      </c>
      <c r="B273" s="109" t="str">
        <f t="shared" si="20"/>
        <v>FAIRD</v>
      </c>
      <c r="C273" s="109" t="str">
        <f>SUBSTITUTE(+Monitoring!C273,"-","")</f>
        <v>FAIRD1</v>
      </c>
      <c r="D273" s="109" t="str">
        <f t="shared" si="21"/>
        <v>Site1</v>
      </c>
      <c r="E273" s="110" t="str">
        <f t="shared" si="22"/>
        <v>Maize</v>
      </c>
      <c r="F273" s="111" t="str">
        <f t="shared" si="23"/>
        <v>FAIRDxMaize</v>
      </c>
      <c r="G273" s="112">
        <f>+Monitoring!K273</f>
        <v>45170.6398611111</v>
      </c>
      <c r="H273" s="112">
        <f>+Monitoring!L273</f>
        <v>45170.640104166698</v>
      </c>
      <c r="I273" s="113">
        <f>+Monitoring!M273</f>
        <v>2.430555978207849E-4</v>
      </c>
      <c r="J273" s="114" t="str">
        <f>+Monitoring!T273</f>
        <v>fly</v>
      </c>
      <c r="K273" s="109" t="str">
        <f>+Monitoring!Y273</f>
        <v>Insecta</v>
      </c>
      <c r="L273" s="109" t="str">
        <f>+Monitoring!Z273</f>
        <v>Lepidoptera</v>
      </c>
      <c r="M273" s="109" t="str">
        <f>+Monitoring!AA273</f>
        <v>Glossata</v>
      </c>
      <c r="N273" s="109" t="str">
        <f>+Monitoring!AB273</f>
        <v>Heterocera</v>
      </c>
      <c r="O273" s="109" t="str">
        <f>+Monitoring!AC273</f>
        <v>Noctuoidea</v>
      </c>
      <c r="P273" s="109" t="str">
        <f>+Monitoring!AD273</f>
        <v>#N/C</v>
      </c>
      <c r="Q273" s="109" t="str">
        <f>+Monitoring!AE273</f>
        <v>#N/C</v>
      </c>
      <c r="R273" s="109" t="str">
        <f>+Monitoring!AF273</f>
        <v>#N/C</v>
      </c>
      <c r="S273" s="109" t="str">
        <f>+Monitoring!AG273</f>
        <v>#N/C</v>
      </c>
    </row>
    <row r="274" spans="1:19" x14ac:dyDescent="0.25">
      <c r="A274" s="109">
        <f t="shared" si="24"/>
        <v>273</v>
      </c>
      <c r="B274" s="109" t="str">
        <f t="shared" si="20"/>
        <v>FAIRD</v>
      </c>
      <c r="C274" s="109" t="str">
        <f>SUBSTITUTE(+Monitoring!C274,"-","")</f>
        <v>FAIRD1</v>
      </c>
      <c r="D274" s="109" t="str">
        <f t="shared" si="21"/>
        <v>Site1</v>
      </c>
      <c r="E274" s="110" t="str">
        <f t="shared" si="22"/>
        <v>Maize</v>
      </c>
      <c r="F274" s="111" t="str">
        <f t="shared" si="23"/>
        <v>FAIRDxMaize</v>
      </c>
      <c r="G274" s="112">
        <f>+Monitoring!K274</f>
        <v>45170.671134259297</v>
      </c>
      <c r="H274" s="112">
        <f>+Monitoring!L274</f>
        <v>45170.671249999999</v>
      </c>
      <c r="I274" s="113">
        <f>+Monitoring!M274</f>
        <v>1.1574070231290534E-4</v>
      </c>
      <c r="J274" s="114" t="str">
        <f>+Monitoring!T274</f>
        <v>fly</v>
      </c>
      <c r="K274" s="109" t="str">
        <f>+Monitoring!Y274</f>
        <v>Insecta</v>
      </c>
      <c r="L274" s="109" t="str">
        <f>+Monitoring!Z274</f>
        <v>Diptera</v>
      </c>
      <c r="M274" s="109" t="str">
        <f>+Monitoring!AA274</f>
        <v>Brachycera</v>
      </c>
      <c r="N274" s="109" t="str">
        <f>+Monitoring!AB274</f>
        <v>Muscomorpha</v>
      </c>
      <c r="O274" s="109" t="str">
        <f>+Monitoring!AC274</f>
        <v>Muscoidea</v>
      </c>
      <c r="P274" s="109" t="str">
        <f>+Monitoring!AD274</f>
        <v>Fanniidae</v>
      </c>
      <c r="Q274" s="109">
        <f>+Monitoring!AE274</f>
        <v>0</v>
      </c>
      <c r="R274" s="109" t="str">
        <f>+Monitoring!AF274</f>
        <v>Fannia</v>
      </c>
      <c r="S274" s="109" t="str">
        <f>+Monitoring!AG274</f>
        <v>#N/C</v>
      </c>
    </row>
    <row r="275" spans="1:19" x14ac:dyDescent="0.25">
      <c r="A275" s="109">
        <f t="shared" si="24"/>
        <v>274</v>
      </c>
      <c r="B275" s="109" t="str">
        <f t="shared" si="20"/>
        <v>FAIRD</v>
      </c>
      <c r="C275" s="109" t="str">
        <f>SUBSTITUTE(+Monitoring!C275,"-","")</f>
        <v>FAIRD1</v>
      </c>
      <c r="D275" s="109" t="str">
        <f t="shared" si="21"/>
        <v>Site1</v>
      </c>
      <c r="E275" s="110" t="str">
        <f t="shared" si="22"/>
        <v>Maize</v>
      </c>
      <c r="F275" s="111" t="str">
        <f t="shared" si="23"/>
        <v>FAIRDxMaize</v>
      </c>
      <c r="G275" s="112">
        <f>+Monitoring!K275</f>
        <v>45170.687476851897</v>
      </c>
      <c r="H275" s="112">
        <f>+Monitoring!L275</f>
        <v>45170.687615740702</v>
      </c>
      <c r="I275" s="113">
        <f>+Monitoring!M275</f>
        <v>1.3888880494050682E-4</v>
      </c>
      <c r="J275" s="114" t="str">
        <f>+Monitoring!T275</f>
        <v>fly</v>
      </c>
      <c r="K275" s="109" t="str">
        <f>+Monitoring!Y275</f>
        <v>Insecta</v>
      </c>
      <c r="L275" s="109" t="str">
        <f>+Monitoring!Z275</f>
        <v>Diptera</v>
      </c>
      <c r="M275" s="109" t="str">
        <f>+Monitoring!AA275</f>
        <v>Brachycera</v>
      </c>
      <c r="N275" s="109" t="str">
        <f>+Monitoring!AB275</f>
        <v>Muscomorpha</v>
      </c>
      <c r="O275" s="109" t="str">
        <f>+Monitoring!AC275</f>
        <v>Muscoidea</v>
      </c>
      <c r="P275" s="109" t="str">
        <f>+Monitoring!AD275</f>
        <v>Fanniidae</v>
      </c>
      <c r="Q275" s="109">
        <f>+Monitoring!AE275</f>
        <v>0</v>
      </c>
      <c r="R275" s="109" t="str">
        <f>+Monitoring!AF275</f>
        <v>Fannia</v>
      </c>
      <c r="S275" s="109" t="str">
        <f>+Monitoring!AG275</f>
        <v>#N/C</v>
      </c>
    </row>
    <row r="276" spans="1:19" x14ac:dyDescent="0.25">
      <c r="A276" s="109">
        <f t="shared" si="24"/>
        <v>275</v>
      </c>
      <c r="B276" s="109" t="str">
        <f t="shared" si="20"/>
        <v>FAIRD</v>
      </c>
      <c r="C276" s="109" t="str">
        <f>SUBSTITUTE(+Monitoring!C276,"-","")</f>
        <v>FAIRD1</v>
      </c>
      <c r="D276" s="109" t="str">
        <f t="shared" si="21"/>
        <v>Site1</v>
      </c>
      <c r="E276" s="110" t="str">
        <f t="shared" si="22"/>
        <v>Maize</v>
      </c>
      <c r="F276" s="111" t="str">
        <f t="shared" si="23"/>
        <v>FAIRDxMaize</v>
      </c>
      <c r="G276" s="112">
        <f>+Monitoring!K276</f>
        <v>45170.689143518503</v>
      </c>
      <c r="H276" s="112">
        <f>+Monitoring!L276</f>
        <v>45170.689236111102</v>
      </c>
      <c r="I276" s="113">
        <f>+Monitoring!M276</f>
        <v>9.2592599685303867E-5</v>
      </c>
      <c r="J276" s="114" t="str">
        <f>+Monitoring!T276</f>
        <v>fly</v>
      </c>
      <c r="K276" s="109" t="str">
        <f>+Monitoring!Y276</f>
        <v>Insecta</v>
      </c>
      <c r="L276" s="109" t="str">
        <f>+Monitoring!Z276</f>
        <v>Diptera</v>
      </c>
      <c r="M276" s="109" t="str">
        <f>+Monitoring!AA276</f>
        <v>Brachycera</v>
      </c>
      <c r="N276" s="109" t="str">
        <f>+Monitoring!AB276</f>
        <v>Muscomorpha</v>
      </c>
      <c r="O276" s="109" t="str">
        <f>+Monitoring!AC276</f>
        <v>Muscoidea</v>
      </c>
      <c r="P276" s="109" t="str">
        <f>+Monitoring!AD276</f>
        <v>Fanniidae</v>
      </c>
      <c r="Q276" s="109">
        <f>+Monitoring!AE276</f>
        <v>0</v>
      </c>
      <c r="R276" s="109" t="str">
        <f>+Monitoring!AF276</f>
        <v>Fannia</v>
      </c>
      <c r="S276" s="109" t="str">
        <f>+Monitoring!AG276</f>
        <v>#N/C</v>
      </c>
    </row>
    <row r="277" spans="1:19" x14ac:dyDescent="0.25">
      <c r="A277" s="109">
        <f t="shared" si="24"/>
        <v>276</v>
      </c>
      <c r="B277" s="109" t="str">
        <f t="shared" si="20"/>
        <v>FAIRD</v>
      </c>
      <c r="C277" s="109" t="str">
        <f>SUBSTITUTE(+Monitoring!C277,"-","")</f>
        <v>FAIRD1</v>
      </c>
      <c r="D277" s="109" t="str">
        <f t="shared" si="21"/>
        <v>Site1</v>
      </c>
      <c r="E277" s="110" t="str">
        <f t="shared" si="22"/>
        <v>Maize</v>
      </c>
      <c r="F277" s="111" t="str">
        <f t="shared" si="23"/>
        <v>FAIRDxMaize</v>
      </c>
      <c r="G277" s="112">
        <f>+Monitoring!K277</f>
        <v>45170.694155092599</v>
      </c>
      <c r="H277" s="112">
        <f>+Monitoring!L277</f>
        <v>45170.6944560185</v>
      </c>
      <c r="I277" s="113">
        <f>+Monitoring!M277</f>
        <v>3.0092590168351308E-4</v>
      </c>
      <c r="J277" s="114" t="str">
        <f>+Monitoring!T277</f>
        <v>fly</v>
      </c>
      <c r="K277" s="109" t="str">
        <f>+Monitoring!Y277</f>
        <v>Insecta</v>
      </c>
      <c r="L277" s="109" t="str">
        <f>+Monitoring!Z277</f>
        <v>Diptera</v>
      </c>
      <c r="M277" s="109" t="str">
        <f>+Monitoring!AA277</f>
        <v>Brachycera</v>
      </c>
      <c r="N277" s="109" t="str">
        <f>+Monitoring!AB277</f>
        <v>Muscomorpha</v>
      </c>
      <c r="O277" s="109" t="str">
        <f>+Monitoring!AC277</f>
        <v>Muscoidea</v>
      </c>
      <c r="P277" s="109" t="str">
        <f>+Monitoring!AD277</f>
        <v>#N/C</v>
      </c>
      <c r="Q277" s="109" t="str">
        <f>+Monitoring!AE277</f>
        <v>#N/C</v>
      </c>
      <c r="R277" s="109" t="str">
        <f>+Monitoring!AF277</f>
        <v>#N/C</v>
      </c>
      <c r="S277" s="109" t="str">
        <f>+Monitoring!AG277</f>
        <v>#N/C</v>
      </c>
    </row>
    <row r="278" spans="1:19" x14ac:dyDescent="0.25">
      <c r="A278" s="109">
        <f t="shared" si="24"/>
        <v>277</v>
      </c>
      <c r="B278" s="109" t="str">
        <f t="shared" si="20"/>
        <v>FAIRD</v>
      </c>
      <c r="C278" s="109" t="str">
        <f>SUBSTITUTE(+Monitoring!C278,"-","")</f>
        <v>FAIRD1</v>
      </c>
      <c r="D278" s="109" t="str">
        <f t="shared" si="21"/>
        <v>Site1</v>
      </c>
      <c r="E278" s="110" t="str">
        <f t="shared" si="22"/>
        <v>Maize</v>
      </c>
      <c r="F278" s="111" t="str">
        <f t="shared" si="23"/>
        <v>FAIRDxMaize</v>
      </c>
      <c r="G278" s="112">
        <f>+Monitoring!K278</f>
        <v>45170.702152777798</v>
      </c>
      <c r="H278" s="112">
        <f>+Monitoring!L278</f>
        <v>45170.702372685198</v>
      </c>
      <c r="I278" s="113">
        <f>+Monitoring!M278</f>
        <v>2.1990740060573444E-4</v>
      </c>
      <c r="J278" s="114" t="str">
        <f>+Monitoring!T278</f>
        <v>fly</v>
      </c>
      <c r="K278" s="109" t="str">
        <f>+Monitoring!Y278</f>
        <v>Insecta</v>
      </c>
      <c r="L278" s="109" t="str">
        <f>+Monitoring!Z278</f>
        <v>Diptera</v>
      </c>
      <c r="M278" s="109" t="str">
        <f>+Monitoring!AA278</f>
        <v>Brachycera</v>
      </c>
      <c r="N278" s="109" t="str">
        <f>+Monitoring!AB278</f>
        <v>Muscomorpha</v>
      </c>
      <c r="O278" s="109" t="str">
        <f>+Monitoring!AC278</f>
        <v>Muscoidea</v>
      </c>
      <c r="P278" s="109" t="str">
        <f>+Monitoring!AD278</f>
        <v>Fanniidae</v>
      </c>
      <c r="Q278" s="109">
        <f>+Monitoring!AE278</f>
        <v>0</v>
      </c>
      <c r="R278" s="109" t="str">
        <f>+Monitoring!AF278</f>
        <v>Fannia</v>
      </c>
      <c r="S278" s="109" t="str">
        <f>+Monitoring!AG278</f>
        <v>#N/C</v>
      </c>
    </row>
    <row r="279" spans="1:19" x14ac:dyDescent="0.25">
      <c r="A279" s="109">
        <f t="shared" si="24"/>
        <v>278</v>
      </c>
      <c r="B279" s="109" t="str">
        <f t="shared" si="20"/>
        <v>FAIRD</v>
      </c>
      <c r="C279" s="109" t="str">
        <f>SUBSTITUTE(+Monitoring!C279,"-","")</f>
        <v>FAIRD1</v>
      </c>
      <c r="D279" s="109" t="str">
        <f t="shared" si="21"/>
        <v>Site1</v>
      </c>
      <c r="E279" s="110" t="str">
        <f t="shared" si="22"/>
        <v>Maize</v>
      </c>
      <c r="F279" s="111" t="str">
        <f t="shared" si="23"/>
        <v>FAIRDxMaize</v>
      </c>
      <c r="G279" s="112">
        <f>+Monitoring!K279</f>
        <v>45170.739398148202</v>
      </c>
      <c r="H279" s="112">
        <f>+Monitoring!L279</f>
        <v>45170.739513888897</v>
      </c>
      <c r="I279" s="113">
        <f>+Monitoring!M279</f>
        <v>1.1574069503694773E-4</v>
      </c>
      <c r="J279" s="114" t="str">
        <f>+Monitoring!T279</f>
        <v>fly</v>
      </c>
      <c r="K279" s="109" t="str">
        <f>+Monitoring!Y279</f>
        <v>Insecta</v>
      </c>
      <c r="L279" s="109" t="str">
        <f>+Monitoring!Z279</f>
        <v>Diptera</v>
      </c>
      <c r="M279" s="109" t="str">
        <f>+Monitoring!AA279</f>
        <v>Brachycera</v>
      </c>
      <c r="N279" s="109" t="str">
        <f>+Monitoring!AB279</f>
        <v>#N/C</v>
      </c>
      <c r="O279" s="109" t="str">
        <f>+Monitoring!AC279</f>
        <v>#N/C</v>
      </c>
      <c r="P279" s="109" t="str">
        <f>+Monitoring!AD279</f>
        <v>#N/C</v>
      </c>
      <c r="Q279" s="109" t="str">
        <f>+Monitoring!AE279</f>
        <v>#N/C</v>
      </c>
      <c r="R279" s="109" t="str">
        <f>+Monitoring!AF279</f>
        <v>#N/C</v>
      </c>
      <c r="S279" s="109" t="str">
        <f>+Monitoring!AG279</f>
        <v>#N/C</v>
      </c>
    </row>
    <row r="280" spans="1:19" x14ac:dyDescent="0.25">
      <c r="A280" s="109">
        <f t="shared" si="24"/>
        <v>279</v>
      </c>
      <c r="B280" s="109" t="str">
        <f t="shared" si="20"/>
        <v>FAIRD</v>
      </c>
      <c r="C280" s="109" t="str">
        <f>SUBSTITUTE(+Monitoring!C280,"-","")</f>
        <v>FAIRD1</v>
      </c>
      <c r="D280" s="109" t="str">
        <f t="shared" si="21"/>
        <v>Site1</v>
      </c>
      <c r="E280" s="110" t="str">
        <f t="shared" si="22"/>
        <v>Maize</v>
      </c>
      <c r="F280" s="111" t="str">
        <f t="shared" si="23"/>
        <v>FAIRDxMaize</v>
      </c>
      <c r="G280" s="112">
        <f>+Monitoring!K280</f>
        <v>45170.769571759301</v>
      </c>
      <c r="H280" s="112">
        <f>+Monitoring!L280</f>
        <v>45170.769733796304</v>
      </c>
      <c r="I280" s="113">
        <f>+Monitoring!M280</f>
        <v>1.6203700215555727E-4</v>
      </c>
      <c r="J280" s="114" t="str">
        <f>+Monitoring!T280</f>
        <v>fly</v>
      </c>
      <c r="K280" s="109" t="str">
        <f>+Monitoring!Y280</f>
        <v>Insecta</v>
      </c>
      <c r="L280" s="109" t="str">
        <f>+Monitoring!Z280</f>
        <v>Diptera</v>
      </c>
      <c r="M280" s="109" t="str">
        <f>+Monitoring!AA280</f>
        <v>Brachycera</v>
      </c>
      <c r="N280" s="109" t="str">
        <f>+Monitoring!AB280</f>
        <v>Muscomorpha</v>
      </c>
      <c r="O280" s="109" t="str">
        <f>+Monitoring!AC280</f>
        <v>Muscoidea</v>
      </c>
      <c r="P280" s="109" t="str">
        <f>+Monitoring!AD280</f>
        <v>#N/C</v>
      </c>
      <c r="Q280" s="109" t="str">
        <f>+Monitoring!AE280</f>
        <v>#N/C</v>
      </c>
      <c r="R280" s="109" t="str">
        <f>+Monitoring!AF280</f>
        <v>#N/C</v>
      </c>
      <c r="S280" s="109" t="str">
        <f>+Monitoring!AG280</f>
        <v>#N/C</v>
      </c>
    </row>
    <row r="281" spans="1:19" x14ac:dyDescent="0.25">
      <c r="A281" s="109">
        <f t="shared" si="24"/>
        <v>280</v>
      </c>
      <c r="B281" s="109" t="str">
        <f t="shared" si="20"/>
        <v>FAIRD</v>
      </c>
      <c r="C281" s="109" t="str">
        <f>SUBSTITUTE(+Monitoring!C281,"-","")</f>
        <v>FAIRD1</v>
      </c>
      <c r="D281" s="109" t="str">
        <f t="shared" si="21"/>
        <v>Site1</v>
      </c>
      <c r="E281" s="110" t="str">
        <f t="shared" si="22"/>
        <v>Maize</v>
      </c>
      <c r="F281" s="111" t="str">
        <f t="shared" si="23"/>
        <v>FAIRDxMaize</v>
      </c>
      <c r="G281" s="112">
        <f>+Monitoring!K281</f>
        <v>45171.348912037</v>
      </c>
      <c r="H281" s="112">
        <f>+Monitoring!L281</f>
        <v>45171.3547106482</v>
      </c>
      <c r="I281" s="113">
        <f>+Monitoring!M281</f>
        <v>5.798611200589221E-3</v>
      </c>
      <c r="J281" s="114" t="str">
        <f>+Monitoring!T281</f>
        <v>fly</v>
      </c>
      <c r="K281" s="109" t="str">
        <f>+Monitoring!Y281</f>
        <v>Insecta</v>
      </c>
      <c r="L281" s="109" t="str">
        <f>+Monitoring!Z281</f>
        <v>Diptera</v>
      </c>
      <c r="M281" s="109" t="str">
        <f>+Monitoring!AA281</f>
        <v>Brachycera</v>
      </c>
      <c r="N281" s="109" t="str">
        <f>+Monitoring!AB281</f>
        <v>#N/C</v>
      </c>
      <c r="O281" s="109" t="str">
        <f>+Monitoring!AC281</f>
        <v>#N/C</v>
      </c>
      <c r="P281" s="109" t="str">
        <f>+Monitoring!AD281</f>
        <v>#N/C</v>
      </c>
      <c r="Q281" s="109" t="str">
        <f>+Monitoring!AE281</f>
        <v>#N/C</v>
      </c>
      <c r="R281" s="109" t="str">
        <f>+Monitoring!AF281</f>
        <v>#N/C</v>
      </c>
      <c r="S281" s="109" t="str">
        <f>+Monitoring!AG281</f>
        <v>#N/C</v>
      </c>
    </row>
    <row r="282" spans="1:19" x14ac:dyDescent="0.25">
      <c r="A282" s="109">
        <f t="shared" si="24"/>
        <v>281</v>
      </c>
      <c r="B282" s="109" t="str">
        <f t="shared" si="20"/>
        <v>FAIRD</v>
      </c>
      <c r="C282" s="109" t="str">
        <f>SUBSTITUTE(+Monitoring!C282,"-","")</f>
        <v>FAIRD1</v>
      </c>
      <c r="D282" s="109" t="str">
        <f t="shared" si="21"/>
        <v>Site1</v>
      </c>
      <c r="E282" s="110" t="str">
        <f t="shared" si="22"/>
        <v>Maize</v>
      </c>
      <c r="F282" s="111" t="str">
        <f t="shared" si="23"/>
        <v>FAIRDxMaize</v>
      </c>
      <c r="G282" s="112">
        <f>+Monitoring!K282</f>
        <v>45171.4537962963</v>
      </c>
      <c r="H282" s="112">
        <f>+Monitoring!L282</f>
        <v>45171.453865740703</v>
      </c>
      <c r="I282" s="113">
        <f>+Monitoring!M282</f>
        <v>6.9444402470253408E-5</v>
      </c>
      <c r="J282" s="114" t="str">
        <f>+Monitoring!T282</f>
        <v>fly</v>
      </c>
      <c r="K282" s="109" t="str">
        <f>+Monitoring!Y282</f>
        <v>Insecta</v>
      </c>
      <c r="L282" s="109" t="str">
        <f>+Monitoring!Z282</f>
        <v>Diptera</v>
      </c>
      <c r="M282" s="109" t="str">
        <f>+Monitoring!AA282</f>
        <v>Brachycera</v>
      </c>
      <c r="N282" s="109" t="str">
        <f>+Monitoring!AB282</f>
        <v>Muscomorpha</v>
      </c>
      <c r="O282" s="109" t="str">
        <f>+Monitoring!AC282</f>
        <v>Muscoidea</v>
      </c>
      <c r="P282" s="109" t="str">
        <f>+Monitoring!AD282</f>
        <v>#N/C</v>
      </c>
      <c r="Q282" s="109" t="str">
        <f>+Monitoring!AE282</f>
        <v>#N/C</v>
      </c>
      <c r="R282" s="109" t="str">
        <f>+Monitoring!AF282</f>
        <v>#N/C</v>
      </c>
      <c r="S282" s="109" t="str">
        <f>+Monitoring!AG282</f>
        <v>#N/C</v>
      </c>
    </row>
    <row r="283" spans="1:19" x14ac:dyDescent="0.25">
      <c r="A283" s="109">
        <f t="shared" si="24"/>
        <v>282</v>
      </c>
      <c r="B283" s="109" t="str">
        <f t="shared" si="20"/>
        <v>FAIRD</v>
      </c>
      <c r="C283" s="109" t="str">
        <f>SUBSTITUTE(+Monitoring!C283,"-","")</f>
        <v>FAIRD1</v>
      </c>
      <c r="D283" s="109" t="str">
        <f t="shared" si="21"/>
        <v>Site1</v>
      </c>
      <c r="E283" s="110" t="str">
        <f t="shared" si="22"/>
        <v>Maize</v>
      </c>
      <c r="F283" s="111" t="str">
        <f t="shared" si="23"/>
        <v>FAIRDxMaize</v>
      </c>
      <c r="G283" s="112">
        <f>+Monitoring!K283</f>
        <v>45171.541203703702</v>
      </c>
      <c r="H283" s="112">
        <f>+Monitoring!L283</f>
        <v>45171.541678240697</v>
      </c>
      <c r="I283" s="113">
        <f>+Monitoring!M283</f>
        <v>4.7453699517063797E-4</v>
      </c>
      <c r="J283" s="114" t="str">
        <f>+Monitoring!T283</f>
        <v>fly</v>
      </c>
      <c r="K283" s="109" t="str">
        <f>+Monitoring!Y283</f>
        <v>Insecta</v>
      </c>
      <c r="L283" s="109" t="str">
        <f>+Monitoring!Z283</f>
        <v>Diptera</v>
      </c>
      <c r="M283" s="109" t="str">
        <f>+Monitoring!AA283</f>
        <v>Brachycera</v>
      </c>
      <c r="N283" s="109" t="str">
        <f>+Monitoring!AB283</f>
        <v>Muscomorpha</v>
      </c>
      <c r="O283" s="109" t="str">
        <f>+Monitoring!AC283</f>
        <v>Muscoidea</v>
      </c>
      <c r="P283" s="109" t="str">
        <f>+Monitoring!AD283</f>
        <v>Fanniidae</v>
      </c>
      <c r="Q283" s="109">
        <f>+Monitoring!AE283</f>
        <v>0</v>
      </c>
      <c r="R283" s="109" t="str">
        <f>+Monitoring!AF283</f>
        <v>Fannia</v>
      </c>
      <c r="S283" s="109" t="str">
        <f>+Monitoring!AG283</f>
        <v>#N/C</v>
      </c>
    </row>
    <row r="284" spans="1:19" x14ac:dyDescent="0.25">
      <c r="A284" s="109">
        <f t="shared" si="24"/>
        <v>283</v>
      </c>
      <c r="B284" s="109" t="str">
        <f t="shared" si="20"/>
        <v>FAIRD</v>
      </c>
      <c r="C284" s="109" t="str">
        <f>SUBSTITUTE(+Monitoring!C284,"-","")</f>
        <v>FAIRD1</v>
      </c>
      <c r="D284" s="109" t="str">
        <f t="shared" si="21"/>
        <v>Site1</v>
      </c>
      <c r="E284" s="110" t="str">
        <f t="shared" si="22"/>
        <v>Maize</v>
      </c>
      <c r="F284" s="111" t="str">
        <f t="shared" si="23"/>
        <v>FAIRDxMaize</v>
      </c>
      <c r="G284" s="112">
        <f>+Monitoring!K284</f>
        <v>45171.546527777798</v>
      </c>
      <c r="H284" s="112">
        <f>+Monitoring!L284</f>
        <v>45171.546643518501</v>
      </c>
      <c r="I284" s="113">
        <f>+Monitoring!M284</f>
        <v>1.1574070231290534E-4</v>
      </c>
      <c r="J284" s="114" t="str">
        <f>+Monitoring!T284</f>
        <v>fly</v>
      </c>
      <c r="K284" s="109" t="str">
        <f>+Monitoring!Y284</f>
        <v>Insecta</v>
      </c>
      <c r="L284" s="109" t="str">
        <f>+Monitoring!Z284</f>
        <v>Diptera</v>
      </c>
      <c r="M284" s="109" t="str">
        <f>+Monitoring!AA284</f>
        <v>Brachycera</v>
      </c>
      <c r="N284" s="109" t="str">
        <f>+Monitoring!AB284</f>
        <v>Muscomorpha</v>
      </c>
      <c r="O284" s="109" t="str">
        <f>+Monitoring!AC284</f>
        <v>Muscoidea</v>
      </c>
      <c r="P284" s="109" t="str">
        <f>+Monitoring!AD284</f>
        <v>#N/C</v>
      </c>
      <c r="Q284" s="109" t="str">
        <f>+Monitoring!AE284</f>
        <v>#N/C</v>
      </c>
      <c r="R284" s="109" t="str">
        <f>+Monitoring!AF284</f>
        <v>#N/C</v>
      </c>
      <c r="S284" s="109" t="str">
        <f>+Monitoring!AG284</f>
        <v>#N/C</v>
      </c>
    </row>
    <row r="285" spans="1:19" x14ac:dyDescent="0.25">
      <c r="A285" s="109">
        <f t="shared" si="24"/>
        <v>284</v>
      </c>
      <c r="B285" s="109" t="str">
        <f t="shared" si="20"/>
        <v>FAIRD</v>
      </c>
      <c r="C285" s="109" t="str">
        <f>SUBSTITUTE(+Monitoring!C285,"-","")</f>
        <v>FAIRD1</v>
      </c>
      <c r="D285" s="109" t="str">
        <f t="shared" si="21"/>
        <v>Site1</v>
      </c>
      <c r="E285" s="110" t="str">
        <f t="shared" si="22"/>
        <v>Maize</v>
      </c>
      <c r="F285" s="111" t="str">
        <f t="shared" si="23"/>
        <v>FAIRDxMaize</v>
      </c>
      <c r="G285" s="112">
        <f>+Monitoring!K285</f>
        <v>45171.578865740703</v>
      </c>
      <c r="H285" s="112">
        <f>+Monitoring!L285</f>
        <v>45171.578912037003</v>
      </c>
      <c r="I285" s="113">
        <f>+Monitoring!M285</f>
        <v>4.6296299842651933E-5</v>
      </c>
      <c r="J285" s="114" t="str">
        <f>+Monitoring!T285</f>
        <v>fly</v>
      </c>
      <c r="K285" s="109" t="str">
        <f>+Monitoring!Y285</f>
        <v>Insecta</v>
      </c>
      <c r="L285" s="109" t="str">
        <f>+Monitoring!Z285</f>
        <v>Diptera</v>
      </c>
      <c r="M285" s="109" t="str">
        <f>+Monitoring!AA285</f>
        <v>Brachycera</v>
      </c>
      <c r="N285" s="109" t="str">
        <f>+Monitoring!AB285</f>
        <v>Muscomorpha</v>
      </c>
      <c r="O285" s="109" t="str">
        <f>+Monitoring!AC285</f>
        <v>Muscoidea</v>
      </c>
      <c r="P285" s="109" t="str">
        <f>+Monitoring!AD285</f>
        <v>#N/C</v>
      </c>
      <c r="Q285" s="109" t="str">
        <f>+Monitoring!AE285</f>
        <v>#N/C</v>
      </c>
      <c r="R285" s="109" t="str">
        <f>+Monitoring!AF285</f>
        <v>#N/C</v>
      </c>
      <c r="S285" s="109" t="str">
        <f>+Monitoring!AG285</f>
        <v>#N/C</v>
      </c>
    </row>
    <row r="286" spans="1:19" x14ac:dyDescent="0.25">
      <c r="A286" s="109">
        <f t="shared" si="24"/>
        <v>285</v>
      </c>
      <c r="B286" s="109" t="str">
        <f t="shared" si="20"/>
        <v>FAIRD</v>
      </c>
      <c r="C286" s="109" t="str">
        <f>SUBSTITUTE(+Monitoring!C286,"-","")</f>
        <v>FAIRD1</v>
      </c>
      <c r="D286" s="109" t="str">
        <f t="shared" si="21"/>
        <v>Site1</v>
      </c>
      <c r="E286" s="110" t="str">
        <f t="shared" si="22"/>
        <v>Maize</v>
      </c>
      <c r="F286" s="111" t="str">
        <f t="shared" si="23"/>
        <v>FAIRDxMaize</v>
      </c>
      <c r="G286" s="112">
        <f>+Monitoring!K286</f>
        <v>45171.598344907397</v>
      </c>
      <c r="H286" s="112">
        <f>+Monitoring!L286</f>
        <v>45171.598391203697</v>
      </c>
      <c r="I286" s="113">
        <f>+Monitoring!M286</f>
        <v>4.6296299842651933E-5</v>
      </c>
      <c r="J286" s="114" t="str">
        <f>+Monitoring!T286</f>
        <v>flesh_fly</v>
      </c>
      <c r="K286" s="109" t="str">
        <f>+Monitoring!Y286</f>
        <v>Insecta</v>
      </c>
      <c r="L286" s="109" t="str">
        <f>+Monitoring!Z286</f>
        <v>Diptera</v>
      </c>
      <c r="M286" s="109" t="str">
        <f>+Monitoring!AA286</f>
        <v>Brachycera</v>
      </c>
      <c r="N286" s="109" t="str">
        <f>+Monitoring!AB286</f>
        <v>Muscomorpha</v>
      </c>
      <c r="O286" s="109" t="str">
        <f>+Monitoring!AC286</f>
        <v>Oestroidea</v>
      </c>
      <c r="P286" s="109" t="str">
        <f>+Monitoring!AD286</f>
        <v>Sarcophagidae</v>
      </c>
      <c r="Q286" s="109" t="str">
        <f>+Monitoring!AE286</f>
        <v>Sarcophaginae</v>
      </c>
      <c r="R286" s="109" t="str">
        <f>+Monitoring!AF286</f>
        <v>#N/C</v>
      </c>
      <c r="S286" s="109" t="str">
        <f>+Monitoring!AG286</f>
        <v>#N/C</v>
      </c>
    </row>
    <row r="287" spans="1:19" x14ac:dyDescent="0.25">
      <c r="A287" s="109">
        <f t="shared" si="24"/>
        <v>286</v>
      </c>
      <c r="B287" s="109" t="str">
        <f t="shared" si="20"/>
        <v>FAIRD</v>
      </c>
      <c r="C287" s="109" t="str">
        <f>SUBSTITUTE(+Monitoring!C287,"-","")</f>
        <v>FAIRD1</v>
      </c>
      <c r="D287" s="109" t="str">
        <f t="shared" si="21"/>
        <v>Site1</v>
      </c>
      <c r="E287" s="110" t="str">
        <f t="shared" si="22"/>
        <v>Maize</v>
      </c>
      <c r="F287" s="111" t="str">
        <f t="shared" si="23"/>
        <v>FAIRDxMaize</v>
      </c>
      <c r="G287" s="112">
        <f>+Monitoring!K287</f>
        <v>45171.637384259302</v>
      </c>
      <c r="H287" s="112">
        <f>+Monitoring!L287</f>
        <v>45171.637696759302</v>
      </c>
      <c r="I287" s="113">
        <f>+Monitoring!M287</f>
        <v>3.125000002910383E-4</v>
      </c>
      <c r="J287" s="114" t="str">
        <f>+Monitoring!T287</f>
        <v>fly</v>
      </c>
      <c r="K287" s="109" t="str">
        <f>+Monitoring!Y287</f>
        <v>Insecta</v>
      </c>
      <c r="L287" s="109" t="str">
        <f>+Monitoring!Z287</f>
        <v>Diptera</v>
      </c>
      <c r="M287" s="109" t="str">
        <f>+Monitoring!AA287</f>
        <v>Brachycera</v>
      </c>
      <c r="N287" s="109" t="str">
        <f>+Monitoring!AB287</f>
        <v>Muscomorpha</v>
      </c>
      <c r="O287" s="109" t="str">
        <f>+Monitoring!AC287</f>
        <v>Muscoidea</v>
      </c>
      <c r="P287" s="109" t="str">
        <f>+Monitoring!AD287</f>
        <v>Fanniidae</v>
      </c>
      <c r="Q287" s="109">
        <f>+Monitoring!AE287</f>
        <v>0</v>
      </c>
      <c r="R287" s="109" t="str">
        <f>+Monitoring!AF287</f>
        <v>Fannia</v>
      </c>
      <c r="S287" s="109" t="str">
        <f>+Monitoring!AG287</f>
        <v>#N/C</v>
      </c>
    </row>
    <row r="288" spans="1:19" x14ac:dyDescent="0.25">
      <c r="A288" s="109">
        <f t="shared" si="24"/>
        <v>287</v>
      </c>
      <c r="B288" s="109" t="str">
        <f t="shared" si="20"/>
        <v>FAIRD</v>
      </c>
      <c r="C288" s="109" t="str">
        <f>SUBSTITUTE(+Monitoring!C288,"-","")</f>
        <v>FAIRD1</v>
      </c>
      <c r="D288" s="109" t="str">
        <f t="shared" si="21"/>
        <v>Site1</v>
      </c>
      <c r="E288" s="110" t="str">
        <f t="shared" si="22"/>
        <v>Maize</v>
      </c>
      <c r="F288" s="111" t="str">
        <f t="shared" si="23"/>
        <v>FAIRDxMaize</v>
      </c>
      <c r="G288" s="112">
        <f>+Monitoring!K288</f>
        <v>45171.646921296298</v>
      </c>
      <c r="H288" s="112">
        <f>+Monitoring!L288</f>
        <v>45171.646979166697</v>
      </c>
      <c r="I288" s="113">
        <f>+Monitoring!M288</f>
        <v>5.7870398450177163E-5</v>
      </c>
      <c r="J288" s="114" t="str">
        <f>+Monitoring!T288</f>
        <v>wasp</v>
      </c>
      <c r="K288" s="109" t="str">
        <f>+Monitoring!Y288</f>
        <v>Insecta</v>
      </c>
      <c r="L288" s="109" t="str">
        <f>+Monitoring!Z288</f>
        <v>Hymenoptera</v>
      </c>
      <c r="M288" s="109" t="str">
        <f>+Monitoring!AA288</f>
        <v>Apocrita</v>
      </c>
      <c r="N288" s="109" t="str">
        <f>+Monitoring!AB288</f>
        <v>Aculeata</v>
      </c>
      <c r="O288" s="109" t="str">
        <f>+Monitoring!AC288</f>
        <v>Vespoidea</v>
      </c>
      <c r="P288" s="109" t="str">
        <f>+Monitoring!AD288</f>
        <v>Vespidae</v>
      </c>
      <c r="Q288" s="109" t="str">
        <f>+Monitoring!AE288</f>
        <v>Vespinae</v>
      </c>
      <c r="R288" s="109" t="str">
        <f>+Monitoring!AF288</f>
        <v>Vespula</v>
      </c>
      <c r="S288" s="109" t="str">
        <f>+Monitoring!AG288</f>
        <v>#N/C</v>
      </c>
    </row>
    <row r="289" spans="1:19" x14ac:dyDescent="0.25">
      <c r="A289" s="109">
        <f t="shared" si="24"/>
        <v>288</v>
      </c>
      <c r="B289" s="109" t="str">
        <f t="shared" si="20"/>
        <v>FAIRD</v>
      </c>
      <c r="C289" s="109" t="str">
        <f>SUBSTITUTE(+Monitoring!C289,"-","")</f>
        <v>FAIRD1</v>
      </c>
      <c r="D289" s="109" t="str">
        <f t="shared" si="21"/>
        <v>Site1</v>
      </c>
      <c r="E289" s="110" t="str">
        <f t="shared" si="22"/>
        <v>Maize</v>
      </c>
      <c r="F289" s="111" t="str">
        <f t="shared" si="23"/>
        <v>FAIRDxMaize</v>
      </c>
      <c r="G289" s="112">
        <f>+Monitoring!K289</f>
        <v>45171.664166666698</v>
      </c>
      <c r="H289" s="112">
        <f>+Monitoring!L289</f>
        <v>45171.664386574099</v>
      </c>
      <c r="I289" s="113">
        <f>+Monitoring!M289</f>
        <v>2.1990740060573444E-4</v>
      </c>
      <c r="J289" s="114" t="str">
        <f>+Monitoring!T289</f>
        <v>fly</v>
      </c>
      <c r="K289" s="109" t="str">
        <f>+Monitoring!Y289</f>
        <v>Insecta</v>
      </c>
      <c r="L289" s="109" t="str">
        <f>+Monitoring!Z289</f>
        <v>Diptera</v>
      </c>
      <c r="M289" s="109" t="str">
        <f>+Monitoring!AA289</f>
        <v>Brachycera</v>
      </c>
      <c r="N289" s="109" t="str">
        <f>+Monitoring!AB289</f>
        <v>#N/C</v>
      </c>
      <c r="O289" s="109" t="str">
        <f>+Monitoring!AC289</f>
        <v>#N/C</v>
      </c>
      <c r="P289" s="109" t="str">
        <f>+Monitoring!AD289</f>
        <v>#N/C</v>
      </c>
      <c r="Q289" s="109" t="str">
        <f>+Monitoring!AE289</f>
        <v>#N/C</v>
      </c>
      <c r="R289" s="109" t="str">
        <f>+Monitoring!AF289</f>
        <v>#N/C</v>
      </c>
      <c r="S289" s="109" t="str">
        <f>+Monitoring!AG289</f>
        <v>#N/C</v>
      </c>
    </row>
    <row r="290" spans="1:19" x14ac:dyDescent="0.25">
      <c r="A290" s="109">
        <f t="shared" si="24"/>
        <v>289</v>
      </c>
      <c r="B290" s="109" t="str">
        <f t="shared" si="20"/>
        <v>FAIRD</v>
      </c>
      <c r="C290" s="109" t="str">
        <f>SUBSTITUTE(+Monitoring!C290,"-","")</f>
        <v>FAIRD1</v>
      </c>
      <c r="D290" s="109" t="str">
        <f t="shared" si="21"/>
        <v>Site1</v>
      </c>
      <c r="E290" s="110" t="str">
        <f t="shared" si="22"/>
        <v>Maize</v>
      </c>
      <c r="F290" s="111" t="str">
        <f t="shared" si="23"/>
        <v>FAIRDxMaize</v>
      </c>
      <c r="G290" s="112">
        <f>+Monitoring!K290</f>
        <v>45171.739675925899</v>
      </c>
      <c r="H290" s="112">
        <f>+Monitoring!L290</f>
        <v>45171.739710648202</v>
      </c>
      <c r="I290" s="113">
        <f>+Monitoring!M290</f>
        <v>3.4722303098533303E-5</v>
      </c>
      <c r="J290" s="114" t="str">
        <f>+Monitoring!T290</f>
        <v>fly</v>
      </c>
      <c r="K290" s="109" t="str">
        <f>+Monitoring!Y290</f>
        <v>Insecta</v>
      </c>
      <c r="L290" s="109" t="str">
        <f>+Monitoring!Z290</f>
        <v>Diptera</v>
      </c>
      <c r="M290" s="109" t="str">
        <f>+Monitoring!AA290</f>
        <v>Brachycera</v>
      </c>
      <c r="N290" s="109" t="str">
        <f>+Monitoring!AB290</f>
        <v>#N/C</v>
      </c>
      <c r="O290" s="109" t="str">
        <f>+Monitoring!AC290</f>
        <v>#N/C</v>
      </c>
      <c r="P290" s="109" t="str">
        <f>+Monitoring!AD290</f>
        <v>#N/C</v>
      </c>
      <c r="Q290" s="109" t="str">
        <f>+Monitoring!AE290</f>
        <v>#N/C</v>
      </c>
      <c r="R290" s="109" t="str">
        <f>+Monitoring!AF290</f>
        <v>#N/C</v>
      </c>
      <c r="S290" s="109" t="str">
        <f>+Monitoring!AG290</f>
        <v>#N/C</v>
      </c>
    </row>
    <row r="291" spans="1:19" x14ac:dyDescent="0.25">
      <c r="A291" s="109">
        <f t="shared" si="24"/>
        <v>290</v>
      </c>
      <c r="B291" s="109" t="str">
        <f t="shared" si="20"/>
        <v>FAIRD</v>
      </c>
      <c r="C291" s="109" t="str">
        <f>SUBSTITUTE(+Monitoring!C291,"-","")</f>
        <v>FAIRD1</v>
      </c>
      <c r="D291" s="109" t="str">
        <f t="shared" si="21"/>
        <v>Site1</v>
      </c>
      <c r="E291" s="110" t="str">
        <f t="shared" si="22"/>
        <v>Maize</v>
      </c>
      <c r="F291" s="111" t="str">
        <f t="shared" si="23"/>
        <v>FAIRDxMaize</v>
      </c>
      <c r="G291" s="112">
        <f>+Monitoring!K291</f>
        <v>45171.744016203702</v>
      </c>
      <c r="H291" s="112">
        <f>+Monitoring!L291</f>
        <v>45171.744062500002</v>
      </c>
      <c r="I291" s="113">
        <f>+Monitoring!M291</f>
        <v>4.6296299842651933E-5</v>
      </c>
      <c r="J291" s="114" t="str">
        <f>+Monitoring!T291</f>
        <v>fly</v>
      </c>
      <c r="K291" s="109" t="str">
        <f>+Monitoring!Y291</f>
        <v>Insecta</v>
      </c>
      <c r="L291" s="109" t="str">
        <f>+Monitoring!Z291</f>
        <v>Diptera</v>
      </c>
      <c r="M291" s="109" t="str">
        <f>+Monitoring!AA291</f>
        <v>Brachycera</v>
      </c>
      <c r="N291" s="109" t="str">
        <f>+Monitoring!AB291</f>
        <v>Muscomorpha</v>
      </c>
      <c r="O291" s="109" t="str">
        <f>+Monitoring!AC291</f>
        <v>Muscoidea</v>
      </c>
      <c r="P291" s="109" t="str">
        <f>+Monitoring!AD291</f>
        <v>#N/C</v>
      </c>
      <c r="Q291" s="109" t="str">
        <f>+Monitoring!AE291</f>
        <v>#N/C</v>
      </c>
      <c r="R291" s="109" t="str">
        <f>+Monitoring!AF291</f>
        <v>#N/C</v>
      </c>
      <c r="S291" s="109" t="str">
        <f>+Monitoring!AG291</f>
        <v>#N/C</v>
      </c>
    </row>
    <row r="292" spans="1:19" x14ac:dyDescent="0.25">
      <c r="A292" s="109">
        <f t="shared" si="24"/>
        <v>291</v>
      </c>
      <c r="B292" s="109" t="str">
        <f t="shared" si="20"/>
        <v>FAIRD</v>
      </c>
      <c r="C292" s="109" t="str">
        <f>SUBSTITUTE(+Monitoring!C292,"-","")</f>
        <v>FAIRD1</v>
      </c>
      <c r="D292" s="109" t="str">
        <f t="shared" si="21"/>
        <v>Site1</v>
      </c>
      <c r="E292" s="110" t="str">
        <f t="shared" si="22"/>
        <v>Maize</v>
      </c>
      <c r="F292" s="111" t="str">
        <f t="shared" si="23"/>
        <v>FAIRDxMaize</v>
      </c>
      <c r="G292" s="112">
        <f>+Monitoring!K292</f>
        <v>45171.757916666698</v>
      </c>
      <c r="H292" s="112">
        <f>+Monitoring!L292</f>
        <v>45171.7581712963</v>
      </c>
      <c r="I292" s="113">
        <f>+Monitoring!M292</f>
        <v>2.5462960184086114E-4</v>
      </c>
      <c r="J292" s="114" t="str">
        <f>+Monitoring!T292</f>
        <v>fly</v>
      </c>
      <c r="K292" s="109" t="str">
        <f>+Monitoring!Y292</f>
        <v>Insecta</v>
      </c>
      <c r="L292" s="109" t="str">
        <f>+Monitoring!Z292</f>
        <v>Diptera</v>
      </c>
      <c r="M292" s="109" t="str">
        <f>+Monitoring!AA292</f>
        <v>Brachycera</v>
      </c>
      <c r="N292" s="109" t="str">
        <f>+Monitoring!AB292</f>
        <v>Muscomorpha</v>
      </c>
      <c r="O292" s="109" t="str">
        <f>+Monitoring!AC292</f>
        <v>Muscoidea</v>
      </c>
      <c r="P292" s="109" t="str">
        <f>+Monitoring!AD292</f>
        <v>#N/C</v>
      </c>
      <c r="Q292" s="109" t="str">
        <f>+Monitoring!AE292</f>
        <v>#N/C</v>
      </c>
      <c r="R292" s="109" t="str">
        <f>+Monitoring!AF292</f>
        <v>#N/C</v>
      </c>
      <c r="S292" s="109" t="str">
        <f>+Monitoring!AG292</f>
        <v>#N/C</v>
      </c>
    </row>
    <row r="293" spans="1:19" x14ac:dyDescent="0.25">
      <c r="A293" s="109">
        <f t="shared" si="24"/>
        <v>292</v>
      </c>
      <c r="B293" s="109" t="str">
        <f t="shared" si="20"/>
        <v>FAIRD</v>
      </c>
      <c r="C293" s="109" t="str">
        <f>SUBSTITUTE(+Monitoring!C293,"-","")</f>
        <v>FAIRD1</v>
      </c>
      <c r="D293" s="109" t="str">
        <f t="shared" si="21"/>
        <v>Site1</v>
      </c>
      <c r="E293" s="110" t="str">
        <f t="shared" si="22"/>
        <v>Maize</v>
      </c>
      <c r="F293" s="111" t="str">
        <f t="shared" si="23"/>
        <v>FAIRDxMaize</v>
      </c>
      <c r="G293" s="112">
        <f>+Monitoring!K293</f>
        <v>45172.354976851901</v>
      </c>
      <c r="H293" s="112">
        <f>+Monitoring!L293</f>
        <v>45172.355636574102</v>
      </c>
      <c r="I293" s="113">
        <f>+Monitoring!M293</f>
        <v>6.5972220181720331E-4</v>
      </c>
      <c r="J293" s="114" t="str">
        <f>+Monitoring!T293</f>
        <v>fly</v>
      </c>
      <c r="K293" s="109" t="str">
        <f>+Monitoring!Y293</f>
        <v>Insecta</v>
      </c>
      <c r="L293" s="109" t="str">
        <f>+Monitoring!Z293</f>
        <v>Diptera</v>
      </c>
      <c r="M293" s="109" t="str">
        <f>+Monitoring!AA293</f>
        <v>Brachycera</v>
      </c>
      <c r="N293" s="109" t="str">
        <f>+Monitoring!AB293</f>
        <v>#N/C</v>
      </c>
      <c r="O293" s="109" t="str">
        <f>+Monitoring!AC293</f>
        <v>#N/C</v>
      </c>
      <c r="P293" s="109" t="str">
        <f>+Monitoring!AD293</f>
        <v>#N/C</v>
      </c>
      <c r="Q293" s="109" t="str">
        <f>+Monitoring!AE293</f>
        <v>#N/C</v>
      </c>
      <c r="R293" s="109" t="str">
        <f>+Monitoring!AF293</f>
        <v>#N/C</v>
      </c>
      <c r="S293" s="109" t="str">
        <f>+Monitoring!AG293</f>
        <v>#N/C</v>
      </c>
    </row>
    <row r="294" spans="1:19" x14ac:dyDescent="0.25">
      <c r="A294" s="109">
        <f t="shared" si="24"/>
        <v>293</v>
      </c>
      <c r="B294" s="109" t="str">
        <f t="shared" si="20"/>
        <v>FAIRD</v>
      </c>
      <c r="C294" s="109" t="str">
        <f>SUBSTITUTE(+Monitoring!C294,"-","")</f>
        <v>FAIRD1</v>
      </c>
      <c r="D294" s="109" t="str">
        <f t="shared" si="21"/>
        <v>Site1</v>
      </c>
      <c r="E294" s="110" t="str">
        <f t="shared" si="22"/>
        <v>Maize</v>
      </c>
      <c r="F294" s="111" t="str">
        <f t="shared" si="23"/>
        <v>FAIRDxMaize</v>
      </c>
      <c r="G294" s="112">
        <f>+Monitoring!K294</f>
        <v>45172.424687500003</v>
      </c>
      <c r="H294" s="112">
        <f>+Monitoring!L294</f>
        <v>45172.424884259301</v>
      </c>
      <c r="I294" s="113">
        <f>+Monitoring!M294</f>
        <v>1.9675929797813296E-4</v>
      </c>
      <c r="J294" s="114" t="str">
        <f>+Monitoring!T294</f>
        <v>fly</v>
      </c>
      <c r="K294" s="109" t="str">
        <f>+Monitoring!Y294</f>
        <v>Insecta</v>
      </c>
      <c r="L294" s="109" t="str">
        <f>+Monitoring!Z294</f>
        <v>Diptera</v>
      </c>
      <c r="M294" s="109" t="str">
        <f>+Monitoring!AA294</f>
        <v>Brachycera</v>
      </c>
      <c r="N294" s="109" t="str">
        <f>+Monitoring!AB294</f>
        <v>Muscomorpha</v>
      </c>
      <c r="O294" s="109" t="str">
        <f>+Monitoring!AC294</f>
        <v>Muscoidea</v>
      </c>
      <c r="P294" s="109" t="str">
        <f>+Monitoring!AD294</f>
        <v>Fanniidae</v>
      </c>
      <c r="Q294" s="109">
        <f>+Monitoring!AE294</f>
        <v>0</v>
      </c>
      <c r="R294" s="109" t="str">
        <f>+Monitoring!AF294</f>
        <v>Fannia</v>
      </c>
      <c r="S294" s="109" t="str">
        <f>+Monitoring!AG294</f>
        <v>#N/C</v>
      </c>
    </row>
    <row r="295" spans="1:19" x14ac:dyDescent="0.25">
      <c r="A295" s="109">
        <f t="shared" si="24"/>
        <v>294</v>
      </c>
      <c r="B295" s="109" t="str">
        <f t="shared" si="20"/>
        <v>FAIRD</v>
      </c>
      <c r="C295" s="109" t="str">
        <f>SUBSTITUTE(+Monitoring!C295,"-","")</f>
        <v>FAIRD1</v>
      </c>
      <c r="D295" s="109" t="str">
        <f t="shared" si="21"/>
        <v>Site1</v>
      </c>
      <c r="E295" s="110" t="str">
        <f t="shared" si="22"/>
        <v>Maize</v>
      </c>
      <c r="F295" s="111" t="str">
        <f t="shared" si="23"/>
        <v>FAIRDxMaize</v>
      </c>
      <c r="G295" s="112">
        <f>+Monitoring!K295</f>
        <v>45172.448483796303</v>
      </c>
      <c r="H295" s="112">
        <f>+Monitoring!L295</f>
        <v>45172.448530092603</v>
      </c>
      <c r="I295" s="113">
        <f>+Monitoring!M295</f>
        <v>4.6296299842651933E-5</v>
      </c>
      <c r="J295" s="114" t="str">
        <f>+Monitoring!T295</f>
        <v>flesh_fly</v>
      </c>
      <c r="K295" s="109" t="str">
        <f>+Monitoring!Y295</f>
        <v>Insecta</v>
      </c>
      <c r="L295" s="109" t="str">
        <f>+Monitoring!Z295</f>
        <v>Diptera</v>
      </c>
      <c r="M295" s="109" t="str">
        <f>+Monitoring!AA295</f>
        <v>Brachycera</v>
      </c>
      <c r="N295" s="109" t="str">
        <f>+Monitoring!AB295</f>
        <v>Muscomorpha</v>
      </c>
      <c r="O295" s="109" t="str">
        <f>+Monitoring!AC295</f>
        <v>Oestroidea</v>
      </c>
      <c r="P295" s="109" t="str">
        <f>+Monitoring!AD295</f>
        <v>Sarcophagidae</v>
      </c>
      <c r="Q295" s="109" t="str">
        <f>+Monitoring!AE295</f>
        <v>Sarcophaginae</v>
      </c>
      <c r="R295" s="109" t="str">
        <f>+Monitoring!AF295</f>
        <v>Sarcophaga</v>
      </c>
      <c r="S295" s="109" t="str">
        <f>+Monitoring!AG295</f>
        <v>#N/C</v>
      </c>
    </row>
    <row r="296" spans="1:19" x14ac:dyDescent="0.25">
      <c r="A296" s="109">
        <f t="shared" si="24"/>
        <v>295</v>
      </c>
      <c r="B296" s="109" t="str">
        <f t="shared" si="20"/>
        <v>FAIRD</v>
      </c>
      <c r="C296" s="109" t="str">
        <f>SUBSTITUTE(+Monitoring!C296,"-","")</f>
        <v>FAIRD1</v>
      </c>
      <c r="D296" s="109" t="str">
        <f t="shared" si="21"/>
        <v>Site1</v>
      </c>
      <c r="E296" s="110" t="str">
        <f t="shared" si="22"/>
        <v>Maize</v>
      </c>
      <c r="F296" s="111" t="str">
        <f t="shared" si="23"/>
        <v>FAIRDxMaize</v>
      </c>
      <c r="G296" s="112">
        <f>+Monitoring!K296</f>
        <v>45172.700891203698</v>
      </c>
      <c r="H296" s="112">
        <f>+Monitoring!L296</f>
        <v>45172.700960648202</v>
      </c>
      <c r="I296" s="113">
        <f>+Monitoring!M296</f>
        <v>6.9444504333660007E-5</v>
      </c>
      <c r="J296" s="114" t="str">
        <f>+Monitoring!T296</f>
        <v>fly</v>
      </c>
      <c r="K296" s="109" t="str">
        <f>+Monitoring!Y296</f>
        <v>Insecta</v>
      </c>
      <c r="L296" s="109" t="str">
        <f>+Monitoring!Z296</f>
        <v>Diptera</v>
      </c>
      <c r="M296" s="109" t="str">
        <f>+Monitoring!AA296</f>
        <v>Brachycera</v>
      </c>
      <c r="N296" s="109" t="str">
        <f>+Monitoring!AB296</f>
        <v>Muscomorpha</v>
      </c>
      <c r="O296" s="109" t="str">
        <f>+Monitoring!AC296</f>
        <v>Muscoidea</v>
      </c>
      <c r="P296" s="109" t="str">
        <f>+Monitoring!AD296</f>
        <v>#N/C</v>
      </c>
      <c r="Q296" s="109" t="str">
        <f>+Monitoring!AE296</f>
        <v>#N/C</v>
      </c>
      <c r="R296" s="109" t="str">
        <f>+Monitoring!AF296</f>
        <v>#N/C</v>
      </c>
      <c r="S296" s="109" t="str">
        <f>+Monitoring!AG296</f>
        <v>#N/C</v>
      </c>
    </row>
    <row r="297" spans="1:19" x14ac:dyDescent="0.25">
      <c r="A297" s="109">
        <f t="shared" si="24"/>
        <v>296</v>
      </c>
      <c r="B297" s="109" t="str">
        <f t="shared" si="20"/>
        <v>FAIRD</v>
      </c>
      <c r="C297" s="109" t="str">
        <f>SUBSTITUTE(+Monitoring!C297,"-","")</f>
        <v>FAIRD1</v>
      </c>
      <c r="D297" s="109" t="str">
        <f t="shared" si="21"/>
        <v>Site1</v>
      </c>
      <c r="E297" s="110" t="str">
        <f t="shared" si="22"/>
        <v>Maize</v>
      </c>
      <c r="F297" s="111" t="str">
        <f t="shared" si="23"/>
        <v>FAIRDxMaize</v>
      </c>
      <c r="G297" s="112">
        <f>+Monitoring!K297</f>
        <v>45173.544293981497</v>
      </c>
      <c r="H297" s="112">
        <f>+Monitoring!L297</f>
        <v>45173.544374999998</v>
      </c>
      <c r="I297" s="113">
        <f>+Monitoring!M297</f>
        <v>8.1018501077778637E-5</v>
      </c>
      <c r="J297" s="114" t="str">
        <f>+Monitoring!T297</f>
        <v>fly</v>
      </c>
      <c r="K297" s="109" t="str">
        <f>+Monitoring!Y297</f>
        <v>Insecta</v>
      </c>
      <c r="L297" s="109" t="str">
        <f>+Monitoring!Z297</f>
        <v>Diptera</v>
      </c>
      <c r="M297" s="109" t="str">
        <f>+Monitoring!AA297</f>
        <v>Brachycera</v>
      </c>
      <c r="N297" s="109" t="str">
        <f>+Monitoring!AB297</f>
        <v>Muscomorpha</v>
      </c>
      <c r="O297" s="109" t="str">
        <f>+Monitoring!AC297</f>
        <v>Muscoidea</v>
      </c>
      <c r="P297" s="109" t="str">
        <f>+Monitoring!AD297</f>
        <v>Fanniidae</v>
      </c>
      <c r="Q297" s="109">
        <f>+Monitoring!AE297</f>
        <v>0</v>
      </c>
      <c r="R297" s="109" t="str">
        <f>+Monitoring!AF297</f>
        <v>Fannia</v>
      </c>
      <c r="S297" s="109" t="str">
        <f>+Monitoring!AG297</f>
        <v>#N/C</v>
      </c>
    </row>
    <row r="298" spans="1:19" x14ac:dyDescent="0.25">
      <c r="A298" s="109">
        <f t="shared" si="24"/>
        <v>297</v>
      </c>
      <c r="B298" s="109" t="str">
        <f t="shared" si="20"/>
        <v>FAIRD</v>
      </c>
      <c r="C298" s="109" t="str">
        <f>SUBSTITUTE(+Monitoring!C298,"-","")</f>
        <v>FAIRD1</v>
      </c>
      <c r="D298" s="109" t="str">
        <f t="shared" si="21"/>
        <v>Site1</v>
      </c>
      <c r="E298" s="110" t="str">
        <f t="shared" si="22"/>
        <v>Maize</v>
      </c>
      <c r="F298" s="111" t="str">
        <f t="shared" si="23"/>
        <v>FAIRDxMaize</v>
      </c>
      <c r="G298" s="112">
        <f>+Monitoring!K298</f>
        <v>45173.577650462998</v>
      </c>
      <c r="H298" s="112">
        <f>+Monitoring!L298</f>
        <v>45173.577708333301</v>
      </c>
      <c r="I298" s="113">
        <f>+Monitoring!M298</f>
        <v>5.7870303862728179E-5</v>
      </c>
      <c r="J298" s="114" t="str">
        <f>+Monitoring!T298</f>
        <v>fly</v>
      </c>
      <c r="K298" s="109" t="str">
        <f>+Monitoring!Y298</f>
        <v>Insecta</v>
      </c>
      <c r="L298" s="109" t="str">
        <f>+Monitoring!Z298</f>
        <v>Diptera</v>
      </c>
      <c r="M298" s="109" t="str">
        <f>+Monitoring!AA298</f>
        <v>Brachycera</v>
      </c>
      <c r="N298" s="109" t="str">
        <f>+Monitoring!AB298</f>
        <v>#N/C</v>
      </c>
      <c r="O298" s="109" t="str">
        <f>+Monitoring!AC298</f>
        <v>#N/C</v>
      </c>
      <c r="P298" s="109" t="str">
        <f>+Monitoring!AD298</f>
        <v>#N/C</v>
      </c>
      <c r="Q298" s="109" t="str">
        <f>+Monitoring!AE298</f>
        <v>#N/C</v>
      </c>
      <c r="R298" s="109" t="str">
        <f>+Monitoring!AF298</f>
        <v>#N/C</v>
      </c>
      <c r="S298" s="109" t="str">
        <f>+Monitoring!AG298</f>
        <v>#N/C</v>
      </c>
    </row>
    <row r="299" spans="1:19" x14ac:dyDescent="0.25">
      <c r="A299" s="109">
        <f t="shared" si="24"/>
        <v>298</v>
      </c>
      <c r="B299" s="109" t="str">
        <f t="shared" si="20"/>
        <v>FAIRD</v>
      </c>
      <c r="C299" s="109" t="str">
        <f>SUBSTITUTE(+Monitoring!C299,"-","")</f>
        <v>FAIRD1</v>
      </c>
      <c r="D299" s="109" t="str">
        <f t="shared" si="21"/>
        <v>Site1</v>
      </c>
      <c r="E299" s="110" t="str">
        <f t="shared" si="22"/>
        <v>Maize</v>
      </c>
      <c r="F299" s="111" t="str">
        <f t="shared" si="23"/>
        <v>FAIRDxMaize</v>
      </c>
      <c r="G299" s="112">
        <f>+Monitoring!K299</f>
        <v>45173.647592592599</v>
      </c>
      <c r="H299" s="112">
        <f>+Monitoring!L299</f>
        <v>45173.647662037001</v>
      </c>
      <c r="I299" s="113">
        <f>+Monitoring!M299</f>
        <v>6.9444402470253408E-5</v>
      </c>
      <c r="J299" s="114" t="str">
        <f>+Monitoring!T299</f>
        <v>fly</v>
      </c>
      <c r="K299" s="109" t="str">
        <f>+Monitoring!Y299</f>
        <v>Insecta</v>
      </c>
      <c r="L299" s="109" t="str">
        <f>+Monitoring!Z299</f>
        <v>Diptera</v>
      </c>
      <c r="M299" s="109" t="str">
        <f>+Monitoring!AA299</f>
        <v>Brachycera</v>
      </c>
      <c r="N299" s="109" t="str">
        <f>+Monitoring!AB299</f>
        <v>Muscomorpha</v>
      </c>
      <c r="O299" s="109" t="str">
        <f>+Monitoring!AC299</f>
        <v>Muscoidea</v>
      </c>
      <c r="P299" s="109" t="str">
        <f>+Monitoring!AD299</f>
        <v>Fanniidae</v>
      </c>
      <c r="Q299" s="109">
        <f>+Monitoring!AE299</f>
        <v>0</v>
      </c>
      <c r="R299" s="109" t="str">
        <f>+Monitoring!AF299</f>
        <v>Fannia</v>
      </c>
      <c r="S299" s="109" t="str">
        <f>+Monitoring!AG299</f>
        <v>#N/C</v>
      </c>
    </row>
    <row r="300" spans="1:19" x14ac:dyDescent="0.25">
      <c r="A300" s="109">
        <f t="shared" si="24"/>
        <v>299</v>
      </c>
      <c r="B300" s="109" t="str">
        <f t="shared" si="20"/>
        <v>FAIRD</v>
      </c>
      <c r="C300" s="109" t="str">
        <f>SUBSTITUTE(+Monitoring!C300,"-","")</f>
        <v>FAIRD1</v>
      </c>
      <c r="D300" s="109" t="str">
        <f t="shared" si="21"/>
        <v>Site1</v>
      </c>
      <c r="E300" s="110" t="str">
        <f t="shared" si="22"/>
        <v>Maize</v>
      </c>
      <c r="F300" s="111" t="str">
        <f t="shared" si="23"/>
        <v>FAIRDxMaize</v>
      </c>
      <c r="G300" s="112">
        <f>+Monitoring!K300</f>
        <v>45173.745543981502</v>
      </c>
      <c r="H300" s="112">
        <f>+Monitoring!L300</f>
        <v>45173.746284722198</v>
      </c>
      <c r="I300" s="113">
        <f>+Monitoring!M300</f>
        <v>7.4074069561902434E-4</v>
      </c>
      <c r="J300" s="114" t="str">
        <f>+Monitoring!T300</f>
        <v>fly</v>
      </c>
      <c r="K300" s="109" t="str">
        <f>+Monitoring!Y300</f>
        <v>Insecta</v>
      </c>
      <c r="L300" s="109" t="str">
        <f>+Monitoring!Z300</f>
        <v>Diptera</v>
      </c>
      <c r="M300" s="109" t="str">
        <f>+Monitoring!AA300</f>
        <v>Brachycera</v>
      </c>
      <c r="N300" s="109" t="str">
        <f>+Monitoring!AB300</f>
        <v>Muscomorpha</v>
      </c>
      <c r="O300" s="109" t="str">
        <f>+Monitoring!AC300</f>
        <v>Muscoidea</v>
      </c>
      <c r="P300" s="109" t="str">
        <f>+Monitoring!AD300</f>
        <v>#N/C</v>
      </c>
      <c r="Q300" s="109" t="str">
        <f>+Monitoring!AE300</f>
        <v>#N/C</v>
      </c>
      <c r="R300" s="109" t="str">
        <f>+Monitoring!AF300</f>
        <v>#N/C</v>
      </c>
      <c r="S300" s="109" t="str">
        <f>+Monitoring!AG300</f>
        <v>#N/C</v>
      </c>
    </row>
    <row r="301" spans="1:19" x14ac:dyDescent="0.25">
      <c r="A301" s="109">
        <f t="shared" si="24"/>
        <v>300</v>
      </c>
      <c r="B301" s="109" t="str">
        <f t="shared" si="20"/>
        <v>FAIRD</v>
      </c>
      <c r="C301" s="109" t="str">
        <f>SUBSTITUTE(+Monitoring!C301,"-","")</f>
        <v>FAIRD1</v>
      </c>
      <c r="D301" s="109" t="str">
        <f t="shared" si="21"/>
        <v>Site1</v>
      </c>
      <c r="E301" s="110" t="str">
        <f t="shared" si="22"/>
        <v>Maize</v>
      </c>
      <c r="F301" s="111" t="str">
        <f t="shared" si="23"/>
        <v>FAIRDxMaize</v>
      </c>
      <c r="G301" s="112">
        <f>+Monitoring!K301</f>
        <v>45181.409502314797</v>
      </c>
      <c r="H301" s="112">
        <f>+Monitoring!L301</f>
        <v>45181.410289351901</v>
      </c>
      <c r="I301" s="113">
        <f>+Monitoring!M301</f>
        <v>7.8703710460104048E-4</v>
      </c>
      <c r="J301" s="114" t="str">
        <f>+Monitoring!T301</f>
        <v>fly</v>
      </c>
      <c r="K301" s="109" t="str">
        <f>+Monitoring!Y301</f>
        <v>Insecta</v>
      </c>
      <c r="L301" s="109" t="str">
        <f>+Monitoring!Z301</f>
        <v>Diptera</v>
      </c>
      <c r="M301" s="109" t="str">
        <f>+Monitoring!AA301</f>
        <v>Brachycera</v>
      </c>
      <c r="N301" s="109" t="str">
        <f>+Monitoring!AB301</f>
        <v>Muscomorpha</v>
      </c>
      <c r="O301" s="109" t="str">
        <f>+Monitoring!AC301</f>
        <v>Muscoidea</v>
      </c>
      <c r="P301" s="109" t="str">
        <f>+Monitoring!AD301</f>
        <v>#N/C</v>
      </c>
      <c r="Q301" s="109" t="str">
        <f>+Monitoring!AE301</f>
        <v>#N/C</v>
      </c>
      <c r="R301" s="109" t="str">
        <f>+Monitoring!AF301</f>
        <v>#N/C</v>
      </c>
      <c r="S301" s="109" t="str">
        <f>+Monitoring!AG301</f>
        <v>#N/C</v>
      </c>
    </row>
    <row r="302" spans="1:19" x14ac:dyDescent="0.25">
      <c r="A302" s="109">
        <f t="shared" si="24"/>
        <v>301</v>
      </c>
      <c r="B302" s="109" t="str">
        <f t="shared" si="20"/>
        <v>FAIRD</v>
      </c>
      <c r="C302" s="109" t="str">
        <f>SUBSTITUTE(+Monitoring!C302,"-","")</f>
        <v>FAIRD1</v>
      </c>
      <c r="D302" s="109" t="str">
        <f t="shared" si="21"/>
        <v>Site1</v>
      </c>
      <c r="E302" s="110" t="str">
        <f t="shared" si="22"/>
        <v>Maize</v>
      </c>
      <c r="F302" s="111" t="str">
        <f t="shared" si="23"/>
        <v>FAIRDxMaize</v>
      </c>
      <c r="G302" s="112">
        <f>+Monitoring!K302</f>
        <v>45181.582650463002</v>
      </c>
      <c r="H302" s="112">
        <f>+Monitoring!L302</f>
        <v>45181.584594907399</v>
      </c>
      <c r="I302" s="113">
        <f>+Monitoring!M302</f>
        <v>1.9444443969405256E-3</v>
      </c>
      <c r="J302" s="114" t="str">
        <f>+Monitoring!T302</f>
        <v>ladybug</v>
      </c>
      <c r="K302" s="109" t="str">
        <f>+Monitoring!Y302</f>
        <v>Insecta</v>
      </c>
      <c r="L302" s="109" t="str">
        <f>+Monitoring!Z302</f>
        <v>Coleoptera</v>
      </c>
      <c r="M302" s="109" t="str">
        <f>+Monitoring!AA302</f>
        <v>Polyphaga</v>
      </c>
      <c r="N302" s="109" t="str">
        <f>+Monitoring!AB302</f>
        <v>Cucujiformia</v>
      </c>
      <c r="O302" s="109" t="str">
        <f>+Monitoring!AC302</f>
        <v>Coccinelloidea</v>
      </c>
      <c r="P302" s="109" t="str">
        <f>+Monitoring!AD302</f>
        <v>Coccinellidae</v>
      </c>
      <c r="Q302" s="109" t="str">
        <f>+Monitoring!AE302</f>
        <v>Coccinellinae</v>
      </c>
      <c r="R302" s="109" t="str">
        <f>+Monitoring!AF302</f>
        <v>Harmonia</v>
      </c>
      <c r="S302" s="109" t="str">
        <f>+Monitoring!AG302</f>
        <v>#N/C</v>
      </c>
    </row>
    <row r="303" spans="1:19" x14ac:dyDescent="0.25">
      <c r="A303" s="109">
        <f t="shared" si="24"/>
        <v>302</v>
      </c>
      <c r="B303" s="109" t="str">
        <f t="shared" si="20"/>
        <v>FAIRD</v>
      </c>
      <c r="C303" s="109" t="str">
        <f>SUBSTITUTE(+Monitoring!C303,"-","")</f>
        <v>FAIRD1</v>
      </c>
      <c r="D303" s="109" t="str">
        <f t="shared" si="21"/>
        <v>Site1</v>
      </c>
      <c r="E303" s="110" t="str">
        <f t="shared" si="22"/>
        <v>Maize</v>
      </c>
      <c r="F303" s="111" t="str">
        <f t="shared" si="23"/>
        <v>FAIRDxMaize</v>
      </c>
      <c r="G303" s="112">
        <f>+Monitoring!K303</f>
        <v>45182.326840277798</v>
      </c>
      <c r="H303" s="112">
        <f>+Monitoring!L303</f>
        <v>45182.340104166702</v>
      </c>
      <c r="I303" s="113">
        <f>+Monitoring!M303</f>
        <v>1.3263888904475607E-2</v>
      </c>
      <c r="J303" s="114" t="str">
        <f>+Monitoring!T303</f>
        <v>fly</v>
      </c>
      <c r="K303" s="109" t="str">
        <f>+Monitoring!Y303</f>
        <v>Insecta</v>
      </c>
      <c r="L303" s="109" t="str">
        <f>+Monitoring!Z303</f>
        <v>Diptera</v>
      </c>
      <c r="M303" s="109" t="str">
        <f>+Monitoring!AA303</f>
        <v>Brachycera</v>
      </c>
      <c r="N303" s="109" t="str">
        <f>+Monitoring!AB303</f>
        <v>Muscomorpha</v>
      </c>
      <c r="O303" s="109" t="str">
        <f>+Monitoring!AC303</f>
        <v>Syrphoidea</v>
      </c>
      <c r="P303" s="109" t="str">
        <f>+Monitoring!AD303</f>
        <v>Syrphidae</v>
      </c>
      <c r="Q303" s="109" t="str">
        <f>+Monitoring!AE303</f>
        <v>Syrphinae</v>
      </c>
      <c r="R303" s="109" t="str">
        <f>+Monitoring!AF303</f>
        <v>Sphaerophoria</v>
      </c>
      <c r="S303" s="109" t="str">
        <f>+Monitoring!AG303</f>
        <v>#N/C</v>
      </c>
    </row>
    <row r="304" spans="1:19" x14ac:dyDescent="0.25">
      <c r="A304" s="109">
        <f t="shared" si="24"/>
        <v>303</v>
      </c>
      <c r="B304" s="109" t="str">
        <f t="shared" ref="B304:B367" si="25">+LEFT(C304,LEN(C304)-1)</f>
        <v>FAIRD</v>
      </c>
      <c r="C304" s="109" t="str">
        <f>SUBSTITUTE(+Monitoring!C304,"-","")</f>
        <v>FAIRD2</v>
      </c>
      <c r="D304" s="109" t="str">
        <f t="shared" ref="D304:D367" si="26">CONCATENATE("Site",RIGHT(C304,1))</f>
        <v>Site2</v>
      </c>
      <c r="E304" s="110" t="str">
        <f t="shared" ref="E304:E367" si="27">IF(OR(D304="Site1",D304="Site2"),"Maize",IF(OR(D304="Site3",D304="Site4"),"Meadow","error"))</f>
        <v>Maize</v>
      </c>
      <c r="F304" s="111" t="str">
        <f t="shared" ref="F304:F367" si="28">+CONCATENATE(B304,"x",E304)</f>
        <v>FAIRDxMaize</v>
      </c>
      <c r="G304" s="112">
        <f>+Monitoring!K304</f>
        <v>45161.332175925898</v>
      </c>
      <c r="H304" s="112">
        <f>+Monitoring!L304</f>
        <v>45161.332337963002</v>
      </c>
      <c r="I304" s="113">
        <f>+Monitoring!M304</f>
        <v>1.6203710401896387E-4</v>
      </c>
      <c r="J304" s="114" t="str">
        <f>+Monitoring!T304</f>
        <v>fly</v>
      </c>
      <c r="K304" s="109" t="str">
        <f>+Monitoring!Y304</f>
        <v>Insecta</v>
      </c>
      <c r="L304" s="109" t="str">
        <f>+Monitoring!Z304</f>
        <v>Diptera</v>
      </c>
      <c r="M304" s="109" t="str">
        <f>+Monitoring!AA304</f>
        <v>Brachycera</v>
      </c>
      <c r="N304" s="109" t="str">
        <f>+Monitoring!AB304</f>
        <v>Muscomorpha</v>
      </c>
      <c r="O304" s="109" t="str">
        <f>+Monitoring!AC304</f>
        <v>Muscoidea</v>
      </c>
      <c r="P304" s="109" t="str">
        <f>+Monitoring!AD304</f>
        <v>Fanniidae</v>
      </c>
      <c r="Q304" s="109">
        <f>+Monitoring!AE304</f>
        <v>0</v>
      </c>
      <c r="R304" s="109" t="str">
        <f>+Monitoring!AF304</f>
        <v>Fannia</v>
      </c>
      <c r="S304" s="109" t="str">
        <f>+Monitoring!AG304</f>
        <v>#N/C</v>
      </c>
    </row>
    <row r="305" spans="1:19" x14ac:dyDescent="0.25">
      <c r="A305" s="109">
        <f t="shared" si="24"/>
        <v>304</v>
      </c>
      <c r="B305" s="109" t="str">
        <f t="shared" si="25"/>
        <v>FAIRD</v>
      </c>
      <c r="C305" s="109" t="str">
        <f>SUBSTITUTE(+Monitoring!C305,"-","")</f>
        <v>FAIRD2</v>
      </c>
      <c r="D305" s="109" t="str">
        <f t="shared" si="26"/>
        <v>Site2</v>
      </c>
      <c r="E305" s="110" t="str">
        <f t="shared" si="27"/>
        <v>Maize</v>
      </c>
      <c r="F305" s="111" t="str">
        <f t="shared" si="28"/>
        <v>FAIRDxMaize</v>
      </c>
      <c r="G305" s="112">
        <f>+Monitoring!K305</f>
        <v>45161.366701388899</v>
      </c>
      <c r="H305" s="112">
        <f>+Monitoring!L305</f>
        <v>45161.366932870398</v>
      </c>
      <c r="I305" s="113">
        <f>+Monitoring!M305</f>
        <v>2.3148149921325967E-4</v>
      </c>
      <c r="J305" s="114" t="str">
        <f>+Monitoring!T305</f>
        <v>fly</v>
      </c>
      <c r="K305" s="109" t="str">
        <f>+Monitoring!Y305</f>
        <v>Insecta</v>
      </c>
      <c r="L305" s="109" t="str">
        <f>+Monitoring!Z305</f>
        <v>Diptera</v>
      </c>
      <c r="M305" s="109" t="str">
        <f>+Monitoring!AA305</f>
        <v>Brachycera</v>
      </c>
      <c r="N305" s="109" t="str">
        <f>+Monitoring!AB305</f>
        <v>Muscomorpha</v>
      </c>
      <c r="O305" s="109" t="str">
        <f>+Monitoring!AC305</f>
        <v>Muscoidea</v>
      </c>
      <c r="P305" s="109" t="str">
        <f>+Monitoring!AD305</f>
        <v>Fanniidae</v>
      </c>
      <c r="Q305" s="109">
        <f>+Monitoring!AE305</f>
        <v>0</v>
      </c>
      <c r="R305" s="109" t="str">
        <f>+Monitoring!AF305</f>
        <v>Fannia</v>
      </c>
      <c r="S305" s="109" t="str">
        <f>+Monitoring!AG305</f>
        <v>#N/C</v>
      </c>
    </row>
    <row r="306" spans="1:19" x14ac:dyDescent="0.25">
      <c r="A306" s="109">
        <f t="shared" si="24"/>
        <v>305</v>
      </c>
      <c r="B306" s="109" t="str">
        <f t="shared" si="25"/>
        <v>FAIRD</v>
      </c>
      <c r="C306" s="109" t="str">
        <f>SUBSTITUTE(+Monitoring!C306,"-","")</f>
        <v>FAIRD2</v>
      </c>
      <c r="D306" s="109" t="str">
        <f t="shared" si="26"/>
        <v>Site2</v>
      </c>
      <c r="E306" s="110" t="str">
        <f t="shared" si="27"/>
        <v>Maize</v>
      </c>
      <c r="F306" s="111" t="str">
        <f t="shared" si="28"/>
        <v>FAIRDxMaize</v>
      </c>
      <c r="G306" s="112">
        <f>+Monitoring!K306</f>
        <v>45161.408275463</v>
      </c>
      <c r="H306" s="112">
        <f>+Monitoring!L306</f>
        <v>45161.4086342593</v>
      </c>
      <c r="I306" s="113">
        <f>+Monitoring!M306</f>
        <v>3.5879630013369024E-4</v>
      </c>
      <c r="J306" s="114" t="str">
        <f>+Monitoring!T306</f>
        <v>fly</v>
      </c>
      <c r="K306" s="109" t="str">
        <f>+Monitoring!Y306</f>
        <v>Insecta</v>
      </c>
      <c r="L306" s="109" t="str">
        <f>+Monitoring!Z306</f>
        <v>Diptera</v>
      </c>
      <c r="M306" s="109" t="str">
        <f>+Monitoring!AA306</f>
        <v>Brachycera</v>
      </c>
      <c r="N306" s="109" t="str">
        <f>+Monitoring!AB306</f>
        <v>Muscomorpha</v>
      </c>
      <c r="O306" s="109" t="str">
        <f>+Monitoring!AC306</f>
        <v>Muscoidea</v>
      </c>
      <c r="P306" s="109" t="str">
        <f>+Monitoring!AD306</f>
        <v>#N/C</v>
      </c>
      <c r="Q306" s="109" t="str">
        <f>+Monitoring!AE306</f>
        <v>#N/C</v>
      </c>
      <c r="R306" s="109" t="str">
        <f>+Monitoring!AF306</f>
        <v>#N/C</v>
      </c>
      <c r="S306" s="109" t="str">
        <f>+Monitoring!AG306</f>
        <v>#N/C</v>
      </c>
    </row>
    <row r="307" spans="1:19" x14ac:dyDescent="0.25">
      <c r="A307" s="109">
        <f t="shared" si="24"/>
        <v>306</v>
      </c>
      <c r="B307" s="109" t="str">
        <f t="shared" si="25"/>
        <v>FAIRD</v>
      </c>
      <c r="C307" s="109" t="str">
        <f>SUBSTITUTE(+Monitoring!C307,"-","")</f>
        <v>FAIRD2</v>
      </c>
      <c r="D307" s="109" t="str">
        <f t="shared" si="26"/>
        <v>Site2</v>
      </c>
      <c r="E307" s="110" t="str">
        <f t="shared" si="27"/>
        <v>Maize</v>
      </c>
      <c r="F307" s="111" t="str">
        <f t="shared" si="28"/>
        <v>FAIRDxMaize</v>
      </c>
      <c r="G307" s="112">
        <f>+Monitoring!K307</f>
        <v>45161.435474537</v>
      </c>
      <c r="H307" s="112">
        <f>+Monitoring!L307</f>
        <v>45161.4355671296</v>
      </c>
      <c r="I307" s="113">
        <f>+Monitoring!M307</f>
        <v>9.2592599685303867E-5</v>
      </c>
      <c r="J307" s="114" t="str">
        <f>+Monitoring!T307</f>
        <v>fly</v>
      </c>
      <c r="K307" s="109" t="str">
        <f>+Monitoring!Y307</f>
        <v>Insecta</v>
      </c>
      <c r="L307" s="109" t="str">
        <f>+Monitoring!Z307</f>
        <v>Diptera</v>
      </c>
      <c r="M307" s="109" t="str">
        <f>+Monitoring!AA307</f>
        <v>Brachycera</v>
      </c>
      <c r="N307" s="109" t="str">
        <f>+Monitoring!AB307</f>
        <v>Muscomorpha</v>
      </c>
      <c r="O307" s="109" t="str">
        <f>+Monitoring!AC307</f>
        <v>Muscoidea</v>
      </c>
      <c r="P307" s="109" t="str">
        <f>+Monitoring!AD307</f>
        <v>Fanniidae</v>
      </c>
      <c r="Q307" s="109">
        <f>+Monitoring!AE307</f>
        <v>0</v>
      </c>
      <c r="R307" s="109" t="str">
        <f>+Monitoring!AF307</f>
        <v>Fannia</v>
      </c>
      <c r="S307" s="109" t="str">
        <f>+Monitoring!AG307</f>
        <v>#N/C</v>
      </c>
    </row>
    <row r="308" spans="1:19" x14ac:dyDescent="0.25">
      <c r="A308" s="109">
        <f t="shared" si="24"/>
        <v>307</v>
      </c>
      <c r="B308" s="109" t="str">
        <f t="shared" si="25"/>
        <v>FAIRD</v>
      </c>
      <c r="C308" s="109" t="str">
        <f>SUBSTITUTE(+Monitoring!C308,"-","")</f>
        <v>FAIRD2</v>
      </c>
      <c r="D308" s="109" t="str">
        <f t="shared" si="26"/>
        <v>Site2</v>
      </c>
      <c r="E308" s="110" t="str">
        <f t="shared" si="27"/>
        <v>Maize</v>
      </c>
      <c r="F308" s="111" t="str">
        <f t="shared" si="28"/>
        <v>FAIRDxMaize</v>
      </c>
      <c r="G308" s="112">
        <f>+Monitoring!K308</f>
        <v>45161.446307870399</v>
      </c>
      <c r="H308" s="112">
        <f>+Monitoring!L308</f>
        <v>45161.446446759299</v>
      </c>
      <c r="I308" s="113">
        <f>+Monitoring!M308</f>
        <v>1.388888995279558E-4</v>
      </c>
      <c r="J308" s="114" t="str">
        <f>+Monitoring!T308</f>
        <v>fly</v>
      </c>
      <c r="K308" s="109" t="str">
        <f>+Monitoring!Y308</f>
        <v>Insecta</v>
      </c>
      <c r="L308" s="109" t="str">
        <f>+Monitoring!Z308</f>
        <v>Diptera</v>
      </c>
      <c r="M308" s="109" t="str">
        <f>+Monitoring!AA308</f>
        <v>Brachycera</v>
      </c>
      <c r="N308" s="109" t="str">
        <f>+Monitoring!AB308</f>
        <v>Muscomorpha</v>
      </c>
      <c r="O308" s="109" t="str">
        <f>+Monitoring!AC308</f>
        <v>Muscoidea</v>
      </c>
      <c r="P308" s="109" t="str">
        <f>+Monitoring!AD308</f>
        <v>Fanniidae</v>
      </c>
      <c r="Q308" s="109">
        <f>+Monitoring!AE308</f>
        <v>0</v>
      </c>
      <c r="R308" s="109" t="str">
        <f>+Monitoring!AF308</f>
        <v>Fannia</v>
      </c>
      <c r="S308" s="109" t="str">
        <f>+Monitoring!AG308</f>
        <v>#N/C</v>
      </c>
    </row>
    <row r="309" spans="1:19" x14ac:dyDescent="0.25">
      <c r="A309" s="109">
        <f t="shared" si="24"/>
        <v>308</v>
      </c>
      <c r="B309" s="109" t="str">
        <f t="shared" si="25"/>
        <v>FAIRD</v>
      </c>
      <c r="C309" s="109" t="str">
        <f>SUBSTITUTE(+Monitoring!C309,"-","")</f>
        <v>FAIRD2</v>
      </c>
      <c r="D309" s="109" t="str">
        <f t="shared" si="26"/>
        <v>Site2</v>
      </c>
      <c r="E309" s="110" t="str">
        <f t="shared" si="27"/>
        <v>Maize</v>
      </c>
      <c r="F309" s="111" t="str">
        <f t="shared" si="28"/>
        <v>FAIRDxMaize</v>
      </c>
      <c r="G309" s="112">
        <f>+Monitoring!K309</f>
        <v>45161.525312500002</v>
      </c>
      <c r="H309" s="112">
        <f>+Monitoring!L309</f>
        <v>45161.5258217593</v>
      </c>
      <c r="I309" s="113">
        <f>+Monitoring!M309</f>
        <v>5.0925929826917127E-4</v>
      </c>
      <c r="J309" s="114" t="str">
        <f>+Monitoring!T309</f>
        <v>fly</v>
      </c>
      <c r="K309" s="109" t="str">
        <f>+Monitoring!Y309</f>
        <v>Insecta</v>
      </c>
      <c r="L309" s="109" t="str">
        <f>+Monitoring!Z309</f>
        <v>Diptera</v>
      </c>
      <c r="M309" s="109" t="str">
        <f>+Monitoring!AA309</f>
        <v>Brachycera</v>
      </c>
      <c r="N309" s="109" t="str">
        <f>+Monitoring!AB309</f>
        <v>Muscomorpha</v>
      </c>
      <c r="O309" s="109" t="str">
        <f>+Monitoring!AC309</f>
        <v>Muscoidea</v>
      </c>
      <c r="P309" s="109" t="str">
        <f>+Monitoring!AD309</f>
        <v>#N/C</v>
      </c>
      <c r="Q309" s="109" t="str">
        <f>+Monitoring!AE309</f>
        <v>#N/C</v>
      </c>
      <c r="R309" s="109" t="str">
        <f>+Monitoring!AF309</f>
        <v>#N/C</v>
      </c>
      <c r="S309" s="109" t="str">
        <f>+Monitoring!AG309</f>
        <v>#N/C</v>
      </c>
    </row>
    <row r="310" spans="1:19" x14ac:dyDescent="0.25">
      <c r="A310" s="109">
        <f t="shared" si="24"/>
        <v>309</v>
      </c>
      <c r="B310" s="109" t="str">
        <f t="shared" si="25"/>
        <v>FAIRD</v>
      </c>
      <c r="C310" s="109" t="str">
        <f>SUBSTITUTE(+Monitoring!C310,"-","")</f>
        <v>FAIRD2</v>
      </c>
      <c r="D310" s="109" t="str">
        <f t="shared" si="26"/>
        <v>Site2</v>
      </c>
      <c r="E310" s="110" t="str">
        <f t="shared" si="27"/>
        <v>Maize</v>
      </c>
      <c r="F310" s="111" t="str">
        <f t="shared" si="28"/>
        <v>FAIRDxMaize</v>
      </c>
      <c r="G310" s="112">
        <f>+Monitoring!K310</f>
        <v>45161.525879629597</v>
      </c>
      <c r="H310" s="112">
        <f>+Monitoring!L310</f>
        <v>45161.526331018496</v>
      </c>
      <c r="I310" s="113">
        <f>+Monitoring!M310</f>
        <v>4.513888998189941E-4</v>
      </c>
      <c r="J310" s="114" t="str">
        <f>+Monitoring!T310</f>
        <v>?</v>
      </c>
      <c r="K310" s="109" t="str">
        <f>+Monitoring!Y310</f>
        <v>#N/C</v>
      </c>
      <c r="L310" s="109" t="str">
        <f>+Monitoring!Z310</f>
        <v>#N/C</v>
      </c>
      <c r="M310" s="109" t="str">
        <f>+Monitoring!AA310</f>
        <v>#N/C</v>
      </c>
      <c r="N310" s="109" t="str">
        <f>+Monitoring!AB310</f>
        <v>#N/C</v>
      </c>
      <c r="O310" s="109" t="str">
        <f>+Monitoring!AC310</f>
        <v>#N/C</v>
      </c>
      <c r="P310" s="109" t="str">
        <f>+Monitoring!AD310</f>
        <v>#N/C</v>
      </c>
      <c r="Q310" s="109" t="str">
        <f>+Monitoring!AE310</f>
        <v>#N/C</v>
      </c>
      <c r="R310" s="109" t="str">
        <f>+Monitoring!AF310</f>
        <v>#N/C</v>
      </c>
      <c r="S310" s="109" t="str">
        <f>+Monitoring!AG310</f>
        <v>#N/C</v>
      </c>
    </row>
    <row r="311" spans="1:19" x14ac:dyDescent="0.25">
      <c r="A311" s="109">
        <f t="shared" si="24"/>
        <v>310</v>
      </c>
      <c r="B311" s="109" t="str">
        <f t="shared" si="25"/>
        <v>FAIRD</v>
      </c>
      <c r="C311" s="109" t="str">
        <f>SUBSTITUTE(+Monitoring!C311,"-","")</f>
        <v>FAIRD2</v>
      </c>
      <c r="D311" s="109" t="str">
        <f t="shared" si="26"/>
        <v>Site2</v>
      </c>
      <c r="E311" s="110" t="str">
        <f t="shared" si="27"/>
        <v>Maize</v>
      </c>
      <c r="F311" s="111" t="str">
        <f t="shared" si="28"/>
        <v>FAIRDxMaize</v>
      </c>
      <c r="G311" s="112">
        <f>+Monitoring!K311</f>
        <v>45161.6567939815</v>
      </c>
      <c r="H311" s="112">
        <f>+Monitoring!L311</f>
        <v>45161.6570138889</v>
      </c>
      <c r="I311" s="113">
        <f>+Monitoring!M311</f>
        <v>2.1990740060573444E-4</v>
      </c>
      <c r="J311" s="114" t="str">
        <f>+Monitoring!T311</f>
        <v>fly</v>
      </c>
      <c r="K311" s="109" t="str">
        <f>+Monitoring!Y311</f>
        <v>Insecta</v>
      </c>
      <c r="L311" s="109" t="str">
        <f>+Monitoring!Z311</f>
        <v>Diptera</v>
      </c>
      <c r="M311" s="109" t="str">
        <f>+Monitoring!AA311</f>
        <v>Brachycera</v>
      </c>
      <c r="N311" s="109" t="str">
        <f>+Monitoring!AB311</f>
        <v>Muscomorpha</v>
      </c>
      <c r="O311" s="109" t="str">
        <f>+Monitoring!AC311</f>
        <v>Muscoidea</v>
      </c>
      <c r="P311" s="109" t="str">
        <f>+Monitoring!AD311</f>
        <v>Fanniidae</v>
      </c>
      <c r="Q311" s="109">
        <f>+Monitoring!AE311</f>
        <v>0</v>
      </c>
      <c r="R311" s="109" t="str">
        <f>+Monitoring!AF311</f>
        <v>Fannia</v>
      </c>
      <c r="S311" s="109" t="str">
        <f>+Monitoring!AG311</f>
        <v>#N/C</v>
      </c>
    </row>
    <row r="312" spans="1:19" x14ac:dyDescent="0.25">
      <c r="A312" s="109">
        <f t="shared" si="24"/>
        <v>311</v>
      </c>
      <c r="B312" s="109" t="str">
        <f t="shared" si="25"/>
        <v>FAIRD</v>
      </c>
      <c r="C312" s="109" t="str">
        <f>SUBSTITUTE(+Monitoring!C312,"-","")</f>
        <v>FAIRD2</v>
      </c>
      <c r="D312" s="109" t="str">
        <f t="shared" si="26"/>
        <v>Site2</v>
      </c>
      <c r="E312" s="110" t="str">
        <f t="shared" si="27"/>
        <v>Maize</v>
      </c>
      <c r="F312" s="111" t="str">
        <f t="shared" si="28"/>
        <v>FAIRDxMaize</v>
      </c>
      <c r="G312" s="112">
        <f>+Monitoring!K312</f>
        <v>45162.499398148102</v>
      </c>
      <c r="H312" s="112">
        <f>+Monitoring!L312</f>
        <v>0</v>
      </c>
      <c r="I312" s="113">
        <f>+Monitoring!M312</f>
        <v>2.19907407407407E-4</v>
      </c>
      <c r="J312" s="114" t="str">
        <f>+Monitoring!T312</f>
        <v>fly</v>
      </c>
      <c r="K312" s="109" t="str">
        <f>+Monitoring!Y312</f>
        <v>Insecta</v>
      </c>
      <c r="L312" s="109" t="str">
        <f>+Monitoring!Z312</f>
        <v>Diptera</v>
      </c>
      <c r="M312" s="109" t="str">
        <f>+Monitoring!AA312</f>
        <v>Brachycera</v>
      </c>
      <c r="N312" s="109" t="str">
        <f>+Monitoring!AB312</f>
        <v>#N/C</v>
      </c>
      <c r="O312" s="109" t="str">
        <f>+Monitoring!AC312</f>
        <v>#N/C</v>
      </c>
      <c r="P312" s="109" t="str">
        <f>+Monitoring!AD312</f>
        <v>#N/C</v>
      </c>
      <c r="Q312" s="109" t="str">
        <f>+Monitoring!AE312</f>
        <v>#N/C</v>
      </c>
      <c r="R312" s="109" t="str">
        <f>+Monitoring!AF312</f>
        <v>#N/C</v>
      </c>
      <c r="S312" s="109" t="str">
        <f>+Monitoring!AG312</f>
        <v>#N/C</v>
      </c>
    </row>
    <row r="313" spans="1:19" x14ac:dyDescent="0.25">
      <c r="A313" s="109">
        <f t="shared" si="24"/>
        <v>312</v>
      </c>
      <c r="B313" s="109" t="str">
        <f t="shared" si="25"/>
        <v>FAIRD</v>
      </c>
      <c r="C313" s="109" t="str">
        <f>SUBSTITUTE(+Monitoring!C313,"-","")</f>
        <v>FAIRD2</v>
      </c>
      <c r="D313" s="109" t="str">
        <f t="shared" si="26"/>
        <v>Site2</v>
      </c>
      <c r="E313" s="110" t="str">
        <f t="shared" si="27"/>
        <v>Maize</v>
      </c>
      <c r="F313" s="111" t="str">
        <f t="shared" si="28"/>
        <v>FAIRDxMaize</v>
      </c>
      <c r="G313" s="112">
        <f>+Monitoring!K313</f>
        <v>45162.533379629604</v>
      </c>
      <c r="H313" s="112">
        <f>+Monitoring!L313</f>
        <v>45162.5335416667</v>
      </c>
      <c r="I313" s="113">
        <f>+Monitoring!M313</f>
        <v>1.6203709674300626E-4</v>
      </c>
      <c r="J313" s="114" t="str">
        <f>+Monitoring!T313</f>
        <v>fly</v>
      </c>
      <c r="K313" s="109" t="str">
        <f>+Monitoring!Y313</f>
        <v>Insecta</v>
      </c>
      <c r="L313" s="109" t="str">
        <f>+Monitoring!Z313</f>
        <v>Diptera</v>
      </c>
      <c r="M313" s="109" t="str">
        <f>+Monitoring!AA313</f>
        <v>Brachycera</v>
      </c>
      <c r="N313" s="109" t="str">
        <f>+Monitoring!AB313</f>
        <v>Muscomorpha</v>
      </c>
      <c r="O313" s="109" t="str">
        <f>+Monitoring!AC313</f>
        <v>Muscoidea</v>
      </c>
      <c r="P313" s="109" t="str">
        <f>+Monitoring!AD313</f>
        <v>Fanniidae</v>
      </c>
      <c r="Q313" s="109">
        <f>+Monitoring!AE313</f>
        <v>0</v>
      </c>
      <c r="R313" s="109" t="str">
        <f>+Monitoring!AF313</f>
        <v>Fannia</v>
      </c>
      <c r="S313" s="109" t="str">
        <f>+Monitoring!AG313</f>
        <v>#N/C</v>
      </c>
    </row>
    <row r="314" spans="1:19" x14ac:dyDescent="0.25">
      <c r="A314" s="109">
        <f t="shared" si="24"/>
        <v>313</v>
      </c>
      <c r="B314" s="109" t="str">
        <f t="shared" si="25"/>
        <v>FAIRD</v>
      </c>
      <c r="C314" s="109" t="str">
        <f>SUBSTITUTE(+Monitoring!C314,"-","")</f>
        <v>FAIRD2</v>
      </c>
      <c r="D314" s="109" t="str">
        <f t="shared" si="26"/>
        <v>Site2</v>
      </c>
      <c r="E314" s="110" t="str">
        <f t="shared" si="27"/>
        <v>Maize</v>
      </c>
      <c r="F314" s="111" t="str">
        <f t="shared" si="28"/>
        <v>FAIRDxMaize</v>
      </c>
      <c r="G314" s="112">
        <f>+Monitoring!K314</f>
        <v>45162.661076388897</v>
      </c>
      <c r="H314" s="112">
        <f>+Monitoring!L314</f>
        <v>45162.661550925899</v>
      </c>
      <c r="I314" s="113">
        <f>+Monitoring!M314</f>
        <v>4.7453700244659558E-4</v>
      </c>
      <c r="J314" s="114" t="str">
        <f>+Monitoring!T314</f>
        <v>ladybug</v>
      </c>
      <c r="K314" s="109" t="str">
        <f>+Monitoring!Y314</f>
        <v>Insecta</v>
      </c>
      <c r="L314" s="109" t="str">
        <f>+Monitoring!Z314</f>
        <v>Coleoptera</v>
      </c>
      <c r="M314" s="109" t="str">
        <f>+Monitoring!AA314</f>
        <v>Polyphaga</v>
      </c>
      <c r="N314" s="109" t="str">
        <f>+Monitoring!AB314</f>
        <v>Cucujiformia</v>
      </c>
      <c r="O314" s="109" t="str">
        <f>+Monitoring!AC314</f>
        <v>Coccinelloidea</v>
      </c>
      <c r="P314" s="109" t="str">
        <f>+Monitoring!AD314</f>
        <v>Coccinellidae</v>
      </c>
      <c r="Q314" s="109" t="str">
        <f>+Monitoring!AE314</f>
        <v>Coccinellinae</v>
      </c>
      <c r="R314" s="109" t="str">
        <f>+Monitoring!AF314</f>
        <v>Harmonia</v>
      </c>
      <c r="S314" s="109" t="str">
        <f>+Monitoring!AG314</f>
        <v>#N/C</v>
      </c>
    </row>
    <row r="315" spans="1:19" x14ac:dyDescent="0.25">
      <c r="A315" s="109">
        <f t="shared" si="24"/>
        <v>314</v>
      </c>
      <c r="B315" s="109" t="str">
        <f t="shared" si="25"/>
        <v>FAIRD</v>
      </c>
      <c r="C315" s="109" t="str">
        <f>SUBSTITUTE(+Monitoring!C315,"-","")</f>
        <v>FAIRD2</v>
      </c>
      <c r="D315" s="109" t="str">
        <f t="shared" si="26"/>
        <v>Site2</v>
      </c>
      <c r="E315" s="110" t="str">
        <f t="shared" si="27"/>
        <v>Maize</v>
      </c>
      <c r="F315" s="111" t="str">
        <f t="shared" si="28"/>
        <v>FAIRDxMaize</v>
      </c>
      <c r="G315" s="112">
        <f>+Monitoring!K315</f>
        <v>45162.760682870401</v>
      </c>
      <c r="H315" s="112">
        <f>+Monitoring!L315</f>
        <v>45162.761122685202</v>
      </c>
      <c r="I315" s="113">
        <f>+Monitoring!M315</f>
        <v>4.3981480121146888E-4</v>
      </c>
      <c r="J315" s="114" t="str">
        <f>+Monitoring!T315</f>
        <v>fly</v>
      </c>
      <c r="K315" s="109" t="str">
        <f>+Monitoring!Y315</f>
        <v>Insecta</v>
      </c>
      <c r="L315" s="109" t="str">
        <f>+Monitoring!Z315</f>
        <v>Diptera</v>
      </c>
      <c r="M315" s="109" t="str">
        <f>+Monitoring!AA315</f>
        <v>Brachycera</v>
      </c>
      <c r="N315" s="109" t="str">
        <f>+Monitoring!AB315</f>
        <v>#N/C</v>
      </c>
      <c r="O315" s="109" t="str">
        <f>+Monitoring!AC315</f>
        <v>#N/C</v>
      </c>
      <c r="P315" s="109" t="str">
        <f>+Monitoring!AD315</f>
        <v>#N/C</v>
      </c>
      <c r="Q315" s="109" t="str">
        <f>+Monitoring!AE315</f>
        <v>#N/C</v>
      </c>
      <c r="R315" s="109" t="str">
        <f>+Monitoring!AF315</f>
        <v>#N/C</v>
      </c>
      <c r="S315" s="109" t="str">
        <f>+Monitoring!AG315</f>
        <v>#N/C</v>
      </c>
    </row>
    <row r="316" spans="1:19" x14ac:dyDescent="0.25">
      <c r="A316" s="109">
        <f t="shared" si="24"/>
        <v>315</v>
      </c>
      <c r="B316" s="109" t="str">
        <f t="shared" si="25"/>
        <v>FAIRD</v>
      </c>
      <c r="C316" s="109" t="str">
        <f>SUBSTITUTE(+Monitoring!C316,"-","")</f>
        <v>FAIRD2</v>
      </c>
      <c r="D316" s="109" t="str">
        <f t="shared" si="26"/>
        <v>Site2</v>
      </c>
      <c r="E316" s="110" t="str">
        <f t="shared" si="27"/>
        <v>Maize</v>
      </c>
      <c r="F316" s="111" t="str">
        <f t="shared" si="28"/>
        <v>FAIRDxMaize</v>
      </c>
      <c r="G316" s="112">
        <f>+Monitoring!K316</f>
        <v>45162.762118055602</v>
      </c>
      <c r="H316" s="112">
        <f>+Monitoring!L316</f>
        <v>45162.762384259302</v>
      </c>
      <c r="I316" s="113">
        <f>+Monitoring!M316</f>
        <v>2.6620370044838637E-4</v>
      </c>
      <c r="J316" s="114" t="str">
        <f>+Monitoring!T316</f>
        <v>fly</v>
      </c>
      <c r="K316" s="109" t="str">
        <f>+Monitoring!Y316</f>
        <v>Insecta</v>
      </c>
      <c r="L316" s="109" t="str">
        <f>+Monitoring!Z316</f>
        <v>Diptera</v>
      </c>
      <c r="M316" s="109" t="str">
        <f>+Monitoring!AA316</f>
        <v>Brachycera</v>
      </c>
      <c r="N316" s="109" t="str">
        <f>+Monitoring!AB316</f>
        <v>Muscomorpha</v>
      </c>
      <c r="O316" s="109" t="str">
        <f>+Monitoring!AC316</f>
        <v>Muscoidea</v>
      </c>
      <c r="P316" s="109" t="str">
        <f>+Monitoring!AD316</f>
        <v>#N/C</v>
      </c>
      <c r="Q316" s="109" t="str">
        <f>+Monitoring!AE316</f>
        <v>#N/C</v>
      </c>
      <c r="R316" s="109" t="str">
        <f>+Monitoring!AF316</f>
        <v>#N/C</v>
      </c>
      <c r="S316" s="109" t="str">
        <f>+Monitoring!AG316</f>
        <v>#N/C</v>
      </c>
    </row>
    <row r="317" spans="1:19" x14ac:dyDescent="0.25">
      <c r="A317" s="109">
        <f t="shared" si="24"/>
        <v>316</v>
      </c>
      <c r="B317" s="109" t="str">
        <f t="shared" si="25"/>
        <v>FAIRD</v>
      </c>
      <c r="C317" s="109" t="str">
        <f>SUBSTITUTE(+Monitoring!C317,"-","")</f>
        <v>FAIRD2</v>
      </c>
      <c r="D317" s="109" t="str">
        <f t="shared" si="26"/>
        <v>Site2</v>
      </c>
      <c r="E317" s="110" t="str">
        <f t="shared" si="27"/>
        <v>Maize</v>
      </c>
      <c r="F317" s="111" t="str">
        <f t="shared" si="28"/>
        <v>FAIRDxMaize</v>
      </c>
      <c r="G317" s="112">
        <f>+Monitoring!K317</f>
        <v>45162.768738425897</v>
      </c>
      <c r="H317" s="112">
        <f>+Monitoring!L317</f>
        <v>45162.769791666702</v>
      </c>
      <c r="I317" s="113">
        <f>+Monitoring!M317</f>
        <v>1.0532408050494269E-3</v>
      </c>
      <c r="J317" s="114" t="str">
        <f>+Monitoring!T317</f>
        <v>fly</v>
      </c>
      <c r="K317" s="109" t="str">
        <f>+Monitoring!Y317</f>
        <v>Insecta</v>
      </c>
      <c r="L317" s="109" t="str">
        <f>+Monitoring!Z317</f>
        <v>Diptera</v>
      </c>
      <c r="M317" s="109" t="str">
        <f>+Monitoring!AA317</f>
        <v>Brachycera</v>
      </c>
      <c r="N317" s="109" t="str">
        <f>+Monitoring!AB317</f>
        <v>#N/C</v>
      </c>
      <c r="O317" s="109" t="str">
        <f>+Monitoring!AC317</f>
        <v>#N/C</v>
      </c>
      <c r="P317" s="109" t="str">
        <f>+Monitoring!AD317</f>
        <v>#N/C</v>
      </c>
      <c r="Q317" s="109" t="str">
        <f>+Monitoring!AE317</f>
        <v>#N/C</v>
      </c>
      <c r="R317" s="109" t="str">
        <f>+Monitoring!AF317</f>
        <v>#N/C</v>
      </c>
      <c r="S317" s="109" t="str">
        <f>+Monitoring!AG317</f>
        <v>#N/C</v>
      </c>
    </row>
    <row r="318" spans="1:19" x14ac:dyDescent="0.25">
      <c r="A318" s="109">
        <f t="shared" si="24"/>
        <v>317</v>
      </c>
      <c r="B318" s="109" t="str">
        <f t="shared" si="25"/>
        <v>FAIRD</v>
      </c>
      <c r="C318" s="109" t="str">
        <f>SUBSTITUTE(+Monitoring!C318,"-","")</f>
        <v>FAIRD2</v>
      </c>
      <c r="D318" s="109" t="str">
        <f t="shared" si="26"/>
        <v>Site2</v>
      </c>
      <c r="E318" s="110" t="str">
        <f t="shared" si="27"/>
        <v>Maize</v>
      </c>
      <c r="F318" s="111" t="str">
        <f t="shared" si="28"/>
        <v>FAIRDxMaize</v>
      </c>
      <c r="G318" s="112">
        <f>+Monitoring!K318</f>
        <v>45163.653472222199</v>
      </c>
      <c r="H318" s="112">
        <f>+Monitoring!L318</f>
        <v>45163.653935185197</v>
      </c>
      <c r="I318" s="113">
        <f>+Monitoring!M318</f>
        <v>4.6296299842651933E-4</v>
      </c>
      <c r="J318" s="114" t="str">
        <f>+Monitoring!T318</f>
        <v>fly</v>
      </c>
      <c r="K318" s="109" t="str">
        <f>+Monitoring!Y318</f>
        <v>Insecta</v>
      </c>
      <c r="L318" s="109" t="str">
        <f>+Monitoring!Z318</f>
        <v>Diptera</v>
      </c>
      <c r="M318" s="109" t="str">
        <f>+Monitoring!AA318</f>
        <v>Brachycera</v>
      </c>
      <c r="N318" s="109" t="str">
        <f>+Monitoring!AB318</f>
        <v>Muscomorpha</v>
      </c>
      <c r="O318" s="109" t="str">
        <f>+Monitoring!AC318</f>
        <v>Muscoidea</v>
      </c>
      <c r="P318" s="109" t="str">
        <f>+Monitoring!AD318</f>
        <v>Fanniidae</v>
      </c>
      <c r="Q318" s="109">
        <f>+Monitoring!AE318</f>
        <v>0</v>
      </c>
      <c r="R318" s="109" t="str">
        <f>+Monitoring!AF318</f>
        <v>Fannia</v>
      </c>
      <c r="S318" s="109" t="str">
        <f>+Monitoring!AG318</f>
        <v>#N/C</v>
      </c>
    </row>
    <row r="319" spans="1:19" x14ac:dyDescent="0.25">
      <c r="A319" s="109">
        <f t="shared" si="24"/>
        <v>318</v>
      </c>
      <c r="B319" s="109" t="str">
        <f t="shared" si="25"/>
        <v>FAIRD</v>
      </c>
      <c r="C319" s="109" t="str">
        <f>SUBSTITUTE(+Monitoring!C319,"-","")</f>
        <v>FAIRD2</v>
      </c>
      <c r="D319" s="109" t="str">
        <f t="shared" si="26"/>
        <v>Site2</v>
      </c>
      <c r="E319" s="110" t="str">
        <f t="shared" si="27"/>
        <v>Maize</v>
      </c>
      <c r="F319" s="111" t="str">
        <f t="shared" si="28"/>
        <v>FAIRDxMaize</v>
      </c>
      <c r="G319" s="112">
        <f>+Monitoring!K319</f>
        <v>45163.655567129601</v>
      </c>
      <c r="H319" s="112">
        <f>+Monitoring!L319</f>
        <v>45163.656180555598</v>
      </c>
      <c r="I319" s="113">
        <f>+Monitoring!M319</f>
        <v>6.1342599656200036E-4</v>
      </c>
      <c r="J319" s="114" t="str">
        <f>+Monitoring!T319</f>
        <v>fly</v>
      </c>
      <c r="K319" s="109" t="str">
        <f>+Monitoring!Y319</f>
        <v>Insecta</v>
      </c>
      <c r="L319" s="109" t="str">
        <f>+Monitoring!Z319</f>
        <v>Diptera</v>
      </c>
      <c r="M319" s="109" t="str">
        <f>+Monitoring!AA319</f>
        <v>Brachycera</v>
      </c>
      <c r="N319" s="109" t="str">
        <f>+Monitoring!AB319</f>
        <v>Muscomorpha</v>
      </c>
      <c r="O319" s="109" t="str">
        <f>+Monitoring!AC319</f>
        <v>Muscoidea</v>
      </c>
      <c r="P319" s="109" t="str">
        <f>+Monitoring!AD319</f>
        <v>#N/C</v>
      </c>
      <c r="Q319" s="109" t="str">
        <f>+Monitoring!AE319</f>
        <v>#N/C</v>
      </c>
      <c r="R319" s="109" t="str">
        <f>+Monitoring!AF319</f>
        <v>#N/C</v>
      </c>
      <c r="S319" s="109" t="str">
        <f>+Monitoring!AG319</f>
        <v>#N/C</v>
      </c>
    </row>
    <row r="320" spans="1:19" x14ac:dyDescent="0.25">
      <c r="A320" s="109">
        <f t="shared" si="24"/>
        <v>319</v>
      </c>
      <c r="B320" s="109" t="str">
        <f t="shared" si="25"/>
        <v>FAIRD</v>
      </c>
      <c r="C320" s="109" t="str">
        <f>SUBSTITUTE(+Monitoring!C320,"-","")</f>
        <v>FAIRD2</v>
      </c>
      <c r="D320" s="109" t="str">
        <f t="shared" si="26"/>
        <v>Site2</v>
      </c>
      <c r="E320" s="110" t="str">
        <f t="shared" si="27"/>
        <v>Maize</v>
      </c>
      <c r="F320" s="111" t="str">
        <f t="shared" si="28"/>
        <v>FAIRDxMaize</v>
      </c>
      <c r="G320" s="112">
        <f>+Monitoring!K320</f>
        <v>45163.6574189815</v>
      </c>
      <c r="H320" s="112">
        <f>+Monitoring!L320</f>
        <v>45163.659375000003</v>
      </c>
      <c r="I320" s="113">
        <f>+Monitoring!M320</f>
        <v>1.9560185028240085E-3</v>
      </c>
      <c r="J320" s="114" t="str">
        <f>+Monitoring!T320</f>
        <v>grasshopper</v>
      </c>
      <c r="K320" s="109" t="str">
        <f>+Monitoring!Y320</f>
        <v>Insecta</v>
      </c>
      <c r="L320" s="109" t="str">
        <f>+Monitoring!Z320</f>
        <v>Orthoptera</v>
      </c>
      <c r="M320" s="109" t="str">
        <f>+Monitoring!AA320</f>
        <v>Ensifera</v>
      </c>
      <c r="N320" s="109" t="str">
        <f>+Monitoring!AB320</f>
        <v>Tettigoniidea</v>
      </c>
      <c r="O320" s="109" t="str">
        <f>+Monitoring!AC320</f>
        <v>Tettigonioidea</v>
      </c>
      <c r="P320" s="109" t="str">
        <f>+Monitoring!AD320</f>
        <v>Tettigoniidae</v>
      </c>
      <c r="Q320" s="109" t="str">
        <f>+Monitoring!AE320</f>
        <v>Tettigoniinae</v>
      </c>
      <c r="R320" s="109" t="str">
        <f>+Monitoring!AF320</f>
        <v>Tettigonia</v>
      </c>
      <c r="S320" s="109" t="str">
        <f>+Monitoring!AG320</f>
        <v>#N/C</v>
      </c>
    </row>
    <row r="321" spans="1:19" x14ac:dyDescent="0.25">
      <c r="A321" s="109">
        <f t="shared" si="24"/>
        <v>320</v>
      </c>
      <c r="B321" s="109" t="str">
        <f t="shared" si="25"/>
        <v>FAIRD</v>
      </c>
      <c r="C321" s="109" t="str">
        <f>SUBSTITUTE(+Monitoring!C321,"-","")</f>
        <v>FAIRD2</v>
      </c>
      <c r="D321" s="109" t="str">
        <f t="shared" si="26"/>
        <v>Site2</v>
      </c>
      <c r="E321" s="110" t="str">
        <f t="shared" si="27"/>
        <v>Maize</v>
      </c>
      <c r="F321" s="111" t="str">
        <f t="shared" si="28"/>
        <v>FAIRDxMaize</v>
      </c>
      <c r="G321" s="112">
        <f>+Monitoring!K321</f>
        <v>45163.660821759302</v>
      </c>
      <c r="H321" s="112">
        <f>+Monitoring!L321</f>
        <v>45163.6610069444</v>
      </c>
      <c r="I321" s="113">
        <f>+Monitoring!M321</f>
        <v>1.8518509750720114E-4</v>
      </c>
      <c r="J321" s="114" t="str">
        <f>+Monitoring!T321</f>
        <v>?</v>
      </c>
      <c r="K321" s="109" t="str">
        <f>+Monitoring!Y321</f>
        <v>#N/C</v>
      </c>
      <c r="L321" s="109" t="str">
        <f>+Monitoring!Z321</f>
        <v>#N/C</v>
      </c>
      <c r="M321" s="109" t="str">
        <f>+Monitoring!AA321</f>
        <v>#N/C</v>
      </c>
      <c r="N321" s="109" t="str">
        <f>+Monitoring!AB321</f>
        <v>#N/C</v>
      </c>
      <c r="O321" s="109" t="str">
        <f>+Monitoring!AC321</f>
        <v>#N/C</v>
      </c>
      <c r="P321" s="109" t="str">
        <f>+Monitoring!AD321</f>
        <v>#N/C</v>
      </c>
      <c r="Q321" s="109" t="str">
        <f>+Monitoring!AE321</f>
        <v>#N/C</v>
      </c>
      <c r="R321" s="109" t="str">
        <f>+Monitoring!AF321</f>
        <v>#N/C</v>
      </c>
      <c r="S321" s="109" t="str">
        <f>+Monitoring!AG321</f>
        <v>#N/C</v>
      </c>
    </row>
    <row r="322" spans="1:19" x14ac:dyDescent="0.25">
      <c r="A322" s="109">
        <f t="shared" si="24"/>
        <v>321</v>
      </c>
      <c r="B322" s="109" t="str">
        <f t="shared" si="25"/>
        <v>FAIRD</v>
      </c>
      <c r="C322" s="109" t="str">
        <f>SUBSTITUTE(+Monitoring!C322,"-","")</f>
        <v>FAIRD2</v>
      </c>
      <c r="D322" s="109" t="str">
        <f t="shared" si="26"/>
        <v>Site2</v>
      </c>
      <c r="E322" s="110" t="str">
        <f t="shared" si="27"/>
        <v>Maize</v>
      </c>
      <c r="F322" s="111" t="str">
        <f t="shared" si="28"/>
        <v>FAIRDxMaize</v>
      </c>
      <c r="G322" s="112">
        <f>+Monitoring!K322</f>
        <v>45163.693078703698</v>
      </c>
      <c r="H322" s="112">
        <f>+Monitoring!L322</f>
        <v>45163.693148148202</v>
      </c>
      <c r="I322" s="113">
        <f>+Monitoring!M322</f>
        <v>6.9444504333660007E-5</v>
      </c>
      <c r="J322" s="114" t="str">
        <f>+Monitoring!T322</f>
        <v>fly</v>
      </c>
      <c r="K322" s="109" t="str">
        <f>+Monitoring!Y322</f>
        <v>Insecta</v>
      </c>
      <c r="L322" s="109" t="str">
        <f>+Monitoring!Z322</f>
        <v>Diptera</v>
      </c>
      <c r="M322" s="109" t="str">
        <f>+Monitoring!AA322</f>
        <v>Brachycera</v>
      </c>
      <c r="N322" s="109" t="str">
        <f>+Monitoring!AB322</f>
        <v>Muscomorpha</v>
      </c>
      <c r="O322" s="109" t="str">
        <f>+Monitoring!AC322</f>
        <v>Muscoidea</v>
      </c>
      <c r="P322" s="109" t="str">
        <f>+Monitoring!AD322</f>
        <v>Fanniidae</v>
      </c>
      <c r="Q322" s="109">
        <f>+Monitoring!AE322</f>
        <v>0</v>
      </c>
      <c r="R322" s="109" t="str">
        <f>+Monitoring!AF322</f>
        <v>Fannia</v>
      </c>
      <c r="S322" s="109" t="str">
        <f>+Monitoring!AG322</f>
        <v>#N/C</v>
      </c>
    </row>
    <row r="323" spans="1:19" x14ac:dyDescent="0.25">
      <c r="A323" s="109">
        <f t="shared" si="24"/>
        <v>322</v>
      </c>
      <c r="B323" s="109" t="str">
        <f t="shared" si="25"/>
        <v>FAIRD</v>
      </c>
      <c r="C323" s="109" t="str">
        <f>SUBSTITUTE(+Monitoring!C323,"-","")</f>
        <v>FAIRD2</v>
      </c>
      <c r="D323" s="109" t="str">
        <f t="shared" si="26"/>
        <v>Site2</v>
      </c>
      <c r="E323" s="110" t="str">
        <f t="shared" si="27"/>
        <v>Maize</v>
      </c>
      <c r="F323" s="111" t="str">
        <f t="shared" si="28"/>
        <v>FAIRDxMaize</v>
      </c>
      <c r="G323" s="112">
        <f>+Monitoring!K323</f>
        <v>45163.6968865741</v>
      </c>
      <c r="H323" s="112">
        <f>+Monitoring!L323</f>
        <v>45163.697037037004</v>
      </c>
      <c r="I323" s="113">
        <f>+Monitoring!M323</f>
        <v>1.5046290354803205E-4</v>
      </c>
      <c r="J323" s="114" t="str">
        <f>+Monitoring!T323</f>
        <v>fly</v>
      </c>
      <c r="K323" s="109" t="str">
        <f>+Monitoring!Y323</f>
        <v>Insecta</v>
      </c>
      <c r="L323" s="109" t="str">
        <f>+Monitoring!Z323</f>
        <v>Diptera</v>
      </c>
      <c r="M323" s="109" t="str">
        <f>+Monitoring!AA323</f>
        <v>Brachycera</v>
      </c>
      <c r="N323" s="109" t="str">
        <f>+Monitoring!AB323</f>
        <v>Muscomorpha</v>
      </c>
      <c r="O323" s="109" t="str">
        <f>+Monitoring!AC323</f>
        <v>Muscoidea</v>
      </c>
      <c r="P323" s="109" t="str">
        <f>+Monitoring!AD323</f>
        <v>Fanniidae</v>
      </c>
      <c r="Q323" s="109">
        <f>+Monitoring!AE323</f>
        <v>0</v>
      </c>
      <c r="R323" s="109" t="str">
        <f>+Monitoring!AF323</f>
        <v>Fannia</v>
      </c>
      <c r="S323" s="109" t="str">
        <f>+Monitoring!AG323</f>
        <v>#N/C</v>
      </c>
    </row>
    <row r="324" spans="1:19" x14ac:dyDescent="0.25">
      <c r="A324" s="109">
        <f t="shared" ref="A324:A387" si="29">+A323+1</f>
        <v>323</v>
      </c>
      <c r="B324" s="109" t="str">
        <f t="shared" si="25"/>
        <v>FAIRD</v>
      </c>
      <c r="C324" s="109" t="str">
        <f>SUBSTITUTE(+Monitoring!C324,"-","")</f>
        <v>FAIRD2</v>
      </c>
      <c r="D324" s="109" t="str">
        <f t="shared" si="26"/>
        <v>Site2</v>
      </c>
      <c r="E324" s="110" t="str">
        <f t="shared" si="27"/>
        <v>Maize</v>
      </c>
      <c r="F324" s="111" t="str">
        <f t="shared" si="28"/>
        <v>FAIRDxMaize</v>
      </c>
      <c r="G324" s="112">
        <f>+Monitoring!K324</f>
        <v>45163.700011574103</v>
      </c>
      <c r="H324" s="112">
        <f>+Monitoring!L324</f>
        <v>45163.700092592597</v>
      </c>
      <c r="I324" s="113">
        <f>+Monitoring!M324</f>
        <v>8.1018493801821023E-5</v>
      </c>
      <c r="J324" s="114" t="str">
        <f>+Monitoring!T324</f>
        <v>fly</v>
      </c>
      <c r="K324" s="109" t="str">
        <f>+Monitoring!Y324</f>
        <v>Insecta</v>
      </c>
      <c r="L324" s="109" t="str">
        <f>+Monitoring!Z324</f>
        <v>Diptera</v>
      </c>
      <c r="M324" s="109" t="str">
        <f>+Monitoring!AA324</f>
        <v>Brachycera</v>
      </c>
      <c r="N324" s="109" t="str">
        <f>+Monitoring!AB324</f>
        <v>Muscomorpha</v>
      </c>
      <c r="O324" s="109" t="str">
        <f>+Monitoring!AC324</f>
        <v>Muscoidea</v>
      </c>
      <c r="P324" s="109" t="str">
        <f>+Monitoring!AD324</f>
        <v>#N/C</v>
      </c>
      <c r="Q324" s="109" t="str">
        <f>+Monitoring!AE324</f>
        <v>#N/C</v>
      </c>
      <c r="R324" s="109" t="str">
        <f>+Monitoring!AF324</f>
        <v>#N/C</v>
      </c>
      <c r="S324" s="109" t="str">
        <f>+Monitoring!AG324</f>
        <v>#N/C</v>
      </c>
    </row>
    <row r="325" spans="1:19" x14ac:dyDescent="0.25">
      <c r="A325" s="109">
        <f t="shared" si="29"/>
        <v>324</v>
      </c>
      <c r="B325" s="109" t="str">
        <f t="shared" si="25"/>
        <v>FAIRD</v>
      </c>
      <c r="C325" s="109" t="str">
        <f>SUBSTITUTE(+Monitoring!C325,"-","")</f>
        <v>FAIRD2</v>
      </c>
      <c r="D325" s="109" t="str">
        <f t="shared" si="26"/>
        <v>Site2</v>
      </c>
      <c r="E325" s="110" t="str">
        <f t="shared" si="27"/>
        <v>Maize</v>
      </c>
      <c r="F325" s="111" t="str">
        <f t="shared" si="28"/>
        <v>FAIRDxMaize</v>
      </c>
      <c r="G325" s="112">
        <f>+Monitoring!K325</f>
        <v>45163.763831018499</v>
      </c>
      <c r="H325" s="112">
        <f>+Monitoring!L325</f>
        <v>45163.764675925901</v>
      </c>
      <c r="I325" s="113">
        <f>+Monitoring!M325</f>
        <v>8.4490740118781105E-4</v>
      </c>
      <c r="J325" s="114" t="str">
        <f>+Monitoring!T325</f>
        <v>fly</v>
      </c>
      <c r="K325" s="109" t="str">
        <f>+Monitoring!Y325</f>
        <v>Insecta</v>
      </c>
      <c r="L325" s="109" t="str">
        <f>+Monitoring!Z325</f>
        <v>Diptera</v>
      </c>
      <c r="M325" s="109" t="str">
        <f>+Monitoring!AA325</f>
        <v>Brachycera</v>
      </c>
      <c r="N325" s="109" t="str">
        <f>+Monitoring!AB325</f>
        <v>Muscomorpha</v>
      </c>
      <c r="O325" s="109" t="str">
        <f>+Monitoring!AC325</f>
        <v>Muscoidea</v>
      </c>
      <c r="P325" s="109" t="str">
        <f>+Monitoring!AD325</f>
        <v>#N/C</v>
      </c>
      <c r="Q325" s="109" t="str">
        <f>+Monitoring!AE325</f>
        <v>#N/C</v>
      </c>
      <c r="R325" s="109" t="str">
        <f>+Monitoring!AF325</f>
        <v>#N/C</v>
      </c>
      <c r="S325" s="109" t="str">
        <f>+Monitoring!AG325</f>
        <v>#N/C</v>
      </c>
    </row>
    <row r="326" spans="1:19" x14ac:dyDescent="0.25">
      <c r="A326" s="109">
        <f t="shared" si="29"/>
        <v>325</v>
      </c>
      <c r="B326" s="109" t="str">
        <f t="shared" si="25"/>
        <v>FAIRD</v>
      </c>
      <c r="C326" s="109" t="str">
        <f>SUBSTITUTE(+Monitoring!C326,"-","")</f>
        <v>FAIRD2</v>
      </c>
      <c r="D326" s="109" t="str">
        <f t="shared" si="26"/>
        <v>Site2</v>
      </c>
      <c r="E326" s="110" t="str">
        <f t="shared" si="27"/>
        <v>Maize</v>
      </c>
      <c r="F326" s="111" t="str">
        <f t="shared" si="28"/>
        <v>FAIRDxMaize</v>
      </c>
      <c r="G326" s="112">
        <f>+Monitoring!K326</f>
        <v>45163.764733796299</v>
      </c>
      <c r="H326" s="112">
        <f>+Monitoring!L326</f>
        <v>45163.764930555597</v>
      </c>
      <c r="I326" s="113">
        <f>+Monitoring!M326</f>
        <v>1.9675929797813296E-4</v>
      </c>
      <c r="J326" s="114" t="str">
        <f>+Monitoring!T326</f>
        <v>fly</v>
      </c>
      <c r="K326" s="109" t="str">
        <f>+Monitoring!Y326</f>
        <v>Insecta</v>
      </c>
      <c r="L326" s="109" t="str">
        <f>+Monitoring!Z326</f>
        <v>Diptera</v>
      </c>
      <c r="M326" s="109" t="str">
        <f>+Monitoring!AA326</f>
        <v>Brachycera</v>
      </c>
      <c r="N326" s="109" t="str">
        <f>+Monitoring!AB326</f>
        <v>Muscomorpha</v>
      </c>
      <c r="O326" s="109" t="str">
        <f>+Monitoring!AC326</f>
        <v>Muscoidea</v>
      </c>
      <c r="P326" s="109" t="str">
        <f>+Monitoring!AD326</f>
        <v>Fanniidae</v>
      </c>
      <c r="Q326" s="109">
        <f>+Monitoring!AE326</f>
        <v>0</v>
      </c>
      <c r="R326" s="109" t="str">
        <f>+Monitoring!AF326</f>
        <v>Fannia</v>
      </c>
      <c r="S326" s="109" t="str">
        <f>+Monitoring!AG326</f>
        <v>#N/C</v>
      </c>
    </row>
    <row r="327" spans="1:19" x14ac:dyDescent="0.25">
      <c r="A327" s="109">
        <f t="shared" si="29"/>
        <v>326</v>
      </c>
      <c r="B327" s="109" t="str">
        <f t="shared" si="25"/>
        <v>FAIRD</v>
      </c>
      <c r="C327" s="109" t="str">
        <f>SUBSTITUTE(+Monitoring!C327,"-","")</f>
        <v>FAIRD2</v>
      </c>
      <c r="D327" s="109" t="str">
        <f t="shared" si="26"/>
        <v>Site2</v>
      </c>
      <c r="E327" s="110" t="str">
        <f t="shared" si="27"/>
        <v>Maize</v>
      </c>
      <c r="F327" s="111" t="str">
        <f t="shared" si="28"/>
        <v>FAIRDxMaize</v>
      </c>
      <c r="G327" s="112">
        <f>+Monitoring!K327</f>
        <v>45163.7653587963</v>
      </c>
      <c r="H327" s="112">
        <f>+Monitoring!L327</f>
        <v>45163.765694444402</v>
      </c>
      <c r="I327" s="113">
        <f>+Monitoring!M327</f>
        <v>3.3564810291863978E-4</v>
      </c>
      <c r="J327" s="114" t="str">
        <f>+Monitoring!T327</f>
        <v>fly</v>
      </c>
      <c r="K327" s="109" t="str">
        <f>+Monitoring!Y327</f>
        <v>Insecta</v>
      </c>
      <c r="L327" s="109" t="str">
        <f>+Monitoring!Z327</f>
        <v>Diptera</v>
      </c>
      <c r="M327" s="109" t="str">
        <f>+Monitoring!AA327</f>
        <v>Brachycera</v>
      </c>
      <c r="N327" s="109" t="str">
        <f>+Monitoring!AB327</f>
        <v>Muscomorpha</v>
      </c>
      <c r="O327" s="109" t="str">
        <f>+Monitoring!AC327</f>
        <v>Muscoidea</v>
      </c>
      <c r="P327" s="109" t="str">
        <f>+Monitoring!AD327</f>
        <v>#N/C</v>
      </c>
      <c r="Q327" s="109" t="str">
        <f>+Monitoring!AE327</f>
        <v>#N/C</v>
      </c>
      <c r="R327" s="109" t="str">
        <f>+Monitoring!AF327</f>
        <v>#N/C</v>
      </c>
      <c r="S327" s="109" t="str">
        <f>+Monitoring!AG327</f>
        <v>#N/C</v>
      </c>
    </row>
    <row r="328" spans="1:19" x14ac:dyDescent="0.25">
      <c r="A328" s="109">
        <f t="shared" si="29"/>
        <v>327</v>
      </c>
      <c r="B328" s="109" t="str">
        <f t="shared" si="25"/>
        <v>FAIRD</v>
      </c>
      <c r="C328" s="109" t="str">
        <f>SUBSTITUTE(+Monitoring!C328,"-","")</f>
        <v>FAIRD2</v>
      </c>
      <c r="D328" s="109" t="str">
        <f t="shared" si="26"/>
        <v>Site2</v>
      </c>
      <c r="E328" s="110" t="str">
        <f t="shared" si="27"/>
        <v>Maize</v>
      </c>
      <c r="F328" s="111" t="str">
        <f t="shared" si="28"/>
        <v>FAIRDxMaize</v>
      </c>
      <c r="G328" s="112">
        <f>+Monitoring!K328</f>
        <v>45163.765729166698</v>
      </c>
      <c r="H328" s="112">
        <f>+Monitoring!L328</f>
        <v>45163.766238425902</v>
      </c>
      <c r="I328" s="113">
        <f>+Monitoring!M328</f>
        <v>5.0925920368172228E-4</v>
      </c>
      <c r="J328" s="114" t="str">
        <f>+Monitoring!T328</f>
        <v>fly</v>
      </c>
      <c r="K328" s="109" t="str">
        <f>+Monitoring!Y328</f>
        <v>Insecta</v>
      </c>
      <c r="L328" s="109" t="str">
        <f>+Monitoring!Z328</f>
        <v>Diptera</v>
      </c>
      <c r="M328" s="109" t="str">
        <f>+Monitoring!AA328</f>
        <v>Brachycera</v>
      </c>
      <c r="N328" s="109" t="str">
        <f>+Monitoring!AB328</f>
        <v>Muscomorpha</v>
      </c>
      <c r="O328" s="109" t="str">
        <f>+Monitoring!AC328</f>
        <v>Muscoidea</v>
      </c>
      <c r="P328" s="109" t="str">
        <f>+Monitoring!AD328</f>
        <v>#N/C</v>
      </c>
      <c r="Q328" s="109" t="str">
        <f>+Monitoring!AE328</f>
        <v>#N/C</v>
      </c>
      <c r="R328" s="109" t="str">
        <f>+Monitoring!AF328</f>
        <v>#N/C</v>
      </c>
      <c r="S328" s="109" t="str">
        <f>+Monitoring!AG328</f>
        <v>#N/C</v>
      </c>
    </row>
    <row r="329" spans="1:19" x14ac:dyDescent="0.25">
      <c r="A329" s="109">
        <f t="shared" si="29"/>
        <v>328</v>
      </c>
      <c r="B329" s="109" t="str">
        <f t="shared" si="25"/>
        <v>FAIRD</v>
      </c>
      <c r="C329" s="109" t="str">
        <f>SUBSTITUTE(+Monitoring!C329,"-","")</f>
        <v>FAIRD2</v>
      </c>
      <c r="D329" s="109" t="str">
        <f t="shared" si="26"/>
        <v>Site2</v>
      </c>
      <c r="E329" s="110" t="str">
        <f t="shared" si="27"/>
        <v>Maize</v>
      </c>
      <c r="F329" s="111" t="str">
        <f t="shared" si="28"/>
        <v>FAIRDxMaize</v>
      </c>
      <c r="G329" s="112">
        <f>+Monitoring!K329</f>
        <v>45164.3278125</v>
      </c>
      <c r="H329" s="112">
        <f>+Monitoring!L329</f>
        <v>45164.327939814801</v>
      </c>
      <c r="I329" s="113">
        <f>+Monitoring!M329</f>
        <v>1.2731480092043057E-4</v>
      </c>
      <c r="J329" s="114" t="str">
        <f>+Monitoring!T329</f>
        <v>?</v>
      </c>
      <c r="K329" s="109" t="str">
        <f>+Monitoring!Y329</f>
        <v>Insecta</v>
      </c>
      <c r="L329" s="109" t="str">
        <f>+Monitoring!Z329</f>
        <v>Diptera</v>
      </c>
      <c r="M329" s="109" t="str">
        <f>+Monitoring!AA329</f>
        <v>Brachycera</v>
      </c>
      <c r="N329" s="109" t="str">
        <f>+Monitoring!AB329</f>
        <v>muscomorpha</v>
      </c>
      <c r="O329" s="109" t="str">
        <f>+Monitoring!AC329</f>
        <v>#N/C</v>
      </c>
      <c r="P329" s="109" t="str">
        <f>+Monitoring!AD329</f>
        <v>#N/C</v>
      </c>
      <c r="Q329" s="109" t="str">
        <f>+Monitoring!AE329</f>
        <v>#N/C</v>
      </c>
      <c r="R329" s="109" t="str">
        <f>+Monitoring!AF329</f>
        <v>#N/C</v>
      </c>
      <c r="S329" s="109" t="str">
        <f>+Monitoring!AG329</f>
        <v>#N/C</v>
      </c>
    </row>
    <row r="330" spans="1:19" x14ac:dyDescent="0.25">
      <c r="A330" s="109">
        <f t="shared" si="29"/>
        <v>329</v>
      </c>
      <c r="B330" s="109" t="str">
        <f t="shared" si="25"/>
        <v>FAIRD</v>
      </c>
      <c r="C330" s="109" t="str">
        <f>SUBSTITUTE(+Monitoring!C330,"-","")</f>
        <v>FAIRD2</v>
      </c>
      <c r="D330" s="109" t="str">
        <f t="shared" si="26"/>
        <v>Site2</v>
      </c>
      <c r="E330" s="110" t="str">
        <f t="shared" si="27"/>
        <v>Maize</v>
      </c>
      <c r="F330" s="111" t="str">
        <f t="shared" si="28"/>
        <v>FAIRDxMaize</v>
      </c>
      <c r="G330" s="112">
        <f>+Monitoring!K330</f>
        <v>45164.370057870401</v>
      </c>
      <c r="H330" s="112">
        <f>+Monitoring!L330</f>
        <v>45164.370208333297</v>
      </c>
      <c r="I330" s="113">
        <f>+Monitoring!M330</f>
        <v>1.5046289627207443E-4</v>
      </c>
      <c r="J330" s="114" t="str">
        <f>+Monitoring!T330</f>
        <v>fly</v>
      </c>
      <c r="K330" s="109" t="str">
        <f>+Monitoring!Y330</f>
        <v>Insecta</v>
      </c>
      <c r="L330" s="109" t="str">
        <f>+Monitoring!Z330</f>
        <v>Diptera</v>
      </c>
      <c r="M330" s="109" t="str">
        <f>+Monitoring!AA330</f>
        <v>Brachycera</v>
      </c>
      <c r="N330" s="109" t="str">
        <f>+Monitoring!AB330</f>
        <v>Muscomorpha</v>
      </c>
      <c r="O330" s="109" t="str">
        <f>+Monitoring!AC330</f>
        <v>Muscoidea</v>
      </c>
      <c r="P330" s="109" t="str">
        <f>+Monitoring!AD330</f>
        <v>Fanniidae</v>
      </c>
      <c r="Q330" s="109">
        <f>+Monitoring!AE330</f>
        <v>0</v>
      </c>
      <c r="R330" s="109" t="str">
        <f>+Monitoring!AF330</f>
        <v>Fannia</v>
      </c>
      <c r="S330" s="109" t="str">
        <f>+Monitoring!AG330</f>
        <v>#N/C</v>
      </c>
    </row>
    <row r="331" spans="1:19" x14ac:dyDescent="0.25">
      <c r="A331" s="109">
        <f t="shared" si="29"/>
        <v>330</v>
      </c>
      <c r="B331" s="109" t="str">
        <f t="shared" si="25"/>
        <v>FAIRD</v>
      </c>
      <c r="C331" s="109" t="str">
        <f>SUBSTITUTE(+Monitoring!C331,"-","")</f>
        <v>FAIRD2</v>
      </c>
      <c r="D331" s="109" t="str">
        <f t="shared" si="26"/>
        <v>Site2</v>
      </c>
      <c r="E331" s="110" t="str">
        <f t="shared" si="27"/>
        <v>Maize</v>
      </c>
      <c r="F331" s="111" t="str">
        <f t="shared" si="28"/>
        <v>FAIRDxMaize</v>
      </c>
      <c r="G331" s="112">
        <f>+Monitoring!K331</f>
        <v>45164.376064814802</v>
      </c>
      <c r="H331" s="112">
        <f>+Monitoring!L331</f>
        <v>45164.376145833303</v>
      </c>
      <c r="I331" s="113">
        <f>+Monitoring!M331</f>
        <v>8.1018501077778637E-5</v>
      </c>
      <c r="J331" s="114" t="str">
        <f>+Monitoring!T331</f>
        <v>?</v>
      </c>
      <c r="K331" s="109" t="str">
        <f>+Monitoring!Y331</f>
        <v>#N/C</v>
      </c>
      <c r="L331" s="109" t="str">
        <f>+Monitoring!Z331</f>
        <v>#N/C</v>
      </c>
      <c r="M331" s="109" t="str">
        <f>+Monitoring!AA331</f>
        <v>#N/C</v>
      </c>
      <c r="N331" s="109" t="str">
        <f>+Monitoring!AB331</f>
        <v>#N/C</v>
      </c>
      <c r="O331" s="109" t="str">
        <f>+Monitoring!AC331</f>
        <v>#N/C</v>
      </c>
      <c r="P331" s="109" t="str">
        <f>+Monitoring!AD331</f>
        <v>#N/C</v>
      </c>
      <c r="Q331" s="109" t="str">
        <f>+Monitoring!AE331</f>
        <v>#N/C</v>
      </c>
      <c r="R331" s="109" t="str">
        <f>+Monitoring!AF331</f>
        <v>#N/C</v>
      </c>
      <c r="S331" s="109" t="str">
        <f>+Monitoring!AG331</f>
        <v>#N/C</v>
      </c>
    </row>
    <row r="332" spans="1:19" x14ac:dyDescent="0.25">
      <c r="A332" s="109">
        <f t="shared" si="29"/>
        <v>331</v>
      </c>
      <c r="B332" s="109" t="str">
        <f t="shared" si="25"/>
        <v>FAIRD</v>
      </c>
      <c r="C332" s="109" t="str">
        <f>SUBSTITUTE(+Monitoring!C332,"-","")</f>
        <v>FAIRD2</v>
      </c>
      <c r="D332" s="109" t="str">
        <f t="shared" si="26"/>
        <v>Site2</v>
      </c>
      <c r="E332" s="110" t="str">
        <f t="shared" si="27"/>
        <v>Maize</v>
      </c>
      <c r="F332" s="111" t="str">
        <f t="shared" si="28"/>
        <v>FAIRDxMaize</v>
      </c>
      <c r="G332" s="112">
        <f>+Monitoring!K332</f>
        <v>45164.384583333303</v>
      </c>
      <c r="H332" s="112">
        <f>+Monitoring!L332</f>
        <v>45164.384675925903</v>
      </c>
      <c r="I332" s="113">
        <f>+Monitoring!M332</f>
        <v>9.2592599685303867E-5</v>
      </c>
      <c r="J332" s="114" t="str">
        <f>+Monitoring!T332</f>
        <v>?</v>
      </c>
      <c r="K332" s="109" t="str">
        <f>+Monitoring!Y332</f>
        <v>#N/C</v>
      </c>
      <c r="L332" s="109" t="str">
        <f>+Monitoring!Z332</f>
        <v>#N/C</v>
      </c>
      <c r="M332" s="109" t="str">
        <f>+Monitoring!AA332</f>
        <v>#N/C</v>
      </c>
      <c r="N332" s="109" t="str">
        <f>+Monitoring!AB332</f>
        <v>#N/C</v>
      </c>
      <c r="O332" s="109" t="str">
        <f>+Monitoring!AC332</f>
        <v>#N/C</v>
      </c>
      <c r="P332" s="109" t="str">
        <f>+Monitoring!AD332</f>
        <v>#N/C</v>
      </c>
      <c r="Q332" s="109" t="str">
        <f>+Monitoring!AE332</f>
        <v>#N/C</v>
      </c>
      <c r="R332" s="109" t="str">
        <f>+Monitoring!AF332</f>
        <v>#N/C</v>
      </c>
      <c r="S332" s="109" t="str">
        <f>+Monitoring!AG332</f>
        <v>#N/C</v>
      </c>
    </row>
    <row r="333" spans="1:19" x14ac:dyDescent="0.25">
      <c r="A333" s="109">
        <f t="shared" si="29"/>
        <v>332</v>
      </c>
      <c r="B333" s="109" t="str">
        <f t="shared" si="25"/>
        <v>FAIRD</v>
      </c>
      <c r="C333" s="109" t="str">
        <f>SUBSTITUTE(+Monitoring!C333,"-","")</f>
        <v>FAIRD2</v>
      </c>
      <c r="D333" s="109" t="str">
        <f t="shared" si="26"/>
        <v>Site2</v>
      </c>
      <c r="E333" s="110" t="str">
        <f t="shared" si="27"/>
        <v>Maize</v>
      </c>
      <c r="F333" s="111" t="str">
        <f t="shared" si="28"/>
        <v>FAIRDxMaize</v>
      </c>
      <c r="G333" s="112">
        <f>+Monitoring!K333</f>
        <v>45164.388877314799</v>
      </c>
      <c r="H333" s="112">
        <f>+Monitoring!L333</f>
        <v>45164.3889583333</v>
      </c>
      <c r="I333" s="113">
        <f>+Monitoring!M333</f>
        <v>8.1018501077778637E-5</v>
      </c>
      <c r="J333" s="114" t="str">
        <f>+Monitoring!T333</f>
        <v>?</v>
      </c>
      <c r="K333" s="109" t="str">
        <f>+Monitoring!Y333</f>
        <v>#N/C</v>
      </c>
      <c r="L333" s="109" t="str">
        <f>+Monitoring!Z333</f>
        <v>#N/C</v>
      </c>
      <c r="M333" s="109" t="str">
        <f>+Monitoring!AA333</f>
        <v>#N/C</v>
      </c>
      <c r="N333" s="109" t="str">
        <f>+Monitoring!AB333</f>
        <v>#N/C</v>
      </c>
      <c r="O333" s="109" t="str">
        <f>+Monitoring!AC333</f>
        <v>#N/C</v>
      </c>
      <c r="P333" s="109" t="str">
        <f>+Monitoring!AD333</f>
        <v>#N/C</v>
      </c>
      <c r="Q333" s="109" t="str">
        <f>+Monitoring!AE333</f>
        <v>#N/C</v>
      </c>
      <c r="R333" s="109" t="str">
        <f>+Monitoring!AF333</f>
        <v>#N/C</v>
      </c>
      <c r="S333" s="109" t="str">
        <f>+Monitoring!AG333</f>
        <v>#N/C</v>
      </c>
    </row>
    <row r="334" spans="1:19" x14ac:dyDescent="0.25">
      <c r="A334" s="109">
        <f t="shared" si="29"/>
        <v>333</v>
      </c>
      <c r="B334" s="109" t="str">
        <f t="shared" si="25"/>
        <v>FAIRD</v>
      </c>
      <c r="C334" s="109" t="str">
        <f>SUBSTITUTE(+Monitoring!C334,"-","")</f>
        <v>FAIRD2</v>
      </c>
      <c r="D334" s="109" t="str">
        <f t="shared" si="26"/>
        <v>Site2</v>
      </c>
      <c r="E334" s="110" t="str">
        <f t="shared" si="27"/>
        <v>Maize</v>
      </c>
      <c r="F334" s="111" t="str">
        <f t="shared" si="28"/>
        <v>FAIRDxMaize</v>
      </c>
      <c r="G334" s="112">
        <f>+Monitoring!K334</f>
        <v>45164.393217592602</v>
      </c>
      <c r="H334" s="112">
        <f>+Monitoring!L334</f>
        <v>45164.393344907403</v>
      </c>
      <c r="I334" s="113">
        <f>+Monitoring!M334</f>
        <v>1.2731480092043057E-4</v>
      </c>
      <c r="J334" s="114" t="str">
        <f>+Monitoring!T334</f>
        <v>fly</v>
      </c>
      <c r="K334" s="109" t="str">
        <f>+Monitoring!Y334</f>
        <v>Insecta</v>
      </c>
      <c r="L334" s="109" t="str">
        <f>+Monitoring!Z334</f>
        <v>Diptera</v>
      </c>
      <c r="M334" s="109" t="str">
        <f>+Monitoring!AA334</f>
        <v>Brachycera</v>
      </c>
      <c r="N334" s="109" t="str">
        <f>+Monitoring!AB334</f>
        <v>Muscomorpha</v>
      </c>
      <c r="O334" s="109" t="str">
        <f>+Monitoring!AC334</f>
        <v>Muscoidea</v>
      </c>
      <c r="P334" s="109" t="str">
        <f>+Monitoring!AD334</f>
        <v>#N/C</v>
      </c>
      <c r="Q334" s="109" t="str">
        <f>+Monitoring!AE334</f>
        <v>#N/C</v>
      </c>
      <c r="R334" s="109" t="str">
        <f>+Monitoring!AF334</f>
        <v>#N/C</v>
      </c>
      <c r="S334" s="109" t="str">
        <f>+Monitoring!AG334</f>
        <v>#N/C</v>
      </c>
    </row>
    <row r="335" spans="1:19" x14ac:dyDescent="0.25">
      <c r="A335" s="109">
        <f t="shared" si="29"/>
        <v>334</v>
      </c>
      <c r="B335" s="109" t="str">
        <f t="shared" si="25"/>
        <v>FAIRD</v>
      </c>
      <c r="C335" s="109" t="str">
        <f>SUBSTITUTE(+Monitoring!C335,"-","")</f>
        <v>FAIRD2</v>
      </c>
      <c r="D335" s="109" t="str">
        <f t="shared" si="26"/>
        <v>Site2</v>
      </c>
      <c r="E335" s="110" t="str">
        <f t="shared" si="27"/>
        <v>Maize</v>
      </c>
      <c r="F335" s="111" t="str">
        <f t="shared" si="28"/>
        <v>FAIRDxMaize</v>
      </c>
      <c r="G335" s="112">
        <f>+Monitoring!K335</f>
        <v>45164.394247685203</v>
      </c>
      <c r="H335" s="112">
        <f>+Monitoring!L335</f>
        <v>45164.394363425898</v>
      </c>
      <c r="I335" s="113">
        <f>+Monitoring!M335</f>
        <v>1.1574069503694773E-4</v>
      </c>
      <c r="J335" s="114" t="str">
        <f>+Monitoring!T335</f>
        <v>fly</v>
      </c>
      <c r="K335" s="109" t="str">
        <f>+Monitoring!Y335</f>
        <v>Insecta</v>
      </c>
      <c r="L335" s="109" t="str">
        <f>+Monitoring!Z335</f>
        <v>Diptera</v>
      </c>
      <c r="M335" s="109" t="str">
        <f>+Monitoring!AA335</f>
        <v>Brachycera</v>
      </c>
      <c r="N335" s="109" t="str">
        <f>+Monitoring!AB335</f>
        <v>Muscomorpha</v>
      </c>
      <c r="O335" s="109" t="str">
        <f>+Monitoring!AC335</f>
        <v>#N/C</v>
      </c>
      <c r="P335" s="109" t="str">
        <f>+Monitoring!AD335</f>
        <v>#N/C</v>
      </c>
      <c r="Q335" s="109" t="str">
        <f>+Monitoring!AE335</f>
        <v>#N/C</v>
      </c>
      <c r="R335" s="109" t="str">
        <f>+Monitoring!AF335</f>
        <v>#N/C</v>
      </c>
      <c r="S335" s="109" t="str">
        <f>+Monitoring!AG335</f>
        <v>#N/C</v>
      </c>
    </row>
    <row r="336" spans="1:19" x14ac:dyDescent="0.25">
      <c r="A336" s="109">
        <f t="shared" si="29"/>
        <v>335</v>
      </c>
      <c r="B336" s="109" t="str">
        <f t="shared" si="25"/>
        <v>FAIRD</v>
      </c>
      <c r="C336" s="109" t="str">
        <f>SUBSTITUTE(+Monitoring!C336,"-","")</f>
        <v>FAIRD2</v>
      </c>
      <c r="D336" s="109" t="str">
        <f t="shared" si="26"/>
        <v>Site2</v>
      </c>
      <c r="E336" s="110" t="str">
        <f t="shared" si="27"/>
        <v>Maize</v>
      </c>
      <c r="F336" s="111" t="str">
        <f t="shared" si="28"/>
        <v>FAIRDxMaize</v>
      </c>
      <c r="G336" s="112">
        <f>+Monitoring!K336</f>
        <v>45164.415821759299</v>
      </c>
      <c r="H336" s="112">
        <f>+Monitoring!L336</f>
        <v>45164.415879629603</v>
      </c>
      <c r="I336" s="113">
        <f>+Monitoring!M336</f>
        <v>5.7870303862728179E-5</v>
      </c>
      <c r="J336" s="114" t="str">
        <f>+Monitoring!T336</f>
        <v>?</v>
      </c>
      <c r="K336" s="109" t="str">
        <f>+Monitoring!Y336</f>
        <v>#N/C</v>
      </c>
      <c r="L336" s="109" t="str">
        <f>+Monitoring!Z336</f>
        <v>#N/C</v>
      </c>
      <c r="M336" s="109" t="str">
        <f>+Monitoring!AA336</f>
        <v>#N/C</v>
      </c>
      <c r="N336" s="109" t="str">
        <f>+Monitoring!AB336</f>
        <v>#N/C</v>
      </c>
      <c r="O336" s="109" t="str">
        <f>+Monitoring!AC336</f>
        <v>#N/C</v>
      </c>
      <c r="P336" s="109" t="str">
        <f>+Monitoring!AD336</f>
        <v>#N/C</v>
      </c>
      <c r="Q336" s="109" t="str">
        <f>+Monitoring!AE336</f>
        <v>#N/C</v>
      </c>
      <c r="R336" s="109" t="str">
        <f>+Monitoring!AF336</f>
        <v>#N/C</v>
      </c>
      <c r="S336" s="109" t="str">
        <f>+Monitoring!AG336</f>
        <v>#N/C</v>
      </c>
    </row>
    <row r="337" spans="1:19" x14ac:dyDescent="0.25">
      <c r="A337" s="109">
        <f t="shared" si="29"/>
        <v>336</v>
      </c>
      <c r="B337" s="109" t="str">
        <f t="shared" si="25"/>
        <v>FAIRD</v>
      </c>
      <c r="C337" s="109" t="str">
        <f>SUBSTITUTE(+Monitoring!C337,"-","")</f>
        <v>FAIRD2</v>
      </c>
      <c r="D337" s="109" t="str">
        <f t="shared" si="26"/>
        <v>Site2</v>
      </c>
      <c r="E337" s="110" t="str">
        <f t="shared" si="27"/>
        <v>Maize</v>
      </c>
      <c r="F337" s="111" t="str">
        <f t="shared" si="28"/>
        <v>FAIRDxMaize</v>
      </c>
      <c r="G337" s="112">
        <f>+Monitoring!K337</f>
        <v>45164.429918981499</v>
      </c>
      <c r="H337" s="112">
        <f>+Monitoring!L337</f>
        <v>45164.430520833303</v>
      </c>
      <c r="I337" s="113">
        <f>+Monitoring!M337</f>
        <v>6.0185180336702615E-4</v>
      </c>
      <c r="J337" s="114" t="str">
        <f>+Monitoring!T337</f>
        <v>fly</v>
      </c>
      <c r="K337" s="109" t="str">
        <f>+Monitoring!Y337</f>
        <v>Insecta</v>
      </c>
      <c r="L337" s="109" t="str">
        <f>+Monitoring!Z337</f>
        <v>Diptera</v>
      </c>
      <c r="M337" s="109" t="str">
        <f>+Monitoring!AA337</f>
        <v>Brachycera</v>
      </c>
      <c r="N337" s="109" t="str">
        <f>+Monitoring!AB337</f>
        <v>#N/C</v>
      </c>
      <c r="O337" s="109" t="str">
        <f>+Monitoring!AC337</f>
        <v>#N/C</v>
      </c>
      <c r="P337" s="109" t="str">
        <f>+Monitoring!AD337</f>
        <v>#N/C</v>
      </c>
      <c r="Q337" s="109" t="str">
        <f>+Monitoring!AE337</f>
        <v>#N/C</v>
      </c>
      <c r="R337" s="109" t="str">
        <f>+Monitoring!AF337</f>
        <v>#N/C</v>
      </c>
      <c r="S337" s="109" t="str">
        <f>+Monitoring!AG337</f>
        <v>#N/C</v>
      </c>
    </row>
    <row r="338" spans="1:19" x14ac:dyDescent="0.25">
      <c r="A338" s="109">
        <f t="shared" si="29"/>
        <v>337</v>
      </c>
      <c r="B338" s="109" t="str">
        <f t="shared" si="25"/>
        <v>FAIRD</v>
      </c>
      <c r="C338" s="109" t="str">
        <f>SUBSTITUTE(+Monitoring!C338,"-","")</f>
        <v>FAIRD2</v>
      </c>
      <c r="D338" s="109" t="str">
        <f t="shared" si="26"/>
        <v>Site2</v>
      </c>
      <c r="E338" s="110" t="str">
        <f t="shared" si="27"/>
        <v>Maize</v>
      </c>
      <c r="F338" s="111" t="str">
        <f t="shared" si="28"/>
        <v>FAIRDxMaize</v>
      </c>
      <c r="G338" s="112">
        <f>+Monitoring!K338</f>
        <v>45164.429918981499</v>
      </c>
      <c r="H338" s="112">
        <f>+Monitoring!L338</f>
        <v>45164.430960648097</v>
      </c>
      <c r="I338" s="113">
        <f>+Monitoring!M338</f>
        <v>1.0416665973025374E-3</v>
      </c>
      <c r="J338" s="114" t="str">
        <f>+Monitoring!T338</f>
        <v>fly</v>
      </c>
      <c r="K338" s="109" t="str">
        <f>+Monitoring!Y338</f>
        <v>Insecta</v>
      </c>
      <c r="L338" s="109" t="str">
        <f>+Monitoring!Z338</f>
        <v>Diptera</v>
      </c>
      <c r="M338" s="109" t="str">
        <f>+Monitoring!AA338</f>
        <v>Brachycera</v>
      </c>
      <c r="N338" s="109" t="str">
        <f>+Monitoring!AB338</f>
        <v>Muscomorpha</v>
      </c>
      <c r="O338" s="109" t="str">
        <f>+Monitoring!AC338</f>
        <v>Muscoidea</v>
      </c>
      <c r="P338" s="109" t="str">
        <f>+Monitoring!AD338</f>
        <v>Fanniidae</v>
      </c>
      <c r="Q338" s="109">
        <f>+Monitoring!AE338</f>
        <v>0</v>
      </c>
      <c r="R338" s="109" t="str">
        <f>+Monitoring!AF338</f>
        <v>Fannia</v>
      </c>
      <c r="S338" s="109" t="str">
        <f>+Monitoring!AG338</f>
        <v>#N/C</v>
      </c>
    </row>
    <row r="339" spans="1:19" x14ac:dyDescent="0.25">
      <c r="A339" s="109">
        <f t="shared" si="29"/>
        <v>338</v>
      </c>
      <c r="B339" s="109" t="str">
        <f t="shared" si="25"/>
        <v>FAIRD</v>
      </c>
      <c r="C339" s="109" t="str">
        <f>SUBSTITUTE(+Monitoring!C339,"-","")</f>
        <v>FAIRD2</v>
      </c>
      <c r="D339" s="109" t="str">
        <f t="shared" si="26"/>
        <v>Site2</v>
      </c>
      <c r="E339" s="110" t="str">
        <f t="shared" si="27"/>
        <v>Maize</v>
      </c>
      <c r="F339" s="111" t="str">
        <f t="shared" si="28"/>
        <v>FAIRDxMaize</v>
      </c>
      <c r="G339" s="112">
        <f>+Monitoring!K339</f>
        <v>45164.430115740703</v>
      </c>
      <c r="H339" s="112">
        <f>+Monitoring!L339</f>
        <v>45164.430625000001</v>
      </c>
      <c r="I339" s="113">
        <f>+Monitoring!M339</f>
        <v>5.0925929826917127E-4</v>
      </c>
      <c r="J339" s="114" t="str">
        <f>+Monitoring!T339</f>
        <v>?</v>
      </c>
      <c r="K339" s="109" t="str">
        <f>+Monitoring!Y339</f>
        <v>Insecta</v>
      </c>
      <c r="L339" s="109" t="str">
        <f>+Monitoring!Z339</f>
        <v>Diptera</v>
      </c>
      <c r="M339" s="109" t="str">
        <f>+Monitoring!AA339</f>
        <v>Brachycera</v>
      </c>
      <c r="N339" s="109" t="str">
        <f>+Monitoring!AB339</f>
        <v>#N/C</v>
      </c>
      <c r="O339" s="109" t="str">
        <f>+Monitoring!AC339</f>
        <v>#N/C</v>
      </c>
      <c r="P339" s="109" t="str">
        <f>+Monitoring!AD339</f>
        <v>#N/C</v>
      </c>
      <c r="Q339" s="109" t="str">
        <f>+Monitoring!AE339</f>
        <v>#N/C</v>
      </c>
      <c r="R339" s="109" t="str">
        <f>+Monitoring!AF339</f>
        <v>#N/C</v>
      </c>
      <c r="S339" s="109" t="str">
        <f>+Monitoring!AG339</f>
        <v>#N/C</v>
      </c>
    </row>
    <row r="340" spans="1:19" x14ac:dyDescent="0.25">
      <c r="A340" s="109">
        <f t="shared" si="29"/>
        <v>339</v>
      </c>
      <c r="B340" s="109" t="str">
        <f t="shared" si="25"/>
        <v>FAIRD</v>
      </c>
      <c r="C340" s="109" t="str">
        <f>SUBSTITUTE(+Monitoring!C340,"-","")</f>
        <v>FAIRD2</v>
      </c>
      <c r="D340" s="109" t="str">
        <f t="shared" si="26"/>
        <v>Site2</v>
      </c>
      <c r="E340" s="110" t="str">
        <f t="shared" si="27"/>
        <v>Maize</v>
      </c>
      <c r="F340" s="111" t="str">
        <f t="shared" si="28"/>
        <v>FAIRDxMaize</v>
      </c>
      <c r="G340" s="112">
        <f>+Monitoring!K340</f>
        <v>45164.430879629603</v>
      </c>
      <c r="H340" s="112">
        <f>+Monitoring!L340</f>
        <v>45164.430937500001</v>
      </c>
      <c r="I340" s="113">
        <f>+Monitoring!M340</f>
        <v>5.7870398450177163E-5</v>
      </c>
      <c r="J340" s="114" t="str">
        <f>+Monitoring!T340</f>
        <v>fly</v>
      </c>
      <c r="K340" s="109" t="str">
        <f>+Monitoring!Y340</f>
        <v>Insecta</v>
      </c>
      <c r="L340" s="109" t="str">
        <f>+Monitoring!Z340</f>
        <v>Diptera</v>
      </c>
      <c r="M340" s="109" t="str">
        <f>+Monitoring!AA340</f>
        <v>Brachycera</v>
      </c>
      <c r="N340" s="109" t="str">
        <f>+Monitoring!AB340</f>
        <v>Muscomorpha</v>
      </c>
      <c r="O340" s="109" t="str">
        <f>+Monitoring!AC340</f>
        <v>Muscoidea</v>
      </c>
      <c r="P340" s="109" t="str">
        <f>+Monitoring!AD340</f>
        <v>Fanniidae</v>
      </c>
      <c r="Q340" s="109">
        <f>+Monitoring!AE340</f>
        <v>0</v>
      </c>
      <c r="R340" s="109" t="str">
        <f>+Monitoring!AF340</f>
        <v>Fannia</v>
      </c>
      <c r="S340" s="109" t="str">
        <f>+Monitoring!AG340</f>
        <v>#N/C</v>
      </c>
    </row>
    <row r="341" spans="1:19" x14ac:dyDescent="0.25">
      <c r="A341" s="109">
        <f t="shared" si="29"/>
        <v>340</v>
      </c>
      <c r="B341" s="109" t="str">
        <f t="shared" si="25"/>
        <v>FAIRD</v>
      </c>
      <c r="C341" s="109" t="str">
        <f>SUBSTITUTE(+Monitoring!C341,"-","")</f>
        <v>FAIRD2</v>
      </c>
      <c r="D341" s="109" t="str">
        <f t="shared" si="26"/>
        <v>Site2</v>
      </c>
      <c r="E341" s="110" t="str">
        <f t="shared" si="27"/>
        <v>Maize</v>
      </c>
      <c r="F341" s="111" t="str">
        <f t="shared" si="28"/>
        <v>FAIRDxMaize</v>
      </c>
      <c r="G341" s="112">
        <f>+Monitoring!K341</f>
        <v>45164.436134259297</v>
      </c>
      <c r="H341" s="112">
        <f>+Monitoring!L341</f>
        <v>45164.436249999999</v>
      </c>
      <c r="I341" s="113">
        <f>+Monitoring!M341</f>
        <v>1.1574070231290534E-4</v>
      </c>
      <c r="J341" s="114" t="str">
        <f>+Monitoring!T341</f>
        <v>?</v>
      </c>
      <c r="K341" s="109" t="str">
        <f>+Monitoring!Y341</f>
        <v>Insecta</v>
      </c>
      <c r="L341" s="109" t="str">
        <f>+Monitoring!Z341</f>
        <v>Diptera</v>
      </c>
      <c r="M341" s="109" t="str">
        <f>+Monitoring!AA341</f>
        <v>Brachycera</v>
      </c>
      <c r="N341" s="109" t="str">
        <f>+Monitoring!AB341</f>
        <v>#N/C</v>
      </c>
      <c r="O341" s="109" t="str">
        <f>+Monitoring!AC341</f>
        <v>#N/C</v>
      </c>
      <c r="P341" s="109" t="str">
        <f>+Monitoring!AD341</f>
        <v>#N/C</v>
      </c>
      <c r="Q341" s="109" t="str">
        <f>+Monitoring!AE341</f>
        <v>#N/C</v>
      </c>
      <c r="R341" s="109" t="str">
        <f>+Monitoring!AF341</f>
        <v>#N/C</v>
      </c>
      <c r="S341" s="109" t="str">
        <f>+Monitoring!AG341</f>
        <v>#N/C</v>
      </c>
    </row>
    <row r="342" spans="1:19" x14ac:dyDescent="0.25">
      <c r="A342" s="109">
        <f t="shared" si="29"/>
        <v>341</v>
      </c>
      <c r="B342" s="109" t="str">
        <f t="shared" si="25"/>
        <v>FAIRD</v>
      </c>
      <c r="C342" s="109" t="str">
        <f>SUBSTITUTE(+Monitoring!C342,"-","")</f>
        <v>FAIRD2</v>
      </c>
      <c r="D342" s="109" t="str">
        <f t="shared" si="26"/>
        <v>Site2</v>
      </c>
      <c r="E342" s="110" t="str">
        <f t="shared" si="27"/>
        <v>Maize</v>
      </c>
      <c r="F342" s="111" t="str">
        <f t="shared" si="28"/>
        <v>FAIRDxMaize</v>
      </c>
      <c r="G342" s="112">
        <f>+Monitoring!K342</f>
        <v>45164.436168981498</v>
      </c>
      <c r="H342" s="112">
        <f>+Monitoring!L342</f>
        <v>45164.436388888898</v>
      </c>
      <c r="I342" s="113">
        <f>+Monitoring!M342</f>
        <v>2.1990740060573444E-4</v>
      </c>
      <c r="J342" s="114" t="str">
        <f>+Monitoring!T342</f>
        <v>fly</v>
      </c>
      <c r="K342" s="109" t="str">
        <f>+Monitoring!Y342</f>
        <v>Insecta</v>
      </c>
      <c r="L342" s="109" t="str">
        <f>+Monitoring!Z342</f>
        <v>Diptera</v>
      </c>
      <c r="M342" s="109" t="str">
        <f>+Monitoring!AA342</f>
        <v>Brachycera</v>
      </c>
      <c r="N342" s="109" t="str">
        <f>+Monitoring!AB342</f>
        <v>Muscomorpha</v>
      </c>
      <c r="O342" s="109" t="str">
        <f>+Monitoring!AC342</f>
        <v>Muscoidea</v>
      </c>
      <c r="P342" s="109" t="str">
        <f>+Monitoring!AD342</f>
        <v>#N/C</v>
      </c>
      <c r="Q342" s="109" t="str">
        <f>+Monitoring!AE342</f>
        <v>#N/C</v>
      </c>
      <c r="R342" s="109" t="str">
        <f>+Monitoring!AF342</f>
        <v>#N/C</v>
      </c>
      <c r="S342" s="109" t="str">
        <f>+Monitoring!AG342</f>
        <v>#N/C</v>
      </c>
    </row>
    <row r="343" spans="1:19" x14ac:dyDescent="0.25">
      <c r="A343" s="109">
        <f t="shared" si="29"/>
        <v>342</v>
      </c>
      <c r="B343" s="109" t="str">
        <f t="shared" si="25"/>
        <v>FAIRD</v>
      </c>
      <c r="C343" s="109" t="str">
        <f>SUBSTITUTE(+Monitoring!C343,"-","")</f>
        <v>FAIRD2</v>
      </c>
      <c r="D343" s="109" t="str">
        <f t="shared" si="26"/>
        <v>Site2</v>
      </c>
      <c r="E343" s="110" t="str">
        <f t="shared" si="27"/>
        <v>Maize</v>
      </c>
      <c r="F343" s="111" t="str">
        <f t="shared" si="28"/>
        <v>FAIRDxMaize</v>
      </c>
      <c r="G343" s="112">
        <f>+Monitoring!K343</f>
        <v>45164.439409722203</v>
      </c>
      <c r="H343" s="112">
        <f>+Monitoring!L343</f>
        <v>45164.4396180556</v>
      </c>
      <c r="I343" s="113">
        <f>+Monitoring!M343</f>
        <v>2.0833339658565819E-4</v>
      </c>
      <c r="J343" s="114" t="str">
        <f>+Monitoring!T343</f>
        <v>fly</v>
      </c>
      <c r="K343" s="109" t="str">
        <f>+Monitoring!Y343</f>
        <v>Insecta</v>
      </c>
      <c r="L343" s="109" t="str">
        <f>+Monitoring!Z343</f>
        <v>Diptera</v>
      </c>
      <c r="M343" s="109" t="str">
        <f>+Monitoring!AA343</f>
        <v>Brachycera</v>
      </c>
      <c r="N343" s="109" t="str">
        <f>+Monitoring!AB343</f>
        <v>Muscomorpha</v>
      </c>
      <c r="O343" s="109" t="str">
        <f>+Monitoring!AC343</f>
        <v>Muscoidea</v>
      </c>
      <c r="P343" s="109" t="str">
        <f>+Monitoring!AD343</f>
        <v>#N/C</v>
      </c>
      <c r="Q343" s="109" t="str">
        <f>+Monitoring!AE343</f>
        <v>#N/C</v>
      </c>
      <c r="R343" s="109" t="str">
        <f>+Monitoring!AF343</f>
        <v>#N/C</v>
      </c>
      <c r="S343" s="109" t="str">
        <f>+Monitoring!AG343</f>
        <v>#N/C</v>
      </c>
    </row>
    <row r="344" spans="1:19" x14ac:dyDescent="0.25">
      <c r="A344" s="109">
        <f t="shared" si="29"/>
        <v>343</v>
      </c>
      <c r="B344" s="109" t="str">
        <f t="shared" si="25"/>
        <v>FAIRD</v>
      </c>
      <c r="C344" s="109" t="str">
        <f>SUBSTITUTE(+Monitoring!C344,"-","")</f>
        <v>FAIRD2</v>
      </c>
      <c r="D344" s="109" t="str">
        <f t="shared" si="26"/>
        <v>Site2</v>
      </c>
      <c r="E344" s="110" t="str">
        <f t="shared" si="27"/>
        <v>Maize</v>
      </c>
      <c r="F344" s="111" t="str">
        <f t="shared" si="28"/>
        <v>FAIRDxMaize</v>
      </c>
      <c r="G344" s="112">
        <f>+Monitoring!K344</f>
        <v>45164.439768518503</v>
      </c>
      <c r="H344" s="112">
        <f>+Monitoring!L344</f>
        <v>45164.439826388902</v>
      </c>
      <c r="I344" s="113">
        <f>+Monitoring!M344</f>
        <v>5.7870398450177163E-5</v>
      </c>
      <c r="J344" s="114" t="str">
        <f>+Monitoring!T344</f>
        <v>fly</v>
      </c>
      <c r="K344" s="109" t="str">
        <f>+Monitoring!Y344</f>
        <v>Insecta</v>
      </c>
      <c r="L344" s="109" t="str">
        <f>+Monitoring!Z344</f>
        <v>Diptera</v>
      </c>
      <c r="M344" s="109" t="str">
        <f>+Monitoring!AA344</f>
        <v>Brachycera</v>
      </c>
      <c r="N344" s="109" t="str">
        <f>+Monitoring!AB344</f>
        <v>Muscomorpha</v>
      </c>
      <c r="O344" s="109" t="str">
        <f>+Monitoring!AC344</f>
        <v>Muscoidea</v>
      </c>
      <c r="P344" s="109" t="str">
        <f>+Monitoring!AD344</f>
        <v>Fanniidae</v>
      </c>
      <c r="Q344" s="109">
        <f>+Monitoring!AE344</f>
        <v>0</v>
      </c>
      <c r="R344" s="109" t="str">
        <f>+Monitoring!AF344</f>
        <v>Fannia</v>
      </c>
      <c r="S344" s="109" t="str">
        <f>+Monitoring!AG344</f>
        <v>#N/C</v>
      </c>
    </row>
    <row r="345" spans="1:19" x14ac:dyDescent="0.25">
      <c r="A345" s="109">
        <f t="shared" si="29"/>
        <v>344</v>
      </c>
      <c r="B345" s="109" t="str">
        <f t="shared" si="25"/>
        <v>FAIRD</v>
      </c>
      <c r="C345" s="109" t="str">
        <f>SUBSTITUTE(+Monitoring!C345,"-","")</f>
        <v>FAIRD2</v>
      </c>
      <c r="D345" s="109" t="str">
        <f t="shared" si="26"/>
        <v>Site2</v>
      </c>
      <c r="E345" s="110" t="str">
        <f t="shared" si="27"/>
        <v>Maize</v>
      </c>
      <c r="F345" s="111" t="str">
        <f t="shared" si="28"/>
        <v>FAIRDxMaize</v>
      </c>
      <c r="G345" s="112">
        <f>+Monitoring!K345</f>
        <v>45164.448553240698</v>
      </c>
      <c r="H345" s="112">
        <f>+Monitoring!L345</f>
        <v>45164.448611111096</v>
      </c>
      <c r="I345" s="113">
        <f>+Monitoring!M345</f>
        <v>5.7870398450177163E-5</v>
      </c>
      <c r="J345" s="114" t="str">
        <f>+Monitoring!T345</f>
        <v>?</v>
      </c>
      <c r="K345" s="109" t="str">
        <f>+Monitoring!Y345</f>
        <v>#N/C</v>
      </c>
      <c r="L345" s="109" t="str">
        <f>+Monitoring!Z345</f>
        <v>#N/C</v>
      </c>
      <c r="M345" s="109" t="str">
        <f>+Monitoring!AA345</f>
        <v>#N/C</v>
      </c>
      <c r="N345" s="109" t="str">
        <f>+Monitoring!AB345</f>
        <v>#N/C</v>
      </c>
      <c r="O345" s="109" t="str">
        <f>+Monitoring!AC345</f>
        <v>#N/C</v>
      </c>
      <c r="P345" s="109" t="str">
        <f>+Monitoring!AD345</f>
        <v>#N/C</v>
      </c>
      <c r="Q345" s="109" t="str">
        <f>+Monitoring!AE345</f>
        <v>#N/C</v>
      </c>
      <c r="R345" s="109" t="str">
        <f>+Monitoring!AF345</f>
        <v>#N/C</v>
      </c>
      <c r="S345" s="109" t="str">
        <f>+Monitoring!AG345</f>
        <v>#N/C</v>
      </c>
    </row>
    <row r="346" spans="1:19" x14ac:dyDescent="0.25">
      <c r="A346" s="109">
        <f t="shared" si="29"/>
        <v>345</v>
      </c>
      <c r="B346" s="109" t="str">
        <f t="shared" si="25"/>
        <v>FAIRD</v>
      </c>
      <c r="C346" s="109" t="str">
        <f>SUBSTITUTE(+Monitoring!C346,"-","")</f>
        <v>FAIRD2</v>
      </c>
      <c r="D346" s="109" t="str">
        <f t="shared" si="26"/>
        <v>Site2</v>
      </c>
      <c r="E346" s="110" t="str">
        <f t="shared" si="27"/>
        <v>Maize</v>
      </c>
      <c r="F346" s="111" t="str">
        <f t="shared" si="28"/>
        <v>FAIRDxMaize</v>
      </c>
      <c r="G346" s="112">
        <f>+Monitoring!K346</f>
        <v>45164.460659722201</v>
      </c>
      <c r="H346" s="112">
        <f>+Monitoring!L346</f>
        <v>45164.460706018501</v>
      </c>
      <c r="I346" s="113">
        <f>+Monitoring!M346</f>
        <v>4.6296299842651933E-5</v>
      </c>
      <c r="J346" s="114" t="str">
        <f>+Monitoring!T346</f>
        <v>fly</v>
      </c>
      <c r="K346" s="109" t="str">
        <f>+Monitoring!Y346</f>
        <v>Insecta</v>
      </c>
      <c r="L346" s="109" t="str">
        <f>+Monitoring!Z346</f>
        <v>Diptera</v>
      </c>
      <c r="M346" s="109" t="str">
        <f>+Monitoring!AA346</f>
        <v>Brachycera</v>
      </c>
      <c r="N346" s="109" t="str">
        <f>+Monitoring!AB346</f>
        <v>#N/C</v>
      </c>
      <c r="O346" s="109" t="str">
        <f>+Monitoring!AC346</f>
        <v>#N/C</v>
      </c>
      <c r="P346" s="109" t="str">
        <f>+Monitoring!AD346</f>
        <v>#N/C</v>
      </c>
      <c r="Q346" s="109" t="str">
        <f>+Monitoring!AE346</f>
        <v>#N/C</v>
      </c>
      <c r="R346" s="109" t="str">
        <f>+Monitoring!AF346</f>
        <v>#N/C</v>
      </c>
      <c r="S346" s="109" t="str">
        <f>+Monitoring!AG346</f>
        <v>#N/C</v>
      </c>
    </row>
    <row r="347" spans="1:19" x14ac:dyDescent="0.25">
      <c r="A347" s="109">
        <f t="shared" si="29"/>
        <v>346</v>
      </c>
      <c r="B347" s="109" t="str">
        <f t="shared" si="25"/>
        <v>FAIRD</v>
      </c>
      <c r="C347" s="109" t="str">
        <f>SUBSTITUTE(+Monitoring!C347,"-","")</f>
        <v>FAIRD2</v>
      </c>
      <c r="D347" s="109" t="str">
        <f t="shared" si="26"/>
        <v>Site2</v>
      </c>
      <c r="E347" s="110" t="str">
        <f t="shared" si="27"/>
        <v>Maize</v>
      </c>
      <c r="F347" s="111" t="str">
        <f t="shared" si="28"/>
        <v>FAIRDxMaize</v>
      </c>
      <c r="G347" s="112">
        <f>+Monitoring!K347</f>
        <v>45164.460659722201</v>
      </c>
      <c r="H347" s="112">
        <f>+Monitoring!L347</f>
        <v>45164.460706018501</v>
      </c>
      <c r="I347" s="113">
        <f>+Monitoring!M347</f>
        <v>4.6296299842651933E-5</v>
      </c>
      <c r="J347" s="114" t="str">
        <f>+Monitoring!T347</f>
        <v>fly</v>
      </c>
      <c r="K347" s="109" t="str">
        <f>+Monitoring!Y347</f>
        <v>Insecta</v>
      </c>
      <c r="L347" s="109" t="str">
        <f>+Monitoring!Z347</f>
        <v>Diptera</v>
      </c>
      <c r="M347" s="109" t="str">
        <f>+Monitoring!AA347</f>
        <v>Brachycera</v>
      </c>
      <c r="N347" s="109" t="str">
        <f>+Monitoring!AB347</f>
        <v>#N/C</v>
      </c>
      <c r="O347" s="109" t="str">
        <f>+Monitoring!AC347</f>
        <v>#N/C</v>
      </c>
      <c r="P347" s="109" t="str">
        <f>+Monitoring!AD347</f>
        <v>#N/C</v>
      </c>
      <c r="Q347" s="109" t="str">
        <f>+Monitoring!AE347</f>
        <v>#N/C</v>
      </c>
      <c r="R347" s="109" t="str">
        <f>+Monitoring!AF347</f>
        <v>#N/C</v>
      </c>
      <c r="S347" s="109" t="str">
        <f>+Monitoring!AG347</f>
        <v>#N/C</v>
      </c>
    </row>
    <row r="348" spans="1:19" x14ac:dyDescent="0.25">
      <c r="A348" s="109">
        <f t="shared" si="29"/>
        <v>347</v>
      </c>
      <c r="B348" s="109" t="str">
        <f t="shared" si="25"/>
        <v>FAIRD</v>
      </c>
      <c r="C348" s="109" t="str">
        <f>SUBSTITUTE(+Monitoring!C348,"-","")</f>
        <v>FAIRD2</v>
      </c>
      <c r="D348" s="109" t="str">
        <f t="shared" si="26"/>
        <v>Site2</v>
      </c>
      <c r="E348" s="110" t="str">
        <f t="shared" si="27"/>
        <v>Maize</v>
      </c>
      <c r="F348" s="111" t="str">
        <f t="shared" si="28"/>
        <v>FAIRDxMaize</v>
      </c>
      <c r="G348" s="112">
        <f>+Monitoring!K348</f>
        <v>45164.460706018501</v>
      </c>
      <c r="H348" s="112">
        <f>+Monitoring!L348</f>
        <v>45164.460763888899</v>
      </c>
      <c r="I348" s="113">
        <f>+Monitoring!M348</f>
        <v>5.7870398450177163E-5</v>
      </c>
      <c r="J348" s="114" t="str">
        <f>+Monitoring!T348</f>
        <v>fly</v>
      </c>
      <c r="K348" s="109" t="str">
        <f>+Monitoring!Y348</f>
        <v>Insecta</v>
      </c>
      <c r="L348" s="109" t="str">
        <f>+Monitoring!Z348</f>
        <v>Diptera</v>
      </c>
      <c r="M348" s="109" t="str">
        <f>+Monitoring!AA348</f>
        <v>Brachycera</v>
      </c>
      <c r="N348" s="109" t="str">
        <f>+Monitoring!AB348</f>
        <v>#N/C</v>
      </c>
      <c r="O348" s="109" t="str">
        <f>+Monitoring!AC348</f>
        <v>#N/C</v>
      </c>
      <c r="P348" s="109" t="str">
        <f>+Monitoring!AD348</f>
        <v>#N/C</v>
      </c>
      <c r="Q348" s="109" t="str">
        <f>+Monitoring!AE348</f>
        <v>#N/C</v>
      </c>
      <c r="R348" s="109" t="str">
        <f>+Monitoring!AF348</f>
        <v>#N/C</v>
      </c>
      <c r="S348" s="109" t="str">
        <f>+Monitoring!AG348</f>
        <v>#N/C</v>
      </c>
    </row>
    <row r="349" spans="1:19" x14ac:dyDescent="0.25">
      <c r="A349" s="109">
        <f t="shared" si="29"/>
        <v>348</v>
      </c>
      <c r="B349" s="109" t="str">
        <f t="shared" si="25"/>
        <v>FAIRD</v>
      </c>
      <c r="C349" s="109" t="str">
        <f>SUBSTITUTE(+Monitoring!C349,"-","")</f>
        <v>FAIRD2</v>
      </c>
      <c r="D349" s="109" t="str">
        <f t="shared" si="26"/>
        <v>Site2</v>
      </c>
      <c r="E349" s="110" t="str">
        <f t="shared" si="27"/>
        <v>Maize</v>
      </c>
      <c r="F349" s="111" t="str">
        <f t="shared" si="28"/>
        <v>FAIRDxMaize</v>
      </c>
      <c r="G349" s="112">
        <f>+Monitoring!K349</f>
        <v>45164.460775462998</v>
      </c>
      <c r="H349" s="112">
        <f>+Monitoring!L349</f>
        <v>45164.461006944497</v>
      </c>
      <c r="I349" s="113">
        <f>+Monitoring!M349</f>
        <v>2.3148149921325967E-4</v>
      </c>
      <c r="J349" s="114" t="str">
        <f>+Monitoring!T349</f>
        <v>fly</v>
      </c>
      <c r="K349" s="109" t="str">
        <f>+Monitoring!Y349</f>
        <v>Insecta</v>
      </c>
      <c r="L349" s="109" t="str">
        <f>+Monitoring!Z349</f>
        <v>Diptera</v>
      </c>
      <c r="M349" s="109" t="str">
        <f>+Monitoring!AA349</f>
        <v>Brachycera</v>
      </c>
      <c r="N349" s="109" t="str">
        <f>+Monitoring!AB349</f>
        <v>Muscomorpha</v>
      </c>
      <c r="O349" s="109" t="str">
        <f>+Monitoring!AC349</f>
        <v>Muscoidea</v>
      </c>
      <c r="P349" s="109" t="str">
        <f>+Monitoring!AD349</f>
        <v>Fanniidae</v>
      </c>
      <c r="Q349" s="109">
        <f>+Monitoring!AE349</f>
        <v>0</v>
      </c>
      <c r="R349" s="109" t="str">
        <f>+Monitoring!AF349</f>
        <v>Fannia</v>
      </c>
      <c r="S349" s="109" t="str">
        <f>+Monitoring!AG349</f>
        <v>#N/C</v>
      </c>
    </row>
    <row r="350" spans="1:19" x14ac:dyDescent="0.25">
      <c r="A350" s="109">
        <f t="shared" si="29"/>
        <v>349</v>
      </c>
      <c r="B350" s="109" t="str">
        <f t="shared" si="25"/>
        <v>FAIRD</v>
      </c>
      <c r="C350" s="109" t="str">
        <f>SUBSTITUTE(+Monitoring!C350,"-","")</f>
        <v>FAIRD2</v>
      </c>
      <c r="D350" s="109" t="str">
        <f t="shared" si="26"/>
        <v>Site2</v>
      </c>
      <c r="E350" s="110" t="str">
        <f t="shared" si="27"/>
        <v>Maize</v>
      </c>
      <c r="F350" s="111" t="str">
        <f t="shared" si="28"/>
        <v>FAIRDxMaize</v>
      </c>
      <c r="G350" s="112">
        <f>+Monitoring!K350</f>
        <v>45164.460868055598</v>
      </c>
      <c r="H350" s="112">
        <f>+Monitoring!L350</f>
        <v>45164.4609375</v>
      </c>
      <c r="I350" s="113">
        <f>+Monitoring!M350</f>
        <v>6.9444402470253408E-5</v>
      </c>
      <c r="J350" s="114" t="str">
        <f>+Monitoring!T350</f>
        <v>fly</v>
      </c>
      <c r="K350" s="109" t="str">
        <f>+Monitoring!Y350</f>
        <v>Insecta</v>
      </c>
      <c r="L350" s="109" t="str">
        <f>+Monitoring!Z350</f>
        <v>Diptera</v>
      </c>
      <c r="M350" s="109" t="str">
        <f>+Monitoring!AA350</f>
        <v>Brachycera</v>
      </c>
      <c r="N350" s="109" t="str">
        <f>+Monitoring!AB350</f>
        <v>#N/C</v>
      </c>
      <c r="O350" s="109" t="str">
        <f>+Monitoring!AC350</f>
        <v>#N/C</v>
      </c>
      <c r="P350" s="109" t="str">
        <f>+Monitoring!AD350</f>
        <v>#N/C</v>
      </c>
      <c r="Q350" s="109" t="str">
        <f>+Monitoring!AE350</f>
        <v>#N/C</v>
      </c>
      <c r="R350" s="109" t="str">
        <f>+Monitoring!AF350</f>
        <v>#N/C</v>
      </c>
      <c r="S350" s="109" t="str">
        <f>+Monitoring!AG350</f>
        <v>#N/C</v>
      </c>
    </row>
    <row r="351" spans="1:19" x14ac:dyDescent="0.25">
      <c r="A351" s="109">
        <f t="shared" si="29"/>
        <v>350</v>
      </c>
      <c r="B351" s="109" t="str">
        <f t="shared" si="25"/>
        <v>FAIRD</v>
      </c>
      <c r="C351" s="109" t="str">
        <f>SUBSTITUTE(+Monitoring!C351,"-","")</f>
        <v>FAIRD2</v>
      </c>
      <c r="D351" s="109" t="str">
        <f t="shared" si="26"/>
        <v>Site2</v>
      </c>
      <c r="E351" s="110" t="str">
        <f t="shared" si="27"/>
        <v>Maize</v>
      </c>
      <c r="F351" s="111" t="str">
        <f t="shared" si="28"/>
        <v>FAIRDxMaize</v>
      </c>
      <c r="G351" s="112">
        <f>+Monitoring!K351</f>
        <v>45164.465127314797</v>
      </c>
      <c r="H351" s="112">
        <f>+Monitoring!L351</f>
        <v>45164.465185185203</v>
      </c>
      <c r="I351" s="113">
        <f>+Monitoring!M351</f>
        <v>5.7870405726134777E-5</v>
      </c>
      <c r="J351" s="114" t="str">
        <f>+Monitoring!T351</f>
        <v>?</v>
      </c>
      <c r="K351" s="109" t="str">
        <f>+Monitoring!Y351</f>
        <v>#N/C</v>
      </c>
      <c r="L351" s="109" t="str">
        <f>+Monitoring!Z351</f>
        <v>#N/C</v>
      </c>
      <c r="M351" s="109" t="str">
        <f>+Monitoring!AA351</f>
        <v>#N/C</v>
      </c>
      <c r="N351" s="109" t="str">
        <f>+Monitoring!AB351</f>
        <v>#N/C</v>
      </c>
      <c r="O351" s="109" t="str">
        <f>+Monitoring!AC351</f>
        <v>#N/C</v>
      </c>
      <c r="P351" s="109" t="str">
        <f>+Monitoring!AD351</f>
        <v>#N/C</v>
      </c>
      <c r="Q351" s="109" t="str">
        <f>+Monitoring!AE351</f>
        <v>#N/C</v>
      </c>
      <c r="R351" s="109" t="str">
        <f>+Monitoring!AF351</f>
        <v>#N/C</v>
      </c>
      <c r="S351" s="109" t="str">
        <f>+Monitoring!AG351</f>
        <v>#N/C</v>
      </c>
    </row>
    <row r="352" spans="1:19" x14ac:dyDescent="0.25">
      <c r="A352" s="109">
        <f t="shared" si="29"/>
        <v>351</v>
      </c>
      <c r="B352" s="109" t="str">
        <f t="shared" si="25"/>
        <v>FAIRD</v>
      </c>
      <c r="C352" s="109" t="str">
        <f>SUBSTITUTE(+Monitoring!C352,"-","")</f>
        <v>FAIRD2</v>
      </c>
      <c r="D352" s="109" t="str">
        <f t="shared" si="26"/>
        <v>Site2</v>
      </c>
      <c r="E352" s="110" t="str">
        <f t="shared" si="27"/>
        <v>Maize</v>
      </c>
      <c r="F352" s="111" t="str">
        <f t="shared" si="28"/>
        <v>FAIRDxMaize</v>
      </c>
      <c r="G352" s="112">
        <f>+Monitoring!K352</f>
        <v>45164.466793981497</v>
      </c>
      <c r="H352" s="112">
        <f>+Monitoring!L352</f>
        <v>45164.466851851903</v>
      </c>
      <c r="I352" s="113">
        <f>+Monitoring!M352</f>
        <v>5.7870405726134777E-5</v>
      </c>
      <c r="J352" s="114" t="str">
        <f>+Monitoring!T352</f>
        <v>fly</v>
      </c>
      <c r="K352" s="109" t="str">
        <f>+Monitoring!Y352</f>
        <v>Insecta</v>
      </c>
      <c r="L352" s="109" t="str">
        <f>+Monitoring!Z352</f>
        <v>Diptera</v>
      </c>
      <c r="M352" s="109" t="str">
        <f>+Monitoring!AA352</f>
        <v>Brachycera</v>
      </c>
      <c r="N352" s="109" t="str">
        <f>+Monitoring!AB352</f>
        <v>#N/C</v>
      </c>
      <c r="O352" s="109" t="str">
        <f>+Monitoring!AC352</f>
        <v>#N/C</v>
      </c>
      <c r="P352" s="109" t="str">
        <f>+Monitoring!AD352</f>
        <v>#N/C</v>
      </c>
      <c r="Q352" s="109" t="str">
        <f>+Monitoring!AE352</f>
        <v>#N/C</v>
      </c>
      <c r="R352" s="109" t="str">
        <f>+Monitoring!AF352</f>
        <v>#N/C</v>
      </c>
      <c r="S352" s="109" t="str">
        <f>+Monitoring!AG352</f>
        <v>#N/C</v>
      </c>
    </row>
    <row r="353" spans="1:19" x14ac:dyDescent="0.25">
      <c r="A353" s="109">
        <f t="shared" si="29"/>
        <v>352</v>
      </c>
      <c r="B353" s="109" t="str">
        <f t="shared" si="25"/>
        <v>FAIRD</v>
      </c>
      <c r="C353" s="109" t="str">
        <f>SUBSTITUTE(+Monitoring!C353,"-","")</f>
        <v>FAIRD2</v>
      </c>
      <c r="D353" s="109" t="str">
        <f t="shared" si="26"/>
        <v>Site2</v>
      </c>
      <c r="E353" s="110" t="str">
        <f t="shared" si="27"/>
        <v>Maize</v>
      </c>
      <c r="F353" s="111" t="str">
        <f t="shared" si="28"/>
        <v>FAIRDxMaize</v>
      </c>
      <c r="G353" s="112">
        <f>+Monitoring!K353</f>
        <v>45164.466793981497</v>
      </c>
      <c r="H353" s="112">
        <f>+Monitoring!L353</f>
        <v>45164.480277777802</v>
      </c>
      <c r="I353" s="113">
        <f>+Monitoring!M353</f>
        <v>1.3483796305081341E-2</v>
      </c>
      <c r="J353" s="114" t="str">
        <f>+Monitoring!T353</f>
        <v>fly</v>
      </c>
      <c r="K353" s="109" t="str">
        <f>+Monitoring!Y353</f>
        <v>Insecta</v>
      </c>
      <c r="L353" s="109" t="str">
        <f>+Monitoring!Z353</f>
        <v>Diptera</v>
      </c>
      <c r="M353" s="109" t="str">
        <f>+Monitoring!AA353</f>
        <v>Brachycera</v>
      </c>
      <c r="N353" s="109" t="str">
        <f>+Monitoring!AB353</f>
        <v>Muscomorpha</v>
      </c>
      <c r="O353" s="109" t="str">
        <f>+Monitoring!AC353</f>
        <v>Muscoidea</v>
      </c>
      <c r="P353" s="109" t="str">
        <f>+Monitoring!AD353</f>
        <v>Fanniidae</v>
      </c>
      <c r="Q353" s="109">
        <f>+Monitoring!AE353</f>
        <v>0</v>
      </c>
      <c r="R353" s="109" t="str">
        <f>+Monitoring!AF353</f>
        <v>Fannia</v>
      </c>
      <c r="S353" s="109" t="str">
        <f>+Monitoring!AG353</f>
        <v>#N/C</v>
      </c>
    </row>
    <row r="354" spans="1:19" x14ac:dyDescent="0.25">
      <c r="A354" s="109">
        <f t="shared" si="29"/>
        <v>353</v>
      </c>
      <c r="B354" s="109" t="str">
        <f t="shared" si="25"/>
        <v>FAIRD</v>
      </c>
      <c r="C354" s="109" t="str">
        <f>SUBSTITUTE(+Monitoring!C354,"-","")</f>
        <v>FAIRD2</v>
      </c>
      <c r="D354" s="109" t="str">
        <f t="shared" si="26"/>
        <v>Site2</v>
      </c>
      <c r="E354" s="110" t="str">
        <f t="shared" si="27"/>
        <v>Maize</v>
      </c>
      <c r="F354" s="111" t="str">
        <f t="shared" si="28"/>
        <v>FAIRDxMaize</v>
      </c>
      <c r="G354" s="112">
        <f>+Monitoring!K354</f>
        <v>45164.470393518503</v>
      </c>
      <c r="H354" s="112">
        <f>+Monitoring!L354</f>
        <v>45164.470509259299</v>
      </c>
      <c r="I354" s="113">
        <f>+Monitoring!M354</f>
        <v>1.1574079690035433E-4</v>
      </c>
      <c r="J354" s="114" t="str">
        <f>+Monitoring!T354</f>
        <v>fly</v>
      </c>
      <c r="K354" s="109" t="str">
        <f>+Monitoring!Y354</f>
        <v>Insecta</v>
      </c>
      <c r="L354" s="109" t="str">
        <f>+Monitoring!Z354</f>
        <v>Diptera</v>
      </c>
      <c r="M354" s="109" t="str">
        <f>+Monitoring!AA354</f>
        <v>Brachycera</v>
      </c>
      <c r="N354" s="109" t="str">
        <f>+Monitoring!AB354</f>
        <v>Muscomorpha</v>
      </c>
      <c r="O354" s="109" t="str">
        <f>+Monitoring!AC354</f>
        <v>Muscoidea</v>
      </c>
      <c r="P354" s="109" t="str">
        <f>+Monitoring!AD354</f>
        <v>Fanniidae</v>
      </c>
      <c r="Q354" s="109">
        <f>+Monitoring!AE354</f>
        <v>0</v>
      </c>
      <c r="R354" s="109" t="str">
        <f>+Monitoring!AF354</f>
        <v>Fannia</v>
      </c>
      <c r="S354" s="109" t="str">
        <f>+Monitoring!AG354</f>
        <v>#N/C</v>
      </c>
    </row>
    <row r="355" spans="1:19" x14ac:dyDescent="0.25">
      <c r="A355" s="109">
        <f t="shared" si="29"/>
        <v>354</v>
      </c>
      <c r="B355" s="109" t="str">
        <f t="shared" si="25"/>
        <v>FAIRD</v>
      </c>
      <c r="C355" s="109" t="str">
        <f>SUBSTITUTE(+Monitoring!C355,"-","")</f>
        <v>FAIRD2</v>
      </c>
      <c r="D355" s="109" t="str">
        <f t="shared" si="26"/>
        <v>Site2</v>
      </c>
      <c r="E355" s="110" t="str">
        <f t="shared" si="27"/>
        <v>Maize</v>
      </c>
      <c r="F355" s="111" t="str">
        <f t="shared" si="28"/>
        <v>FAIRDxMaize</v>
      </c>
      <c r="G355" s="112">
        <f>+Monitoring!K355</f>
        <v>45164.480173611097</v>
      </c>
      <c r="H355" s="112">
        <f>+Monitoring!L355</f>
        <v>45164.480243055601</v>
      </c>
      <c r="I355" s="113">
        <f>+Monitoring!M355</f>
        <v>6.9444504333660007E-5</v>
      </c>
      <c r="J355" s="114" t="str">
        <f>+Monitoring!T355</f>
        <v>fly</v>
      </c>
      <c r="K355" s="109" t="str">
        <f>+Monitoring!Y355</f>
        <v>Insecta</v>
      </c>
      <c r="L355" s="109" t="str">
        <f>+Monitoring!Z355</f>
        <v>Diptera</v>
      </c>
      <c r="M355" s="109" t="str">
        <f>+Monitoring!AA355</f>
        <v>Brachycera</v>
      </c>
      <c r="N355" s="109" t="str">
        <f>+Monitoring!AB355</f>
        <v>#N/C</v>
      </c>
      <c r="O355" s="109" t="str">
        <f>+Monitoring!AC355</f>
        <v>#N/C</v>
      </c>
      <c r="P355" s="109" t="str">
        <f>+Monitoring!AD355</f>
        <v>#N/C</v>
      </c>
      <c r="Q355" s="109" t="str">
        <f>+Monitoring!AE355</f>
        <v>#N/C</v>
      </c>
      <c r="R355" s="109" t="str">
        <f>+Monitoring!AF355</f>
        <v>#N/C</v>
      </c>
      <c r="S355" s="109" t="str">
        <f>+Monitoring!AG355</f>
        <v>#N/C</v>
      </c>
    </row>
    <row r="356" spans="1:19" x14ac:dyDescent="0.25">
      <c r="A356" s="109">
        <f t="shared" si="29"/>
        <v>355</v>
      </c>
      <c r="B356" s="109" t="str">
        <f t="shared" si="25"/>
        <v>FAIRD</v>
      </c>
      <c r="C356" s="109" t="str">
        <f>SUBSTITUTE(+Monitoring!C356,"-","")</f>
        <v>FAIRD2</v>
      </c>
      <c r="D356" s="109" t="str">
        <f t="shared" si="26"/>
        <v>Site2</v>
      </c>
      <c r="E356" s="110" t="str">
        <f t="shared" si="27"/>
        <v>Maize</v>
      </c>
      <c r="F356" s="111" t="str">
        <f t="shared" si="28"/>
        <v>FAIRDxMaize</v>
      </c>
      <c r="G356" s="112">
        <f>+Monitoring!K356</f>
        <v>45164.480208333298</v>
      </c>
      <c r="H356" s="112">
        <f>+Monitoring!L356</f>
        <v>45164.480219907397</v>
      </c>
      <c r="I356" s="113">
        <f>+Monitoring!M356</f>
        <v>1.1574098607525229E-5</v>
      </c>
      <c r="J356" s="114" t="str">
        <f>+Monitoring!T356</f>
        <v>?</v>
      </c>
      <c r="K356" s="109" t="str">
        <f>+Monitoring!Y356</f>
        <v>#N/C</v>
      </c>
      <c r="L356" s="109" t="str">
        <f>+Monitoring!Z356</f>
        <v>#N/C</v>
      </c>
      <c r="M356" s="109" t="str">
        <f>+Monitoring!AA356</f>
        <v>#N/C</v>
      </c>
      <c r="N356" s="109" t="str">
        <f>+Monitoring!AB356</f>
        <v>#N/C</v>
      </c>
      <c r="O356" s="109" t="str">
        <f>+Monitoring!AC356</f>
        <v>#N/C</v>
      </c>
      <c r="P356" s="109" t="str">
        <f>+Monitoring!AD356</f>
        <v>#N/C</v>
      </c>
      <c r="Q356" s="109" t="str">
        <f>+Monitoring!AE356</f>
        <v>#N/C</v>
      </c>
      <c r="R356" s="109" t="str">
        <f>+Monitoring!AF356</f>
        <v>#N/C</v>
      </c>
      <c r="S356" s="109" t="str">
        <f>+Monitoring!AG356</f>
        <v>#N/C</v>
      </c>
    </row>
    <row r="357" spans="1:19" x14ac:dyDescent="0.25">
      <c r="A357" s="109">
        <f t="shared" si="29"/>
        <v>356</v>
      </c>
      <c r="B357" s="109" t="str">
        <f t="shared" si="25"/>
        <v>FAIRD</v>
      </c>
      <c r="C357" s="109" t="str">
        <f>SUBSTITUTE(+Monitoring!C357,"-","")</f>
        <v>FAIRD2</v>
      </c>
      <c r="D357" s="109" t="str">
        <f t="shared" si="26"/>
        <v>Site2</v>
      </c>
      <c r="E357" s="110" t="str">
        <f t="shared" si="27"/>
        <v>Maize</v>
      </c>
      <c r="F357" s="111" t="str">
        <f t="shared" si="28"/>
        <v>FAIRDxMaize</v>
      </c>
      <c r="G357" s="112">
        <f>+Monitoring!K357</f>
        <v>45164.482245370396</v>
      </c>
      <c r="H357" s="112">
        <f>+Monitoring!L357</f>
        <v>45164.482268518499</v>
      </c>
      <c r="I357" s="113">
        <f>+Monitoring!M357</f>
        <v>2.3148102627601475E-5</v>
      </c>
      <c r="J357" s="114" t="str">
        <f>+Monitoring!T357</f>
        <v>?</v>
      </c>
      <c r="K357" s="109" t="str">
        <f>+Monitoring!Y357</f>
        <v>#N/C</v>
      </c>
      <c r="L357" s="109" t="str">
        <f>+Monitoring!Z357</f>
        <v>#N/C</v>
      </c>
      <c r="M357" s="109" t="str">
        <f>+Monitoring!AA357</f>
        <v>#N/C</v>
      </c>
      <c r="N357" s="109" t="str">
        <f>+Monitoring!AB357</f>
        <v>#N/C</v>
      </c>
      <c r="O357" s="109" t="str">
        <f>+Monitoring!AC357</f>
        <v>#N/C</v>
      </c>
      <c r="P357" s="109" t="str">
        <f>+Monitoring!AD357</f>
        <v>#N/C</v>
      </c>
      <c r="Q357" s="109" t="str">
        <f>+Monitoring!AE357</f>
        <v>#N/C</v>
      </c>
      <c r="R357" s="109" t="str">
        <f>+Monitoring!AF357</f>
        <v>#N/C</v>
      </c>
      <c r="S357" s="109" t="str">
        <f>+Monitoring!AG357</f>
        <v>#N/C</v>
      </c>
    </row>
    <row r="358" spans="1:19" x14ac:dyDescent="0.25">
      <c r="A358" s="109">
        <f t="shared" si="29"/>
        <v>357</v>
      </c>
      <c r="B358" s="109" t="str">
        <f t="shared" si="25"/>
        <v>FAIRD</v>
      </c>
      <c r="C358" s="109" t="str">
        <f>SUBSTITUTE(+Monitoring!C358,"-","")</f>
        <v>FAIRD2</v>
      </c>
      <c r="D358" s="109" t="str">
        <f t="shared" si="26"/>
        <v>Site2</v>
      </c>
      <c r="E358" s="110" t="str">
        <f t="shared" si="27"/>
        <v>Maize</v>
      </c>
      <c r="F358" s="111" t="str">
        <f t="shared" si="28"/>
        <v>FAIRDxMaize</v>
      </c>
      <c r="G358" s="112">
        <f>+Monitoring!K358</f>
        <v>45164.482361111099</v>
      </c>
      <c r="H358" s="112">
        <f>+Monitoring!L358</f>
        <v>45164.4823958333</v>
      </c>
      <c r="I358" s="113">
        <f>+Monitoring!M358</f>
        <v>3.4722201235126704E-5</v>
      </c>
      <c r="J358" s="114" t="str">
        <f>+Monitoring!T358</f>
        <v>?</v>
      </c>
      <c r="K358" s="109" t="str">
        <f>+Monitoring!Y358</f>
        <v>#N/C</v>
      </c>
      <c r="L358" s="109" t="str">
        <f>+Monitoring!Z358</f>
        <v>#N/C</v>
      </c>
      <c r="M358" s="109" t="str">
        <f>+Monitoring!AA358</f>
        <v>#N/C</v>
      </c>
      <c r="N358" s="109" t="str">
        <f>+Monitoring!AB358</f>
        <v>#N/C</v>
      </c>
      <c r="O358" s="109" t="str">
        <f>+Monitoring!AC358</f>
        <v>#N/C</v>
      </c>
      <c r="P358" s="109" t="str">
        <f>+Monitoring!AD358</f>
        <v>#N/C</v>
      </c>
      <c r="Q358" s="109" t="str">
        <f>+Monitoring!AE358</f>
        <v>#N/C</v>
      </c>
      <c r="R358" s="109" t="str">
        <f>+Monitoring!AF358</f>
        <v>#N/C</v>
      </c>
      <c r="S358" s="109" t="str">
        <f>+Monitoring!AG358</f>
        <v>#N/C</v>
      </c>
    </row>
    <row r="359" spans="1:19" x14ac:dyDescent="0.25">
      <c r="A359" s="109">
        <f t="shared" si="29"/>
        <v>358</v>
      </c>
      <c r="B359" s="109" t="str">
        <f t="shared" si="25"/>
        <v>FAIRD</v>
      </c>
      <c r="C359" s="109" t="str">
        <f>SUBSTITUTE(+Monitoring!C359,"-","")</f>
        <v>FAIRD2</v>
      </c>
      <c r="D359" s="109" t="str">
        <f t="shared" si="26"/>
        <v>Site2</v>
      </c>
      <c r="E359" s="110" t="str">
        <f t="shared" si="27"/>
        <v>Maize</v>
      </c>
      <c r="F359" s="111" t="str">
        <f t="shared" si="28"/>
        <v>FAIRDxMaize</v>
      </c>
      <c r="G359" s="112">
        <f>+Monitoring!K359</f>
        <v>45164.490960648101</v>
      </c>
      <c r="H359" s="112">
        <f>+Monitoring!L359</f>
        <v>45164.4910648148</v>
      </c>
      <c r="I359" s="113">
        <f>+Monitoring!M359</f>
        <v>1.041666982928291E-4</v>
      </c>
      <c r="J359" s="114" t="str">
        <f>+Monitoring!T359</f>
        <v>fly</v>
      </c>
      <c r="K359" s="109" t="str">
        <f>+Monitoring!Y359</f>
        <v>Insecta</v>
      </c>
      <c r="L359" s="109" t="str">
        <f>+Monitoring!Z359</f>
        <v>Diptera</v>
      </c>
      <c r="M359" s="109" t="str">
        <f>+Monitoring!AA359</f>
        <v>Brachycera</v>
      </c>
      <c r="N359" s="109" t="str">
        <f>+Monitoring!AB359</f>
        <v>Muscomorpha</v>
      </c>
      <c r="O359" s="109" t="str">
        <f>+Monitoring!AC359</f>
        <v>Muscoidea</v>
      </c>
      <c r="P359" s="109" t="str">
        <f>+Monitoring!AD359</f>
        <v>#N/C</v>
      </c>
      <c r="Q359" s="109" t="str">
        <f>+Monitoring!AE359</f>
        <v>#N/C</v>
      </c>
      <c r="R359" s="109" t="str">
        <f>+Monitoring!AF359</f>
        <v>#N/C</v>
      </c>
      <c r="S359" s="109" t="str">
        <f>+Monitoring!AG359</f>
        <v>#N/C</v>
      </c>
    </row>
    <row r="360" spans="1:19" x14ac:dyDescent="0.25">
      <c r="A360" s="109">
        <f t="shared" si="29"/>
        <v>359</v>
      </c>
      <c r="B360" s="109" t="str">
        <f t="shared" si="25"/>
        <v>FAIRD</v>
      </c>
      <c r="C360" s="109" t="str">
        <f>SUBSTITUTE(+Monitoring!C360,"-","")</f>
        <v>FAIRD2</v>
      </c>
      <c r="D360" s="109" t="str">
        <f t="shared" si="26"/>
        <v>Site2</v>
      </c>
      <c r="E360" s="110" t="str">
        <f t="shared" si="27"/>
        <v>Maize</v>
      </c>
      <c r="F360" s="111" t="str">
        <f t="shared" si="28"/>
        <v>FAIRDxMaize</v>
      </c>
      <c r="G360" s="112">
        <f>+Monitoring!K360</f>
        <v>45164.492719907401</v>
      </c>
      <c r="H360" s="112">
        <f>+Monitoring!L360</f>
        <v>45164.4930439815</v>
      </c>
      <c r="I360" s="113">
        <f>+Monitoring!M360</f>
        <v>3.2407409889856353E-4</v>
      </c>
      <c r="J360" s="114" t="str">
        <f>+Monitoring!T360</f>
        <v>fly</v>
      </c>
      <c r="K360" s="109" t="str">
        <f>+Monitoring!Y360</f>
        <v>Insecta</v>
      </c>
      <c r="L360" s="109" t="str">
        <f>+Monitoring!Z360</f>
        <v>Diptera</v>
      </c>
      <c r="M360" s="109" t="str">
        <f>+Monitoring!AA360</f>
        <v>Brachycera</v>
      </c>
      <c r="N360" s="109" t="str">
        <f>+Monitoring!AB360</f>
        <v>#N/C</v>
      </c>
      <c r="O360" s="109" t="str">
        <f>+Monitoring!AC360</f>
        <v>#N/C</v>
      </c>
      <c r="P360" s="109" t="str">
        <f>+Monitoring!AD360</f>
        <v>#N/C</v>
      </c>
      <c r="Q360" s="109" t="str">
        <f>+Monitoring!AE360</f>
        <v>#N/C</v>
      </c>
      <c r="R360" s="109" t="str">
        <f>+Monitoring!AF360</f>
        <v>#N/C</v>
      </c>
      <c r="S360" s="109" t="str">
        <f>+Monitoring!AG360</f>
        <v>#N/C</v>
      </c>
    </row>
    <row r="361" spans="1:19" x14ac:dyDescent="0.25">
      <c r="A361" s="109">
        <f t="shared" si="29"/>
        <v>360</v>
      </c>
      <c r="B361" s="109" t="str">
        <f t="shared" si="25"/>
        <v>FAIRD</v>
      </c>
      <c r="C361" s="109" t="str">
        <f>SUBSTITUTE(+Monitoring!C361,"-","")</f>
        <v>FAIRD2</v>
      </c>
      <c r="D361" s="109" t="str">
        <f t="shared" si="26"/>
        <v>Site2</v>
      </c>
      <c r="E361" s="110" t="str">
        <f t="shared" si="27"/>
        <v>Maize</v>
      </c>
      <c r="F361" s="111" t="str">
        <f t="shared" si="28"/>
        <v>FAIRDxMaize</v>
      </c>
      <c r="G361" s="112">
        <f>+Monitoring!K361</f>
        <v>45164.492719907401</v>
      </c>
      <c r="H361" s="112">
        <f>+Monitoring!L361</f>
        <v>45164.492974537003</v>
      </c>
      <c r="I361" s="113">
        <f>+Monitoring!M361</f>
        <v>2.5462960184086114E-4</v>
      </c>
      <c r="J361" s="114" t="str">
        <f>+Monitoring!T361</f>
        <v>fruit_fly</v>
      </c>
      <c r="K361" s="109" t="str">
        <f>+Monitoring!Y361</f>
        <v>Insecta</v>
      </c>
      <c r="L361" s="109" t="str">
        <f>+Monitoring!Z361</f>
        <v>Diptera</v>
      </c>
      <c r="M361" s="109" t="str">
        <f>+Monitoring!AA361</f>
        <v>Brachycera</v>
      </c>
      <c r="N361" s="109" t="str">
        <f>+Monitoring!AB361</f>
        <v>Muscomorpha</v>
      </c>
      <c r="O361" s="109" t="str">
        <f>+Monitoring!AC361</f>
        <v>Ephydroidea</v>
      </c>
      <c r="P361" s="109" t="str">
        <f>+Monitoring!AD361</f>
        <v>Drosophilidae</v>
      </c>
      <c r="Q361" s="109" t="str">
        <f>+Monitoring!AE361</f>
        <v>Drosophilinae</v>
      </c>
      <c r="R361" s="109" t="str">
        <f>+Monitoring!AF361</f>
        <v>Drosophila</v>
      </c>
      <c r="S361" s="109" t="str">
        <f>+Monitoring!AG361</f>
        <v>#N/C</v>
      </c>
    </row>
    <row r="362" spans="1:19" x14ac:dyDescent="0.25">
      <c r="A362" s="109">
        <f t="shared" si="29"/>
        <v>361</v>
      </c>
      <c r="B362" s="109" t="str">
        <f t="shared" si="25"/>
        <v>FAIRD</v>
      </c>
      <c r="C362" s="109" t="str">
        <f>SUBSTITUTE(+Monitoring!C362,"-","")</f>
        <v>FAIRD2</v>
      </c>
      <c r="D362" s="109" t="str">
        <f t="shared" si="26"/>
        <v>Site2</v>
      </c>
      <c r="E362" s="110" t="str">
        <f t="shared" si="27"/>
        <v>Maize</v>
      </c>
      <c r="F362" s="111" t="str">
        <f t="shared" si="28"/>
        <v>FAIRDxMaize</v>
      </c>
      <c r="G362" s="112">
        <f>+Monitoring!K362</f>
        <v>45164.494131944397</v>
      </c>
      <c r="H362" s="112">
        <f>+Monitoring!L362</f>
        <v>45164.494236111103</v>
      </c>
      <c r="I362" s="113">
        <f>+Monitoring!M362</f>
        <v>1.0416670556878671E-4</v>
      </c>
      <c r="J362" s="114" t="str">
        <f>+Monitoring!T362</f>
        <v>fly</v>
      </c>
      <c r="K362" s="109" t="str">
        <f>+Monitoring!Y362</f>
        <v>Insecta</v>
      </c>
      <c r="L362" s="109" t="str">
        <f>+Monitoring!Z362</f>
        <v>Diptera</v>
      </c>
      <c r="M362" s="109" t="str">
        <f>+Monitoring!AA362</f>
        <v>Brachycera</v>
      </c>
      <c r="N362" s="109" t="str">
        <f>+Monitoring!AB362</f>
        <v>Muscomorpha</v>
      </c>
      <c r="O362" s="109" t="str">
        <f>+Monitoring!AC362</f>
        <v>Muscoidea</v>
      </c>
      <c r="P362" s="109" t="str">
        <f>+Monitoring!AD362</f>
        <v>Fanniidae</v>
      </c>
      <c r="Q362" s="109">
        <f>+Monitoring!AE362</f>
        <v>0</v>
      </c>
      <c r="R362" s="109" t="str">
        <f>+Monitoring!AF362</f>
        <v>Fannia</v>
      </c>
      <c r="S362" s="109" t="str">
        <f>+Monitoring!AG362</f>
        <v>#N/C</v>
      </c>
    </row>
    <row r="363" spans="1:19" x14ac:dyDescent="0.25">
      <c r="A363" s="109">
        <f t="shared" si="29"/>
        <v>362</v>
      </c>
      <c r="B363" s="109" t="str">
        <f t="shared" si="25"/>
        <v>FAIRD</v>
      </c>
      <c r="C363" s="109" t="str">
        <f>SUBSTITUTE(+Monitoring!C363,"-","")</f>
        <v>FAIRD2</v>
      </c>
      <c r="D363" s="109" t="str">
        <f t="shared" si="26"/>
        <v>Site2</v>
      </c>
      <c r="E363" s="110" t="str">
        <f t="shared" si="27"/>
        <v>Maize</v>
      </c>
      <c r="F363" s="111" t="str">
        <f t="shared" si="28"/>
        <v>FAIRDxMaize</v>
      </c>
      <c r="G363" s="112">
        <f>+Monitoring!K363</f>
        <v>45164.5012152778</v>
      </c>
      <c r="H363" s="112">
        <f>+Monitoring!L363</f>
        <v>45164.5012615741</v>
      </c>
      <c r="I363" s="113">
        <f>+Monitoring!M363</f>
        <v>4.6296299842651933E-5</v>
      </c>
      <c r="J363" s="114" t="str">
        <f>+Monitoring!T363</f>
        <v>fly</v>
      </c>
      <c r="K363" s="109" t="str">
        <f>+Monitoring!Y363</f>
        <v>Insecta</v>
      </c>
      <c r="L363" s="109" t="str">
        <f>+Monitoring!Z363</f>
        <v>Diptera</v>
      </c>
      <c r="M363" s="109" t="str">
        <f>+Monitoring!AA363</f>
        <v>Brachycera</v>
      </c>
      <c r="N363" s="109" t="str">
        <f>+Monitoring!AB363</f>
        <v>#N/C</v>
      </c>
      <c r="O363" s="109" t="str">
        <f>+Monitoring!AC363</f>
        <v>#N/C</v>
      </c>
      <c r="P363" s="109" t="str">
        <f>+Monitoring!AD363</f>
        <v>#N/C</v>
      </c>
      <c r="Q363" s="109" t="str">
        <f>+Monitoring!AE363</f>
        <v>#N/C</v>
      </c>
      <c r="R363" s="109" t="str">
        <f>+Monitoring!AF363</f>
        <v>#N/C</v>
      </c>
      <c r="S363" s="109" t="str">
        <f>+Monitoring!AG363</f>
        <v>#N/C</v>
      </c>
    </row>
    <row r="364" spans="1:19" x14ac:dyDescent="0.25">
      <c r="A364" s="109">
        <f t="shared" si="29"/>
        <v>363</v>
      </c>
      <c r="B364" s="109" t="str">
        <f t="shared" si="25"/>
        <v>FAIRD</v>
      </c>
      <c r="C364" s="109" t="str">
        <f>SUBSTITUTE(+Monitoring!C364,"-","")</f>
        <v>FAIRD2</v>
      </c>
      <c r="D364" s="109" t="str">
        <f t="shared" si="26"/>
        <v>Site2</v>
      </c>
      <c r="E364" s="110" t="str">
        <f t="shared" si="27"/>
        <v>Maize</v>
      </c>
      <c r="F364" s="111" t="str">
        <f t="shared" si="28"/>
        <v>FAIRDxMaize</v>
      </c>
      <c r="G364" s="112">
        <f>+Monitoring!K364</f>
        <v>45164.5012152778</v>
      </c>
      <c r="H364" s="112">
        <f>+Monitoring!L364</f>
        <v>45164.501296296301</v>
      </c>
      <c r="I364" s="113">
        <f>+Monitoring!M364</f>
        <v>8.1018501077778637E-5</v>
      </c>
      <c r="J364" s="114" t="str">
        <f>+Monitoring!T364</f>
        <v>fly</v>
      </c>
      <c r="K364" s="109" t="str">
        <f>+Monitoring!Y364</f>
        <v>Insecta</v>
      </c>
      <c r="L364" s="109" t="str">
        <f>+Monitoring!Z364</f>
        <v>Diptera</v>
      </c>
      <c r="M364" s="109" t="str">
        <f>+Monitoring!AA364</f>
        <v>Brachycera</v>
      </c>
      <c r="N364" s="109" t="str">
        <f>+Monitoring!AB364</f>
        <v>Muscomorpha</v>
      </c>
      <c r="O364" s="109" t="str">
        <f>+Monitoring!AC364</f>
        <v>Muscoidea</v>
      </c>
      <c r="P364" s="109" t="str">
        <f>+Monitoring!AD364</f>
        <v>Fanniidae</v>
      </c>
      <c r="Q364" s="109">
        <f>+Monitoring!AE364</f>
        <v>0</v>
      </c>
      <c r="R364" s="109" t="str">
        <f>+Monitoring!AF364</f>
        <v>Fannia</v>
      </c>
      <c r="S364" s="109" t="str">
        <f>+Monitoring!AG364</f>
        <v>#N/C</v>
      </c>
    </row>
    <row r="365" spans="1:19" x14ac:dyDescent="0.25">
      <c r="A365" s="109">
        <f t="shared" si="29"/>
        <v>364</v>
      </c>
      <c r="B365" s="109" t="str">
        <f t="shared" si="25"/>
        <v>FAIRD</v>
      </c>
      <c r="C365" s="109" t="str">
        <f>SUBSTITUTE(+Monitoring!C365,"-","")</f>
        <v>FAIRD2</v>
      </c>
      <c r="D365" s="109" t="str">
        <f t="shared" si="26"/>
        <v>Site2</v>
      </c>
      <c r="E365" s="110" t="str">
        <f t="shared" si="27"/>
        <v>Maize</v>
      </c>
      <c r="F365" s="111" t="str">
        <f t="shared" si="28"/>
        <v>FAIRDxMaize</v>
      </c>
      <c r="G365" s="112">
        <f>+Monitoring!K365</f>
        <v>45164.505219907398</v>
      </c>
      <c r="H365" s="112">
        <f>+Monitoring!L365</f>
        <v>45164.505277777796</v>
      </c>
      <c r="I365" s="113">
        <f>+Monitoring!M365</f>
        <v>5.7870398450177163E-5</v>
      </c>
      <c r="J365" s="114" t="str">
        <f>+Monitoring!T365</f>
        <v>fly</v>
      </c>
      <c r="K365" s="109" t="str">
        <f>+Monitoring!Y365</f>
        <v>Insecta</v>
      </c>
      <c r="L365" s="109" t="str">
        <f>+Monitoring!Z365</f>
        <v>Diptera</v>
      </c>
      <c r="M365" s="109" t="str">
        <f>+Monitoring!AA365</f>
        <v>Brachycera</v>
      </c>
      <c r="N365" s="109" t="str">
        <f>+Monitoring!AB365</f>
        <v>#N/C</v>
      </c>
      <c r="O365" s="109" t="str">
        <f>+Monitoring!AC365</f>
        <v>#N/C</v>
      </c>
      <c r="P365" s="109" t="str">
        <f>+Monitoring!AD365</f>
        <v>#N/C</v>
      </c>
      <c r="Q365" s="109" t="str">
        <f>+Monitoring!AE365</f>
        <v>#N/C</v>
      </c>
      <c r="R365" s="109" t="str">
        <f>+Monitoring!AF365</f>
        <v>#N/C</v>
      </c>
      <c r="S365" s="109" t="str">
        <f>+Monitoring!AG365</f>
        <v>#N/C</v>
      </c>
    </row>
    <row r="366" spans="1:19" x14ac:dyDescent="0.25">
      <c r="A366" s="109">
        <f t="shared" si="29"/>
        <v>365</v>
      </c>
      <c r="B366" s="109" t="str">
        <f t="shared" si="25"/>
        <v>FAIRD</v>
      </c>
      <c r="C366" s="109" t="str">
        <f>SUBSTITUTE(+Monitoring!C366,"-","")</f>
        <v>FAIRD2</v>
      </c>
      <c r="D366" s="109" t="str">
        <f t="shared" si="26"/>
        <v>Site2</v>
      </c>
      <c r="E366" s="110" t="str">
        <f t="shared" si="27"/>
        <v>Maize</v>
      </c>
      <c r="F366" s="111" t="str">
        <f t="shared" si="28"/>
        <v>FAIRDxMaize</v>
      </c>
      <c r="G366" s="112">
        <f>+Monitoring!K366</f>
        <v>45164.505219907398</v>
      </c>
      <c r="H366" s="112">
        <f>+Monitoring!L366</f>
        <v>45164.505347222199</v>
      </c>
      <c r="I366" s="113">
        <f>+Monitoring!M366</f>
        <v>1.2731480092043057E-4</v>
      </c>
      <c r="J366" s="114" t="str">
        <f>+Monitoring!T366</f>
        <v>fly</v>
      </c>
      <c r="K366" s="109" t="str">
        <f>+Monitoring!Y366</f>
        <v>Insecta</v>
      </c>
      <c r="L366" s="109" t="str">
        <f>+Monitoring!Z366</f>
        <v>Diptera</v>
      </c>
      <c r="M366" s="109" t="str">
        <f>+Monitoring!AA366</f>
        <v>Brachycera</v>
      </c>
      <c r="N366" s="109" t="str">
        <f>+Monitoring!AB366</f>
        <v>#N/C</v>
      </c>
      <c r="O366" s="109" t="str">
        <f>+Monitoring!AC366</f>
        <v>#N/C</v>
      </c>
      <c r="P366" s="109" t="str">
        <f>+Monitoring!AD366</f>
        <v>#N/C</v>
      </c>
      <c r="Q366" s="109" t="str">
        <f>+Monitoring!AE366</f>
        <v>#N/C</v>
      </c>
      <c r="R366" s="109" t="str">
        <f>+Monitoring!AF366</f>
        <v>#N/C</v>
      </c>
      <c r="S366" s="109" t="str">
        <f>+Monitoring!AG366</f>
        <v>#N/C</v>
      </c>
    </row>
    <row r="367" spans="1:19" x14ac:dyDescent="0.25">
      <c r="A367" s="109">
        <f t="shared" si="29"/>
        <v>366</v>
      </c>
      <c r="B367" s="109" t="str">
        <f t="shared" si="25"/>
        <v>FAIRD</v>
      </c>
      <c r="C367" s="109" t="str">
        <f>SUBSTITUTE(+Monitoring!C367,"-","")</f>
        <v>FAIRD2</v>
      </c>
      <c r="D367" s="109" t="str">
        <f t="shared" si="26"/>
        <v>Site2</v>
      </c>
      <c r="E367" s="110" t="str">
        <f t="shared" si="27"/>
        <v>Maize</v>
      </c>
      <c r="F367" s="111" t="str">
        <f t="shared" si="28"/>
        <v>FAIRDxMaize</v>
      </c>
      <c r="G367" s="112">
        <f>+Monitoring!K367</f>
        <v>45164.509004629603</v>
      </c>
      <c r="H367" s="112">
        <f>+Monitoring!L367</f>
        <v>45164.5091203704</v>
      </c>
      <c r="I367" s="113">
        <f>+Monitoring!M367</f>
        <v>1.1574079690035433E-4</v>
      </c>
      <c r="J367" s="114" t="str">
        <f>+Monitoring!T367</f>
        <v>fly</v>
      </c>
      <c r="K367" s="109" t="str">
        <f>+Monitoring!Y367</f>
        <v>Insecta</v>
      </c>
      <c r="L367" s="109" t="str">
        <f>+Monitoring!Z367</f>
        <v>Diptera</v>
      </c>
      <c r="M367" s="109" t="str">
        <f>+Monitoring!AA367</f>
        <v>Brachycera</v>
      </c>
      <c r="N367" s="109" t="str">
        <f>+Monitoring!AB367</f>
        <v>#N/C</v>
      </c>
      <c r="O367" s="109" t="str">
        <f>+Monitoring!AC367</f>
        <v>#N/C</v>
      </c>
      <c r="P367" s="109" t="str">
        <f>+Monitoring!AD367</f>
        <v>#N/C</v>
      </c>
      <c r="Q367" s="109" t="str">
        <f>+Monitoring!AE367</f>
        <v>#N/C</v>
      </c>
      <c r="R367" s="109" t="str">
        <f>+Monitoring!AF367</f>
        <v>#N/C</v>
      </c>
      <c r="S367" s="109" t="str">
        <f>+Monitoring!AG367</f>
        <v>#N/C</v>
      </c>
    </row>
    <row r="368" spans="1:19" x14ac:dyDescent="0.25">
      <c r="A368" s="109">
        <f t="shared" si="29"/>
        <v>367</v>
      </c>
      <c r="B368" s="109" t="str">
        <f t="shared" ref="B368:B431" si="30">+LEFT(C368,LEN(C368)-1)</f>
        <v>FAIRD</v>
      </c>
      <c r="C368" s="109" t="str">
        <f>SUBSTITUTE(+Monitoring!C368,"-","")</f>
        <v>FAIRD2</v>
      </c>
      <c r="D368" s="109" t="str">
        <f t="shared" ref="D368:D431" si="31">CONCATENATE("Site",RIGHT(C368,1))</f>
        <v>Site2</v>
      </c>
      <c r="E368" s="110" t="str">
        <f t="shared" ref="E368:E431" si="32">IF(OR(D368="Site1",D368="Site2"),"Maize",IF(OR(D368="Site3",D368="Site4"),"Meadow","error"))</f>
        <v>Maize</v>
      </c>
      <c r="F368" s="111" t="str">
        <f t="shared" ref="F368:F431" si="33">+CONCATENATE(B368,"x",E368)</f>
        <v>FAIRDxMaize</v>
      </c>
      <c r="G368" s="112">
        <f>+Monitoring!K368</f>
        <v>45164.510937500003</v>
      </c>
      <c r="H368" s="112">
        <f>+Monitoring!L368</f>
        <v>45164.511215277802</v>
      </c>
      <c r="I368" s="113">
        <f>+Monitoring!M368</f>
        <v>2.777777990559116E-4</v>
      </c>
      <c r="J368" s="114" t="str">
        <f>+Monitoring!T368</f>
        <v>fly</v>
      </c>
      <c r="K368" s="109" t="str">
        <f>+Monitoring!Y368</f>
        <v>Insecta</v>
      </c>
      <c r="L368" s="109" t="str">
        <f>+Monitoring!Z368</f>
        <v>Diptera</v>
      </c>
      <c r="M368" s="109" t="str">
        <f>+Monitoring!AA368</f>
        <v>Brachycera</v>
      </c>
      <c r="N368" s="109" t="str">
        <f>+Monitoring!AB368</f>
        <v>Muscomorpha</v>
      </c>
      <c r="O368" s="109" t="str">
        <f>+Monitoring!AC368</f>
        <v>Muscoidea</v>
      </c>
      <c r="P368" s="109" t="str">
        <f>+Monitoring!AD368</f>
        <v>Fanniidae</v>
      </c>
      <c r="Q368" s="109">
        <f>+Monitoring!AE368</f>
        <v>0</v>
      </c>
      <c r="R368" s="109" t="str">
        <f>+Monitoring!AF368</f>
        <v>Fannia</v>
      </c>
      <c r="S368" s="109" t="str">
        <f>+Monitoring!AG368</f>
        <v>#N/C</v>
      </c>
    </row>
    <row r="369" spans="1:19" x14ac:dyDescent="0.25">
      <c r="A369" s="109">
        <f t="shared" si="29"/>
        <v>368</v>
      </c>
      <c r="B369" s="109" t="str">
        <f t="shared" si="30"/>
        <v>FAIRD</v>
      </c>
      <c r="C369" s="109" t="str">
        <f>SUBSTITUTE(+Monitoring!C369,"-","")</f>
        <v>FAIRD2</v>
      </c>
      <c r="D369" s="109" t="str">
        <f t="shared" si="31"/>
        <v>Site2</v>
      </c>
      <c r="E369" s="110" t="str">
        <f t="shared" si="32"/>
        <v>Maize</v>
      </c>
      <c r="F369" s="111" t="str">
        <f t="shared" si="33"/>
        <v>FAIRDxMaize</v>
      </c>
      <c r="G369" s="112">
        <f>+Monitoring!K369</f>
        <v>45164.510902777802</v>
      </c>
      <c r="H369" s="112">
        <f>+Monitoring!L369</f>
        <v>45164.511053240698</v>
      </c>
      <c r="I369" s="113">
        <f>+Monitoring!M369</f>
        <v>1.5046289627207443E-4</v>
      </c>
      <c r="J369" s="114" t="str">
        <f>+Monitoring!T369</f>
        <v>fly</v>
      </c>
      <c r="K369" s="109" t="str">
        <f>+Monitoring!Y369</f>
        <v>Insecta</v>
      </c>
      <c r="L369" s="109" t="str">
        <f>+Monitoring!Z369</f>
        <v>Diptera</v>
      </c>
      <c r="M369" s="109" t="str">
        <f>+Monitoring!AA369</f>
        <v>Brachycera</v>
      </c>
      <c r="N369" s="109" t="str">
        <f>+Monitoring!AB369</f>
        <v>#N/C</v>
      </c>
      <c r="O369" s="109" t="str">
        <f>+Monitoring!AC369</f>
        <v>#N/C</v>
      </c>
      <c r="P369" s="109" t="str">
        <f>+Monitoring!AD369</f>
        <v>#N/C</v>
      </c>
      <c r="Q369" s="109" t="str">
        <f>+Monitoring!AE369</f>
        <v>#N/C</v>
      </c>
      <c r="R369" s="109" t="str">
        <f>+Monitoring!AF369</f>
        <v>#N/C</v>
      </c>
      <c r="S369" s="109" t="str">
        <f>+Monitoring!AG369</f>
        <v>#N/C</v>
      </c>
    </row>
    <row r="370" spans="1:19" x14ac:dyDescent="0.25">
      <c r="A370" s="109">
        <f t="shared" si="29"/>
        <v>369</v>
      </c>
      <c r="B370" s="109" t="str">
        <f t="shared" si="30"/>
        <v>FAIRD</v>
      </c>
      <c r="C370" s="109" t="str">
        <f>SUBSTITUTE(+Monitoring!C370,"-","")</f>
        <v>FAIRD2</v>
      </c>
      <c r="D370" s="109" t="str">
        <f t="shared" si="31"/>
        <v>Site2</v>
      </c>
      <c r="E370" s="110" t="str">
        <f t="shared" si="32"/>
        <v>Maize</v>
      </c>
      <c r="F370" s="111" t="str">
        <f t="shared" si="33"/>
        <v>FAIRDxMaize</v>
      </c>
      <c r="G370" s="112">
        <f>+Monitoring!K370</f>
        <v>45164.511550925898</v>
      </c>
      <c r="H370" s="112">
        <f>+Monitoring!L370</f>
        <v>45164.511620370402</v>
      </c>
      <c r="I370" s="113">
        <f>+Monitoring!M370</f>
        <v>6.9444504333660007E-5</v>
      </c>
      <c r="J370" s="114" t="str">
        <f>+Monitoring!T370</f>
        <v>fly</v>
      </c>
      <c r="K370" s="109" t="str">
        <f>+Monitoring!Y370</f>
        <v>Insecta</v>
      </c>
      <c r="L370" s="109" t="str">
        <f>+Monitoring!Z370</f>
        <v>Diptera</v>
      </c>
      <c r="M370" s="109" t="str">
        <f>+Monitoring!AA370</f>
        <v>Brachycera</v>
      </c>
      <c r="N370" s="109" t="str">
        <f>+Monitoring!AB370</f>
        <v>#N/C</v>
      </c>
      <c r="O370" s="109" t="str">
        <f>+Monitoring!AC370</f>
        <v>#N/C</v>
      </c>
      <c r="P370" s="109" t="str">
        <f>+Monitoring!AD370</f>
        <v>#N/C</v>
      </c>
      <c r="Q370" s="109" t="str">
        <f>+Monitoring!AE370</f>
        <v>#N/C</v>
      </c>
      <c r="R370" s="109" t="str">
        <f>+Monitoring!AF370</f>
        <v>#N/C</v>
      </c>
      <c r="S370" s="109" t="str">
        <f>+Monitoring!AG370</f>
        <v>#N/C</v>
      </c>
    </row>
    <row r="371" spans="1:19" x14ac:dyDescent="0.25">
      <c r="A371" s="109">
        <f t="shared" si="29"/>
        <v>370</v>
      </c>
      <c r="B371" s="109" t="str">
        <f t="shared" si="30"/>
        <v>FAIRD</v>
      </c>
      <c r="C371" s="109" t="str">
        <f>SUBSTITUTE(+Monitoring!C371,"-","")</f>
        <v>FAIRD2</v>
      </c>
      <c r="D371" s="109" t="str">
        <f t="shared" si="31"/>
        <v>Site2</v>
      </c>
      <c r="E371" s="110" t="str">
        <f t="shared" si="32"/>
        <v>Maize</v>
      </c>
      <c r="F371" s="111" t="str">
        <f t="shared" si="33"/>
        <v>FAIRDxMaize</v>
      </c>
      <c r="G371" s="112">
        <f>+Monitoring!K371</f>
        <v>45164.511562500003</v>
      </c>
      <c r="H371" s="112">
        <f>+Monitoring!L371</f>
        <v>45164.511608796303</v>
      </c>
      <c r="I371" s="113">
        <f>+Monitoring!M371</f>
        <v>4.6296299842651933E-5</v>
      </c>
      <c r="J371" s="114" t="str">
        <f>+Monitoring!T371</f>
        <v>fly</v>
      </c>
      <c r="K371" s="109" t="str">
        <f>+Monitoring!Y371</f>
        <v>Insecta</v>
      </c>
      <c r="L371" s="109" t="str">
        <f>+Monitoring!Z371</f>
        <v>Diptera</v>
      </c>
      <c r="M371" s="109" t="str">
        <f>+Monitoring!AA371</f>
        <v>Brachycera</v>
      </c>
      <c r="N371" s="109" t="str">
        <f>+Monitoring!AB371</f>
        <v>#N/C</v>
      </c>
      <c r="O371" s="109" t="str">
        <f>+Monitoring!AC371</f>
        <v>#N/C</v>
      </c>
      <c r="P371" s="109" t="str">
        <f>+Monitoring!AD371</f>
        <v>#N/C</v>
      </c>
      <c r="Q371" s="109" t="str">
        <f>+Monitoring!AE371</f>
        <v>#N/C</v>
      </c>
      <c r="R371" s="109" t="str">
        <f>+Monitoring!AF371</f>
        <v>#N/C</v>
      </c>
      <c r="S371" s="109" t="str">
        <f>+Monitoring!AG371</f>
        <v>#N/C</v>
      </c>
    </row>
    <row r="372" spans="1:19" x14ac:dyDescent="0.25">
      <c r="A372" s="109">
        <f t="shared" si="29"/>
        <v>371</v>
      </c>
      <c r="B372" s="109" t="str">
        <f t="shared" si="30"/>
        <v>FAIRD</v>
      </c>
      <c r="C372" s="109" t="str">
        <f>SUBSTITUTE(+Monitoring!C372,"-","")</f>
        <v>FAIRD2</v>
      </c>
      <c r="D372" s="109" t="str">
        <f t="shared" si="31"/>
        <v>Site2</v>
      </c>
      <c r="E372" s="110" t="str">
        <f t="shared" si="32"/>
        <v>Maize</v>
      </c>
      <c r="F372" s="111" t="str">
        <f t="shared" si="33"/>
        <v>FAIRDxMaize</v>
      </c>
      <c r="G372" s="112">
        <f>+Monitoring!K372</f>
        <v>45164.514699074098</v>
      </c>
      <c r="H372" s="112">
        <f>+Monitoring!L372</f>
        <v>45164.514756944503</v>
      </c>
      <c r="I372" s="113">
        <f>+Monitoring!M372</f>
        <v>5.7870405726134777E-5</v>
      </c>
      <c r="J372" s="114" t="str">
        <f>+Monitoring!T372</f>
        <v>fly</v>
      </c>
      <c r="K372" s="109" t="str">
        <f>+Monitoring!Y372</f>
        <v>Insecta</v>
      </c>
      <c r="L372" s="109" t="str">
        <f>+Monitoring!Z372</f>
        <v>Diptera</v>
      </c>
      <c r="M372" s="109" t="str">
        <f>+Monitoring!AA372</f>
        <v>Brachycera</v>
      </c>
      <c r="N372" s="109" t="str">
        <f>+Monitoring!AB372</f>
        <v>Muscomorpha</v>
      </c>
      <c r="O372" s="109" t="str">
        <f>+Monitoring!AC372</f>
        <v>Muscoidea</v>
      </c>
      <c r="P372" s="109" t="str">
        <f>+Monitoring!AD372</f>
        <v>Fanniidae</v>
      </c>
      <c r="Q372" s="109">
        <f>+Monitoring!AE372</f>
        <v>0</v>
      </c>
      <c r="R372" s="109" t="str">
        <f>+Monitoring!AF372</f>
        <v>Fannia</v>
      </c>
      <c r="S372" s="109" t="str">
        <f>+Monitoring!AG372</f>
        <v>#N/C</v>
      </c>
    </row>
    <row r="373" spans="1:19" x14ac:dyDescent="0.25">
      <c r="A373" s="109">
        <f t="shared" si="29"/>
        <v>372</v>
      </c>
      <c r="B373" s="109" t="str">
        <f t="shared" si="30"/>
        <v>FAIRD</v>
      </c>
      <c r="C373" s="109" t="str">
        <f>SUBSTITUTE(+Monitoring!C373,"-","")</f>
        <v>FAIRD2</v>
      </c>
      <c r="D373" s="109" t="str">
        <f t="shared" si="31"/>
        <v>Site2</v>
      </c>
      <c r="E373" s="110" t="str">
        <f t="shared" si="32"/>
        <v>Maize</v>
      </c>
      <c r="F373" s="111" t="str">
        <f t="shared" si="33"/>
        <v>FAIRDxMaize</v>
      </c>
      <c r="G373" s="112">
        <f>+Monitoring!K373</f>
        <v>45164.516423611101</v>
      </c>
      <c r="H373" s="112">
        <f>+Monitoring!L373</f>
        <v>45164.516469907401</v>
      </c>
      <c r="I373" s="113">
        <f>+Monitoring!M373</f>
        <v>4.6296299842651933E-5</v>
      </c>
      <c r="J373" s="114" t="str">
        <f>+Monitoring!T373</f>
        <v>fly</v>
      </c>
      <c r="K373" s="109" t="str">
        <f>+Monitoring!Y373</f>
        <v>Insecta</v>
      </c>
      <c r="L373" s="109" t="str">
        <f>+Monitoring!Z373</f>
        <v>Diptera</v>
      </c>
      <c r="M373" s="109" t="str">
        <f>+Monitoring!AA373</f>
        <v>Brachycera</v>
      </c>
      <c r="N373" s="109" t="str">
        <f>+Monitoring!AB373</f>
        <v>#N/C</v>
      </c>
      <c r="O373" s="109" t="str">
        <f>+Monitoring!AC373</f>
        <v>#N/C</v>
      </c>
      <c r="P373" s="109" t="str">
        <f>+Monitoring!AD373</f>
        <v>#N/C</v>
      </c>
      <c r="Q373" s="109" t="str">
        <f>+Monitoring!AE373</f>
        <v>#N/C</v>
      </c>
      <c r="R373" s="109" t="str">
        <f>+Monitoring!AF373</f>
        <v>#N/C</v>
      </c>
      <c r="S373" s="109" t="str">
        <f>+Monitoring!AG373</f>
        <v>#N/C</v>
      </c>
    </row>
    <row r="374" spans="1:19" x14ac:dyDescent="0.25">
      <c r="A374" s="109">
        <f t="shared" si="29"/>
        <v>373</v>
      </c>
      <c r="B374" s="109" t="str">
        <f t="shared" si="30"/>
        <v>FAIRD</v>
      </c>
      <c r="C374" s="109" t="str">
        <f>SUBSTITUTE(+Monitoring!C374,"-","")</f>
        <v>FAIRD2</v>
      </c>
      <c r="D374" s="109" t="str">
        <f t="shared" si="31"/>
        <v>Site2</v>
      </c>
      <c r="E374" s="110" t="str">
        <f t="shared" si="32"/>
        <v>Maize</v>
      </c>
      <c r="F374" s="111" t="str">
        <f t="shared" si="33"/>
        <v>FAIRDxMaize</v>
      </c>
      <c r="G374" s="112">
        <f>+Monitoring!K374</f>
        <v>45164.516458333303</v>
      </c>
      <c r="H374" s="112">
        <f>+Monitoring!L374</f>
        <v>45164.5165277778</v>
      </c>
      <c r="I374" s="113">
        <f>+Monitoring!M374</f>
        <v>6.9444497057702392E-5</v>
      </c>
      <c r="J374" s="114" t="str">
        <f>+Monitoring!T374</f>
        <v>fly</v>
      </c>
      <c r="K374" s="109" t="str">
        <f>+Monitoring!Y374</f>
        <v>Insecta</v>
      </c>
      <c r="L374" s="109" t="str">
        <f>+Monitoring!Z374</f>
        <v>Diptera</v>
      </c>
      <c r="M374" s="109" t="str">
        <f>+Monitoring!AA374</f>
        <v>Brachycera</v>
      </c>
      <c r="N374" s="109" t="str">
        <f>+Monitoring!AB374</f>
        <v>#N/C</v>
      </c>
      <c r="O374" s="109" t="str">
        <f>+Monitoring!AC374</f>
        <v>#N/C</v>
      </c>
      <c r="P374" s="109" t="str">
        <f>+Monitoring!AD374</f>
        <v>#N/C</v>
      </c>
      <c r="Q374" s="109" t="str">
        <f>+Monitoring!AE374</f>
        <v>#N/C</v>
      </c>
      <c r="R374" s="109" t="str">
        <f>+Monitoring!AF374</f>
        <v>#N/C</v>
      </c>
      <c r="S374" s="109" t="str">
        <f>+Monitoring!AG374</f>
        <v>#N/C</v>
      </c>
    </row>
    <row r="375" spans="1:19" x14ac:dyDescent="0.25">
      <c r="A375" s="109">
        <f t="shared" si="29"/>
        <v>374</v>
      </c>
      <c r="B375" s="109" t="str">
        <f t="shared" si="30"/>
        <v>FAIRD</v>
      </c>
      <c r="C375" s="109" t="str">
        <f>SUBSTITUTE(+Monitoring!C375,"-","")</f>
        <v>FAIRD2</v>
      </c>
      <c r="D375" s="109" t="str">
        <f t="shared" si="31"/>
        <v>Site2</v>
      </c>
      <c r="E375" s="110" t="str">
        <f t="shared" si="32"/>
        <v>Maize</v>
      </c>
      <c r="F375" s="111" t="str">
        <f t="shared" si="33"/>
        <v>FAIRDxMaize</v>
      </c>
      <c r="G375" s="112">
        <f>+Monitoring!K375</f>
        <v>45164.519375000003</v>
      </c>
      <c r="H375" s="112">
        <f>+Monitoring!L375</f>
        <v>45164.519409722197</v>
      </c>
      <c r="I375" s="113">
        <f>+Monitoring!M375</f>
        <v>3.472219395916909E-5</v>
      </c>
      <c r="J375" s="114" t="str">
        <f>+Monitoring!T375</f>
        <v>fly</v>
      </c>
      <c r="K375" s="109" t="str">
        <f>+Monitoring!Y375</f>
        <v>Insecta</v>
      </c>
      <c r="L375" s="109" t="str">
        <f>+Monitoring!Z375</f>
        <v>Diptera</v>
      </c>
      <c r="M375" s="109" t="str">
        <f>+Monitoring!AA375</f>
        <v>Brachycera</v>
      </c>
      <c r="N375" s="109" t="str">
        <f>+Monitoring!AB375</f>
        <v>#N/C</v>
      </c>
      <c r="O375" s="109" t="str">
        <f>+Monitoring!AC375</f>
        <v>#N/C</v>
      </c>
      <c r="P375" s="109" t="str">
        <f>+Monitoring!AD375</f>
        <v>#N/C</v>
      </c>
      <c r="Q375" s="109" t="str">
        <f>+Monitoring!AE375</f>
        <v>#N/C</v>
      </c>
      <c r="R375" s="109" t="str">
        <f>+Monitoring!AF375</f>
        <v>#N/C</v>
      </c>
      <c r="S375" s="109" t="str">
        <f>+Monitoring!AG375</f>
        <v>#N/C</v>
      </c>
    </row>
    <row r="376" spans="1:19" x14ac:dyDescent="0.25">
      <c r="A376" s="109">
        <f t="shared" si="29"/>
        <v>375</v>
      </c>
      <c r="B376" s="109" t="str">
        <f t="shared" si="30"/>
        <v>FAIRD</v>
      </c>
      <c r="C376" s="109" t="str">
        <f>SUBSTITUTE(+Monitoring!C376,"-","")</f>
        <v>FAIRD2</v>
      </c>
      <c r="D376" s="109" t="str">
        <f t="shared" si="31"/>
        <v>Site2</v>
      </c>
      <c r="E376" s="110" t="str">
        <f t="shared" si="32"/>
        <v>Maize</v>
      </c>
      <c r="F376" s="111" t="str">
        <f t="shared" si="33"/>
        <v>FAIRDxMaize</v>
      </c>
      <c r="G376" s="112">
        <f>+Monitoring!K376</f>
        <v>45164.519375000003</v>
      </c>
      <c r="H376" s="112">
        <f>+Monitoring!L376</f>
        <v>45164.519490740699</v>
      </c>
      <c r="I376" s="113">
        <f>+Monitoring!M376</f>
        <v>1.1574069503694773E-4</v>
      </c>
      <c r="J376" s="114" t="str">
        <f>+Monitoring!T376</f>
        <v>fly</v>
      </c>
      <c r="K376" s="109" t="str">
        <f>+Monitoring!Y376</f>
        <v>Insecta</v>
      </c>
      <c r="L376" s="109" t="str">
        <f>+Monitoring!Z376</f>
        <v>Diptera</v>
      </c>
      <c r="M376" s="109" t="str">
        <f>+Monitoring!AA376</f>
        <v>Brachycera</v>
      </c>
      <c r="N376" s="109" t="str">
        <f>+Monitoring!AB376</f>
        <v>#N/C</v>
      </c>
      <c r="O376" s="109" t="str">
        <f>+Monitoring!AC376</f>
        <v>#N/C</v>
      </c>
      <c r="P376" s="109" t="str">
        <f>+Monitoring!AD376</f>
        <v>#N/C</v>
      </c>
      <c r="Q376" s="109" t="str">
        <f>+Monitoring!AE376</f>
        <v>#N/C</v>
      </c>
      <c r="R376" s="109" t="str">
        <f>+Monitoring!AF376</f>
        <v>#N/C</v>
      </c>
      <c r="S376" s="109" t="str">
        <f>+Monitoring!AG376</f>
        <v>#N/C</v>
      </c>
    </row>
    <row r="377" spans="1:19" x14ac:dyDescent="0.25">
      <c r="A377" s="109">
        <f t="shared" si="29"/>
        <v>376</v>
      </c>
      <c r="B377" s="109" t="str">
        <f t="shared" si="30"/>
        <v>FAIRD</v>
      </c>
      <c r="C377" s="109" t="str">
        <f>SUBSTITUTE(+Monitoring!C377,"-","")</f>
        <v>FAIRD2</v>
      </c>
      <c r="D377" s="109" t="str">
        <f t="shared" si="31"/>
        <v>Site2</v>
      </c>
      <c r="E377" s="110" t="str">
        <f t="shared" si="32"/>
        <v>Maize</v>
      </c>
      <c r="F377" s="111" t="str">
        <f t="shared" si="33"/>
        <v>FAIRDxMaize</v>
      </c>
      <c r="G377" s="112">
        <f>+Monitoring!K377</f>
        <v>45164.5210532407</v>
      </c>
      <c r="H377" s="112">
        <f>+Monitoring!L377</f>
        <v>45164.521099537</v>
      </c>
      <c r="I377" s="113">
        <f>+Monitoring!M377</f>
        <v>4.6296299842651933E-5</v>
      </c>
      <c r="J377" s="114" t="str">
        <f>+Monitoring!T377</f>
        <v>fly</v>
      </c>
      <c r="K377" s="109" t="str">
        <f>+Monitoring!Y377</f>
        <v>Insecta</v>
      </c>
      <c r="L377" s="109" t="str">
        <f>+Monitoring!Z377</f>
        <v>Diptera</v>
      </c>
      <c r="M377" s="109" t="str">
        <f>+Monitoring!AA377</f>
        <v>Brachycera</v>
      </c>
      <c r="N377" s="109" t="str">
        <f>+Monitoring!AB377</f>
        <v>Muscomorpha</v>
      </c>
      <c r="O377" s="109" t="str">
        <f>+Monitoring!AC377</f>
        <v>Muscoidea</v>
      </c>
      <c r="P377" s="109" t="str">
        <f>+Monitoring!AD377</f>
        <v>#N/C</v>
      </c>
      <c r="Q377" s="109" t="str">
        <f>+Monitoring!AE377</f>
        <v>#N/C</v>
      </c>
      <c r="R377" s="109" t="str">
        <f>+Monitoring!AF377</f>
        <v>#N/C</v>
      </c>
      <c r="S377" s="109" t="str">
        <f>+Monitoring!AG377</f>
        <v>#N/C</v>
      </c>
    </row>
    <row r="378" spans="1:19" x14ac:dyDescent="0.25">
      <c r="A378" s="109">
        <f t="shared" si="29"/>
        <v>377</v>
      </c>
      <c r="B378" s="109" t="str">
        <f t="shared" si="30"/>
        <v>FAIRD</v>
      </c>
      <c r="C378" s="109" t="str">
        <f>SUBSTITUTE(+Monitoring!C378,"-","")</f>
        <v>FAIRD2</v>
      </c>
      <c r="D378" s="109" t="str">
        <f t="shared" si="31"/>
        <v>Site2</v>
      </c>
      <c r="E378" s="110" t="str">
        <f t="shared" si="32"/>
        <v>Maize</v>
      </c>
      <c r="F378" s="111" t="str">
        <f t="shared" si="33"/>
        <v>FAIRDxMaize</v>
      </c>
      <c r="G378" s="112">
        <f>+Monitoring!K378</f>
        <v>45164.521354166704</v>
      </c>
      <c r="H378" s="112">
        <f>+Monitoring!L378</f>
        <v>45164.521435185197</v>
      </c>
      <c r="I378" s="113">
        <f>+Monitoring!M378</f>
        <v>8.1018493801821023E-5</v>
      </c>
      <c r="J378" s="114" t="str">
        <f>+Monitoring!T378</f>
        <v>fly</v>
      </c>
      <c r="K378" s="109" t="str">
        <f>+Monitoring!Y378</f>
        <v>Insecta</v>
      </c>
      <c r="L378" s="109" t="str">
        <f>+Monitoring!Z378</f>
        <v>Diptera</v>
      </c>
      <c r="M378" s="109" t="str">
        <f>+Monitoring!AA378</f>
        <v>Brachycera</v>
      </c>
      <c r="N378" s="109" t="str">
        <f>+Monitoring!AB378</f>
        <v>Muscomorpha</v>
      </c>
      <c r="O378" s="109" t="str">
        <f>+Monitoring!AC378</f>
        <v>Muscoidea</v>
      </c>
      <c r="P378" s="109" t="str">
        <f>+Monitoring!AD378</f>
        <v>Fanniidae</v>
      </c>
      <c r="Q378" s="109">
        <f>+Monitoring!AE378</f>
        <v>0</v>
      </c>
      <c r="R378" s="109" t="str">
        <f>+Monitoring!AF378</f>
        <v>Fannia</v>
      </c>
      <c r="S378" s="109" t="str">
        <f>+Monitoring!AG378</f>
        <v>#N/C</v>
      </c>
    </row>
    <row r="379" spans="1:19" x14ac:dyDescent="0.25">
      <c r="A379" s="109">
        <f t="shared" si="29"/>
        <v>378</v>
      </c>
      <c r="B379" s="109" t="str">
        <f t="shared" si="30"/>
        <v>FAIRD</v>
      </c>
      <c r="C379" s="109" t="str">
        <f>SUBSTITUTE(+Monitoring!C379,"-","")</f>
        <v>FAIRD2</v>
      </c>
      <c r="D379" s="109" t="str">
        <f t="shared" si="31"/>
        <v>Site2</v>
      </c>
      <c r="E379" s="110" t="str">
        <f t="shared" si="32"/>
        <v>Maize</v>
      </c>
      <c r="F379" s="111" t="str">
        <f t="shared" si="33"/>
        <v>FAIRDxMaize</v>
      </c>
      <c r="G379" s="112">
        <f>+Monitoring!K379</f>
        <v>45164.532581018502</v>
      </c>
      <c r="H379" s="112">
        <f>+Monitoring!L379</f>
        <v>45164.532708333303</v>
      </c>
      <c r="I379" s="113">
        <f>+Monitoring!M379</f>
        <v>1.2731480092043057E-4</v>
      </c>
      <c r="J379" s="114" t="str">
        <f>+Monitoring!T379</f>
        <v>?</v>
      </c>
      <c r="K379" s="109" t="str">
        <f>+Monitoring!Y379</f>
        <v>Insecta</v>
      </c>
      <c r="L379" s="109" t="str">
        <f>+Monitoring!Z379</f>
        <v>#N/C</v>
      </c>
      <c r="M379" s="109" t="str">
        <f>+Monitoring!AA379</f>
        <v>#N/C</v>
      </c>
      <c r="N379" s="109" t="str">
        <f>+Monitoring!AB379</f>
        <v>#N/C</v>
      </c>
      <c r="O379" s="109" t="str">
        <f>+Monitoring!AC379</f>
        <v>#N/C</v>
      </c>
      <c r="P379" s="109" t="str">
        <f>+Monitoring!AD379</f>
        <v>#N/C</v>
      </c>
      <c r="Q379" s="109" t="str">
        <f>+Monitoring!AE379</f>
        <v>#N/C</v>
      </c>
      <c r="R379" s="109" t="str">
        <f>+Monitoring!AF379</f>
        <v>#N/C</v>
      </c>
      <c r="S379" s="109" t="str">
        <f>+Monitoring!AG379</f>
        <v>#N/C</v>
      </c>
    </row>
    <row r="380" spans="1:19" x14ac:dyDescent="0.25">
      <c r="A380" s="109">
        <f t="shared" si="29"/>
        <v>379</v>
      </c>
      <c r="B380" s="109" t="str">
        <f t="shared" si="30"/>
        <v>FAIRD</v>
      </c>
      <c r="C380" s="109" t="str">
        <f>SUBSTITUTE(+Monitoring!C380,"-","")</f>
        <v>FAIRD2</v>
      </c>
      <c r="D380" s="109" t="str">
        <f t="shared" si="31"/>
        <v>Site2</v>
      </c>
      <c r="E380" s="110" t="str">
        <f t="shared" si="32"/>
        <v>Maize</v>
      </c>
      <c r="F380" s="111" t="str">
        <f t="shared" si="33"/>
        <v>FAIRDxMaize</v>
      </c>
      <c r="G380" s="112">
        <f>+Monitoring!K380</f>
        <v>45164.532581018502</v>
      </c>
      <c r="H380" s="112">
        <f>+Monitoring!L380</f>
        <v>45164.532685185201</v>
      </c>
      <c r="I380" s="113">
        <f>+Monitoring!M380</f>
        <v>1.041666982928291E-4</v>
      </c>
      <c r="J380" s="114" t="str">
        <f>+Monitoring!T380</f>
        <v>?</v>
      </c>
      <c r="K380" s="109" t="str">
        <f>+Monitoring!Y380</f>
        <v>#N/C</v>
      </c>
      <c r="L380" s="109" t="str">
        <f>+Monitoring!Z380</f>
        <v>#N/C</v>
      </c>
      <c r="M380" s="109" t="str">
        <f>+Monitoring!AA380</f>
        <v>#N/C</v>
      </c>
      <c r="N380" s="109" t="str">
        <f>+Monitoring!AB380</f>
        <v>#N/C</v>
      </c>
      <c r="O380" s="109" t="str">
        <f>+Monitoring!AC380</f>
        <v>#N/C</v>
      </c>
      <c r="P380" s="109" t="str">
        <f>+Monitoring!AD380</f>
        <v>#N/C</v>
      </c>
      <c r="Q380" s="109" t="str">
        <f>+Monitoring!AE380</f>
        <v>#N/C</v>
      </c>
      <c r="R380" s="109" t="str">
        <f>+Monitoring!AF380</f>
        <v>#N/C</v>
      </c>
      <c r="S380" s="109" t="str">
        <f>+Monitoring!AG380</f>
        <v>#N/C</v>
      </c>
    </row>
    <row r="381" spans="1:19" x14ac:dyDescent="0.25">
      <c r="A381" s="109">
        <f t="shared" si="29"/>
        <v>380</v>
      </c>
      <c r="B381" s="109" t="str">
        <f t="shared" si="30"/>
        <v>FAIRD</v>
      </c>
      <c r="C381" s="109" t="str">
        <f>SUBSTITUTE(+Monitoring!C381,"-","")</f>
        <v>FAIRD2</v>
      </c>
      <c r="D381" s="109" t="str">
        <f t="shared" si="31"/>
        <v>Site2</v>
      </c>
      <c r="E381" s="110" t="str">
        <f t="shared" si="32"/>
        <v>Maize</v>
      </c>
      <c r="F381" s="111" t="str">
        <f t="shared" si="33"/>
        <v>FAIRDxMaize</v>
      </c>
      <c r="G381" s="112">
        <f>+Monitoring!K381</f>
        <v>45164.532673611102</v>
      </c>
      <c r="H381" s="112">
        <f>+Monitoring!L381</f>
        <v>45164.532812500001</v>
      </c>
      <c r="I381" s="113">
        <f>+Monitoring!M381</f>
        <v>1.388888995279558E-4</v>
      </c>
      <c r="J381" s="114" t="str">
        <f>+Monitoring!T381</f>
        <v>fly</v>
      </c>
      <c r="K381" s="109" t="str">
        <f>+Monitoring!Y381</f>
        <v>Insecta</v>
      </c>
      <c r="L381" s="109" t="str">
        <f>+Monitoring!Z381</f>
        <v>Diptera</v>
      </c>
      <c r="M381" s="109" t="str">
        <f>+Monitoring!AA381</f>
        <v>Brachycera</v>
      </c>
      <c r="N381" s="109" t="str">
        <f>+Monitoring!AB381</f>
        <v>Muscomorpha</v>
      </c>
      <c r="O381" s="109" t="str">
        <f>+Monitoring!AC381</f>
        <v>Muscoidea</v>
      </c>
      <c r="P381" s="109" t="str">
        <f>+Monitoring!AD381</f>
        <v>#N/C</v>
      </c>
      <c r="Q381" s="109" t="str">
        <f>+Monitoring!AE381</f>
        <v>#N/C</v>
      </c>
      <c r="R381" s="109" t="str">
        <f>+Monitoring!AF381</f>
        <v>#N/C</v>
      </c>
      <c r="S381" s="109" t="str">
        <f>+Monitoring!AG381</f>
        <v>#N/C</v>
      </c>
    </row>
    <row r="382" spans="1:19" x14ac:dyDescent="0.25">
      <c r="A382" s="109">
        <f t="shared" si="29"/>
        <v>381</v>
      </c>
      <c r="B382" s="109" t="str">
        <f t="shared" si="30"/>
        <v>FAIRD</v>
      </c>
      <c r="C382" s="109" t="str">
        <f>SUBSTITUTE(+Monitoring!C382,"-","")</f>
        <v>FAIRD2</v>
      </c>
      <c r="D382" s="109" t="str">
        <f t="shared" si="31"/>
        <v>Site2</v>
      </c>
      <c r="E382" s="110" t="str">
        <f t="shared" si="32"/>
        <v>Maize</v>
      </c>
      <c r="F382" s="111" t="str">
        <f t="shared" si="33"/>
        <v>FAIRDxMaize</v>
      </c>
      <c r="G382" s="112">
        <f>+Monitoring!K382</f>
        <v>45164.539618055598</v>
      </c>
      <c r="H382" s="112">
        <f>+Monitoring!L382</f>
        <v>45164.539722222202</v>
      </c>
      <c r="I382" s="113">
        <f>+Monitoring!M382</f>
        <v>1.0416660370538011E-4</v>
      </c>
      <c r="J382" s="114" t="str">
        <f>+Monitoring!T382</f>
        <v>?</v>
      </c>
      <c r="K382" s="109" t="str">
        <f>+Monitoring!Y382</f>
        <v>#N/C</v>
      </c>
      <c r="L382" s="109" t="str">
        <f>+Monitoring!Z382</f>
        <v>#N/C</v>
      </c>
      <c r="M382" s="109" t="str">
        <f>+Monitoring!AA382</f>
        <v>#N/C</v>
      </c>
      <c r="N382" s="109" t="str">
        <f>+Monitoring!AB382</f>
        <v>#N/C</v>
      </c>
      <c r="O382" s="109" t="str">
        <f>+Monitoring!AC382</f>
        <v>#N/C</v>
      </c>
      <c r="P382" s="109" t="str">
        <f>+Monitoring!AD382</f>
        <v>#N/C</v>
      </c>
      <c r="Q382" s="109" t="str">
        <f>+Monitoring!AE382</f>
        <v>#N/C</v>
      </c>
      <c r="R382" s="109" t="str">
        <f>+Monitoring!AF382</f>
        <v>#N/C</v>
      </c>
      <c r="S382" s="109" t="str">
        <f>+Monitoring!AG382</f>
        <v>#N/C</v>
      </c>
    </row>
    <row r="383" spans="1:19" x14ac:dyDescent="0.25">
      <c r="A383" s="109">
        <f t="shared" si="29"/>
        <v>382</v>
      </c>
      <c r="B383" s="109" t="str">
        <f t="shared" si="30"/>
        <v>FAIRD</v>
      </c>
      <c r="C383" s="109" t="str">
        <f>SUBSTITUTE(+Monitoring!C383,"-","")</f>
        <v>FAIRD2</v>
      </c>
      <c r="D383" s="109" t="str">
        <f t="shared" si="31"/>
        <v>Site2</v>
      </c>
      <c r="E383" s="110" t="str">
        <f t="shared" si="32"/>
        <v>Maize</v>
      </c>
      <c r="F383" s="111" t="str">
        <f t="shared" si="33"/>
        <v>FAIRDxMaize</v>
      </c>
      <c r="G383" s="112">
        <f>+Monitoring!K383</f>
        <v>45164.539618055598</v>
      </c>
      <c r="H383" s="112">
        <f>+Monitoring!L383</f>
        <v>45164.5401388889</v>
      </c>
      <c r="I383" s="113">
        <f>+Monitoring!M383</f>
        <v>5.2083330228924751E-4</v>
      </c>
      <c r="J383" s="114" t="str">
        <f>+Monitoring!T383</f>
        <v>fly</v>
      </c>
      <c r="K383" s="109" t="str">
        <f>+Monitoring!Y383</f>
        <v>Insecta</v>
      </c>
      <c r="L383" s="109" t="str">
        <f>+Monitoring!Z383</f>
        <v>Diptera</v>
      </c>
      <c r="M383" s="109" t="str">
        <f>+Monitoring!AA383</f>
        <v>Brachycera</v>
      </c>
      <c r="N383" s="109" t="str">
        <f>+Monitoring!AB383</f>
        <v>Muscomorpha</v>
      </c>
      <c r="O383" s="109" t="str">
        <f>+Monitoring!AC383</f>
        <v>Muscoidea</v>
      </c>
      <c r="P383" s="109" t="str">
        <f>+Monitoring!AD383</f>
        <v>Fanniidae</v>
      </c>
      <c r="Q383" s="109">
        <f>+Monitoring!AE383</f>
        <v>0</v>
      </c>
      <c r="R383" s="109" t="str">
        <f>+Monitoring!AF383</f>
        <v>Fannia</v>
      </c>
      <c r="S383" s="109" t="str">
        <f>+Monitoring!AG383</f>
        <v>#N/C</v>
      </c>
    </row>
    <row r="384" spans="1:19" x14ac:dyDescent="0.25">
      <c r="A384" s="109">
        <f t="shared" si="29"/>
        <v>383</v>
      </c>
      <c r="B384" s="109" t="str">
        <f t="shared" si="30"/>
        <v>FAIRD</v>
      </c>
      <c r="C384" s="109" t="str">
        <f>SUBSTITUTE(+Monitoring!C384,"-","")</f>
        <v>FAIRD2</v>
      </c>
      <c r="D384" s="109" t="str">
        <f t="shared" si="31"/>
        <v>Site2</v>
      </c>
      <c r="E384" s="110" t="str">
        <f t="shared" si="32"/>
        <v>Maize</v>
      </c>
      <c r="F384" s="111" t="str">
        <f t="shared" si="33"/>
        <v>FAIRDxMaize</v>
      </c>
      <c r="G384" s="112">
        <f>+Monitoring!K384</f>
        <v>45164.544999999998</v>
      </c>
      <c r="H384" s="112">
        <f>+Monitoring!L384</f>
        <v>45164.545069444401</v>
      </c>
      <c r="I384" s="113">
        <f>+Monitoring!M384</f>
        <v>6.9444402470253408E-5</v>
      </c>
      <c r="J384" s="114" t="str">
        <f>+Monitoring!T384</f>
        <v>fly</v>
      </c>
      <c r="K384" s="109" t="str">
        <f>+Monitoring!Y384</f>
        <v>Insecta</v>
      </c>
      <c r="L384" s="109" t="str">
        <f>+Monitoring!Z384</f>
        <v>Diptera</v>
      </c>
      <c r="M384" s="109" t="str">
        <f>+Monitoring!AA384</f>
        <v>Brachycera</v>
      </c>
      <c r="N384" s="109" t="str">
        <f>+Monitoring!AB384</f>
        <v>Muscomorpha</v>
      </c>
      <c r="O384" s="109" t="str">
        <f>+Monitoring!AC384</f>
        <v>Muscoidea</v>
      </c>
      <c r="P384" s="109" t="str">
        <f>+Monitoring!AD384</f>
        <v>Fanniidae</v>
      </c>
      <c r="Q384" s="109">
        <f>+Monitoring!AE384</f>
        <v>0</v>
      </c>
      <c r="R384" s="109" t="str">
        <f>+Monitoring!AF384</f>
        <v>Fannia</v>
      </c>
      <c r="S384" s="109" t="str">
        <f>+Monitoring!AG384</f>
        <v>#N/C</v>
      </c>
    </row>
    <row r="385" spans="1:19" x14ac:dyDescent="0.25">
      <c r="A385" s="109">
        <f t="shared" si="29"/>
        <v>384</v>
      </c>
      <c r="B385" s="109" t="str">
        <f t="shared" si="30"/>
        <v>FAIRD</v>
      </c>
      <c r="C385" s="109" t="str">
        <f>SUBSTITUTE(+Monitoring!C385,"-","")</f>
        <v>FAIRD2</v>
      </c>
      <c r="D385" s="109" t="str">
        <f t="shared" si="31"/>
        <v>Site2</v>
      </c>
      <c r="E385" s="110" t="str">
        <f t="shared" si="32"/>
        <v>Maize</v>
      </c>
      <c r="F385" s="111" t="str">
        <f t="shared" si="33"/>
        <v>FAIRDxMaize</v>
      </c>
      <c r="G385" s="112">
        <f>+Monitoring!K385</f>
        <v>45164.545682870397</v>
      </c>
      <c r="H385" s="112">
        <f>+Monitoring!L385</f>
        <v>45164.545729166697</v>
      </c>
      <c r="I385" s="113">
        <f>+Monitoring!M385</f>
        <v>4.6296299842651933E-5</v>
      </c>
      <c r="J385" s="114" t="str">
        <f>+Monitoring!T385</f>
        <v>fly</v>
      </c>
      <c r="K385" s="109" t="str">
        <f>+Monitoring!Y385</f>
        <v>Insecta</v>
      </c>
      <c r="L385" s="109" t="str">
        <f>+Monitoring!Z385</f>
        <v>Diptera</v>
      </c>
      <c r="M385" s="109" t="str">
        <f>+Monitoring!AA385</f>
        <v>Brachycera</v>
      </c>
      <c r="N385" s="109" t="str">
        <f>+Monitoring!AB385</f>
        <v>Muscomorpha</v>
      </c>
      <c r="O385" s="109" t="str">
        <f>+Monitoring!AC385</f>
        <v>Muscoidea</v>
      </c>
      <c r="P385" s="109" t="str">
        <f>+Monitoring!AD385</f>
        <v>#N/C</v>
      </c>
      <c r="Q385" s="109" t="str">
        <f>+Monitoring!AE385</f>
        <v>#N/C</v>
      </c>
      <c r="R385" s="109" t="str">
        <f>+Monitoring!AF385</f>
        <v>#N/C</v>
      </c>
      <c r="S385" s="109" t="str">
        <f>+Monitoring!AG385</f>
        <v>#N/C</v>
      </c>
    </row>
    <row r="386" spans="1:19" x14ac:dyDescent="0.25">
      <c r="A386" s="109">
        <f t="shared" si="29"/>
        <v>385</v>
      </c>
      <c r="B386" s="109" t="str">
        <f t="shared" si="30"/>
        <v>FAIRD</v>
      </c>
      <c r="C386" s="109" t="str">
        <f>SUBSTITUTE(+Monitoring!C386,"-","")</f>
        <v>FAIRD2</v>
      </c>
      <c r="D386" s="109" t="str">
        <f t="shared" si="31"/>
        <v>Site2</v>
      </c>
      <c r="E386" s="110" t="str">
        <f t="shared" si="32"/>
        <v>Maize</v>
      </c>
      <c r="F386" s="111" t="str">
        <f t="shared" si="33"/>
        <v>FAIRDxMaize</v>
      </c>
      <c r="G386" s="112">
        <f>+Monitoring!K386</f>
        <v>45164.552488425899</v>
      </c>
      <c r="H386" s="112">
        <f>+Monitoring!L386</f>
        <v>45164.552534722199</v>
      </c>
      <c r="I386" s="113">
        <f>+Monitoring!M386</f>
        <v>4.6296299842651933E-5</v>
      </c>
      <c r="J386" s="114" t="str">
        <f>+Monitoring!T386</f>
        <v>?</v>
      </c>
      <c r="K386" s="109" t="str">
        <f>+Monitoring!Y386</f>
        <v>#N/C</v>
      </c>
      <c r="L386" s="109" t="str">
        <f>+Monitoring!Z386</f>
        <v>#N/C</v>
      </c>
      <c r="M386" s="109" t="str">
        <f>+Monitoring!AA386</f>
        <v>#N/C</v>
      </c>
      <c r="N386" s="109" t="str">
        <f>+Monitoring!AB386</f>
        <v>#N/C</v>
      </c>
      <c r="O386" s="109" t="str">
        <f>+Monitoring!AC386</f>
        <v>#N/C</v>
      </c>
      <c r="P386" s="109" t="str">
        <f>+Monitoring!AD386</f>
        <v>#N/C</v>
      </c>
      <c r="Q386" s="109" t="str">
        <f>+Monitoring!AE386</f>
        <v>#N/C</v>
      </c>
      <c r="R386" s="109" t="str">
        <f>+Monitoring!AF386</f>
        <v>#N/C</v>
      </c>
      <c r="S386" s="109" t="str">
        <f>+Monitoring!AG386</f>
        <v>#N/C</v>
      </c>
    </row>
    <row r="387" spans="1:19" x14ac:dyDescent="0.25">
      <c r="A387" s="109">
        <f t="shared" si="29"/>
        <v>386</v>
      </c>
      <c r="B387" s="109" t="str">
        <f t="shared" si="30"/>
        <v>FAIRD</v>
      </c>
      <c r="C387" s="109" t="str">
        <f>SUBSTITUTE(+Monitoring!C387,"-","")</f>
        <v>FAIRD2</v>
      </c>
      <c r="D387" s="109" t="str">
        <f t="shared" si="31"/>
        <v>Site2</v>
      </c>
      <c r="E387" s="110" t="str">
        <f t="shared" si="32"/>
        <v>Maize</v>
      </c>
      <c r="F387" s="111" t="str">
        <f t="shared" si="33"/>
        <v>FAIRDxMaize</v>
      </c>
      <c r="G387" s="112">
        <f>+Monitoring!K387</f>
        <v>45164.556365740696</v>
      </c>
      <c r="H387" s="112">
        <f>+Monitoring!L387</f>
        <v>45164.556481481501</v>
      </c>
      <c r="I387" s="113">
        <f>+Monitoring!M387</f>
        <v>1.1574080417631194E-4</v>
      </c>
      <c r="J387" s="114" t="str">
        <f>+Monitoring!T387</f>
        <v>fly</v>
      </c>
      <c r="K387" s="109" t="str">
        <f>+Monitoring!Y387</f>
        <v>Insecta</v>
      </c>
      <c r="L387" s="109" t="str">
        <f>+Monitoring!Z387</f>
        <v>Diptera</v>
      </c>
      <c r="M387" s="109" t="str">
        <f>+Monitoring!AA387</f>
        <v>Brachycera</v>
      </c>
      <c r="N387" s="109" t="str">
        <f>+Monitoring!AB387</f>
        <v>Muscomorpha</v>
      </c>
      <c r="O387" s="109" t="str">
        <f>+Monitoring!AC387</f>
        <v>Muscoidea</v>
      </c>
      <c r="P387" s="109" t="str">
        <f>+Monitoring!AD387</f>
        <v>Fanniidae</v>
      </c>
      <c r="Q387" s="109">
        <f>+Monitoring!AE387</f>
        <v>0</v>
      </c>
      <c r="R387" s="109" t="str">
        <f>+Monitoring!AF387</f>
        <v>Fannia</v>
      </c>
      <c r="S387" s="109" t="str">
        <f>+Monitoring!AG387</f>
        <v>#N/C</v>
      </c>
    </row>
    <row r="388" spans="1:19" x14ac:dyDescent="0.25">
      <c r="A388" s="109">
        <f t="shared" ref="A388:A451" si="34">+A387+1</f>
        <v>387</v>
      </c>
      <c r="B388" s="109" t="str">
        <f t="shared" si="30"/>
        <v>FAIRD</v>
      </c>
      <c r="C388" s="109" t="str">
        <f>SUBSTITUTE(+Monitoring!C388,"-","")</f>
        <v>FAIRD2</v>
      </c>
      <c r="D388" s="109" t="str">
        <f t="shared" si="31"/>
        <v>Site2</v>
      </c>
      <c r="E388" s="110" t="str">
        <f t="shared" si="32"/>
        <v>Maize</v>
      </c>
      <c r="F388" s="111" t="str">
        <f t="shared" si="33"/>
        <v>FAIRDxMaize</v>
      </c>
      <c r="G388" s="112">
        <f>+Monitoring!K388</f>
        <v>45164.558275463001</v>
      </c>
      <c r="H388" s="112">
        <f>+Monitoring!L388</f>
        <v>45164.558344907397</v>
      </c>
      <c r="I388" s="113">
        <f>+Monitoring!M388</f>
        <v>6.9444395194295794E-5</v>
      </c>
      <c r="J388" s="114" t="str">
        <f>+Monitoring!T388</f>
        <v>fly</v>
      </c>
      <c r="K388" s="109" t="str">
        <f>+Monitoring!Y388</f>
        <v>Insecta</v>
      </c>
      <c r="L388" s="109" t="str">
        <f>+Monitoring!Z388</f>
        <v>Diptera</v>
      </c>
      <c r="M388" s="109" t="str">
        <f>+Monitoring!AA388</f>
        <v>Brachycera</v>
      </c>
      <c r="N388" s="109" t="str">
        <f>+Monitoring!AB388</f>
        <v>Muscomorpha</v>
      </c>
      <c r="O388" s="109" t="str">
        <f>+Monitoring!AC388</f>
        <v>Muscoidea</v>
      </c>
      <c r="P388" s="109" t="str">
        <f>+Monitoring!AD388</f>
        <v>Fanniidae</v>
      </c>
      <c r="Q388" s="109">
        <f>+Monitoring!AE388</f>
        <v>0</v>
      </c>
      <c r="R388" s="109" t="str">
        <f>+Monitoring!AF388</f>
        <v>Fannia</v>
      </c>
      <c r="S388" s="109" t="str">
        <f>+Monitoring!AG388</f>
        <v>#N/C</v>
      </c>
    </row>
    <row r="389" spans="1:19" x14ac:dyDescent="0.25">
      <c r="A389" s="109">
        <f t="shared" si="34"/>
        <v>388</v>
      </c>
      <c r="B389" s="109" t="str">
        <f t="shared" si="30"/>
        <v>FAIRD</v>
      </c>
      <c r="C389" s="109" t="str">
        <f>SUBSTITUTE(+Monitoring!C389,"-","")</f>
        <v>FAIRD2</v>
      </c>
      <c r="D389" s="109" t="str">
        <f t="shared" si="31"/>
        <v>Site2</v>
      </c>
      <c r="E389" s="110" t="str">
        <f t="shared" si="32"/>
        <v>Maize</v>
      </c>
      <c r="F389" s="111" t="str">
        <f t="shared" si="33"/>
        <v>FAIRDxMaize</v>
      </c>
      <c r="G389" s="112">
        <f>+Monitoring!K389</f>
        <v>45164.558391203696</v>
      </c>
      <c r="H389" s="112">
        <f>+Monitoring!L389</f>
        <v>45164.558506944399</v>
      </c>
      <c r="I389" s="113">
        <f>+Monitoring!M389</f>
        <v>1.1574070231290534E-4</v>
      </c>
      <c r="J389" s="114" t="str">
        <f>+Monitoring!T389</f>
        <v>?</v>
      </c>
      <c r="K389" s="109" t="str">
        <f>+Monitoring!Y389</f>
        <v>#N/C</v>
      </c>
      <c r="L389" s="109" t="str">
        <f>+Monitoring!Z389</f>
        <v>#N/C</v>
      </c>
      <c r="M389" s="109" t="str">
        <f>+Monitoring!AA389</f>
        <v>#N/C</v>
      </c>
      <c r="N389" s="109" t="str">
        <f>+Monitoring!AB389</f>
        <v>#N/C</v>
      </c>
      <c r="O389" s="109" t="str">
        <f>+Monitoring!AC389</f>
        <v>#N/C</v>
      </c>
      <c r="P389" s="109" t="str">
        <f>+Monitoring!AD389</f>
        <v>#N/C</v>
      </c>
      <c r="Q389" s="109" t="str">
        <f>+Monitoring!AE389</f>
        <v>#N/C</v>
      </c>
      <c r="R389" s="109" t="str">
        <f>+Monitoring!AF389</f>
        <v>#N/C</v>
      </c>
      <c r="S389" s="109" t="str">
        <f>+Monitoring!AG389</f>
        <v>#N/C</v>
      </c>
    </row>
    <row r="390" spans="1:19" x14ac:dyDescent="0.25">
      <c r="A390" s="109">
        <f t="shared" si="34"/>
        <v>389</v>
      </c>
      <c r="B390" s="109" t="str">
        <f t="shared" si="30"/>
        <v>FAIRD</v>
      </c>
      <c r="C390" s="109" t="str">
        <f>SUBSTITUTE(+Monitoring!C390,"-","")</f>
        <v>FAIRD2</v>
      </c>
      <c r="D390" s="109" t="str">
        <f t="shared" si="31"/>
        <v>Site2</v>
      </c>
      <c r="E390" s="110" t="str">
        <f t="shared" si="32"/>
        <v>Maize</v>
      </c>
      <c r="F390" s="111" t="str">
        <f t="shared" si="33"/>
        <v>FAIRDxMaize</v>
      </c>
      <c r="G390" s="112">
        <f>+Monitoring!K390</f>
        <v>45164.562800925902</v>
      </c>
      <c r="H390" s="112">
        <f>+Monitoring!L390</f>
        <v>45164.562870370399</v>
      </c>
      <c r="I390" s="113">
        <f>+Monitoring!M390</f>
        <v>6.9444497057702392E-5</v>
      </c>
      <c r="J390" s="114" t="str">
        <f>+Monitoring!T390</f>
        <v>fly</v>
      </c>
      <c r="K390" s="109" t="str">
        <f>+Monitoring!Y390</f>
        <v>Insecta</v>
      </c>
      <c r="L390" s="109" t="str">
        <f>+Monitoring!Z390</f>
        <v>Diptera</v>
      </c>
      <c r="M390" s="109" t="str">
        <f>+Monitoring!AA390</f>
        <v>Brachycera</v>
      </c>
      <c r="N390" s="109" t="str">
        <f>+Monitoring!AB390</f>
        <v>Muscomorpha</v>
      </c>
      <c r="O390" s="109" t="str">
        <f>+Monitoring!AC390</f>
        <v>Muscoidea</v>
      </c>
      <c r="P390" s="109" t="str">
        <f>+Monitoring!AD390</f>
        <v>#N/C</v>
      </c>
      <c r="Q390" s="109" t="str">
        <f>+Monitoring!AE390</f>
        <v>#N/C</v>
      </c>
      <c r="R390" s="109" t="str">
        <f>+Monitoring!AF390</f>
        <v>#N/C</v>
      </c>
      <c r="S390" s="109" t="str">
        <f>+Monitoring!AG390</f>
        <v>#N/C</v>
      </c>
    </row>
    <row r="391" spans="1:19" x14ac:dyDescent="0.25">
      <c r="A391" s="109">
        <f t="shared" si="34"/>
        <v>390</v>
      </c>
      <c r="B391" s="109" t="str">
        <f t="shared" si="30"/>
        <v>FAIRD</v>
      </c>
      <c r="C391" s="109" t="str">
        <f>SUBSTITUTE(+Monitoring!C391,"-","")</f>
        <v>FAIRD2</v>
      </c>
      <c r="D391" s="109" t="str">
        <f t="shared" si="31"/>
        <v>Site2</v>
      </c>
      <c r="E391" s="110" t="str">
        <f t="shared" si="32"/>
        <v>Maize</v>
      </c>
      <c r="F391" s="111" t="str">
        <f t="shared" si="33"/>
        <v>FAIRDxMaize</v>
      </c>
      <c r="G391" s="112">
        <f>+Monitoring!K391</f>
        <v>45164.563437500001</v>
      </c>
      <c r="H391" s="112">
        <f>+Monitoring!L391</f>
        <v>45164.563784722202</v>
      </c>
      <c r="I391" s="113">
        <f>+Monitoring!M391</f>
        <v>3.4722220152616501E-4</v>
      </c>
      <c r="J391" s="114" t="str">
        <f>+Monitoring!T391</f>
        <v>fly</v>
      </c>
      <c r="K391" s="109" t="str">
        <f>+Monitoring!Y391</f>
        <v>Insecta</v>
      </c>
      <c r="L391" s="109" t="str">
        <f>+Monitoring!Z391</f>
        <v>Diptera</v>
      </c>
      <c r="M391" s="109" t="str">
        <f>+Monitoring!AA391</f>
        <v>Brachycera</v>
      </c>
      <c r="N391" s="109" t="str">
        <f>+Monitoring!AB391</f>
        <v>Muscomorpha</v>
      </c>
      <c r="O391" s="109" t="str">
        <f>+Monitoring!AC391</f>
        <v>Muscoidea</v>
      </c>
      <c r="P391" s="109" t="str">
        <f>+Monitoring!AD391</f>
        <v>#N/C</v>
      </c>
      <c r="Q391" s="109" t="str">
        <f>+Monitoring!AE391</f>
        <v>#N/C</v>
      </c>
      <c r="R391" s="109" t="str">
        <f>+Monitoring!AF391</f>
        <v>#N/C</v>
      </c>
      <c r="S391" s="109" t="str">
        <f>+Monitoring!AG391</f>
        <v>#N/C</v>
      </c>
    </row>
    <row r="392" spans="1:19" x14ac:dyDescent="0.25">
      <c r="A392" s="109">
        <f t="shared" si="34"/>
        <v>391</v>
      </c>
      <c r="B392" s="109" t="str">
        <f t="shared" si="30"/>
        <v>FAIRD</v>
      </c>
      <c r="C392" s="109" t="str">
        <f>SUBSTITUTE(+Monitoring!C392,"-","")</f>
        <v>FAIRD2</v>
      </c>
      <c r="D392" s="109" t="str">
        <f t="shared" si="31"/>
        <v>Site2</v>
      </c>
      <c r="E392" s="110" t="str">
        <f t="shared" si="32"/>
        <v>Maize</v>
      </c>
      <c r="F392" s="111" t="str">
        <f t="shared" si="33"/>
        <v>FAIRDxMaize</v>
      </c>
      <c r="G392" s="112">
        <f>+Monitoring!K392</f>
        <v>45164.571064814802</v>
      </c>
      <c r="H392" s="112">
        <f>+Monitoring!L392</f>
        <v>45164.5711226852</v>
      </c>
      <c r="I392" s="113">
        <f>+Monitoring!M392</f>
        <v>5.7870398450177163E-5</v>
      </c>
      <c r="J392" s="114" t="str">
        <f>+Monitoring!T392</f>
        <v>fly</v>
      </c>
      <c r="K392" s="109" t="str">
        <f>+Monitoring!Y392</f>
        <v>Insecta</v>
      </c>
      <c r="L392" s="109" t="str">
        <f>+Monitoring!Z392</f>
        <v>Diptera</v>
      </c>
      <c r="M392" s="109" t="str">
        <f>+Monitoring!AA392</f>
        <v>Brachycera</v>
      </c>
      <c r="N392" s="109" t="str">
        <f>+Monitoring!AB392</f>
        <v>#N/C</v>
      </c>
      <c r="O392" s="109" t="str">
        <f>+Monitoring!AC392</f>
        <v>#N/C</v>
      </c>
      <c r="P392" s="109" t="str">
        <f>+Monitoring!AD392</f>
        <v>#N/C</v>
      </c>
      <c r="Q392" s="109" t="str">
        <f>+Monitoring!AE392</f>
        <v>#N/C</v>
      </c>
      <c r="R392" s="109" t="str">
        <f>+Monitoring!AF392</f>
        <v>#N/C</v>
      </c>
      <c r="S392" s="109" t="str">
        <f>+Monitoring!AG392</f>
        <v>#N/C</v>
      </c>
    </row>
    <row r="393" spans="1:19" x14ac:dyDescent="0.25">
      <c r="A393" s="109">
        <f t="shared" si="34"/>
        <v>392</v>
      </c>
      <c r="B393" s="109" t="str">
        <f t="shared" si="30"/>
        <v>FAIRD</v>
      </c>
      <c r="C393" s="109" t="str">
        <f>SUBSTITUTE(+Monitoring!C393,"-","")</f>
        <v>FAIRD2</v>
      </c>
      <c r="D393" s="109" t="str">
        <f t="shared" si="31"/>
        <v>Site2</v>
      </c>
      <c r="E393" s="110" t="str">
        <f t="shared" si="32"/>
        <v>Maize</v>
      </c>
      <c r="F393" s="111" t="str">
        <f t="shared" si="33"/>
        <v>FAIRDxMaize</v>
      </c>
      <c r="G393" s="112">
        <f>+Monitoring!K393</f>
        <v>45164.571064814802</v>
      </c>
      <c r="H393" s="112">
        <f>+Monitoring!L393</f>
        <v>45164.571365740703</v>
      </c>
      <c r="I393" s="113">
        <f>+Monitoring!M393</f>
        <v>3.0092590168351308E-4</v>
      </c>
      <c r="J393" s="114" t="str">
        <f>+Monitoring!T393</f>
        <v>fly</v>
      </c>
      <c r="K393" s="109" t="str">
        <f>+Monitoring!Y393</f>
        <v>Insecta</v>
      </c>
      <c r="L393" s="109" t="str">
        <f>+Monitoring!Z393</f>
        <v>Diptera</v>
      </c>
      <c r="M393" s="109" t="str">
        <f>+Monitoring!AA393</f>
        <v>Brachycera</v>
      </c>
      <c r="N393" s="109" t="str">
        <f>+Monitoring!AB393</f>
        <v>Muscomorpha</v>
      </c>
      <c r="O393" s="109" t="str">
        <f>+Monitoring!AC393</f>
        <v>Muscoidea</v>
      </c>
      <c r="P393" s="109" t="str">
        <f>+Monitoring!AD393</f>
        <v>#N/C</v>
      </c>
      <c r="Q393" s="109" t="str">
        <f>+Monitoring!AE393</f>
        <v>#N/C</v>
      </c>
      <c r="R393" s="109" t="str">
        <f>+Monitoring!AF393</f>
        <v>#N/C</v>
      </c>
      <c r="S393" s="109" t="str">
        <f>+Monitoring!AG393</f>
        <v>#N/C</v>
      </c>
    </row>
    <row r="394" spans="1:19" x14ac:dyDescent="0.25">
      <c r="A394" s="109">
        <f t="shared" si="34"/>
        <v>393</v>
      </c>
      <c r="B394" s="109" t="str">
        <f t="shared" si="30"/>
        <v>FAIRD</v>
      </c>
      <c r="C394" s="109" t="str">
        <f>SUBSTITUTE(+Monitoring!C394,"-","")</f>
        <v>FAIRD2</v>
      </c>
      <c r="D394" s="109" t="str">
        <f t="shared" si="31"/>
        <v>Site2</v>
      </c>
      <c r="E394" s="110" t="str">
        <f t="shared" si="32"/>
        <v>Maize</v>
      </c>
      <c r="F394" s="111" t="str">
        <f t="shared" si="33"/>
        <v>FAIRDxMaize</v>
      </c>
      <c r="G394" s="112">
        <f>+Monitoring!K394</f>
        <v>45164.575995370396</v>
      </c>
      <c r="H394" s="112">
        <f>+Monitoring!L394</f>
        <v>45164.576076388897</v>
      </c>
      <c r="I394" s="113">
        <f>+Monitoring!M394</f>
        <v>8.1018501077778637E-5</v>
      </c>
      <c r="J394" s="114" t="str">
        <f>+Monitoring!T394</f>
        <v>fly</v>
      </c>
      <c r="K394" s="109" t="str">
        <f>+Monitoring!Y394</f>
        <v>Insecta</v>
      </c>
      <c r="L394" s="109" t="str">
        <f>+Monitoring!Z394</f>
        <v>Diptera</v>
      </c>
      <c r="M394" s="109" t="str">
        <f>+Monitoring!AA394</f>
        <v>Brachycera</v>
      </c>
      <c r="N394" s="109" t="str">
        <f>+Monitoring!AB394</f>
        <v>#N/C</v>
      </c>
      <c r="O394" s="109" t="str">
        <f>+Monitoring!AC394</f>
        <v>#N/C</v>
      </c>
      <c r="P394" s="109" t="str">
        <f>+Monitoring!AD394</f>
        <v>#N/C</v>
      </c>
      <c r="Q394" s="109" t="str">
        <f>+Monitoring!AE394</f>
        <v>#N/C</v>
      </c>
      <c r="R394" s="109" t="str">
        <f>+Monitoring!AF394</f>
        <v>#N/C</v>
      </c>
      <c r="S394" s="109" t="str">
        <f>+Monitoring!AG394</f>
        <v>#N/C</v>
      </c>
    </row>
    <row r="395" spans="1:19" x14ac:dyDescent="0.25">
      <c r="A395" s="109">
        <f t="shared" si="34"/>
        <v>394</v>
      </c>
      <c r="B395" s="109" t="str">
        <f t="shared" si="30"/>
        <v>FAIRD</v>
      </c>
      <c r="C395" s="109" t="str">
        <f>SUBSTITUTE(+Monitoring!C395,"-","")</f>
        <v>FAIRD2</v>
      </c>
      <c r="D395" s="109" t="str">
        <f t="shared" si="31"/>
        <v>Site2</v>
      </c>
      <c r="E395" s="110" t="str">
        <f t="shared" si="32"/>
        <v>Maize</v>
      </c>
      <c r="F395" s="111" t="str">
        <f t="shared" si="33"/>
        <v>FAIRDxMaize</v>
      </c>
      <c r="G395" s="112">
        <f>+Monitoring!K395</f>
        <v>45164.575995370396</v>
      </c>
      <c r="H395" s="112">
        <f>+Monitoring!L395</f>
        <v>45164.576319444401</v>
      </c>
      <c r="I395" s="113">
        <f>+Monitoring!M395</f>
        <v>3.2407400431111455E-4</v>
      </c>
      <c r="J395" s="114" t="str">
        <f>+Monitoring!T395</f>
        <v>fly</v>
      </c>
      <c r="K395" s="109" t="str">
        <f>+Monitoring!Y395</f>
        <v>Insecta</v>
      </c>
      <c r="L395" s="109" t="str">
        <f>+Monitoring!Z395</f>
        <v>Diptera</v>
      </c>
      <c r="M395" s="109" t="str">
        <f>+Monitoring!AA395</f>
        <v>Brachycera</v>
      </c>
      <c r="N395" s="109" t="str">
        <f>+Monitoring!AB395</f>
        <v>#N/C</v>
      </c>
      <c r="O395" s="109" t="str">
        <f>+Monitoring!AC395</f>
        <v>#N/C</v>
      </c>
      <c r="P395" s="109" t="str">
        <f>+Monitoring!AD395</f>
        <v>#N/C</v>
      </c>
      <c r="Q395" s="109" t="str">
        <f>+Monitoring!AE395</f>
        <v>#N/C</v>
      </c>
      <c r="R395" s="109" t="str">
        <f>+Monitoring!AF395</f>
        <v>#N/C</v>
      </c>
      <c r="S395" s="109" t="str">
        <f>+Monitoring!AG395</f>
        <v>#N/C</v>
      </c>
    </row>
    <row r="396" spans="1:19" x14ac:dyDescent="0.25">
      <c r="A396" s="109">
        <f t="shared" si="34"/>
        <v>395</v>
      </c>
      <c r="B396" s="109" t="str">
        <f t="shared" si="30"/>
        <v>FAIRD</v>
      </c>
      <c r="C396" s="109" t="str">
        <f>SUBSTITUTE(+Monitoring!C396,"-","")</f>
        <v>FAIRD2</v>
      </c>
      <c r="D396" s="109" t="str">
        <f t="shared" si="31"/>
        <v>Site2</v>
      </c>
      <c r="E396" s="110" t="str">
        <f t="shared" si="32"/>
        <v>Maize</v>
      </c>
      <c r="F396" s="111" t="str">
        <f t="shared" si="33"/>
        <v>FAIRDxMaize</v>
      </c>
      <c r="G396" s="112">
        <f>+Monitoring!K396</f>
        <v>45164.576354166697</v>
      </c>
      <c r="H396" s="112">
        <f>+Monitoring!L396</f>
        <v>45164.576388888898</v>
      </c>
      <c r="I396" s="113">
        <f>+Monitoring!M396</f>
        <v>3.4722201235126704E-5</v>
      </c>
      <c r="J396" s="114" t="str">
        <f>+Monitoring!T396</f>
        <v>?</v>
      </c>
      <c r="K396" s="109" t="str">
        <f>+Monitoring!Y396</f>
        <v>#N/C</v>
      </c>
      <c r="L396" s="109" t="str">
        <f>+Monitoring!Z396</f>
        <v>#N/C</v>
      </c>
      <c r="M396" s="109" t="str">
        <f>+Monitoring!AA396</f>
        <v>#N/C</v>
      </c>
      <c r="N396" s="109" t="str">
        <f>+Monitoring!AB396</f>
        <v>#N/C</v>
      </c>
      <c r="O396" s="109" t="str">
        <f>+Monitoring!AC396</f>
        <v>#N/C</v>
      </c>
      <c r="P396" s="109" t="str">
        <f>+Monitoring!AD396</f>
        <v>#N/C</v>
      </c>
      <c r="Q396" s="109" t="str">
        <f>+Monitoring!AE396</f>
        <v>#N/C</v>
      </c>
      <c r="R396" s="109" t="str">
        <f>+Monitoring!AF396</f>
        <v>#N/C</v>
      </c>
      <c r="S396" s="109" t="str">
        <f>+Monitoring!AG396</f>
        <v>#N/C</v>
      </c>
    </row>
    <row r="397" spans="1:19" x14ac:dyDescent="0.25">
      <c r="A397" s="109">
        <f t="shared" si="34"/>
        <v>396</v>
      </c>
      <c r="B397" s="109" t="str">
        <f t="shared" si="30"/>
        <v>FAIRD</v>
      </c>
      <c r="C397" s="109" t="str">
        <f>SUBSTITUTE(+Monitoring!C397,"-","")</f>
        <v>FAIRD2</v>
      </c>
      <c r="D397" s="109" t="str">
        <f t="shared" si="31"/>
        <v>Site2</v>
      </c>
      <c r="E397" s="110" t="str">
        <f t="shared" si="32"/>
        <v>Maize</v>
      </c>
      <c r="F397" s="111" t="str">
        <f t="shared" si="33"/>
        <v>FAIRDxMaize</v>
      </c>
      <c r="G397" s="112">
        <f>+Monitoring!K397</f>
        <v>45164.588553240697</v>
      </c>
      <c r="H397" s="112">
        <f>+Monitoring!L397</f>
        <v>45164.589699074102</v>
      </c>
      <c r="I397" s="113">
        <f>+Monitoring!M397</f>
        <v>1.1458334047347307E-3</v>
      </c>
      <c r="J397" s="114" t="str">
        <f>+Monitoring!T397</f>
        <v>fly</v>
      </c>
      <c r="K397" s="109" t="str">
        <f>+Monitoring!Y397</f>
        <v>Insecta</v>
      </c>
      <c r="L397" s="109" t="str">
        <f>+Monitoring!Z397</f>
        <v>Diptera</v>
      </c>
      <c r="M397" s="109" t="str">
        <f>+Monitoring!AA397</f>
        <v>Brachycera</v>
      </c>
      <c r="N397" s="109" t="str">
        <f>+Monitoring!AB397</f>
        <v>Muscomorpha</v>
      </c>
      <c r="O397" s="109" t="str">
        <f>+Monitoring!AC397</f>
        <v>Muscoidea</v>
      </c>
      <c r="P397" s="109" t="str">
        <f>+Monitoring!AD397</f>
        <v>#N/C</v>
      </c>
      <c r="Q397" s="109" t="str">
        <f>+Monitoring!AE397</f>
        <v>#N/C</v>
      </c>
      <c r="R397" s="109" t="str">
        <f>+Monitoring!AF397</f>
        <v>#N/C</v>
      </c>
      <c r="S397" s="109" t="str">
        <f>+Monitoring!AG397</f>
        <v>#N/C</v>
      </c>
    </row>
    <row r="398" spans="1:19" x14ac:dyDescent="0.25">
      <c r="A398" s="109">
        <f t="shared" si="34"/>
        <v>397</v>
      </c>
      <c r="B398" s="109" t="str">
        <f t="shared" si="30"/>
        <v>FAIRD</v>
      </c>
      <c r="C398" s="109" t="str">
        <f>SUBSTITUTE(+Monitoring!C398,"-","")</f>
        <v>FAIRD2</v>
      </c>
      <c r="D398" s="109" t="str">
        <f t="shared" si="31"/>
        <v>Site2</v>
      </c>
      <c r="E398" s="110" t="str">
        <f t="shared" si="32"/>
        <v>Maize</v>
      </c>
      <c r="F398" s="111" t="str">
        <f t="shared" si="33"/>
        <v>FAIRDxMaize</v>
      </c>
      <c r="G398" s="112">
        <f>+Monitoring!K398</f>
        <v>45164.59375</v>
      </c>
      <c r="H398" s="112">
        <f>+Monitoring!L398</f>
        <v>45164.593912037002</v>
      </c>
      <c r="I398" s="113">
        <f>+Monitoring!M398</f>
        <v>1.6203700215555727E-4</v>
      </c>
      <c r="J398" s="114" t="str">
        <f>+Monitoring!T398</f>
        <v>fly</v>
      </c>
      <c r="K398" s="109" t="str">
        <f>+Monitoring!Y398</f>
        <v>Insecta</v>
      </c>
      <c r="L398" s="109" t="str">
        <f>+Monitoring!Z398</f>
        <v>Diptera</v>
      </c>
      <c r="M398" s="109" t="str">
        <f>+Monitoring!AA398</f>
        <v>Brachycera</v>
      </c>
      <c r="N398" s="109" t="str">
        <f>+Monitoring!AB398</f>
        <v>#N/C</v>
      </c>
      <c r="O398" s="109" t="str">
        <f>+Monitoring!AC398</f>
        <v>#N/C</v>
      </c>
      <c r="P398" s="109" t="str">
        <f>+Monitoring!AD398</f>
        <v>#N/C</v>
      </c>
      <c r="Q398" s="109" t="str">
        <f>+Monitoring!AE398</f>
        <v>#N/C</v>
      </c>
      <c r="R398" s="109" t="str">
        <f>+Monitoring!AF398</f>
        <v>#N/C</v>
      </c>
      <c r="S398" s="109" t="str">
        <f>+Monitoring!AG398</f>
        <v>#N/C</v>
      </c>
    </row>
    <row r="399" spans="1:19" x14ac:dyDescent="0.25">
      <c r="A399" s="109">
        <f t="shared" si="34"/>
        <v>398</v>
      </c>
      <c r="B399" s="109" t="str">
        <f t="shared" si="30"/>
        <v>FAIRD</v>
      </c>
      <c r="C399" s="109" t="str">
        <f>SUBSTITUTE(+Monitoring!C399,"-","")</f>
        <v>FAIRD2</v>
      </c>
      <c r="D399" s="109" t="str">
        <f t="shared" si="31"/>
        <v>Site2</v>
      </c>
      <c r="E399" s="110" t="str">
        <f t="shared" si="32"/>
        <v>Maize</v>
      </c>
      <c r="F399" s="111" t="str">
        <f t="shared" si="33"/>
        <v>FAIRDxMaize</v>
      </c>
      <c r="G399" s="112">
        <f>+Monitoring!K399</f>
        <v>45164.59375</v>
      </c>
      <c r="H399" s="112">
        <f>+Monitoring!L399</f>
        <v>45164.593877314801</v>
      </c>
      <c r="I399" s="113">
        <f>+Monitoring!M399</f>
        <v>1.2731480092043057E-4</v>
      </c>
      <c r="J399" s="114" t="str">
        <f>+Monitoring!T399</f>
        <v>fly</v>
      </c>
      <c r="K399" s="109" t="str">
        <f>+Monitoring!Y399</f>
        <v>Insecta</v>
      </c>
      <c r="L399" s="109" t="str">
        <f>+Monitoring!Z399</f>
        <v>Diptera</v>
      </c>
      <c r="M399" s="109" t="str">
        <f>+Monitoring!AA399</f>
        <v>Brachycera</v>
      </c>
      <c r="N399" s="109" t="str">
        <f>+Monitoring!AB399</f>
        <v>#N/C</v>
      </c>
      <c r="O399" s="109" t="str">
        <f>+Monitoring!AC399</f>
        <v>#N/C</v>
      </c>
      <c r="P399" s="109" t="str">
        <f>+Monitoring!AD399</f>
        <v>#N/C</v>
      </c>
      <c r="Q399" s="109" t="str">
        <f>+Monitoring!AE399</f>
        <v>#N/C</v>
      </c>
      <c r="R399" s="109" t="str">
        <f>+Monitoring!AF399</f>
        <v>#N/C</v>
      </c>
      <c r="S399" s="109" t="str">
        <f>+Monitoring!AG399</f>
        <v>#N/C</v>
      </c>
    </row>
    <row r="400" spans="1:19" x14ac:dyDescent="0.25">
      <c r="A400" s="109">
        <f t="shared" si="34"/>
        <v>399</v>
      </c>
      <c r="B400" s="109" t="str">
        <f t="shared" si="30"/>
        <v>FAIRD</v>
      </c>
      <c r="C400" s="109" t="str">
        <f>SUBSTITUTE(+Monitoring!C400,"-","")</f>
        <v>FAIRD2</v>
      </c>
      <c r="D400" s="109" t="str">
        <f t="shared" si="31"/>
        <v>Site2</v>
      </c>
      <c r="E400" s="110" t="str">
        <f t="shared" si="32"/>
        <v>Maize</v>
      </c>
      <c r="F400" s="111" t="str">
        <f t="shared" si="33"/>
        <v>FAIRDxMaize</v>
      </c>
      <c r="G400" s="112">
        <f>+Monitoring!K400</f>
        <v>45164.59375</v>
      </c>
      <c r="H400" s="112">
        <f>+Monitoring!L400</f>
        <v>45164.593865740702</v>
      </c>
      <c r="I400" s="113">
        <f>+Monitoring!M400</f>
        <v>1.1574070231290534E-4</v>
      </c>
      <c r="J400" s="114" t="str">
        <f>+Monitoring!T400</f>
        <v>fly</v>
      </c>
      <c r="K400" s="109" t="str">
        <f>+Monitoring!Y400</f>
        <v>Insecta</v>
      </c>
      <c r="L400" s="109" t="str">
        <f>+Monitoring!Z400</f>
        <v>Diptera</v>
      </c>
      <c r="M400" s="109" t="str">
        <f>+Monitoring!AA400</f>
        <v>Brachycera</v>
      </c>
      <c r="N400" s="109" t="str">
        <f>+Monitoring!AB400</f>
        <v>Muscomorpha</v>
      </c>
      <c r="O400" s="109" t="str">
        <f>+Monitoring!AC400</f>
        <v>Muscoidea</v>
      </c>
      <c r="P400" s="109" t="str">
        <f>+Monitoring!AD400</f>
        <v>Fanniidae</v>
      </c>
      <c r="Q400" s="109">
        <f>+Monitoring!AE400</f>
        <v>0</v>
      </c>
      <c r="R400" s="109" t="str">
        <f>+Monitoring!AF400</f>
        <v>Fannia</v>
      </c>
      <c r="S400" s="109" t="str">
        <f>+Monitoring!AG400</f>
        <v>#N/C</v>
      </c>
    </row>
    <row r="401" spans="1:19" x14ac:dyDescent="0.25">
      <c r="A401" s="109">
        <f t="shared" si="34"/>
        <v>400</v>
      </c>
      <c r="B401" s="109" t="str">
        <f t="shared" si="30"/>
        <v>FAIRD</v>
      </c>
      <c r="C401" s="109" t="str">
        <f>SUBSTITUTE(+Monitoring!C401,"-","")</f>
        <v>FAIRD2</v>
      </c>
      <c r="D401" s="109" t="str">
        <f t="shared" si="31"/>
        <v>Site2</v>
      </c>
      <c r="E401" s="110" t="str">
        <f t="shared" si="32"/>
        <v>Maize</v>
      </c>
      <c r="F401" s="111" t="str">
        <f t="shared" si="33"/>
        <v>FAIRDxMaize</v>
      </c>
      <c r="G401" s="112">
        <f>+Monitoring!K401</f>
        <v>45164.601956018501</v>
      </c>
      <c r="H401" s="112">
        <f>+Monitoring!L401</f>
        <v>45164.602037037002</v>
      </c>
      <c r="I401" s="113">
        <f>+Monitoring!M401</f>
        <v>8.1018501077778637E-5</v>
      </c>
      <c r="J401" s="114" t="str">
        <f>+Monitoring!T401</f>
        <v>fly</v>
      </c>
      <c r="K401" s="109" t="str">
        <f>+Monitoring!Y401</f>
        <v>Insecta</v>
      </c>
      <c r="L401" s="109" t="str">
        <f>+Monitoring!Z401</f>
        <v>Diptera</v>
      </c>
      <c r="M401" s="109" t="str">
        <f>+Monitoring!AA401</f>
        <v>Brachycera</v>
      </c>
      <c r="N401" s="109" t="str">
        <f>+Monitoring!AB401</f>
        <v>#N/C</v>
      </c>
      <c r="O401" s="109" t="str">
        <f>+Monitoring!AC401</f>
        <v>#N/C</v>
      </c>
      <c r="P401" s="109" t="str">
        <f>+Monitoring!AD401</f>
        <v>#N/C</v>
      </c>
      <c r="Q401" s="109" t="str">
        <f>+Monitoring!AE401</f>
        <v>#N/C</v>
      </c>
      <c r="R401" s="109" t="str">
        <f>+Monitoring!AF401</f>
        <v>#N/C</v>
      </c>
      <c r="S401" s="109" t="str">
        <f>+Monitoring!AG401</f>
        <v>#N/C</v>
      </c>
    </row>
    <row r="402" spans="1:19" x14ac:dyDescent="0.25">
      <c r="A402" s="109">
        <f t="shared" si="34"/>
        <v>401</v>
      </c>
      <c r="B402" s="109" t="str">
        <f t="shared" si="30"/>
        <v>FAIRD</v>
      </c>
      <c r="C402" s="109" t="str">
        <f>SUBSTITUTE(+Monitoring!C402,"-","")</f>
        <v>FAIRD2</v>
      </c>
      <c r="D402" s="109" t="str">
        <f t="shared" si="31"/>
        <v>Site2</v>
      </c>
      <c r="E402" s="110" t="str">
        <f t="shared" si="32"/>
        <v>Maize</v>
      </c>
      <c r="F402" s="111" t="str">
        <f t="shared" si="33"/>
        <v>FAIRDxMaize</v>
      </c>
      <c r="G402" s="112">
        <f>+Monitoring!K402</f>
        <v>45164.602037037002</v>
      </c>
      <c r="H402" s="112">
        <f>+Monitoring!L402</f>
        <v>45164.6021064815</v>
      </c>
      <c r="I402" s="113">
        <f>+Monitoring!M402</f>
        <v>6.9444497057702392E-5</v>
      </c>
      <c r="J402" s="114" t="str">
        <f>+Monitoring!T402</f>
        <v>?</v>
      </c>
      <c r="K402" s="109" t="str">
        <f>+Monitoring!Y402</f>
        <v>#N/C</v>
      </c>
      <c r="L402" s="109" t="str">
        <f>+Monitoring!Z402</f>
        <v>#N/C</v>
      </c>
      <c r="M402" s="109" t="str">
        <f>+Monitoring!AA402</f>
        <v>#N/C</v>
      </c>
      <c r="N402" s="109" t="str">
        <f>+Monitoring!AB402</f>
        <v>#N/C</v>
      </c>
      <c r="O402" s="109" t="str">
        <f>+Monitoring!AC402</f>
        <v>#N/C</v>
      </c>
      <c r="P402" s="109" t="str">
        <f>+Monitoring!AD402</f>
        <v>#N/C</v>
      </c>
      <c r="Q402" s="109" t="str">
        <f>+Monitoring!AE402</f>
        <v>#N/C</v>
      </c>
      <c r="R402" s="109" t="str">
        <f>+Monitoring!AF402</f>
        <v>#N/C</v>
      </c>
      <c r="S402" s="109" t="str">
        <f>+Monitoring!AG402</f>
        <v>#N/C</v>
      </c>
    </row>
    <row r="403" spans="1:19" x14ac:dyDescent="0.25">
      <c r="A403" s="109">
        <f t="shared" si="34"/>
        <v>402</v>
      </c>
      <c r="B403" s="109" t="str">
        <f t="shared" si="30"/>
        <v>FAIRD</v>
      </c>
      <c r="C403" s="109" t="str">
        <f>SUBSTITUTE(+Monitoring!C403,"-","")</f>
        <v>FAIRD2</v>
      </c>
      <c r="D403" s="109" t="str">
        <f t="shared" si="31"/>
        <v>Site2</v>
      </c>
      <c r="E403" s="110" t="str">
        <f t="shared" si="32"/>
        <v>Maize</v>
      </c>
      <c r="F403" s="111" t="str">
        <f t="shared" si="33"/>
        <v>FAIRDxMaize</v>
      </c>
      <c r="G403" s="112">
        <f>+Monitoring!K403</f>
        <v>45164.608900462998</v>
      </c>
      <c r="H403" s="112">
        <f>+Monitoring!L403</f>
        <v>45164.608981481499</v>
      </c>
      <c r="I403" s="113">
        <f>+Monitoring!M403</f>
        <v>8.1018501077778637E-5</v>
      </c>
      <c r="J403" s="114" t="str">
        <f>+Monitoring!T403</f>
        <v>?</v>
      </c>
      <c r="K403" s="109" t="str">
        <f>+Monitoring!Y403</f>
        <v>#N/C</v>
      </c>
      <c r="L403" s="109" t="str">
        <f>+Monitoring!Z403</f>
        <v>#N/C</v>
      </c>
      <c r="M403" s="109" t="str">
        <f>+Monitoring!AA403</f>
        <v>#N/C</v>
      </c>
      <c r="N403" s="109" t="str">
        <f>+Monitoring!AB403</f>
        <v>#N/C</v>
      </c>
      <c r="O403" s="109" t="str">
        <f>+Monitoring!AC403</f>
        <v>#N/C</v>
      </c>
      <c r="P403" s="109" t="str">
        <f>+Monitoring!AD403</f>
        <v>#N/C</v>
      </c>
      <c r="Q403" s="109" t="str">
        <f>+Monitoring!AE403</f>
        <v>#N/C</v>
      </c>
      <c r="R403" s="109" t="str">
        <f>+Monitoring!AF403</f>
        <v>#N/C</v>
      </c>
      <c r="S403" s="109" t="str">
        <f>+Monitoring!AG403</f>
        <v>#N/C</v>
      </c>
    </row>
    <row r="404" spans="1:19" x14ac:dyDescent="0.25">
      <c r="A404" s="109">
        <f t="shared" si="34"/>
        <v>403</v>
      </c>
      <c r="B404" s="109" t="str">
        <f t="shared" si="30"/>
        <v>FAIRD</v>
      </c>
      <c r="C404" s="109" t="str">
        <f>SUBSTITUTE(+Monitoring!C404,"-","")</f>
        <v>FAIRD2</v>
      </c>
      <c r="D404" s="109" t="str">
        <f t="shared" si="31"/>
        <v>Site2</v>
      </c>
      <c r="E404" s="110" t="str">
        <f t="shared" si="32"/>
        <v>Maize</v>
      </c>
      <c r="F404" s="111" t="str">
        <f t="shared" si="33"/>
        <v>FAIRDxMaize</v>
      </c>
      <c r="G404" s="112">
        <f>+Monitoring!K404</f>
        <v>45164.608900462998</v>
      </c>
      <c r="H404" s="112">
        <f>+Monitoring!L404</f>
        <v>45164.609027777798</v>
      </c>
      <c r="I404" s="113">
        <f>+Monitoring!M404</f>
        <v>1.2731480092043057E-4</v>
      </c>
      <c r="J404" s="114" t="str">
        <f>+Monitoring!T404</f>
        <v>fly</v>
      </c>
      <c r="K404" s="109" t="str">
        <f>+Monitoring!Y404</f>
        <v>Insecta</v>
      </c>
      <c r="L404" s="109" t="str">
        <f>+Monitoring!Z404</f>
        <v>Diptera</v>
      </c>
      <c r="M404" s="109" t="str">
        <f>+Monitoring!AA404</f>
        <v>Brachycera</v>
      </c>
      <c r="N404" s="109" t="str">
        <f>+Monitoring!AB404</f>
        <v>#N/C</v>
      </c>
      <c r="O404" s="109" t="str">
        <f>+Monitoring!AC404</f>
        <v>#N/C</v>
      </c>
      <c r="P404" s="109" t="str">
        <f>+Monitoring!AD404</f>
        <v>#N/C</v>
      </c>
      <c r="Q404" s="109" t="str">
        <f>+Monitoring!AE404</f>
        <v>#N/C</v>
      </c>
      <c r="R404" s="109" t="str">
        <f>+Monitoring!AF404</f>
        <v>#N/C</v>
      </c>
      <c r="S404" s="109" t="str">
        <f>+Monitoring!AG404</f>
        <v>#N/C</v>
      </c>
    </row>
    <row r="405" spans="1:19" x14ac:dyDescent="0.25">
      <c r="A405" s="109">
        <f t="shared" si="34"/>
        <v>404</v>
      </c>
      <c r="B405" s="109" t="str">
        <f t="shared" si="30"/>
        <v>FAIRD</v>
      </c>
      <c r="C405" s="109" t="str">
        <f>SUBSTITUTE(+Monitoring!C405,"-","")</f>
        <v>FAIRD2</v>
      </c>
      <c r="D405" s="109" t="str">
        <f t="shared" si="31"/>
        <v>Site2</v>
      </c>
      <c r="E405" s="110" t="str">
        <f t="shared" si="32"/>
        <v>Maize</v>
      </c>
      <c r="F405" s="111" t="str">
        <f t="shared" si="33"/>
        <v>FAIRDxMaize</v>
      </c>
      <c r="G405" s="112">
        <f>+Monitoring!K405</f>
        <v>45164.612141203703</v>
      </c>
      <c r="H405" s="112">
        <f>+Monitoring!L405</f>
        <v>45164.612222222197</v>
      </c>
      <c r="I405" s="113">
        <f>+Monitoring!M405</f>
        <v>8.1018493801821023E-5</v>
      </c>
      <c r="J405" s="114" t="str">
        <f>+Monitoring!T405</f>
        <v>fly</v>
      </c>
      <c r="K405" s="109" t="str">
        <f>+Monitoring!Y405</f>
        <v>Insecta</v>
      </c>
      <c r="L405" s="109" t="str">
        <f>+Monitoring!Z405</f>
        <v>Diptera</v>
      </c>
      <c r="M405" s="109" t="str">
        <f>+Monitoring!AA405</f>
        <v>Brachycera</v>
      </c>
      <c r="N405" s="109" t="str">
        <f>+Monitoring!AB405</f>
        <v>#N/C</v>
      </c>
      <c r="O405" s="109" t="str">
        <f>+Monitoring!AC405</f>
        <v>#N/C</v>
      </c>
      <c r="P405" s="109" t="str">
        <f>+Monitoring!AD405</f>
        <v>#N/C</v>
      </c>
      <c r="Q405" s="109" t="str">
        <f>+Monitoring!AE405</f>
        <v>#N/C</v>
      </c>
      <c r="R405" s="109" t="str">
        <f>+Monitoring!AF405</f>
        <v>#N/C</v>
      </c>
      <c r="S405" s="109" t="str">
        <f>+Monitoring!AG405</f>
        <v>#N/C</v>
      </c>
    </row>
    <row r="406" spans="1:19" x14ac:dyDescent="0.25">
      <c r="A406" s="109">
        <f t="shared" si="34"/>
        <v>405</v>
      </c>
      <c r="B406" s="109" t="str">
        <f t="shared" si="30"/>
        <v>FAIRD</v>
      </c>
      <c r="C406" s="109" t="str">
        <f>SUBSTITUTE(+Monitoring!C406,"-","")</f>
        <v>FAIRD2</v>
      </c>
      <c r="D406" s="109" t="str">
        <f t="shared" si="31"/>
        <v>Site2</v>
      </c>
      <c r="E406" s="110" t="str">
        <f t="shared" si="32"/>
        <v>Maize</v>
      </c>
      <c r="F406" s="111" t="str">
        <f t="shared" si="33"/>
        <v>FAIRDxMaize</v>
      </c>
      <c r="G406" s="112">
        <f>+Monitoring!K406</f>
        <v>45164.612141203703</v>
      </c>
      <c r="H406" s="112">
        <f>+Monitoring!L406</f>
        <v>45164.612719907404</v>
      </c>
      <c r="I406" s="113">
        <f>+Monitoring!M406</f>
        <v>5.7870370073942468E-4</v>
      </c>
      <c r="J406" s="114" t="str">
        <f>+Monitoring!T406</f>
        <v>fly</v>
      </c>
      <c r="K406" s="109" t="str">
        <f>+Monitoring!Y406</f>
        <v>Insecta</v>
      </c>
      <c r="L406" s="109" t="str">
        <f>+Monitoring!Z406</f>
        <v>Diptera</v>
      </c>
      <c r="M406" s="109" t="str">
        <f>+Monitoring!AA406</f>
        <v>Brachycera</v>
      </c>
      <c r="N406" s="109" t="str">
        <f>+Monitoring!AB406</f>
        <v>Muscomorpha</v>
      </c>
      <c r="O406" s="109" t="str">
        <f>+Monitoring!AC406</f>
        <v>Muscoidea</v>
      </c>
      <c r="P406" s="109" t="str">
        <f>+Monitoring!AD406</f>
        <v>Fanniidae</v>
      </c>
      <c r="Q406" s="109">
        <f>+Monitoring!AE406</f>
        <v>0</v>
      </c>
      <c r="R406" s="109" t="str">
        <f>+Monitoring!AF406</f>
        <v>Fannia</v>
      </c>
      <c r="S406" s="109" t="str">
        <f>+Monitoring!AG406</f>
        <v>#N/C</v>
      </c>
    </row>
    <row r="407" spans="1:19" x14ac:dyDescent="0.25">
      <c r="A407" s="109">
        <f t="shared" si="34"/>
        <v>406</v>
      </c>
      <c r="B407" s="109" t="str">
        <f t="shared" si="30"/>
        <v>FAIRD</v>
      </c>
      <c r="C407" s="109" t="str">
        <f>SUBSTITUTE(+Monitoring!C407,"-","")</f>
        <v>FAIRD2</v>
      </c>
      <c r="D407" s="109" t="str">
        <f t="shared" si="31"/>
        <v>Site2</v>
      </c>
      <c r="E407" s="110" t="str">
        <f t="shared" si="32"/>
        <v>Maize</v>
      </c>
      <c r="F407" s="111" t="str">
        <f t="shared" si="33"/>
        <v>FAIRDxMaize</v>
      </c>
      <c r="G407" s="112">
        <f>+Monitoring!K407</f>
        <v>45164.612349536997</v>
      </c>
      <c r="H407" s="112">
        <f>+Monitoring!L407</f>
        <v>45164.612418981502</v>
      </c>
      <c r="I407" s="113">
        <f>+Monitoring!M407</f>
        <v>6.9444504333660007E-5</v>
      </c>
      <c r="J407" s="114" t="str">
        <f>+Monitoring!T407</f>
        <v>?</v>
      </c>
      <c r="K407" s="109" t="str">
        <f>+Monitoring!Y407</f>
        <v>Insecta</v>
      </c>
      <c r="L407" s="109" t="str">
        <f>+Monitoring!Z407</f>
        <v>#N/C</v>
      </c>
      <c r="M407" s="109" t="str">
        <f>+Monitoring!AA407</f>
        <v>#N/C</v>
      </c>
      <c r="N407" s="109" t="str">
        <f>+Monitoring!AB407</f>
        <v>#N/C</v>
      </c>
      <c r="O407" s="109" t="str">
        <f>+Monitoring!AC407</f>
        <v>#N/C</v>
      </c>
      <c r="P407" s="109" t="str">
        <f>+Monitoring!AD407</f>
        <v>#N/C</v>
      </c>
      <c r="Q407" s="109" t="str">
        <f>+Monitoring!AE407</f>
        <v>#N/C</v>
      </c>
      <c r="R407" s="109" t="str">
        <f>+Monitoring!AF407</f>
        <v>#N/C</v>
      </c>
      <c r="S407" s="109" t="str">
        <f>+Monitoring!AG407</f>
        <v>#N/C</v>
      </c>
    </row>
    <row r="408" spans="1:19" x14ac:dyDescent="0.25">
      <c r="A408" s="109">
        <f t="shared" si="34"/>
        <v>407</v>
      </c>
      <c r="B408" s="109" t="str">
        <f t="shared" si="30"/>
        <v>FAIRD</v>
      </c>
      <c r="C408" s="109" t="str">
        <f>SUBSTITUTE(+Monitoring!C408,"-","")</f>
        <v>FAIRD2</v>
      </c>
      <c r="D408" s="109" t="str">
        <f t="shared" si="31"/>
        <v>Site2</v>
      </c>
      <c r="E408" s="110" t="str">
        <f t="shared" si="32"/>
        <v>Maize</v>
      </c>
      <c r="F408" s="111" t="str">
        <f t="shared" si="33"/>
        <v>FAIRDxMaize</v>
      </c>
      <c r="G408" s="112">
        <f>+Monitoring!K408</f>
        <v>45164.6125231482</v>
      </c>
      <c r="H408" s="112">
        <f>+Monitoring!L408</f>
        <v>45164.612592592603</v>
      </c>
      <c r="I408" s="113">
        <f>+Monitoring!M408</f>
        <v>6.9444402470253408E-5</v>
      </c>
      <c r="J408" s="114" t="str">
        <f>+Monitoring!T408</f>
        <v>fly</v>
      </c>
      <c r="K408" s="109" t="str">
        <f>+Monitoring!Y408</f>
        <v>Insecta</v>
      </c>
      <c r="L408" s="109" t="str">
        <f>+Monitoring!Z408</f>
        <v>Diptera</v>
      </c>
      <c r="M408" s="109" t="str">
        <f>+Monitoring!AA408</f>
        <v>Brachycera</v>
      </c>
      <c r="N408" s="109" t="str">
        <f>+Monitoring!AB408</f>
        <v>#N/C</v>
      </c>
      <c r="O408" s="109" t="str">
        <f>+Monitoring!AC408</f>
        <v>#N/C</v>
      </c>
      <c r="P408" s="109" t="str">
        <f>+Monitoring!AD408</f>
        <v>#N/C</v>
      </c>
      <c r="Q408" s="109" t="str">
        <f>+Monitoring!AE408</f>
        <v>#N/C</v>
      </c>
      <c r="R408" s="109" t="str">
        <f>+Monitoring!AF408</f>
        <v>#N/C</v>
      </c>
      <c r="S408" s="109" t="str">
        <f>+Monitoring!AG408</f>
        <v>#N/C</v>
      </c>
    </row>
    <row r="409" spans="1:19" x14ac:dyDescent="0.25">
      <c r="A409" s="109">
        <f t="shared" si="34"/>
        <v>408</v>
      </c>
      <c r="B409" s="109" t="str">
        <f t="shared" si="30"/>
        <v>FAIRD</v>
      </c>
      <c r="C409" s="109" t="str">
        <f>SUBSTITUTE(+Monitoring!C409,"-","")</f>
        <v>FAIRD2</v>
      </c>
      <c r="D409" s="109" t="str">
        <f t="shared" si="31"/>
        <v>Site2</v>
      </c>
      <c r="E409" s="110" t="str">
        <f t="shared" si="32"/>
        <v>Maize</v>
      </c>
      <c r="F409" s="111" t="str">
        <f t="shared" si="33"/>
        <v>FAIRDxMaize</v>
      </c>
      <c r="G409" s="112">
        <f>+Monitoring!K409</f>
        <v>45164.618888888901</v>
      </c>
      <c r="H409" s="112">
        <f>+Monitoring!L409</f>
        <v>45164.619108796302</v>
      </c>
      <c r="I409" s="113">
        <f>+Monitoring!M409</f>
        <v>2.1990740060573444E-4</v>
      </c>
      <c r="J409" s="114" t="str">
        <f>+Monitoring!T409</f>
        <v>fly</v>
      </c>
      <c r="K409" s="109" t="str">
        <f>+Monitoring!Y409</f>
        <v>Insecta</v>
      </c>
      <c r="L409" s="109" t="str">
        <f>+Monitoring!Z409</f>
        <v>Diptera</v>
      </c>
      <c r="M409" s="109" t="str">
        <f>+Monitoring!AA409</f>
        <v>Brachycera</v>
      </c>
      <c r="N409" s="109" t="str">
        <f>+Monitoring!AB409</f>
        <v>#N/C</v>
      </c>
      <c r="O409" s="109" t="str">
        <f>+Monitoring!AC409</f>
        <v>#N/C</v>
      </c>
      <c r="P409" s="109" t="str">
        <f>+Monitoring!AD409</f>
        <v>#N/C</v>
      </c>
      <c r="Q409" s="109" t="str">
        <f>+Monitoring!AE409</f>
        <v>#N/C</v>
      </c>
      <c r="R409" s="109" t="str">
        <f>+Monitoring!AF409</f>
        <v>#N/C</v>
      </c>
      <c r="S409" s="109" t="str">
        <f>+Monitoring!AG409</f>
        <v>#N/C</v>
      </c>
    </row>
    <row r="410" spans="1:19" x14ac:dyDescent="0.25">
      <c r="A410" s="109">
        <f t="shared" si="34"/>
        <v>409</v>
      </c>
      <c r="B410" s="109" t="str">
        <f t="shared" si="30"/>
        <v>FAIRD</v>
      </c>
      <c r="C410" s="109" t="str">
        <f>SUBSTITUTE(+Monitoring!C410,"-","")</f>
        <v>FAIRD2</v>
      </c>
      <c r="D410" s="109" t="str">
        <f t="shared" si="31"/>
        <v>Site2</v>
      </c>
      <c r="E410" s="110" t="str">
        <f t="shared" si="32"/>
        <v>Maize</v>
      </c>
      <c r="F410" s="111" t="str">
        <f t="shared" si="33"/>
        <v>FAIRDxMaize</v>
      </c>
      <c r="G410" s="112">
        <f>+Monitoring!K410</f>
        <v>45164.618946759299</v>
      </c>
      <c r="H410" s="112">
        <f>+Monitoring!L410</f>
        <v>45164.619004629603</v>
      </c>
      <c r="I410" s="113">
        <f>+Monitoring!M410</f>
        <v>5.7870303862728179E-5</v>
      </c>
      <c r="J410" s="114" t="str">
        <f>+Monitoring!T410</f>
        <v>?</v>
      </c>
      <c r="K410" s="109" t="str">
        <f>+Monitoring!Y410</f>
        <v>Insecta</v>
      </c>
      <c r="L410" s="109" t="str">
        <f>+Monitoring!Z410</f>
        <v>#N/C</v>
      </c>
      <c r="M410" s="109" t="str">
        <f>+Monitoring!AA410</f>
        <v>#N/C</v>
      </c>
      <c r="N410" s="109" t="str">
        <f>+Monitoring!AB410</f>
        <v>#N/C</v>
      </c>
      <c r="O410" s="109" t="str">
        <f>+Monitoring!AC410</f>
        <v>#N/C</v>
      </c>
      <c r="P410" s="109" t="str">
        <f>+Monitoring!AD410</f>
        <v>#N/C</v>
      </c>
      <c r="Q410" s="109" t="str">
        <f>+Monitoring!AE410</f>
        <v>#N/C</v>
      </c>
      <c r="R410" s="109" t="str">
        <f>+Monitoring!AF410</f>
        <v>#N/C</v>
      </c>
      <c r="S410" s="109" t="str">
        <f>+Monitoring!AG410</f>
        <v>#N/C</v>
      </c>
    </row>
    <row r="411" spans="1:19" x14ac:dyDescent="0.25">
      <c r="A411" s="109">
        <f t="shared" si="34"/>
        <v>410</v>
      </c>
      <c r="B411" s="109" t="str">
        <f t="shared" si="30"/>
        <v>FAIRD</v>
      </c>
      <c r="C411" s="109" t="str">
        <f>SUBSTITUTE(+Monitoring!C411,"-","")</f>
        <v>FAIRD2</v>
      </c>
      <c r="D411" s="109" t="str">
        <f t="shared" si="31"/>
        <v>Site2</v>
      </c>
      <c r="E411" s="110" t="str">
        <f t="shared" si="32"/>
        <v>Maize</v>
      </c>
      <c r="F411" s="111" t="str">
        <f t="shared" si="33"/>
        <v>FAIRDxMaize</v>
      </c>
      <c r="G411" s="112">
        <f>+Monitoring!K411</f>
        <v>45164.618946759299</v>
      </c>
      <c r="H411" s="112">
        <f>+Monitoring!L411</f>
        <v>45164.618969907402</v>
      </c>
      <c r="I411" s="113">
        <f>+Monitoring!M411</f>
        <v>2.3148102627601475E-5</v>
      </c>
      <c r="J411" s="114" t="str">
        <f>+Monitoring!T411</f>
        <v>?</v>
      </c>
      <c r="K411" s="109" t="str">
        <f>+Monitoring!Y411</f>
        <v>Insecta</v>
      </c>
      <c r="L411" s="109" t="str">
        <f>+Monitoring!Z411</f>
        <v>Diptera</v>
      </c>
      <c r="M411" s="109" t="str">
        <f>+Monitoring!AA411</f>
        <v>Brachycera</v>
      </c>
      <c r="N411" s="109" t="str">
        <f>+Monitoring!AB411</f>
        <v>#N/C</v>
      </c>
      <c r="O411" s="109" t="str">
        <f>+Monitoring!AC411</f>
        <v>#N/C</v>
      </c>
      <c r="P411" s="109" t="str">
        <f>+Monitoring!AD411</f>
        <v>#N/C</v>
      </c>
      <c r="Q411" s="109" t="str">
        <f>+Monitoring!AE411</f>
        <v>#N/C</v>
      </c>
      <c r="R411" s="109" t="str">
        <f>+Monitoring!AF411</f>
        <v>#N/C</v>
      </c>
      <c r="S411" s="109" t="str">
        <f>+Monitoring!AG411</f>
        <v>#N/C</v>
      </c>
    </row>
    <row r="412" spans="1:19" x14ac:dyDescent="0.25">
      <c r="A412" s="109">
        <f t="shared" si="34"/>
        <v>411</v>
      </c>
      <c r="B412" s="109" t="str">
        <f t="shared" si="30"/>
        <v>FAIRD</v>
      </c>
      <c r="C412" s="109" t="str">
        <f>SUBSTITUTE(+Monitoring!C412,"-","")</f>
        <v>FAIRD2</v>
      </c>
      <c r="D412" s="109" t="str">
        <f t="shared" si="31"/>
        <v>Site2</v>
      </c>
      <c r="E412" s="110" t="str">
        <f t="shared" si="32"/>
        <v>Maize</v>
      </c>
      <c r="F412" s="111" t="str">
        <f t="shared" si="33"/>
        <v>FAIRDxMaize</v>
      </c>
      <c r="G412" s="112">
        <f>+Monitoring!K412</f>
        <v>45164.627442129597</v>
      </c>
      <c r="H412" s="112">
        <f>+Monitoring!L412</f>
        <v>45164.627476851798</v>
      </c>
      <c r="I412" s="113">
        <f>+Monitoring!M412</f>
        <v>3.4722201235126704E-5</v>
      </c>
      <c r="J412" s="114" t="str">
        <f>+Monitoring!T412</f>
        <v>fly</v>
      </c>
      <c r="K412" s="109" t="str">
        <f>+Monitoring!Y412</f>
        <v>Insecta</v>
      </c>
      <c r="L412" s="109" t="str">
        <f>+Monitoring!Z412</f>
        <v>Diptera</v>
      </c>
      <c r="M412" s="109" t="str">
        <f>+Monitoring!AA412</f>
        <v>Brachycera</v>
      </c>
      <c r="N412" s="109" t="str">
        <f>+Monitoring!AB412</f>
        <v>#N/C</v>
      </c>
      <c r="O412" s="109" t="str">
        <f>+Monitoring!AC412</f>
        <v>#N/C</v>
      </c>
      <c r="P412" s="109" t="str">
        <f>+Monitoring!AD412</f>
        <v>#N/C</v>
      </c>
      <c r="Q412" s="109" t="str">
        <f>+Monitoring!AE412</f>
        <v>#N/C</v>
      </c>
      <c r="R412" s="109" t="str">
        <f>+Monitoring!AF412</f>
        <v>#N/C</v>
      </c>
      <c r="S412" s="109" t="str">
        <f>+Monitoring!AG412</f>
        <v>#N/C</v>
      </c>
    </row>
    <row r="413" spans="1:19" x14ac:dyDescent="0.25">
      <c r="A413" s="109">
        <f t="shared" si="34"/>
        <v>412</v>
      </c>
      <c r="B413" s="109" t="str">
        <f t="shared" si="30"/>
        <v>FAIRD</v>
      </c>
      <c r="C413" s="109" t="str">
        <f>SUBSTITUTE(+Monitoring!C413,"-","")</f>
        <v>FAIRD2</v>
      </c>
      <c r="D413" s="109" t="str">
        <f t="shared" si="31"/>
        <v>Site2</v>
      </c>
      <c r="E413" s="110" t="str">
        <f t="shared" si="32"/>
        <v>Maize</v>
      </c>
      <c r="F413" s="111" t="str">
        <f t="shared" si="33"/>
        <v>FAIRDxMaize</v>
      </c>
      <c r="G413" s="112">
        <f>+Monitoring!K413</f>
        <v>45164.627442129597</v>
      </c>
      <c r="H413" s="112">
        <f>+Monitoring!L413</f>
        <v>45164.627500000002</v>
      </c>
      <c r="I413" s="113">
        <f>+Monitoring!M413</f>
        <v>5.7870405726134777E-5</v>
      </c>
      <c r="J413" s="114" t="str">
        <f>+Monitoring!T413</f>
        <v>fly</v>
      </c>
      <c r="K413" s="109" t="str">
        <f>+Monitoring!Y413</f>
        <v>Insecta</v>
      </c>
      <c r="L413" s="109" t="str">
        <f>+Monitoring!Z413</f>
        <v>Diptera</v>
      </c>
      <c r="M413" s="109" t="str">
        <f>+Monitoring!AA413</f>
        <v>Brachycera</v>
      </c>
      <c r="N413" s="109" t="str">
        <f>+Monitoring!AB413</f>
        <v>Muscomorpha</v>
      </c>
      <c r="O413" s="109" t="str">
        <f>+Monitoring!AC413</f>
        <v>Muscoidea</v>
      </c>
      <c r="P413" s="109" t="str">
        <f>+Monitoring!AD413</f>
        <v>#N/C</v>
      </c>
      <c r="Q413" s="109" t="str">
        <f>+Monitoring!AE413</f>
        <v>#N/C</v>
      </c>
      <c r="R413" s="109" t="str">
        <f>+Monitoring!AF413</f>
        <v>#N/C</v>
      </c>
      <c r="S413" s="109" t="str">
        <f>+Monitoring!AG413</f>
        <v>#N/C</v>
      </c>
    </row>
    <row r="414" spans="1:19" x14ac:dyDescent="0.25">
      <c r="A414" s="109">
        <f t="shared" si="34"/>
        <v>413</v>
      </c>
      <c r="B414" s="109" t="str">
        <f t="shared" si="30"/>
        <v>FAIRD</v>
      </c>
      <c r="C414" s="109" t="str">
        <f>SUBSTITUTE(+Monitoring!C414,"-","")</f>
        <v>FAIRD2</v>
      </c>
      <c r="D414" s="109" t="str">
        <f t="shared" si="31"/>
        <v>Site2</v>
      </c>
      <c r="E414" s="110" t="str">
        <f t="shared" si="32"/>
        <v>Maize</v>
      </c>
      <c r="F414" s="111" t="str">
        <f t="shared" si="33"/>
        <v>FAIRDxMaize</v>
      </c>
      <c r="G414" s="112">
        <f>+Monitoring!K414</f>
        <v>45164.627835648098</v>
      </c>
      <c r="H414" s="112">
        <f>+Monitoring!L414</f>
        <v>45164.628148148098</v>
      </c>
      <c r="I414" s="113">
        <f>+Monitoring!M414</f>
        <v>3.125000002910383E-4</v>
      </c>
      <c r="J414" s="114" t="str">
        <f>+Monitoring!T414</f>
        <v>fly</v>
      </c>
      <c r="K414" s="109" t="str">
        <f>+Monitoring!Y414</f>
        <v>Insecta</v>
      </c>
      <c r="L414" s="109" t="str">
        <f>+Monitoring!Z414</f>
        <v>Diptera</v>
      </c>
      <c r="M414" s="109" t="str">
        <f>+Monitoring!AA414</f>
        <v>Brachycera</v>
      </c>
      <c r="N414" s="109" t="str">
        <f>+Monitoring!AB414</f>
        <v>Muscomorpha</v>
      </c>
      <c r="O414" s="109" t="str">
        <f>+Monitoring!AC414</f>
        <v>Muscoidea</v>
      </c>
      <c r="P414" s="109" t="str">
        <f>+Monitoring!AD414</f>
        <v>#N/C</v>
      </c>
      <c r="Q414" s="109" t="str">
        <f>+Monitoring!AE414</f>
        <v>#N/C</v>
      </c>
      <c r="R414" s="109" t="str">
        <f>+Monitoring!AF414</f>
        <v>#N/C</v>
      </c>
      <c r="S414" s="109" t="str">
        <f>+Monitoring!AG414</f>
        <v>#N/C</v>
      </c>
    </row>
    <row r="415" spans="1:19" x14ac:dyDescent="0.25">
      <c r="A415" s="109">
        <f t="shared" si="34"/>
        <v>414</v>
      </c>
      <c r="B415" s="109" t="str">
        <f t="shared" si="30"/>
        <v>FAIRD</v>
      </c>
      <c r="C415" s="109" t="str">
        <f>SUBSTITUTE(+Monitoring!C415,"-","")</f>
        <v>FAIRD2</v>
      </c>
      <c r="D415" s="109" t="str">
        <f t="shared" si="31"/>
        <v>Site2</v>
      </c>
      <c r="E415" s="110" t="str">
        <f t="shared" si="32"/>
        <v>Maize</v>
      </c>
      <c r="F415" s="111" t="str">
        <f t="shared" si="33"/>
        <v>FAIRDxMaize</v>
      </c>
      <c r="G415" s="112">
        <f>+Monitoring!K415</f>
        <v>45164.638495370396</v>
      </c>
      <c r="H415" s="112">
        <f>+Monitoring!L415</f>
        <v>45164.638587963003</v>
      </c>
      <c r="I415" s="113">
        <f>+Monitoring!M415</f>
        <v>9.2592606961261481E-5</v>
      </c>
      <c r="J415" s="114" t="str">
        <f>+Monitoring!T415</f>
        <v>fly</v>
      </c>
      <c r="K415" s="109" t="str">
        <f>+Monitoring!Y415</f>
        <v>Insecta</v>
      </c>
      <c r="L415" s="109" t="str">
        <f>+Monitoring!Z415</f>
        <v>Diptera</v>
      </c>
      <c r="M415" s="109" t="str">
        <f>+Monitoring!AA415</f>
        <v>Brachycera</v>
      </c>
      <c r="N415" s="109" t="str">
        <f>+Monitoring!AB415</f>
        <v>Muscomorpha</v>
      </c>
      <c r="O415" s="109" t="str">
        <f>+Monitoring!AC415</f>
        <v>Muscoidea</v>
      </c>
      <c r="P415" s="109" t="str">
        <f>+Monitoring!AD415</f>
        <v>#N/C</v>
      </c>
      <c r="Q415" s="109" t="str">
        <f>+Monitoring!AE415</f>
        <v>#N/C</v>
      </c>
      <c r="R415" s="109" t="str">
        <f>+Monitoring!AF415</f>
        <v>#N/C</v>
      </c>
      <c r="S415" s="109" t="str">
        <f>+Monitoring!AG415</f>
        <v>#N/C</v>
      </c>
    </row>
    <row r="416" spans="1:19" x14ac:dyDescent="0.25">
      <c r="A416" s="109">
        <f t="shared" si="34"/>
        <v>415</v>
      </c>
      <c r="B416" s="109" t="str">
        <f t="shared" si="30"/>
        <v>FAIRD</v>
      </c>
      <c r="C416" s="109" t="str">
        <f>SUBSTITUTE(+Monitoring!C416,"-","")</f>
        <v>FAIRD2</v>
      </c>
      <c r="D416" s="109" t="str">
        <f t="shared" si="31"/>
        <v>Site2</v>
      </c>
      <c r="E416" s="110" t="str">
        <f t="shared" si="32"/>
        <v>Maize</v>
      </c>
      <c r="F416" s="111" t="str">
        <f t="shared" si="33"/>
        <v>FAIRDxMaize</v>
      </c>
      <c r="G416" s="112">
        <f>+Monitoring!K416</f>
        <v>45164.647731481498</v>
      </c>
      <c r="H416" s="112">
        <f>+Monitoring!L416</f>
        <v>45164.647754629601</v>
      </c>
      <c r="I416" s="113">
        <f>+Monitoring!M416</f>
        <v>2.3148102627601475E-5</v>
      </c>
      <c r="J416" s="114" t="str">
        <f>+Monitoring!T416</f>
        <v>fly</v>
      </c>
      <c r="K416" s="109" t="str">
        <f>+Monitoring!Y416</f>
        <v>Insecta</v>
      </c>
      <c r="L416" s="109" t="str">
        <f>+Monitoring!Z416</f>
        <v>Diptera</v>
      </c>
      <c r="M416" s="109" t="str">
        <f>+Monitoring!AA416</f>
        <v>Brachycera</v>
      </c>
      <c r="N416" s="109" t="str">
        <f>+Monitoring!AB416</f>
        <v>Muscomorpha</v>
      </c>
      <c r="O416" s="109" t="str">
        <f>+Monitoring!AC416</f>
        <v>Muscoidea</v>
      </c>
      <c r="P416" s="109" t="str">
        <f>+Monitoring!AD416</f>
        <v>#N/C</v>
      </c>
      <c r="Q416" s="109" t="str">
        <f>+Monitoring!AE416</f>
        <v>#N/C</v>
      </c>
      <c r="R416" s="109" t="str">
        <f>+Monitoring!AF416</f>
        <v>#N/C</v>
      </c>
      <c r="S416" s="109" t="str">
        <f>+Monitoring!AG416</f>
        <v>#N/C</v>
      </c>
    </row>
    <row r="417" spans="1:19" x14ac:dyDescent="0.25">
      <c r="A417" s="109">
        <f t="shared" si="34"/>
        <v>416</v>
      </c>
      <c r="B417" s="109" t="str">
        <f t="shared" si="30"/>
        <v>FAIRD</v>
      </c>
      <c r="C417" s="109" t="str">
        <f>SUBSTITUTE(+Monitoring!C417,"-","")</f>
        <v>FAIRD2</v>
      </c>
      <c r="D417" s="109" t="str">
        <f t="shared" si="31"/>
        <v>Site2</v>
      </c>
      <c r="E417" s="110" t="str">
        <f t="shared" si="32"/>
        <v>Maize</v>
      </c>
      <c r="F417" s="111" t="str">
        <f t="shared" si="33"/>
        <v>FAIRDxMaize</v>
      </c>
      <c r="G417" s="112">
        <f>+Monitoring!K417</f>
        <v>45164.6477199074</v>
      </c>
      <c r="H417" s="112">
        <f>+Monitoring!L417</f>
        <v>45164.647824074098</v>
      </c>
      <c r="I417" s="113">
        <f>+Monitoring!M417</f>
        <v>1.041666982928291E-4</v>
      </c>
      <c r="J417" s="114" t="str">
        <f>+Monitoring!T417</f>
        <v>?</v>
      </c>
      <c r="K417" s="109" t="str">
        <f>+Monitoring!Y417</f>
        <v>Insecta</v>
      </c>
      <c r="L417" s="109" t="str">
        <f>+Monitoring!Z417</f>
        <v>#N/C</v>
      </c>
      <c r="M417" s="109" t="str">
        <f>+Monitoring!AA417</f>
        <v>#N/C</v>
      </c>
      <c r="N417" s="109" t="str">
        <f>+Monitoring!AB417</f>
        <v>#N/C</v>
      </c>
      <c r="O417" s="109" t="str">
        <f>+Monitoring!AC417</f>
        <v>#N/C</v>
      </c>
      <c r="P417" s="109" t="str">
        <f>+Monitoring!AD417</f>
        <v>#N/C</v>
      </c>
      <c r="Q417" s="109" t="str">
        <f>+Monitoring!AE417</f>
        <v>#N/C</v>
      </c>
      <c r="R417" s="109" t="str">
        <f>+Monitoring!AF417</f>
        <v>#N/C</v>
      </c>
      <c r="S417" s="109" t="str">
        <f>+Monitoring!AG417</f>
        <v>#N/C</v>
      </c>
    </row>
    <row r="418" spans="1:19" x14ac:dyDescent="0.25">
      <c r="A418" s="109">
        <f t="shared" si="34"/>
        <v>417</v>
      </c>
      <c r="B418" s="109" t="str">
        <f t="shared" si="30"/>
        <v>FAIRD</v>
      </c>
      <c r="C418" s="109" t="str">
        <f>SUBSTITUTE(+Monitoring!C418,"-","")</f>
        <v>FAIRD2</v>
      </c>
      <c r="D418" s="109" t="str">
        <f t="shared" si="31"/>
        <v>Site2</v>
      </c>
      <c r="E418" s="110" t="str">
        <f t="shared" si="32"/>
        <v>Maize</v>
      </c>
      <c r="F418" s="111" t="str">
        <f t="shared" si="33"/>
        <v>FAIRDxMaize</v>
      </c>
      <c r="G418" s="112">
        <f>+Monitoring!K418</f>
        <v>45164.661412037</v>
      </c>
      <c r="H418" s="112">
        <f>+Monitoring!L418</f>
        <v>45164.661597222199</v>
      </c>
      <c r="I418" s="113">
        <f>+Monitoring!M418</f>
        <v>1.8518519937060773E-4</v>
      </c>
      <c r="J418" s="114" t="str">
        <f>+Monitoring!T418</f>
        <v>fly</v>
      </c>
      <c r="K418" s="109" t="str">
        <f>+Monitoring!Y418</f>
        <v>Insecta</v>
      </c>
      <c r="L418" s="109" t="str">
        <f>+Monitoring!Z418</f>
        <v>Diptera</v>
      </c>
      <c r="M418" s="109" t="str">
        <f>+Monitoring!AA418</f>
        <v>Brachycera</v>
      </c>
      <c r="N418" s="109" t="str">
        <f>+Monitoring!AB418</f>
        <v>Muscomorpha</v>
      </c>
      <c r="O418" s="109" t="str">
        <f>+Monitoring!AC418</f>
        <v>Muscoidea</v>
      </c>
      <c r="P418" s="109" t="str">
        <f>+Monitoring!AD418</f>
        <v>Fanniidae</v>
      </c>
      <c r="Q418" s="109">
        <f>+Monitoring!AE418</f>
        <v>0</v>
      </c>
      <c r="R418" s="109" t="str">
        <f>+Monitoring!AF418</f>
        <v>Fannia</v>
      </c>
      <c r="S418" s="109" t="str">
        <f>+Monitoring!AG418</f>
        <v>#N/C</v>
      </c>
    </row>
    <row r="419" spans="1:19" x14ac:dyDescent="0.25">
      <c r="A419" s="109">
        <f t="shared" si="34"/>
        <v>418</v>
      </c>
      <c r="B419" s="109" t="str">
        <f t="shared" si="30"/>
        <v>FAIRD</v>
      </c>
      <c r="C419" s="109" t="str">
        <f>SUBSTITUTE(+Monitoring!C419,"-","")</f>
        <v>FAIRD2</v>
      </c>
      <c r="D419" s="109" t="str">
        <f t="shared" si="31"/>
        <v>Site2</v>
      </c>
      <c r="E419" s="110" t="str">
        <f t="shared" si="32"/>
        <v>Maize</v>
      </c>
      <c r="F419" s="111" t="str">
        <f t="shared" si="33"/>
        <v>FAIRDxMaize</v>
      </c>
      <c r="G419" s="112">
        <f>+Monitoring!K419</f>
        <v>45165.347222222197</v>
      </c>
      <c r="H419" s="112">
        <f>+Monitoring!L419</f>
        <v>45165.347349536998</v>
      </c>
      <c r="I419" s="113">
        <f>+Monitoring!M419</f>
        <v>1.2731480092043057E-4</v>
      </c>
      <c r="J419" s="114" t="str">
        <f>+Monitoring!T419</f>
        <v>fly</v>
      </c>
      <c r="K419" s="109" t="str">
        <f>+Monitoring!Y419</f>
        <v>Insecta</v>
      </c>
      <c r="L419" s="109" t="str">
        <f>+Monitoring!Z419</f>
        <v>Diptera</v>
      </c>
      <c r="M419" s="109" t="str">
        <f>+Monitoring!AA419</f>
        <v>Brachycera</v>
      </c>
      <c r="N419" s="109" t="str">
        <f>+Monitoring!AB419</f>
        <v>Muscomorpha</v>
      </c>
      <c r="O419" s="109" t="str">
        <f>+Monitoring!AC419</f>
        <v>Muscoidea</v>
      </c>
      <c r="P419" s="109" t="str">
        <f>+Monitoring!AD419</f>
        <v>Fanniidae</v>
      </c>
      <c r="Q419" s="109">
        <f>+Monitoring!AE419</f>
        <v>0</v>
      </c>
      <c r="R419" s="109" t="str">
        <f>+Monitoring!AF419</f>
        <v>Fannia</v>
      </c>
      <c r="S419" s="109" t="str">
        <f>+Monitoring!AG419</f>
        <v>#N/C</v>
      </c>
    </row>
    <row r="420" spans="1:19" x14ac:dyDescent="0.25">
      <c r="A420" s="109">
        <f t="shared" si="34"/>
        <v>419</v>
      </c>
      <c r="B420" s="109" t="str">
        <f t="shared" si="30"/>
        <v>FAIRD</v>
      </c>
      <c r="C420" s="109" t="str">
        <f>SUBSTITUTE(+Monitoring!C420,"-","")</f>
        <v>FAIRD2</v>
      </c>
      <c r="D420" s="109" t="str">
        <f t="shared" si="31"/>
        <v>Site2</v>
      </c>
      <c r="E420" s="110" t="str">
        <f t="shared" si="32"/>
        <v>Maize</v>
      </c>
      <c r="F420" s="111" t="str">
        <f t="shared" si="33"/>
        <v>FAIRDxMaize</v>
      </c>
      <c r="G420" s="112">
        <f>+Monitoring!K420</f>
        <v>45165.347222222197</v>
      </c>
      <c r="H420" s="112">
        <f>+Monitoring!L420</f>
        <v>45165.4361921296</v>
      </c>
      <c r="I420" s="113">
        <f>+Monitoring!M420</f>
        <v>8.8969907403225079E-2</v>
      </c>
      <c r="J420" s="114" t="str">
        <f>+Monitoring!T420</f>
        <v>?</v>
      </c>
      <c r="K420" s="109" t="str">
        <f>+Monitoring!Y420</f>
        <v>Insecta</v>
      </c>
      <c r="L420" s="109" t="str">
        <f>+Monitoring!Z420</f>
        <v>#N/C</v>
      </c>
      <c r="M420" s="109" t="str">
        <f>+Monitoring!AA420</f>
        <v>#N/C</v>
      </c>
      <c r="N420" s="109" t="str">
        <f>+Monitoring!AB420</f>
        <v>#N/C</v>
      </c>
      <c r="O420" s="109" t="str">
        <f>+Monitoring!AC420</f>
        <v>#N/C</v>
      </c>
      <c r="P420" s="109" t="str">
        <f>+Monitoring!AD420</f>
        <v>#N/C</v>
      </c>
      <c r="Q420" s="109" t="str">
        <f>+Monitoring!AE420</f>
        <v>#N/C</v>
      </c>
      <c r="R420" s="109" t="str">
        <f>+Monitoring!AF420</f>
        <v>#N/C</v>
      </c>
      <c r="S420" s="109" t="str">
        <f>+Monitoring!AG420</f>
        <v>#N/C</v>
      </c>
    </row>
    <row r="421" spans="1:19" x14ac:dyDescent="0.25">
      <c r="A421" s="109">
        <f t="shared" si="34"/>
        <v>420</v>
      </c>
      <c r="B421" s="109" t="str">
        <f t="shared" si="30"/>
        <v>FAIRD</v>
      </c>
      <c r="C421" s="109" t="str">
        <f>SUBSTITUTE(+Monitoring!C421,"-","")</f>
        <v>FAIRD2</v>
      </c>
      <c r="D421" s="109" t="str">
        <f t="shared" si="31"/>
        <v>Site2</v>
      </c>
      <c r="E421" s="110" t="str">
        <f t="shared" si="32"/>
        <v>Maize</v>
      </c>
      <c r="F421" s="111" t="str">
        <f t="shared" si="33"/>
        <v>FAIRDxMaize</v>
      </c>
      <c r="G421" s="112">
        <f>+Monitoring!K421</f>
        <v>45165.352905092601</v>
      </c>
      <c r="H421" s="112">
        <f>+Monitoring!L421</f>
        <v>45165.352986111102</v>
      </c>
      <c r="I421" s="113">
        <f>+Monitoring!M421</f>
        <v>8.1018501077778637E-5</v>
      </c>
      <c r="J421" s="114" t="str">
        <f>+Monitoring!T421</f>
        <v>?</v>
      </c>
      <c r="K421" s="109" t="str">
        <f>+Monitoring!Y421</f>
        <v>#N/C</v>
      </c>
      <c r="L421" s="109" t="str">
        <f>+Monitoring!Z421</f>
        <v>#N/C</v>
      </c>
      <c r="M421" s="109" t="str">
        <f>+Monitoring!AA421</f>
        <v>#N/C</v>
      </c>
      <c r="N421" s="109" t="str">
        <f>+Monitoring!AB421</f>
        <v>#N/C</v>
      </c>
      <c r="O421" s="109" t="str">
        <f>+Monitoring!AC421</f>
        <v>#N/C</v>
      </c>
      <c r="P421" s="109" t="str">
        <f>+Monitoring!AD421</f>
        <v>#N/C</v>
      </c>
      <c r="Q421" s="109" t="str">
        <f>+Monitoring!AE421</f>
        <v>#N/C</v>
      </c>
      <c r="R421" s="109" t="str">
        <f>+Monitoring!AF421</f>
        <v>#N/C</v>
      </c>
      <c r="S421" s="109" t="str">
        <f>+Monitoring!AG421</f>
        <v>#N/C</v>
      </c>
    </row>
    <row r="422" spans="1:19" x14ac:dyDescent="0.25">
      <c r="A422" s="109">
        <f t="shared" si="34"/>
        <v>421</v>
      </c>
      <c r="B422" s="109" t="str">
        <f t="shared" si="30"/>
        <v>FAIRD</v>
      </c>
      <c r="C422" s="109" t="str">
        <f>SUBSTITUTE(+Monitoring!C422,"-","")</f>
        <v>FAIRD2</v>
      </c>
      <c r="D422" s="109" t="str">
        <f t="shared" si="31"/>
        <v>Site2</v>
      </c>
      <c r="E422" s="110" t="str">
        <f t="shared" si="32"/>
        <v>Maize</v>
      </c>
      <c r="F422" s="111" t="str">
        <f t="shared" si="33"/>
        <v>FAIRDxMaize</v>
      </c>
      <c r="G422" s="112">
        <f>+Monitoring!K422</f>
        <v>45165.354872685202</v>
      </c>
      <c r="H422" s="112">
        <f>+Monitoring!L422</f>
        <v>45165.355208333298</v>
      </c>
      <c r="I422" s="113">
        <f>+Monitoring!M422</f>
        <v>3.3564809564268216E-4</v>
      </c>
      <c r="J422" s="114" t="str">
        <f>+Monitoring!T422</f>
        <v>fly</v>
      </c>
      <c r="K422" s="109" t="str">
        <f>+Monitoring!Y422</f>
        <v>Insecta</v>
      </c>
      <c r="L422" s="109" t="str">
        <f>+Monitoring!Z422</f>
        <v>Diptera</v>
      </c>
      <c r="M422" s="109" t="str">
        <f>+Monitoring!AA422</f>
        <v>Brachycera</v>
      </c>
      <c r="N422" s="109" t="str">
        <f>+Monitoring!AB422</f>
        <v>Muscomorpha</v>
      </c>
      <c r="O422" s="109" t="str">
        <f>+Monitoring!AC422</f>
        <v>Muscoidea</v>
      </c>
      <c r="P422" s="109" t="str">
        <f>+Monitoring!AD422</f>
        <v>Fanniidae</v>
      </c>
      <c r="Q422" s="109">
        <f>+Monitoring!AE422</f>
        <v>0</v>
      </c>
      <c r="R422" s="109" t="str">
        <f>+Monitoring!AF422</f>
        <v>Fannia</v>
      </c>
      <c r="S422" s="109" t="str">
        <f>+Monitoring!AG422</f>
        <v>#N/C</v>
      </c>
    </row>
    <row r="423" spans="1:19" x14ac:dyDescent="0.25">
      <c r="A423" s="109">
        <f t="shared" si="34"/>
        <v>422</v>
      </c>
      <c r="B423" s="109" t="str">
        <f t="shared" si="30"/>
        <v>FAIRD</v>
      </c>
      <c r="C423" s="109" t="str">
        <f>SUBSTITUTE(+Monitoring!C423,"-","")</f>
        <v>FAIRD2</v>
      </c>
      <c r="D423" s="109" t="str">
        <f t="shared" si="31"/>
        <v>Site2</v>
      </c>
      <c r="E423" s="110" t="str">
        <f t="shared" si="32"/>
        <v>Maize</v>
      </c>
      <c r="F423" s="111" t="str">
        <f t="shared" si="33"/>
        <v>FAIRDxMaize</v>
      </c>
      <c r="G423" s="112">
        <f>+Monitoring!K423</f>
        <v>45165.395937499998</v>
      </c>
      <c r="H423" s="112">
        <f>+Monitoring!L423</f>
        <v>45165.396701388898</v>
      </c>
      <c r="I423" s="113">
        <f>+Monitoring!M423</f>
        <v>7.6388890011003241E-4</v>
      </c>
      <c r="J423" s="114" t="str">
        <f>+Monitoring!T423</f>
        <v>fly</v>
      </c>
      <c r="K423" s="109" t="str">
        <f>+Monitoring!Y423</f>
        <v>Insecta</v>
      </c>
      <c r="L423" s="109" t="str">
        <f>+Monitoring!Z423</f>
        <v>Diptera</v>
      </c>
      <c r="M423" s="109" t="str">
        <f>+Monitoring!AA423</f>
        <v>Brachycera</v>
      </c>
      <c r="N423" s="109" t="str">
        <f>+Monitoring!AB423</f>
        <v>#N/C</v>
      </c>
      <c r="O423" s="109" t="str">
        <f>+Monitoring!AC423</f>
        <v>#N/C</v>
      </c>
      <c r="P423" s="109" t="str">
        <f>+Monitoring!AD423</f>
        <v>#N/C</v>
      </c>
      <c r="Q423" s="109" t="str">
        <f>+Monitoring!AE423</f>
        <v>#N/C</v>
      </c>
      <c r="R423" s="109" t="str">
        <f>+Monitoring!AF423</f>
        <v>#N/C</v>
      </c>
      <c r="S423" s="109" t="str">
        <f>+Monitoring!AG423</f>
        <v>#N/C</v>
      </c>
    </row>
    <row r="424" spans="1:19" x14ac:dyDescent="0.25">
      <c r="A424" s="109">
        <f t="shared" si="34"/>
        <v>423</v>
      </c>
      <c r="B424" s="109" t="str">
        <f t="shared" si="30"/>
        <v>FAIRD</v>
      </c>
      <c r="C424" s="109" t="str">
        <f>SUBSTITUTE(+Monitoring!C424,"-","")</f>
        <v>FAIRD2</v>
      </c>
      <c r="D424" s="109" t="str">
        <f t="shared" si="31"/>
        <v>Site2</v>
      </c>
      <c r="E424" s="110" t="str">
        <f t="shared" si="32"/>
        <v>Maize</v>
      </c>
      <c r="F424" s="111" t="str">
        <f t="shared" si="33"/>
        <v>FAIRDxMaize</v>
      </c>
      <c r="G424" s="112">
        <f>+Monitoring!K424</f>
        <v>45165.395937499998</v>
      </c>
      <c r="H424" s="112">
        <f>+Monitoring!L424</f>
        <v>45165.396701388898</v>
      </c>
      <c r="I424" s="113">
        <f>+Monitoring!M424</f>
        <v>7.6388890011003241E-4</v>
      </c>
      <c r="J424" s="114" t="str">
        <f>+Monitoring!T424</f>
        <v>fly</v>
      </c>
      <c r="K424" s="109" t="str">
        <f>+Monitoring!Y424</f>
        <v>Insecta</v>
      </c>
      <c r="L424" s="109" t="str">
        <f>+Monitoring!Z424</f>
        <v>Diptera</v>
      </c>
      <c r="M424" s="109" t="str">
        <f>+Monitoring!AA424</f>
        <v>Brachycera</v>
      </c>
      <c r="N424" s="109" t="str">
        <f>+Monitoring!AB424</f>
        <v>Muscomorpha</v>
      </c>
      <c r="O424" s="109" t="str">
        <f>+Monitoring!AC424</f>
        <v>Muscoidea</v>
      </c>
      <c r="P424" s="109" t="str">
        <f>+Monitoring!AD424</f>
        <v>Fanniidae</v>
      </c>
      <c r="Q424" s="109">
        <f>+Monitoring!AE424</f>
        <v>0</v>
      </c>
      <c r="R424" s="109" t="str">
        <f>+Monitoring!AF424</f>
        <v>Fannia</v>
      </c>
      <c r="S424" s="109" t="str">
        <f>+Monitoring!AG424</f>
        <v>#N/C</v>
      </c>
    </row>
    <row r="425" spans="1:19" x14ac:dyDescent="0.25">
      <c r="A425" s="109">
        <f t="shared" si="34"/>
        <v>424</v>
      </c>
      <c r="B425" s="109" t="str">
        <f t="shared" si="30"/>
        <v>FAIRD</v>
      </c>
      <c r="C425" s="109" t="str">
        <f>SUBSTITUTE(+Monitoring!C425,"-","")</f>
        <v>FAIRD2</v>
      </c>
      <c r="D425" s="109" t="str">
        <f t="shared" si="31"/>
        <v>Site2</v>
      </c>
      <c r="E425" s="110" t="str">
        <f t="shared" si="32"/>
        <v>Maize</v>
      </c>
      <c r="F425" s="111" t="str">
        <f t="shared" si="33"/>
        <v>FAIRDxMaize</v>
      </c>
      <c r="G425" s="112">
        <f>+Monitoring!K425</f>
        <v>45165.401365740698</v>
      </c>
      <c r="H425" s="112">
        <f>+Monitoring!L425</f>
        <v>45165.401620370401</v>
      </c>
      <c r="I425" s="113">
        <f>+Monitoring!M425</f>
        <v>2.5462970370426774E-4</v>
      </c>
      <c r="J425" s="114" t="str">
        <f>+Monitoring!T425</f>
        <v>fly</v>
      </c>
      <c r="K425" s="109" t="str">
        <f>+Monitoring!Y425</f>
        <v>Insecta</v>
      </c>
      <c r="L425" s="109" t="str">
        <f>+Monitoring!Z425</f>
        <v>Diptera</v>
      </c>
      <c r="M425" s="109" t="str">
        <f>+Monitoring!AA425</f>
        <v>Brachycera</v>
      </c>
      <c r="N425" s="109" t="str">
        <f>+Monitoring!AB425</f>
        <v>Muscomorpha</v>
      </c>
      <c r="O425" s="109" t="str">
        <f>+Monitoring!AC425</f>
        <v>Muscoidea</v>
      </c>
      <c r="P425" s="109" t="str">
        <f>+Monitoring!AD425</f>
        <v>Fanniidae</v>
      </c>
      <c r="Q425" s="109">
        <f>+Monitoring!AE425</f>
        <v>0</v>
      </c>
      <c r="R425" s="109" t="str">
        <f>+Monitoring!AF425</f>
        <v>Fannia</v>
      </c>
      <c r="S425" s="109" t="str">
        <f>+Monitoring!AG425</f>
        <v>#N/C</v>
      </c>
    </row>
    <row r="426" spans="1:19" x14ac:dyDescent="0.25">
      <c r="A426" s="109">
        <f t="shared" si="34"/>
        <v>425</v>
      </c>
      <c r="B426" s="109" t="str">
        <f t="shared" si="30"/>
        <v>FAIRD</v>
      </c>
      <c r="C426" s="109" t="str">
        <f>SUBSTITUTE(+Monitoring!C426,"-","")</f>
        <v>FAIRD2</v>
      </c>
      <c r="D426" s="109" t="str">
        <f t="shared" si="31"/>
        <v>Site2</v>
      </c>
      <c r="E426" s="110" t="str">
        <f t="shared" si="32"/>
        <v>Maize</v>
      </c>
      <c r="F426" s="111" t="str">
        <f t="shared" si="33"/>
        <v>FAIRDxMaize</v>
      </c>
      <c r="G426" s="112">
        <f>+Monitoring!K426</f>
        <v>45165.402581018498</v>
      </c>
      <c r="H426" s="112">
        <f>+Monitoring!L426</f>
        <v>45165.402928240699</v>
      </c>
      <c r="I426" s="113">
        <f>+Monitoring!M426</f>
        <v>3.4722220152616501E-4</v>
      </c>
      <c r="J426" s="114" t="str">
        <f>+Monitoring!T426</f>
        <v>fly</v>
      </c>
      <c r="K426" s="109" t="str">
        <f>+Monitoring!Y426</f>
        <v>Insecta</v>
      </c>
      <c r="L426" s="109" t="str">
        <f>+Monitoring!Z426</f>
        <v>Diptera</v>
      </c>
      <c r="M426" s="109" t="str">
        <f>+Monitoring!AA426</f>
        <v>Brachycera</v>
      </c>
      <c r="N426" s="109" t="str">
        <f>+Monitoring!AB426</f>
        <v>Muscomorpha</v>
      </c>
      <c r="O426" s="109" t="str">
        <f>+Monitoring!AC426</f>
        <v>Muscoidea</v>
      </c>
      <c r="P426" s="109" t="str">
        <f>+Monitoring!AD426</f>
        <v>Fanniidae</v>
      </c>
      <c r="Q426" s="109">
        <f>+Monitoring!AE426</f>
        <v>0</v>
      </c>
      <c r="R426" s="109" t="str">
        <f>+Monitoring!AF426</f>
        <v>Fannia</v>
      </c>
      <c r="S426" s="109" t="str">
        <f>+Monitoring!AG426</f>
        <v>#N/C</v>
      </c>
    </row>
    <row r="427" spans="1:19" x14ac:dyDescent="0.25">
      <c r="A427" s="109">
        <f t="shared" si="34"/>
        <v>426</v>
      </c>
      <c r="B427" s="109" t="str">
        <f t="shared" si="30"/>
        <v>FAIRD</v>
      </c>
      <c r="C427" s="109" t="str">
        <f>SUBSTITUTE(+Monitoring!C427,"-","")</f>
        <v>FAIRD2</v>
      </c>
      <c r="D427" s="109" t="str">
        <f t="shared" si="31"/>
        <v>Site2</v>
      </c>
      <c r="E427" s="110" t="str">
        <f t="shared" si="32"/>
        <v>Maize</v>
      </c>
      <c r="F427" s="111" t="str">
        <f t="shared" si="33"/>
        <v>FAIRDxMaize</v>
      </c>
      <c r="G427" s="112">
        <f>+Monitoring!K427</f>
        <v>45165.404409722199</v>
      </c>
      <c r="H427" s="112">
        <f>+Monitoring!L427</f>
        <v>45165.4045833333</v>
      </c>
      <c r="I427" s="113">
        <f>+Monitoring!M427</f>
        <v>1.736111007630825E-4</v>
      </c>
      <c r="J427" s="114" t="str">
        <f>+Monitoring!T427</f>
        <v>fly</v>
      </c>
      <c r="K427" s="109" t="str">
        <f>+Monitoring!Y427</f>
        <v>Insecta</v>
      </c>
      <c r="L427" s="109" t="str">
        <f>+Monitoring!Z427</f>
        <v>Diptera</v>
      </c>
      <c r="M427" s="109" t="str">
        <f>+Monitoring!AA427</f>
        <v>Brachycera</v>
      </c>
      <c r="N427" s="109" t="str">
        <f>+Monitoring!AB427</f>
        <v>Muscomorpha</v>
      </c>
      <c r="O427" s="109" t="str">
        <f>+Monitoring!AC427</f>
        <v>Muscoidea</v>
      </c>
      <c r="P427" s="109" t="str">
        <f>+Monitoring!AD427</f>
        <v>Fanniidae</v>
      </c>
      <c r="Q427" s="109">
        <f>+Monitoring!AE427</f>
        <v>0</v>
      </c>
      <c r="R427" s="109" t="str">
        <f>+Monitoring!AF427</f>
        <v>Fannia</v>
      </c>
      <c r="S427" s="109" t="str">
        <f>+Monitoring!AG427</f>
        <v>#N/C</v>
      </c>
    </row>
    <row r="428" spans="1:19" x14ac:dyDescent="0.25">
      <c r="A428" s="109">
        <f t="shared" si="34"/>
        <v>427</v>
      </c>
      <c r="B428" s="109" t="str">
        <f t="shared" si="30"/>
        <v>FAIRD</v>
      </c>
      <c r="C428" s="109" t="str">
        <f>SUBSTITUTE(+Monitoring!C428,"-","")</f>
        <v>FAIRD2</v>
      </c>
      <c r="D428" s="109" t="str">
        <f t="shared" si="31"/>
        <v>Site2</v>
      </c>
      <c r="E428" s="110" t="str">
        <f t="shared" si="32"/>
        <v>Maize</v>
      </c>
      <c r="F428" s="111" t="str">
        <f t="shared" si="33"/>
        <v>FAIRDxMaize</v>
      </c>
      <c r="G428" s="112">
        <f>+Monitoring!K428</f>
        <v>45165.404409722199</v>
      </c>
      <c r="H428" s="112">
        <f>+Monitoring!L428</f>
        <v>45165.4045833333</v>
      </c>
      <c r="I428" s="113">
        <f>+Monitoring!M428</f>
        <v>1.736111007630825E-4</v>
      </c>
      <c r="J428" s="114" t="str">
        <f>+Monitoring!T428</f>
        <v>?</v>
      </c>
      <c r="K428" s="109" t="str">
        <f>+Monitoring!Y428</f>
        <v>#N/C</v>
      </c>
      <c r="L428" s="109" t="str">
        <f>+Monitoring!Z428</f>
        <v>#N/C</v>
      </c>
      <c r="M428" s="109" t="str">
        <f>+Monitoring!AA428</f>
        <v>#N/C</v>
      </c>
      <c r="N428" s="109" t="str">
        <f>+Monitoring!AB428</f>
        <v>#N/C</v>
      </c>
      <c r="O428" s="109" t="str">
        <f>+Monitoring!AC428</f>
        <v>#N/C</v>
      </c>
      <c r="P428" s="109" t="str">
        <f>+Monitoring!AD428</f>
        <v>#N/C</v>
      </c>
      <c r="Q428" s="109" t="str">
        <f>+Monitoring!AE428</f>
        <v>#N/C</v>
      </c>
      <c r="R428" s="109" t="str">
        <f>+Monitoring!AF428</f>
        <v>#N/C</v>
      </c>
      <c r="S428" s="109" t="str">
        <f>+Monitoring!AG428</f>
        <v>#N/C</v>
      </c>
    </row>
    <row r="429" spans="1:19" x14ac:dyDescent="0.25">
      <c r="A429" s="109">
        <f t="shared" si="34"/>
        <v>428</v>
      </c>
      <c r="B429" s="109" t="str">
        <f t="shared" si="30"/>
        <v>FAIRD</v>
      </c>
      <c r="C429" s="109" t="str">
        <f>SUBSTITUTE(+Monitoring!C429,"-","")</f>
        <v>FAIRD2</v>
      </c>
      <c r="D429" s="109" t="str">
        <f t="shared" si="31"/>
        <v>Site2</v>
      </c>
      <c r="E429" s="110" t="str">
        <f t="shared" si="32"/>
        <v>Maize</v>
      </c>
      <c r="F429" s="111" t="str">
        <f t="shared" si="33"/>
        <v>FAIRDxMaize</v>
      </c>
      <c r="G429" s="112">
        <f>+Monitoring!K429</f>
        <v>45165.406493055598</v>
      </c>
      <c r="H429" s="112">
        <f>+Monitoring!L429</f>
        <v>45165.406712962998</v>
      </c>
      <c r="I429" s="113">
        <f>+Monitoring!M429</f>
        <v>2.1990740060573444E-4</v>
      </c>
      <c r="J429" s="114" t="str">
        <f>+Monitoring!T429</f>
        <v>fly</v>
      </c>
      <c r="K429" s="109" t="str">
        <f>+Monitoring!Y429</f>
        <v>Insecta</v>
      </c>
      <c r="L429" s="109" t="str">
        <f>+Monitoring!Z429</f>
        <v>Diptera</v>
      </c>
      <c r="M429" s="109" t="str">
        <f>+Monitoring!AA429</f>
        <v>Brachycera</v>
      </c>
      <c r="N429" s="109" t="str">
        <f>+Monitoring!AB429</f>
        <v>Muscomorpha</v>
      </c>
      <c r="O429" s="109" t="str">
        <f>+Monitoring!AC429</f>
        <v>Muscoidea</v>
      </c>
      <c r="P429" s="109" t="str">
        <f>+Monitoring!AD429</f>
        <v>Fanniidae</v>
      </c>
      <c r="Q429" s="109">
        <f>+Monitoring!AE429</f>
        <v>0</v>
      </c>
      <c r="R429" s="109" t="str">
        <f>+Monitoring!AF429</f>
        <v>Fannia</v>
      </c>
      <c r="S429" s="109" t="str">
        <f>+Monitoring!AG429</f>
        <v>#N/C</v>
      </c>
    </row>
    <row r="430" spans="1:19" x14ac:dyDescent="0.25">
      <c r="A430" s="109">
        <f t="shared" si="34"/>
        <v>429</v>
      </c>
      <c r="B430" s="109" t="str">
        <f t="shared" si="30"/>
        <v>FAIRD</v>
      </c>
      <c r="C430" s="109" t="str">
        <f>SUBSTITUTE(+Monitoring!C430,"-","")</f>
        <v>FAIRD2</v>
      </c>
      <c r="D430" s="109" t="str">
        <f t="shared" si="31"/>
        <v>Site2</v>
      </c>
      <c r="E430" s="110" t="str">
        <f t="shared" si="32"/>
        <v>Maize</v>
      </c>
      <c r="F430" s="111" t="str">
        <f t="shared" si="33"/>
        <v>FAIRDxMaize</v>
      </c>
      <c r="G430" s="112">
        <f>+Monitoring!K430</f>
        <v>45165.413645833301</v>
      </c>
      <c r="H430" s="112">
        <f>+Monitoring!L430</f>
        <v>45165.414270833302</v>
      </c>
      <c r="I430" s="113">
        <f>+Monitoring!M430</f>
        <v>6.2500000058207661E-4</v>
      </c>
      <c r="J430" s="114" t="str">
        <f>+Monitoring!T430</f>
        <v>fly</v>
      </c>
      <c r="K430" s="109" t="str">
        <f>+Monitoring!Y430</f>
        <v>Insecta</v>
      </c>
      <c r="L430" s="109" t="str">
        <f>+Monitoring!Z430</f>
        <v>Diptera</v>
      </c>
      <c r="M430" s="109" t="str">
        <f>+Monitoring!AA430</f>
        <v>Brachycera</v>
      </c>
      <c r="N430" s="109" t="str">
        <f>+Monitoring!AB430</f>
        <v>Muscomorpha</v>
      </c>
      <c r="O430" s="109" t="str">
        <f>+Monitoring!AC430</f>
        <v>Muscoidea</v>
      </c>
      <c r="P430" s="109" t="str">
        <f>+Monitoring!AD430</f>
        <v>Fanniidae</v>
      </c>
      <c r="Q430" s="109">
        <f>+Monitoring!AE430</f>
        <v>0</v>
      </c>
      <c r="R430" s="109" t="str">
        <f>+Monitoring!AF430</f>
        <v>Fannia</v>
      </c>
      <c r="S430" s="109" t="str">
        <f>+Monitoring!AG430</f>
        <v>#N/C</v>
      </c>
    </row>
    <row r="431" spans="1:19" x14ac:dyDescent="0.25">
      <c r="A431" s="109">
        <f t="shared" si="34"/>
        <v>430</v>
      </c>
      <c r="B431" s="109" t="str">
        <f t="shared" si="30"/>
        <v>FAIRD</v>
      </c>
      <c r="C431" s="109" t="str">
        <f>SUBSTITUTE(+Monitoring!C431,"-","")</f>
        <v>FAIRD2</v>
      </c>
      <c r="D431" s="109" t="str">
        <f t="shared" si="31"/>
        <v>Site2</v>
      </c>
      <c r="E431" s="110" t="str">
        <f t="shared" si="32"/>
        <v>Maize</v>
      </c>
      <c r="F431" s="111" t="str">
        <f t="shared" si="33"/>
        <v>FAIRDxMaize</v>
      </c>
      <c r="G431" s="112">
        <f>+Monitoring!K431</f>
        <v>45165.422060185199</v>
      </c>
      <c r="H431" s="112">
        <f>+Monitoring!L431</f>
        <v>45165.4221875</v>
      </c>
      <c r="I431" s="113">
        <f>+Monitoring!M431</f>
        <v>1.2731480092043057E-4</v>
      </c>
      <c r="J431" s="114" t="str">
        <f>+Monitoring!T431</f>
        <v>fly</v>
      </c>
      <c r="K431" s="109" t="str">
        <f>+Monitoring!Y431</f>
        <v>Insecta</v>
      </c>
      <c r="L431" s="109" t="str">
        <f>+Monitoring!Z431</f>
        <v>Diptera</v>
      </c>
      <c r="M431" s="109" t="str">
        <f>+Monitoring!AA431</f>
        <v>Brachycera</v>
      </c>
      <c r="N431" s="109" t="str">
        <f>+Monitoring!AB431</f>
        <v>#N/C</v>
      </c>
      <c r="O431" s="109" t="str">
        <f>+Monitoring!AC431</f>
        <v>#N/C</v>
      </c>
      <c r="P431" s="109" t="str">
        <f>+Monitoring!AD431</f>
        <v>#N/C</v>
      </c>
      <c r="Q431" s="109" t="str">
        <f>+Monitoring!AE431</f>
        <v>#N/C</v>
      </c>
      <c r="R431" s="109" t="str">
        <f>+Monitoring!AF431</f>
        <v>#N/C</v>
      </c>
      <c r="S431" s="109" t="str">
        <f>+Monitoring!AG431</f>
        <v>#N/C</v>
      </c>
    </row>
    <row r="432" spans="1:19" x14ac:dyDescent="0.25">
      <c r="A432" s="109">
        <f t="shared" si="34"/>
        <v>431</v>
      </c>
      <c r="B432" s="109" t="str">
        <f t="shared" ref="B432:B495" si="35">+LEFT(C432,LEN(C432)-1)</f>
        <v>FAIRD</v>
      </c>
      <c r="C432" s="109" t="str">
        <f>SUBSTITUTE(+Monitoring!C432,"-","")</f>
        <v>FAIRD2</v>
      </c>
      <c r="D432" s="109" t="str">
        <f t="shared" ref="D432:D495" si="36">CONCATENATE("Site",RIGHT(C432,1))</f>
        <v>Site2</v>
      </c>
      <c r="E432" s="110" t="str">
        <f t="shared" ref="E432:E495" si="37">IF(OR(D432="Site1",D432="Site2"),"Maize",IF(OR(D432="Site3",D432="Site4"),"Meadow","error"))</f>
        <v>Maize</v>
      </c>
      <c r="F432" s="111" t="str">
        <f t="shared" ref="F432:F495" si="38">+CONCATENATE(B432,"x",E432)</f>
        <v>FAIRDxMaize</v>
      </c>
      <c r="G432" s="112">
        <f>+Monitoring!K432</f>
        <v>45165.423171296301</v>
      </c>
      <c r="H432" s="112">
        <f>+Monitoring!L432</f>
        <v>45165.423310185201</v>
      </c>
      <c r="I432" s="113">
        <f>+Monitoring!M432</f>
        <v>1.388888995279558E-4</v>
      </c>
      <c r="J432" s="114" t="str">
        <f>+Monitoring!T432</f>
        <v>fly</v>
      </c>
      <c r="K432" s="109" t="str">
        <f>+Monitoring!Y432</f>
        <v>Insecta</v>
      </c>
      <c r="L432" s="109" t="str">
        <f>+Monitoring!Z432</f>
        <v>Diptera</v>
      </c>
      <c r="M432" s="109" t="str">
        <f>+Monitoring!AA432</f>
        <v>Brachycera</v>
      </c>
      <c r="N432" s="109" t="str">
        <f>+Monitoring!AB432</f>
        <v>Muscomorpha</v>
      </c>
      <c r="O432" s="109" t="str">
        <f>+Monitoring!AC432</f>
        <v>Muscoidea</v>
      </c>
      <c r="P432" s="109" t="str">
        <f>+Monitoring!AD432</f>
        <v>Fanniidae</v>
      </c>
      <c r="Q432" s="109">
        <f>+Monitoring!AE432</f>
        <v>0</v>
      </c>
      <c r="R432" s="109" t="str">
        <f>+Monitoring!AF432</f>
        <v>Fannia</v>
      </c>
      <c r="S432" s="109" t="str">
        <f>+Monitoring!AG432</f>
        <v>#N/C</v>
      </c>
    </row>
    <row r="433" spans="1:19" x14ac:dyDescent="0.25">
      <c r="A433" s="109">
        <f t="shared" si="34"/>
        <v>432</v>
      </c>
      <c r="B433" s="109" t="str">
        <f t="shared" si="35"/>
        <v>FAIRD</v>
      </c>
      <c r="C433" s="109" t="str">
        <f>SUBSTITUTE(+Monitoring!C433,"-","")</f>
        <v>FAIRD2</v>
      </c>
      <c r="D433" s="109" t="str">
        <f t="shared" si="36"/>
        <v>Site2</v>
      </c>
      <c r="E433" s="110" t="str">
        <f t="shared" si="37"/>
        <v>Maize</v>
      </c>
      <c r="F433" s="111" t="str">
        <f t="shared" si="38"/>
        <v>FAIRDxMaize</v>
      </c>
      <c r="G433" s="112">
        <f>+Monitoring!K433</f>
        <v>45165.432847222197</v>
      </c>
      <c r="H433" s="112">
        <f>+Monitoring!L433</f>
        <v>45165.432962963001</v>
      </c>
      <c r="I433" s="113">
        <f>+Monitoring!M433</f>
        <v>1.1574080417631194E-4</v>
      </c>
      <c r="J433" s="114" t="str">
        <f>+Monitoring!T433</f>
        <v>fly</v>
      </c>
      <c r="K433" s="109" t="str">
        <f>+Monitoring!Y433</f>
        <v>Insecta</v>
      </c>
      <c r="L433" s="109" t="str">
        <f>+Monitoring!Z433</f>
        <v>Diptera</v>
      </c>
      <c r="M433" s="109" t="str">
        <f>+Monitoring!AA433</f>
        <v>Brachycera</v>
      </c>
      <c r="N433" s="109" t="str">
        <f>+Monitoring!AB433</f>
        <v>Muscomorpha</v>
      </c>
      <c r="O433" s="109" t="str">
        <f>+Monitoring!AC433</f>
        <v>Muscoidea</v>
      </c>
      <c r="P433" s="109" t="str">
        <f>+Monitoring!AD433</f>
        <v>Fanniidae</v>
      </c>
      <c r="Q433" s="109">
        <f>+Monitoring!AE433</f>
        <v>0</v>
      </c>
      <c r="R433" s="109" t="str">
        <f>+Monitoring!AF433</f>
        <v>Fannia</v>
      </c>
      <c r="S433" s="109" t="str">
        <f>+Monitoring!AG433</f>
        <v>#N/C</v>
      </c>
    </row>
    <row r="434" spans="1:19" x14ac:dyDescent="0.25">
      <c r="A434" s="109">
        <f t="shared" si="34"/>
        <v>433</v>
      </c>
      <c r="B434" s="109" t="str">
        <f t="shared" si="35"/>
        <v>FAIRD</v>
      </c>
      <c r="C434" s="109" t="str">
        <f>SUBSTITUTE(+Monitoring!C434,"-","")</f>
        <v>FAIRD2</v>
      </c>
      <c r="D434" s="109" t="str">
        <f t="shared" si="36"/>
        <v>Site2</v>
      </c>
      <c r="E434" s="110" t="str">
        <f t="shared" si="37"/>
        <v>Maize</v>
      </c>
      <c r="F434" s="111" t="str">
        <f t="shared" si="38"/>
        <v>FAIRDxMaize</v>
      </c>
      <c r="G434" s="112">
        <f>+Monitoring!K434</f>
        <v>45165.4359259259</v>
      </c>
      <c r="H434" s="112">
        <f>+Monitoring!L434</f>
        <v>45165.4361921296</v>
      </c>
      <c r="I434" s="113">
        <f>+Monitoring!M434</f>
        <v>2.6620370044838637E-4</v>
      </c>
      <c r="J434" s="114" t="str">
        <f>+Monitoring!T434</f>
        <v>fly</v>
      </c>
      <c r="K434" s="109" t="str">
        <f>+Monitoring!Y434</f>
        <v>Insecta</v>
      </c>
      <c r="L434" s="109" t="str">
        <f>+Monitoring!Z434</f>
        <v>Diptera</v>
      </c>
      <c r="M434" s="109" t="str">
        <f>+Monitoring!AA434</f>
        <v>Brachycera</v>
      </c>
      <c r="N434" s="109" t="str">
        <f>+Monitoring!AB434</f>
        <v>Muscomorpha</v>
      </c>
      <c r="O434" s="109" t="str">
        <f>+Monitoring!AC434</f>
        <v>Muscoidea</v>
      </c>
      <c r="P434" s="109" t="str">
        <f>+Monitoring!AD434</f>
        <v>Fanniidae</v>
      </c>
      <c r="Q434" s="109">
        <f>+Monitoring!AE434</f>
        <v>0</v>
      </c>
      <c r="R434" s="109" t="str">
        <f>+Monitoring!AF434</f>
        <v>Fannia</v>
      </c>
      <c r="S434" s="109" t="str">
        <f>+Monitoring!AG434</f>
        <v>#N/C</v>
      </c>
    </row>
    <row r="435" spans="1:19" x14ac:dyDescent="0.25">
      <c r="A435" s="109">
        <f t="shared" si="34"/>
        <v>434</v>
      </c>
      <c r="B435" s="109" t="str">
        <f t="shared" si="35"/>
        <v>FAIRD</v>
      </c>
      <c r="C435" s="109" t="str">
        <f>SUBSTITUTE(+Monitoring!C435,"-","")</f>
        <v>FAIRD2</v>
      </c>
      <c r="D435" s="109" t="str">
        <f t="shared" si="36"/>
        <v>Site2</v>
      </c>
      <c r="E435" s="110" t="str">
        <f t="shared" si="37"/>
        <v>Maize</v>
      </c>
      <c r="F435" s="111" t="str">
        <f t="shared" si="38"/>
        <v>FAIRDxMaize</v>
      </c>
      <c r="G435" s="112">
        <f>+Monitoring!K435</f>
        <v>45165.4359259259</v>
      </c>
      <c r="H435" s="112">
        <f>+Monitoring!L435</f>
        <v>45165.436226851903</v>
      </c>
      <c r="I435" s="113">
        <f>+Monitoring!M435</f>
        <v>3.0092600354691967E-4</v>
      </c>
      <c r="J435" s="114" t="str">
        <f>+Monitoring!T435</f>
        <v>fly</v>
      </c>
      <c r="K435" s="109" t="str">
        <f>+Monitoring!Y435</f>
        <v>Insecta</v>
      </c>
      <c r="L435" s="109" t="str">
        <f>+Monitoring!Z435</f>
        <v>Diptera</v>
      </c>
      <c r="M435" s="109" t="str">
        <f>+Monitoring!AA435</f>
        <v>Brachycera</v>
      </c>
      <c r="N435" s="109" t="str">
        <f>+Monitoring!AB435</f>
        <v>#N/C</v>
      </c>
      <c r="O435" s="109" t="str">
        <f>+Monitoring!AC435</f>
        <v>#N/C</v>
      </c>
      <c r="P435" s="109" t="str">
        <f>+Monitoring!AD435</f>
        <v>#N/C</v>
      </c>
      <c r="Q435" s="109" t="str">
        <f>+Monitoring!AE435</f>
        <v>#N/C</v>
      </c>
      <c r="R435" s="109" t="str">
        <f>+Monitoring!AF435</f>
        <v>#N/C</v>
      </c>
      <c r="S435" s="109" t="str">
        <f>+Monitoring!AG435</f>
        <v>#N/C</v>
      </c>
    </row>
    <row r="436" spans="1:19" x14ac:dyDescent="0.25">
      <c r="A436" s="109">
        <f t="shared" si="34"/>
        <v>435</v>
      </c>
      <c r="B436" s="109" t="str">
        <f t="shared" si="35"/>
        <v>FAIRD</v>
      </c>
      <c r="C436" s="109" t="str">
        <f>SUBSTITUTE(+Monitoring!C436,"-","")</f>
        <v>FAIRD2</v>
      </c>
      <c r="D436" s="109" t="str">
        <f t="shared" si="36"/>
        <v>Site2</v>
      </c>
      <c r="E436" s="110" t="str">
        <f t="shared" si="37"/>
        <v>Maize</v>
      </c>
      <c r="F436" s="111" t="str">
        <f t="shared" si="38"/>
        <v>FAIRDxMaize</v>
      </c>
      <c r="G436" s="112">
        <f>+Monitoring!K436</f>
        <v>45165.4367361111</v>
      </c>
      <c r="H436" s="112">
        <f>+Monitoring!L436</f>
        <v>45165.437071759297</v>
      </c>
      <c r="I436" s="113">
        <f>+Monitoring!M436</f>
        <v>3.3564819750608876E-4</v>
      </c>
      <c r="J436" s="114" t="str">
        <f>+Monitoring!T436</f>
        <v>?</v>
      </c>
      <c r="K436" s="109" t="str">
        <f>+Monitoring!Y436</f>
        <v>Insecta</v>
      </c>
      <c r="L436" s="109" t="str">
        <f>+Monitoring!Z436</f>
        <v>#N/C</v>
      </c>
      <c r="M436" s="109" t="str">
        <f>+Monitoring!AA436</f>
        <v>#N/C</v>
      </c>
      <c r="N436" s="109" t="str">
        <f>+Monitoring!AB436</f>
        <v>#N/C</v>
      </c>
      <c r="O436" s="109" t="str">
        <f>+Monitoring!AC436</f>
        <v>#N/C</v>
      </c>
      <c r="P436" s="109" t="str">
        <f>+Monitoring!AD436</f>
        <v>#N/C</v>
      </c>
      <c r="Q436" s="109" t="str">
        <f>+Monitoring!AE436</f>
        <v>#N/C</v>
      </c>
      <c r="R436" s="109" t="str">
        <f>+Monitoring!AF436</f>
        <v>#N/C</v>
      </c>
      <c r="S436" s="109" t="str">
        <f>+Monitoring!AG436</f>
        <v>#N/C</v>
      </c>
    </row>
    <row r="437" spans="1:19" x14ac:dyDescent="0.25">
      <c r="A437" s="109">
        <f t="shared" si="34"/>
        <v>436</v>
      </c>
      <c r="B437" s="109" t="str">
        <f t="shared" si="35"/>
        <v>FAIRD</v>
      </c>
      <c r="C437" s="109" t="str">
        <f>SUBSTITUTE(+Monitoring!C437,"-","")</f>
        <v>FAIRD2</v>
      </c>
      <c r="D437" s="109" t="str">
        <f t="shared" si="36"/>
        <v>Site2</v>
      </c>
      <c r="E437" s="110" t="str">
        <f t="shared" si="37"/>
        <v>Maize</v>
      </c>
      <c r="F437" s="111" t="str">
        <f t="shared" si="38"/>
        <v>FAIRDxMaize</v>
      </c>
      <c r="G437" s="112">
        <f>+Monitoring!K437</f>
        <v>45165.4367361111</v>
      </c>
      <c r="H437" s="112">
        <f>+Monitoring!L437</f>
        <v>45165.436886574098</v>
      </c>
      <c r="I437" s="113">
        <f>+Monitoring!M437</f>
        <v>1.5046299813548103E-4</v>
      </c>
      <c r="J437" s="114" t="str">
        <f>+Monitoring!T437</f>
        <v>fly</v>
      </c>
      <c r="K437" s="109" t="str">
        <f>+Monitoring!Y437</f>
        <v>Insecta</v>
      </c>
      <c r="L437" s="109" t="str">
        <f>+Monitoring!Z437</f>
        <v>Diptera</v>
      </c>
      <c r="M437" s="109" t="str">
        <f>+Monitoring!AA437</f>
        <v>Brachycera</v>
      </c>
      <c r="N437" s="109" t="str">
        <f>+Monitoring!AB437</f>
        <v>#N/C</v>
      </c>
      <c r="O437" s="109" t="str">
        <f>+Monitoring!AC437</f>
        <v>#N/C</v>
      </c>
      <c r="P437" s="109" t="str">
        <f>+Monitoring!AD437</f>
        <v>#N/C</v>
      </c>
      <c r="Q437" s="109" t="str">
        <f>+Monitoring!AE437</f>
        <v>#N/C</v>
      </c>
      <c r="R437" s="109" t="str">
        <f>+Monitoring!AF437</f>
        <v>#N/C</v>
      </c>
      <c r="S437" s="109" t="str">
        <f>+Monitoring!AG437</f>
        <v>#N/C</v>
      </c>
    </row>
    <row r="438" spans="1:19" x14ac:dyDescent="0.25">
      <c r="A438" s="109">
        <f t="shared" si="34"/>
        <v>437</v>
      </c>
      <c r="B438" s="109" t="str">
        <f t="shared" si="35"/>
        <v>FAIRD</v>
      </c>
      <c r="C438" s="109" t="str">
        <f>SUBSTITUTE(+Monitoring!C438,"-","")</f>
        <v>FAIRD2</v>
      </c>
      <c r="D438" s="109" t="str">
        <f t="shared" si="36"/>
        <v>Site2</v>
      </c>
      <c r="E438" s="110" t="str">
        <f t="shared" si="37"/>
        <v>Maize</v>
      </c>
      <c r="F438" s="111" t="str">
        <f t="shared" si="38"/>
        <v>FAIRDxMaize</v>
      </c>
      <c r="G438" s="112">
        <f>+Monitoring!K438</f>
        <v>45165.4367361111</v>
      </c>
      <c r="H438" s="112">
        <f>+Monitoring!L438</f>
        <v>45165.437314814801</v>
      </c>
      <c r="I438" s="113">
        <f>+Monitoring!M438</f>
        <v>5.7870370073942468E-4</v>
      </c>
      <c r="J438" s="114" t="str">
        <f>+Monitoring!T438</f>
        <v>fly</v>
      </c>
      <c r="K438" s="109" t="str">
        <f>+Monitoring!Y438</f>
        <v>Insecta</v>
      </c>
      <c r="L438" s="109" t="str">
        <f>+Monitoring!Z438</f>
        <v>Diptera</v>
      </c>
      <c r="M438" s="109" t="str">
        <f>+Monitoring!AA438</f>
        <v>Brachycera</v>
      </c>
      <c r="N438" s="109" t="str">
        <f>+Monitoring!AB438</f>
        <v>#N/C</v>
      </c>
      <c r="O438" s="109" t="str">
        <f>+Monitoring!AC438</f>
        <v>#N/C</v>
      </c>
      <c r="P438" s="109" t="str">
        <f>+Monitoring!AD438</f>
        <v>#N/C</v>
      </c>
      <c r="Q438" s="109" t="str">
        <f>+Monitoring!AE438</f>
        <v>#N/C</v>
      </c>
      <c r="R438" s="109" t="str">
        <f>+Monitoring!AF438</f>
        <v>#N/C</v>
      </c>
      <c r="S438" s="109" t="str">
        <f>+Monitoring!AG438</f>
        <v>#N/C</v>
      </c>
    </row>
    <row r="439" spans="1:19" x14ac:dyDescent="0.25">
      <c r="A439" s="109">
        <f t="shared" si="34"/>
        <v>438</v>
      </c>
      <c r="B439" s="109" t="str">
        <f t="shared" si="35"/>
        <v>FAIRD</v>
      </c>
      <c r="C439" s="109" t="str">
        <f>SUBSTITUTE(+Monitoring!C439,"-","")</f>
        <v>FAIRD2</v>
      </c>
      <c r="D439" s="109" t="str">
        <f t="shared" si="36"/>
        <v>Site2</v>
      </c>
      <c r="E439" s="110" t="str">
        <f t="shared" si="37"/>
        <v>Maize</v>
      </c>
      <c r="F439" s="111" t="str">
        <f t="shared" si="38"/>
        <v>FAIRDxMaize</v>
      </c>
      <c r="G439" s="112">
        <f>+Monitoring!K439</f>
        <v>45165.4367361111</v>
      </c>
      <c r="H439" s="112">
        <f>+Monitoring!L439</f>
        <v>45165.437314814801</v>
      </c>
      <c r="I439" s="113">
        <f>+Monitoring!M439</f>
        <v>5.7870370073942468E-4</v>
      </c>
      <c r="J439" s="114" t="str">
        <f>+Monitoring!T439</f>
        <v>fly</v>
      </c>
      <c r="K439" s="109" t="str">
        <f>+Monitoring!Y439</f>
        <v>Insecta</v>
      </c>
      <c r="L439" s="109" t="str">
        <f>+Monitoring!Z439</f>
        <v>Diptera</v>
      </c>
      <c r="M439" s="109" t="str">
        <f>+Monitoring!AA439</f>
        <v>#N/C</v>
      </c>
      <c r="N439" s="109" t="str">
        <f>+Monitoring!AB439</f>
        <v>#N/C</v>
      </c>
      <c r="O439" s="109" t="str">
        <f>+Monitoring!AC439</f>
        <v>#N/C</v>
      </c>
      <c r="P439" s="109" t="str">
        <f>+Monitoring!AD439</f>
        <v>#N/C</v>
      </c>
      <c r="Q439" s="109" t="str">
        <f>+Monitoring!AE439</f>
        <v>#N/C</v>
      </c>
      <c r="R439" s="109" t="str">
        <f>+Monitoring!AF439</f>
        <v>#N/C</v>
      </c>
      <c r="S439" s="109" t="str">
        <f>+Monitoring!AG439</f>
        <v>#N/C</v>
      </c>
    </row>
    <row r="440" spans="1:19" x14ac:dyDescent="0.25">
      <c r="A440" s="109">
        <f t="shared" si="34"/>
        <v>439</v>
      </c>
      <c r="B440" s="109" t="str">
        <f t="shared" si="35"/>
        <v>FAIRD</v>
      </c>
      <c r="C440" s="109" t="str">
        <f>SUBSTITUTE(+Monitoring!C440,"-","")</f>
        <v>FAIRD2</v>
      </c>
      <c r="D440" s="109" t="str">
        <f t="shared" si="36"/>
        <v>Site2</v>
      </c>
      <c r="E440" s="110" t="str">
        <f t="shared" si="37"/>
        <v>Maize</v>
      </c>
      <c r="F440" s="111" t="str">
        <f t="shared" si="38"/>
        <v>FAIRDxMaize</v>
      </c>
      <c r="G440" s="112">
        <f>+Monitoring!K440</f>
        <v>45165.439861111103</v>
      </c>
      <c r="H440" s="112">
        <f>+Monitoring!L440</f>
        <v>45165.439976851798</v>
      </c>
      <c r="I440" s="113">
        <f>+Monitoring!M440</f>
        <v>1.1574069503694773E-4</v>
      </c>
      <c r="J440" s="114" t="str">
        <f>+Monitoring!T440</f>
        <v>?</v>
      </c>
      <c r="K440" s="109" t="str">
        <f>+Monitoring!Y440</f>
        <v>Insecta</v>
      </c>
      <c r="L440" s="109" t="str">
        <f>+Monitoring!Z440</f>
        <v>Diptera</v>
      </c>
      <c r="M440" s="109" t="str">
        <f>+Monitoring!AA440</f>
        <v>Brachycera</v>
      </c>
      <c r="N440" s="109" t="str">
        <f>+Monitoring!AB440</f>
        <v>#N/C</v>
      </c>
      <c r="O440" s="109" t="str">
        <f>+Monitoring!AC440</f>
        <v>#N/C</v>
      </c>
      <c r="P440" s="109" t="str">
        <f>+Monitoring!AD440</f>
        <v>#N/C</v>
      </c>
      <c r="Q440" s="109" t="str">
        <f>+Monitoring!AE440</f>
        <v>#N/C</v>
      </c>
      <c r="R440" s="109" t="str">
        <f>+Monitoring!AF440</f>
        <v>#N/C</v>
      </c>
      <c r="S440" s="109" t="str">
        <f>+Monitoring!AG440</f>
        <v>#N/C</v>
      </c>
    </row>
    <row r="441" spans="1:19" x14ac:dyDescent="0.25">
      <c r="A441" s="109">
        <f t="shared" si="34"/>
        <v>440</v>
      </c>
      <c r="B441" s="109" t="str">
        <f t="shared" si="35"/>
        <v>FAIRD</v>
      </c>
      <c r="C441" s="109" t="str">
        <f>SUBSTITUTE(+Monitoring!C441,"-","")</f>
        <v>FAIRD2</v>
      </c>
      <c r="D441" s="109" t="str">
        <f t="shared" si="36"/>
        <v>Site2</v>
      </c>
      <c r="E441" s="110" t="str">
        <f t="shared" si="37"/>
        <v>Maize</v>
      </c>
      <c r="F441" s="111" t="str">
        <f t="shared" si="38"/>
        <v>FAIRDxMaize</v>
      </c>
      <c r="G441" s="112">
        <f>+Monitoring!K441</f>
        <v>45165.439907407403</v>
      </c>
      <c r="H441" s="112">
        <f>+Monitoring!L441</f>
        <v>45165.440567129597</v>
      </c>
      <c r="I441" s="113">
        <f>+Monitoring!M441</f>
        <v>6.597221945412457E-4</v>
      </c>
      <c r="J441" s="114" t="str">
        <f>+Monitoring!T441</f>
        <v>fly</v>
      </c>
      <c r="K441" s="109" t="str">
        <f>+Monitoring!Y441</f>
        <v>Insecta</v>
      </c>
      <c r="L441" s="109" t="str">
        <f>+Monitoring!Z441</f>
        <v>Diptera</v>
      </c>
      <c r="M441" s="109" t="str">
        <f>+Monitoring!AA441</f>
        <v>Brachycera</v>
      </c>
      <c r="N441" s="109" t="str">
        <f>+Monitoring!AB441</f>
        <v>Muscomorpha</v>
      </c>
      <c r="O441" s="109" t="str">
        <f>+Monitoring!AC441</f>
        <v>Muscoidea</v>
      </c>
      <c r="P441" s="109" t="str">
        <f>+Monitoring!AD441</f>
        <v>#N/C</v>
      </c>
      <c r="Q441" s="109" t="str">
        <f>+Monitoring!AE441</f>
        <v>#N/C</v>
      </c>
      <c r="R441" s="109" t="str">
        <f>+Monitoring!AF441</f>
        <v>#N/C</v>
      </c>
      <c r="S441" s="109" t="str">
        <f>+Monitoring!AG441</f>
        <v>#N/C</v>
      </c>
    </row>
    <row r="442" spans="1:19" x14ac:dyDescent="0.25">
      <c r="A442" s="109">
        <f t="shared" si="34"/>
        <v>441</v>
      </c>
      <c r="B442" s="109" t="str">
        <f t="shared" si="35"/>
        <v>FAIRD</v>
      </c>
      <c r="C442" s="109" t="str">
        <f>SUBSTITUTE(+Monitoring!C442,"-","")</f>
        <v>FAIRD2</v>
      </c>
      <c r="D442" s="109" t="str">
        <f t="shared" si="36"/>
        <v>Site2</v>
      </c>
      <c r="E442" s="110" t="str">
        <f t="shared" si="37"/>
        <v>Maize</v>
      </c>
      <c r="F442" s="111" t="str">
        <f t="shared" si="38"/>
        <v>FAIRDxMaize</v>
      </c>
      <c r="G442" s="112">
        <f>+Monitoring!K442</f>
        <v>45165.439768518503</v>
      </c>
      <c r="H442" s="112">
        <f>+Monitoring!L442</f>
        <v>45165.440567129597</v>
      </c>
      <c r="I442" s="113">
        <f>+Monitoring!M442</f>
        <v>7.986110940692015E-4</v>
      </c>
      <c r="J442" s="114" t="str">
        <f>+Monitoring!T442</f>
        <v>fly</v>
      </c>
      <c r="K442" s="109" t="str">
        <f>+Monitoring!Y442</f>
        <v>Insecta</v>
      </c>
      <c r="L442" s="109" t="str">
        <f>+Monitoring!Z442</f>
        <v>Diptera</v>
      </c>
      <c r="M442" s="109" t="str">
        <f>+Monitoring!AA442</f>
        <v>Brachycera</v>
      </c>
      <c r="N442" s="109" t="str">
        <f>+Monitoring!AB442</f>
        <v>#N/C</v>
      </c>
      <c r="O442" s="109" t="str">
        <f>+Monitoring!AC442</f>
        <v>#N/C</v>
      </c>
      <c r="P442" s="109" t="str">
        <f>+Monitoring!AD442</f>
        <v>#N/C</v>
      </c>
      <c r="Q442" s="109" t="str">
        <f>+Monitoring!AE442</f>
        <v>#N/C</v>
      </c>
      <c r="R442" s="109" t="str">
        <f>+Monitoring!AF442</f>
        <v>#N/C</v>
      </c>
      <c r="S442" s="109" t="str">
        <f>+Monitoring!AG442</f>
        <v>#N/C</v>
      </c>
    </row>
    <row r="443" spans="1:19" x14ac:dyDescent="0.25">
      <c r="A443" s="109">
        <f t="shared" si="34"/>
        <v>442</v>
      </c>
      <c r="B443" s="109" t="str">
        <f t="shared" si="35"/>
        <v>FAIRD</v>
      </c>
      <c r="C443" s="109" t="str">
        <f>SUBSTITUTE(+Monitoring!C443,"-","")</f>
        <v>FAIRD2</v>
      </c>
      <c r="D443" s="109" t="str">
        <f t="shared" si="36"/>
        <v>Site2</v>
      </c>
      <c r="E443" s="110" t="str">
        <f t="shared" si="37"/>
        <v>Maize</v>
      </c>
      <c r="F443" s="111" t="str">
        <f t="shared" si="38"/>
        <v>FAIRDxMaize</v>
      </c>
      <c r="G443" s="112">
        <f>+Monitoring!K443</f>
        <v>45165.4460763889</v>
      </c>
      <c r="H443" s="112">
        <f>+Monitoring!L443</f>
        <v>45165.4469328704</v>
      </c>
      <c r="I443" s="113">
        <f>+Monitoring!M443</f>
        <v>8.5648149979533628E-4</v>
      </c>
      <c r="J443" s="114" t="str">
        <f>+Monitoring!T443</f>
        <v>fly</v>
      </c>
      <c r="K443" s="109" t="str">
        <f>+Monitoring!Y443</f>
        <v>Insecta</v>
      </c>
      <c r="L443" s="109" t="str">
        <f>+Monitoring!Z443</f>
        <v>Diptera</v>
      </c>
      <c r="M443" s="109" t="str">
        <f>+Monitoring!AA443</f>
        <v>Brachycera</v>
      </c>
      <c r="N443" s="109" t="str">
        <f>+Monitoring!AB443</f>
        <v>Muscomorpha</v>
      </c>
      <c r="O443" s="109" t="str">
        <f>+Monitoring!AC443</f>
        <v>Muscoidea</v>
      </c>
      <c r="P443" s="109" t="str">
        <f>+Monitoring!AD443</f>
        <v>Fanniidae</v>
      </c>
      <c r="Q443" s="109">
        <f>+Monitoring!AE443</f>
        <v>0</v>
      </c>
      <c r="R443" s="109" t="str">
        <f>+Monitoring!AF443</f>
        <v>Fannia</v>
      </c>
      <c r="S443" s="109" t="str">
        <f>+Monitoring!AG443</f>
        <v>#N/C</v>
      </c>
    </row>
    <row r="444" spans="1:19" x14ac:dyDescent="0.25">
      <c r="A444" s="109">
        <f t="shared" si="34"/>
        <v>443</v>
      </c>
      <c r="B444" s="109" t="str">
        <f t="shared" si="35"/>
        <v>FAIRD</v>
      </c>
      <c r="C444" s="109" t="str">
        <f>SUBSTITUTE(+Monitoring!C444,"-","")</f>
        <v>FAIRD2</v>
      </c>
      <c r="D444" s="109" t="str">
        <f t="shared" si="36"/>
        <v>Site2</v>
      </c>
      <c r="E444" s="110" t="str">
        <f t="shared" si="37"/>
        <v>Maize</v>
      </c>
      <c r="F444" s="111" t="str">
        <f t="shared" si="38"/>
        <v>FAIRDxMaize</v>
      </c>
      <c r="G444" s="112">
        <f>+Monitoring!K444</f>
        <v>45165.450150463003</v>
      </c>
      <c r="H444" s="112">
        <f>+Monitoring!L444</f>
        <v>45165.450243055602</v>
      </c>
      <c r="I444" s="113">
        <f>+Monitoring!M444</f>
        <v>9.2592599685303867E-5</v>
      </c>
      <c r="J444" s="114" t="str">
        <f>+Monitoring!T444</f>
        <v>fly</v>
      </c>
      <c r="K444" s="109" t="str">
        <f>+Monitoring!Y444</f>
        <v>Insecta</v>
      </c>
      <c r="L444" s="109" t="str">
        <f>+Monitoring!Z444</f>
        <v>Diptera</v>
      </c>
      <c r="M444" s="109" t="str">
        <f>+Monitoring!AA444</f>
        <v>Brachycera</v>
      </c>
      <c r="N444" s="109" t="str">
        <f>+Monitoring!AB444</f>
        <v>Muscomorpha</v>
      </c>
      <c r="O444" s="109" t="str">
        <f>+Monitoring!AC444</f>
        <v>Muscoidea</v>
      </c>
      <c r="P444" s="109" t="str">
        <f>+Monitoring!AD444</f>
        <v>Fanniidae</v>
      </c>
      <c r="Q444" s="109">
        <f>+Monitoring!AE444</f>
        <v>0</v>
      </c>
      <c r="R444" s="109" t="str">
        <f>+Monitoring!AF444</f>
        <v>Fannia</v>
      </c>
      <c r="S444" s="109" t="str">
        <f>+Monitoring!AG444</f>
        <v>#N/C</v>
      </c>
    </row>
    <row r="445" spans="1:19" x14ac:dyDescent="0.25">
      <c r="A445" s="109">
        <f t="shared" si="34"/>
        <v>444</v>
      </c>
      <c r="B445" s="109" t="str">
        <f t="shared" si="35"/>
        <v>FAIRD</v>
      </c>
      <c r="C445" s="109" t="str">
        <f>SUBSTITUTE(+Monitoring!C445,"-","")</f>
        <v>FAIRD2</v>
      </c>
      <c r="D445" s="109" t="str">
        <f t="shared" si="36"/>
        <v>Site2</v>
      </c>
      <c r="E445" s="110" t="str">
        <f t="shared" si="37"/>
        <v>Maize</v>
      </c>
      <c r="F445" s="111" t="str">
        <f t="shared" si="38"/>
        <v>FAIRDxMaize</v>
      </c>
      <c r="G445" s="112">
        <f>+Monitoring!K445</f>
        <v>45165.4911111111</v>
      </c>
      <c r="H445" s="112">
        <f>+Monitoring!L445</f>
        <v>45165.491180555597</v>
      </c>
      <c r="I445" s="113">
        <f>+Monitoring!M445</f>
        <v>6.9444497057702392E-5</v>
      </c>
      <c r="J445" s="114" t="str">
        <f>+Monitoring!T445</f>
        <v>fly</v>
      </c>
      <c r="K445" s="109" t="str">
        <f>+Monitoring!Y445</f>
        <v>Insecta</v>
      </c>
      <c r="L445" s="109" t="str">
        <f>+Monitoring!Z445</f>
        <v>Diptera</v>
      </c>
      <c r="M445" s="109" t="str">
        <f>+Monitoring!AA445</f>
        <v>Brachycera</v>
      </c>
      <c r="N445" s="109" t="str">
        <f>+Monitoring!AB445</f>
        <v>Muscomorpha</v>
      </c>
      <c r="O445" s="109" t="str">
        <f>+Monitoring!AC445</f>
        <v>Muscoidea</v>
      </c>
      <c r="P445" s="109" t="str">
        <f>+Monitoring!AD445</f>
        <v>Fanniidae</v>
      </c>
      <c r="Q445" s="109">
        <f>+Monitoring!AE445</f>
        <v>0</v>
      </c>
      <c r="R445" s="109" t="str">
        <f>+Monitoring!AF445</f>
        <v>Fannia</v>
      </c>
      <c r="S445" s="109" t="str">
        <f>+Monitoring!AG445</f>
        <v>#N/C</v>
      </c>
    </row>
    <row r="446" spans="1:19" x14ac:dyDescent="0.25">
      <c r="A446" s="109">
        <f t="shared" si="34"/>
        <v>445</v>
      </c>
      <c r="B446" s="109" t="str">
        <f t="shared" si="35"/>
        <v>FAIRD</v>
      </c>
      <c r="C446" s="109" t="str">
        <f>SUBSTITUTE(+Monitoring!C446,"-","")</f>
        <v>FAIRD2</v>
      </c>
      <c r="D446" s="109" t="str">
        <f t="shared" si="36"/>
        <v>Site2</v>
      </c>
      <c r="E446" s="110" t="str">
        <f t="shared" si="37"/>
        <v>Maize</v>
      </c>
      <c r="F446" s="111" t="str">
        <f t="shared" si="38"/>
        <v>FAIRDxMaize</v>
      </c>
      <c r="G446" s="112">
        <f>+Monitoring!K446</f>
        <v>45165.493969907402</v>
      </c>
      <c r="H446" s="112">
        <f>+Monitoring!L446</f>
        <v>45165.4945717593</v>
      </c>
      <c r="I446" s="113">
        <f>+Monitoring!M446</f>
        <v>6.0185189795447513E-4</v>
      </c>
      <c r="J446" s="114" t="str">
        <f>+Monitoring!T446</f>
        <v>fly</v>
      </c>
      <c r="K446" s="109" t="str">
        <f>+Monitoring!Y446</f>
        <v>Insecta</v>
      </c>
      <c r="L446" s="109" t="str">
        <f>+Monitoring!Z446</f>
        <v>Diptera</v>
      </c>
      <c r="M446" s="109" t="str">
        <f>+Monitoring!AA446</f>
        <v>Brachycera</v>
      </c>
      <c r="N446" s="109" t="str">
        <f>+Monitoring!AB446</f>
        <v>Muscomorpha</v>
      </c>
      <c r="O446" s="109" t="str">
        <f>+Monitoring!AC446</f>
        <v>Muscoidea</v>
      </c>
      <c r="P446" s="109" t="str">
        <f>+Monitoring!AD446</f>
        <v>Fanniidae</v>
      </c>
      <c r="Q446" s="109">
        <f>+Monitoring!AE446</f>
        <v>0</v>
      </c>
      <c r="R446" s="109" t="str">
        <f>+Monitoring!AF446</f>
        <v>Fannia</v>
      </c>
      <c r="S446" s="109" t="str">
        <f>+Monitoring!AG446</f>
        <v>#N/C</v>
      </c>
    </row>
    <row r="447" spans="1:19" x14ac:dyDescent="0.25">
      <c r="A447" s="109">
        <f t="shared" si="34"/>
        <v>446</v>
      </c>
      <c r="B447" s="109" t="str">
        <f t="shared" si="35"/>
        <v>FAIRD</v>
      </c>
      <c r="C447" s="109" t="str">
        <f>SUBSTITUTE(+Monitoring!C447,"-","")</f>
        <v>FAIRD2</v>
      </c>
      <c r="D447" s="109" t="str">
        <f t="shared" si="36"/>
        <v>Site2</v>
      </c>
      <c r="E447" s="110" t="str">
        <f t="shared" si="37"/>
        <v>Maize</v>
      </c>
      <c r="F447" s="111" t="str">
        <f t="shared" si="38"/>
        <v>FAIRDxMaize</v>
      </c>
      <c r="G447" s="112">
        <f>+Monitoring!K447</f>
        <v>45165.496157407397</v>
      </c>
      <c r="H447" s="112">
        <f>+Monitoring!L447</f>
        <v>45165.496793981503</v>
      </c>
      <c r="I447" s="113">
        <f>+Monitoring!M447</f>
        <v>6.3657410646555945E-4</v>
      </c>
      <c r="J447" s="114" t="str">
        <f>+Monitoring!T447</f>
        <v>fly</v>
      </c>
      <c r="K447" s="109" t="str">
        <f>+Monitoring!Y447</f>
        <v>Insecta</v>
      </c>
      <c r="L447" s="109" t="str">
        <f>+Monitoring!Z447</f>
        <v>Diptera</v>
      </c>
      <c r="M447" s="109" t="str">
        <f>+Monitoring!AA447</f>
        <v>Brachycera</v>
      </c>
      <c r="N447" s="109" t="str">
        <f>+Monitoring!AB447</f>
        <v>Muscomorpha</v>
      </c>
      <c r="O447" s="109" t="str">
        <f>+Monitoring!AC447</f>
        <v>Muscoidea</v>
      </c>
      <c r="P447" s="109" t="str">
        <f>+Monitoring!AD447</f>
        <v>#N/C</v>
      </c>
      <c r="Q447" s="109" t="str">
        <f>+Monitoring!AE447</f>
        <v>#N/C</v>
      </c>
      <c r="R447" s="109" t="str">
        <f>+Monitoring!AF447</f>
        <v>#N/C</v>
      </c>
      <c r="S447" s="109" t="str">
        <f>+Monitoring!AG447</f>
        <v>#N/C</v>
      </c>
    </row>
    <row r="448" spans="1:19" x14ac:dyDescent="0.25">
      <c r="A448" s="109">
        <f t="shared" si="34"/>
        <v>447</v>
      </c>
      <c r="B448" s="109" t="str">
        <f t="shared" si="35"/>
        <v>FAIRD</v>
      </c>
      <c r="C448" s="109" t="str">
        <f>SUBSTITUTE(+Monitoring!C448,"-","")</f>
        <v>FAIRD2</v>
      </c>
      <c r="D448" s="109" t="str">
        <f t="shared" si="36"/>
        <v>Site2</v>
      </c>
      <c r="E448" s="110" t="str">
        <f t="shared" si="37"/>
        <v>Maize</v>
      </c>
      <c r="F448" s="111" t="str">
        <f t="shared" si="38"/>
        <v>FAIRDxMaize</v>
      </c>
      <c r="G448" s="112">
        <f>+Monitoring!K448</f>
        <v>45165.504479166702</v>
      </c>
      <c r="H448" s="112">
        <f>+Monitoring!L448</f>
        <v>45165.504687499997</v>
      </c>
      <c r="I448" s="113">
        <f>+Monitoring!M448</f>
        <v>2.0833329472225159E-4</v>
      </c>
      <c r="J448" s="114" t="str">
        <f>+Monitoring!T448</f>
        <v>fly</v>
      </c>
      <c r="K448" s="109" t="str">
        <f>+Monitoring!Y448</f>
        <v>Insecta</v>
      </c>
      <c r="L448" s="109" t="str">
        <f>+Monitoring!Z448</f>
        <v>Diptera</v>
      </c>
      <c r="M448" s="109" t="str">
        <f>+Monitoring!AA448</f>
        <v>Brachycera</v>
      </c>
      <c r="N448" s="109" t="str">
        <f>+Monitoring!AB448</f>
        <v>Muscomorpha</v>
      </c>
      <c r="O448" s="109" t="str">
        <f>+Monitoring!AC448</f>
        <v>Muscoidea</v>
      </c>
      <c r="P448" s="109" t="str">
        <f>+Monitoring!AD448</f>
        <v>Fanniidae</v>
      </c>
      <c r="Q448" s="109">
        <f>+Monitoring!AE448</f>
        <v>0</v>
      </c>
      <c r="R448" s="109" t="str">
        <f>+Monitoring!AF448</f>
        <v>Fannia</v>
      </c>
      <c r="S448" s="109" t="str">
        <f>+Monitoring!AG448</f>
        <v>#N/C</v>
      </c>
    </row>
    <row r="449" spans="1:19" x14ac:dyDescent="0.25">
      <c r="A449" s="109">
        <f t="shared" si="34"/>
        <v>448</v>
      </c>
      <c r="B449" s="109" t="str">
        <f t="shared" si="35"/>
        <v>FAIRD</v>
      </c>
      <c r="C449" s="109" t="str">
        <f>SUBSTITUTE(+Monitoring!C449,"-","")</f>
        <v>FAIRD2</v>
      </c>
      <c r="D449" s="109" t="str">
        <f t="shared" si="36"/>
        <v>Site2</v>
      </c>
      <c r="E449" s="110" t="str">
        <f t="shared" si="37"/>
        <v>Maize</v>
      </c>
      <c r="F449" s="111" t="str">
        <f t="shared" si="38"/>
        <v>FAIRDxMaize</v>
      </c>
      <c r="G449" s="112">
        <f>+Monitoring!K449</f>
        <v>45165.507835648103</v>
      </c>
      <c r="H449" s="112">
        <f>+Monitoring!L449</f>
        <v>45165.508692129602</v>
      </c>
      <c r="I449" s="113">
        <f>+Monitoring!M449</f>
        <v>8.5648149979533628E-4</v>
      </c>
      <c r="J449" s="114" t="str">
        <f>+Monitoring!T449</f>
        <v>fly</v>
      </c>
      <c r="K449" s="109" t="str">
        <f>+Monitoring!Y449</f>
        <v>Insecta</v>
      </c>
      <c r="L449" s="109" t="str">
        <f>+Monitoring!Z449</f>
        <v>Diptera</v>
      </c>
      <c r="M449" s="109" t="str">
        <f>+Monitoring!AA449</f>
        <v>Brachycera</v>
      </c>
      <c r="N449" s="109" t="str">
        <f>+Monitoring!AB449</f>
        <v>#N/C</v>
      </c>
      <c r="O449" s="109" t="str">
        <f>+Monitoring!AC449</f>
        <v>#N/C</v>
      </c>
      <c r="P449" s="109" t="str">
        <f>+Monitoring!AD449</f>
        <v>#N/C</v>
      </c>
      <c r="Q449" s="109" t="str">
        <f>+Monitoring!AE449</f>
        <v>#N/C</v>
      </c>
      <c r="R449" s="109" t="str">
        <f>+Monitoring!AF449</f>
        <v>#N/C</v>
      </c>
      <c r="S449" s="109" t="str">
        <f>+Monitoring!AG449</f>
        <v>#N/C</v>
      </c>
    </row>
    <row r="450" spans="1:19" x14ac:dyDescent="0.25">
      <c r="A450" s="109">
        <f t="shared" si="34"/>
        <v>449</v>
      </c>
      <c r="B450" s="109" t="str">
        <f t="shared" si="35"/>
        <v>FAIRD</v>
      </c>
      <c r="C450" s="109" t="str">
        <f>SUBSTITUTE(+Monitoring!C450,"-","")</f>
        <v>FAIRD2</v>
      </c>
      <c r="D450" s="109" t="str">
        <f t="shared" si="36"/>
        <v>Site2</v>
      </c>
      <c r="E450" s="110" t="str">
        <f t="shared" si="37"/>
        <v>Maize</v>
      </c>
      <c r="F450" s="111" t="str">
        <f t="shared" si="38"/>
        <v>FAIRDxMaize</v>
      </c>
      <c r="G450" s="112">
        <f>+Monitoring!K450</f>
        <v>45165.509317129603</v>
      </c>
      <c r="H450" s="112">
        <f>+Monitoring!L450</f>
        <v>45165.5094791667</v>
      </c>
      <c r="I450" s="113">
        <f>+Monitoring!M450</f>
        <v>1.6203709674300626E-4</v>
      </c>
      <c r="J450" s="114" t="str">
        <f>+Monitoring!T450</f>
        <v>fly</v>
      </c>
      <c r="K450" s="109" t="str">
        <f>+Monitoring!Y450</f>
        <v>Insecta</v>
      </c>
      <c r="L450" s="109" t="str">
        <f>+Monitoring!Z450</f>
        <v>Diptera</v>
      </c>
      <c r="M450" s="109" t="str">
        <f>+Monitoring!AA450</f>
        <v>Brachycera</v>
      </c>
      <c r="N450" s="109" t="str">
        <f>+Monitoring!AB450</f>
        <v>#N/C</v>
      </c>
      <c r="O450" s="109" t="str">
        <f>+Monitoring!AC450</f>
        <v>#N/C</v>
      </c>
      <c r="P450" s="109" t="str">
        <f>+Monitoring!AD450</f>
        <v>#N/C</v>
      </c>
      <c r="Q450" s="109" t="str">
        <f>+Monitoring!AE450</f>
        <v>#N/C</v>
      </c>
      <c r="R450" s="109" t="str">
        <f>+Monitoring!AF450</f>
        <v>#N/C</v>
      </c>
      <c r="S450" s="109" t="str">
        <f>+Monitoring!AG450</f>
        <v>#N/C</v>
      </c>
    </row>
    <row r="451" spans="1:19" x14ac:dyDescent="0.25">
      <c r="A451" s="109">
        <f t="shared" si="34"/>
        <v>450</v>
      </c>
      <c r="B451" s="109" t="str">
        <f t="shared" si="35"/>
        <v>FAIRD</v>
      </c>
      <c r="C451" s="109" t="str">
        <f>SUBSTITUTE(+Monitoring!C451,"-","")</f>
        <v>FAIRD2</v>
      </c>
      <c r="D451" s="109" t="str">
        <f t="shared" si="36"/>
        <v>Site2</v>
      </c>
      <c r="E451" s="110" t="str">
        <f t="shared" si="37"/>
        <v>Maize</v>
      </c>
      <c r="F451" s="111" t="str">
        <f t="shared" si="38"/>
        <v>FAIRDxMaize</v>
      </c>
      <c r="G451" s="112">
        <f>+Monitoring!K451</f>
        <v>45165.516064814801</v>
      </c>
      <c r="H451" s="112">
        <f>+Monitoring!L451</f>
        <v>45165.516423611101</v>
      </c>
      <c r="I451" s="113">
        <f>+Monitoring!M451</f>
        <v>3.5879630013369024E-4</v>
      </c>
      <c r="J451" s="114" t="str">
        <f>+Monitoring!T451</f>
        <v>fly</v>
      </c>
      <c r="K451" s="109" t="str">
        <f>+Monitoring!Y451</f>
        <v>Insecta</v>
      </c>
      <c r="L451" s="109" t="str">
        <f>+Monitoring!Z451</f>
        <v>Diptera</v>
      </c>
      <c r="M451" s="109" t="str">
        <f>+Monitoring!AA451</f>
        <v>Brachycera</v>
      </c>
      <c r="N451" s="109" t="str">
        <f>+Monitoring!AB451</f>
        <v>Muscomorpha</v>
      </c>
      <c r="O451" s="109" t="str">
        <f>+Monitoring!AC451</f>
        <v>Muscoidea</v>
      </c>
      <c r="P451" s="109" t="str">
        <f>+Monitoring!AD451</f>
        <v>Fanniidae</v>
      </c>
      <c r="Q451" s="109">
        <f>+Monitoring!AE451</f>
        <v>0</v>
      </c>
      <c r="R451" s="109" t="str">
        <f>+Monitoring!AF451</f>
        <v>Fannia</v>
      </c>
      <c r="S451" s="109" t="str">
        <f>+Monitoring!AG451</f>
        <v>#N/C</v>
      </c>
    </row>
    <row r="452" spans="1:19" x14ac:dyDescent="0.25">
      <c r="A452" s="109">
        <f t="shared" ref="A452:A515" si="39">+A451+1</f>
        <v>451</v>
      </c>
      <c r="B452" s="109" t="str">
        <f t="shared" si="35"/>
        <v>FAIRD</v>
      </c>
      <c r="C452" s="109" t="str">
        <f>SUBSTITUTE(+Monitoring!C452,"-","")</f>
        <v>FAIRD2</v>
      </c>
      <c r="D452" s="109" t="str">
        <f t="shared" si="36"/>
        <v>Site2</v>
      </c>
      <c r="E452" s="110" t="str">
        <f t="shared" si="37"/>
        <v>Maize</v>
      </c>
      <c r="F452" s="111" t="str">
        <f t="shared" si="38"/>
        <v>FAIRDxMaize</v>
      </c>
      <c r="G452" s="112">
        <f>+Monitoring!K452</f>
        <v>45165.522256944401</v>
      </c>
      <c r="H452" s="112">
        <f>+Monitoring!L452</f>
        <v>45165.522326388898</v>
      </c>
      <c r="I452" s="113">
        <f>+Monitoring!M452</f>
        <v>6.9444497057702392E-5</v>
      </c>
      <c r="J452" s="114" t="str">
        <f>+Monitoring!T452</f>
        <v>?</v>
      </c>
      <c r="K452" s="109" t="str">
        <f>+Monitoring!Y452</f>
        <v>#N/C</v>
      </c>
      <c r="L452" s="109" t="str">
        <f>+Monitoring!Z452</f>
        <v>#N/C</v>
      </c>
      <c r="M452" s="109" t="str">
        <f>+Monitoring!AA452</f>
        <v>#N/C</v>
      </c>
      <c r="N452" s="109" t="str">
        <f>+Monitoring!AB452</f>
        <v>#N/C</v>
      </c>
      <c r="O452" s="109" t="str">
        <f>+Monitoring!AC452</f>
        <v>#N/C</v>
      </c>
      <c r="P452" s="109" t="str">
        <f>+Monitoring!AD452</f>
        <v>#N/C</v>
      </c>
      <c r="Q452" s="109" t="str">
        <f>+Monitoring!AE452</f>
        <v>#N/C</v>
      </c>
      <c r="R452" s="109" t="str">
        <f>+Monitoring!AF452</f>
        <v>#N/C</v>
      </c>
      <c r="S452" s="109" t="str">
        <f>+Monitoring!AG452</f>
        <v>#N/C</v>
      </c>
    </row>
    <row r="453" spans="1:19" x14ac:dyDescent="0.25">
      <c r="A453" s="109">
        <f t="shared" si="39"/>
        <v>452</v>
      </c>
      <c r="B453" s="109" t="str">
        <f t="shared" si="35"/>
        <v>FAIRD</v>
      </c>
      <c r="C453" s="109" t="str">
        <f>SUBSTITUTE(+Monitoring!C453,"-","")</f>
        <v>FAIRD2</v>
      </c>
      <c r="D453" s="109" t="str">
        <f t="shared" si="36"/>
        <v>Site2</v>
      </c>
      <c r="E453" s="110" t="str">
        <f t="shared" si="37"/>
        <v>Maize</v>
      </c>
      <c r="F453" s="111" t="str">
        <f t="shared" si="38"/>
        <v>FAIRDxMaize</v>
      </c>
      <c r="G453" s="112">
        <f>+Monitoring!K453</f>
        <v>45165.522256944401</v>
      </c>
      <c r="H453" s="112">
        <f>+Monitoring!L453</f>
        <v>45165.522349537001</v>
      </c>
      <c r="I453" s="113">
        <f>+Monitoring!M453</f>
        <v>9.2592599685303867E-5</v>
      </c>
      <c r="J453" s="114" t="str">
        <f>+Monitoring!T453</f>
        <v>?</v>
      </c>
      <c r="K453" s="109" t="str">
        <f>+Monitoring!Y453</f>
        <v>#N/C</v>
      </c>
      <c r="L453" s="109" t="str">
        <f>+Monitoring!Z453</f>
        <v>#N/C</v>
      </c>
      <c r="M453" s="109" t="str">
        <f>+Monitoring!AA453</f>
        <v>#N/C</v>
      </c>
      <c r="N453" s="109" t="str">
        <f>+Monitoring!AB453</f>
        <v>#N/C</v>
      </c>
      <c r="O453" s="109" t="str">
        <f>+Monitoring!AC453</f>
        <v>#N/C</v>
      </c>
      <c r="P453" s="109" t="str">
        <f>+Monitoring!AD453</f>
        <v>#N/C</v>
      </c>
      <c r="Q453" s="109" t="str">
        <f>+Monitoring!AE453</f>
        <v>#N/C</v>
      </c>
      <c r="R453" s="109" t="str">
        <f>+Monitoring!AF453</f>
        <v>#N/C</v>
      </c>
      <c r="S453" s="109" t="str">
        <f>+Monitoring!AG453</f>
        <v>#N/C</v>
      </c>
    </row>
    <row r="454" spans="1:19" x14ac:dyDescent="0.25">
      <c r="A454" s="109">
        <f t="shared" si="39"/>
        <v>453</v>
      </c>
      <c r="B454" s="109" t="str">
        <f t="shared" si="35"/>
        <v>FAIRD</v>
      </c>
      <c r="C454" s="109" t="str">
        <f>SUBSTITUTE(+Monitoring!C454,"-","")</f>
        <v>FAIRD2</v>
      </c>
      <c r="D454" s="109" t="str">
        <f t="shared" si="36"/>
        <v>Site2</v>
      </c>
      <c r="E454" s="110" t="str">
        <f t="shared" si="37"/>
        <v>Maize</v>
      </c>
      <c r="F454" s="111" t="str">
        <f t="shared" si="38"/>
        <v>FAIRDxMaize</v>
      </c>
      <c r="G454" s="112">
        <f>+Monitoring!K454</f>
        <v>45165.522395833301</v>
      </c>
      <c r="H454" s="112">
        <f>+Monitoring!L454</f>
        <v>45165.522812499999</v>
      </c>
      <c r="I454" s="113">
        <f>+Monitoring!M454</f>
        <v>4.166666985838674E-4</v>
      </c>
      <c r="J454" s="114" t="str">
        <f>+Monitoring!T454</f>
        <v>fly</v>
      </c>
      <c r="K454" s="109" t="str">
        <f>+Monitoring!Y454</f>
        <v>Insecta</v>
      </c>
      <c r="L454" s="109" t="str">
        <f>+Monitoring!Z454</f>
        <v>Diptera</v>
      </c>
      <c r="M454" s="109" t="str">
        <f>+Monitoring!AA454</f>
        <v>Brachycera</v>
      </c>
      <c r="N454" s="109" t="str">
        <f>+Monitoring!AB454</f>
        <v>Muscomorpha</v>
      </c>
      <c r="O454" s="109" t="str">
        <f>+Monitoring!AC454</f>
        <v>Muscoidea</v>
      </c>
      <c r="P454" s="109" t="str">
        <f>+Monitoring!AD454</f>
        <v>Fanniidae</v>
      </c>
      <c r="Q454" s="109">
        <f>+Monitoring!AE454</f>
        <v>0</v>
      </c>
      <c r="R454" s="109" t="str">
        <f>+Monitoring!AF454</f>
        <v>Fannia</v>
      </c>
      <c r="S454" s="109" t="str">
        <f>+Monitoring!AG454</f>
        <v>#N/C</v>
      </c>
    </row>
    <row r="455" spans="1:19" x14ac:dyDescent="0.25">
      <c r="A455" s="109">
        <f t="shared" si="39"/>
        <v>454</v>
      </c>
      <c r="B455" s="109" t="str">
        <f t="shared" si="35"/>
        <v>FAIRD</v>
      </c>
      <c r="C455" s="109" t="str">
        <f>SUBSTITUTE(+Monitoring!C455,"-","")</f>
        <v>FAIRD2</v>
      </c>
      <c r="D455" s="109" t="str">
        <f t="shared" si="36"/>
        <v>Site2</v>
      </c>
      <c r="E455" s="110" t="str">
        <f t="shared" si="37"/>
        <v>Maize</v>
      </c>
      <c r="F455" s="111" t="str">
        <f t="shared" si="38"/>
        <v>FAIRDxMaize</v>
      </c>
      <c r="G455" s="112">
        <f>+Monitoring!K455</f>
        <v>45165.523680555598</v>
      </c>
      <c r="H455" s="112">
        <f>+Monitoring!L455</f>
        <v>45165.523761574099</v>
      </c>
      <c r="I455" s="113">
        <f>+Monitoring!M455</f>
        <v>8.1018501077778637E-5</v>
      </c>
      <c r="J455" s="114" t="str">
        <f>+Monitoring!T455</f>
        <v>?</v>
      </c>
      <c r="K455" s="109" t="str">
        <f>+Monitoring!Y455</f>
        <v>Insecta</v>
      </c>
      <c r="L455" s="109" t="str">
        <f>+Monitoring!Z455</f>
        <v>Diptera</v>
      </c>
      <c r="M455" s="109" t="str">
        <f>+Monitoring!AA455</f>
        <v>Brachycera</v>
      </c>
      <c r="N455" s="109" t="str">
        <f>+Monitoring!AB455</f>
        <v>#N/C</v>
      </c>
      <c r="O455" s="109" t="str">
        <f>+Monitoring!AC455</f>
        <v>#N/C</v>
      </c>
      <c r="P455" s="109" t="str">
        <f>+Monitoring!AD455</f>
        <v>#N/C</v>
      </c>
      <c r="Q455" s="109" t="str">
        <f>+Monitoring!AE455</f>
        <v>#N/C</v>
      </c>
      <c r="R455" s="109" t="str">
        <f>+Monitoring!AF455</f>
        <v>#N/C</v>
      </c>
      <c r="S455" s="109" t="str">
        <f>+Monitoring!AG455</f>
        <v>#N/C</v>
      </c>
    </row>
    <row r="456" spans="1:19" x14ac:dyDescent="0.25">
      <c r="A456" s="109">
        <f t="shared" si="39"/>
        <v>455</v>
      </c>
      <c r="B456" s="109" t="str">
        <f t="shared" si="35"/>
        <v>FAIRD</v>
      </c>
      <c r="C456" s="109" t="str">
        <f>SUBSTITUTE(+Monitoring!C456,"-","")</f>
        <v>FAIRD2</v>
      </c>
      <c r="D456" s="109" t="str">
        <f t="shared" si="36"/>
        <v>Site2</v>
      </c>
      <c r="E456" s="110" t="str">
        <f t="shared" si="37"/>
        <v>Maize</v>
      </c>
      <c r="F456" s="111" t="str">
        <f t="shared" si="38"/>
        <v>FAIRDxMaize</v>
      </c>
      <c r="G456" s="112">
        <f>+Monitoring!K456</f>
        <v>45165.523680555598</v>
      </c>
      <c r="H456" s="112">
        <f>+Monitoring!L456</f>
        <v>45165.5242476852</v>
      </c>
      <c r="I456" s="113">
        <f>+Monitoring!M456</f>
        <v>5.6712960213189945E-4</v>
      </c>
      <c r="J456" s="114" t="str">
        <f>+Monitoring!T456</f>
        <v>fly</v>
      </c>
      <c r="K456" s="109" t="str">
        <f>+Monitoring!Y456</f>
        <v>Insecta</v>
      </c>
      <c r="L456" s="109" t="str">
        <f>+Monitoring!Z456</f>
        <v>Diptera</v>
      </c>
      <c r="M456" s="109" t="str">
        <f>+Monitoring!AA456</f>
        <v>Brachycera</v>
      </c>
      <c r="N456" s="109" t="str">
        <f>+Monitoring!AB456</f>
        <v>#N/C</v>
      </c>
      <c r="O456" s="109" t="str">
        <f>+Monitoring!AC456</f>
        <v>#N/C</v>
      </c>
      <c r="P456" s="109" t="str">
        <f>+Monitoring!AD456</f>
        <v>#N/C</v>
      </c>
      <c r="Q456" s="109" t="str">
        <f>+Monitoring!AE456</f>
        <v>#N/C</v>
      </c>
      <c r="R456" s="109" t="str">
        <f>+Monitoring!AF456</f>
        <v>#N/C</v>
      </c>
      <c r="S456" s="109" t="str">
        <f>+Monitoring!AG456</f>
        <v>#N/C</v>
      </c>
    </row>
    <row r="457" spans="1:19" x14ac:dyDescent="0.25">
      <c r="A457" s="109">
        <f t="shared" si="39"/>
        <v>456</v>
      </c>
      <c r="B457" s="109" t="str">
        <f t="shared" si="35"/>
        <v>FAIRD</v>
      </c>
      <c r="C457" s="109" t="str">
        <f>SUBSTITUTE(+Monitoring!C457,"-","")</f>
        <v>FAIRD2</v>
      </c>
      <c r="D457" s="109" t="str">
        <f t="shared" si="36"/>
        <v>Site2</v>
      </c>
      <c r="E457" s="110" t="str">
        <f t="shared" si="37"/>
        <v>Maize</v>
      </c>
      <c r="F457" s="111" t="str">
        <f t="shared" si="38"/>
        <v>FAIRDxMaize</v>
      </c>
      <c r="G457" s="112">
        <f>+Monitoring!K457</f>
        <v>45165.5375810185</v>
      </c>
      <c r="H457" s="112">
        <f>+Monitoring!L457</f>
        <v>45165.537650462997</v>
      </c>
      <c r="I457" s="113">
        <f>+Monitoring!M457</f>
        <v>6.9444497057702392E-5</v>
      </c>
      <c r="J457" s="114" t="str">
        <f>+Monitoring!T457</f>
        <v>fly</v>
      </c>
      <c r="K457" s="109" t="str">
        <f>+Monitoring!Y457</f>
        <v>Insecta</v>
      </c>
      <c r="L457" s="109" t="str">
        <f>+Monitoring!Z457</f>
        <v>Diptera</v>
      </c>
      <c r="M457" s="109" t="str">
        <f>+Monitoring!AA457</f>
        <v>Brachycera</v>
      </c>
      <c r="N457" s="109" t="str">
        <f>+Monitoring!AB457</f>
        <v>Muscomorpha</v>
      </c>
      <c r="O457" s="109" t="str">
        <f>+Monitoring!AC457</f>
        <v>Muscoidea</v>
      </c>
      <c r="P457" s="109" t="str">
        <f>+Monitoring!AD457</f>
        <v>Fanniidae</v>
      </c>
      <c r="Q457" s="109">
        <f>+Monitoring!AE457</f>
        <v>0</v>
      </c>
      <c r="R457" s="109" t="str">
        <f>+Monitoring!AF457</f>
        <v>Fannia</v>
      </c>
      <c r="S457" s="109" t="str">
        <f>+Monitoring!AG457</f>
        <v>#N/C</v>
      </c>
    </row>
    <row r="458" spans="1:19" x14ac:dyDescent="0.25">
      <c r="A458" s="109">
        <f t="shared" si="39"/>
        <v>457</v>
      </c>
      <c r="B458" s="109" t="str">
        <f t="shared" si="35"/>
        <v>FAIRD</v>
      </c>
      <c r="C458" s="109" t="str">
        <f>SUBSTITUTE(+Monitoring!C458,"-","")</f>
        <v>FAIRD2</v>
      </c>
      <c r="D458" s="109" t="str">
        <f t="shared" si="36"/>
        <v>Site2</v>
      </c>
      <c r="E458" s="110" t="str">
        <f t="shared" si="37"/>
        <v>Maize</v>
      </c>
      <c r="F458" s="111" t="str">
        <f t="shared" si="38"/>
        <v>FAIRDxMaize</v>
      </c>
      <c r="G458" s="112">
        <f>+Monitoring!K458</f>
        <v>45165.5375810185</v>
      </c>
      <c r="H458" s="112">
        <f>+Monitoring!L458</f>
        <v>45165.537650462997</v>
      </c>
      <c r="I458" s="113">
        <f>+Monitoring!M458</f>
        <v>6.9444497057702392E-5</v>
      </c>
      <c r="J458" s="114" t="str">
        <f>+Monitoring!T458</f>
        <v>fly</v>
      </c>
      <c r="K458" s="109" t="str">
        <f>+Monitoring!Y458</f>
        <v>Insecta</v>
      </c>
      <c r="L458" s="109" t="str">
        <f>+Monitoring!Z458</f>
        <v>Diptera</v>
      </c>
      <c r="M458" s="109" t="str">
        <f>+Monitoring!AA458</f>
        <v>Brachycera</v>
      </c>
      <c r="N458" s="109" t="str">
        <f>+Monitoring!AB458</f>
        <v>#N/C</v>
      </c>
      <c r="O458" s="109" t="str">
        <f>+Monitoring!AC458</f>
        <v>#N/C</v>
      </c>
      <c r="P458" s="109" t="str">
        <f>+Monitoring!AD458</f>
        <v>#N/C</v>
      </c>
      <c r="Q458" s="109" t="str">
        <f>+Monitoring!AE458</f>
        <v>#N/C</v>
      </c>
      <c r="R458" s="109" t="str">
        <f>+Monitoring!AF458</f>
        <v>#N/C</v>
      </c>
      <c r="S458" s="109" t="str">
        <f>+Monitoring!AG458</f>
        <v>#N/C</v>
      </c>
    </row>
    <row r="459" spans="1:19" x14ac:dyDescent="0.25">
      <c r="A459" s="109">
        <f t="shared" si="39"/>
        <v>458</v>
      </c>
      <c r="B459" s="109" t="str">
        <f t="shared" si="35"/>
        <v>FAIRD</v>
      </c>
      <c r="C459" s="109" t="str">
        <f>SUBSTITUTE(+Monitoring!C459,"-","")</f>
        <v>FAIRD2</v>
      </c>
      <c r="D459" s="109" t="str">
        <f t="shared" si="36"/>
        <v>Site2</v>
      </c>
      <c r="E459" s="110" t="str">
        <f t="shared" si="37"/>
        <v>Maize</v>
      </c>
      <c r="F459" s="111" t="str">
        <f t="shared" si="38"/>
        <v>FAIRDxMaize</v>
      </c>
      <c r="G459" s="112">
        <f>+Monitoring!K459</f>
        <v>45165.546226851897</v>
      </c>
      <c r="H459" s="112">
        <f>+Monitoring!L459</f>
        <v>45165.546689814801</v>
      </c>
      <c r="I459" s="113">
        <f>+Monitoring!M459</f>
        <v>4.6296290383907035E-4</v>
      </c>
      <c r="J459" s="114" t="str">
        <f>+Monitoring!T459</f>
        <v>fly</v>
      </c>
      <c r="K459" s="109" t="str">
        <f>+Monitoring!Y459</f>
        <v>Insecta</v>
      </c>
      <c r="L459" s="109" t="str">
        <f>+Monitoring!Z459</f>
        <v>Diptera</v>
      </c>
      <c r="M459" s="109" t="str">
        <f>+Monitoring!AA459</f>
        <v>Brachycera</v>
      </c>
      <c r="N459" s="109" t="str">
        <f>+Monitoring!AB459</f>
        <v>#N/C</v>
      </c>
      <c r="O459" s="109" t="str">
        <f>+Monitoring!AC459</f>
        <v>#N/C</v>
      </c>
      <c r="P459" s="109" t="str">
        <f>+Monitoring!AD459</f>
        <v>#N/C</v>
      </c>
      <c r="Q459" s="109" t="str">
        <f>+Monitoring!AE459</f>
        <v>#N/C</v>
      </c>
      <c r="R459" s="109" t="str">
        <f>+Monitoring!AF459</f>
        <v>#N/C</v>
      </c>
      <c r="S459" s="109" t="str">
        <f>+Monitoring!AG459</f>
        <v>#N/C</v>
      </c>
    </row>
    <row r="460" spans="1:19" x14ac:dyDescent="0.25">
      <c r="A460" s="109">
        <f t="shared" si="39"/>
        <v>459</v>
      </c>
      <c r="B460" s="109" t="str">
        <f t="shared" si="35"/>
        <v>FAIRD</v>
      </c>
      <c r="C460" s="109" t="str">
        <f>SUBSTITUTE(+Monitoring!C460,"-","")</f>
        <v>FAIRD2</v>
      </c>
      <c r="D460" s="109" t="str">
        <f t="shared" si="36"/>
        <v>Site2</v>
      </c>
      <c r="E460" s="110" t="str">
        <f t="shared" si="37"/>
        <v>Maize</v>
      </c>
      <c r="F460" s="111" t="str">
        <f t="shared" si="38"/>
        <v>FAIRDxMaize</v>
      </c>
      <c r="G460" s="112">
        <f>+Monitoring!K460</f>
        <v>45165.590891203698</v>
      </c>
      <c r="H460" s="112">
        <f>+Monitoring!L460</f>
        <v>45165.591412037</v>
      </c>
      <c r="I460" s="113">
        <f>+Monitoring!M460</f>
        <v>5.2083330228924751E-4</v>
      </c>
      <c r="J460" s="114" t="str">
        <f>+Monitoring!T460</f>
        <v>fly</v>
      </c>
      <c r="K460" s="109" t="str">
        <f>+Monitoring!Y460</f>
        <v>Insecta</v>
      </c>
      <c r="L460" s="109" t="str">
        <f>+Monitoring!Z460</f>
        <v>Diptera</v>
      </c>
      <c r="M460" s="109" t="str">
        <f>+Monitoring!AA460</f>
        <v>Brachycera</v>
      </c>
      <c r="N460" s="109" t="str">
        <f>+Monitoring!AB460</f>
        <v>Muscomorpha</v>
      </c>
      <c r="O460" s="109" t="str">
        <f>+Monitoring!AC460</f>
        <v>Muscoidea</v>
      </c>
      <c r="P460" s="109" t="str">
        <f>+Monitoring!AD460</f>
        <v>Fanniidae</v>
      </c>
      <c r="Q460" s="109">
        <f>+Monitoring!AE460</f>
        <v>0</v>
      </c>
      <c r="R460" s="109" t="str">
        <f>+Monitoring!AF460</f>
        <v>Fannia</v>
      </c>
      <c r="S460" s="109" t="str">
        <f>+Monitoring!AG460</f>
        <v>#N/C</v>
      </c>
    </row>
    <row r="461" spans="1:19" x14ac:dyDescent="0.25">
      <c r="A461" s="109">
        <f t="shared" si="39"/>
        <v>460</v>
      </c>
      <c r="B461" s="109" t="str">
        <f t="shared" si="35"/>
        <v>FAIRD</v>
      </c>
      <c r="C461" s="109" t="str">
        <f>SUBSTITUTE(+Monitoring!C461,"-","")</f>
        <v>FAIRD2</v>
      </c>
      <c r="D461" s="109" t="str">
        <f t="shared" si="36"/>
        <v>Site2</v>
      </c>
      <c r="E461" s="110" t="str">
        <f t="shared" si="37"/>
        <v>Maize</v>
      </c>
      <c r="F461" s="111" t="str">
        <f t="shared" si="38"/>
        <v>FAIRDxMaize</v>
      </c>
      <c r="G461" s="112">
        <f>+Monitoring!K461</f>
        <v>45165.591400463003</v>
      </c>
      <c r="H461" s="112">
        <f>+Monitoring!L461</f>
        <v>45165.591412037</v>
      </c>
      <c r="I461" s="113">
        <f>+Monitoring!M461</f>
        <v>1.1573996744118631E-5</v>
      </c>
      <c r="J461" s="114" t="str">
        <f>+Monitoring!T461</f>
        <v>?</v>
      </c>
      <c r="K461" s="109" t="str">
        <f>+Monitoring!Y461</f>
        <v>Insecta</v>
      </c>
      <c r="L461" s="109" t="str">
        <f>+Monitoring!Z461</f>
        <v>Diptera</v>
      </c>
      <c r="M461" s="109" t="str">
        <f>+Monitoring!AA461</f>
        <v>Brachycera</v>
      </c>
      <c r="N461" s="109" t="str">
        <f>+Monitoring!AB461</f>
        <v>#N/C</v>
      </c>
      <c r="O461" s="109" t="str">
        <f>+Monitoring!AC461</f>
        <v>#N/C</v>
      </c>
      <c r="P461" s="109" t="str">
        <f>+Monitoring!AD461</f>
        <v>#N/C</v>
      </c>
      <c r="Q461" s="109" t="str">
        <f>+Monitoring!AE461</f>
        <v>#N/C</v>
      </c>
      <c r="R461" s="109" t="str">
        <f>+Monitoring!AF461</f>
        <v>#N/C</v>
      </c>
      <c r="S461" s="109" t="str">
        <f>+Monitoring!AG461</f>
        <v>#N/C</v>
      </c>
    </row>
    <row r="462" spans="1:19" x14ac:dyDescent="0.25">
      <c r="A462" s="109">
        <f t="shared" si="39"/>
        <v>461</v>
      </c>
      <c r="B462" s="109" t="str">
        <f t="shared" si="35"/>
        <v>FAIRD</v>
      </c>
      <c r="C462" s="109" t="str">
        <f>SUBSTITUTE(+Monitoring!C462,"-","")</f>
        <v>FAIRD2</v>
      </c>
      <c r="D462" s="109" t="str">
        <f t="shared" si="36"/>
        <v>Site2</v>
      </c>
      <c r="E462" s="110" t="str">
        <f t="shared" si="37"/>
        <v>Maize</v>
      </c>
      <c r="F462" s="111" t="str">
        <f t="shared" si="38"/>
        <v>FAIRDxMaize</v>
      </c>
      <c r="G462" s="112">
        <f>+Monitoring!K462</f>
        <v>45165.599085648202</v>
      </c>
      <c r="H462" s="112">
        <f>+Monitoring!L462</f>
        <v>45165.5991319444</v>
      </c>
      <c r="I462" s="113">
        <f>+Monitoring!M462</f>
        <v>4.6296197979245335E-5</v>
      </c>
      <c r="J462" s="114" t="str">
        <f>+Monitoring!T462</f>
        <v>fly</v>
      </c>
      <c r="K462" s="109" t="str">
        <f>+Monitoring!Y462</f>
        <v>Insecta</v>
      </c>
      <c r="L462" s="109" t="str">
        <f>+Monitoring!Z462</f>
        <v>Diptera</v>
      </c>
      <c r="M462" s="109" t="str">
        <f>+Monitoring!AA462</f>
        <v>Brachycera</v>
      </c>
      <c r="N462" s="109" t="str">
        <f>+Monitoring!AB462</f>
        <v>#N/C</v>
      </c>
      <c r="O462" s="109" t="str">
        <f>+Monitoring!AC462</f>
        <v>#N/C</v>
      </c>
      <c r="P462" s="109" t="str">
        <f>+Monitoring!AD462</f>
        <v>#N/C</v>
      </c>
      <c r="Q462" s="109" t="str">
        <f>+Monitoring!AE462</f>
        <v>#N/C</v>
      </c>
      <c r="R462" s="109" t="str">
        <f>+Monitoring!AF462</f>
        <v>#N/C</v>
      </c>
      <c r="S462" s="109" t="str">
        <f>+Monitoring!AG462</f>
        <v>#N/C</v>
      </c>
    </row>
    <row r="463" spans="1:19" x14ac:dyDescent="0.25">
      <c r="A463" s="109">
        <f t="shared" si="39"/>
        <v>462</v>
      </c>
      <c r="B463" s="109" t="str">
        <f t="shared" si="35"/>
        <v>FAIRD</v>
      </c>
      <c r="C463" s="109" t="str">
        <f>SUBSTITUTE(+Monitoring!C463,"-","")</f>
        <v>FAIRD2</v>
      </c>
      <c r="D463" s="109" t="str">
        <f t="shared" si="36"/>
        <v>Site2</v>
      </c>
      <c r="E463" s="110" t="str">
        <f t="shared" si="37"/>
        <v>Maize</v>
      </c>
      <c r="F463" s="111" t="str">
        <f t="shared" si="38"/>
        <v>FAIRDxMaize</v>
      </c>
      <c r="G463" s="112">
        <f>+Monitoring!K463</f>
        <v>45165.599085648202</v>
      </c>
      <c r="H463" s="112">
        <f>+Monitoring!L463</f>
        <v>45165.599189814799</v>
      </c>
      <c r="I463" s="113">
        <f>+Monitoring!M463</f>
        <v>1.041665964294225E-4</v>
      </c>
      <c r="J463" s="114" t="str">
        <f>+Monitoring!T463</f>
        <v>fly</v>
      </c>
      <c r="K463" s="109" t="str">
        <f>+Monitoring!Y463</f>
        <v>Insecta</v>
      </c>
      <c r="L463" s="109" t="str">
        <f>+Monitoring!Z463</f>
        <v>Diptera</v>
      </c>
      <c r="M463" s="109" t="str">
        <f>+Monitoring!AA463</f>
        <v>Brachycera</v>
      </c>
      <c r="N463" s="109" t="str">
        <f>+Monitoring!AB463</f>
        <v>#N/C</v>
      </c>
      <c r="O463" s="109" t="str">
        <f>+Monitoring!AC463</f>
        <v>#N/C</v>
      </c>
      <c r="P463" s="109" t="str">
        <f>+Monitoring!AD463</f>
        <v>#N/C</v>
      </c>
      <c r="Q463" s="109" t="str">
        <f>+Monitoring!AE463</f>
        <v>#N/C</v>
      </c>
      <c r="R463" s="109" t="str">
        <f>+Monitoring!AF463</f>
        <v>#N/C</v>
      </c>
      <c r="S463" s="109" t="str">
        <f>+Monitoring!AG463</f>
        <v>#N/C</v>
      </c>
    </row>
    <row r="464" spans="1:19" x14ac:dyDescent="0.25">
      <c r="A464" s="109">
        <f t="shared" si="39"/>
        <v>463</v>
      </c>
      <c r="B464" s="109" t="str">
        <f t="shared" si="35"/>
        <v>FAIRD</v>
      </c>
      <c r="C464" s="109" t="str">
        <f>SUBSTITUTE(+Monitoring!C464,"-","")</f>
        <v>FAIRD2</v>
      </c>
      <c r="D464" s="109" t="str">
        <f t="shared" si="36"/>
        <v>Site2</v>
      </c>
      <c r="E464" s="110" t="str">
        <f t="shared" si="37"/>
        <v>Maize</v>
      </c>
      <c r="F464" s="111" t="str">
        <f t="shared" si="38"/>
        <v>FAIRDxMaize</v>
      </c>
      <c r="G464" s="112">
        <f>+Monitoring!K464</f>
        <v>45165.604444444398</v>
      </c>
      <c r="H464" s="112">
        <f>+Monitoring!L464</f>
        <v>45165.604594907403</v>
      </c>
      <c r="I464" s="113">
        <f>+Monitoring!M464</f>
        <v>1.5046300541143864E-4</v>
      </c>
      <c r="J464" s="114" t="str">
        <f>+Monitoring!T464</f>
        <v>fly</v>
      </c>
      <c r="K464" s="109" t="str">
        <f>+Monitoring!Y464</f>
        <v>Insecta</v>
      </c>
      <c r="L464" s="109" t="str">
        <f>+Monitoring!Z464</f>
        <v>Diptera</v>
      </c>
      <c r="M464" s="109" t="str">
        <f>+Monitoring!AA464</f>
        <v>Brachycera</v>
      </c>
      <c r="N464" s="109" t="str">
        <f>+Monitoring!AB464</f>
        <v>Muscomorpha</v>
      </c>
      <c r="O464" s="109" t="str">
        <f>+Monitoring!AC464</f>
        <v>Muscoidea</v>
      </c>
      <c r="P464" s="109" t="str">
        <f>+Monitoring!AD464</f>
        <v>Scathophagidae</v>
      </c>
      <c r="Q464" s="109" t="str">
        <f>+Monitoring!AE464</f>
        <v>Scathophaginae</v>
      </c>
      <c r="R464" s="109" t="str">
        <f>+Monitoring!AF464</f>
        <v>Scathophaga</v>
      </c>
      <c r="S464" s="109" t="str">
        <f>+Monitoring!AG464</f>
        <v>#N/C</v>
      </c>
    </row>
    <row r="465" spans="1:19" x14ac:dyDescent="0.25">
      <c r="A465" s="109">
        <f t="shared" si="39"/>
        <v>464</v>
      </c>
      <c r="B465" s="109" t="str">
        <f t="shared" si="35"/>
        <v>FAIRD</v>
      </c>
      <c r="C465" s="109" t="str">
        <f>SUBSTITUTE(+Monitoring!C465,"-","")</f>
        <v>FAIRD2</v>
      </c>
      <c r="D465" s="109" t="str">
        <f t="shared" si="36"/>
        <v>Site2</v>
      </c>
      <c r="E465" s="110" t="str">
        <f t="shared" si="37"/>
        <v>Maize</v>
      </c>
      <c r="F465" s="111" t="str">
        <f t="shared" si="38"/>
        <v>FAIRDxMaize</v>
      </c>
      <c r="G465" s="112">
        <f>+Monitoring!K465</f>
        <v>45165.604444444398</v>
      </c>
      <c r="H465" s="112">
        <f>+Monitoring!L465</f>
        <v>45165.604513888902</v>
      </c>
      <c r="I465" s="113">
        <f>+Monitoring!M465</f>
        <v>6.9444504333660007E-5</v>
      </c>
      <c r="J465" s="114" t="str">
        <f>+Monitoring!T465</f>
        <v>?</v>
      </c>
      <c r="K465" s="109" t="str">
        <f>+Monitoring!Y465</f>
        <v>Insecta</v>
      </c>
      <c r="L465" s="109" t="str">
        <f>+Monitoring!Z465</f>
        <v>Diptera</v>
      </c>
      <c r="M465" s="109" t="str">
        <f>+Monitoring!AA465</f>
        <v>Brachycera</v>
      </c>
      <c r="N465" s="109" t="str">
        <f>+Monitoring!AB465</f>
        <v>#N/C</v>
      </c>
      <c r="O465" s="109" t="str">
        <f>+Monitoring!AC465</f>
        <v>#N/C</v>
      </c>
      <c r="P465" s="109" t="str">
        <f>+Monitoring!AD465</f>
        <v>#N/C</v>
      </c>
      <c r="Q465" s="109" t="str">
        <f>+Monitoring!AE465</f>
        <v>#N/C</v>
      </c>
      <c r="R465" s="109" t="str">
        <f>+Monitoring!AF465</f>
        <v>#N/C</v>
      </c>
      <c r="S465" s="109" t="str">
        <f>+Monitoring!AG465</f>
        <v>#N/C</v>
      </c>
    </row>
    <row r="466" spans="1:19" x14ac:dyDescent="0.25">
      <c r="A466" s="109">
        <f t="shared" si="39"/>
        <v>465</v>
      </c>
      <c r="B466" s="109" t="str">
        <f t="shared" si="35"/>
        <v>FAIRD</v>
      </c>
      <c r="C466" s="109" t="str">
        <f>SUBSTITUTE(+Monitoring!C466,"-","")</f>
        <v>FAIRD2</v>
      </c>
      <c r="D466" s="109" t="str">
        <f t="shared" si="36"/>
        <v>Site2</v>
      </c>
      <c r="E466" s="110" t="str">
        <f t="shared" si="37"/>
        <v>Maize</v>
      </c>
      <c r="F466" s="111" t="str">
        <f t="shared" si="38"/>
        <v>FAIRDxMaize</v>
      </c>
      <c r="G466" s="112">
        <f>+Monitoring!K466</f>
        <v>45165.624120370398</v>
      </c>
      <c r="H466" s="112">
        <f>+Monitoring!L466</f>
        <v>45165.6245023148</v>
      </c>
      <c r="I466" s="113">
        <f>+Monitoring!M466</f>
        <v>3.8194440276129171E-4</v>
      </c>
      <c r="J466" s="114" t="str">
        <f>+Monitoring!T466</f>
        <v>fly</v>
      </c>
      <c r="K466" s="109" t="str">
        <f>+Monitoring!Y466</f>
        <v>Insecta</v>
      </c>
      <c r="L466" s="109" t="str">
        <f>+Monitoring!Z466</f>
        <v>Diptera</v>
      </c>
      <c r="M466" s="109" t="str">
        <f>+Monitoring!AA466</f>
        <v>Brachycera</v>
      </c>
      <c r="N466" s="109" t="str">
        <f>+Monitoring!AB466</f>
        <v>#N/C</v>
      </c>
      <c r="O466" s="109" t="str">
        <f>+Monitoring!AC466</f>
        <v>#N/C</v>
      </c>
      <c r="P466" s="109" t="str">
        <f>+Monitoring!AD466</f>
        <v>#N/C</v>
      </c>
      <c r="Q466" s="109" t="str">
        <f>+Monitoring!AE466</f>
        <v>#N/C</v>
      </c>
      <c r="R466" s="109" t="str">
        <f>+Monitoring!AF466</f>
        <v>#N/C</v>
      </c>
      <c r="S466" s="109" t="str">
        <f>+Monitoring!AG466</f>
        <v>#N/C</v>
      </c>
    </row>
    <row r="467" spans="1:19" x14ac:dyDescent="0.25">
      <c r="A467" s="109">
        <f t="shared" si="39"/>
        <v>466</v>
      </c>
      <c r="B467" s="109" t="str">
        <f t="shared" si="35"/>
        <v>FAIRD</v>
      </c>
      <c r="C467" s="109" t="str">
        <f>SUBSTITUTE(+Monitoring!C467,"-","")</f>
        <v>FAIRD2</v>
      </c>
      <c r="D467" s="109" t="str">
        <f t="shared" si="36"/>
        <v>Site2</v>
      </c>
      <c r="E467" s="110" t="str">
        <f t="shared" si="37"/>
        <v>Maize</v>
      </c>
      <c r="F467" s="111" t="str">
        <f t="shared" si="38"/>
        <v>FAIRDxMaize</v>
      </c>
      <c r="G467" s="112">
        <f>+Monitoring!K467</f>
        <v>45165.708217592597</v>
      </c>
      <c r="H467" s="112">
        <f>+Monitoring!L467</f>
        <v>45165.708437499998</v>
      </c>
      <c r="I467" s="113">
        <f>+Monitoring!M467</f>
        <v>2.1990740060573444E-4</v>
      </c>
      <c r="J467" s="114" t="str">
        <f>+Monitoring!T467</f>
        <v>hoverfly</v>
      </c>
      <c r="K467" s="109" t="str">
        <f>+Monitoring!Y467</f>
        <v>Insecta</v>
      </c>
      <c r="L467" s="109" t="str">
        <f>+Monitoring!Z467</f>
        <v>Diptera</v>
      </c>
      <c r="M467" s="109" t="str">
        <f>+Monitoring!AA467</f>
        <v>Brachycera</v>
      </c>
      <c r="N467" s="109" t="str">
        <f>+Monitoring!AB467</f>
        <v>Muscomorpha</v>
      </c>
      <c r="O467" s="109" t="str">
        <f>+Monitoring!AC467</f>
        <v>Syrphoidea</v>
      </c>
      <c r="P467" s="109" t="str">
        <f>+Monitoring!AD467</f>
        <v>Syrphidae</v>
      </c>
      <c r="Q467" s="109" t="str">
        <f>+Monitoring!AE467</f>
        <v>Syrphinae</v>
      </c>
      <c r="R467" s="109" t="str">
        <f>+Monitoring!AF467</f>
        <v>Episyrphus</v>
      </c>
      <c r="S467" s="109" t="str">
        <f>+Monitoring!AG467</f>
        <v>#N/C</v>
      </c>
    </row>
    <row r="468" spans="1:19" x14ac:dyDescent="0.25">
      <c r="A468" s="109">
        <f t="shared" si="39"/>
        <v>467</v>
      </c>
      <c r="B468" s="109" t="str">
        <f t="shared" si="35"/>
        <v>FAIRD</v>
      </c>
      <c r="C468" s="109" t="str">
        <f>SUBSTITUTE(+Monitoring!C468,"-","")</f>
        <v>FAIRD2</v>
      </c>
      <c r="D468" s="109" t="str">
        <f t="shared" si="36"/>
        <v>Site2</v>
      </c>
      <c r="E468" s="110" t="str">
        <f t="shared" si="37"/>
        <v>Maize</v>
      </c>
      <c r="F468" s="111" t="str">
        <f t="shared" si="38"/>
        <v>FAIRDxMaize</v>
      </c>
      <c r="G468" s="112">
        <f>+Monitoring!K468</f>
        <v>45165.710335648197</v>
      </c>
      <c r="H468" s="112">
        <f>+Monitoring!L468</f>
        <v>45165.710509259297</v>
      </c>
      <c r="I468" s="113">
        <f>+Monitoring!M468</f>
        <v>1.736111007630825E-4</v>
      </c>
      <c r="J468" s="114" t="str">
        <f>+Monitoring!T468</f>
        <v>fly</v>
      </c>
      <c r="K468" s="109" t="str">
        <f>+Monitoring!Y468</f>
        <v>Insecta</v>
      </c>
      <c r="L468" s="109" t="str">
        <f>+Monitoring!Z468</f>
        <v>Diptera</v>
      </c>
      <c r="M468" s="109" t="str">
        <f>+Monitoring!AA468</f>
        <v>Brachycera</v>
      </c>
      <c r="N468" s="109" t="str">
        <f>+Monitoring!AB468</f>
        <v>#N/C</v>
      </c>
      <c r="O468" s="109" t="str">
        <f>+Monitoring!AC468</f>
        <v>#N/C</v>
      </c>
      <c r="P468" s="109" t="str">
        <f>+Monitoring!AD468</f>
        <v>#N/C</v>
      </c>
      <c r="Q468" s="109" t="str">
        <f>+Monitoring!AE468</f>
        <v>#N/C</v>
      </c>
      <c r="R468" s="109" t="str">
        <f>+Monitoring!AF468</f>
        <v>#N/C</v>
      </c>
      <c r="S468" s="109" t="str">
        <f>+Monitoring!AG468</f>
        <v>#N/C</v>
      </c>
    </row>
    <row r="469" spans="1:19" x14ac:dyDescent="0.25">
      <c r="A469" s="109">
        <f t="shared" si="39"/>
        <v>468</v>
      </c>
      <c r="B469" s="109" t="str">
        <f t="shared" si="35"/>
        <v>FAIRD</v>
      </c>
      <c r="C469" s="109" t="str">
        <f>SUBSTITUTE(+Monitoring!C469,"-","")</f>
        <v>FAIRD2</v>
      </c>
      <c r="D469" s="109" t="str">
        <f t="shared" si="36"/>
        <v>Site2</v>
      </c>
      <c r="E469" s="110" t="str">
        <f t="shared" si="37"/>
        <v>Maize</v>
      </c>
      <c r="F469" s="111" t="str">
        <f t="shared" si="38"/>
        <v>FAIRDxMaize</v>
      </c>
      <c r="G469" s="112">
        <f>+Monitoring!K469</f>
        <v>45165.730960648201</v>
      </c>
      <c r="H469" s="112">
        <f>+Monitoring!L469</f>
        <v>45165.731249999997</v>
      </c>
      <c r="I469" s="113">
        <f>+Monitoring!M469</f>
        <v>2.8935179580003023E-4</v>
      </c>
      <c r="J469" s="114" t="str">
        <f>+Monitoring!T469</f>
        <v>fly</v>
      </c>
      <c r="K469" s="109" t="str">
        <f>+Monitoring!Y469</f>
        <v>Insecta</v>
      </c>
      <c r="L469" s="109" t="str">
        <f>+Monitoring!Z469</f>
        <v>Diptera</v>
      </c>
      <c r="M469" s="109" t="str">
        <f>+Monitoring!AA469</f>
        <v>Brachycera</v>
      </c>
      <c r="N469" s="109" t="str">
        <f>+Monitoring!AB469</f>
        <v>#N/C</v>
      </c>
      <c r="O469" s="109" t="str">
        <f>+Monitoring!AC469</f>
        <v>#N/C</v>
      </c>
      <c r="P469" s="109" t="str">
        <f>+Monitoring!AD469</f>
        <v>#N/C</v>
      </c>
      <c r="Q469" s="109" t="str">
        <f>+Monitoring!AE469</f>
        <v>#N/C</v>
      </c>
      <c r="R469" s="109" t="str">
        <f>+Monitoring!AF469</f>
        <v>#N/C</v>
      </c>
      <c r="S469" s="109" t="str">
        <f>+Monitoring!AG469</f>
        <v>#N/C</v>
      </c>
    </row>
    <row r="470" spans="1:19" x14ac:dyDescent="0.25">
      <c r="A470" s="109">
        <f t="shared" si="39"/>
        <v>469</v>
      </c>
      <c r="B470" s="109" t="str">
        <f t="shared" si="35"/>
        <v>FAIRD</v>
      </c>
      <c r="C470" s="109" t="str">
        <f>SUBSTITUTE(+Monitoring!C470,"-","")</f>
        <v>FAIRD2</v>
      </c>
      <c r="D470" s="109" t="str">
        <f t="shared" si="36"/>
        <v>Site2</v>
      </c>
      <c r="E470" s="110" t="str">
        <f t="shared" si="37"/>
        <v>Maize</v>
      </c>
      <c r="F470" s="111" t="str">
        <f t="shared" si="38"/>
        <v>FAIRDxMaize</v>
      </c>
      <c r="G470" s="112">
        <f>+Monitoring!K470</f>
        <v>45165.731851851902</v>
      </c>
      <c r="H470" s="112">
        <f>+Monitoring!L470</f>
        <v>45165.732569444401</v>
      </c>
      <c r="I470" s="113">
        <f>+Monitoring!M470</f>
        <v>7.1759249840397388E-4</v>
      </c>
      <c r="J470" s="114" t="str">
        <f>+Monitoring!T470</f>
        <v>fly</v>
      </c>
      <c r="K470" s="109" t="str">
        <f>+Monitoring!Y470</f>
        <v>Insecta</v>
      </c>
      <c r="L470" s="109" t="str">
        <f>+Monitoring!Z470</f>
        <v>Diptera</v>
      </c>
      <c r="M470" s="109" t="str">
        <f>+Monitoring!AA470</f>
        <v>Brachycera</v>
      </c>
      <c r="N470" s="109" t="str">
        <f>+Monitoring!AB470</f>
        <v>Muscomorpha</v>
      </c>
      <c r="O470" s="109" t="str">
        <f>+Monitoring!AC470</f>
        <v>Muscoidea</v>
      </c>
      <c r="P470" s="109" t="str">
        <f>+Monitoring!AD470</f>
        <v>Fanniidae</v>
      </c>
      <c r="Q470" s="109">
        <f>+Monitoring!AE470</f>
        <v>0</v>
      </c>
      <c r="R470" s="109" t="str">
        <f>+Monitoring!AF470</f>
        <v>Fannia</v>
      </c>
      <c r="S470" s="109" t="str">
        <f>+Monitoring!AG470</f>
        <v>#N/C</v>
      </c>
    </row>
    <row r="471" spans="1:19" x14ac:dyDescent="0.25">
      <c r="A471" s="109">
        <f t="shared" si="39"/>
        <v>470</v>
      </c>
      <c r="B471" s="109" t="str">
        <f t="shared" si="35"/>
        <v>FAIRD</v>
      </c>
      <c r="C471" s="109" t="str">
        <f>SUBSTITUTE(+Monitoring!C471,"-","")</f>
        <v>FAIRD2</v>
      </c>
      <c r="D471" s="109" t="str">
        <f t="shared" si="36"/>
        <v>Site2</v>
      </c>
      <c r="E471" s="110" t="str">
        <f t="shared" si="37"/>
        <v>Maize</v>
      </c>
      <c r="F471" s="111" t="str">
        <f t="shared" si="38"/>
        <v>FAIRDxMaize</v>
      </c>
      <c r="G471" s="112">
        <f>+Monitoring!K471</f>
        <v>45165.733310185198</v>
      </c>
      <c r="H471" s="112">
        <f>+Monitoring!L471</f>
        <v>45165.733368055597</v>
      </c>
      <c r="I471" s="113">
        <f>+Monitoring!M471</f>
        <v>5.7870398450177163E-5</v>
      </c>
      <c r="J471" s="114" t="str">
        <f>+Monitoring!T471</f>
        <v>?</v>
      </c>
      <c r="K471" s="109" t="str">
        <f>+Monitoring!Y471</f>
        <v>#N/C</v>
      </c>
      <c r="L471" s="109" t="str">
        <f>+Monitoring!Z471</f>
        <v>#N/C</v>
      </c>
      <c r="M471" s="109" t="str">
        <f>+Monitoring!AA471</f>
        <v>#N/C</v>
      </c>
      <c r="N471" s="109" t="str">
        <f>+Monitoring!AB471</f>
        <v>#N/C</v>
      </c>
      <c r="O471" s="109" t="str">
        <f>+Monitoring!AC471</f>
        <v>#N/C</v>
      </c>
      <c r="P471" s="109" t="str">
        <f>+Monitoring!AD471</f>
        <v>#N/C</v>
      </c>
      <c r="Q471" s="109" t="str">
        <f>+Monitoring!AE471</f>
        <v>#N/C</v>
      </c>
      <c r="R471" s="109" t="str">
        <f>+Monitoring!AF471</f>
        <v>#N/C</v>
      </c>
      <c r="S471" s="109" t="str">
        <f>+Monitoring!AG471</f>
        <v>#N/C</v>
      </c>
    </row>
    <row r="472" spans="1:19" x14ac:dyDescent="0.25">
      <c r="A472" s="109">
        <f t="shared" si="39"/>
        <v>471</v>
      </c>
      <c r="B472" s="109" t="str">
        <f t="shared" si="35"/>
        <v>FAIRD</v>
      </c>
      <c r="C472" s="109" t="str">
        <f>SUBSTITUTE(+Monitoring!C472,"-","")</f>
        <v>FAIRD2</v>
      </c>
      <c r="D472" s="109" t="str">
        <f t="shared" si="36"/>
        <v>Site2</v>
      </c>
      <c r="E472" s="110" t="str">
        <f t="shared" si="37"/>
        <v>Maize</v>
      </c>
      <c r="F472" s="111" t="str">
        <f t="shared" si="38"/>
        <v>FAIRDxMaize</v>
      </c>
      <c r="G472" s="112">
        <f>+Monitoring!K472</f>
        <v>45165.757997685199</v>
      </c>
      <c r="H472" s="112">
        <f>+Monitoring!L472</f>
        <v>45165.758148148103</v>
      </c>
      <c r="I472" s="113">
        <f>+Monitoring!M472</f>
        <v>1.5046290354803205E-4</v>
      </c>
      <c r="J472" s="114" t="str">
        <f>+Monitoring!T472</f>
        <v>?</v>
      </c>
      <c r="K472" s="109" t="str">
        <f>+Monitoring!Y472</f>
        <v>#N/C</v>
      </c>
      <c r="L472" s="109" t="str">
        <f>+Monitoring!Z472</f>
        <v>#N/C</v>
      </c>
      <c r="M472" s="109" t="str">
        <f>+Monitoring!AA472</f>
        <v>#N/C</v>
      </c>
      <c r="N472" s="109" t="str">
        <f>+Monitoring!AB472</f>
        <v>#N/C</v>
      </c>
      <c r="O472" s="109" t="str">
        <f>+Monitoring!AC472</f>
        <v>#N/C</v>
      </c>
      <c r="P472" s="109" t="str">
        <f>+Monitoring!AD472</f>
        <v>#N/C</v>
      </c>
      <c r="Q472" s="109" t="str">
        <f>+Monitoring!AE472</f>
        <v>#N/C</v>
      </c>
      <c r="R472" s="109" t="str">
        <f>+Monitoring!AF472</f>
        <v>#N/C</v>
      </c>
      <c r="S472" s="109" t="str">
        <f>+Monitoring!AG472</f>
        <v>#N/C</v>
      </c>
    </row>
    <row r="473" spans="1:19" x14ac:dyDescent="0.25">
      <c r="A473" s="109">
        <f t="shared" si="39"/>
        <v>472</v>
      </c>
      <c r="B473" s="109" t="str">
        <f t="shared" si="35"/>
        <v>FAIRD</v>
      </c>
      <c r="C473" s="109" t="str">
        <f>SUBSTITUTE(+Monitoring!C473,"-","")</f>
        <v>FAIRD2</v>
      </c>
      <c r="D473" s="109" t="str">
        <f t="shared" si="36"/>
        <v>Site2</v>
      </c>
      <c r="E473" s="110" t="str">
        <f t="shared" si="37"/>
        <v>Maize</v>
      </c>
      <c r="F473" s="111" t="str">
        <f t="shared" si="38"/>
        <v>FAIRDxMaize</v>
      </c>
      <c r="G473" s="112">
        <f>+Monitoring!K473</f>
        <v>45165.762048611097</v>
      </c>
      <c r="H473" s="112">
        <f>+Monitoring!L473</f>
        <v>45165.762106481503</v>
      </c>
      <c r="I473" s="113">
        <f>+Monitoring!M473</f>
        <v>5.7870405726134777E-5</v>
      </c>
      <c r="J473" s="114" t="str">
        <f>+Monitoring!T473</f>
        <v>?</v>
      </c>
      <c r="K473" s="109" t="str">
        <f>+Monitoring!Y473</f>
        <v>#N/C</v>
      </c>
      <c r="L473" s="109" t="str">
        <f>+Monitoring!Z473</f>
        <v>#N/C</v>
      </c>
      <c r="M473" s="109" t="str">
        <f>+Monitoring!AA473</f>
        <v>#N/C</v>
      </c>
      <c r="N473" s="109" t="str">
        <f>+Monitoring!AB473</f>
        <v>#N/C</v>
      </c>
      <c r="O473" s="109" t="str">
        <f>+Monitoring!AC473</f>
        <v>#N/C</v>
      </c>
      <c r="P473" s="109" t="str">
        <f>+Monitoring!AD473</f>
        <v>#N/C</v>
      </c>
      <c r="Q473" s="109" t="str">
        <f>+Monitoring!AE473</f>
        <v>#N/C</v>
      </c>
      <c r="R473" s="109" t="str">
        <f>+Monitoring!AF473</f>
        <v>#N/C</v>
      </c>
      <c r="S473" s="109" t="str">
        <f>+Monitoring!AG473</f>
        <v>#N/C</v>
      </c>
    </row>
    <row r="474" spans="1:19" x14ac:dyDescent="0.25">
      <c r="A474" s="109">
        <f t="shared" si="39"/>
        <v>473</v>
      </c>
      <c r="B474" s="109" t="str">
        <f t="shared" si="35"/>
        <v>FAIRD</v>
      </c>
      <c r="C474" s="109" t="str">
        <f>SUBSTITUTE(+Monitoring!C474,"-","")</f>
        <v>FAIRD2</v>
      </c>
      <c r="D474" s="109" t="str">
        <f t="shared" si="36"/>
        <v>Site2</v>
      </c>
      <c r="E474" s="110" t="str">
        <f t="shared" si="37"/>
        <v>Maize</v>
      </c>
      <c r="F474" s="111" t="str">
        <f t="shared" si="38"/>
        <v>FAIRDxMaize</v>
      </c>
      <c r="G474" s="112">
        <f>+Monitoring!K474</f>
        <v>45174.411342592597</v>
      </c>
      <c r="H474" s="112">
        <f>+Monitoring!L474</f>
        <v>45174.411689814799</v>
      </c>
      <c r="I474" s="113">
        <f>+Monitoring!M474</f>
        <v>3.4722220152616501E-4</v>
      </c>
      <c r="J474" s="114" t="str">
        <f>+Monitoring!T474</f>
        <v>fly</v>
      </c>
      <c r="K474" s="109" t="str">
        <f>+Monitoring!Y474</f>
        <v>Insecta</v>
      </c>
      <c r="L474" s="109" t="str">
        <f>+Monitoring!Z474</f>
        <v>Diptera</v>
      </c>
      <c r="M474" s="109" t="str">
        <f>+Monitoring!AA474</f>
        <v>Brachycera</v>
      </c>
      <c r="N474" s="109" t="str">
        <f>+Monitoring!AB474</f>
        <v>Muscomorpha</v>
      </c>
      <c r="O474" s="109" t="str">
        <f>+Monitoring!AC474</f>
        <v>Muscoidea</v>
      </c>
      <c r="P474" s="109" t="str">
        <f>+Monitoring!AD474</f>
        <v>Fanniidae</v>
      </c>
      <c r="Q474" s="109">
        <f>+Monitoring!AE474</f>
        <v>0</v>
      </c>
      <c r="R474" s="109" t="str">
        <f>+Monitoring!AF474</f>
        <v>Fannia</v>
      </c>
      <c r="S474" s="109" t="str">
        <f>+Monitoring!AG474</f>
        <v>#N/C</v>
      </c>
    </row>
    <row r="475" spans="1:19" x14ac:dyDescent="0.25">
      <c r="A475" s="109">
        <f t="shared" si="39"/>
        <v>474</v>
      </c>
      <c r="B475" s="109" t="str">
        <f t="shared" si="35"/>
        <v>FAIRD</v>
      </c>
      <c r="C475" s="109" t="str">
        <f>SUBSTITUTE(+Monitoring!C475,"-","")</f>
        <v>FAIRD2</v>
      </c>
      <c r="D475" s="109" t="str">
        <f t="shared" si="36"/>
        <v>Site2</v>
      </c>
      <c r="E475" s="110" t="str">
        <f t="shared" si="37"/>
        <v>Maize</v>
      </c>
      <c r="F475" s="111" t="str">
        <f t="shared" si="38"/>
        <v>FAIRDxMaize</v>
      </c>
      <c r="G475" s="112">
        <f>+Monitoring!K475</f>
        <v>45174.595706018503</v>
      </c>
      <c r="H475" s="112">
        <f>+Monitoring!L475</f>
        <v>45174.597858796304</v>
      </c>
      <c r="I475" s="113">
        <f>+Monitoring!M475</f>
        <v>2.1527778008021414E-3</v>
      </c>
      <c r="J475" s="114" t="str">
        <f>+Monitoring!T475</f>
        <v>ladybug</v>
      </c>
      <c r="K475" s="109" t="str">
        <f>+Monitoring!Y475</f>
        <v>Insecta</v>
      </c>
      <c r="L475" s="109" t="str">
        <f>+Monitoring!Z475</f>
        <v>Coleoptera</v>
      </c>
      <c r="M475" s="109" t="str">
        <f>+Monitoring!AA475</f>
        <v>Polyphaga</v>
      </c>
      <c r="N475" s="109" t="str">
        <f>+Monitoring!AB475</f>
        <v>Cucujiformia</v>
      </c>
      <c r="O475" s="109" t="str">
        <f>+Monitoring!AC475</f>
        <v>Coccinelloidea</v>
      </c>
      <c r="P475" s="109" t="str">
        <f>+Monitoring!AD475</f>
        <v>Coccinellidae</v>
      </c>
      <c r="Q475" s="109" t="str">
        <f>+Monitoring!AE475</f>
        <v>Coccinellinae</v>
      </c>
      <c r="R475" s="109" t="str">
        <f>+Monitoring!AF475</f>
        <v>Harmonia</v>
      </c>
      <c r="S475" s="109" t="str">
        <f>+Monitoring!AG475</f>
        <v>#N/C</v>
      </c>
    </row>
    <row r="476" spans="1:19" x14ac:dyDescent="0.25">
      <c r="A476" s="109">
        <f t="shared" si="39"/>
        <v>475</v>
      </c>
      <c r="B476" s="109" t="str">
        <f t="shared" si="35"/>
        <v>FAIRD</v>
      </c>
      <c r="C476" s="109" t="str">
        <f>SUBSTITUTE(+Monitoring!C476,"-","")</f>
        <v>FAIRD2</v>
      </c>
      <c r="D476" s="109" t="str">
        <f t="shared" si="36"/>
        <v>Site2</v>
      </c>
      <c r="E476" s="110" t="str">
        <f t="shared" si="37"/>
        <v>Maize</v>
      </c>
      <c r="F476" s="111" t="str">
        <f t="shared" si="38"/>
        <v>FAIRDxMaize</v>
      </c>
      <c r="G476" s="112">
        <f>+Monitoring!K476</f>
        <v>45175.3222916667</v>
      </c>
      <c r="H476" s="112">
        <f>+Monitoring!L476</f>
        <v>45175.322407407402</v>
      </c>
      <c r="I476" s="113">
        <f>+Monitoring!M476</f>
        <v>1.1574070231290534E-4</v>
      </c>
      <c r="J476" s="114" t="str">
        <f>+Monitoring!T476</f>
        <v>?</v>
      </c>
      <c r="K476" s="109" t="str">
        <f>+Monitoring!Y476</f>
        <v>#N/C</v>
      </c>
      <c r="L476" s="109" t="str">
        <f>+Monitoring!Z476</f>
        <v>#N/C</v>
      </c>
      <c r="M476" s="109" t="str">
        <f>+Monitoring!AA476</f>
        <v>#N/C</v>
      </c>
      <c r="N476" s="109" t="str">
        <f>+Monitoring!AB476</f>
        <v>#N/C</v>
      </c>
      <c r="O476" s="109" t="str">
        <f>+Monitoring!AC476</f>
        <v>#N/C</v>
      </c>
      <c r="P476" s="109" t="str">
        <f>+Monitoring!AD476</f>
        <v>#N/C</v>
      </c>
      <c r="Q476" s="109" t="str">
        <f>+Monitoring!AE476</f>
        <v>#N/C</v>
      </c>
      <c r="R476" s="109" t="str">
        <f>+Monitoring!AF476</f>
        <v>#N/C</v>
      </c>
      <c r="S476" s="109" t="str">
        <f>+Monitoring!AG476</f>
        <v>#N/C</v>
      </c>
    </row>
    <row r="477" spans="1:19" x14ac:dyDescent="0.25">
      <c r="A477" s="109">
        <f t="shared" si="39"/>
        <v>476</v>
      </c>
      <c r="B477" s="109" t="str">
        <f t="shared" si="35"/>
        <v>FAIRD</v>
      </c>
      <c r="C477" s="109" t="str">
        <f>SUBSTITUTE(+Monitoring!C477,"-","")</f>
        <v>FAIRD2</v>
      </c>
      <c r="D477" s="109" t="str">
        <f t="shared" si="36"/>
        <v>Site2</v>
      </c>
      <c r="E477" s="110" t="str">
        <f t="shared" si="37"/>
        <v>Maize</v>
      </c>
      <c r="F477" s="111" t="str">
        <f t="shared" si="38"/>
        <v>FAIRDxMaize</v>
      </c>
      <c r="G477" s="112">
        <f>+Monitoring!K477</f>
        <v>45179.715474536999</v>
      </c>
      <c r="H477" s="112">
        <f>+Monitoring!L477</f>
        <v>45179.716203703698</v>
      </c>
      <c r="I477" s="113">
        <f>+Monitoring!M477</f>
        <v>7.2916669887490571E-4</v>
      </c>
      <c r="J477" s="114" t="str">
        <f>+Monitoring!T477</f>
        <v>ladybug</v>
      </c>
      <c r="K477" s="109" t="str">
        <f>+Monitoring!Y477</f>
        <v>Insecta</v>
      </c>
      <c r="L477" s="109" t="str">
        <f>+Monitoring!Z477</f>
        <v>Coleoptera</v>
      </c>
      <c r="M477" s="109" t="str">
        <f>+Monitoring!AA477</f>
        <v>Polyphaga</v>
      </c>
      <c r="N477" s="109" t="str">
        <f>+Monitoring!AB477</f>
        <v>Cucujiformia</v>
      </c>
      <c r="O477" s="109" t="str">
        <f>+Monitoring!AC477</f>
        <v>Coccinelloidea</v>
      </c>
      <c r="P477" s="109" t="str">
        <f>+Monitoring!AD477</f>
        <v>Coccinellidae</v>
      </c>
      <c r="Q477" s="109" t="str">
        <f>+Monitoring!AE477</f>
        <v>Coccinellinae</v>
      </c>
      <c r="R477" s="109" t="str">
        <f>+Monitoring!AF477</f>
        <v>Harmonia</v>
      </c>
      <c r="S477" s="109" t="str">
        <f>+Monitoring!AG477</f>
        <v>#N/C</v>
      </c>
    </row>
    <row r="478" spans="1:19" x14ac:dyDescent="0.25">
      <c r="A478" s="109">
        <f t="shared" si="39"/>
        <v>477</v>
      </c>
      <c r="B478" s="109" t="str">
        <f t="shared" si="35"/>
        <v>FAIRD</v>
      </c>
      <c r="C478" s="109" t="str">
        <f>SUBSTITUTE(+Monitoring!C478,"-","")</f>
        <v>FAIRD2</v>
      </c>
      <c r="D478" s="109" t="str">
        <f t="shared" si="36"/>
        <v>Site2</v>
      </c>
      <c r="E478" s="110" t="str">
        <f t="shared" si="37"/>
        <v>Maize</v>
      </c>
      <c r="F478" s="111" t="str">
        <f t="shared" si="38"/>
        <v>FAIRDxMaize</v>
      </c>
      <c r="G478" s="112">
        <f>+Monitoring!K478</f>
        <v>45179.732407407399</v>
      </c>
      <c r="H478" s="112">
        <f>+Monitoring!L478</f>
        <v>45179.7324884259</v>
      </c>
      <c r="I478" s="113">
        <f>+Monitoring!M478</f>
        <v>8.1018501077778637E-5</v>
      </c>
      <c r="J478" s="114" t="str">
        <f>+Monitoring!T478</f>
        <v>fly</v>
      </c>
      <c r="K478" s="109" t="str">
        <f>+Monitoring!Y478</f>
        <v>Insecta</v>
      </c>
      <c r="L478" s="109" t="str">
        <f>+Monitoring!Z478</f>
        <v>Diptera</v>
      </c>
      <c r="M478" s="109" t="str">
        <f>+Monitoring!AA478</f>
        <v>Brachycera</v>
      </c>
      <c r="N478" s="109" t="str">
        <f>+Monitoring!AB478</f>
        <v>#N/C</v>
      </c>
      <c r="O478" s="109" t="str">
        <f>+Monitoring!AC478</f>
        <v>#N/C</v>
      </c>
      <c r="P478" s="109" t="str">
        <f>+Monitoring!AD478</f>
        <v>#N/C</v>
      </c>
      <c r="Q478" s="109" t="str">
        <f>+Monitoring!AE478</f>
        <v>#N/C</v>
      </c>
      <c r="R478" s="109" t="str">
        <f>+Monitoring!AF478</f>
        <v>#N/C</v>
      </c>
      <c r="S478" s="109" t="str">
        <f>+Monitoring!AG478</f>
        <v>#N/C</v>
      </c>
    </row>
    <row r="479" spans="1:19" x14ac:dyDescent="0.25">
      <c r="A479" s="109">
        <f t="shared" si="39"/>
        <v>478</v>
      </c>
      <c r="B479" s="109" t="str">
        <f t="shared" si="35"/>
        <v>FAIRD</v>
      </c>
      <c r="C479" s="109" t="str">
        <f>SUBSTITUTE(+Monitoring!C479,"-","")</f>
        <v>FAIRD2</v>
      </c>
      <c r="D479" s="109" t="str">
        <f t="shared" si="36"/>
        <v>Site2</v>
      </c>
      <c r="E479" s="110" t="str">
        <f t="shared" si="37"/>
        <v>Maize</v>
      </c>
      <c r="F479" s="111" t="str">
        <f t="shared" si="38"/>
        <v>FAIRDxMaize</v>
      </c>
      <c r="G479" s="112">
        <f>+Monitoring!K479</f>
        <v>45180.382916666698</v>
      </c>
      <c r="H479" s="112">
        <f>+Monitoring!L479</f>
        <v>45180.382997685199</v>
      </c>
      <c r="I479" s="113">
        <f>+Monitoring!M479</f>
        <v>8.1018501077778637E-5</v>
      </c>
      <c r="J479" s="114" t="str">
        <f>+Monitoring!T479</f>
        <v>fly</v>
      </c>
      <c r="K479" s="109" t="str">
        <f>+Monitoring!Y479</f>
        <v>Insecta</v>
      </c>
      <c r="L479" s="109" t="str">
        <f>+Monitoring!Z479</f>
        <v>Diptera</v>
      </c>
      <c r="M479" s="109" t="str">
        <f>+Monitoring!AA479</f>
        <v>Brachycera</v>
      </c>
      <c r="N479" s="109" t="str">
        <f>+Monitoring!AB479</f>
        <v>#N/C</v>
      </c>
      <c r="O479" s="109" t="str">
        <f>+Monitoring!AC479</f>
        <v>#N/C</v>
      </c>
      <c r="P479" s="109" t="str">
        <f>+Monitoring!AD479</f>
        <v>#N/C</v>
      </c>
      <c r="Q479" s="109" t="str">
        <f>+Monitoring!AE479</f>
        <v>#N/C</v>
      </c>
      <c r="R479" s="109" t="str">
        <f>+Monitoring!AF479</f>
        <v>#N/C</v>
      </c>
      <c r="S479" s="109" t="str">
        <f>+Monitoring!AG479</f>
        <v>#N/C</v>
      </c>
    </row>
    <row r="480" spans="1:19" x14ac:dyDescent="0.25">
      <c r="A480" s="109">
        <f t="shared" si="39"/>
        <v>479</v>
      </c>
      <c r="B480" s="109" t="str">
        <f t="shared" si="35"/>
        <v>FAIRD</v>
      </c>
      <c r="C480" s="109" t="str">
        <f>SUBSTITUTE(+Monitoring!C480,"-","")</f>
        <v>FAIRD2</v>
      </c>
      <c r="D480" s="109" t="str">
        <f t="shared" si="36"/>
        <v>Site2</v>
      </c>
      <c r="E480" s="110" t="str">
        <f t="shared" si="37"/>
        <v>Maize</v>
      </c>
      <c r="F480" s="111" t="str">
        <f t="shared" si="38"/>
        <v>FAIRDxMaize</v>
      </c>
      <c r="G480" s="112">
        <f>+Monitoring!K480</f>
        <v>45180.399097222202</v>
      </c>
      <c r="H480" s="112">
        <f>+Monitoring!L480</f>
        <v>45180.3991550926</v>
      </c>
      <c r="I480" s="113">
        <f>+Monitoring!M480</f>
        <v>5.7870398450177163E-5</v>
      </c>
      <c r="J480" s="114" t="str">
        <f>+Monitoring!T480</f>
        <v>?</v>
      </c>
      <c r="K480" s="109" t="str">
        <f>+Monitoring!Y480</f>
        <v>#N/C</v>
      </c>
      <c r="L480" s="109" t="str">
        <f>+Monitoring!Z480</f>
        <v>#N/C</v>
      </c>
      <c r="M480" s="109" t="str">
        <f>+Monitoring!AA480</f>
        <v>#N/C</v>
      </c>
      <c r="N480" s="109" t="str">
        <f>+Monitoring!AB480</f>
        <v>#N/C</v>
      </c>
      <c r="O480" s="109" t="str">
        <f>+Monitoring!AC480</f>
        <v>#N/C</v>
      </c>
      <c r="P480" s="109" t="str">
        <f>+Monitoring!AD480</f>
        <v>#N/C</v>
      </c>
      <c r="Q480" s="109" t="str">
        <f>+Monitoring!AE480</f>
        <v>#N/C</v>
      </c>
      <c r="R480" s="109" t="str">
        <f>+Monitoring!AF480</f>
        <v>#N/C</v>
      </c>
      <c r="S480" s="109" t="str">
        <f>+Monitoring!AG480</f>
        <v>#N/C</v>
      </c>
    </row>
    <row r="481" spans="1:19" x14ac:dyDescent="0.25">
      <c r="A481" s="109">
        <f t="shared" si="39"/>
        <v>480</v>
      </c>
      <c r="B481" s="109" t="str">
        <f t="shared" si="35"/>
        <v>FAIRD</v>
      </c>
      <c r="C481" s="109" t="str">
        <f>SUBSTITUTE(+Monitoring!C481,"-","")</f>
        <v>FAIRD2</v>
      </c>
      <c r="D481" s="109" t="str">
        <f t="shared" si="36"/>
        <v>Site2</v>
      </c>
      <c r="E481" s="110" t="str">
        <f t="shared" si="37"/>
        <v>Maize</v>
      </c>
      <c r="F481" s="111" t="str">
        <f t="shared" si="38"/>
        <v>FAIRDxMaize</v>
      </c>
      <c r="G481" s="112">
        <f>+Monitoring!K481</f>
        <v>45180.399884259299</v>
      </c>
      <c r="H481" s="112">
        <f>+Monitoring!L481</f>
        <v>45180.399942129603</v>
      </c>
      <c r="I481" s="113">
        <f>+Monitoring!M481</f>
        <v>5.7870303862728179E-5</v>
      </c>
      <c r="J481" s="114" t="str">
        <f>+Monitoring!T481</f>
        <v>?</v>
      </c>
      <c r="K481" s="109" t="str">
        <f>+Monitoring!Y481</f>
        <v>#N/C</v>
      </c>
      <c r="L481" s="109" t="str">
        <f>+Monitoring!Z481</f>
        <v>#N/C</v>
      </c>
      <c r="M481" s="109" t="str">
        <f>+Monitoring!AA481</f>
        <v>#N/C</v>
      </c>
      <c r="N481" s="109" t="str">
        <f>+Monitoring!AB481</f>
        <v>#N/C</v>
      </c>
      <c r="O481" s="109" t="str">
        <f>+Monitoring!AC481</f>
        <v>#N/C</v>
      </c>
      <c r="P481" s="109" t="str">
        <f>+Monitoring!AD481</f>
        <v>#N/C</v>
      </c>
      <c r="Q481" s="109" t="str">
        <f>+Monitoring!AE481</f>
        <v>#N/C</v>
      </c>
      <c r="R481" s="109" t="str">
        <f>+Monitoring!AF481</f>
        <v>#N/C</v>
      </c>
      <c r="S481" s="109" t="str">
        <f>+Monitoring!AG481</f>
        <v>#N/C</v>
      </c>
    </row>
    <row r="482" spans="1:19" x14ac:dyDescent="0.25">
      <c r="A482" s="109">
        <f t="shared" si="39"/>
        <v>481</v>
      </c>
      <c r="B482" s="109" t="str">
        <f t="shared" si="35"/>
        <v>FAIRD</v>
      </c>
      <c r="C482" s="109" t="str">
        <f>SUBSTITUTE(+Monitoring!C482,"-","")</f>
        <v>FAIRD2</v>
      </c>
      <c r="D482" s="109" t="str">
        <f t="shared" si="36"/>
        <v>Site2</v>
      </c>
      <c r="E482" s="110" t="str">
        <f t="shared" si="37"/>
        <v>Maize</v>
      </c>
      <c r="F482" s="111" t="str">
        <f t="shared" si="38"/>
        <v>FAIRDxMaize</v>
      </c>
      <c r="G482" s="112">
        <f>+Monitoring!K482</f>
        <v>45180.400613425903</v>
      </c>
      <c r="H482" s="112">
        <f>+Monitoring!L482</f>
        <v>45180.4006828704</v>
      </c>
      <c r="I482" s="113">
        <f>+Monitoring!M482</f>
        <v>6.9444497057702392E-5</v>
      </c>
      <c r="J482" s="114" t="str">
        <f>+Monitoring!T482</f>
        <v>?</v>
      </c>
      <c r="K482" s="109" t="str">
        <f>+Monitoring!Y482</f>
        <v>#N/C</v>
      </c>
      <c r="L482" s="109" t="str">
        <f>+Monitoring!Z482</f>
        <v>#N/C</v>
      </c>
      <c r="M482" s="109" t="str">
        <f>+Monitoring!AA482</f>
        <v>#N/C</v>
      </c>
      <c r="N482" s="109" t="str">
        <f>+Monitoring!AB482</f>
        <v>#N/C</v>
      </c>
      <c r="O482" s="109" t="str">
        <f>+Monitoring!AC482</f>
        <v>#N/C</v>
      </c>
      <c r="P482" s="109" t="str">
        <f>+Monitoring!AD482</f>
        <v>#N/C</v>
      </c>
      <c r="Q482" s="109" t="str">
        <f>+Monitoring!AE482</f>
        <v>#N/C</v>
      </c>
      <c r="R482" s="109" t="str">
        <f>+Monitoring!AF482</f>
        <v>#N/C</v>
      </c>
      <c r="S482" s="109" t="str">
        <f>+Monitoring!AG482</f>
        <v>#N/C</v>
      </c>
    </row>
    <row r="483" spans="1:19" x14ac:dyDescent="0.25">
      <c r="A483" s="109">
        <f t="shared" si="39"/>
        <v>482</v>
      </c>
      <c r="B483" s="109" t="str">
        <f t="shared" si="35"/>
        <v>FAIRD</v>
      </c>
      <c r="C483" s="109" t="str">
        <f>SUBSTITUTE(+Monitoring!C483,"-","")</f>
        <v>FAIRD2</v>
      </c>
      <c r="D483" s="109" t="str">
        <f t="shared" si="36"/>
        <v>Site2</v>
      </c>
      <c r="E483" s="110" t="str">
        <f t="shared" si="37"/>
        <v>Maize</v>
      </c>
      <c r="F483" s="111" t="str">
        <f t="shared" si="38"/>
        <v>FAIRDxMaize</v>
      </c>
      <c r="G483" s="112">
        <f>+Monitoring!K483</f>
        <v>45166.355613425898</v>
      </c>
      <c r="H483" s="112">
        <f>+Monitoring!L483</f>
        <v>45166.360243055598</v>
      </c>
      <c r="I483" s="113">
        <f>+Monitoring!M483</f>
        <v>4.6296297005028464E-3</v>
      </c>
      <c r="J483" s="114" t="str">
        <f>+Monitoring!T483</f>
        <v>fly</v>
      </c>
      <c r="K483" s="109" t="str">
        <f>+Monitoring!Y483</f>
        <v>Insecta</v>
      </c>
      <c r="L483" s="109" t="str">
        <f>+Monitoring!Z483</f>
        <v>Diptera</v>
      </c>
      <c r="M483" s="109" t="str">
        <f>+Monitoring!AA483</f>
        <v>Brachycera</v>
      </c>
      <c r="N483" s="109" t="str">
        <f>+Monitoring!AB483</f>
        <v>#N/C</v>
      </c>
      <c r="O483" s="109" t="str">
        <f>+Monitoring!AC483</f>
        <v>#N/C</v>
      </c>
      <c r="P483" s="109" t="str">
        <f>+Monitoring!AD483</f>
        <v>#N/C</v>
      </c>
      <c r="Q483" s="109" t="str">
        <f>+Monitoring!AE483</f>
        <v>#N/C</v>
      </c>
      <c r="R483" s="109" t="str">
        <f>+Monitoring!AF483</f>
        <v>#N/C</v>
      </c>
      <c r="S483" s="109" t="str">
        <f>+Monitoring!AG483</f>
        <v>#N/C</v>
      </c>
    </row>
    <row r="484" spans="1:19" x14ac:dyDescent="0.25">
      <c r="A484" s="109">
        <f t="shared" si="39"/>
        <v>483</v>
      </c>
      <c r="B484" s="109" t="str">
        <f t="shared" si="35"/>
        <v>FAIRD</v>
      </c>
      <c r="C484" s="109" t="str">
        <f>SUBSTITUTE(+Monitoring!C484,"-","")</f>
        <v>FAIRD2</v>
      </c>
      <c r="D484" s="109" t="str">
        <f t="shared" si="36"/>
        <v>Site2</v>
      </c>
      <c r="E484" s="110" t="str">
        <f t="shared" si="37"/>
        <v>Maize</v>
      </c>
      <c r="F484" s="111" t="str">
        <f t="shared" si="38"/>
        <v>FAIRDxMaize</v>
      </c>
      <c r="G484" s="112">
        <f>+Monitoring!K484</f>
        <v>45166.442418981504</v>
      </c>
      <c r="H484" s="112">
        <f>+Monitoring!L484</f>
        <v>45166.442546296297</v>
      </c>
      <c r="I484" s="113">
        <f>+Monitoring!M484</f>
        <v>1.2731479364447296E-4</v>
      </c>
      <c r="J484" s="114" t="str">
        <f>+Monitoring!T484</f>
        <v>fly</v>
      </c>
      <c r="K484" s="109" t="str">
        <f>+Monitoring!Y484</f>
        <v>Insecta</v>
      </c>
      <c r="L484" s="109" t="str">
        <f>+Monitoring!Z484</f>
        <v>Diptera</v>
      </c>
      <c r="M484" s="109" t="str">
        <f>+Monitoring!AA484</f>
        <v>Brachycera</v>
      </c>
      <c r="N484" s="109" t="str">
        <f>+Monitoring!AB484</f>
        <v>#N/C</v>
      </c>
      <c r="O484" s="109" t="str">
        <f>+Monitoring!AC484</f>
        <v>#N/C</v>
      </c>
      <c r="P484" s="109" t="str">
        <f>+Monitoring!AD484</f>
        <v>#N/C</v>
      </c>
      <c r="Q484" s="109" t="str">
        <f>+Monitoring!AE484</f>
        <v>#N/C</v>
      </c>
      <c r="R484" s="109" t="str">
        <f>+Monitoring!AF484</f>
        <v>#N/C</v>
      </c>
      <c r="S484" s="109" t="str">
        <f>+Monitoring!AG484</f>
        <v>#N/C</v>
      </c>
    </row>
    <row r="485" spans="1:19" x14ac:dyDescent="0.25">
      <c r="A485" s="109">
        <f t="shared" si="39"/>
        <v>484</v>
      </c>
      <c r="B485" s="109" t="str">
        <f t="shared" si="35"/>
        <v>FAIRD</v>
      </c>
      <c r="C485" s="109" t="str">
        <f>SUBSTITUTE(+Monitoring!C485,"-","")</f>
        <v>FAIRD2</v>
      </c>
      <c r="D485" s="109" t="str">
        <f t="shared" si="36"/>
        <v>Site2</v>
      </c>
      <c r="E485" s="110" t="str">
        <f t="shared" si="37"/>
        <v>Maize</v>
      </c>
      <c r="F485" s="111" t="str">
        <f t="shared" si="38"/>
        <v>FAIRDxMaize</v>
      </c>
      <c r="G485" s="112">
        <f>+Monitoring!K485</f>
        <v>45166.472916666702</v>
      </c>
      <c r="H485" s="112">
        <f>+Monitoring!L485</f>
        <v>45166.473206018498</v>
      </c>
      <c r="I485" s="113">
        <f>+Monitoring!M485</f>
        <v>2.8935179580003023E-4</v>
      </c>
      <c r="J485" s="114" t="str">
        <f>+Monitoring!T485</f>
        <v>fly</v>
      </c>
      <c r="K485" s="109" t="str">
        <f>+Monitoring!Y485</f>
        <v>Insecta</v>
      </c>
      <c r="L485" s="109" t="str">
        <f>+Monitoring!Z485</f>
        <v>Diptera</v>
      </c>
      <c r="M485" s="109" t="str">
        <f>+Monitoring!AA485</f>
        <v>Brachycera</v>
      </c>
      <c r="N485" s="109" t="str">
        <f>+Monitoring!AB485</f>
        <v>#N/C</v>
      </c>
      <c r="O485" s="109" t="str">
        <f>+Monitoring!AC485</f>
        <v>#N/C</v>
      </c>
      <c r="P485" s="109" t="str">
        <f>+Monitoring!AD485</f>
        <v>#N/C</v>
      </c>
      <c r="Q485" s="109" t="str">
        <f>+Monitoring!AE485</f>
        <v>#N/C</v>
      </c>
      <c r="R485" s="109" t="str">
        <f>+Monitoring!AF485</f>
        <v>#N/C</v>
      </c>
      <c r="S485" s="109" t="str">
        <f>+Monitoring!AG485</f>
        <v>#N/C</v>
      </c>
    </row>
    <row r="486" spans="1:19" x14ac:dyDescent="0.25">
      <c r="A486" s="109">
        <f t="shared" si="39"/>
        <v>485</v>
      </c>
      <c r="B486" s="109" t="str">
        <f t="shared" si="35"/>
        <v>FAIRD</v>
      </c>
      <c r="C486" s="109" t="str">
        <f>SUBSTITUTE(+Monitoring!C486,"-","")</f>
        <v>FAIRD2</v>
      </c>
      <c r="D486" s="109" t="str">
        <f t="shared" si="36"/>
        <v>Site2</v>
      </c>
      <c r="E486" s="110" t="str">
        <f t="shared" si="37"/>
        <v>Maize</v>
      </c>
      <c r="F486" s="111" t="str">
        <f t="shared" si="38"/>
        <v>FAIRDxMaize</v>
      </c>
      <c r="G486" s="112">
        <f>+Monitoring!K486</f>
        <v>45166.515289351897</v>
      </c>
      <c r="H486" s="112">
        <f>+Monitoring!L486</f>
        <v>45166.527939814798</v>
      </c>
      <c r="I486" s="113">
        <f>+Monitoring!M486</f>
        <v>1.2650462900637649E-2</v>
      </c>
      <c r="J486" s="114" t="str">
        <f>+Monitoring!T486</f>
        <v>fly</v>
      </c>
      <c r="K486" s="109" t="str">
        <f>+Monitoring!Y486</f>
        <v>Insecta</v>
      </c>
      <c r="L486" s="109" t="str">
        <f>+Monitoring!Z486</f>
        <v>Diptera</v>
      </c>
      <c r="M486" s="109" t="str">
        <f>+Monitoring!AA486</f>
        <v>Brachycera</v>
      </c>
      <c r="N486" s="109" t="str">
        <f>+Monitoring!AB486</f>
        <v>Muscomorpha</v>
      </c>
      <c r="O486" s="109" t="str">
        <f>+Monitoring!AC486</f>
        <v>Muscoidea</v>
      </c>
      <c r="P486" s="109" t="str">
        <f>+Monitoring!AD486</f>
        <v>#N/C</v>
      </c>
      <c r="Q486" s="109" t="str">
        <f>+Monitoring!AE486</f>
        <v>#N/C</v>
      </c>
      <c r="R486" s="109" t="str">
        <f>+Monitoring!AF486</f>
        <v>#N/C</v>
      </c>
      <c r="S486" s="109" t="str">
        <f>+Monitoring!AG486</f>
        <v>#N/C</v>
      </c>
    </row>
    <row r="487" spans="1:19" x14ac:dyDescent="0.25">
      <c r="A487" s="109">
        <f t="shared" si="39"/>
        <v>486</v>
      </c>
      <c r="B487" s="109" t="str">
        <f t="shared" si="35"/>
        <v>FAIRD</v>
      </c>
      <c r="C487" s="109" t="str">
        <f>SUBSTITUTE(+Monitoring!C487,"-","")</f>
        <v>FAIRD2</v>
      </c>
      <c r="D487" s="109" t="str">
        <f t="shared" si="36"/>
        <v>Site2</v>
      </c>
      <c r="E487" s="110" t="str">
        <f t="shared" si="37"/>
        <v>Maize</v>
      </c>
      <c r="F487" s="111" t="str">
        <f t="shared" si="38"/>
        <v>FAIRDxMaize</v>
      </c>
      <c r="G487" s="112">
        <f>+Monitoring!K487</f>
        <v>45166.570023148102</v>
      </c>
      <c r="H487" s="112">
        <f>+Monitoring!L487</f>
        <v>45166.570138888899</v>
      </c>
      <c r="I487" s="113">
        <f>+Monitoring!M487</f>
        <v>1.1574079690035433E-4</v>
      </c>
      <c r="J487" s="114" t="str">
        <f>+Monitoring!T487</f>
        <v>fly</v>
      </c>
      <c r="K487" s="109" t="str">
        <f>+Monitoring!Y487</f>
        <v>Insecta</v>
      </c>
      <c r="L487" s="109" t="str">
        <f>+Monitoring!Z487</f>
        <v>Diptera</v>
      </c>
      <c r="M487" s="109" t="str">
        <f>+Monitoring!AA487</f>
        <v>Brachycera</v>
      </c>
      <c r="N487" s="109" t="str">
        <f>+Monitoring!AB487</f>
        <v>Muscomorpha</v>
      </c>
      <c r="O487" s="109" t="str">
        <f>+Monitoring!AC487</f>
        <v>Muscoidea</v>
      </c>
      <c r="P487" s="109" t="str">
        <f>+Monitoring!AD487</f>
        <v>Fanniidae</v>
      </c>
      <c r="Q487" s="109">
        <f>+Monitoring!AE487</f>
        <v>0</v>
      </c>
      <c r="R487" s="109" t="str">
        <f>+Monitoring!AF487</f>
        <v>Fannia</v>
      </c>
      <c r="S487" s="109" t="str">
        <f>+Monitoring!AG487</f>
        <v>#N/C</v>
      </c>
    </row>
    <row r="488" spans="1:19" x14ac:dyDescent="0.25">
      <c r="A488" s="109">
        <f t="shared" si="39"/>
        <v>487</v>
      </c>
      <c r="B488" s="109" t="str">
        <f t="shared" si="35"/>
        <v>FAIRD</v>
      </c>
      <c r="C488" s="109" t="str">
        <f>SUBSTITUTE(+Monitoring!C488,"-","")</f>
        <v>FAIRD2</v>
      </c>
      <c r="D488" s="109" t="str">
        <f t="shared" si="36"/>
        <v>Site2</v>
      </c>
      <c r="E488" s="110" t="str">
        <f t="shared" si="37"/>
        <v>Maize</v>
      </c>
      <c r="F488" s="111" t="str">
        <f t="shared" si="38"/>
        <v>FAIRDxMaize</v>
      </c>
      <c r="G488" s="112">
        <f>+Monitoring!K488</f>
        <v>45167.535231481503</v>
      </c>
      <c r="H488" s="112">
        <f>+Monitoring!L488</f>
        <v>45167.535289351901</v>
      </c>
      <c r="I488" s="113">
        <f>+Monitoring!M488</f>
        <v>5.7870398450177163E-5</v>
      </c>
      <c r="J488" s="114" t="str">
        <f>+Monitoring!T488</f>
        <v>fly</v>
      </c>
      <c r="K488" s="109" t="str">
        <f>+Monitoring!Y488</f>
        <v>Insecta</v>
      </c>
      <c r="L488" s="109" t="str">
        <f>+Monitoring!Z488</f>
        <v>Diptera</v>
      </c>
      <c r="M488" s="109" t="str">
        <f>+Monitoring!AA488</f>
        <v>Brachycera</v>
      </c>
      <c r="N488" s="109" t="str">
        <f>+Monitoring!AB488</f>
        <v>#N/C</v>
      </c>
      <c r="O488" s="109" t="str">
        <f>+Monitoring!AC488</f>
        <v>#N/C</v>
      </c>
      <c r="P488" s="109" t="str">
        <f>+Monitoring!AD488</f>
        <v>#N/C</v>
      </c>
      <c r="Q488" s="109" t="str">
        <f>+Monitoring!AE488</f>
        <v>#N/C</v>
      </c>
      <c r="R488" s="109" t="str">
        <f>+Monitoring!AF488</f>
        <v>#N/C</v>
      </c>
      <c r="S488" s="109" t="str">
        <f>+Monitoring!AG488</f>
        <v>#N/C</v>
      </c>
    </row>
    <row r="489" spans="1:19" x14ac:dyDescent="0.25">
      <c r="A489" s="109">
        <f t="shared" si="39"/>
        <v>488</v>
      </c>
      <c r="B489" s="109" t="str">
        <f t="shared" si="35"/>
        <v>FAIRD</v>
      </c>
      <c r="C489" s="109" t="str">
        <f>SUBSTITUTE(+Monitoring!C489,"-","")</f>
        <v>FAIRD2</v>
      </c>
      <c r="D489" s="109" t="str">
        <f t="shared" si="36"/>
        <v>Site2</v>
      </c>
      <c r="E489" s="110" t="str">
        <f t="shared" si="37"/>
        <v>Maize</v>
      </c>
      <c r="F489" s="111" t="str">
        <f t="shared" si="38"/>
        <v>FAIRDxMaize</v>
      </c>
      <c r="G489" s="112">
        <f>+Monitoring!K489</f>
        <v>45168.472731481503</v>
      </c>
      <c r="H489" s="112">
        <f>+Monitoring!L489</f>
        <v>45168.525081018503</v>
      </c>
      <c r="I489" s="113">
        <f>+Monitoring!M489</f>
        <v>5.2349536999827251E-2</v>
      </c>
      <c r="J489" s="114" t="str">
        <f>+Monitoring!T489</f>
        <v>fly</v>
      </c>
      <c r="K489" s="109" t="str">
        <f>+Monitoring!Y489</f>
        <v>Insecta</v>
      </c>
      <c r="L489" s="109" t="str">
        <f>+Monitoring!Z489</f>
        <v>Diptera</v>
      </c>
      <c r="M489" s="109" t="str">
        <f>+Monitoring!AA489</f>
        <v>Brachycera</v>
      </c>
      <c r="N489" s="109" t="str">
        <f>+Monitoring!AB489</f>
        <v>#N/C</v>
      </c>
      <c r="O489" s="109" t="str">
        <f>+Monitoring!AC489</f>
        <v>#N/C</v>
      </c>
      <c r="P489" s="109" t="str">
        <f>+Monitoring!AD489</f>
        <v>#N/C</v>
      </c>
      <c r="Q489" s="109" t="str">
        <f>+Monitoring!AE489</f>
        <v>#N/C</v>
      </c>
      <c r="R489" s="109" t="str">
        <f>+Monitoring!AF489</f>
        <v>#N/C</v>
      </c>
      <c r="S489" s="109" t="str">
        <f>+Monitoring!AG489</f>
        <v>#N/C</v>
      </c>
    </row>
    <row r="490" spans="1:19" x14ac:dyDescent="0.25">
      <c r="A490" s="109">
        <f t="shared" si="39"/>
        <v>489</v>
      </c>
      <c r="B490" s="109" t="str">
        <f t="shared" si="35"/>
        <v>FAIRD</v>
      </c>
      <c r="C490" s="109" t="str">
        <f>SUBSTITUTE(+Monitoring!C490,"-","")</f>
        <v>FAIRD2</v>
      </c>
      <c r="D490" s="109" t="str">
        <f t="shared" si="36"/>
        <v>Site2</v>
      </c>
      <c r="E490" s="110" t="str">
        <f t="shared" si="37"/>
        <v>Maize</v>
      </c>
      <c r="F490" s="111" t="str">
        <f t="shared" si="38"/>
        <v>FAIRDxMaize</v>
      </c>
      <c r="G490" s="112">
        <f>+Monitoring!K490</f>
        <v>45168.524930555599</v>
      </c>
      <c r="H490" s="112">
        <f>+Monitoring!L490</f>
        <v>45168.541076388901</v>
      </c>
      <c r="I490" s="113">
        <f>+Monitoring!M490</f>
        <v>1.6145833302289248E-2</v>
      </c>
      <c r="J490" s="114" t="str">
        <f>+Monitoring!T490</f>
        <v>fly</v>
      </c>
      <c r="K490" s="109" t="str">
        <f>+Monitoring!Y490</f>
        <v>Insecta</v>
      </c>
      <c r="L490" s="109" t="str">
        <f>+Monitoring!Z490</f>
        <v>Diptera</v>
      </c>
      <c r="M490" s="109" t="str">
        <f>+Monitoring!AA490</f>
        <v>Brachycera</v>
      </c>
      <c r="N490" s="109" t="str">
        <f>+Monitoring!AB490</f>
        <v>Muscomorpha</v>
      </c>
      <c r="O490" s="109" t="str">
        <f>+Monitoring!AC490</f>
        <v>Muscoidea</v>
      </c>
      <c r="P490" s="109" t="str">
        <f>+Monitoring!AD490</f>
        <v>Fanniidae</v>
      </c>
      <c r="Q490" s="109">
        <f>+Monitoring!AE490</f>
        <v>0</v>
      </c>
      <c r="R490" s="109" t="str">
        <f>+Monitoring!AF490</f>
        <v>Fannia</v>
      </c>
      <c r="S490" s="109" t="str">
        <f>+Monitoring!AG490</f>
        <v>#N/C</v>
      </c>
    </row>
    <row r="491" spans="1:19" x14ac:dyDescent="0.25">
      <c r="A491" s="109">
        <f t="shared" si="39"/>
        <v>490</v>
      </c>
      <c r="B491" s="109" t="str">
        <f t="shared" si="35"/>
        <v>FAIRD</v>
      </c>
      <c r="C491" s="109" t="str">
        <f>SUBSTITUTE(+Monitoring!C491,"-","")</f>
        <v>FAIRD2</v>
      </c>
      <c r="D491" s="109" t="str">
        <f t="shared" si="36"/>
        <v>Site2</v>
      </c>
      <c r="E491" s="110" t="str">
        <f t="shared" si="37"/>
        <v>Maize</v>
      </c>
      <c r="F491" s="111" t="str">
        <f t="shared" si="38"/>
        <v>FAIRDxMaize</v>
      </c>
      <c r="G491" s="112">
        <f>+Monitoring!K491</f>
        <v>45168.521400463003</v>
      </c>
      <c r="H491" s="112">
        <f>+Monitoring!L491</f>
        <v>45168.5250578704</v>
      </c>
      <c r="I491" s="113">
        <f>+Monitoring!M491</f>
        <v>3.6574073965311982E-3</v>
      </c>
      <c r="J491" s="114" t="str">
        <f>+Monitoring!T491</f>
        <v>fly</v>
      </c>
      <c r="K491" s="109" t="str">
        <f>+Monitoring!Y491</f>
        <v>Insecta</v>
      </c>
      <c r="L491" s="109" t="str">
        <f>+Monitoring!Z491</f>
        <v>Diptera</v>
      </c>
      <c r="M491" s="109" t="str">
        <f>+Monitoring!AA491</f>
        <v>Brachycera</v>
      </c>
      <c r="N491" s="109" t="str">
        <f>+Monitoring!AB491</f>
        <v>#N/C</v>
      </c>
      <c r="O491" s="109" t="str">
        <f>+Monitoring!AC491</f>
        <v>#N/C</v>
      </c>
      <c r="P491" s="109" t="str">
        <f>+Monitoring!AD491</f>
        <v>#N/C</v>
      </c>
      <c r="Q491" s="109" t="str">
        <f>+Monitoring!AE491</f>
        <v>#N/C</v>
      </c>
      <c r="R491" s="109" t="str">
        <f>+Monitoring!AF491</f>
        <v>#N/C</v>
      </c>
      <c r="S491" s="109" t="str">
        <f>+Monitoring!AG491</f>
        <v>#N/C</v>
      </c>
    </row>
    <row r="492" spans="1:19" x14ac:dyDescent="0.25">
      <c r="A492" s="109">
        <f t="shared" si="39"/>
        <v>491</v>
      </c>
      <c r="B492" s="109" t="str">
        <f t="shared" si="35"/>
        <v>FAIRD</v>
      </c>
      <c r="C492" s="109" t="str">
        <f>SUBSTITUTE(+Monitoring!C492,"-","")</f>
        <v>FAIRD2</v>
      </c>
      <c r="D492" s="109" t="str">
        <f t="shared" si="36"/>
        <v>Site2</v>
      </c>
      <c r="E492" s="110" t="str">
        <f t="shared" si="37"/>
        <v>Maize</v>
      </c>
      <c r="F492" s="111" t="str">
        <f t="shared" si="38"/>
        <v>FAIRDxMaize</v>
      </c>
      <c r="G492" s="112">
        <f>+Monitoring!K492</f>
        <v>45168.542962963002</v>
      </c>
      <c r="H492" s="112">
        <f>+Monitoring!L492</f>
        <v>45168.543113425898</v>
      </c>
      <c r="I492" s="113">
        <f>+Monitoring!M492</f>
        <v>1.5046289627207443E-4</v>
      </c>
      <c r="J492" s="114" t="str">
        <f>+Monitoring!T492</f>
        <v>hoverfly</v>
      </c>
      <c r="K492" s="109" t="str">
        <f>+Monitoring!Y492</f>
        <v>Insecta</v>
      </c>
      <c r="L492" s="109" t="str">
        <f>+Monitoring!Z492</f>
        <v>Diptera</v>
      </c>
      <c r="M492" s="109" t="str">
        <f>+Monitoring!AA492</f>
        <v>Brachycera</v>
      </c>
      <c r="N492" s="109" t="str">
        <f>+Monitoring!AB492</f>
        <v>Muscomorpha</v>
      </c>
      <c r="O492" s="109" t="str">
        <f>+Monitoring!AC492</f>
        <v>Syrphoidea</v>
      </c>
      <c r="P492" s="109" t="str">
        <f>+Monitoring!AD492</f>
        <v>Syrphidae</v>
      </c>
      <c r="Q492" s="109" t="str">
        <f>+Monitoring!AE492</f>
        <v>Syrphinae</v>
      </c>
      <c r="R492" s="109" t="str">
        <f>+Monitoring!AF492</f>
        <v>Episyrphus</v>
      </c>
      <c r="S492" s="109" t="str">
        <f>+Monitoring!AG492</f>
        <v>#N/C</v>
      </c>
    </row>
    <row r="493" spans="1:19" x14ac:dyDescent="0.25">
      <c r="A493" s="109">
        <f t="shared" si="39"/>
        <v>492</v>
      </c>
      <c r="B493" s="109" t="str">
        <f t="shared" si="35"/>
        <v>FAIRD</v>
      </c>
      <c r="C493" s="109" t="str">
        <f>SUBSTITUTE(+Monitoring!C493,"-","")</f>
        <v>FAIRD2</v>
      </c>
      <c r="D493" s="109" t="str">
        <f t="shared" si="36"/>
        <v>Site2</v>
      </c>
      <c r="E493" s="110" t="str">
        <f t="shared" si="37"/>
        <v>Maize</v>
      </c>
      <c r="F493" s="111" t="str">
        <f t="shared" si="38"/>
        <v>FAIRDxMaize</v>
      </c>
      <c r="G493" s="112">
        <f>+Monitoring!K493</f>
        <v>45168.542962963002</v>
      </c>
      <c r="H493" s="112">
        <f>+Monitoring!L493</f>
        <v>45168.5465625</v>
      </c>
      <c r="I493" s="113">
        <f>+Monitoring!M493</f>
        <v>3.599536998081021E-3</v>
      </c>
      <c r="J493" s="114" t="str">
        <f>+Monitoring!T493</f>
        <v>fly</v>
      </c>
      <c r="K493" s="109" t="str">
        <f>+Monitoring!Y493</f>
        <v>Insecta</v>
      </c>
      <c r="L493" s="109" t="str">
        <f>+Monitoring!Z493</f>
        <v>Diptera</v>
      </c>
      <c r="M493" s="109" t="str">
        <f>+Monitoring!AA493</f>
        <v>Brachycera</v>
      </c>
      <c r="N493" s="109" t="str">
        <f>+Monitoring!AB493</f>
        <v>Muscomorpha</v>
      </c>
      <c r="O493" s="109" t="str">
        <f>+Monitoring!AC493</f>
        <v>Ephydroidea</v>
      </c>
      <c r="P493" s="109" t="str">
        <f>+Monitoring!AD493</f>
        <v>Drosophilidae</v>
      </c>
      <c r="Q493" s="109" t="str">
        <f>+Monitoring!AE493</f>
        <v>Drosophilinae</v>
      </c>
      <c r="R493" s="109" t="str">
        <f>+Monitoring!AF493</f>
        <v>Drosophila</v>
      </c>
      <c r="S493" s="109" t="str">
        <f>+Monitoring!AG493</f>
        <v>#N/C</v>
      </c>
    </row>
    <row r="494" spans="1:19" x14ac:dyDescent="0.25">
      <c r="A494" s="109">
        <f t="shared" si="39"/>
        <v>493</v>
      </c>
      <c r="B494" s="109" t="str">
        <f t="shared" si="35"/>
        <v>FAIRD</v>
      </c>
      <c r="C494" s="109" t="str">
        <f>SUBSTITUTE(+Monitoring!C494,"-","")</f>
        <v>FAIRD2</v>
      </c>
      <c r="D494" s="109" t="str">
        <f t="shared" si="36"/>
        <v>Site2</v>
      </c>
      <c r="E494" s="110" t="str">
        <f t="shared" si="37"/>
        <v>Maize</v>
      </c>
      <c r="F494" s="111" t="str">
        <f t="shared" si="38"/>
        <v>FAIRDxMaize</v>
      </c>
      <c r="G494" s="112">
        <f>+Monitoring!K494</f>
        <v>45168.569178240701</v>
      </c>
      <c r="H494" s="112">
        <f>+Monitoring!L494</f>
        <v>45168.569421296299</v>
      </c>
      <c r="I494" s="113">
        <f>+Monitoring!M494</f>
        <v>2.430555978207849E-4</v>
      </c>
      <c r="J494" s="114" t="str">
        <f>+Monitoring!T494</f>
        <v>fly</v>
      </c>
      <c r="K494" s="109" t="str">
        <f>+Monitoring!Y494</f>
        <v>Insecta</v>
      </c>
      <c r="L494" s="109" t="str">
        <f>+Monitoring!Z494</f>
        <v>Diptera</v>
      </c>
      <c r="M494" s="109" t="str">
        <f>+Monitoring!AA494</f>
        <v>Brachycera</v>
      </c>
      <c r="N494" s="109" t="str">
        <f>+Monitoring!AB494</f>
        <v>Muscomorpha</v>
      </c>
      <c r="O494" s="109" t="str">
        <f>+Monitoring!AC494</f>
        <v>Muscoidea</v>
      </c>
      <c r="P494" s="109" t="str">
        <f>+Monitoring!AD494</f>
        <v>Fanniidae</v>
      </c>
      <c r="Q494" s="109">
        <f>+Monitoring!AE494</f>
        <v>0</v>
      </c>
      <c r="R494" s="109" t="str">
        <f>+Monitoring!AF494</f>
        <v>Fannia</v>
      </c>
      <c r="S494" s="109" t="str">
        <f>+Monitoring!AG494</f>
        <v>#N/C</v>
      </c>
    </row>
    <row r="495" spans="1:19" x14ac:dyDescent="0.25">
      <c r="A495" s="109">
        <f t="shared" si="39"/>
        <v>494</v>
      </c>
      <c r="B495" s="109" t="str">
        <f t="shared" si="35"/>
        <v>FAIRD</v>
      </c>
      <c r="C495" s="109" t="str">
        <f>SUBSTITUTE(+Monitoring!C495,"-","")</f>
        <v>FAIRD2</v>
      </c>
      <c r="D495" s="109" t="str">
        <f t="shared" si="36"/>
        <v>Site2</v>
      </c>
      <c r="E495" s="110" t="str">
        <f t="shared" si="37"/>
        <v>Maize</v>
      </c>
      <c r="F495" s="111" t="str">
        <f t="shared" si="38"/>
        <v>FAIRDxMaize</v>
      </c>
      <c r="G495" s="112">
        <f>+Monitoring!K495</f>
        <v>45168.569178240701</v>
      </c>
      <c r="H495" s="112">
        <f>+Monitoring!L495</f>
        <v>45168.5695023148</v>
      </c>
      <c r="I495" s="113">
        <f>+Monitoring!M495</f>
        <v>3.2407409889856353E-4</v>
      </c>
      <c r="J495" s="114" t="str">
        <f>+Monitoring!T495</f>
        <v>fly</v>
      </c>
      <c r="K495" s="109" t="str">
        <f>+Monitoring!Y495</f>
        <v>Insecta</v>
      </c>
      <c r="L495" s="109" t="str">
        <f>+Monitoring!Z495</f>
        <v>Diptera</v>
      </c>
      <c r="M495" s="109" t="str">
        <f>+Monitoring!AA495</f>
        <v>Brachycera</v>
      </c>
      <c r="N495" s="109" t="str">
        <f>+Monitoring!AB495</f>
        <v>#N/C</v>
      </c>
      <c r="O495" s="109" t="str">
        <f>+Monitoring!AC495</f>
        <v>#N/C</v>
      </c>
      <c r="P495" s="109" t="str">
        <f>+Monitoring!AD495</f>
        <v>#N/C</v>
      </c>
      <c r="Q495" s="109" t="str">
        <f>+Monitoring!AE495</f>
        <v>#N/C</v>
      </c>
      <c r="R495" s="109" t="str">
        <f>+Monitoring!AF495</f>
        <v>#N/C</v>
      </c>
      <c r="S495" s="109" t="str">
        <f>+Monitoring!AG495</f>
        <v>#N/C</v>
      </c>
    </row>
    <row r="496" spans="1:19" x14ac:dyDescent="0.25">
      <c r="A496" s="109">
        <f t="shared" si="39"/>
        <v>495</v>
      </c>
      <c r="B496" s="109" t="str">
        <f t="shared" ref="B496:B559" si="40">+LEFT(C496,LEN(C496)-1)</f>
        <v>FAIRD</v>
      </c>
      <c r="C496" s="109" t="str">
        <f>SUBSTITUTE(+Monitoring!C496,"-","")</f>
        <v>FAIRD2</v>
      </c>
      <c r="D496" s="109" t="str">
        <f t="shared" ref="D496:D559" si="41">CONCATENATE("Site",RIGHT(C496,1))</f>
        <v>Site2</v>
      </c>
      <c r="E496" s="110" t="str">
        <f t="shared" ref="E496:E559" si="42">IF(OR(D496="Site1",D496="Site2"),"Maize",IF(OR(D496="Site3",D496="Site4"),"Meadow","error"))</f>
        <v>Maize</v>
      </c>
      <c r="F496" s="111" t="str">
        <f t="shared" ref="F496:F559" si="43">+CONCATENATE(B496,"x",E496)</f>
        <v>FAIRDxMaize</v>
      </c>
      <c r="G496" s="112">
        <f>+Monitoring!K496</f>
        <v>45168.603750000002</v>
      </c>
      <c r="H496" s="112">
        <f>+Monitoring!L496</f>
        <v>45168.6039930556</v>
      </c>
      <c r="I496" s="113">
        <f>+Monitoring!M496</f>
        <v>2.430555978207849E-4</v>
      </c>
      <c r="J496" s="114" t="str">
        <f>+Monitoring!T496</f>
        <v>fly</v>
      </c>
      <c r="K496" s="109" t="str">
        <f>+Monitoring!Y496</f>
        <v>Insecta</v>
      </c>
      <c r="L496" s="109" t="str">
        <f>+Monitoring!Z496</f>
        <v>Diptera</v>
      </c>
      <c r="M496" s="109" t="str">
        <f>+Monitoring!AA496</f>
        <v>Brachycera</v>
      </c>
      <c r="N496" s="109" t="str">
        <f>+Monitoring!AB496</f>
        <v>#N/C</v>
      </c>
      <c r="O496" s="109" t="str">
        <f>+Monitoring!AC496</f>
        <v>#N/C</v>
      </c>
      <c r="P496" s="109" t="str">
        <f>+Monitoring!AD496</f>
        <v>#N/C</v>
      </c>
      <c r="Q496" s="109" t="str">
        <f>+Monitoring!AE496</f>
        <v>#N/C</v>
      </c>
      <c r="R496" s="109" t="str">
        <f>+Monitoring!AF496</f>
        <v>#N/C</v>
      </c>
      <c r="S496" s="109" t="str">
        <f>+Monitoring!AG496</f>
        <v>#N/C</v>
      </c>
    </row>
    <row r="497" spans="1:19" x14ac:dyDescent="0.25">
      <c r="A497" s="109">
        <f t="shared" si="39"/>
        <v>496</v>
      </c>
      <c r="B497" s="109" t="str">
        <f t="shared" si="40"/>
        <v>FAIRD</v>
      </c>
      <c r="C497" s="109" t="str">
        <f>SUBSTITUTE(+Monitoring!C497,"-","")</f>
        <v>FAIRD2</v>
      </c>
      <c r="D497" s="109" t="str">
        <f t="shared" si="41"/>
        <v>Site2</v>
      </c>
      <c r="E497" s="110" t="str">
        <f t="shared" si="42"/>
        <v>Maize</v>
      </c>
      <c r="F497" s="111" t="str">
        <f t="shared" si="43"/>
        <v>FAIRDxMaize</v>
      </c>
      <c r="G497" s="112">
        <f>+Monitoring!K497</f>
        <v>45168.615775462997</v>
      </c>
      <c r="H497" s="112">
        <f>+Monitoring!L497</f>
        <v>45168.615787037001</v>
      </c>
      <c r="I497" s="113">
        <f>+Monitoring!M497</f>
        <v>1.1574004020076245E-5</v>
      </c>
      <c r="J497" s="114" t="str">
        <f>+Monitoring!T497</f>
        <v>fly</v>
      </c>
      <c r="K497" s="109" t="str">
        <f>+Monitoring!Y497</f>
        <v>Insecta</v>
      </c>
      <c r="L497" s="109" t="str">
        <f>+Monitoring!Z497</f>
        <v>Diptera</v>
      </c>
      <c r="M497" s="109" t="str">
        <f>+Monitoring!AA497</f>
        <v>Brachycera</v>
      </c>
      <c r="N497" s="109" t="str">
        <f>+Monitoring!AB497</f>
        <v>#N/C</v>
      </c>
      <c r="O497" s="109" t="str">
        <f>+Monitoring!AC497</f>
        <v>#N/C</v>
      </c>
      <c r="P497" s="109" t="str">
        <f>+Monitoring!AD497</f>
        <v>#N/C</v>
      </c>
      <c r="Q497" s="109" t="str">
        <f>+Monitoring!AE497</f>
        <v>#N/C</v>
      </c>
      <c r="R497" s="109" t="str">
        <f>+Monitoring!AF497</f>
        <v>#N/C</v>
      </c>
      <c r="S497" s="109" t="str">
        <f>+Monitoring!AG497</f>
        <v>#N/C</v>
      </c>
    </row>
    <row r="498" spans="1:19" x14ac:dyDescent="0.25">
      <c r="A498" s="109">
        <f t="shared" si="39"/>
        <v>497</v>
      </c>
      <c r="B498" s="109" t="str">
        <f t="shared" si="40"/>
        <v>FAIRD</v>
      </c>
      <c r="C498" s="109" t="str">
        <f>SUBSTITUTE(+Monitoring!C498,"-","")</f>
        <v>FAIRD2</v>
      </c>
      <c r="D498" s="109" t="str">
        <f t="shared" si="41"/>
        <v>Site2</v>
      </c>
      <c r="E498" s="110" t="str">
        <f t="shared" si="42"/>
        <v>Maize</v>
      </c>
      <c r="F498" s="111" t="str">
        <f t="shared" si="43"/>
        <v>FAIRDxMaize</v>
      </c>
      <c r="G498" s="112">
        <f>+Monitoring!K498</f>
        <v>45168.672523148198</v>
      </c>
      <c r="H498" s="112">
        <f>+Monitoring!L498</f>
        <v>45168.672754629602</v>
      </c>
      <c r="I498" s="113">
        <f>+Monitoring!M498</f>
        <v>2.3148140462581068E-4</v>
      </c>
      <c r="J498" s="114" t="str">
        <f>+Monitoring!T498</f>
        <v>fly</v>
      </c>
      <c r="K498" s="109" t="str">
        <f>+Monitoring!Y498</f>
        <v>Insecta</v>
      </c>
      <c r="L498" s="109" t="str">
        <f>+Monitoring!Z498</f>
        <v>Diptera</v>
      </c>
      <c r="M498" s="109" t="str">
        <f>+Monitoring!AA498</f>
        <v>Brachycera</v>
      </c>
      <c r="N498" s="109" t="str">
        <f>+Monitoring!AB498</f>
        <v>Muscomorpha</v>
      </c>
      <c r="O498" s="109" t="str">
        <f>+Monitoring!AC498</f>
        <v>Muscoidea</v>
      </c>
      <c r="P498" s="109" t="str">
        <f>+Monitoring!AD498</f>
        <v>Fanniidae</v>
      </c>
      <c r="Q498" s="109">
        <f>+Monitoring!AE498</f>
        <v>0</v>
      </c>
      <c r="R498" s="109" t="str">
        <f>+Monitoring!AF498</f>
        <v>Fannia</v>
      </c>
      <c r="S498" s="109" t="str">
        <f>+Monitoring!AG498</f>
        <v>#N/C</v>
      </c>
    </row>
    <row r="499" spans="1:19" x14ac:dyDescent="0.25">
      <c r="A499" s="109">
        <f t="shared" si="39"/>
        <v>498</v>
      </c>
      <c r="B499" s="109" t="str">
        <f t="shared" si="40"/>
        <v>FAIRD</v>
      </c>
      <c r="C499" s="109" t="str">
        <f>SUBSTITUTE(+Monitoring!C499,"-","")</f>
        <v>FAIRD2</v>
      </c>
      <c r="D499" s="109" t="str">
        <f t="shared" si="41"/>
        <v>Site2</v>
      </c>
      <c r="E499" s="110" t="str">
        <f t="shared" si="42"/>
        <v>Maize</v>
      </c>
      <c r="F499" s="111" t="str">
        <f t="shared" si="43"/>
        <v>FAIRDxMaize</v>
      </c>
      <c r="G499" s="112">
        <f>+Monitoring!K499</f>
        <v>45168.727164351898</v>
      </c>
      <c r="H499" s="112">
        <f>+Monitoring!L499</f>
        <v>45168.728587963</v>
      </c>
      <c r="I499" s="113">
        <f>+Monitoring!M499</f>
        <v>1.4236111019272357E-3</v>
      </c>
      <c r="J499" s="114" t="str">
        <f>+Monitoring!T499</f>
        <v>fly</v>
      </c>
      <c r="K499" s="109" t="str">
        <f>+Monitoring!Y499</f>
        <v>Insecta</v>
      </c>
      <c r="L499" s="109" t="str">
        <f>+Monitoring!Z499</f>
        <v>Diptera</v>
      </c>
      <c r="M499" s="109" t="str">
        <f>+Monitoring!AA499</f>
        <v>Brachycera</v>
      </c>
      <c r="N499" s="109" t="str">
        <f>+Monitoring!AB499</f>
        <v>#N/C</v>
      </c>
      <c r="O499" s="109" t="str">
        <f>+Monitoring!AC499</f>
        <v>#N/C</v>
      </c>
      <c r="P499" s="109" t="str">
        <f>+Monitoring!AD499</f>
        <v>#N/C</v>
      </c>
      <c r="Q499" s="109" t="str">
        <f>+Monitoring!AE499</f>
        <v>#N/C</v>
      </c>
      <c r="R499" s="109" t="str">
        <f>+Monitoring!AF499</f>
        <v>#N/C</v>
      </c>
      <c r="S499" s="109" t="str">
        <f>+Monitoring!AG499</f>
        <v>#N/C</v>
      </c>
    </row>
    <row r="500" spans="1:19" x14ac:dyDescent="0.25">
      <c r="A500" s="109">
        <f t="shared" si="39"/>
        <v>499</v>
      </c>
      <c r="B500" s="109" t="str">
        <f t="shared" si="40"/>
        <v>FAIRD</v>
      </c>
      <c r="C500" s="109" t="str">
        <f>SUBSTITUTE(+Monitoring!C500,"-","")</f>
        <v>FAIRD2</v>
      </c>
      <c r="D500" s="109" t="str">
        <f t="shared" si="41"/>
        <v>Site2</v>
      </c>
      <c r="E500" s="110" t="str">
        <f t="shared" si="42"/>
        <v>Maize</v>
      </c>
      <c r="F500" s="111" t="str">
        <f t="shared" si="43"/>
        <v>FAIRDxMaize</v>
      </c>
      <c r="G500" s="112">
        <f>+Monitoring!K500</f>
        <v>45168.7345138889</v>
      </c>
      <c r="H500" s="112">
        <f>+Monitoring!L500</f>
        <v>45168.7371643519</v>
      </c>
      <c r="I500" s="113">
        <f>+Monitoring!M500</f>
        <v>2.6504630004637875E-3</v>
      </c>
      <c r="J500" s="114" t="str">
        <f>+Monitoring!T500</f>
        <v>fly</v>
      </c>
      <c r="K500" s="109" t="str">
        <f>+Monitoring!Y500</f>
        <v>Insecta</v>
      </c>
      <c r="L500" s="109" t="str">
        <f>+Monitoring!Z500</f>
        <v>Diptera</v>
      </c>
      <c r="M500" s="109" t="str">
        <f>+Monitoring!AA500</f>
        <v>Brachycera</v>
      </c>
      <c r="N500" s="109" t="str">
        <f>+Monitoring!AB500</f>
        <v>#N/C</v>
      </c>
      <c r="O500" s="109" t="str">
        <f>+Monitoring!AC500</f>
        <v>#N/C</v>
      </c>
      <c r="P500" s="109" t="str">
        <f>+Monitoring!AD500</f>
        <v>#N/C</v>
      </c>
      <c r="Q500" s="109" t="str">
        <f>+Monitoring!AE500</f>
        <v>#N/C</v>
      </c>
      <c r="R500" s="109" t="str">
        <f>+Monitoring!AF500</f>
        <v>#N/C</v>
      </c>
      <c r="S500" s="109" t="str">
        <f>+Monitoring!AG500</f>
        <v>#N/C</v>
      </c>
    </row>
    <row r="501" spans="1:19" x14ac:dyDescent="0.25">
      <c r="A501" s="109">
        <f t="shared" si="39"/>
        <v>500</v>
      </c>
      <c r="B501" s="109" t="str">
        <f t="shared" si="40"/>
        <v>FAIRD</v>
      </c>
      <c r="C501" s="109" t="str">
        <f>SUBSTITUTE(+Monitoring!C501,"-","")</f>
        <v>FAIRD2</v>
      </c>
      <c r="D501" s="109" t="str">
        <f t="shared" si="41"/>
        <v>Site2</v>
      </c>
      <c r="E501" s="110" t="str">
        <f t="shared" si="42"/>
        <v>Maize</v>
      </c>
      <c r="F501" s="111" t="str">
        <f t="shared" si="43"/>
        <v>FAIRDxMaize</v>
      </c>
      <c r="G501" s="112">
        <f>+Monitoring!K501</f>
        <v>45168.736979166701</v>
      </c>
      <c r="H501" s="112">
        <f>+Monitoring!L501</f>
        <v>45168.758391203701</v>
      </c>
      <c r="I501" s="113">
        <f>+Monitoring!M501</f>
        <v>2.1412037000118289E-2</v>
      </c>
      <c r="J501" s="114" t="str">
        <f>+Monitoring!T501</f>
        <v>fly</v>
      </c>
      <c r="K501" s="109" t="str">
        <f>+Monitoring!Y501</f>
        <v>Insecta</v>
      </c>
      <c r="L501" s="109" t="str">
        <f>+Monitoring!Z501</f>
        <v>Diptera</v>
      </c>
      <c r="M501" s="109" t="str">
        <f>+Monitoring!AA501</f>
        <v>Brachycera</v>
      </c>
      <c r="N501" s="109" t="str">
        <f>+Monitoring!AB501</f>
        <v>#N/C</v>
      </c>
      <c r="O501" s="109" t="str">
        <f>+Monitoring!AC501</f>
        <v>#N/C</v>
      </c>
      <c r="P501" s="109" t="str">
        <f>+Monitoring!AD501</f>
        <v>#N/C</v>
      </c>
      <c r="Q501" s="109" t="str">
        <f>+Monitoring!AE501</f>
        <v>#N/C</v>
      </c>
      <c r="R501" s="109" t="str">
        <f>+Monitoring!AF501</f>
        <v>#N/C</v>
      </c>
      <c r="S501" s="109" t="str">
        <f>+Monitoring!AG501</f>
        <v>#N/C</v>
      </c>
    </row>
    <row r="502" spans="1:19" x14ac:dyDescent="0.25">
      <c r="A502" s="109">
        <f t="shared" si="39"/>
        <v>501</v>
      </c>
      <c r="B502" s="109" t="str">
        <f t="shared" si="40"/>
        <v>FAIRD</v>
      </c>
      <c r="C502" s="109" t="str">
        <f>SUBSTITUTE(+Monitoring!C502,"-","")</f>
        <v>FAIRD2</v>
      </c>
      <c r="D502" s="109" t="str">
        <f t="shared" si="41"/>
        <v>Site2</v>
      </c>
      <c r="E502" s="110" t="str">
        <f t="shared" si="42"/>
        <v>Maize</v>
      </c>
      <c r="F502" s="111" t="str">
        <f t="shared" si="43"/>
        <v>FAIRDxMaize</v>
      </c>
      <c r="G502" s="112">
        <f>+Monitoring!K502</f>
        <v>45168.758287037002</v>
      </c>
      <c r="H502" s="112">
        <f>+Monitoring!L502</f>
        <v>45168.758402777799</v>
      </c>
      <c r="I502" s="113">
        <f>+Monitoring!M502</f>
        <v>1.1574079690035433E-4</v>
      </c>
      <c r="J502" s="114" t="str">
        <f>+Monitoring!T502</f>
        <v>fly</v>
      </c>
      <c r="K502" s="109" t="str">
        <f>+Monitoring!Y502</f>
        <v>Insecta</v>
      </c>
      <c r="L502" s="109" t="str">
        <f>+Monitoring!Z502</f>
        <v>Diptera</v>
      </c>
      <c r="M502" s="109" t="str">
        <f>+Monitoring!AA502</f>
        <v>Brachycera</v>
      </c>
      <c r="N502" s="109" t="str">
        <f>+Monitoring!AB502</f>
        <v>#N/C</v>
      </c>
      <c r="O502" s="109" t="str">
        <f>+Monitoring!AC502</f>
        <v>#N/C</v>
      </c>
      <c r="P502" s="109" t="str">
        <f>+Monitoring!AD502</f>
        <v>#N/C</v>
      </c>
      <c r="Q502" s="109" t="str">
        <f>+Monitoring!AE502</f>
        <v>#N/C</v>
      </c>
      <c r="R502" s="109" t="str">
        <f>+Monitoring!AF502</f>
        <v>#N/C</v>
      </c>
      <c r="S502" s="109" t="str">
        <f>+Monitoring!AG502</f>
        <v>#N/C</v>
      </c>
    </row>
    <row r="503" spans="1:19" x14ac:dyDescent="0.25">
      <c r="A503" s="109">
        <f t="shared" si="39"/>
        <v>502</v>
      </c>
      <c r="B503" s="109" t="str">
        <f t="shared" si="40"/>
        <v>FAIRD</v>
      </c>
      <c r="C503" s="109" t="str">
        <f>SUBSTITUTE(+Monitoring!C503,"-","")</f>
        <v>FAIRD2</v>
      </c>
      <c r="D503" s="109" t="str">
        <f t="shared" si="41"/>
        <v>Site2</v>
      </c>
      <c r="E503" s="110" t="str">
        <f t="shared" si="42"/>
        <v>Maize</v>
      </c>
      <c r="F503" s="111" t="str">
        <f t="shared" si="43"/>
        <v>FAIRDxMaize</v>
      </c>
      <c r="G503" s="112">
        <f>+Monitoring!K503</f>
        <v>45169.399386574099</v>
      </c>
      <c r="H503" s="112">
        <f>+Monitoring!L503</f>
        <v>45169.399537037003</v>
      </c>
      <c r="I503" s="113">
        <f>+Monitoring!M503</f>
        <v>1.5046290354803205E-4</v>
      </c>
      <c r="J503" s="114" t="str">
        <f>+Monitoring!T503</f>
        <v>fly</v>
      </c>
      <c r="K503" s="109" t="str">
        <f>+Monitoring!Y503</f>
        <v>Insecta</v>
      </c>
      <c r="L503" s="109" t="str">
        <f>+Monitoring!Z503</f>
        <v>Diptera</v>
      </c>
      <c r="M503" s="109" t="str">
        <f>+Monitoring!AA503</f>
        <v>Brachycera</v>
      </c>
      <c r="N503" s="109" t="str">
        <f>+Monitoring!AB503</f>
        <v>Muscomorpha</v>
      </c>
      <c r="O503" s="109" t="str">
        <f>+Monitoring!AC503</f>
        <v>Muscoidea</v>
      </c>
      <c r="P503" s="109" t="str">
        <f>+Monitoring!AD503</f>
        <v>#N/C</v>
      </c>
      <c r="Q503" s="109" t="str">
        <f>+Monitoring!AE503</f>
        <v>#N/C</v>
      </c>
      <c r="R503" s="109" t="str">
        <f>+Monitoring!AF503</f>
        <v>#N/C</v>
      </c>
      <c r="S503" s="109" t="str">
        <f>+Monitoring!AG503</f>
        <v>#N/C</v>
      </c>
    </row>
    <row r="504" spans="1:19" x14ac:dyDescent="0.25">
      <c r="A504" s="109">
        <f t="shared" si="39"/>
        <v>503</v>
      </c>
      <c r="B504" s="109" t="str">
        <f t="shared" si="40"/>
        <v>FAIRD</v>
      </c>
      <c r="C504" s="109" t="str">
        <f>SUBSTITUTE(+Monitoring!C504,"-","")</f>
        <v>FAIRD2</v>
      </c>
      <c r="D504" s="109" t="str">
        <f t="shared" si="41"/>
        <v>Site2</v>
      </c>
      <c r="E504" s="110" t="str">
        <f t="shared" si="42"/>
        <v>Maize</v>
      </c>
      <c r="F504" s="111" t="str">
        <f t="shared" si="43"/>
        <v>FAIRDxMaize</v>
      </c>
      <c r="G504" s="112">
        <f>+Monitoring!K504</f>
        <v>45169.487743055601</v>
      </c>
      <c r="H504" s="112">
        <f>+Monitoring!L504</f>
        <v>45169.487893518497</v>
      </c>
      <c r="I504" s="113">
        <f>+Monitoring!M504</f>
        <v>1.5046289627207443E-4</v>
      </c>
      <c r="J504" s="114" t="str">
        <f>+Monitoring!T504</f>
        <v>fly</v>
      </c>
      <c r="K504" s="109" t="str">
        <f>+Monitoring!Y504</f>
        <v>Insecta</v>
      </c>
      <c r="L504" s="109" t="str">
        <f>+Monitoring!Z504</f>
        <v>Diptera</v>
      </c>
      <c r="M504" s="109" t="str">
        <f>+Monitoring!AA504</f>
        <v>Brachycera</v>
      </c>
      <c r="N504" s="109" t="str">
        <f>+Monitoring!AB504</f>
        <v>#N/C</v>
      </c>
      <c r="O504" s="109" t="str">
        <f>+Monitoring!AC504</f>
        <v>#N/C</v>
      </c>
      <c r="P504" s="109" t="str">
        <f>+Monitoring!AD504</f>
        <v>#N/C</v>
      </c>
      <c r="Q504" s="109" t="str">
        <f>+Monitoring!AE504</f>
        <v>#N/C</v>
      </c>
      <c r="R504" s="109" t="str">
        <f>+Monitoring!AF504</f>
        <v>#N/C</v>
      </c>
      <c r="S504" s="109" t="str">
        <f>+Monitoring!AG504</f>
        <v>#N/C</v>
      </c>
    </row>
    <row r="505" spans="1:19" x14ac:dyDescent="0.25">
      <c r="A505" s="109">
        <f t="shared" si="39"/>
        <v>504</v>
      </c>
      <c r="B505" s="109" t="str">
        <f t="shared" si="40"/>
        <v>FAIRD</v>
      </c>
      <c r="C505" s="109" t="str">
        <f>SUBSTITUTE(+Monitoring!C505,"-","")</f>
        <v>FAIRD2</v>
      </c>
      <c r="D505" s="109" t="str">
        <f t="shared" si="41"/>
        <v>Site2</v>
      </c>
      <c r="E505" s="110" t="str">
        <f t="shared" si="42"/>
        <v>Maize</v>
      </c>
      <c r="F505" s="111" t="str">
        <f t="shared" si="43"/>
        <v>FAIRDxMaize</v>
      </c>
      <c r="G505" s="112">
        <f>+Monitoring!K505</f>
        <v>45169.526365740698</v>
      </c>
      <c r="H505" s="112">
        <f>+Monitoring!L505</f>
        <v>45169.526412036997</v>
      </c>
      <c r="I505" s="113">
        <f>+Monitoring!M505</f>
        <v>4.6296299842651933E-5</v>
      </c>
      <c r="J505" s="114" t="str">
        <f>+Monitoring!T505</f>
        <v>fly</v>
      </c>
      <c r="K505" s="109" t="str">
        <f>+Monitoring!Y505</f>
        <v>Insecta</v>
      </c>
      <c r="L505" s="109" t="str">
        <f>+Monitoring!Z505</f>
        <v>Diptera</v>
      </c>
      <c r="M505" s="109" t="str">
        <f>+Monitoring!AA505</f>
        <v>Brachycera</v>
      </c>
      <c r="N505" s="109" t="str">
        <f>+Monitoring!AB505</f>
        <v>#N/C</v>
      </c>
      <c r="O505" s="109" t="str">
        <f>+Monitoring!AC505</f>
        <v>#N/C</v>
      </c>
      <c r="P505" s="109" t="str">
        <f>+Monitoring!AD505</f>
        <v>#N/C</v>
      </c>
      <c r="Q505" s="109" t="str">
        <f>+Monitoring!AE505</f>
        <v>#N/C</v>
      </c>
      <c r="R505" s="109" t="str">
        <f>+Monitoring!AF505</f>
        <v>#N/C</v>
      </c>
      <c r="S505" s="109" t="str">
        <f>+Monitoring!AG505</f>
        <v>#N/C</v>
      </c>
    </row>
    <row r="506" spans="1:19" x14ac:dyDescent="0.25">
      <c r="A506" s="109">
        <f t="shared" si="39"/>
        <v>505</v>
      </c>
      <c r="B506" s="109" t="str">
        <f t="shared" si="40"/>
        <v>FAIRD</v>
      </c>
      <c r="C506" s="109" t="str">
        <f>SUBSTITUTE(+Monitoring!C506,"-","")</f>
        <v>FAIRD2</v>
      </c>
      <c r="D506" s="109" t="str">
        <f t="shared" si="41"/>
        <v>Site2</v>
      </c>
      <c r="E506" s="110" t="str">
        <f t="shared" si="42"/>
        <v>Maize</v>
      </c>
      <c r="F506" s="111" t="str">
        <f t="shared" si="43"/>
        <v>FAIRDxMaize</v>
      </c>
      <c r="G506" s="112">
        <f>+Monitoring!K506</f>
        <v>45169.625914351898</v>
      </c>
      <c r="H506" s="112">
        <f>+Monitoring!L506</f>
        <v>45169.628182870401</v>
      </c>
      <c r="I506" s="113">
        <f>+Monitoring!M506</f>
        <v>2.2685185031150468E-3</v>
      </c>
      <c r="J506" s="114" t="str">
        <f>+Monitoring!T506</f>
        <v>fly</v>
      </c>
      <c r="K506" s="109" t="str">
        <f>+Monitoring!Y506</f>
        <v>Insecta</v>
      </c>
      <c r="L506" s="109" t="str">
        <f>+Monitoring!Z506</f>
        <v>Diptera</v>
      </c>
      <c r="M506" s="109" t="str">
        <f>+Monitoring!AA506</f>
        <v>Brachycera</v>
      </c>
      <c r="N506" s="109" t="str">
        <f>+Monitoring!AB506</f>
        <v>#N/C</v>
      </c>
      <c r="O506" s="109" t="str">
        <f>+Monitoring!AC506</f>
        <v>#N/C</v>
      </c>
      <c r="P506" s="109" t="str">
        <f>+Monitoring!AD506</f>
        <v>#N/C</v>
      </c>
      <c r="Q506" s="109" t="str">
        <f>+Monitoring!AE506</f>
        <v>#N/C</v>
      </c>
      <c r="R506" s="109" t="str">
        <f>+Monitoring!AF506</f>
        <v>#N/C</v>
      </c>
      <c r="S506" s="109" t="str">
        <f>+Monitoring!AG506</f>
        <v>#N/C</v>
      </c>
    </row>
    <row r="507" spans="1:19" x14ac:dyDescent="0.25">
      <c r="A507" s="109">
        <f t="shared" si="39"/>
        <v>506</v>
      </c>
      <c r="B507" s="109" t="str">
        <f t="shared" si="40"/>
        <v>FAIRD</v>
      </c>
      <c r="C507" s="109" t="str">
        <f>SUBSTITUTE(+Monitoring!C507,"-","")</f>
        <v>FAIRD2</v>
      </c>
      <c r="D507" s="109" t="str">
        <f t="shared" si="41"/>
        <v>Site2</v>
      </c>
      <c r="E507" s="110" t="str">
        <f t="shared" si="42"/>
        <v>Maize</v>
      </c>
      <c r="F507" s="111" t="str">
        <f t="shared" si="43"/>
        <v>FAIRDxMaize</v>
      </c>
      <c r="G507" s="112">
        <f>+Monitoring!K507</f>
        <v>45169.6343402778</v>
      </c>
      <c r="H507" s="112">
        <f>+Monitoring!L507</f>
        <v>45169.634826388901</v>
      </c>
      <c r="I507" s="113">
        <f>+Monitoring!M507</f>
        <v>4.8611110105412081E-4</v>
      </c>
      <c r="J507" s="114" t="str">
        <f>+Monitoring!T507</f>
        <v>fly</v>
      </c>
      <c r="K507" s="109" t="str">
        <f>+Monitoring!Y507</f>
        <v>Insecta</v>
      </c>
      <c r="L507" s="109" t="str">
        <f>+Monitoring!Z507</f>
        <v>Diptera</v>
      </c>
      <c r="M507" s="109" t="str">
        <f>+Monitoring!AA507</f>
        <v>Brachycera</v>
      </c>
      <c r="N507" s="109" t="str">
        <f>+Monitoring!AB507</f>
        <v>#N/C</v>
      </c>
      <c r="O507" s="109" t="str">
        <f>+Monitoring!AC507</f>
        <v>#N/C</v>
      </c>
      <c r="P507" s="109" t="str">
        <f>+Monitoring!AD507</f>
        <v>#N/C</v>
      </c>
      <c r="Q507" s="109" t="str">
        <f>+Monitoring!AE507</f>
        <v>#N/C</v>
      </c>
      <c r="R507" s="109" t="str">
        <f>+Monitoring!AF507</f>
        <v>#N/C</v>
      </c>
      <c r="S507" s="109" t="str">
        <f>+Monitoring!AG507</f>
        <v>#N/C</v>
      </c>
    </row>
    <row r="508" spans="1:19" x14ac:dyDescent="0.25">
      <c r="A508" s="109">
        <f t="shared" si="39"/>
        <v>507</v>
      </c>
      <c r="B508" s="109" t="str">
        <f t="shared" si="40"/>
        <v>FAIRD</v>
      </c>
      <c r="C508" s="109" t="str">
        <f>SUBSTITUTE(+Monitoring!C508,"-","")</f>
        <v>FAIRD2</v>
      </c>
      <c r="D508" s="109" t="str">
        <f t="shared" si="41"/>
        <v>Site2</v>
      </c>
      <c r="E508" s="110" t="str">
        <f t="shared" si="42"/>
        <v>Maize</v>
      </c>
      <c r="F508" s="111" t="str">
        <f t="shared" si="43"/>
        <v>FAIRDxMaize</v>
      </c>
      <c r="G508" s="112">
        <f>+Monitoring!K508</f>
        <v>45169.694282407399</v>
      </c>
      <c r="H508" s="112">
        <f>+Monitoring!L508</f>
        <v>45169.694340277798</v>
      </c>
      <c r="I508" s="113">
        <f>+Monitoring!M508</f>
        <v>5.7870398450177163E-5</v>
      </c>
      <c r="J508" s="114" t="str">
        <f>+Monitoring!T508</f>
        <v>fly</v>
      </c>
      <c r="K508" s="109" t="str">
        <f>+Monitoring!Y508</f>
        <v>Insecta</v>
      </c>
      <c r="L508" s="109" t="str">
        <f>+Monitoring!Z508</f>
        <v>Diptera</v>
      </c>
      <c r="M508" s="109" t="str">
        <f>+Monitoring!AA508</f>
        <v>Brachycera</v>
      </c>
      <c r="N508" s="109" t="str">
        <f>+Monitoring!AB508</f>
        <v>#N/C</v>
      </c>
      <c r="O508" s="109" t="str">
        <f>+Monitoring!AC508</f>
        <v>#N/C</v>
      </c>
      <c r="P508" s="109" t="str">
        <f>+Monitoring!AD508</f>
        <v>#N/C</v>
      </c>
      <c r="Q508" s="109" t="str">
        <f>+Monitoring!AE508</f>
        <v>#N/C</v>
      </c>
      <c r="R508" s="109" t="str">
        <f>+Monitoring!AF508</f>
        <v>#N/C</v>
      </c>
      <c r="S508" s="109" t="str">
        <f>+Monitoring!AG508</f>
        <v>#N/C</v>
      </c>
    </row>
    <row r="509" spans="1:19" x14ac:dyDescent="0.25">
      <c r="A509" s="109">
        <f t="shared" si="39"/>
        <v>508</v>
      </c>
      <c r="B509" s="109" t="str">
        <f t="shared" si="40"/>
        <v>FAIRD</v>
      </c>
      <c r="C509" s="109" t="str">
        <f>SUBSTITUTE(+Monitoring!C509,"-","")</f>
        <v>FAIRD2</v>
      </c>
      <c r="D509" s="109" t="str">
        <f t="shared" si="41"/>
        <v>Site2</v>
      </c>
      <c r="E509" s="110" t="str">
        <f t="shared" si="42"/>
        <v>Maize</v>
      </c>
      <c r="F509" s="111" t="str">
        <f t="shared" si="43"/>
        <v>FAIRDxMaize</v>
      </c>
      <c r="G509" s="112">
        <f>+Monitoring!K509</f>
        <v>45170.370312500003</v>
      </c>
      <c r="H509" s="112">
        <f>+Monitoring!L509</f>
        <v>45170.370428240698</v>
      </c>
      <c r="I509" s="113">
        <f>+Monitoring!M509</f>
        <v>1.1574069503694773E-4</v>
      </c>
      <c r="J509" s="114" t="str">
        <f>+Monitoring!T509</f>
        <v>fly</v>
      </c>
      <c r="K509" s="109" t="str">
        <f>+Monitoring!Y509</f>
        <v>Insecta</v>
      </c>
      <c r="L509" s="109" t="str">
        <f>+Monitoring!Z509</f>
        <v>Diptera</v>
      </c>
      <c r="M509" s="109" t="str">
        <f>+Monitoring!AA509</f>
        <v>Brachycera</v>
      </c>
      <c r="N509" s="109" t="str">
        <f>+Monitoring!AB509</f>
        <v>#N/C</v>
      </c>
      <c r="O509" s="109" t="str">
        <f>+Monitoring!AC509</f>
        <v>#N/C</v>
      </c>
      <c r="P509" s="109" t="str">
        <f>+Monitoring!AD509</f>
        <v>#N/C</v>
      </c>
      <c r="Q509" s="109" t="str">
        <f>+Monitoring!AE509</f>
        <v>#N/C</v>
      </c>
      <c r="R509" s="109" t="str">
        <f>+Monitoring!AF509</f>
        <v>#N/C</v>
      </c>
      <c r="S509" s="109" t="str">
        <f>+Monitoring!AG509</f>
        <v>#N/C</v>
      </c>
    </row>
    <row r="510" spans="1:19" x14ac:dyDescent="0.25">
      <c r="A510" s="109">
        <f t="shared" si="39"/>
        <v>509</v>
      </c>
      <c r="B510" s="109" t="str">
        <f t="shared" si="40"/>
        <v>FAIRD</v>
      </c>
      <c r="C510" s="109" t="str">
        <f>SUBSTITUTE(+Monitoring!C510,"-","")</f>
        <v>FAIRD2</v>
      </c>
      <c r="D510" s="109" t="str">
        <f t="shared" si="41"/>
        <v>Site2</v>
      </c>
      <c r="E510" s="110" t="str">
        <f t="shared" si="42"/>
        <v>Maize</v>
      </c>
      <c r="F510" s="111" t="str">
        <f t="shared" si="43"/>
        <v>FAIRDxMaize</v>
      </c>
      <c r="G510" s="112">
        <f>+Monitoring!K510</f>
        <v>45170.539722222202</v>
      </c>
      <c r="H510" s="112">
        <f>+Monitoring!L510</f>
        <v>45170.541712963</v>
      </c>
      <c r="I510" s="113">
        <f>+Monitoring!M510</f>
        <v>1.9907407986465842E-3</v>
      </c>
      <c r="J510" s="114" t="str">
        <f>+Monitoring!T510</f>
        <v>fly</v>
      </c>
      <c r="K510" s="109" t="str">
        <f>+Monitoring!Y510</f>
        <v>Insecta</v>
      </c>
      <c r="L510" s="109" t="str">
        <f>+Monitoring!Z510</f>
        <v>Diptera</v>
      </c>
      <c r="M510" s="109" t="str">
        <f>+Monitoring!AA510</f>
        <v>Brachycera</v>
      </c>
      <c r="N510" s="109" t="str">
        <f>+Monitoring!AB510</f>
        <v>#N/C</v>
      </c>
      <c r="O510" s="109" t="str">
        <f>+Monitoring!AC510</f>
        <v>#N/C</v>
      </c>
      <c r="P510" s="109" t="str">
        <f>+Monitoring!AD510</f>
        <v>#N/C</v>
      </c>
      <c r="Q510" s="109" t="str">
        <f>+Monitoring!AE510</f>
        <v>#N/C</v>
      </c>
      <c r="R510" s="109" t="str">
        <f>+Monitoring!AF510</f>
        <v>#N/C</v>
      </c>
      <c r="S510" s="109" t="str">
        <f>+Monitoring!AG510</f>
        <v>#N/C</v>
      </c>
    </row>
    <row r="511" spans="1:19" x14ac:dyDescent="0.25">
      <c r="A511" s="109">
        <f t="shared" si="39"/>
        <v>510</v>
      </c>
      <c r="B511" s="109" t="str">
        <f t="shared" si="40"/>
        <v>FAIRD</v>
      </c>
      <c r="C511" s="109" t="str">
        <f>SUBSTITUTE(+Monitoring!C511,"-","")</f>
        <v>FAIRD2</v>
      </c>
      <c r="D511" s="109" t="str">
        <f t="shared" si="41"/>
        <v>Site2</v>
      </c>
      <c r="E511" s="110" t="str">
        <f t="shared" si="42"/>
        <v>Maize</v>
      </c>
      <c r="F511" s="111" t="str">
        <f t="shared" si="43"/>
        <v>FAIRDxMaize</v>
      </c>
      <c r="G511" s="112">
        <f>+Monitoring!K511</f>
        <v>45170.571250000001</v>
      </c>
      <c r="H511" s="112">
        <f>+Monitoring!L511</f>
        <v>45170.573043981502</v>
      </c>
      <c r="I511" s="113">
        <f>+Monitoring!M511</f>
        <v>1.7939815006684512E-3</v>
      </c>
      <c r="J511" s="114" t="str">
        <f>+Monitoring!T511</f>
        <v>fly</v>
      </c>
      <c r="K511" s="109" t="str">
        <f>+Monitoring!Y511</f>
        <v>Insecta</v>
      </c>
      <c r="L511" s="109" t="str">
        <f>+Monitoring!Z511</f>
        <v>Diptera</v>
      </c>
      <c r="M511" s="109" t="str">
        <f>+Monitoring!AA511</f>
        <v>Brachycera</v>
      </c>
      <c r="N511" s="109" t="str">
        <f>+Monitoring!AB511</f>
        <v>#N/C</v>
      </c>
      <c r="O511" s="109" t="str">
        <f>+Monitoring!AC511</f>
        <v>#N/C</v>
      </c>
      <c r="P511" s="109" t="str">
        <f>+Monitoring!AD511</f>
        <v>#N/C</v>
      </c>
      <c r="Q511" s="109" t="str">
        <f>+Monitoring!AE511</f>
        <v>#N/C</v>
      </c>
      <c r="R511" s="109" t="str">
        <f>+Monitoring!AF511</f>
        <v>#N/C</v>
      </c>
      <c r="S511" s="109" t="str">
        <f>+Monitoring!AG511</f>
        <v>#N/C</v>
      </c>
    </row>
    <row r="512" spans="1:19" x14ac:dyDescent="0.25">
      <c r="A512" s="109">
        <f t="shared" si="39"/>
        <v>511</v>
      </c>
      <c r="B512" s="109" t="str">
        <f t="shared" si="40"/>
        <v>FAIRD</v>
      </c>
      <c r="C512" s="109" t="str">
        <f>SUBSTITUTE(+Monitoring!C512,"-","")</f>
        <v>FAIRD2</v>
      </c>
      <c r="D512" s="109" t="str">
        <f t="shared" si="41"/>
        <v>Site2</v>
      </c>
      <c r="E512" s="110" t="str">
        <f t="shared" si="42"/>
        <v>Maize</v>
      </c>
      <c r="F512" s="111" t="str">
        <f t="shared" si="43"/>
        <v>FAIRDxMaize</v>
      </c>
      <c r="G512" s="112">
        <f>+Monitoring!K512</f>
        <v>45170.584756944401</v>
      </c>
      <c r="H512" s="112">
        <f>+Monitoring!L512</f>
        <v>45170.5859837963</v>
      </c>
      <c r="I512" s="113">
        <f>+Monitoring!M512</f>
        <v>1.2268518985365517E-3</v>
      </c>
      <c r="J512" s="114" t="str">
        <f>+Monitoring!T512</f>
        <v>fly</v>
      </c>
      <c r="K512" s="109" t="str">
        <f>+Monitoring!Y512</f>
        <v>Insecta</v>
      </c>
      <c r="L512" s="109" t="str">
        <f>+Monitoring!Z512</f>
        <v>Diptera</v>
      </c>
      <c r="M512" s="109" t="str">
        <f>+Monitoring!AA512</f>
        <v>Brachycera</v>
      </c>
      <c r="N512" s="109" t="str">
        <f>+Monitoring!AB512</f>
        <v>#N/C</v>
      </c>
      <c r="O512" s="109" t="str">
        <f>+Monitoring!AC512</f>
        <v>#N/C</v>
      </c>
      <c r="P512" s="109" t="str">
        <f>+Monitoring!AD512</f>
        <v>#N/C</v>
      </c>
      <c r="Q512" s="109" t="str">
        <f>+Monitoring!AE512</f>
        <v>#N/C</v>
      </c>
      <c r="R512" s="109" t="str">
        <f>+Monitoring!AF512</f>
        <v>#N/C</v>
      </c>
      <c r="S512" s="109" t="str">
        <f>+Monitoring!AG512</f>
        <v>#N/C</v>
      </c>
    </row>
    <row r="513" spans="1:19" x14ac:dyDescent="0.25">
      <c r="A513" s="109">
        <f t="shared" si="39"/>
        <v>512</v>
      </c>
      <c r="B513" s="109" t="str">
        <f t="shared" si="40"/>
        <v>FAIRD</v>
      </c>
      <c r="C513" s="109" t="str">
        <f>SUBSTITUTE(+Monitoring!C513,"-","")</f>
        <v>FAIRD2</v>
      </c>
      <c r="D513" s="109" t="str">
        <f t="shared" si="41"/>
        <v>Site2</v>
      </c>
      <c r="E513" s="110" t="str">
        <f t="shared" si="42"/>
        <v>Maize</v>
      </c>
      <c r="F513" s="111" t="str">
        <f t="shared" si="43"/>
        <v>FAIRDxMaize</v>
      </c>
      <c r="G513" s="112">
        <f>+Monitoring!K513</f>
        <v>45170.650949074101</v>
      </c>
      <c r="H513" s="112">
        <f>+Monitoring!L513</f>
        <v>45170.651099536997</v>
      </c>
      <c r="I513" s="113">
        <f>+Monitoring!M513</f>
        <v>1.5046289627207443E-4</v>
      </c>
      <c r="J513" s="114" t="str">
        <f>+Monitoring!T513</f>
        <v>fly</v>
      </c>
      <c r="K513" s="109" t="str">
        <f>+Monitoring!Y513</f>
        <v>Insecta</v>
      </c>
      <c r="L513" s="109" t="str">
        <f>+Monitoring!Z513</f>
        <v>Diptera</v>
      </c>
      <c r="M513" s="109" t="str">
        <f>+Monitoring!AA513</f>
        <v>Brachycera</v>
      </c>
      <c r="N513" s="109" t="str">
        <f>+Monitoring!AB513</f>
        <v>#N/C</v>
      </c>
      <c r="O513" s="109" t="str">
        <f>+Monitoring!AC513</f>
        <v>#N/C</v>
      </c>
      <c r="P513" s="109" t="str">
        <f>+Monitoring!AD513</f>
        <v>#N/C</v>
      </c>
      <c r="Q513" s="109" t="str">
        <f>+Monitoring!AE513</f>
        <v>#N/C</v>
      </c>
      <c r="R513" s="109" t="str">
        <f>+Monitoring!AF513</f>
        <v>#N/C</v>
      </c>
      <c r="S513" s="109" t="str">
        <f>+Monitoring!AG513</f>
        <v>#N/C</v>
      </c>
    </row>
    <row r="514" spans="1:19" x14ac:dyDescent="0.25">
      <c r="A514" s="109">
        <f t="shared" si="39"/>
        <v>513</v>
      </c>
      <c r="B514" s="109" t="str">
        <f t="shared" si="40"/>
        <v>FAIRD</v>
      </c>
      <c r="C514" s="109" t="str">
        <f>SUBSTITUTE(+Monitoring!C514,"-","")</f>
        <v>FAIRD2</v>
      </c>
      <c r="D514" s="109" t="str">
        <f t="shared" si="41"/>
        <v>Site2</v>
      </c>
      <c r="E514" s="110" t="str">
        <f t="shared" si="42"/>
        <v>Maize</v>
      </c>
      <c r="F514" s="111" t="str">
        <f t="shared" si="43"/>
        <v>FAIRDxMaize</v>
      </c>
      <c r="G514" s="112">
        <f>+Monitoring!K514</f>
        <v>45170.724143518499</v>
      </c>
      <c r="H514" s="112">
        <f>+Monitoring!L514</f>
        <v>45170.731145833299</v>
      </c>
      <c r="I514" s="113">
        <f>+Monitoring!M514</f>
        <v>7.0023148000473157E-3</v>
      </c>
      <c r="J514" s="114" t="str">
        <f>+Monitoring!T514</f>
        <v>fly</v>
      </c>
      <c r="K514" s="109" t="str">
        <f>+Monitoring!Y514</f>
        <v>Insecta</v>
      </c>
      <c r="L514" s="109" t="str">
        <f>+Monitoring!Z514</f>
        <v>Diptera</v>
      </c>
      <c r="M514" s="109" t="str">
        <f>+Monitoring!AA514</f>
        <v>Brachycera</v>
      </c>
      <c r="N514" s="109" t="str">
        <f>+Monitoring!AB514</f>
        <v>#N/C</v>
      </c>
      <c r="O514" s="109" t="str">
        <f>+Monitoring!AC514</f>
        <v>#N/C</v>
      </c>
      <c r="P514" s="109" t="str">
        <f>+Monitoring!AD514</f>
        <v>#N/C</v>
      </c>
      <c r="Q514" s="109" t="str">
        <f>+Monitoring!AE514</f>
        <v>#N/C</v>
      </c>
      <c r="R514" s="109" t="str">
        <f>+Monitoring!AF514</f>
        <v>#N/C</v>
      </c>
      <c r="S514" s="109" t="str">
        <f>+Monitoring!AG514</f>
        <v>#N/C</v>
      </c>
    </row>
    <row r="515" spans="1:19" x14ac:dyDescent="0.25">
      <c r="A515" s="109">
        <f t="shared" si="39"/>
        <v>514</v>
      </c>
      <c r="B515" s="109" t="str">
        <f t="shared" si="40"/>
        <v>FAIRD</v>
      </c>
      <c r="C515" s="109" t="str">
        <f>SUBSTITUTE(+Monitoring!C515,"-","")</f>
        <v>FAIRD2</v>
      </c>
      <c r="D515" s="109" t="str">
        <f t="shared" si="41"/>
        <v>Site2</v>
      </c>
      <c r="E515" s="110" t="str">
        <f t="shared" si="42"/>
        <v>Maize</v>
      </c>
      <c r="F515" s="111" t="str">
        <f t="shared" si="43"/>
        <v>FAIRDxMaize</v>
      </c>
      <c r="G515" s="112">
        <f>+Monitoring!K515</f>
        <v>45171.423472222203</v>
      </c>
      <c r="H515" s="112">
        <f>+Monitoring!L515</f>
        <v>45171.424016203702</v>
      </c>
      <c r="I515" s="113">
        <f>+Monitoring!M515</f>
        <v>5.4398149950429797E-4</v>
      </c>
      <c r="J515" s="114" t="str">
        <f>+Monitoring!T515</f>
        <v>fly</v>
      </c>
      <c r="K515" s="109" t="str">
        <f>+Monitoring!Y515</f>
        <v>Insecta</v>
      </c>
      <c r="L515" s="109" t="str">
        <f>+Monitoring!Z515</f>
        <v>Diptera</v>
      </c>
      <c r="M515" s="109" t="str">
        <f>+Monitoring!AA515</f>
        <v>Brachycera</v>
      </c>
      <c r="N515" s="109" t="str">
        <f>+Monitoring!AB515</f>
        <v>#N/C</v>
      </c>
      <c r="O515" s="109" t="str">
        <f>+Monitoring!AC515</f>
        <v>#N/C</v>
      </c>
      <c r="P515" s="109" t="str">
        <f>+Monitoring!AD515</f>
        <v>#N/C</v>
      </c>
      <c r="Q515" s="109" t="str">
        <f>+Monitoring!AE515</f>
        <v>#N/C</v>
      </c>
      <c r="R515" s="109" t="str">
        <f>+Monitoring!AF515</f>
        <v>#N/C</v>
      </c>
      <c r="S515" s="109" t="str">
        <f>+Monitoring!AG515</f>
        <v>#N/C</v>
      </c>
    </row>
    <row r="516" spans="1:19" x14ac:dyDescent="0.25">
      <c r="A516" s="109">
        <f t="shared" ref="A516:A579" si="44">+A515+1</f>
        <v>515</v>
      </c>
      <c r="B516" s="109" t="str">
        <f t="shared" si="40"/>
        <v>FAIRD</v>
      </c>
      <c r="C516" s="109" t="str">
        <f>SUBSTITUTE(+Monitoring!C516,"-","")</f>
        <v>FAIRD2</v>
      </c>
      <c r="D516" s="109" t="str">
        <f t="shared" si="41"/>
        <v>Site2</v>
      </c>
      <c r="E516" s="110" t="str">
        <f t="shared" si="42"/>
        <v>Maize</v>
      </c>
      <c r="F516" s="111" t="str">
        <f t="shared" si="43"/>
        <v>FAIRDxMaize</v>
      </c>
      <c r="G516" s="112">
        <f>+Monitoring!K516</f>
        <v>45171.429583333302</v>
      </c>
      <c r="H516" s="112">
        <f>+Monitoring!L516</f>
        <v>45171.429652777799</v>
      </c>
      <c r="I516" s="113">
        <f>+Monitoring!M516</f>
        <v>6.9444497057702392E-5</v>
      </c>
      <c r="J516" s="114" t="str">
        <f>+Monitoring!T516</f>
        <v>fly</v>
      </c>
      <c r="K516" s="109" t="str">
        <f>+Monitoring!Y516</f>
        <v>Insecta</v>
      </c>
      <c r="L516" s="109" t="str">
        <f>+Monitoring!Z516</f>
        <v>Diptera</v>
      </c>
      <c r="M516" s="109" t="str">
        <f>+Monitoring!AA516</f>
        <v>Brachycera</v>
      </c>
      <c r="N516" s="109" t="str">
        <f>+Monitoring!AB516</f>
        <v>#N/C</v>
      </c>
      <c r="O516" s="109" t="str">
        <f>+Monitoring!AC516</f>
        <v>#N/C</v>
      </c>
      <c r="P516" s="109" t="str">
        <f>+Monitoring!AD516</f>
        <v>#N/C</v>
      </c>
      <c r="Q516" s="109" t="str">
        <f>+Monitoring!AE516</f>
        <v>#N/C</v>
      </c>
      <c r="R516" s="109" t="str">
        <f>+Monitoring!AF516</f>
        <v>#N/C</v>
      </c>
      <c r="S516" s="109" t="str">
        <f>+Monitoring!AG516</f>
        <v>#N/C</v>
      </c>
    </row>
    <row r="517" spans="1:19" x14ac:dyDescent="0.25">
      <c r="A517" s="109">
        <f t="shared" si="44"/>
        <v>516</v>
      </c>
      <c r="B517" s="109" t="str">
        <f t="shared" si="40"/>
        <v>FAIRD</v>
      </c>
      <c r="C517" s="109" t="str">
        <f>SUBSTITUTE(+Monitoring!C517,"-","")</f>
        <v>FAIRD2</v>
      </c>
      <c r="D517" s="109" t="str">
        <f t="shared" si="41"/>
        <v>Site2</v>
      </c>
      <c r="E517" s="110" t="str">
        <f t="shared" si="42"/>
        <v>Maize</v>
      </c>
      <c r="F517" s="111" t="str">
        <f t="shared" si="43"/>
        <v>FAIRDxMaize</v>
      </c>
      <c r="G517" s="112">
        <f>+Monitoring!K517</f>
        <v>45171.432777777802</v>
      </c>
      <c r="H517" s="112">
        <f>+Monitoring!L517</f>
        <v>45171.454143518502</v>
      </c>
      <c r="I517" s="113">
        <f>+Monitoring!M517</f>
        <v>2.1365740700275637E-2</v>
      </c>
      <c r="J517" s="114" t="str">
        <f>+Monitoring!T517</f>
        <v>fly</v>
      </c>
      <c r="K517" s="109" t="str">
        <f>+Monitoring!Y517</f>
        <v>Insecta</v>
      </c>
      <c r="L517" s="109" t="str">
        <f>+Monitoring!Z517</f>
        <v>Diptera</v>
      </c>
      <c r="M517" s="109" t="str">
        <f>+Monitoring!AA517</f>
        <v>Brachycera</v>
      </c>
      <c r="N517" s="109" t="str">
        <f>+Monitoring!AB517</f>
        <v>#N/C</v>
      </c>
      <c r="O517" s="109" t="str">
        <f>+Monitoring!AC517</f>
        <v>#N/C</v>
      </c>
      <c r="P517" s="109" t="str">
        <f>+Monitoring!AD517</f>
        <v>#N/C</v>
      </c>
      <c r="Q517" s="109" t="str">
        <f>+Monitoring!AE517</f>
        <v>#N/C</v>
      </c>
      <c r="R517" s="109" t="str">
        <f>+Monitoring!AF517</f>
        <v>#N/C</v>
      </c>
      <c r="S517" s="109" t="str">
        <f>+Monitoring!AG517</f>
        <v>#N/C</v>
      </c>
    </row>
    <row r="518" spans="1:19" x14ac:dyDescent="0.25">
      <c r="A518" s="109">
        <f t="shared" si="44"/>
        <v>517</v>
      </c>
      <c r="B518" s="109" t="str">
        <f t="shared" si="40"/>
        <v>FAIRD</v>
      </c>
      <c r="C518" s="109" t="str">
        <f>SUBSTITUTE(+Monitoring!C518,"-","")</f>
        <v>FAIRD2</v>
      </c>
      <c r="D518" s="109" t="str">
        <f t="shared" si="41"/>
        <v>Site2</v>
      </c>
      <c r="E518" s="110" t="str">
        <f t="shared" si="42"/>
        <v>Maize</v>
      </c>
      <c r="F518" s="111" t="str">
        <f t="shared" si="43"/>
        <v>FAIRDxMaize</v>
      </c>
      <c r="G518" s="112">
        <f>+Monitoring!K518</f>
        <v>45171.501782407402</v>
      </c>
      <c r="H518" s="112">
        <f>+Monitoring!L518</f>
        <v>45171.502002314803</v>
      </c>
      <c r="I518" s="113">
        <f>+Monitoring!M518</f>
        <v>2.1990740060573444E-4</v>
      </c>
      <c r="J518" s="114" t="str">
        <f>+Monitoring!T518</f>
        <v>fly</v>
      </c>
      <c r="K518" s="109" t="str">
        <f>+Monitoring!Y518</f>
        <v>Insecta</v>
      </c>
      <c r="L518" s="109" t="str">
        <f>+Monitoring!Z518</f>
        <v>Diptera</v>
      </c>
      <c r="M518" s="109" t="str">
        <f>+Monitoring!AA518</f>
        <v>Brachycera</v>
      </c>
      <c r="N518" s="109" t="str">
        <f>+Monitoring!AB518</f>
        <v>#N/C</v>
      </c>
      <c r="O518" s="109" t="str">
        <f>+Monitoring!AC518</f>
        <v>#N/C</v>
      </c>
      <c r="P518" s="109" t="str">
        <f>+Monitoring!AD518</f>
        <v>#N/C</v>
      </c>
      <c r="Q518" s="109" t="str">
        <f>+Monitoring!AE518</f>
        <v>#N/C</v>
      </c>
      <c r="R518" s="109" t="str">
        <f>+Monitoring!AF518</f>
        <v>#N/C</v>
      </c>
      <c r="S518" s="109" t="str">
        <f>+Monitoring!AG518</f>
        <v>#N/C</v>
      </c>
    </row>
    <row r="519" spans="1:19" x14ac:dyDescent="0.25">
      <c r="A519" s="109">
        <f t="shared" si="44"/>
        <v>518</v>
      </c>
      <c r="B519" s="109" t="str">
        <f t="shared" si="40"/>
        <v>FAIRD</v>
      </c>
      <c r="C519" s="109" t="str">
        <f>SUBSTITUTE(+Monitoring!C519,"-","")</f>
        <v>FAIRD2</v>
      </c>
      <c r="D519" s="109" t="str">
        <f t="shared" si="41"/>
        <v>Site2</v>
      </c>
      <c r="E519" s="110" t="str">
        <f t="shared" si="42"/>
        <v>Maize</v>
      </c>
      <c r="F519" s="111" t="str">
        <f t="shared" si="43"/>
        <v>FAIRDxMaize</v>
      </c>
      <c r="G519" s="112">
        <f>+Monitoring!K519</f>
        <v>45171.522615740701</v>
      </c>
      <c r="H519" s="112">
        <f>+Monitoring!L519</f>
        <v>45171.530949074098</v>
      </c>
      <c r="I519" s="113">
        <f>+Monitoring!M519</f>
        <v>8.3333333968766965E-3</v>
      </c>
      <c r="J519" s="114" t="str">
        <f>+Monitoring!T519</f>
        <v>ladybug</v>
      </c>
      <c r="K519" s="109" t="str">
        <f>+Monitoring!Y519</f>
        <v>Insecta</v>
      </c>
      <c r="L519" s="109" t="str">
        <f>+Monitoring!Z519</f>
        <v>Coleoptera</v>
      </c>
      <c r="M519" s="109" t="str">
        <f>+Monitoring!AA519</f>
        <v>Polyphaga</v>
      </c>
      <c r="N519" s="109" t="str">
        <f>+Monitoring!AB519</f>
        <v>Cucujiformia</v>
      </c>
      <c r="O519" s="109" t="str">
        <f>+Monitoring!AC519</f>
        <v>Coccinelloidea</v>
      </c>
      <c r="P519" s="109" t="str">
        <f>+Monitoring!AD519</f>
        <v>Coccinellidae</v>
      </c>
      <c r="Q519" s="109" t="str">
        <f>+Monitoring!AE519</f>
        <v>Coccinellinae</v>
      </c>
      <c r="R519" s="109" t="str">
        <f>+Monitoring!AF519</f>
        <v>Harmonia</v>
      </c>
      <c r="S519" s="109" t="str">
        <f>+Monitoring!AG519</f>
        <v>#N/C</v>
      </c>
    </row>
    <row r="520" spans="1:19" x14ac:dyDescent="0.25">
      <c r="A520" s="109">
        <f t="shared" si="44"/>
        <v>519</v>
      </c>
      <c r="B520" s="109" t="str">
        <f t="shared" si="40"/>
        <v>FAIRD</v>
      </c>
      <c r="C520" s="109" t="str">
        <f>SUBSTITUTE(+Monitoring!C520,"-","")</f>
        <v>FAIRD2</v>
      </c>
      <c r="D520" s="109" t="str">
        <f t="shared" si="41"/>
        <v>Site2</v>
      </c>
      <c r="E520" s="110" t="str">
        <f t="shared" si="42"/>
        <v>Maize</v>
      </c>
      <c r="F520" s="111" t="str">
        <f t="shared" si="43"/>
        <v>FAIRDxMaize</v>
      </c>
      <c r="G520" s="112">
        <f>+Monitoring!K520</f>
        <v>45171.5297685185</v>
      </c>
      <c r="H520" s="112">
        <f>+Monitoring!L520</f>
        <v>45171.530138888898</v>
      </c>
      <c r="I520" s="113">
        <f>+Monitoring!M520</f>
        <v>3.7037039874121547E-4</v>
      </c>
      <c r="J520" s="114" t="str">
        <f>+Monitoring!T520</f>
        <v>fly</v>
      </c>
      <c r="K520" s="109" t="str">
        <f>+Monitoring!Y520</f>
        <v>Insecta</v>
      </c>
      <c r="L520" s="109" t="str">
        <f>+Monitoring!Z520</f>
        <v>Diptera</v>
      </c>
      <c r="M520" s="109" t="str">
        <f>+Monitoring!AA520</f>
        <v>Brachycera</v>
      </c>
      <c r="N520" s="109" t="str">
        <f>+Monitoring!AB520</f>
        <v>Muscomorpha</v>
      </c>
      <c r="O520" s="109" t="str">
        <f>+Monitoring!AC520</f>
        <v>Muscoidea</v>
      </c>
      <c r="P520" s="109" t="str">
        <f>+Monitoring!AD520</f>
        <v>#N/C</v>
      </c>
      <c r="Q520" s="109" t="str">
        <f>+Monitoring!AE520</f>
        <v>#N/C</v>
      </c>
      <c r="R520" s="109" t="str">
        <f>+Monitoring!AF520</f>
        <v>#N/C</v>
      </c>
      <c r="S520" s="109" t="str">
        <f>+Monitoring!AG520</f>
        <v>#N/C</v>
      </c>
    </row>
    <row r="521" spans="1:19" x14ac:dyDescent="0.25">
      <c r="A521" s="109">
        <f t="shared" si="44"/>
        <v>520</v>
      </c>
      <c r="B521" s="109" t="str">
        <f t="shared" si="40"/>
        <v>FAIRD</v>
      </c>
      <c r="C521" s="109" t="str">
        <f>SUBSTITUTE(+Monitoring!C521,"-","")</f>
        <v>FAIRD2</v>
      </c>
      <c r="D521" s="109" t="str">
        <f t="shared" si="41"/>
        <v>Site2</v>
      </c>
      <c r="E521" s="110" t="str">
        <f t="shared" si="42"/>
        <v>Maize</v>
      </c>
      <c r="F521" s="111" t="str">
        <f t="shared" si="43"/>
        <v>FAIRDxMaize</v>
      </c>
      <c r="G521" s="112">
        <f>+Monitoring!K521</f>
        <v>45171.616678240702</v>
      </c>
      <c r="H521" s="112">
        <f>+Monitoring!L521</f>
        <v>45171.616898148197</v>
      </c>
      <c r="I521" s="113">
        <f>+Monitoring!M521</f>
        <v>2.1990749519318342E-4</v>
      </c>
      <c r="J521" s="114" t="str">
        <f>+Monitoring!T521</f>
        <v>fly</v>
      </c>
      <c r="K521" s="109" t="str">
        <f>+Monitoring!Y521</f>
        <v>Insecta</v>
      </c>
      <c r="L521" s="109" t="str">
        <f>+Monitoring!Z521</f>
        <v>Diptera</v>
      </c>
      <c r="M521" s="109" t="str">
        <f>+Monitoring!AA521</f>
        <v>Brachycera</v>
      </c>
      <c r="N521" s="109" t="str">
        <f>+Monitoring!AB521</f>
        <v>#N/C</v>
      </c>
      <c r="O521" s="109" t="str">
        <f>+Monitoring!AC521</f>
        <v>#N/C</v>
      </c>
      <c r="P521" s="109" t="str">
        <f>+Monitoring!AD521</f>
        <v>#N/C</v>
      </c>
      <c r="Q521" s="109" t="str">
        <f>+Monitoring!AE521</f>
        <v>#N/C</v>
      </c>
      <c r="R521" s="109" t="str">
        <f>+Monitoring!AF521</f>
        <v>#N/C</v>
      </c>
      <c r="S521" s="109" t="str">
        <f>+Monitoring!AG521</f>
        <v>#N/C</v>
      </c>
    </row>
    <row r="522" spans="1:19" x14ac:dyDescent="0.25">
      <c r="A522" s="109">
        <f t="shared" si="44"/>
        <v>521</v>
      </c>
      <c r="B522" s="109" t="str">
        <f t="shared" si="40"/>
        <v>FAIRD</v>
      </c>
      <c r="C522" s="109" t="str">
        <f>SUBSTITUTE(+Monitoring!C522,"-","")</f>
        <v>FAIRD2</v>
      </c>
      <c r="D522" s="109" t="str">
        <f t="shared" si="41"/>
        <v>Site2</v>
      </c>
      <c r="E522" s="110" t="str">
        <f t="shared" si="42"/>
        <v>Maize</v>
      </c>
      <c r="F522" s="111" t="str">
        <f t="shared" si="43"/>
        <v>FAIRDxMaize</v>
      </c>
      <c r="G522" s="112">
        <f>+Monitoring!K522</f>
        <v>45171.652499999997</v>
      </c>
      <c r="H522" s="112">
        <f>+Monitoring!L522</f>
        <v>45171.652638888903</v>
      </c>
      <c r="I522" s="113">
        <f>+Monitoring!M522</f>
        <v>1.3888890680391341E-4</v>
      </c>
      <c r="J522" s="114" t="str">
        <f>+Monitoring!T522</f>
        <v>fly</v>
      </c>
      <c r="K522" s="109" t="str">
        <f>+Monitoring!Y522</f>
        <v>Insecta</v>
      </c>
      <c r="L522" s="109" t="str">
        <f>+Monitoring!Z522</f>
        <v>Diptera</v>
      </c>
      <c r="M522" s="109" t="str">
        <f>+Monitoring!AA522</f>
        <v>Brachycera</v>
      </c>
      <c r="N522" s="109" t="str">
        <f>+Monitoring!AB522</f>
        <v>Muscomorpha</v>
      </c>
      <c r="O522" s="109" t="str">
        <f>+Monitoring!AC522</f>
        <v>Muscoidea</v>
      </c>
      <c r="P522" s="109" t="str">
        <f>+Monitoring!AD522</f>
        <v>Fanniidae</v>
      </c>
      <c r="Q522" s="109">
        <f>+Monitoring!AE522</f>
        <v>0</v>
      </c>
      <c r="R522" s="109" t="str">
        <f>+Monitoring!AF522</f>
        <v>Fannia</v>
      </c>
      <c r="S522" s="109" t="str">
        <f>+Monitoring!AG522</f>
        <v>#N/C</v>
      </c>
    </row>
    <row r="523" spans="1:19" x14ac:dyDescent="0.25">
      <c r="A523" s="109">
        <f t="shared" si="44"/>
        <v>522</v>
      </c>
      <c r="B523" s="109" t="str">
        <f t="shared" si="40"/>
        <v>FAIRD</v>
      </c>
      <c r="C523" s="109" t="str">
        <f>SUBSTITUTE(+Monitoring!C523,"-","")</f>
        <v>FAIRD2</v>
      </c>
      <c r="D523" s="109" t="str">
        <f t="shared" si="41"/>
        <v>Site2</v>
      </c>
      <c r="E523" s="110" t="str">
        <f t="shared" si="42"/>
        <v>Maize</v>
      </c>
      <c r="F523" s="111" t="str">
        <f t="shared" si="43"/>
        <v>FAIRDxMaize</v>
      </c>
      <c r="G523" s="112">
        <f>+Monitoring!K523</f>
        <v>45171.654224537</v>
      </c>
      <c r="H523" s="112">
        <f>+Monitoring!L523</f>
        <v>45171.655196759297</v>
      </c>
      <c r="I523" s="113">
        <f>+Monitoring!M523</f>
        <v>9.722222966956906E-4</v>
      </c>
      <c r="J523" s="114" t="str">
        <f>+Monitoring!T523</f>
        <v>fly</v>
      </c>
      <c r="K523" s="109" t="str">
        <f>+Monitoring!Y523</f>
        <v>Insecta</v>
      </c>
      <c r="L523" s="109" t="str">
        <f>+Monitoring!Z523</f>
        <v>Diptera</v>
      </c>
      <c r="M523" s="109" t="str">
        <f>+Monitoring!AA523</f>
        <v>Brachycera</v>
      </c>
      <c r="N523" s="109" t="str">
        <f>+Monitoring!AB523</f>
        <v>Muscomorpha</v>
      </c>
      <c r="O523" s="109" t="str">
        <f>+Monitoring!AC523</f>
        <v>Muscoidea</v>
      </c>
      <c r="P523" s="109" t="str">
        <f>+Monitoring!AD523</f>
        <v>Fanniidae</v>
      </c>
      <c r="Q523" s="109">
        <f>+Monitoring!AE523</f>
        <v>0</v>
      </c>
      <c r="R523" s="109" t="str">
        <f>+Monitoring!AF523</f>
        <v>Fannia</v>
      </c>
      <c r="S523" s="109" t="str">
        <f>+Monitoring!AG523</f>
        <v>#N/C</v>
      </c>
    </row>
    <row r="524" spans="1:19" x14ac:dyDescent="0.25">
      <c r="A524" s="109">
        <f t="shared" si="44"/>
        <v>523</v>
      </c>
      <c r="B524" s="109" t="str">
        <f t="shared" si="40"/>
        <v>FAIRD</v>
      </c>
      <c r="C524" s="109" t="str">
        <f>SUBSTITUTE(+Monitoring!C524,"-","")</f>
        <v>FAIRD2</v>
      </c>
      <c r="D524" s="109" t="str">
        <f t="shared" si="41"/>
        <v>Site2</v>
      </c>
      <c r="E524" s="110" t="str">
        <f t="shared" si="42"/>
        <v>Maize</v>
      </c>
      <c r="F524" s="111" t="str">
        <f t="shared" si="43"/>
        <v>FAIRDxMaize</v>
      </c>
      <c r="G524" s="112">
        <f>+Monitoring!K524</f>
        <v>45172.298460648199</v>
      </c>
      <c r="H524" s="112">
        <f>+Monitoring!L524</f>
        <v>45172.298587963</v>
      </c>
      <c r="I524" s="113">
        <f>+Monitoring!M524</f>
        <v>1.2731480092043057E-4</v>
      </c>
      <c r="J524" s="114" t="str">
        <f>+Monitoring!T524</f>
        <v>fly</v>
      </c>
      <c r="K524" s="109" t="str">
        <f>+Monitoring!Y524</f>
        <v>Insecta</v>
      </c>
      <c r="L524" s="109" t="str">
        <f>+Monitoring!Z524</f>
        <v>Diptera</v>
      </c>
      <c r="M524" s="109" t="str">
        <f>+Monitoring!AA524</f>
        <v>Brachycera</v>
      </c>
      <c r="N524" s="109" t="str">
        <f>+Monitoring!AB524</f>
        <v>#N/C</v>
      </c>
      <c r="O524" s="109" t="str">
        <f>+Monitoring!AC524</f>
        <v>#N/C</v>
      </c>
      <c r="P524" s="109" t="str">
        <f>+Monitoring!AD524</f>
        <v>#N/C</v>
      </c>
      <c r="Q524" s="109" t="str">
        <f>+Monitoring!AE524</f>
        <v>#N/C</v>
      </c>
      <c r="R524" s="109" t="str">
        <f>+Monitoring!AF524</f>
        <v>#N/C</v>
      </c>
      <c r="S524" s="109" t="str">
        <f>+Monitoring!AG524</f>
        <v>#N/C</v>
      </c>
    </row>
    <row r="525" spans="1:19" x14ac:dyDescent="0.25">
      <c r="A525" s="109">
        <f t="shared" si="44"/>
        <v>524</v>
      </c>
      <c r="B525" s="109" t="str">
        <f t="shared" si="40"/>
        <v>FAIRD</v>
      </c>
      <c r="C525" s="109" t="str">
        <f>SUBSTITUTE(+Monitoring!C525,"-","")</f>
        <v>FAIRD2</v>
      </c>
      <c r="D525" s="109" t="str">
        <f t="shared" si="41"/>
        <v>Site2</v>
      </c>
      <c r="E525" s="110" t="str">
        <f t="shared" si="42"/>
        <v>Maize</v>
      </c>
      <c r="F525" s="111" t="str">
        <f t="shared" si="43"/>
        <v>FAIRDxMaize</v>
      </c>
      <c r="G525" s="112">
        <f>+Monitoring!K525</f>
        <v>45172.608287037001</v>
      </c>
      <c r="H525" s="112">
        <f>+Monitoring!L525</f>
        <v>45172.608368055597</v>
      </c>
      <c r="I525" s="113">
        <f>+Monitoring!M525</f>
        <v>8.1018595665227622E-5</v>
      </c>
      <c r="J525" s="114" t="str">
        <f>+Monitoring!T525</f>
        <v>fly</v>
      </c>
      <c r="K525" s="109" t="str">
        <f>+Monitoring!Y525</f>
        <v>Insecta</v>
      </c>
      <c r="L525" s="109" t="str">
        <f>+Monitoring!Z525</f>
        <v>Diptera</v>
      </c>
      <c r="M525" s="109" t="str">
        <f>+Monitoring!AA525</f>
        <v>Brachycera</v>
      </c>
      <c r="N525" s="109" t="str">
        <f>+Monitoring!AB525</f>
        <v>Muscomorpha</v>
      </c>
      <c r="O525" s="109" t="str">
        <f>+Monitoring!AC525</f>
        <v>Muscoidea</v>
      </c>
      <c r="P525" s="109" t="str">
        <f>+Monitoring!AD525</f>
        <v>Fanniidae</v>
      </c>
      <c r="Q525" s="109">
        <f>+Monitoring!AE525</f>
        <v>0</v>
      </c>
      <c r="R525" s="109" t="str">
        <f>+Monitoring!AF525</f>
        <v>Fannia</v>
      </c>
      <c r="S525" s="109" t="str">
        <f>+Monitoring!AG525</f>
        <v>#N/C</v>
      </c>
    </row>
    <row r="526" spans="1:19" x14ac:dyDescent="0.25">
      <c r="A526" s="109">
        <f t="shared" si="44"/>
        <v>525</v>
      </c>
      <c r="B526" s="109" t="str">
        <f t="shared" si="40"/>
        <v>FAIRD</v>
      </c>
      <c r="C526" s="109" t="str">
        <f>SUBSTITUTE(+Monitoring!C526,"-","")</f>
        <v>FAIRD2</v>
      </c>
      <c r="D526" s="109" t="str">
        <f t="shared" si="41"/>
        <v>Site2</v>
      </c>
      <c r="E526" s="110" t="str">
        <f t="shared" si="42"/>
        <v>Maize</v>
      </c>
      <c r="F526" s="111" t="str">
        <f t="shared" si="43"/>
        <v>FAIRDxMaize</v>
      </c>
      <c r="G526" s="112">
        <f>+Monitoring!K526</f>
        <v>45172.646261574097</v>
      </c>
      <c r="H526" s="112">
        <f>+Monitoring!L526</f>
        <v>45172.646296296298</v>
      </c>
      <c r="I526" s="113">
        <f>+Monitoring!M526</f>
        <v>3.4722201235126704E-5</v>
      </c>
      <c r="J526" s="114" t="str">
        <f>+Monitoring!T526</f>
        <v>fly</v>
      </c>
      <c r="K526" s="109" t="str">
        <f>+Monitoring!Y526</f>
        <v>Insecta</v>
      </c>
      <c r="L526" s="109" t="str">
        <f>+Monitoring!Z526</f>
        <v>Diptera</v>
      </c>
      <c r="M526" s="109" t="str">
        <f>+Monitoring!AA526</f>
        <v>Brachycera</v>
      </c>
      <c r="N526" s="109" t="str">
        <f>+Monitoring!AB526</f>
        <v>#N/C</v>
      </c>
      <c r="O526" s="109" t="str">
        <f>+Monitoring!AC526</f>
        <v>#N/C</v>
      </c>
      <c r="P526" s="109" t="str">
        <f>+Monitoring!AD526</f>
        <v>#N/C</v>
      </c>
      <c r="Q526" s="109" t="str">
        <f>+Monitoring!AE526</f>
        <v>#N/C</v>
      </c>
      <c r="R526" s="109" t="str">
        <f>+Monitoring!AF526</f>
        <v>#N/C</v>
      </c>
      <c r="S526" s="109" t="str">
        <f>+Monitoring!AG526</f>
        <v>#N/C</v>
      </c>
    </row>
    <row r="527" spans="1:19" x14ac:dyDescent="0.25">
      <c r="A527" s="109">
        <f t="shared" si="44"/>
        <v>526</v>
      </c>
      <c r="B527" s="109" t="str">
        <f t="shared" si="40"/>
        <v>FAIRD</v>
      </c>
      <c r="C527" s="109" t="str">
        <f>SUBSTITUTE(+Monitoring!C527,"-","")</f>
        <v>FAIRD2</v>
      </c>
      <c r="D527" s="109" t="str">
        <f t="shared" si="41"/>
        <v>Site2</v>
      </c>
      <c r="E527" s="110" t="str">
        <f t="shared" si="42"/>
        <v>Maize</v>
      </c>
      <c r="F527" s="111" t="str">
        <f t="shared" si="43"/>
        <v>FAIRDxMaize</v>
      </c>
      <c r="G527" s="112">
        <f>+Monitoring!K527</f>
        <v>45172.737291666701</v>
      </c>
      <c r="H527" s="112">
        <f>+Monitoring!L527</f>
        <v>45172.737615740698</v>
      </c>
      <c r="I527" s="113">
        <f>+Monitoring!M527</f>
        <v>3.2407399703515694E-4</v>
      </c>
      <c r="J527" s="114" t="str">
        <f>+Monitoring!T527</f>
        <v>fly</v>
      </c>
      <c r="K527" s="109" t="str">
        <f>+Monitoring!Y527</f>
        <v>Insecta</v>
      </c>
      <c r="L527" s="109" t="str">
        <f>+Monitoring!Z527</f>
        <v>Diptera</v>
      </c>
      <c r="M527" s="109" t="str">
        <f>+Monitoring!AA527</f>
        <v>Brachycera</v>
      </c>
      <c r="N527" s="109" t="str">
        <f>+Monitoring!AB527</f>
        <v>#N/C</v>
      </c>
      <c r="O527" s="109" t="str">
        <f>+Monitoring!AC527</f>
        <v>#N/C</v>
      </c>
      <c r="P527" s="109" t="str">
        <f>+Monitoring!AD527</f>
        <v>#N/C</v>
      </c>
      <c r="Q527" s="109" t="str">
        <f>+Monitoring!AE527</f>
        <v>#N/C</v>
      </c>
      <c r="R527" s="109" t="str">
        <f>+Monitoring!AF527</f>
        <v>#N/C</v>
      </c>
      <c r="S527" s="109" t="str">
        <f>+Monitoring!AG527</f>
        <v>#N/C</v>
      </c>
    </row>
    <row r="528" spans="1:19" x14ac:dyDescent="0.25">
      <c r="A528" s="109">
        <f t="shared" si="44"/>
        <v>527</v>
      </c>
      <c r="B528" s="109" t="str">
        <f t="shared" si="40"/>
        <v>FAIRD</v>
      </c>
      <c r="C528" s="109" t="str">
        <f>SUBSTITUTE(+Monitoring!C528,"-","")</f>
        <v>FAIRD2</v>
      </c>
      <c r="D528" s="109" t="str">
        <f t="shared" si="41"/>
        <v>Site2</v>
      </c>
      <c r="E528" s="110" t="str">
        <f t="shared" si="42"/>
        <v>Maize</v>
      </c>
      <c r="F528" s="111" t="str">
        <f t="shared" si="43"/>
        <v>FAIRDxMaize</v>
      </c>
      <c r="G528" s="112">
        <f>+Monitoring!K528</f>
        <v>45173.720925925903</v>
      </c>
      <c r="H528" s="112">
        <f>+Monitoring!L528</f>
        <v>45173.723321759302</v>
      </c>
      <c r="I528" s="113">
        <f>+Monitoring!M528</f>
        <v>2.3958333986229263E-3</v>
      </c>
      <c r="J528" s="114" t="str">
        <f>+Monitoring!T528</f>
        <v>ladybug</v>
      </c>
      <c r="K528" s="109" t="str">
        <f>+Monitoring!Y528</f>
        <v>Insecta</v>
      </c>
      <c r="L528" s="109" t="str">
        <f>+Monitoring!Z528</f>
        <v>Coleoptera</v>
      </c>
      <c r="M528" s="109" t="str">
        <f>+Monitoring!AA528</f>
        <v>Polyphaga</v>
      </c>
      <c r="N528" s="109" t="str">
        <f>+Monitoring!AB528</f>
        <v>Cucujiformia</v>
      </c>
      <c r="O528" s="109" t="str">
        <f>+Monitoring!AC528</f>
        <v>Coccinelloidea</v>
      </c>
      <c r="P528" s="109" t="str">
        <f>+Monitoring!AD528</f>
        <v>Coccinellidae</v>
      </c>
      <c r="Q528" s="109" t="str">
        <f>+Monitoring!AE528</f>
        <v>Coccinellinae</v>
      </c>
      <c r="R528" s="109" t="str">
        <f>+Monitoring!AF528</f>
        <v>Harmonia</v>
      </c>
      <c r="S528" s="109" t="str">
        <f>+Monitoring!AG528</f>
        <v>#N/C</v>
      </c>
    </row>
    <row r="529" spans="1:19" x14ac:dyDescent="0.25">
      <c r="A529" s="109">
        <f t="shared" si="44"/>
        <v>528</v>
      </c>
      <c r="B529" s="109" t="str">
        <f t="shared" si="40"/>
        <v>FAIRD</v>
      </c>
      <c r="C529" s="109" t="str">
        <f>SUBSTITUTE(+Monitoring!C529,"-","")</f>
        <v>FAIRD2</v>
      </c>
      <c r="D529" s="109" t="str">
        <f t="shared" si="41"/>
        <v>Site2</v>
      </c>
      <c r="E529" s="110" t="str">
        <f t="shared" si="42"/>
        <v>Maize</v>
      </c>
      <c r="F529" s="111" t="str">
        <f t="shared" si="43"/>
        <v>FAIRDxMaize</v>
      </c>
      <c r="G529" s="112">
        <f>+Monitoring!K529</f>
        <v>45181.321469907401</v>
      </c>
      <c r="H529" s="112">
        <f>+Monitoring!L529</f>
        <v>45181.330613425896</v>
      </c>
      <c r="I529" s="113">
        <f>+Monitoring!M529</f>
        <v>9.1435184949659742E-3</v>
      </c>
      <c r="J529" s="114" t="str">
        <f>+Monitoring!T529</f>
        <v>fly</v>
      </c>
      <c r="K529" s="109" t="str">
        <f>+Monitoring!Y529</f>
        <v>Insecta</v>
      </c>
      <c r="L529" s="109" t="str">
        <f>+Monitoring!Z529</f>
        <v>Diptera</v>
      </c>
      <c r="M529" s="109" t="str">
        <f>+Monitoring!AA529</f>
        <v>Brachycera</v>
      </c>
      <c r="N529" s="109" t="str">
        <f>+Monitoring!AB529</f>
        <v>#N/C</v>
      </c>
      <c r="O529" s="109" t="str">
        <f>+Monitoring!AC529</f>
        <v>#N/C</v>
      </c>
      <c r="P529" s="109" t="str">
        <f>+Monitoring!AD529</f>
        <v>#N/C</v>
      </c>
      <c r="Q529" s="109" t="str">
        <f>+Monitoring!AE529</f>
        <v>#N/C</v>
      </c>
      <c r="R529" s="109" t="str">
        <f>+Monitoring!AF529</f>
        <v>#N/C</v>
      </c>
      <c r="S529" s="109" t="str">
        <f>+Monitoring!AG529</f>
        <v>#N/C</v>
      </c>
    </row>
    <row r="530" spans="1:19" x14ac:dyDescent="0.25">
      <c r="A530" s="109">
        <f t="shared" si="44"/>
        <v>529</v>
      </c>
      <c r="B530" s="109" t="str">
        <f t="shared" si="40"/>
        <v>FAIRD</v>
      </c>
      <c r="C530" s="109" t="str">
        <f>SUBSTITUTE(+Monitoring!C530,"-","")</f>
        <v>FAIRD2</v>
      </c>
      <c r="D530" s="109" t="str">
        <f t="shared" si="41"/>
        <v>Site2</v>
      </c>
      <c r="E530" s="110" t="str">
        <f t="shared" si="42"/>
        <v>Maize</v>
      </c>
      <c r="F530" s="111" t="str">
        <f t="shared" si="43"/>
        <v>FAIRDxMaize</v>
      </c>
      <c r="G530" s="112">
        <f>+Monitoring!K530</f>
        <v>45181.364143518498</v>
      </c>
      <c r="H530" s="112">
        <f>+Monitoring!L530</f>
        <v>45181.364270833299</v>
      </c>
      <c r="I530" s="113">
        <f>+Monitoring!M530</f>
        <v>1.2731480092043057E-4</v>
      </c>
      <c r="J530" s="114" t="str">
        <f>+Monitoring!T530</f>
        <v>fly</v>
      </c>
      <c r="K530" s="109" t="str">
        <f>+Monitoring!Y530</f>
        <v>Insecta</v>
      </c>
      <c r="L530" s="109" t="str">
        <f>+Monitoring!Z530</f>
        <v>Diptera</v>
      </c>
      <c r="M530" s="109" t="str">
        <f>+Monitoring!AA530</f>
        <v>Brachycera</v>
      </c>
      <c r="N530" s="109" t="str">
        <f>+Monitoring!AB530</f>
        <v>#N/C</v>
      </c>
      <c r="O530" s="109" t="str">
        <f>+Monitoring!AC530</f>
        <v>#N/C</v>
      </c>
      <c r="P530" s="109" t="str">
        <f>+Monitoring!AD530</f>
        <v>#N/C</v>
      </c>
      <c r="Q530" s="109" t="str">
        <f>+Monitoring!AE530</f>
        <v>#N/C</v>
      </c>
      <c r="R530" s="109" t="str">
        <f>+Monitoring!AF530</f>
        <v>#N/C</v>
      </c>
      <c r="S530" s="109" t="str">
        <f>+Monitoring!AG530</f>
        <v>#N/C</v>
      </c>
    </row>
    <row r="531" spans="1:19" x14ac:dyDescent="0.25">
      <c r="A531" s="109">
        <f t="shared" si="44"/>
        <v>530</v>
      </c>
      <c r="B531" s="109" t="str">
        <f t="shared" si="40"/>
        <v>FAIRD</v>
      </c>
      <c r="C531" s="109" t="str">
        <f>SUBSTITUTE(+Monitoring!C531,"-","")</f>
        <v>FAIRD3</v>
      </c>
      <c r="D531" s="109" t="str">
        <f t="shared" si="41"/>
        <v>Site3</v>
      </c>
      <c r="E531" s="110" t="str">
        <f t="shared" si="42"/>
        <v>Meadow</v>
      </c>
      <c r="F531" s="111" t="str">
        <f t="shared" si="43"/>
        <v>FAIRDxMeadow</v>
      </c>
      <c r="G531" s="112">
        <f>+Monitoring!K531</f>
        <v>45161.361087963</v>
      </c>
      <c r="H531" s="112">
        <f>+Monitoring!L531</f>
        <v>45161.361145833303</v>
      </c>
      <c r="I531" s="113">
        <f>+Monitoring!M531</f>
        <v>5.7870303862728179E-5</v>
      </c>
      <c r="J531" s="114" t="str">
        <f>+Monitoring!T531</f>
        <v>fly</v>
      </c>
      <c r="K531" s="109" t="str">
        <f>+Monitoring!Y531</f>
        <v>Insecta</v>
      </c>
      <c r="L531" s="109" t="str">
        <f>+Monitoring!Z531</f>
        <v>Diptera</v>
      </c>
      <c r="M531" s="109" t="str">
        <f>+Monitoring!AA531</f>
        <v>Brachycera</v>
      </c>
      <c r="N531" s="109" t="str">
        <f>+Monitoring!AB531</f>
        <v>Muscomorpha</v>
      </c>
      <c r="O531" s="109" t="str">
        <f>+Monitoring!AC531</f>
        <v>Muscoidea</v>
      </c>
      <c r="P531" s="109" t="str">
        <f>+Monitoring!AD531</f>
        <v>#N/C</v>
      </c>
      <c r="Q531" s="109" t="str">
        <f>+Monitoring!AE531</f>
        <v>#N/C</v>
      </c>
      <c r="R531" s="109" t="str">
        <f>+Monitoring!AF531</f>
        <v>#N/C</v>
      </c>
      <c r="S531" s="109" t="str">
        <f>+Monitoring!AG531</f>
        <v>#N/C</v>
      </c>
    </row>
    <row r="532" spans="1:19" x14ac:dyDescent="0.25">
      <c r="A532" s="109">
        <f t="shared" si="44"/>
        <v>531</v>
      </c>
      <c r="B532" s="109" t="str">
        <f t="shared" si="40"/>
        <v>FAIRD</v>
      </c>
      <c r="C532" s="109" t="str">
        <f>SUBSTITUTE(+Monitoring!C532,"-","")</f>
        <v>FAIRD3</v>
      </c>
      <c r="D532" s="109" t="str">
        <f t="shared" si="41"/>
        <v>Site3</v>
      </c>
      <c r="E532" s="110" t="str">
        <f t="shared" si="42"/>
        <v>Meadow</v>
      </c>
      <c r="F532" s="111" t="str">
        <f t="shared" si="43"/>
        <v>FAIRDxMeadow</v>
      </c>
      <c r="G532" s="112">
        <f>+Monitoring!K532</f>
        <v>45161.363460648201</v>
      </c>
      <c r="H532" s="112">
        <f>+Monitoring!L532</f>
        <v>45161.363506944399</v>
      </c>
      <c r="I532" s="113">
        <f>+Monitoring!M532</f>
        <v>4.6296197979245335E-5</v>
      </c>
      <c r="J532" s="114" t="str">
        <f>+Monitoring!T532</f>
        <v>fly</v>
      </c>
      <c r="K532" s="109" t="str">
        <f>+Monitoring!Y532</f>
        <v>Insecta</v>
      </c>
      <c r="L532" s="109" t="str">
        <f>+Monitoring!Z532</f>
        <v>Diptera</v>
      </c>
      <c r="M532" s="109" t="str">
        <f>+Monitoring!AA532</f>
        <v>Brachycera</v>
      </c>
      <c r="N532" s="109" t="str">
        <f>+Monitoring!AB532</f>
        <v>Muscomorpha</v>
      </c>
      <c r="O532" s="109" t="str">
        <f>+Monitoring!AC532</f>
        <v>Muscoidea</v>
      </c>
      <c r="P532" s="109" t="str">
        <f>+Monitoring!AD532</f>
        <v>#N/C</v>
      </c>
      <c r="Q532" s="109" t="str">
        <f>+Monitoring!AE532</f>
        <v>#N/C</v>
      </c>
      <c r="R532" s="109" t="str">
        <f>+Monitoring!AF532</f>
        <v>#N/C</v>
      </c>
      <c r="S532" s="109" t="str">
        <f>+Monitoring!AG532</f>
        <v>#N/C</v>
      </c>
    </row>
    <row r="533" spans="1:19" x14ac:dyDescent="0.25">
      <c r="A533" s="109">
        <f t="shared" si="44"/>
        <v>532</v>
      </c>
      <c r="B533" s="109" t="str">
        <f t="shared" si="40"/>
        <v>FAIRD</v>
      </c>
      <c r="C533" s="109" t="str">
        <f>SUBSTITUTE(+Monitoring!C533,"-","")</f>
        <v>FAIRD3</v>
      </c>
      <c r="D533" s="109" t="str">
        <f t="shared" si="41"/>
        <v>Site3</v>
      </c>
      <c r="E533" s="110" t="str">
        <f t="shared" si="42"/>
        <v>Meadow</v>
      </c>
      <c r="F533" s="111" t="str">
        <f t="shared" si="43"/>
        <v>FAIRDxMeadow</v>
      </c>
      <c r="G533" s="112">
        <f>+Monitoring!K533</f>
        <v>45161.370902777802</v>
      </c>
      <c r="H533" s="112">
        <f>+Monitoring!L533</f>
        <v>45161.370972222197</v>
      </c>
      <c r="I533" s="113">
        <f>+Monitoring!M533</f>
        <v>6.9444395194295794E-5</v>
      </c>
      <c r="J533" s="114" t="str">
        <f>+Monitoring!T533</f>
        <v>flesh_fly</v>
      </c>
      <c r="K533" s="109" t="str">
        <f>+Monitoring!Y533</f>
        <v>Insecta</v>
      </c>
      <c r="L533" s="109" t="str">
        <f>+Monitoring!Z533</f>
        <v>Diptera</v>
      </c>
      <c r="M533" s="109" t="str">
        <f>+Monitoring!AA533</f>
        <v>Brachycera</v>
      </c>
      <c r="N533" s="109" t="str">
        <f>+Monitoring!AB533</f>
        <v>Muscomorpha</v>
      </c>
      <c r="O533" s="109" t="str">
        <f>+Monitoring!AC533</f>
        <v>Oestroidea</v>
      </c>
      <c r="P533" s="109" t="str">
        <f>+Monitoring!AD533</f>
        <v>#N/C</v>
      </c>
      <c r="Q533" s="109" t="str">
        <f>+Monitoring!AE533</f>
        <v>#N/C</v>
      </c>
      <c r="R533" s="109" t="str">
        <f>+Monitoring!AF533</f>
        <v>#N/C</v>
      </c>
      <c r="S533" s="109" t="str">
        <f>+Monitoring!AG533</f>
        <v>#N/C</v>
      </c>
    </row>
    <row r="534" spans="1:19" x14ac:dyDescent="0.25">
      <c r="A534" s="109">
        <f t="shared" si="44"/>
        <v>533</v>
      </c>
      <c r="B534" s="109" t="str">
        <f t="shared" si="40"/>
        <v>FAIRD</v>
      </c>
      <c r="C534" s="109" t="str">
        <f>SUBSTITUTE(+Monitoring!C534,"-","")</f>
        <v>FAIRD3</v>
      </c>
      <c r="D534" s="109" t="str">
        <f t="shared" si="41"/>
        <v>Site3</v>
      </c>
      <c r="E534" s="110" t="str">
        <f t="shared" si="42"/>
        <v>Meadow</v>
      </c>
      <c r="F534" s="111" t="str">
        <f t="shared" si="43"/>
        <v>FAIRDxMeadow</v>
      </c>
      <c r="G534" s="112">
        <f>+Monitoring!K534</f>
        <v>45161.373043981497</v>
      </c>
      <c r="H534" s="112">
        <f>+Monitoring!L534</f>
        <v>45161.373229166697</v>
      </c>
      <c r="I534" s="113">
        <f>+Monitoring!M534</f>
        <v>1.8518519937060773E-4</v>
      </c>
      <c r="J534" s="114" t="str">
        <f>+Monitoring!T534</f>
        <v>fly</v>
      </c>
      <c r="K534" s="109" t="str">
        <f>+Monitoring!Y534</f>
        <v>Insecta</v>
      </c>
      <c r="L534" s="109" t="str">
        <f>+Monitoring!Z534</f>
        <v>Diptera</v>
      </c>
      <c r="M534" s="109" t="str">
        <f>+Monitoring!AA534</f>
        <v>Brachycera</v>
      </c>
      <c r="N534" s="109" t="str">
        <f>+Monitoring!AB534</f>
        <v>Muscomorpha</v>
      </c>
      <c r="O534" s="109" t="str">
        <f>+Monitoring!AC534</f>
        <v>Muscoidea</v>
      </c>
      <c r="P534" s="109" t="str">
        <f>+Monitoring!AD534</f>
        <v>#N/C</v>
      </c>
      <c r="Q534" s="109" t="str">
        <f>+Monitoring!AE534</f>
        <v>#N/C</v>
      </c>
      <c r="R534" s="109" t="str">
        <f>+Monitoring!AF534</f>
        <v>#N/C</v>
      </c>
      <c r="S534" s="109" t="str">
        <f>+Monitoring!AG534</f>
        <v>#N/C</v>
      </c>
    </row>
    <row r="535" spans="1:19" x14ac:dyDescent="0.25">
      <c r="A535" s="109">
        <f t="shared" si="44"/>
        <v>534</v>
      </c>
      <c r="B535" s="109" t="str">
        <f t="shared" si="40"/>
        <v>FAIRD</v>
      </c>
      <c r="C535" s="109" t="str">
        <f>SUBSTITUTE(+Monitoring!C535,"-","")</f>
        <v>FAIRD3</v>
      </c>
      <c r="D535" s="109" t="str">
        <f t="shared" si="41"/>
        <v>Site3</v>
      </c>
      <c r="E535" s="110" t="str">
        <f t="shared" si="42"/>
        <v>Meadow</v>
      </c>
      <c r="F535" s="111" t="str">
        <f t="shared" si="43"/>
        <v>FAIRDxMeadow</v>
      </c>
      <c r="G535" s="112">
        <f>+Monitoring!K535</f>
        <v>45161.373217592598</v>
      </c>
      <c r="H535" s="112">
        <f>+Monitoring!L535</f>
        <v>45161.373391203699</v>
      </c>
      <c r="I535" s="113">
        <f>+Monitoring!M535</f>
        <v>1.736111007630825E-4</v>
      </c>
      <c r="J535" s="114" t="str">
        <f>+Monitoring!T535</f>
        <v>fly</v>
      </c>
      <c r="K535" s="109" t="str">
        <f>+Monitoring!Y535</f>
        <v>Insecta</v>
      </c>
      <c r="L535" s="109" t="str">
        <f>+Monitoring!Z535</f>
        <v>Diptera</v>
      </c>
      <c r="M535" s="109" t="str">
        <f>+Monitoring!AA535</f>
        <v>Brachycera</v>
      </c>
      <c r="N535" s="109" t="str">
        <f>+Monitoring!AB535</f>
        <v>Muscomorpha</v>
      </c>
      <c r="O535" s="109" t="str">
        <f>+Monitoring!AC535</f>
        <v>Muscoidea</v>
      </c>
      <c r="P535" s="109" t="str">
        <f>+Monitoring!AD535</f>
        <v>Fanniidae</v>
      </c>
      <c r="Q535" s="109">
        <f>+Monitoring!AE535</f>
        <v>0</v>
      </c>
      <c r="R535" s="109" t="str">
        <f>+Monitoring!AF535</f>
        <v>Fannia</v>
      </c>
      <c r="S535" s="109" t="str">
        <f>+Monitoring!AG535</f>
        <v>#N/C</v>
      </c>
    </row>
    <row r="536" spans="1:19" x14ac:dyDescent="0.25">
      <c r="A536" s="109">
        <f t="shared" si="44"/>
        <v>535</v>
      </c>
      <c r="B536" s="109" t="str">
        <f t="shared" si="40"/>
        <v>FAIRD</v>
      </c>
      <c r="C536" s="109" t="str">
        <f>SUBSTITUTE(+Monitoring!C536,"-","")</f>
        <v>FAIRD3</v>
      </c>
      <c r="D536" s="109" t="str">
        <f t="shared" si="41"/>
        <v>Site3</v>
      </c>
      <c r="E536" s="110" t="str">
        <f t="shared" si="42"/>
        <v>Meadow</v>
      </c>
      <c r="F536" s="111" t="str">
        <f t="shared" si="43"/>
        <v>FAIRDxMeadow</v>
      </c>
      <c r="G536" s="112">
        <f>+Monitoring!K536</f>
        <v>45161.374166666697</v>
      </c>
      <c r="H536" s="112">
        <f>+Monitoring!L536</f>
        <v>45161.374467592599</v>
      </c>
      <c r="I536" s="113">
        <f>+Monitoring!M536</f>
        <v>3.0092590168351308E-4</v>
      </c>
      <c r="J536" s="114" t="str">
        <f>+Monitoring!T536</f>
        <v>fly</v>
      </c>
      <c r="K536" s="109" t="str">
        <f>+Monitoring!Y536</f>
        <v>Insecta</v>
      </c>
      <c r="L536" s="109" t="str">
        <f>+Monitoring!Z536</f>
        <v>Diptera</v>
      </c>
      <c r="M536" s="109" t="str">
        <f>+Monitoring!AA536</f>
        <v>Brachycera</v>
      </c>
      <c r="N536" s="109" t="str">
        <f>+Monitoring!AB536</f>
        <v>Muscomorpha</v>
      </c>
      <c r="O536" s="109" t="str">
        <f>+Monitoring!AC536</f>
        <v>Muscoidea</v>
      </c>
      <c r="P536" s="109" t="str">
        <f>+Monitoring!AD536</f>
        <v>#N/C</v>
      </c>
      <c r="Q536" s="109" t="str">
        <f>+Monitoring!AE536</f>
        <v>#N/C</v>
      </c>
      <c r="R536" s="109" t="str">
        <f>+Monitoring!AF536</f>
        <v>#N/C</v>
      </c>
      <c r="S536" s="109" t="str">
        <f>+Monitoring!AG536</f>
        <v>#N/C</v>
      </c>
    </row>
    <row r="537" spans="1:19" x14ac:dyDescent="0.25">
      <c r="A537" s="109">
        <f t="shared" si="44"/>
        <v>536</v>
      </c>
      <c r="B537" s="109" t="str">
        <f t="shared" si="40"/>
        <v>FAIRD</v>
      </c>
      <c r="C537" s="109" t="str">
        <f>SUBSTITUTE(+Monitoring!C537,"-","")</f>
        <v>FAIRD3</v>
      </c>
      <c r="D537" s="109" t="str">
        <f t="shared" si="41"/>
        <v>Site3</v>
      </c>
      <c r="E537" s="110" t="str">
        <f t="shared" si="42"/>
        <v>Meadow</v>
      </c>
      <c r="F537" s="111" t="str">
        <f t="shared" si="43"/>
        <v>FAIRDxMeadow</v>
      </c>
      <c r="G537" s="112">
        <f>+Monitoring!K537</f>
        <v>45161.378483796303</v>
      </c>
      <c r="H537" s="112">
        <f>+Monitoring!L537</f>
        <v>45161.378564814797</v>
      </c>
      <c r="I537" s="113">
        <f>+Monitoring!M537</f>
        <v>8.1018493801821023E-5</v>
      </c>
      <c r="J537" s="114" t="str">
        <f>+Monitoring!T537</f>
        <v>flesh_fly</v>
      </c>
      <c r="K537" s="109" t="str">
        <f>+Monitoring!Y537</f>
        <v>Insecta</v>
      </c>
      <c r="L537" s="109" t="str">
        <f>+Monitoring!Z537</f>
        <v>Diptera</v>
      </c>
      <c r="M537" s="109" t="str">
        <f>+Monitoring!AA537</f>
        <v>Brachycera</v>
      </c>
      <c r="N537" s="109" t="str">
        <f>+Monitoring!AB537</f>
        <v>Muscomorpha</v>
      </c>
      <c r="O537" s="109" t="str">
        <f>+Monitoring!AC537</f>
        <v>Oestroidea</v>
      </c>
      <c r="P537" s="109" t="str">
        <f>+Monitoring!AD537</f>
        <v>Sarcophagidae</v>
      </c>
      <c r="Q537" s="109" t="str">
        <f>+Monitoring!AE537</f>
        <v>Sarcophaginae</v>
      </c>
      <c r="R537" s="109" t="str">
        <f>+Monitoring!AF537</f>
        <v>Sarcophaga</v>
      </c>
      <c r="S537" s="109" t="str">
        <f>+Monitoring!AG537</f>
        <v>#N/C</v>
      </c>
    </row>
    <row r="538" spans="1:19" x14ac:dyDescent="0.25">
      <c r="A538" s="109">
        <f t="shared" si="44"/>
        <v>537</v>
      </c>
      <c r="B538" s="109" t="str">
        <f t="shared" si="40"/>
        <v>FAIRD</v>
      </c>
      <c r="C538" s="109" t="str">
        <f>SUBSTITUTE(+Monitoring!C538,"-","")</f>
        <v>FAIRD3</v>
      </c>
      <c r="D538" s="109" t="str">
        <f t="shared" si="41"/>
        <v>Site3</v>
      </c>
      <c r="E538" s="110" t="str">
        <f t="shared" si="42"/>
        <v>Meadow</v>
      </c>
      <c r="F538" s="111" t="str">
        <f t="shared" si="43"/>
        <v>FAIRDxMeadow</v>
      </c>
      <c r="G538" s="112">
        <f>+Monitoring!K538</f>
        <v>45161.404351851903</v>
      </c>
      <c r="H538" s="112">
        <f>+Monitoring!L538</f>
        <v>45161.404999999999</v>
      </c>
      <c r="I538" s="113">
        <f>+Monitoring!M538</f>
        <v>6.4814809593372047E-4</v>
      </c>
      <c r="J538" s="114" t="str">
        <f>+Monitoring!T538</f>
        <v>fly</v>
      </c>
      <c r="K538" s="109" t="str">
        <f>+Monitoring!Y538</f>
        <v>Insecta</v>
      </c>
      <c r="L538" s="109" t="str">
        <f>+Monitoring!Z538</f>
        <v>Diptera</v>
      </c>
      <c r="M538" s="109" t="str">
        <f>+Monitoring!AA538</f>
        <v>Brachycera</v>
      </c>
      <c r="N538" s="109" t="str">
        <f>+Monitoring!AB538</f>
        <v>Muscomorpha</v>
      </c>
      <c r="O538" s="109" t="str">
        <f>+Monitoring!AC538</f>
        <v>Muscoidea</v>
      </c>
      <c r="P538" s="109" t="str">
        <f>+Monitoring!AD538</f>
        <v>#N/C</v>
      </c>
      <c r="Q538" s="109" t="str">
        <f>+Monitoring!AE538</f>
        <v>#N/C</v>
      </c>
      <c r="R538" s="109" t="str">
        <f>+Monitoring!AF538</f>
        <v>#N/C</v>
      </c>
      <c r="S538" s="109" t="str">
        <f>+Monitoring!AG538</f>
        <v>#N/C</v>
      </c>
    </row>
    <row r="539" spans="1:19" x14ac:dyDescent="0.25">
      <c r="A539" s="109">
        <f t="shared" si="44"/>
        <v>538</v>
      </c>
      <c r="B539" s="109" t="str">
        <f t="shared" si="40"/>
        <v>FAIRD</v>
      </c>
      <c r="C539" s="109" t="str">
        <f>SUBSTITUTE(+Monitoring!C539,"-","")</f>
        <v>FAIRD3</v>
      </c>
      <c r="D539" s="109" t="str">
        <f t="shared" si="41"/>
        <v>Site3</v>
      </c>
      <c r="E539" s="110" t="str">
        <f t="shared" si="42"/>
        <v>Meadow</v>
      </c>
      <c r="F539" s="111" t="str">
        <f t="shared" si="43"/>
        <v>FAIRDxMeadow</v>
      </c>
      <c r="G539" s="112">
        <f>+Monitoring!K539</f>
        <v>45161.404953703699</v>
      </c>
      <c r="H539" s="112">
        <f>+Monitoring!L539</f>
        <v>45161.4051736111</v>
      </c>
      <c r="I539" s="113">
        <f>+Monitoring!M539</f>
        <v>2.1990740060573444E-4</v>
      </c>
      <c r="J539" s="114" t="str">
        <f>+Monitoring!T539</f>
        <v>fly</v>
      </c>
      <c r="K539" s="109" t="str">
        <f>+Monitoring!Y539</f>
        <v>Insecta</v>
      </c>
      <c r="L539" s="109" t="str">
        <f>+Monitoring!Z539</f>
        <v>Diptera</v>
      </c>
      <c r="M539" s="109" t="str">
        <f>+Monitoring!AA539</f>
        <v>Brachycera</v>
      </c>
      <c r="N539" s="109" t="str">
        <f>+Monitoring!AB539</f>
        <v>Muscomorpha</v>
      </c>
      <c r="O539" s="109" t="str">
        <f>+Monitoring!AC539</f>
        <v>Muscoidea</v>
      </c>
      <c r="P539" s="109" t="str">
        <f>+Monitoring!AD539</f>
        <v>Fanniidae</v>
      </c>
      <c r="Q539" s="109">
        <f>+Monitoring!AE539</f>
        <v>0</v>
      </c>
      <c r="R539" s="109" t="str">
        <f>+Monitoring!AF539</f>
        <v>Fannia</v>
      </c>
      <c r="S539" s="109" t="str">
        <f>+Monitoring!AG539</f>
        <v>#N/C</v>
      </c>
    </row>
    <row r="540" spans="1:19" x14ac:dyDescent="0.25">
      <c r="A540" s="109">
        <f t="shared" si="44"/>
        <v>539</v>
      </c>
      <c r="B540" s="109" t="str">
        <f t="shared" si="40"/>
        <v>FAIRD</v>
      </c>
      <c r="C540" s="109" t="str">
        <f>SUBSTITUTE(+Monitoring!C540,"-","")</f>
        <v>FAIRD3</v>
      </c>
      <c r="D540" s="109" t="str">
        <f t="shared" si="41"/>
        <v>Site3</v>
      </c>
      <c r="E540" s="110" t="str">
        <f t="shared" si="42"/>
        <v>Meadow</v>
      </c>
      <c r="F540" s="111" t="str">
        <f t="shared" si="43"/>
        <v>FAIRDxMeadow</v>
      </c>
      <c r="G540" s="112">
        <f>+Monitoring!K540</f>
        <v>45161.439305555599</v>
      </c>
      <c r="H540" s="112">
        <f>+Monitoring!L540</f>
        <v>45161.439363425903</v>
      </c>
      <c r="I540" s="113">
        <f>+Monitoring!M540</f>
        <v>5.7870303862728179E-5</v>
      </c>
      <c r="J540" s="114" t="str">
        <f>+Monitoring!T540</f>
        <v>fly</v>
      </c>
      <c r="K540" s="109" t="str">
        <f>+Monitoring!Y540</f>
        <v>Insecta</v>
      </c>
      <c r="L540" s="109" t="str">
        <f>+Monitoring!Z540</f>
        <v>Diptera</v>
      </c>
      <c r="M540" s="109" t="str">
        <f>+Monitoring!AA540</f>
        <v>Brachycera</v>
      </c>
      <c r="N540" s="109" t="str">
        <f>+Monitoring!AB540</f>
        <v>Muscomorpha</v>
      </c>
      <c r="O540" s="109" t="str">
        <f>+Monitoring!AC540</f>
        <v>Muscoidea</v>
      </c>
      <c r="P540" s="109" t="str">
        <f>+Monitoring!AD540</f>
        <v>#N/C</v>
      </c>
      <c r="Q540" s="109" t="str">
        <f>+Monitoring!AE540</f>
        <v>#N/C</v>
      </c>
      <c r="R540" s="109" t="str">
        <f>+Monitoring!AF540</f>
        <v>#N/C</v>
      </c>
      <c r="S540" s="109" t="str">
        <f>+Monitoring!AG540</f>
        <v>#N/C</v>
      </c>
    </row>
    <row r="541" spans="1:19" x14ac:dyDescent="0.25">
      <c r="A541" s="109">
        <f t="shared" si="44"/>
        <v>540</v>
      </c>
      <c r="B541" s="109" t="str">
        <f t="shared" si="40"/>
        <v>FAIRD</v>
      </c>
      <c r="C541" s="109" t="str">
        <f>SUBSTITUTE(+Monitoring!C541,"-","")</f>
        <v>FAIRD3</v>
      </c>
      <c r="D541" s="109" t="str">
        <f t="shared" si="41"/>
        <v>Site3</v>
      </c>
      <c r="E541" s="110" t="str">
        <f t="shared" si="42"/>
        <v>Meadow</v>
      </c>
      <c r="F541" s="111" t="str">
        <f t="shared" si="43"/>
        <v>FAIRDxMeadow</v>
      </c>
      <c r="G541" s="112">
        <f>+Monitoring!K541</f>
        <v>45161.469930555599</v>
      </c>
      <c r="H541" s="112">
        <f>+Monitoring!L541</f>
        <v>45161.470104166699</v>
      </c>
      <c r="I541" s="113">
        <f>+Monitoring!M541</f>
        <v>1.736111007630825E-4</v>
      </c>
      <c r="J541" s="114" t="str">
        <f>+Monitoring!T541</f>
        <v>fly</v>
      </c>
      <c r="K541" s="109" t="str">
        <f>+Monitoring!Y541</f>
        <v>Insecta</v>
      </c>
      <c r="L541" s="109" t="str">
        <f>+Monitoring!Z541</f>
        <v>Diptera</v>
      </c>
      <c r="M541" s="109" t="str">
        <f>+Monitoring!AA541</f>
        <v>Brachycera</v>
      </c>
      <c r="N541" s="109" t="str">
        <f>+Monitoring!AB541</f>
        <v>Muscomorpha</v>
      </c>
      <c r="O541" s="109" t="str">
        <f>+Monitoring!AC541</f>
        <v>Muscoidea</v>
      </c>
      <c r="P541" s="109" t="str">
        <f>+Monitoring!AD541</f>
        <v>#N/C</v>
      </c>
      <c r="Q541" s="109" t="str">
        <f>+Monitoring!AE541</f>
        <v>#N/C</v>
      </c>
      <c r="R541" s="109" t="str">
        <f>+Monitoring!AF541</f>
        <v>#N/C</v>
      </c>
      <c r="S541" s="109" t="str">
        <f>+Monitoring!AG541</f>
        <v>#N/C</v>
      </c>
    </row>
    <row r="542" spans="1:19" x14ac:dyDescent="0.25">
      <c r="A542" s="109">
        <f t="shared" si="44"/>
        <v>541</v>
      </c>
      <c r="B542" s="109" t="str">
        <f t="shared" si="40"/>
        <v>FAIRD</v>
      </c>
      <c r="C542" s="109" t="str">
        <f>SUBSTITUTE(+Monitoring!C542,"-","")</f>
        <v>FAIRD3</v>
      </c>
      <c r="D542" s="109" t="str">
        <f t="shared" si="41"/>
        <v>Site3</v>
      </c>
      <c r="E542" s="110" t="str">
        <f t="shared" si="42"/>
        <v>Meadow</v>
      </c>
      <c r="F542" s="111" t="str">
        <f t="shared" si="43"/>
        <v>FAIRDxMeadow</v>
      </c>
      <c r="G542" s="112">
        <f>+Monitoring!K542</f>
        <v>45161.471956018497</v>
      </c>
      <c r="H542" s="112">
        <f>+Monitoring!L542</f>
        <v>45161.472106481502</v>
      </c>
      <c r="I542" s="113">
        <f>+Monitoring!M542</f>
        <v>1.5046300541143864E-4</v>
      </c>
      <c r="J542" s="114" t="str">
        <f>+Monitoring!T542</f>
        <v>fly</v>
      </c>
      <c r="K542" s="109" t="str">
        <f>+Monitoring!Y542</f>
        <v>Insecta</v>
      </c>
      <c r="L542" s="109" t="str">
        <f>+Monitoring!Z542</f>
        <v>Diptera</v>
      </c>
      <c r="M542" s="109" t="str">
        <f>+Monitoring!AA542</f>
        <v>Brachycera</v>
      </c>
      <c r="N542" s="109" t="str">
        <f>+Monitoring!AB542</f>
        <v>Muscomorpha</v>
      </c>
      <c r="O542" s="109" t="str">
        <f>+Monitoring!AC542</f>
        <v>Muscoidea</v>
      </c>
      <c r="P542" s="109" t="str">
        <f>+Monitoring!AD542</f>
        <v>Fanniidae</v>
      </c>
      <c r="Q542" s="109">
        <f>+Monitoring!AE542</f>
        <v>0</v>
      </c>
      <c r="R542" s="109" t="str">
        <f>+Monitoring!AF542</f>
        <v>Fannia</v>
      </c>
      <c r="S542" s="109" t="str">
        <f>+Monitoring!AG542</f>
        <v>#N/C</v>
      </c>
    </row>
    <row r="543" spans="1:19" x14ac:dyDescent="0.25">
      <c r="A543" s="109">
        <f t="shared" si="44"/>
        <v>542</v>
      </c>
      <c r="B543" s="109" t="str">
        <f t="shared" si="40"/>
        <v>FAIRD</v>
      </c>
      <c r="C543" s="109" t="str">
        <f>SUBSTITUTE(+Monitoring!C543,"-","")</f>
        <v>FAIRD3</v>
      </c>
      <c r="D543" s="109" t="str">
        <f t="shared" si="41"/>
        <v>Site3</v>
      </c>
      <c r="E543" s="110" t="str">
        <f t="shared" si="42"/>
        <v>Meadow</v>
      </c>
      <c r="F543" s="111" t="str">
        <f t="shared" si="43"/>
        <v>FAIRDxMeadow</v>
      </c>
      <c r="G543" s="112">
        <f>+Monitoring!K543</f>
        <v>45161.495312500003</v>
      </c>
      <c r="H543" s="112">
        <f>+Monitoring!L543</f>
        <v>45161.500335648103</v>
      </c>
      <c r="I543" s="113">
        <f>+Monitoring!M543</f>
        <v>5.0231481000082567E-3</v>
      </c>
      <c r="J543" s="114" t="str">
        <f>+Monitoring!T543</f>
        <v>fly</v>
      </c>
      <c r="K543" s="109" t="str">
        <f>+Monitoring!Y543</f>
        <v>Insecta</v>
      </c>
      <c r="L543" s="109" t="str">
        <f>+Monitoring!Z543</f>
        <v>Diptera</v>
      </c>
      <c r="M543" s="109" t="str">
        <f>+Monitoring!AA543</f>
        <v>Brachycera</v>
      </c>
      <c r="N543" s="109" t="str">
        <f>+Monitoring!AB543</f>
        <v>Muscomorpha</v>
      </c>
      <c r="O543" s="109" t="str">
        <f>+Monitoring!AC543</f>
        <v>Muscoidea</v>
      </c>
      <c r="P543" s="109" t="str">
        <f>+Monitoring!AD543</f>
        <v>#N/C</v>
      </c>
      <c r="Q543" s="109" t="str">
        <f>+Monitoring!AE543</f>
        <v>#N/C</v>
      </c>
      <c r="R543" s="109" t="str">
        <f>+Monitoring!AF543</f>
        <v>#N/C</v>
      </c>
      <c r="S543" s="109" t="str">
        <f>+Monitoring!AG543</f>
        <v>#N/C</v>
      </c>
    </row>
    <row r="544" spans="1:19" x14ac:dyDescent="0.25">
      <c r="A544" s="109">
        <f t="shared" si="44"/>
        <v>543</v>
      </c>
      <c r="B544" s="109" t="str">
        <f t="shared" si="40"/>
        <v>FAIRD</v>
      </c>
      <c r="C544" s="109" t="str">
        <f>SUBSTITUTE(+Monitoring!C544,"-","")</f>
        <v>FAIRD3</v>
      </c>
      <c r="D544" s="109" t="str">
        <f t="shared" si="41"/>
        <v>Site3</v>
      </c>
      <c r="E544" s="110" t="str">
        <f t="shared" si="42"/>
        <v>Meadow</v>
      </c>
      <c r="F544" s="111" t="str">
        <f t="shared" si="43"/>
        <v>FAIRDxMeadow</v>
      </c>
      <c r="G544" s="112">
        <f>+Monitoring!K544</f>
        <v>45161.500289351898</v>
      </c>
      <c r="H544" s="112">
        <f>+Monitoring!L544</f>
        <v>45161.500428240703</v>
      </c>
      <c r="I544" s="113">
        <f>+Monitoring!M544</f>
        <v>1.3888880494050682E-4</v>
      </c>
      <c r="J544" s="114" t="str">
        <f>+Monitoring!T544</f>
        <v>parasitoid_wasp</v>
      </c>
      <c r="K544" s="109" t="str">
        <f>+Monitoring!Y544</f>
        <v>Insecta</v>
      </c>
      <c r="L544" s="109" t="str">
        <f>+Monitoring!Z544</f>
        <v>Hymenoptera</v>
      </c>
      <c r="M544" s="109" t="str">
        <f>+Monitoring!AA544</f>
        <v>Apocrita</v>
      </c>
      <c r="N544" s="109" t="str">
        <f>+Monitoring!AB544</f>
        <v>Parasitica</v>
      </c>
      <c r="O544" s="109" t="str">
        <f>+Monitoring!AC544</f>
        <v>Ichneumonoidea</v>
      </c>
      <c r="P544" s="109" t="str">
        <f>+Monitoring!AD544</f>
        <v>Ichneumonidae</v>
      </c>
      <c r="Q544" s="109" t="str">
        <f>+Monitoring!AE544</f>
        <v>#N/C</v>
      </c>
      <c r="R544" s="109" t="str">
        <f>+Monitoring!AF544</f>
        <v>#N/C</v>
      </c>
      <c r="S544" s="109" t="str">
        <f>+Monitoring!AG544</f>
        <v>#N/C</v>
      </c>
    </row>
    <row r="545" spans="1:19" x14ac:dyDescent="0.25">
      <c r="A545" s="109">
        <f t="shared" si="44"/>
        <v>544</v>
      </c>
      <c r="B545" s="109" t="str">
        <f t="shared" si="40"/>
        <v>FAIRD</v>
      </c>
      <c r="C545" s="109" t="str">
        <f>SUBSTITUTE(+Monitoring!C545,"-","")</f>
        <v>FAIRD3</v>
      </c>
      <c r="D545" s="109" t="str">
        <f t="shared" si="41"/>
        <v>Site3</v>
      </c>
      <c r="E545" s="110" t="str">
        <f t="shared" si="42"/>
        <v>Meadow</v>
      </c>
      <c r="F545" s="111" t="str">
        <f t="shared" si="43"/>
        <v>FAIRDxMeadow</v>
      </c>
      <c r="G545" s="112">
        <f>+Monitoring!K545</f>
        <v>45161.520891203698</v>
      </c>
      <c r="H545" s="112">
        <f>+Monitoring!L545</f>
        <v>45161.522071759297</v>
      </c>
      <c r="I545" s="113">
        <f>+Monitoring!M545</f>
        <v>1.1805555986938998E-3</v>
      </c>
      <c r="J545" s="114" t="str">
        <f>+Monitoring!T545</f>
        <v>ladybug</v>
      </c>
      <c r="K545" s="109" t="str">
        <f>+Monitoring!Y545</f>
        <v>Insecta</v>
      </c>
      <c r="L545" s="109" t="str">
        <f>+Monitoring!Z545</f>
        <v>Coleoptera</v>
      </c>
      <c r="M545" s="109" t="str">
        <f>+Monitoring!AA545</f>
        <v>Polyphaga</v>
      </c>
      <c r="N545" s="109" t="str">
        <f>+Monitoring!AB545</f>
        <v>Cucujiformia</v>
      </c>
      <c r="O545" s="109" t="str">
        <f>+Monitoring!AC545</f>
        <v>Coccinelloidea</v>
      </c>
      <c r="P545" s="109" t="str">
        <f>+Monitoring!AD545</f>
        <v>Coccinellidae</v>
      </c>
      <c r="Q545" s="109" t="str">
        <f>+Monitoring!AE545</f>
        <v>Coccinellinae</v>
      </c>
      <c r="R545" s="109" t="str">
        <f>+Monitoring!AF545</f>
        <v>Harmonia</v>
      </c>
      <c r="S545" s="109" t="str">
        <f>+Monitoring!AG545</f>
        <v>#N/C</v>
      </c>
    </row>
    <row r="546" spans="1:19" x14ac:dyDescent="0.25">
      <c r="A546" s="109">
        <f t="shared" si="44"/>
        <v>545</v>
      </c>
      <c r="B546" s="109" t="str">
        <f t="shared" si="40"/>
        <v>FAIRD</v>
      </c>
      <c r="C546" s="109" t="str">
        <f>SUBSTITUTE(+Monitoring!C546,"-","")</f>
        <v>FAIRD3</v>
      </c>
      <c r="D546" s="109" t="str">
        <f t="shared" si="41"/>
        <v>Site3</v>
      </c>
      <c r="E546" s="110" t="str">
        <f t="shared" si="42"/>
        <v>Meadow</v>
      </c>
      <c r="F546" s="111" t="str">
        <f t="shared" si="43"/>
        <v>FAIRDxMeadow</v>
      </c>
      <c r="G546" s="112">
        <f>+Monitoring!K546</f>
        <v>45161.563958333303</v>
      </c>
      <c r="H546" s="112">
        <f>+Monitoring!L546</f>
        <v>45161.565567129597</v>
      </c>
      <c r="I546" s="113">
        <f>+Monitoring!M546</f>
        <v>1.6087962940218858E-3</v>
      </c>
      <c r="J546" s="114" t="str">
        <f>+Monitoring!T546</f>
        <v>ladybug</v>
      </c>
      <c r="K546" s="109" t="str">
        <f>+Monitoring!Y546</f>
        <v>Insecta</v>
      </c>
      <c r="L546" s="109" t="str">
        <f>+Monitoring!Z546</f>
        <v>Coleoptera</v>
      </c>
      <c r="M546" s="109" t="str">
        <f>+Monitoring!AA546</f>
        <v>Polyphaga</v>
      </c>
      <c r="N546" s="109" t="str">
        <f>+Monitoring!AB546</f>
        <v>Cucujiformia</v>
      </c>
      <c r="O546" s="109" t="str">
        <f>+Monitoring!AC546</f>
        <v>Coccinelloidea</v>
      </c>
      <c r="P546" s="109" t="str">
        <f>+Monitoring!AD546</f>
        <v>Coccinellidae</v>
      </c>
      <c r="Q546" s="109" t="str">
        <f>+Monitoring!AE546</f>
        <v>Coccinellinae</v>
      </c>
      <c r="R546" s="109" t="str">
        <f>+Monitoring!AF546</f>
        <v>Harmonia</v>
      </c>
      <c r="S546" s="109" t="str">
        <f>+Monitoring!AG546</f>
        <v>#N/C</v>
      </c>
    </row>
    <row r="547" spans="1:19" x14ac:dyDescent="0.25">
      <c r="A547" s="109">
        <f t="shared" si="44"/>
        <v>546</v>
      </c>
      <c r="B547" s="109" t="str">
        <f t="shared" si="40"/>
        <v>FAIRD</v>
      </c>
      <c r="C547" s="109" t="str">
        <f>SUBSTITUTE(+Monitoring!C547,"-","")</f>
        <v>FAIRD3</v>
      </c>
      <c r="D547" s="109" t="str">
        <f t="shared" si="41"/>
        <v>Site3</v>
      </c>
      <c r="E547" s="110" t="str">
        <f t="shared" si="42"/>
        <v>Meadow</v>
      </c>
      <c r="F547" s="111" t="str">
        <f t="shared" si="43"/>
        <v>FAIRDxMeadow</v>
      </c>
      <c r="G547" s="112">
        <f>+Monitoring!K547</f>
        <v>45161.582303240699</v>
      </c>
      <c r="H547" s="112">
        <f>+Monitoring!L547</f>
        <v>45161.584525462997</v>
      </c>
      <c r="I547" s="113">
        <f>+Monitoring!M547</f>
        <v>2.2222222978598438E-3</v>
      </c>
      <c r="J547" s="114" t="str">
        <f>+Monitoring!T547</f>
        <v>fly</v>
      </c>
      <c r="K547" s="109" t="str">
        <f>+Monitoring!Y547</f>
        <v>Insecta</v>
      </c>
      <c r="L547" s="109" t="str">
        <f>+Monitoring!Z547</f>
        <v>Diptera</v>
      </c>
      <c r="M547" s="109" t="str">
        <f>+Monitoring!AA547</f>
        <v>Brachycera</v>
      </c>
      <c r="N547" s="109" t="str">
        <f>+Monitoring!AB547</f>
        <v>Muscomorpha</v>
      </c>
      <c r="O547" s="109" t="str">
        <f>+Monitoring!AC547</f>
        <v>Muscoidea</v>
      </c>
      <c r="P547" s="109" t="str">
        <f>+Monitoring!AD547</f>
        <v>#N/C</v>
      </c>
      <c r="Q547" s="109" t="str">
        <f>+Monitoring!AE547</f>
        <v>#N/C</v>
      </c>
      <c r="R547" s="109" t="str">
        <f>+Monitoring!AF547</f>
        <v>#N/C</v>
      </c>
      <c r="S547" s="109" t="str">
        <f>+Monitoring!AG547</f>
        <v>#N/C</v>
      </c>
    </row>
    <row r="548" spans="1:19" x14ac:dyDescent="0.25">
      <c r="A548" s="109">
        <f t="shared" si="44"/>
        <v>547</v>
      </c>
      <c r="B548" s="109" t="str">
        <f t="shared" si="40"/>
        <v>FAIRD</v>
      </c>
      <c r="C548" s="109" t="str">
        <f>SUBSTITUTE(+Monitoring!C548,"-","")</f>
        <v>FAIRD3</v>
      </c>
      <c r="D548" s="109" t="str">
        <f t="shared" si="41"/>
        <v>Site3</v>
      </c>
      <c r="E548" s="110" t="str">
        <f t="shared" si="42"/>
        <v>Meadow</v>
      </c>
      <c r="F548" s="111" t="str">
        <f t="shared" si="43"/>
        <v>FAIRDxMeadow</v>
      </c>
      <c r="G548" s="112">
        <f>+Monitoring!K548</f>
        <v>45161.583530092597</v>
      </c>
      <c r="H548" s="112">
        <f>+Monitoring!L548</f>
        <v>45161.583981481497</v>
      </c>
      <c r="I548" s="113">
        <f>+Monitoring!M548</f>
        <v>4.513888998189941E-4</v>
      </c>
      <c r="J548" s="114" t="str">
        <f>+Monitoring!T548</f>
        <v>fly</v>
      </c>
      <c r="K548" s="109" t="str">
        <f>+Monitoring!Y548</f>
        <v>Insecta</v>
      </c>
      <c r="L548" s="109" t="str">
        <f>+Monitoring!Z548</f>
        <v>Diptera</v>
      </c>
      <c r="M548" s="109" t="str">
        <f>+Monitoring!AA548</f>
        <v>Brachycera</v>
      </c>
      <c r="N548" s="109" t="str">
        <f>+Monitoring!AB548</f>
        <v>Muscomorpha</v>
      </c>
      <c r="O548" s="109" t="str">
        <f>+Monitoring!AC548</f>
        <v>Muscoidea</v>
      </c>
      <c r="P548" s="109" t="str">
        <f>+Monitoring!AD548</f>
        <v>Fanniidae</v>
      </c>
      <c r="Q548" s="109">
        <f>+Monitoring!AE548</f>
        <v>0</v>
      </c>
      <c r="R548" s="109" t="str">
        <f>+Monitoring!AF548</f>
        <v>Fannia</v>
      </c>
      <c r="S548" s="109" t="str">
        <f>+Monitoring!AG548</f>
        <v>#N/C</v>
      </c>
    </row>
    <row r="549" spans="1:19" x14ac:dyDescent="0.25">
      <c r="A549" s="109">
        <f t="shared" si="44"/>
        <v>548</v>
      </c>
      <c r="B549" s="109" t="str">
        <f t="shared" si="40"/>
        <v>FAIRD</v>
      </c>
      <c r="C549" s="109" t="str">
        <f>SUBSTITUTE(+Monitoring!C549,"-","")</f>
        <v>FAIRD3</v>
      </c>
      <c r="D549" s="109" t="str">
        <f t="shared" si="41"/>
        <v>Site3</v>
      </c>
      <c r="E549" s="110" t="str">
        <f t="shared" si="42"/>
        <v>Meadow</v>
      </c>
      <c r="F549" s="111" t="str">
        <f t="shared" si="43"/>
        <v>FAIRDxMeadow</v>
      </c>
      <c r="G549" s="112">
        <f>+Monitoring!K549</f>
        <v>45161.592314814799</v>
      </c>
      <c r="H549" s="112">
        <f>+Monitoring!L549</f>
        <v>45161.592361111099</v>
      </c>
      <c r="I549" s="113">
        <f>+Monitoring!M549</f>
        <v>4.6296299842651933E-5</v>
      </c>
      <c r="J549" s="114" t="str">
        <f>+Monitoring!T549</f>
        <v>fly</v>
      </c>
      <c r="K549" s="109" t="str">
        <f>+Monitoring!Y549</f>
        <v>Insecta</v>
      </c>
      <c r="L549" s="109" t="str">
        <f>+Monitoring!Z549</f>
        <v>Diptera</v>
      </c>
      <c r="M549" s="109" t="str">
        <f>+Monitoring!AA549</f>
        <v>Brachycera</v>
      </c>
      <c r="N549" s="109" t="str">
        <f>+Monitoring!AB549</f>
        <v>Muscomorpha</v>
      </c>
      <c r="O549" s="109" t="str">
        <f>+Monitoring!AC549</f>
        <v>Muscoidea</v>
      </c>
      <c r="P549" s="109" t="str">
        <f>+Monitoring!AD549</f>
        <v>#N/C</v>
      </c>
      <c r="Q549" s="109" t="str">
        <f>+Monitoring!AE549</f>
        <v>#N/C</v>
      </c>
      <c r="R549" s="109" t="str">
        <f>+Monitoring!AF549</f>
        <v>#N/C</v>
      </c>
      <c r="S549" s="109" t="str">
        <f>+Monitoring!AG549</f>
        <v>#N/C</v>
      </c>
    </row>
    <row r="550" spans="1:19" x14ac:dyDescent="0.25">
      <c r="A550" s="109">
        <f t="shared" si="44"/>
        <v>549</v>
      </c>
      <c r="B550" s="109" t="str">
        <f t="shared" si="40"/>
        <v>FAIRD</v>
      </c>
      <c r="C550" s="109" t="str">
        <f>SUBSTITUTE(+Monitoring!C550,"-","")</f>
        <v>FAIRD3</v>
      </c>
      <c r="D550" s="109" t="str">
        <f t="shared" si="41"/>
        <v>Site3</v>
      </c>
      <c r="E550" s="110" t="str">
        <f t="shared" si="42"/>
        <v>Meadow</v>
      </c>
      <c r="F550" s="111" t="str">
        <f t="shared" si="43"/>
        <v>FAIRDxMeadow</v>
      </c>
      <c r="G550" s="112">
        <f>+Monitoring!K550</f>
        <v>45161.695914351898</v>
      </c>
      <c r="H550" s="112">
        <f>+Monitoring!L550</f>
        <v>45161.696446759299</v>
      </c>
      <c r="I550" s="113">
        <f>+Monitoring!M550</f>
        <v>5.3240740089677274E-4</v>
      </c>
      <c r="J550" s="114" t="str">
        <f>+Monitoring!T550</f>
        <v>ladybug</v>
      </c>
      <c r="K550" s="109" t="str">
        <f>+Monitoring!Y550</f>
        <v>Insecta</v>
      </c>
      <c r="L550" s="109" t="str">
        <f>+Monitoring!Z550</f>
        <v>Coleoptera</v>
      </c>
      <c r="M550" s="109" t="str">
        <f>+Monitoring!AA550</f>
        <v>Polyphaga</v>
      </c>
      <c r="N550" s="109" t="str">
        <f>+Monitoring!AB550</f>
        <v>Cucujiformia</v>
      </c>
      <c r="O550" s="109" t="str">
        <f>+Monitoring!AC550</f>
        <v>Coccinelloidea</v>
      </c>
      <c r="P550" s="109" t="str">
        <f>+Monitoring!AD550</f>
        <v>Coccinellidae</v>
      </c>
      <c r="Q550" s="109" t="str">
        <f>+Monitoring!AE550</f>
        <v>Coccinellinae</v>
      </c>
      <c r="R550" s="109" t="str">
        <f>+Monitoring!AF550</f>
        <v>Harmonia</v>
      </c>
      <c r="S550" s="109" t="str">
        <f>+Monitoring!AG550</f>
        <v>#N/C</v>
      </c>
    </row>
    <row r="551" spans="1:19" x14ac:dyDescent="0.25">
      <c r="A551" s="109">
        <f t="shared" si="44"/>
        <v>550</v>
      </c>
      <c r="B551" s="109" t="str">
        <f t="shared" si="40"/>
        <v>FAIRD</v>
      </c>
      <c r="C551" s="109" t="str">
        <f>SUBSTITUTE(+Monitoring!C551,"-","")</f>
        <v>FAIRD3</v>
      </c>
      <c r="D551" s="109" t="str">
        <f t="shared" si="41"/>
        <v>Site3</v>
      </c>
      <c r="E551" s="110" t="str">
        <f t="shared" si="42"/>
        <v>Meadow</v>
      </c>
      <c r="F551" s="111" t="str">
        <f t="shared" si="43"/>
        <v>FAIRDxMeadow</v>
      </c>
      <c r="G551" s="112">
        <f>+Monitoring!K551</f>
        <v>45161.721319444398</v>
      </c>
      <c r="H551" s="112">
        <f>+Monitoring!L551</f>
        <v>45161.721550925897</v>
      </c>
      <c r="I551" s="113">
        <f>+Monitoring!M551</f>
        <v>2.3148149921325967E-4</v>
      </c>
      <c r="J551" s="114" t="str">
        <f>+Monitoring!T551</f>
        <v>fly</v>
      </c>
      <c r="K551" s="109" t="str">
        <f>+Monitoring!Y551</f>
        <v>Insecta</v>
      </c>
      <c r="L551" s="109" t="str">
        <f>+Monitoring!Z551</f>
        <v>Diptera</v>
      </c>
      <c r="M551" s="109" t="str">
        <f>+Monitoring!AA551</f>
        <v>Brachycera</v>
      </c>
      <c r="N551" s="109" t="str">
        <f>+Monitoring!AB551</f>
        <v>Muscomorpha</v>
      </c>
      <c r="O551" s="109" t="str">
        <f>+Monitoring!AC551</f>
        <v>Muscoidea</v>
      </c>
      <c r="P551" s="109" t="str">
        <f>+Monitoring!AD551</f>
        <v>#N/C</v>
      </c>
      <c r="Q551" s="109" t="str">
        <f>+Monitoring!AE551</f>
        <v>#N/C</v>
      </c>
      <c r="R551" s="109" t="str">
        <f>+Monitoring!AF551</f>
        <v>#N/C</v>
      </c>
      <c r="S551" s="109" t="str">
        <f>+Monitoring!AG551</f>
        <v>#N/C</v>
      </c>
    </row>
    <row r="552" spans="1:19" x14ac:dyDescent="0.25">
      <c r="A552" s="109">
        <f t="shared" si="44"/>
        <v>551</v>
      </c>
      <c r="B552" s="109" t="str">
        <f t="shared" si="40"/>
        <v>FAIRD</v>
      </c>
      <c r="C552" s="109" t="str">
        <f>SUBSTITUTE(+Monitoring!C552,"-","")</f>
        <v>FAIRD3</v>
      </c>
      <c r="D552" s="109" t="str">
        <f t="shared" si="41"/>
        <v>Site3</v>
      </c>
      <c r="E552" s="110" t="str">
        <f t="shared" si="42"/>
        <v>Meadow</v>
      </c>
      <c r="F552" s="111" t="str">
        <f t="shared" si="43"/>
        <v>FAIRDxMeadow</v>
      </c>
      <c r="G552" s="112">
        <f>+Monitoring!K552</f>
        <v>45161.737997685203</v>
      </c>
      <c r="H552" s="112">
        <f>+Monitoring!L552</f>
        <v>45161.740057870396</v>
      </c>
      <c r="I552" s="113">
        <f>+Monitoring!M552</f>
        <v>2.0601851938408799E-3</v>
      </c>
      <c r="J552" s="114" t="str">
        <f>+Monitoring!T552</f>
        <v>robber_fly</v>
      </c>
      <c r="K552" s="109" t="str">
        <f>+Monitoring!Y552</f>
        <v>Insecta</v>
      </c>
      <c r="L552" s="109" t="str">
        <f>+Monitoring!Z552</f>
        <v>Diptera</v>
      </c>
      <c r="M552" s="109" t="str">
        <f>+Monitoring!AA552</f>
        <v>Brachycera</v>
      </c>
      <c r="N552" s="109" t="str">
        <f>+Monitoring!AB552</f>
        <v>Asilomorpha</v>
      </c>
      <c r="O552" s="109" t="str">
        <f>+Monitoring!AC552</f>
        <v>Asiloidea</v>
      </c>
      <c r="P552" s="109" t="str">
        <f>+Monitoring!AD552</f>
        <v>Asilidae</v>
      </c>
      <c r="Q552" s="109" t="str">
        <f>+Monitoring!AE552</f>
        <v>Asilinae</v>
      </c>
      <c r="R552" s="109" t="str">
        <f>+Monitoring!AF552</f>
        <v>Tolmerus</v>
      </c>
      <c r="S552" s="109" t="str">
        <f>+Monitoring!AG552</f>
        <v>#N/C</v>
      </c>
    </row>
    <row r="553" spans="1:19" x14ac:dyDescent="0.25">
      <c r="A553" s="109">
        <f t="shared" si="44"/>
        <v>552</v>
      </c>
      <c r="B553" s="109" t="str">
        <f t="shared" si="40"/>
        <v>FAIRD</v>
      </c>
      <c r="C553" s="109" t="str">
        <f>SUBSTITUTE(+Monitoring!C553,"-","")</f>
        <v>FAIRD3</v>
      </c>
      <c r="D553" s="109" t="str">
        <f t="shared" si="41"/>
        <v>Site3</v>
      </c>
      <c r="E553" s="110" t="str">
        <f t="shared" si="42"/>
        <v>Meadow</v>
      </c>
      <c r="F553" s="111" t="str">
        <f t="shared" si="43"/>
        <v>FAIRDxMeadow</v>
      </c>
      <c r="G553" s="112">
        <f>+Monitoring!K553</f>
        <v>45161.755474537</v>
      </c>
      <c r="H553" s="112">
        <f>+Monitoring!L553</f>
        <v>45161.762638888897</v>
      </c>
      <c r="I553" s="113">
        <f>+Monitoring!M553</f>
        <v>7.1643518967903219E-3</v>
      </c>
      <c r="J553" s="114" t="str">
        <f>+Monitoring!T553</f>
        <v>ladybug</v>
      </c>
      <c r="K553" s="109" t="str">
        <f>+Monitoring!Y553</f>
        <v>Insecta</v>
      </c>
      <c r="L553" s="109" t="str">
        <f>+Monitoring!Z553</f>
        <v>Coleoptera</v>
      </c>
      <c r="M553" s="109" t="str">
        <f>+Monitoring!AA553</f>
        <v>Polyphaga</v>
      </c>
      <c r="N553" s="109" t="str">
        <f>+Monitoring!AB553</f>
        <v>Cucujiformia</v>
      </c>
      <c r="O553" s="109" t="str">
        <f>+Monitoring!AC553</f>
        <v>Coccinelloidea</v>
      </c>
      <c r="P553" s="109" t="str">
        <f>+Monitoring!AD553</f>
        <v>Coccinellidae</v>
      </c>
      <c r="Q553" s="109" t="str">
        <f>+Monitoring!AE553</f>
        <v>Coccinellinae</v>
      </c>
      <c r="R553" s="109" t="str">
        <f>+Monitoring!AF553</f>
        <v>Harmonia</v>
      </c>
      <c r="S553" s="109" t="str">
        <f>+Monitoring!AG553</f>
        <v>#N/C</v>
      </c>
    </row>
    <row r="554" spans="1:19" x14ac:dyDescent="0.25">
      <c r="A554" s="109">
        <f t="shared" si="44"/>
        <v>553</v>
      </c>
      <c r="B554" s="109" t="str">
        <f t="shared" si="40"/>
        <v>FAIRD</v>
      </c>
      <c r="C554" s="109" t="str">
        <f>SUBSTITUTE(+Monitoring!C554,"-","")</f>
        <v>FAIRD3</v>
      </c>
      <c r="D554" s="109" t="str">
        <f t="shared" si="41"/>
        <v>Site3</v>
      </c>
      <c r="E554" s="110" t="str">
        <f t="shared" si="42"/>
        <v>Meadow</v>
      </c>
      <c r="F554" s="111" t="str">
        <f t="shared" si="43"/>
        <v>FAIRDxMeadow</v>
      </c>
      <c r="G554" s="112">
        <f>+Monitoring!K554</f>
        <v>45162.389131944401</v>
      </c>
      <c r="H554" s="112">
        <f>+Monitoring!L554</f>
        <v>45162.389259259297</v>
      </c>
      <c r="I554" s="113">
        <f>+Monitoring!M554</f>
        <v>1.2731489550787956E-4</v>
      </c>
      <c r="J554" s="114" t="str">
        <f>+Monitoring!T554</f>
        <v>fly</v>
      </c>
      <c r="K554" s="109" t="str">
        <f>+Monitoring!Y554</f>
        <v>Insecta</v>
      </c>
      <c r="L554" s="109" t="str">
        <f>+Monitoring!Z554</f>
        <v>Diptera</v>
      </c>
      <c r="M554" s="109" t="str">
        <f>+Monitoring!AA554</f>
        <v>Brachycera</v>
      </c>
      <c r="N554" s="109" t="str">
        <f>+Monitoring!AB554</f>
        <v>#N/C</v>
      </c>
      <c r="O554" s="109" t="str">
        <f>+Monitoring!AC554</f>
        <v>#N/C</v>
      </c>
      <c r="P554" s="109" t="str">
        <f>+Monitoring!AD554</f>
        <v>#N/C</v>
      </c>
      <c r="Q554" s="109" t="str">
        <f>+Monitoring!AE554</f>
        <v>#N/C</v>
      </c>
      <c r="R554" s="109" t="str">
        <f>+Monitoring!AF554</f>
        <v>#N/C</v>
      </c>
      <c r="S554" s="109" t="str">
        <f>+Monitoring!AG554</f>
        <v>#N/C</v>
      </c>
    </row>
    <row r="555" spans="1:19" x14ac:dyDescent="0.25">
      <c r="A555" s="109">
        <f t="shared" si="44"/>
        <v>554</v>
      </c>
      <c r="B555" s="109" t="str">
        <f t="shared" si="40"/>
        <v>FAIRD</v>
      </c>
      <c r="C555" s="109" t="str">
        <f>SUBSTITUTE(+Monitoring!C555,"-","")</f>
        <v>FAIRD3</v>
      </c>
      <c r="D555" s="109" t="str">
        <f t="shared" si="41"/>
        <v>Site3</v>
      </c>
      <c r="E555" s="110" t="str">
        <f t="shared" si="42"/>
        <v>Meadow</v>
      </c>
      <c r="F555" s="111" t="str">
        <f t="shared" si="43"/>
        <v>FAIRDxMeadow</v>
      </c>
      <c r="G555" s="112">
        <f>+Monitoring!K555</f>
        <v>45162.415023148104</v>
      </c>
      <c r="H555" s="112">
        <f>+Monitoring!L555</f>
        <v>45162.419108796297</v>
      </c>
      <c r="I555" s="113">
        <f>+Monitoring!M555</f>
        <v>4.0856481937225908E-3</v>
      </c>
      <c r="J555" s="114" t="str">
        <f>+Monitoring!T555</f>
        <v>fly</v>
      </c>
      <c r="K555" s="109" t="str">
        <f>+Monitoring!Y555</f>
        <v>Insecta</v>
      </c>
      <c r="L555" s="109" t="str">
        <f>+Monitoring!Z555</f>
        <v>Diptera</v>
      </c>
      <c r="M555" s="109" t="str">
        <f>+Monitoring!AA555</f>
        <v>Brachycera</v>
      </c>
      <c r="N555" s="109" t="str">
        <f>+Monitoring!AB555</f>
        <v>Muscomorpha</v>
      </c>
      <c r="O555" s="109" t="str">
        <f>+Monitoring!AC555</f>
        <v>Muscoidea</v>
      </c>
      <c r="P555" s="109" t="str">
        <f>+Monitoring!AD555</f>
        <v>#N/C</v>
      </c>
      <c r="Q555" s="109" t="str">
        <f>+Monitoring!AE555</f>
        <v>#N/C</v>
      </c>
      <c r="R555" s="109" t="str">
        <f>+Monitoring!AF555</f>
        <v>#N/C</v>
      </c>
      <c r="S555" s="109" t="str">
        <f>+Monitoring!AG555</f>
        <v>#N/C</v>
      </c>
    </row>
    <row r="556" spans="1:19" x14ac:dyDescent="0.25">
      <c r="A556" s="109">
        <f t="shared" si="44"/>
        <v>555</v>
      </c>
      <c r="B556" s="109" t="str">
        <f t="shared" si="40"/>
        <v>FAIRD</v>
      </c>
      <c r="C556" s="109" t="str">
        <f>SUBSTITUTE(+Monitoring!C556,"-","")</f>
        <v>FAIRD3</v>
      </c>
      <c r="D556" s="109" t="str">
        <f t="shared" si="41"/>
        <v>Site3</v>
      </c>
      <c r="E556" s="110" t="str">
        <f t="shared" si="42"/>
        <v>Meadow</v>
      </c>
      <c r="F556" s="111" t="str">
        <f t="shared" si="43"/>
        <v>FAIRDxMeadow</v>
      </c>
      <c r="G556" s="112">
        <f>+Monitoring!K556</f>
        <v>45162.425358796303</v>
      </c>
      <c r="H556" s="112">
        <f>+Monitoring!L556</f>
        <v>45162.425405092603</v>
      </c>
      <c r="I556" s="113">
        <f>+Monitoring!M556</f>
        <v>4.6296299842651933E-5</v>
      </c>
      <c r="J556" s="114" t="str">
        <f>+Monitoring!T556</f>
        <v>fly</v>
      </c>
      <c r="K556" s="109" t="str">
        <f>+Monitoring!Y556</f>
        <v>Insecta</v>
      </c>
      <c r="L556" s="109" t="str">
        <f>+Monitoring!Z556</f>
        <v>Diptera</v>
      </c>
      <c r="M556" s="109" t="str">
        <f>+Monitoring!AA556</f>
        <v>Brachycera</v>
      </c>
      <c r="N556" s="109" t="str">
        <f>+Monitoring!AB556</f>
        <v>Muscomorpha</v>
      </c>
      <c r="O556" s="109" t="str">
        <f>+Monitoring!AC556</f>
        <v>Muscoidea</v>
      </c>
      <c r="P556" s="109" t="str">
        <f>+Monitoring!AD556</f>
        <v>#N/C</v>
      </c>
      <c r="Q556" s="109" t="str">
        <f>+Monitoring!AE556</f>
        <v>#N/C</v>
      </c>
      <c r="R556" s="109" t="str">
        <f>+Monitoring!AF556</f>
        <v>#N/C</v>
      </c>
      <c r="S556" s="109" t="str">
        <f>+Monitoring!AG556</f>
        <v>#N/C</v>
      </c>
    </row>
    <row r="557" spans="1:19" x14ac:dyDescent="0.25">
      <c r="A557" s="109">
        <f t="shared" si="44"/>
        <v>556</v>
      </c>
      <c r="B557" s="109" t="str">
        <f t="shared" si="40"/>
        <v>FAIRD</v>
      </c>
      <c r="C557" s="109" t="str">
        <f>SUBSTITUTE(+Monitoring!C557,"-","")</f>
        <v>FAIRD3</v>
      </c>
      <c r="D557" s="109" t="str">
        <f t="shared" si="41"/>
        <v>Site3</v>
      </c>
      <c r="E557" s="110" t="str">
        <f t="shared" si="42"/>
        <v>Meadow</v>
      </c>
      <c r="F557" s="111" t="str">
        <f t="shared" si="43"/>
        <v>FAIRDxMeadow</v>
      </c>
      <c r="G557" s="112">
        <f>+Monitoring!K557</f>
        <v>45162.428229166697</v>
      </c>
      <c r="H557" s="112">
        <f>+Monitoring!L557</f>
        <v>45162.443252314799</v>
      </c>
      <c r="I557" s="113">
        <f>+Monitoring!M557</f>
        <v>1.5023148102045525E-2</v>
      </c>
      <c r="J557" s="114" t="str">
        <f>+Monitoring!T557</f>
        <v>ladybug</v>
      </c>
      <c r="K557" s="109" t="str">
        <f>+Monitoring!Y557</f>
        <v>Insecta</v>
      </c>
      <c r="L557" s="109" t="str">
        <f>+Monitoring!Z557</f>
        <v>Coleoptera</v>
      </c>
      <c r="M557" s="109" t="str">
        <f>+Monitoring!AA557</f>
        <v>Polyphaga</v>
      </c>
      <c r="N557" s="109" t="str">
        <f>+Monitoring!AB557</f>
        <v>Cucujiformia</v>
      </c>
      <c r="O557" s="109" t="str">
        <f>+Monitoring!AC557</f>
        <v>Coccinelloidea</v>
      </c>
      <c r="P557" s="109" t="str">
        <f>+Monitoring!AD557</f>
        <v>Coccinellidae</v>
      </c>
      <c r="Q557" s="109" t="str">
        <f>+Monitoring!AE557</f>
        <v>Coccinellinae</v>
      </c>
      <c r="R557" s="109" t="str">
        <f>+Monitoring!AF557</f>
        <v>Harmonia</v>
      </c>
      <c r="S557" s="109" t="str">
        <f>+Monitoring!AG557</f>
        <v>#N/C</v>
      </c>
    </row>
    <row r="558" spans="1:19" x14ac:dyDescent="0.25">
      <c r="A558" s="109">
        <f t="shared" si="44"/>
        <v>557</v>
      </c>
      <c r="B558" s="109" t="str">
        <f t="shared" si="40"/>
        <v>FAIRD</v>
      </c>
      <c r="C558" s="109" t="str">
        <f>SUBSTITUTE(+Monitoring!C558,"-","")</f>
        <v>FAIRD3</v>
      </c>
      <c r="D558" s="109" t="str">
        <f t="shared" si="41"/>
        <v>Site3</v>
      </c>
      <c r="E558" s="110" t="str">
        <f t="shared" si="42"/>
        <v>Meadow</v>
      </c>
      <c r="F558" s="111" t="str">
        <f t="shared" si="43"/>
        <v>FAIRDxMeadow</v>
      </c>
      <c r="G558" s="112">
        <f>+Monitoring!K558</f>
        <v>45162.435046296298</v>
      </c>
      <c r="H558" s="112">
        <f>+Monitoring!L558</f>
        <v>45162.449201388903</v>
      </c>
      <c r="I558" s="113">
        <f>+Monitoring!M558</f>
        <v>1.415509260550607E-2</v>
      </c>
      <c r="J558" s="114" t="str">
        <f>+Monitoring!T558</f>
        <v>fly</v>
      </c>
      <c r="K558" s="109" t="str">
        <f>+Monitoring!Y558</f>
        <v>Insecta</v>
      </c>
      <c r="L558" s="109" t="str">
        <f>+Monitoring!Z558</f>
        <v>Diptera</v>
      </c>
      <c r="M558" s="109" t="str">
        <f>+Monitoring!AA558</f>
        <v>Brachycera</v>
      </c>
      <c r="N558" s="109" t="str">
        <f>+Monitoring!AB558</f>
        <v>#N/C</v>
      </c>
      <c r="O558" s="109" t="str">
        <f>+Monitoring!AC558</f>
        <v>#N/C</v>
      </c>
      <c r="P558" s="109" t="str">
        <f>+Monitoring!AD558</f>
        <v>#N/C</v>
      </c>
      <c r="Q558" s="109" t="str">
        <f>+Monitoring!AE558</f>
        <v>#N/C</v>
      </c>
      <c r="R558" s="109" t="str">
        <f>+Monitoring!AF558</f>
        <v>#N/C</v>
      </c>
      <c r="S558" s="109" t="str">
        <f>+Monitoring!AG558</f>
        <v>#N/C</v>
      </c>
    </row>
    <row r="559" spans="1:19" x14ac:dyDescent="0.25">
      <c r="A559" s="109">
        <f t="shared" si="44"/>
        <v>558</v>
      </c>
      <c r="B559" s="109" t="str">
        <f t="shared" si="40"/>
        <v>FAIRD</v>
      </c>
      <c r="C559" s="109" t="str">
        <f>SUBSTITUTE(+Monitoring!C559,"-","")</f>
        <v>FAIRD3</v>
      </c>
      <c r="D559" s="109" t="str">
        <f t="shared" si="41"/>
        <v>Site3</v>
      </c>
      <c r="E559" s="110" t="str">
        <f t="shared" si="42"/>
        <v>Meadow</v>
      </c>
      <c r="F559" s="111" t="str">
        <f t="shared" si="43"/>
        <v>FAIRDxMeadow</v>
      </c>
      <c r="G559" s="112">
        <f>+Monitoring!K559</f>
        <v>45162.457499999997</v>
      </c>
      <c r="H559" s="112">
        <f>+Monitoring!L559</f>
        <v>45162.458599537</v>
      </c>
      <c r="I559" s="113">
        <f>+Monitoring!M559</f>
        <v>1.0995370030286722E-3</v>
      </c>
      <c r="J559" s="114" t="str">
        <f>+Monitoring!T559</f>
        <v>fever_fly</v>
      </c>
      <c r="K559" s="109" t="str">
        <f>+Monitoring!Y559</f>
        <v>Insecta</v>
      </c>
      <c r="L559" s="109" t="str">
        <f>+Monitoring!Z559</f>
        <v>Diptera</v>
      </c>
      <c r="M559" s="109" t="str">
        <f>+Monitoring!AA559</f>
        <v>Nematocera</v>
      </c>
      <c r="N559" s="109" t="str">
        <f>+Monitoring!AB559</f>
        <v>Bibionomorpha</v>
      </c>
      <c r="O559" s="109" t="str">
        <f>+Monitoring!AC559</f>
        <v>Bibionoidea</v>
      </c>
      <c r="P559" s="109" t="str">
        <f>+Monitoring!AD559</f>
        <v>Bibionoidea</v>
      </c>
      <c r="Q559" s="109" t="str">
        <f>+Monitoring!AE559</f>
        <v>Bibioninae</v>
      </c>
      <c r="R559" s="109" t="str">
        <f>+Monitoring!AF559</f>
        <v>Dilophus</v>
      </c>
      <c r="S559" s="109" t="str">
        <f>+Monitoring!AG559</f>
        <v>#N/C</v>
      </c>
    </row>
    <row r="560" spans="1:19" x14ac:dyDescent="0.25">
      <c r="A560" s="109">
        <f t="shared" si="44"/>
        <v>559</v>
      </c>
      <c r="B560" s="109" t="str">
        <f t="shared" ref="B560:B623" si="45">+LEFT(C560,LEN(C560)-1)</f>
        <v>FAIRD</v>
      </c>
      <c r="C560" s="109" t="str">
        <f>SUBSTITUTE(+Monitoring!C560,"-","")</f>
        <v>FAIRD3</v>
      </c>
      <c r="D560" s="109" t="str">
        <f t="shared" ref="D560:D623" si="46">CONCATENATE("Site",RIGHT(C560,1))</f>
        <v>Site3</v>
      </c>
      <c r="E560" s="110" t="str">
        <f t="shared" ref="E560:E623" si="47">IF(OR(D560="Site1",D560="Site2"),"Maize",IF(OR(D560="Site3",D560="Site4"),"Meadow","error"))</f>
        <v>Meadow</v>
      </c>
      <c r="F560" s="111" t="str">
        <f t="shared" ref="F560:F623" si="48">+CONCATENATE(B560,"x",E560)</f>
        <v>FAIRDxMeadow</v>
      </c>
      <c r="G560" s="112">
        <f>+Monitoring!K560</f>
        <v>45162.480150463001</v>
      </c>
      <c r="H560" s="112">
        <f>+Monitoring!L560</f>
        <v>45162.480416666702</v>
      </c>
      <c r="I560" s="113">
        <f>+Monitoring!M560</f>
        <v>2.6620370044838637E-4</v>
      </c>
      <c r="J560" s="114" t="str">
        <f>+Monitoring!T560</f>
        <v>fly</v>
      </c>
      <c r="K560" s="109" t="str">
        <f>+Monitoring!Y560</f>
        <v>Insecta</v>
      </c>
      <c r="L560" s="109" t="str">
        <f>+Monitoring!Z560</f>
        <v>Diptera</v>
      </c>
      <c r="M560" s="109" t="str">
        <f>+Monitoring!AA560</f>
        <v>Brachycera</v>
      </c>
      <c r="N560" s="109" t="str">
        <f>+Monitoring!AB560</f>
        <v>Muscomorpha</v>
      </c>
      <c r="O560" s="109" t="str">
        <f>+Monitoring!AC560</f>
        <v>Muscoidea</v>
      </c>
      <c r="P560" s="109" t="str">
        <f>+Monitoring!AD560</f>
        <v>#N/C</v>
      </c>
      <c r="Q560" s="109" t="str">
        <f>+Monitoring!AE560</f>
        <v>#N/C</v>
      </c>
      <c r="R560" s="109" t="str">
        <f>+Monitoring!AF560</f>
        <v>#N/C</v>
      </c>
      <c r="S560" s="109" t="str">
        <f>+Monitoring!AG560</f>
        <v>#N/C</v>
      </c>
    </row>
    <row r="561" spans="1:19" x14ac:dyDescent="0.25">
      <c r="A561" s="109">
        <f t="shared" si="44"/>
        <v>560</v>
      </c>
      <c r="B561" s="109" t="str">
        <f t="shared" si="45"/>
        <v>FAIRD</v>
      </c>
      <c r="C561" s="109" t="str">
        <f>SUBSTITUTE(+Monitoring!C561,"-","")</f>
        <v>FAIRD3</v>
      </c>
      <c r="D561" s="109" t="str">
        <f t="shared" si="46"/>
        <v>Site3</v>
      </c>
      <c r="E561" s="110" t="str">
        <f t="shared" si="47"/>
        <v>Meadow</v>
      </c>
      <c r="F561" s="111" t="str">
        <f t="shared" si="48"/>
        <v>FAIRDxMeadow</v>
      </c>
      <c r="G561" s="112">
        <f>+Monitoring!K561</f>
        <v>45162.491435185198</v>
      </c>
      <c r="H561" s="112">
        <f>+Monitoring!L561</f>
        <v>45162.4915162037</v>
      </c>
      <c r="I561" s="113">
        <f>+Monitoring!M561</f>
        <v>8.1018501077778637E-5</v>
      </c>
      <c r="J561" s="114" t="str">
        <f>+Monitoring!T561</f>
        <v>fly</v>
      </c>
      <c r="K561" s="109" t="str">
        <f>+Monitoring!Y561</f>
        <v>Insecta</v>
      </c>
      <c r="L561" s="109" t="str">
        <f>+Monitoring!Z561</f>
        <v>Diptera</v>
      </c>
      <c r="M561" s="109" t="str">
        <f>+Monitoring!AA561</f>
        <v>Brachycera</v>
      </c>
      <c r="N561" s="109" t="str">
        <f>+Monitoring!AB561</f>
        <v>#N/C</v>
      </c>
      <c r="O561" s="109" t="str">
        <f>+Monitoring!AC561</f>
        <v>#N/C</v>
      </c>
      <c r="P561" s="109" t="str">
        <f>+Monitoring!AD561</f>
        <v>#N/C</v>
      </c>
      <c r="Q561" s="109" t="str">
        <f>+Monitoring!AE561</f>
        <v>#N/C</v>
      </c>
      <c r="R561" s="109" t="str">
        <f>+Monitoring!AF561</f>
        <v>#N/C</v>
      </c>
      <c r="S561" s="109" t="str">
        <f>+Monitoring!AG561</f>
        <v>#N/C</v>
      </c>
    </row>
    <row r="562" spans="1:19" x14ac:dyDescent="0.25">
      <c r="A562" s="109">
        <f t="shared" si="44"/>
        <v>561</v>
      </c>
      <c r="B562" s="109" t="str">
        <f t="shared" si="45"/>
        <v>FAIRD</v>
      </c>
      <c r="C562" s="109" t="str">
        <f>SUBSTITUTE(+Monitoring!C562,"-","")</f>
        <v>FAIRD3</v>
      </c>
      <c r="D562" s="109" t="str">
        <f t="shared" si="46"/>
        <v>Site3</v>
      </c>
      <c r="E562" s="110" t="str">
        <f t="shared" si="47"/>
        <v>Meadow</v>
      </c>
      <c r="F562" s="111" t="str">
        <f t="shared" si="48"/>
        <v>FAIRDxMeadow</v>
      </c>
      <c r="G562" s="112">
        <f>+Monitoring!K562</f>
        <v>45162.508993055599</v>
      </c>
      <c r="H562" s="112">
        <f>+Monitoring!L562</f>
        <v>45162.509548611102</v>
      </c>
      <c r="I562" s="113">
        <f>+Monitoring!M562</f>
        <v>5.5555550352437422E-4</v>
      </c>
      <c r="J562" s="114" t="str">
        <f>+Monitoring!T562</f>
        <v>fly</v>
      </c>
      <c r="K562" s="109" t="str">
        <f>+Monitoring!Y562</f>
        <v>Insecta</v>
      </c>
      <c r="L562" s="109" t="str">
        <f>+Monitoring!Z562</f>
        <v>Diptera</v>
      </c>
      <c r="M562" s="109" t="str">
        <f>+Monitoring!AA562</f>
        <v>Brachycera</v>
      </c>
      <c r="N562" s="109" t="str">
        <f>+Monitoring!AB562</f>
        <v>Muscomorpha</v>
      </c>
      <c r="O562" s="109" t="str">
        <f>+Monitoring!AC562</f>
        <v>Muscoidea</v>
      </c>
      <c r="P562" s="109" t="str">
        <f>+Monitoring!AD562</f>
        <v>#N/C</v>
      </c>
      <c r="Q562" s="109" t="str">
        <f>+Monitoring!AE562</f>
        <v>#N/C</v>
      </c>
      <c r="R562" s="109" t="str">
        <f>+Monitoring!AF562</f>
        <v>#N/C</v>
      </c>
      <c r="S562" s="109" t="str">
        <f>+Monitoring!AG562</f>
        <v>#N/C</v>
      </c>
    </row>
    <row r="563" spans="1:19" x14ac:dyDescent="0.25">
      <c r="A563" s="109">
        <f t="shared" si="44"/>
        <v>562</v>
      </c>
      <c r="B563" s="109" t="str">
        <f t="shared" si="45"/>
        <v>FAIRD</v>
      </c>
      <c r="C563" s="109" t="str">
        <f>SUBSTITUTE(+Monitoring!C563,"-","")</f>
        <v>FAIRD3</v>
      </c>
      <c r="D563" s="109" t="str">
        <f t="shared" si="46"/>
        <v>Site3</v>
      </c>
      <c r="E563" s="110" t="str">
        <f t="shared" si="47"/>
        <v>Meadow</v>
      </c>
      <c r="F563" s="111" t="str">
        <f t="shared" si="48"/>
        <v>FAIRDxMeadow</v>
      </c>
      <c r="G563" s="112">
        <f>+Monitoring!K563</f>
        <v>45162.595150462999</v>
      </c>
      <c r="H563" s="112">
        <f>+Monitoring!L563</f>
        <v>45162.595254629603</v>
      </c>
      <c r="I563" s="113">
        <f>+Monitoring!M563</f>
        <v>1.0416660370538011E-4</v>
      </c>
      <c r="J563" s="114" t="str">
        <f>+Monitoring!T563</f>
        <v>fly</v>
      </c>
      <c r="K563" s="109" t="str">
        <f>+Monitoring!Y563</f>
        <v>Insecta</v>
      </c>
      <c r="L563" s="109" t="str">
        <f>+Monitoring!Z563</f>
        <v>Diptera</v>
      </c>
      <c r="M563" s="109" t="str">
        <f>+Monitoring!AA563</f>
        <v>Brachycera</v>
      </c>
      <c r="N563" s="109" t="str">
        <f>+Monitoring!AB563</f>
        <v>Muscomorpha</v>
      </c>
      <c r="O563" s="109" t="str">
        <f>+Monitoring!AC563</f>
        <v>Muscoidea</v>
      </c>
      <c r="P563" s="109" t="str">
        <f>+Monitoring!AD563</f>
        <v>Fanniidae</v>
      </c>
      <c r="Q563" s="109">
        <f>+Monitoring!AE563</f>
        <v>0</v>
      </c>
      <c r="R563" s="109" t="str">
        <f>+Monitoring!AF563</f>
        <v>Fannia</v>
      </c>
      <c r="S563" s="109" t="str">
        <f>+Monitoring!AG563</f>
        <v>#N/C</v>
      </c>
    </row>
    <row r="564" spans="1:19" x14ac:dyDescent="0.25">
      <c r="A564" s="109">
        <f t="shared" si="44"/>
        <v>563</v>
      </c>
      <c r="B564" s="109" t="str">
        <f t="shared" si="45"/>
        <v>FAIRD</v>
      </c>
      <c r="C564" s="109" t="str">
        <f>SUBSTITUTE(+Monitoring!C564,"-","")</f>
        <v>FAIRD3</v>
      </c>
      <c r="D564" s="109" t="str">
        <f t="shared" si="46"/>
        <v>Site3</v>
      </c>
      <c r="E564" s="110" t="str">
        <f t="shared" si="47"/>
        <v>Meadow</v>
      </c>
      <c r="F564" s="111" t="str">
        <f t="shared" si="48"/>
        <v>FAIRDxMeadow</v>
      </c>
      <c r="G564" s="112">
        <f>+Monitoring!K564</f>
        <v>45162.604409722197</v>
      </c>
      <c r="H564" s="112">
        <f>+Monitoring!L564</f>
        <v>45162.604456018496</v>
      </c>
      <c r="I564" s="113">
        <f>+Monitoring!M564</f>
        <v>4.6296299842651933E-5</v>
      </c>
      <c r="J564" s="114" t="str">
        <f>+Monitoring!T564</f>
        <v>fly</v>
      </c>
      <c r="K564" s="109" t="str">
        <f>+Monitoring!Y564</f>
        <v>Insecta</v>
      </c>
      <c r="L564" s="109" t="str">
        <f>+Monitoring!Z564</f>
        <v>Diptera</v>
      </c>
      <c r="M564" s="109" t="str">
        <f>+Monitoring!AA564</f>
        <v>Brachycera</v>
      </c>
      <c r="N564" s="109" t="str">
        <f>+Monitoring!AB564</f>
        <v>#N/C</v>
      </c>
      <c r="O564" s="109" t="str">
        <f>+Monitoring!AC564</f>
        <v>#N/C</v>
      </c>
      <c r="P564" s="109" t="str">
        <f>+Monitoring!AD564</f>
        <v>#N/C</v>
      </c>
      <c r="Q564" s="109" t="str">
        <f>+Monitoring!AE564</f>
        <v>#N/C</v>
      </c>
      <c r="R564" s="109" t="str">
        <f>+Monitoring!AF564</f>
        <v>#N/C</v>
      </c>
      <c r="S564" s="109" t="str">
        <f>+Monitoring!AG564</f>
        <v>#N/C</v>
      </c>
    </row>
    <row r="565" spans="1:19" x14ac:dyDescent="0.25">
      <c r="A565" s="109">
        <f t="shared" si="44"/>
        <v>564</v>
      </c>
      <c r="B565" s="109" t="str">
        <f t="shared" si="45"/>
        <v>FAIRD</v>
      </c>
      <c r="C565" s="109" t="str">
        <f>SUBSTITUTE(+Monitoring!C565,"-","")</f>
        <v>FAIRD3</v>
      </c>
      <c r="D565" s="109" t="str">
        <f t="shared" si="46"/>
        <v>Site3</v>
      </c>
      <c r="E565" s="110" t="str">
        <f t="shared" si="47"/>
        <v>Meadow</v>
      </c>
      <c r="F565" s="111" t="str">
        <f t="shared" si="48"/>
        <v>FAIRDxMeadow</v>
      </c>
      <c r="G565" s="112">
        <f>+Monitoring!K565</f>
        <v>45162.644594907397</v>
      </c>
      <c r="H565" s="112">
        <f>+Monitoring!L565</f>
        <v>45162.644930555602</v>
      </c>
      <c r="I565" s="113">
        <f>+Monitoring!M565</f>
        <v>3.3564820478204638E-4</v>
      </c>
      <c r="J565" s="114" t="str">
        <f>+Monitoring!T565</f>
        <v>flesh_fly</v>
      </c>
      <c r="K565" s="109" t="str">
        <f>+Monitoring!Y565</f>
        <v>Insecta</v>
      </c>
      <c r="L565" s="109" t="str">
        <f>+Monitoring!Z565</f>
        <v>Diptera</v>
      </c>
      <c r="M565" s="109" t="str">
        <f>+Monitoring!AA565</f>
        <v>Brachycera</v>
      </c>
      <c r="N565" s="109" t="str">
        <f>+Monitoring!AB565</f>
        <v>Muscomorpha</v>
      </c>
      <c r="O565" s="109" t="str">
        <f>+Monitoring!AC565</f>
        <v>Oestroidea</v>
      </c>
      <c r="P565" s="109" t="str">
        <f>+Monitoring!AD565</f>
        <v>#N/C</v>
      </c>
      <c r="Q565" s="109" t="str">
        <f>+Monitoring!AE565</f>
        <v>#N/C</v>
      </c>
      <c r="R565" s="109" t="str">
        <f>+Monitoring!AF565</f>
        <v>#N/C</v>
      </c>
      <c r="S565" s="109" t="str">
        <f>+Monitoring!AG565</f>
        <v>#N/C</v>
      </c>
    </row>
    <row r="566" spans="1:19" x14ac:dyDescent="0.25">
      <c r="A566" s="109">
        <f t="shared" si="44"/>
        <v>565</v>
      </c>
      <c r="B566" s="109" t="str">
        <f t="shared" si="45"/>
        <v>FAIRD</v>
      </c>
      <c r="C566" s="109" t="str">
        <f>SUBSTITUTE(+Monitoring!C566,"-","")</f>
        <v>FAIRD3</v>
      </c>
      <c r="D566" s="109" t="str">
        <f t="shared" si="46"/>
        <v>Site3</v>
      </c>
      <c r="E566" s="110" t="str">
        <f t="shared" si="47"/>
        <v>Meadow</v>
      </c>
      <c r="F566" s="111" t="str">
        <f t="shared" si="48"/>
        <v>FAIRDxMeadow</v>
      </c>
      <c r="G566" s="112">
        <f>+Monitoring!K566</f>
        <v>45162.668530092596</v>
      </c>
      <c r="H566" s="112">
        <f>+Monitoring!L566</f>
        <v>45162.668692129599</v>
      </c>
      <c r="I566" s="113">
        <f>+Monitoring!M566</f>
        <v>1.6203700215555727E-4</v>
      </c>
      <c r="J566" s="114" t="str">
        <f>+Monitoring!T566</f>
        <v>flesh_fly</v>
      </c>
      <c r="K566" s="109" t="str">
        <f>+Monitoring!Y566</f>
        <v>Insecta</v>
      </c>
      <c r="L566" s="109" t="str">
        <f>+Monitoring!Z566</f>
        <v>Diptera</v>
      </c>
      <c r="M566" s="109" t="str">
        <f>+Monitoring!AA566</f>
        <v>Brachycera</v>
      </c>
      <c r="N566" s="109" t="str">
        <f>+Monitoring!AB566</f>
        <v>Muscomorpha</v>
      </c>
      <c r="O566" s="109" t="str">
        <f>+Monitoring!AC566</f>
        <v>Oestroidea</v>
      </c>
      <c r="P566" s="109" t="str">
        <f>+Monitoring!AD566</f>
        <v>Sarcophagidae</v>
      </c>
      <c r="Q566" s="109" t="str">
        <f>+Monitoring!AE566</f>
        <v>#N/C</v>
      </c>
      <c r="R566" s="109" t="str">
        <f>+Monitoring!AF566</f>
        <v>#N/C</v>
      </c>
      <c r="S566" s="109" t="str">
        <f>+Monitoring!AG566</f>
        <v>#N/C</v>
      </c>
    </row>
    <row r="567" spans="1:19" x14ac:dyDescent="0.25">
      <c r="A567" s="109">
        <f t="shared" si="44"/>
        <v>566</v>
      </c>
      <c r="B567" s="109" t="str">
        <f t="shared" si="45"/>
        <v>FAIRD</v>
      </c>
      <c r="C567" s="109" t="str">
        <f>SUBSTITUTE(+Monitoring!C567,"-","")</f>
        <v>FAIRD3</v>
      </c>
      <c r="D567" s="109" t="str">
        <f t="shared" si="46"/>
        <v>Site3</v>
      </c>
      <c r="E567" s="110" t="str">
        <f t="shared" si="47"/>
        <v>Meadow</v>
      </c>
      <c r="F567" s="111" t="str">
        <f t="shared" si="48"/>
        <v>FAIRDxMeadow</v>
      </c>
      <c r="G567" s="112">
        <f>+Monitoring!K567</f>
        <v>45162.682719907403</v>
      </c>
      <c r="H567" s="112">
        <f>+Monitoring!L567</f>
        <v>45162.682881944398</v>
      </c>
      <c r="I567" s="113">
        <f>+Monitoring!M567</f>
        <v>1.6203699487959966E-4</v>
      </c>
      <c r="J567" s="114" t="str">
        <f>+Monitoring!T567</f>
        <v>leafhopper</v>
      </c>
      <c r="K567" s="109" t="str">
        <f>+Monitoring!Y567</f>
        <v>Insecta</v>
      </c>
      <c r="L567" s="109" t="str">
        <f>+Monitoring!Z567</f>
        <v>Hemiptera</v>
      </c>
      <c r="M567" s="109" t="str">
        <f>+Monitoring!AA567</f>
        <v>Auchenorrhyncha</v>
      </c>
      <c r="N567" s="109" t="str">
        <f>+Monitoring!AB567</f>
        <v>Cicadomorpha</v>
      </c>
      <c r="O567" s="109" t="str">
        <f>+Monitoring!AC567</f>
        <v>Membracoidea</v>
      </c>
      <c r="P567" s="109" t="str">
        <f>+Monitoring!AD567</f>
        <v>Cicadellidae</v>
      </c>
      <c r="Q567" s="109" t="str">
        <f>+Monitoring!AE567</f>
        <v>Deltocephalinae</v>
      </c>
      <c r="R567" s="109" t="str">
        <f>+Monitoring!AF567</f>
        <v>Orientus</v>
      </c>
      <c r="S567" s="109" t="str">
        <f>+Monitoring!AG567</f>
        <v>#N/C</v>
      </c>
    </row>
    <row r="568" spans="1:19" x14ac:dyDescent="0.25">
      <c r="A568" s="109">
        <f t="shared" si="44"/>
        <v>567</v>
      </c>
      <c r="B568" s="109" t="str">
        <f t="shared" si="45"/>
        <v>FAIRD</v>
      </c>
      <c r="C568" s="109" t="str">
        <f>SUBSTITUTE(+Monitoring!C568,"-","")</f>
        <v>FAIRD3</v>
      </c>
      <c r="D568" s="109" t="str">
        <f t="shared" si="46"/>
        <v>Site3</v>
      </c>
      <c r="E568" s="110" t="str">
        <f t="shared" si="47"/>
        <v>Meadow</v>
      </c>
      <c r="F568" s="111" t="str">
        <f t="shared" si="48"/>
        <v>FAIRDxMeadow</v>
      </c>
      <c r="G568" s="112">
        <f>+Monitoring!K568</f>
        <v>45162.745358796303</v>
      </c>
      <c r="H568" s="112">
        <f>+Monitoring!L568</f>
        <v>45162.7575462963</v>
      </c>
      <c r="I568" s="113">
        <f>+Monitoring!M568</f>
        <v>1.2187499996798579E-2</v>
      </c>
      <c r="J568" s="114" t="str">
        <f>+Monitoring!T568</f>
        <v>fly</v>
      </c>
      <c r="K568" s="109" t="str">
        <f>+Monitoring!Y568</f>
        <v>Insecta</v>
      </c>
      <c r="L568" s="109" t="str">
        <f>+Monitoring!Z568</f>
        <v>Diptera</v>
      </c>
      <c r="M568" s="109" t="str">
        <f>+Monitoring!AA568</f>
        <v>Brachycera</v>
      </c>
      <c r="N568" s="109" t="str">
        <f>+Monitoring!AB568</f>
        <v>Muscomorpha</v>
      </c>
      <c r="O568" s="109" t="str">
        <f>+Monitoring!AC568</f>
        <v>Muscoidea</v>
      </c>
      <c r="P568" s="109" t="str">
        <f>+Monitoring!AD568</f>
        <v>Fanniidae</v>
      </c>
      <c r="Q568" s="109">
        <f>+Monitoring!AE568</f>
        <v>0</v>
      </c>
      <c r="R568" s="109" t="str">
        <f>+Monitoring!AF568</f>
        <v>Fannia</v>
      </c>
      <c r="S568" s="109" t="str">
        <f>+Monitoring!AG568</f>
        <v>#N/C</v>
      </c>
    </row>
    <row r="569" spans="1:19" x14ac:dyDescent="0.25">
      <c r="A569" s="109">
        <f t="shared" si="44"/>
        <v>568</v>
      </c>
      <c r="B569" s="109" t="str">
        <f t="shared" si="45"/>
        <v>FAIRD</v>
      </c>
      <c r="C569" s="109" t="str">
        <f>SUBSTITUTE(+Monitoring!C569,"-","")</f>
        <v>FAIRD3</v>
      </c>
      <c r="D569" s="109" t="str">
        <f t="shared" si="46"/>
        <v>Site3</v>
      </c>
      <c r="E569" s="110" t="str">
        <f t="shared" si="47"/>
        <v>Meadow</v>
      </c>
      <c r="F569" s="111" t="str">
        <f t="shared" si="48"/>
        <v>FAIRDxMeadow</v>
      </c>
      <c r="G569" s="112">
        <f>+Monitoring!K569</f>
        <v>45162.758807870399</v>
      </c>
      <c r="H569" s="112">
        <f>+Monitoring!L569</f>
        <v>45162.7591203704</v>
      </c>
      <c r="I569" s="113">
        <f>+Monitoring!M569</f>
        <v>3.125000002910383E-4</v>
      </c>
      <c r="J569" s="114" t="str">
        <f>+Monitoring!T569</f>
        <v>fly</v>
      </c>
      <c r="K569" s="109" t="str">
        <f>+Monitoring!Y569</f>
        <v>Insecta</v>
      </c>
      <c r="L569" s="109" t="str">
        <f>+Monitoring!Z569</f>
        <v>Diptera</v>
      </c>
      <c r="M569" s="109" t="str">
        <f>+Monitoring!AA569</f>
        <v>Brachycera</v>
      </c>
      <c r="N569" s="109" t="str">
        <f>+Monitoring!AB569</f>
        <v>Muscomorpha</v>
      </c>
      <c r="O569" s="109" t="str">
        <f>+Monitoring!AC569</f>
        <v>Muscoidea</v>
      </c>
      <c r="P569" s="109" t="str">
        <f>+Monitoring!AD569</f>
        <v>#N/C</v>
      </c>
      <c r="Q569" s="109" t="str">
        <f>+Monitoring!AE569</f>
        <v>#N/C</v>
      </c>
      <c r="R569" s="109" t="str">
        <f>+Monitoring!AF569</f>
        <v>#N/C</v>
      </c>
      <c r="S569" s="109" t="str">
        <f>+Monitoring!AG569</f>
        <v>#N/C</v>
      </c>
    </row>
    <row r="570" spans="1:19" x14ac:dyDescent="0.25">
      <c r="A570" s="109">
        <f t="shared" si="44"/>
        <v>569</v>
      </c>
      <c r="B570" s="109" t="str">
        <f t="shared" si="45"/>
        <v>FAIRD</v>
      </c>
      <c r="C570" s="109" t="str">
        <f>SUBSTITUTE(+Monitoring!C570,"-","")</f>
        <v>FAIRD3</v>
      </c>
      <c r="D570" s="109" t="str">
        <f t="shared" si="46"/>
        <v>Site3</v>
      </c>
      <c r="E570" s="110" t="str">
        <f t="shared" si="47"/>
        <v>Meadow</v>
      </c>
      <c r="F570" s="111" t="str">
        <f t="shared" si="48"/>
        <v>FAIRDxMeadow</v>
      </c>
      <c r="G570" s="112">
        <f>+Monitoring!K570</f>
        <v>45162.7591203704</v>
      </c>
      <c r="H570" s="112">
        <f>+Monitoring!L570</f>
        <v>45162.759236111102</v>
      </c>
      <c r="I570" s="113">
        <f>+Monitoring!M570</f>
        <v>1.1574070231290534E-4</v>
      </c>
      <c r="J570" s="114" t="str">
        <f>+Monitoring!T570</f>
        <v>fly</v>
      </c>
      <c r="K570" s="109" t="str">
        <f>+Monitoring!Y570</f>
        <v>Insecta</v>
      </c>
      <c r="L570" s="109" t="str">
        <f>+Monitoring!Z570</f>
        <v>Diptera</v>
      </c>
      <c r="M570" s="109" t="str">
        <f>+Monitoring!AA570</f>
        <v>Brachycera</v>
      </c>
      <c r="N570" s="109" t="str">
        <f>+Monitoring!AB570</f>
        <v>Muscomorpha</v>
      </c>
      <c r="O570" s="109" t="str">
        <f>+Monitoring!AC570</f>
        <v>Muscoidea</v>
      </c>
      <c r="P570" s="109" t="str">
        <f>+Monitoring!AD570</f>
        <v>Fanniidae</v>
      </c>
      <c r="Q570" s="109">
        <f>+Monitoring!AE570</f>
        <v>0</v>
      </c>
      <c r="R570" s="109" t="str">
        <f>+Monitoring!AF570</f>
        <v>Fannia</v>
      </c>
      <c r="S570" s="109" t="str">
        <f>+Monitoring!AG570</f>
        <v>#N/C</v>
      </c>
    </row>
    <row r="571" spans="1:19" x14ac:dyDescent="0.25">
      <c r="A571" s="109">
        <f t="shared" si="44"/>
        <v>570</v>
      </c>
      <c r="B571" s="109" t="str">
        <f t="shared" si="45"/>
        <v>FAIRD</v>
      </c>
      <c r="C571" s="109" t="str">
        <f>SUBSTITUTE(+Monitoring!C571,"-","")</f>
        <v>FAIRD3</v>
      </c>
      <c r="D571" s="109" t="str">
        <f t="shared" si="46"/>
        <v>Site3</v>
      </c>
      <c r="E571" s="110" t="str">
        <f t="shared" si="47"/>
        <v>Meadow</v>
      </c>
      <c r="F571" s="111" t="str">
        <f t="shared" si="48"/>
        <v>FAIRDxMeadow</v>
      </c>
      <c r="G571" s="112">
        <f>+Monitoring!K571</f>
        <v>45162.768553240698</v>
      </c>
      <c r="H571" s="112">
        <f>+Monitoring!L571</f>
        <v>45162.768692129597</v>
      </c>
      <c r="I571" s="113">
        <f>+Monitoring!M571</f>
        <v>1.388888995279558E-4</v>
      </c>
      <c r="J571" s="114" t="str">
        <f>+Monitoring!T571</f>
        <v>fly</v>
      </c>
      <c r="K571" s="109" t="str">
        <f>+Monitoring!Y571</f>
        <v>Insecta</v>
      </c>
      <c r="L571" s="109" t="str">
        <f>+Monitoring!Z571</f>
        <v>Diptera</v>
      </c>
      <c r="M571" s="109" t="str">
        <f>+Monitoring!AA571</f>
        <v>Brachycera</v>
      </c>
      <c r="N571" s="109" t="str">
        <f>+Monitoring!AB571</f>
        <v>#N/C</v>
      </c>
      <c r="O571" s="109" t="str">
        <f>+Monitoring!AC571</f>
        <v>#N/C</v>
      </c>
      <c r="P571" s="109" t="str">
        <f>+Monitoring!AD571</f>
        <v>#N/C</v>
      </c>
      <c r="Q571" s="109" t="str">
        <f>+Monitoring!AE571</f>
        <v>#N/C</v>
      </c>
      <c r="R571" s="109" t="str">
        <f>+Monitoring!AF571</f>
        <v>#N/C</v>
      </c>
      <c r="S571" s="109" t="str">
        <f>+Monitoring!AG571</f>
        <v>#N/C</v>
      </c>
    </row>
    <row r="572" spans="1:19" x14ac:dyDescent="0.25">
      <c r="A572" s="109">
        <f t="shared" si="44"/>
        <v>571</v>
      </c>
      <c r="B572" s="109" t="str">
        <f t="shared" si="45"/>
        <v>FAIRD</v>
      </c>
      <c r="C572" s="109" t="str">
        <f>SUBSTITUTE(+Monitoring!C572,"-","")</f>
        <v>FAIRD3</v>
      </c>
      <c r="D572" s="109" t="str">
        <f t="shared" si="46"/>
        <v>Site3</v>
      </c>
      <c r="E572" s="110" t="str">
        <f t="shared" si="47"/>
        <v>Meadow</v>
      </c>
      <c r="F572" s="111" t="str">
        <f t="shared" si="48"/>
        <v>FAIRDxMeadow</v>
      </c>
      <c r="G572" s="112">
        <f>+Monitoring!K572</f>
        <v>45163.306423611102</v>
      </c>
      <c r="H572" s="112">
        <f>+Monitoring!L572</f>
        <v>45163.308090277802</v>
      </c>
      <c r="I572" s="113">
        <f>+Monitoring!M572</f>
        <v>1.6666666997480206E-3</v>
      </c>
      <c r="J572" s="114" t="str">
        <f>+Monitoring!T572</f>
        <v>fly</v>
      </c>
      <c r="K572" s="109" t="str">
        <f>+Monitoring!Y572</f>
        <v>Insecta</v>
      </c>
      <c r="L572" s="109" t="str">
        <f>+Monitoring!Z572</f>
        <v>Diptera</v>
      </c>
      <c r="M572" s="109" t="str">
        <f>+Monitoring!AA572</f>
        <v>Brachycera</v>
      </c>
      <c r="N572" s="109" t="str">
        <f>+Monitoring!AB572</f>
        <v>#N/C</v>
      </c>
      <c r="O572" s="109" t="str">
        <f>+Monitoring!AC572</f>
        <v>#N/C</v>
      </c>
      <c r="P572" s="109" t="str">
        <f>+Monitoring!AD572</f>
        <v>#N/C</v>
      </c>
      <c r="Q572" s="109" t="str">
        <f>+Monitoring!AE572</f>
        <v>#N/C</v>
      </c>
      <c r="R572" s="109" t="str">
        <f>+Monitoring!AF572</f>
        <v>#N/C</v>
      </c>
      <c r="S572" s="109" t="str">
        <f>+Monitoring!AG572</f>
        <v>#N/C</v>
      </c>
    </row>
    <row r="573" spans="1:19" x14ac:dyDescent="0.25">
      <c r="A573" s="109">
        <f t="shared" si="44"/>
        <v>572</v>
      </c>
      <c r="B573" s="109" t="str">
        <f t="shared" si="45"/>
        <v>FAIRD</v>
      </c>
      <c r="C573" s="109" t="str">
        <f>SUBSTITUTE(+Monitoring!C573,"-","")</f>
        <v>FAIRD3</v>
      </c>
      <c r="D573" s="109" t="str">
        <f t="shared" si="46"/>
        <v>Site3</v>
      </c>
      <c r="E573" s="110" t="str">
        <f t="shared" si="47"/>
        <v>Meadow</v>
      </c>
      <c r="F573" s="111" t="str">
        <f t="shared" si="48"/>
        <v>FAIRDxMeadow</v>
      </c>
      <c r="G573" s="112">
        <f>+Monitoring!K573</f>
        <v>45163.339861111097</v>
      </c>
      <c r="H573" s="112">
        <f>+Monitoring!L573</f>
        <v>45163.339930555601</v>
      </c>
      <c r="I573" s="113">
        <f>+Monitoring!M573</f>
        <v>6.9444504333660007E-5</v>
      </c>
      <c r="J573" s="114" t="str">
        <f>+Monitoring!T573</f>
        <v>hoverfly</v>
      </c>
      <c r="K573" s="109" t="str">
        <f>+Monitoring!Y573</f>
        <v>Insecta</v>
      </c>
      <c r="L573" s="109" t="str">
        <f>+Monitoring!Z573</f>
        <v>Diptera</v>
      </c>
      <c r="M573" s="109" t="str">
        <f>+Monitoring!AA573</f>
        <v>Brachycera</v>
      </c>
      <c r="N573" s="109" t="str">
        <f>+Monitoring!AB573</f>
        <v>Muscomorpha</v>
      </c>
      <c r="O573" s="109" t="str">
        <f>+Monitoring!AC573</f>
        <v>Syrphoidea</v>
      </c>
      <c r="P573" s="109" t="str">
        <f>+Monitoring!AD573</f>
        <v>Syrphidae</v>
      </c>
      <c r="Q573" s="109" t="str">
        <f>+Monitoring!AE573</f>
        <v>Syrphinae</v>
      </c>
      <c r="R573" s="109" t="str">
        <f>+Monitoring!AF573</f>
        <v>Episyrphus</v>
      </c>
      <c r="S573" s="109" t="str">
        <f>+Monitoring!AG573</f>
        <v>#N/C</v>
      </c>
    </row>
    <row r="574" spans="1:19" x14ac:dyDescent="0.25">
      <c r="A574" s="109">
        <f t="shared" si="44"/>
        <v>573</v>
      </c>
      <c r="B574" s="109" t="str">
        <f t="shared" si="45"/>
        <v>FAIRD</v>
      </c>
      <c r="C574" s="109" t="str">
        <f>SUBSTITUTE(+Monitoring!C574,"-","")</f>
        <v>FAIRD3</v>
      </c>
      <c r="D574" s="109" t="str">
        <f t="shared" si="46"/>
        <v>Site3</v>
      </c>
      <c r="E574" s="110" t="str">
        <f t="shared" si="47"/>
        <v>Meadow</v>
      </c>
      <c r="F574" s="111" t="str">
        <f t="shared" si="48"/>
        <v>FAIRDxMeadow</v>
      </c>
      <c r="G574" s="112">
        <f>+Monitoring!K574</f>
        <v>45163.3609027778</v>
      </c>
      <c r="H574" s="112">
        <f>+Monitoring!L574</f>
        <v>45163.361145833303</v>
      </c>
      <c r="I574" s="113">
        <f>+Monitoring!M574</f>
        <v>2.4305550323333591E-4</v>
      </c>
      <c r="J574" s="114" t="str">
        <f>+Monitoring!T574</f>
        <v>fly</v>
      </c>
      <c r="K574" s="109" t="str">
        <f>+Monitoring!Y574</f>
        <v>Insecta</v>
      </c>
      <c r="L574" s="109" t="str">
        <f>+Monitoring!Z574</f>
        <v>Diptera</v>
      </c>
      <c r="M574" s="109" t="str">
        <f>+Monitoring!AA574</f>
        <v>Brachycera</v>
      </c>
      <c r="N574" s="109" t="str">
        <f>+Monitoring!AB574</f>
        <v>Muscomorpha</v>
      </c>
      <c r="O574" s="109" t="str">
        <f>+Monitoring!AC574</f>
        <v>Muscoidea</v>
      </c>
      <c r="P574" s="109" t="str">
        <f>+Monitoring!AD574</f>
        <v>#N/C</v>
      </c>
      <c r="Q574" s="109" t="str">
        <f>+Monitoring!AE574</f>
        <v>#N/C</v>
      </c>
      <c r="R574" s="109" t="str">
        <f>+Monitoring!AF574</f>
        <v>#N/C</v>
      </c>
      <c r="S574" s="109" t="str">
        <f>+Monitoring!AG574</f>
        <v>#N/C</v>
      </c>
    </row>
    <row r="575" spans="1:19" x14ac:dyDescent="0.25">
      <c r="A575" s="109">
        <f t="shared" si="44"/>
        <v>574</v>
      </c>
      <c r="B575" s="109" t="str">
        <f t="shared" si="45"/>
        <v>FAIRD</v>
      </c>
      <c r="C575" s="109" t="str">
        <f>SUBSTITUTE(+Monitoring!C575,"-","")</f>
        <v>FAIRD3</v>
      </c>
      <c r="D575" s="109" t="str">
        <f t="shared" si="46"/>
        <v>Site3</v>
      </c>
      <c r="E575" s="110" t="str">
        <f t="shared" si="47"/>
        <v>Meadow</v>
      </c>
      <c r="F575" s="111" t="str">
        <f t="shared" si="48"/>
        <v>FAIRDxMeadow</v>
      </c>
      <c r="G575" s="112">
        <f>+Monitoring!K575</f>
        <v>45163.361539351798</v>
      </c>
      <c r="H575" s="112">
        <f>+Monitoring!L575</f>
        <v>45163.362141203703</v>
      </c>
      <c r="I575" s="113">
        <f>+Monitoring!M575</f>
        <v>6.0185190523043275E-4</v>
      </c>
      <c r="J575" s="114" t="str">
        <f>+Monitoring!T575</f>
        <v>fly</v>
      </c>
      <c r="K575" s="109" t="str">
        <f>+Monitoring!Y575</f>
        <v>Insecta</v>
      </c>
      <c r="L575" s="109" t="str">
        <f>+Monitoring!Z575</f>
        <v>Diptera</v>
      </c>
      <c r="M575" s="109" t="str">
        <f>+Monitoring!AA575</f>
        <v>Brachycera</v>
      </c>
      <c r="N575" s="109" t="str">
        <f>+Monitoring!AB575</f>
        <v>#N/C</v>
      </c>
      <c r="O575" s="109" t="str">
        <f>+Monitoring!AC575</f>
        <v>#N/C</v>
      </c>
      <c r="P575" s="109" t="str">
        <f>+Monitoring!AD575</f>
        <v>#N/C</v>
      </c>
      <c r="Q575" s="109" t="str">
        <f>+Monitoring!AE575</f>
        <v>#N/C</v>
      </c>
      <c r="R575" s="109" t="str">
        <f>+Monitoring!AF575</f>
        <v>#N/C</v>
      </c>
      <c r="S575" s="109" t="str">
        <f>+Monitoring!AG575</f>
        <v>#N/C</v>
      </c>
    </row>
    <row r="576" spans="1:19" x14ac:dyDescent="0.25">
      <c r="A576" s="109">
        <f t="shared" si="44"/>
        <v>575</v>
      </c>
      <c r="B576" s="109" t="str">
        <f t="shared" si="45"/>
        <v>FAIRD</v>
      </c>
      <c r="C576" s="109" t="str">
        <f>SUBSTITUTE(+Monitoring!C576,"-","")</f>
        <v>FAIRD3</v>
      </c>
      <c r="D576" s="109" t="str">
        <f t="shared" si="46"/>
        <v>Site3</v>
      </c>
      <c r="E576" s="110" t="str">
        <f t="shared" si="47"/>
        <v>Meadow</v>
      </c>
      <c r="F576" s="111" t="str">
        <f t="shared" si="48"/>
        <v>FAIRDxMeadow</v>
      </c>
      <c r="G576" s="112">
        <f>+Monitoring!K576</f>
        <v>45163.389016203699</v>
      </c>
      <c r="H576" s="112">
        <f>+Monitoring!L576</f>
        <v>45163.391273148198</v>
      </c>
      <c r="I576" s="113">
        <f>+Monitoring!M576</f>
        <v>2.2569444990949705E-3</v>
      </c>
      <c r="J576" s="114" t="str">
        <f>+Monitoring!T576</f>
        <v>flesh_fly</v>
      </c>
      <c r="K576" s="109" t="str">
        <f>+Monitoring!Y576</f>
        <v>Insecta</v>
      </c>
      <c r="L576" s="109" t="str">
        <f>+Monitoring!Z576</f>
        <v>Diptera</v>
      </c>
      <c r="M576" s="109" t="str">
        <f>+Monitoring!AA576</f>
        <v>Brachycera</v>
      </c>
      <c r="N576" s="109" t="str">
        <f>+Monitoring!AB576</f>
        <v>Muscomorpha</v>
      </c>
      <c r="O576" s="109" t="str">
        <f>+Monitoring!AC576</f>
        <v>Oestroidea</v>
      </c>
      <c r="P576" s="109" t="str">
        <f>+Monitoring!AD576</f>
        <v>Tachinidae</v>
      </c>
      <c r="Q576" s="109" t="str">
        <f>+Monitoring!AE576</f>
        <v>#N/C</v>
      </c>
      <c r="R576" s="109" t="str">
        <f>+Monitoring!AF576</f>
        <v>#N/C</v>
      </c>
      <c r="S576" s="109" t="str">
        <f>+Monitoring!AG576</f>
        <v>#N/C</v>
      </c>
    </row>
    <row r="577" spans="1:19" x14ac:dyDescent="0.25">
      <c r="A577" s="109">
        <f t="shared" si="44"/>
        <v>576</v>
      </c>
      <c r="B577" s="109" t="str">
        <f t="shared" si="45"/>
        <v>FAIRD</v>
      </c>
      <c r="C577" s="109" t="str">
        <f>SUBSTITUTE(+Monitoring!C577,"-","")</f>
        <v>FAIRD3</v>
      </c>
      <c r="D577" s="109" t="str">
        <f t="shared" si="46"/>
        <v>Site3</v>
      </c>
      <c r="E577" s="110" t="str">
        <f t="shared" si="47"/>
        <v>Meadow</v>
      </c>
      <c r="F577" s="111" t="str">
        <f t="shared" si="48"/>
        <v>FAIRDxMeadow</v>
      </c>
      <c r="G577" s="112">
        <f>+Monitoring!K577</f>
        <v>45163.3979861111</v>
      </c>
      <c r="H577" s="112">
        <f>+Monitoring!L577</f>
        <v>45163.398125</v>
      </c>
      <c r="I577" s="113">
        <f>+Monitoring!M577</f>
        <v>1.388888995279558E-4</v>
      </c>
      <c r="J577" s="114" t="str">
        <f>+Monitoring!T577</f>
        <v>flesh_fly</v>
      </c>
      <c r="K577" s="109" t="str">
        <f>+Monitoring!Y577</f>
        <v>Insecta</v>
      </c>
      <c r="L577" s="109" t="str">
        <f>+Monitoring!Z577</f>
        <v>Diptera</v>
      </c>
      <c r="M577" s="109" t="str">
        <f>+Monitoring!AA577</f>
        <v>Brachycera</v>
      </c>
      <c r="N577" s="109" t="str">
        <f>+Monitoring!AB577</f>
        <v>Muscomorpha</v>
      </c>
      <c r="O577" s="109" t="str">
        <f>+Monitoring!AC577</f>
        <v>Oestroidea</v>
      </c>
      <c r="P577" s="109" t="str">
        <f>+Monitoring!AD577</f>
        <v>Sarcophagidae</v>
      </c>
      <c r="Q577" s="109" t="str">
        <f>+Monitoring!AE577</f>
        <v>Sarcophaginae</v>
      </c>
      <c r="R577" s="109" t="str">
        <f>+Monitoring!AF577</f>
        <v>Sarcophaga</v>
      </c>
      <c r="S577" s="109" t="str">
        <f>+Monitoring!AG577</f>
        <v>#N/C</v>
      </c>
    </row>
    <row r="578" spans="1:19" x14ac:dyDescent="0.25">
      <c r="A578" s="109">
        <f t="shared" si="44"/>
        <v>577</v>
      </c>
      <c r="B578" s="109" t="str">
        <f t="shared" si="45"/>
        <v>FAIRD</v>
      </c>
      <c r="C578" s="109" t="str">
        <f>SUBSTITUTE(+Monitoring!C578,"-","")</f>
        <v>FAIRD3</v>
      </c>
      <c r="D578" s="109" t="str">
        <f t="shared" si="46"/>
        <v>Site3</v>
      </c>
      <c r="E578" s="110" t="str">
        <f t="shared" si="47"/>
        <v>Meadow</v>
      </c>
      <c r="F578" s="111" t="str">
        <f t="shared" si="48"/>
        <v>FAIRDxMeadow</v>
      </c>
      <c r="G578" s="112">
        <f>+Monitoring!K578</f>
        <v>45163.475324074097</v>
      </c>
      <c r="H578" s="112">
        <f>+Monitoring!L578</f>
        <v>45163.475821759297</v>
      </c>
      <c r="I578" s="113">
        <f>+Monitoring!M578</f>
        <v>4.9768519966164604E-4</v>
      </c>
      <c r="J578" s="114" t="str">
        <f>+Monitoring!T578</f>
        <v>fly</v>
      </c>
      <c r="K578" s="109" t="str">
        <f>+Monitoring!Y578</f>
        <v>Insecta</v>
      </c>
      <c r="L578" s="109" t="str">
        <f>+Monitoring!Z578</f>
        <v>Diptera</v>
      </c>
      <c r="M578" s="109" t="str">
        <f>+Monitoring!AA578</f>
        <v>Brachycera</v>
      </c>
      <c r="N578" s="109" t="str">
        <f>+Monitoring!AB578</f>
        <v>Muscomorpha</v>
      </c>
      <c r="O578" s="109" t="str">
        <f>+Monitoring!AC578</f>
        <v>Phoroidea</v>
      </c>
      <c r="P578" s="109" t="str">
        <f>+Monitoring!AD578</f>
        <v>Lonchopteridae</v>
      </c>
      <c r="Q578" s="109">
        <f>+Monitoring!AE578</f>
        <v>0</v>
      </c>
      <c r="R578" s="109" t="str">
        <f>+Monitoring!AF578</f>
        <v>Lonchoptera</v>
      </c>
      <c r="S578" s="109" t="str">
        <f>+Monitoring!AG578</f>
        <v>#N/C</v>
      </c>
    </row>
    <row r="579" spans="1:19" x14ac:dyDescent="0.25">
      <c r="A579" s="109">
        <f t="shared" si="44"/>
        <v>578</v>
      </c>
      <c r="B579" s="109" t="str">
        <f t="shared" si="45"/>
        <v>FAIRD</v>
      </c>
      <c r="C579" s="109" t="str">
        <f>SUBSTITUTE(+Monitoring!C579,"-","")</f>
        <v>FAIRD3</v>
      </c>
      <c r="D579" s="109" t="str">
        <f t="shared" si="46"/>
        <v>Site3</v>
      </c>
      <c r="E579" s="110" t="str">
        <f t="shared" si="47"/>
        <v>Meadow</v>
      </c>
      <c r="F579" s="111" t="str">
        <f t="shared" si="48"/>
        <v>FAIRDxMeadow</v>
      </c>
      <c r="G579" s="112">
        <f>+Monitoring!K579</f>
        <v>45163.478900463</v>
      </c>
      <c r="H579" s="112">
        <f>+Monitoring!L579</f>
        <v>45163.480972222198</v>
      </c>
      <c r="I579" s="113">
        <f>+Monitoring!M579</f>
        <v>2.0717591978609562E-3</v>
      </c>
      <c r="J579" s="114" t="str">
        <f>+Monitoring!T579</f>
        <v>gnat</v>
      </c>
      <c r="K579" s="109" t="str">
        <f>+Monitoring!Y579</f>
        <v>Insecta</v>
      </c>
      <c r="L579" s="109" t="str">
        <f>+Monitoring!Z579</f>
        <v>Diptera</v>
      </c>
      <c r="M579" s="109" t="str">
        <f>+Monitoring!AA579</f>
        <v>#N/C</v>
      </c>
      <c r="N579" s="109" t="str">
        <f>+Monitoring!AB579</f>
        <v>#N/C</v>
      </c>
      <c r="O579" s="109" t="str">
        <f>+Monitoring!AC579</f>
        <v>#N/C</v>
      </c>
      <c r="P579" s="109" t="str">
        <f>+Monitoring!AD579</f>
        <v>#N/C</v>
      </c>
      <c r="Q579" s="109" t="str">
        <f>+Monitoring!AE579</f>
        <v>#N/C</v>
      </c>
      <c r="R579" s="109" t="str">
        <f>+Monitoring!AF579</f>
        <v>#N/C</v>
      </c>
      <c r="S579" s="109" t="str">
        <f>+Monitoring!AG579</f>
        <v>#N/C</v>
      </c>
    </row>
    <row r="580" spans="1:19" x14ac:dyDescent="0.25">
      <c r="A580" s="109">
        <f t="shared" ref="A580:A643" si="49">+A579+1</f>
        <v>579</v>
      </c>
      <c r="B580" s="109" t="str">
        <f t="shared" si="45"/>
        <v>FAIRD</v>
      </c>
      <c r="C580" s="109" t="str">
        <f>SUBSTITUTE(+Monitoring!C580,"-","")</f>
        <v>FAIRD3</v>
      </c>
      <c r="D580" s="109" t="str">
        <f t="shared" si="46"/>
        <v>Site3</v>
      </c>
      <c r="E580" s="110" t="str">
        <f t="shared" si="47"/>
        <v>Meadow</v>
      </c>
      <c r="F580" s="111" t="str">
        <f t="shared" si="48"/>
        <v>FAIRDxMeadow</v>
      </c>
      <c r="G580" s="112">
        <f>+Monitoring!K580</f>
        <v>45163.478900463</v>
      </c>
      <c r="H580" s="112">
        <f>+Monitoring!L580</f>
        <v>45163.502905092602</v>
      </c>
      <c r="I580" s="113">
        <f>+Monitoring!M580</f>
        <v>2.4004629602131899E-2</v>
      </c>
      <c r="J580" s="114" t="str">
        <f>+Monitoring!T580</f>
        <v>ladybug</v>
      </c>
      <c r="K580" s="109" t="str">
        <f>+Monitoring!Y580</f>
        <v>Insecta</v>
      </c>
      <c r="L580" s="109" t="str">
        <f>+Monitoring!Z580</f>
        <v>Coleoptera</v>
      </c>
      <c r="M580" s="109" t="str">
        <f>+Monitoring!AA580</f>
        <v>Polyphaga</v>
      </c>
      <c r="N580" s="109" t="str">
        <f>+Monitoring!AB580</f>
        <v>Cucujiformia</v>
      </c>
      <c r="O580" s="109" t="str">
        <f>+Monitoring!AC580</f>
        <v>Coccinelloidea</v>
      </c>
      <c r="P580" s="109" t="str">
        <f>+Monitoring!AD580</f>
        <v>Coccinellidae</v>
      </c>
      <c r="Q580" s="109" t="str">
        <f>+Monitoring!AE580</f>
        <v>Coccinellinae</v>
      </c>
      <c r="R580" s="109" t="str">
        <f>+Monitoring!AF580</f>
        <v>Harmonia</v>
      </c>
      <c r="S580" s="109" t="str">
        <f>+Monitoring!AG580</f>
        <v>#N/C</v>
      </c>
    </row>
    <row r="581" spans="1:19" x14ac:dyDescent="0.25">
      <c r="A581" s="109">
        <f t="shared" si="49"/>
        <v>580</v>
      </c>
      <c r="B581" s="109" t="str">
        <f t="shared" si="45"/>
        <v>FAIRD</v>
      </c>
      <c r="C581" s="109" t="str">
        <f>SUBSTITUTE(+Monitoring!C581,"-","")</f>
        <v>FAIRD3</v>
      </c>
      <c r="D581" s="109" t="str">
        <f t="shared" si="46"/>
        <v>Site3</v>
      </c>
      <c r="E581" s="110" t="str">
        <f t="shared" si="47"/>
        <v>Meadow</v>
      </c>
      <c r="F581" s="111" t="str">
        <f t="shared" si="48"/>
        <v>FAIRDxMeadow</v>
      </c>
      <c r="G581" s="112">
        <f>+Monitoring!K581</f>
        <v>45163.493541666699</v>
      </c>
      <c r="H581" s="112">
        <f>+Monitoring!L581</f>
        <v>45163.494212963</v>
      </c>
      <c r="I581" s="113">
        <f>+Monitoring!M581</f>
        <v>6.7129630042472854E-4</v>
      </c>
      <c r="J581" s="114" t="str">
        <f>+Monitoring!T581</f>
        <v>fly</v>
      </c>
      <c r="K581" s="109" t="str">
        <f>+Monitoring!Y581</f>
        <v>Insecta</v>
      </c>
      <c r="L581" s="109" t="str">
        <f>+Monitoring!Z581</f>
        <v>Diptera</v>
      </c>
      <c r="M581" s="109" t="str">
        <f>+Monitoring!AA581</f>
        <v>Brachycera</v>
      </c>
      <c r="N581" s="109" t="str">
        <f>+Monitoring!AB581</f>
        <v>Muscomorpha</v>
      </c>
      <c r="O581" s="109" t="str">
        <f>+Monitoring!AC581</f>
        <v>Muscoidea</v>
      </c>
      <c r="P581" s="109" t="str">
        <f>+Monitoring!AD581</f>
        <v>#N/C</v>
      </c>
      <c r="Q581" s="109" t="str">
        <f>+Monitoring!AE581</f>
        <v>#N/C</v>
      </c>
      <c r="R581" s="109" t="str">
        <f>+Monitoring!AF581</f>
        <v>#N/C</v>
      </c>
      <c r="S581" s="109" t="str">
        <f>+Monitoring!AG581</f>
        <v>#N/C</v>
      </c>
    </row>
    <row r="582" spans="1:19" x14ac:dyDescent="0.25">
      <c r="A582" s="109">
        <f t="shared" si="49"/>
        <v>581</v>
      </c>
      <c r="B582" s="109" t="str">
        <f t="shared" si="45"/>
        <v>FAIRD</v>
      </c>
      <c r="C582" s="109" t="str">
        <f>SUBSTITUTE(+Monitoring!C582,"-","")</f>
        <v>FAIRD3</v>
      </c>
      <c r="D582" s="109" t="str">
        <f t="shared" si="46"/>
        <v>Site3</v>
      </c>
      <c r="E582" s="110" t="str">
        <f t="shared" si="47"/>
        <v>Meadow</v>
      </c>
      <c r="F582" s="111" t="str">
        <f t="shared" si="48"/>
        <v>FAIRDxMeadow</v>
      </c>
      <c r="G582" s="112">
        <f>+Monitoring!K582</f>
        <v>45163.4941666667</v>
      </c>
      <c r="H582" s="112">
        <f>+Monitoring!L582</f>
        <v>45163.495555555601</v>
      </c>
      <c r="I582" s="113">
        <f>+Monitoring!M582</f>
        <v>1.388888900692109E-3</v>
      </c>
      <c r="J582" s="114" t="str">
        <f>+Monitoring!T582</f>
        <v>fly</v>
      </c>
      <c r="K582" s="109" t="str">
        <f>+Monitoring!Y582</f>
        <v>Insecta</v>
      </c>
      <c r="L582" s="109" t="str">
        <f>+Monitoring!Z582</f>
        <v>Diptera</v>
      </c>
      <c r="M582" s="109" t="str">
        <f>+Monitoring!AA582</f>
        <v>Brachycera</v>
      </c>
      <c r="N582" s="109" t="str">
        <f>+Monitoring!AB582</f>
        <v>Muscomorpha</v>
      </c>
      <c r="O582" s="109" t="str">
        <f>+Monitoring!AC582</f>
        <v>Muscoidea</v>
      </c>
      <c r="P582" s="109" t="str">
        <f>+Monitoring!AD582</f>
        <v>Fanniidae</v>
      </c>
      <c r="Q582" s="109">
        <f>+Monitoring!AE582</f>
        <v>0</v>
      </c>
      <c r="R582" s="109" t="str">
        <f>+Monitoring!AF582</f>
        <v>Fannia</v>
      </c>
      <c r="S582" s="109" t="str">
        <f>+Monitoring!AG582</f>
        <v>#N/C</v>
      </c>
    </row>
    <row r="583" spans="1:19" x14ac:dyDescent="0.25">
      <c r="A583" s="109">
        <f t="shared" si="49"/>
        <v>582</v>
      </c>
      <c r="B583" s="109" t="str">
        <f t="shared" si="45"/>
        <v>FAIRD</v>
      </c>
      <c r="C583" s="109" t="str">
        <f>SUBSTITUTE(+Monitoring!C583,"-","")</f>
        <v>FAIRD3</v>
      </c>
      <c r="D583" s="109" t="str">
        <f t="shared" si="46"/>
        <v>Site3</v>
      </c>
      <c r="E583" s="110" t="str">
        <f t="shared" si="47"/>
        <v>Meadow</v>
      </c>
      <c r="F583" s="111" t="str">
        <f t="shared" si="48"/>
        <v>FAIRDxMeadow</v>
      </c>
      <c r="G583" s="112">
        <f>+Monitoring!K583</f>
        <v>45163.531724537002</v>
      </c>
      <c r="H583" s="112">
        <f>+Monitoring!L583</f>
        <v>45163.5327777778</v>
      </c>
      <c r="I583" s="113">
        <f>+Monitoring!M583</f>
        <v>1.0532407977734692E-3</v>
      </c>
      <c r="J583" s="114" t="str">
        <f>+Monitoring!T583</f>
        <v>fly</v>
      </c>
      <c r="K583" s="109" t="str">
        <f>+Monitoring!Y583</f>
        <v>Insecta</v>
      </c>
      <c r="L583" s="109" t="str">
        <f>+Monitoring!Z583</f>
        <v>Diptera</v>
      </c>
      <c r="M583" s="109" t="str">
        <f>+Monitoring!AA583</f>
        <v>Brachycera</v>
      </c>
      <c r="N583" s="109" t="str">
        <f>+Monitoring!AB583</f>
        <v>Muscomorpha</v>
      </c>
      <c r="O583" s="109" t="str">
        <f>+Monitoring!AC583</f>
        <v>Muscoidea</v>
      </c>
      <c r="P583" s="109" t="str">
        <f>+Monitoring!AD583</f>
        <v>Anthomyiidae</v>
      </c>
      <c r="Q583" s="109" t="str">
        <f>+Monitoring!AE583</f>
        <v>Anthomyiinae</v>
      </c>
      <c r="R583" s="109" t="str">
        <f>+Monitoring!AF583</f>
        <v>Anthomyia</v>
      </c>
      <c r="S583" s="109" t="str">
        <f>+Monitoring!AG583</f>
        <v>#N/C</v>
      </c>
    </row>
    <row r="584" spans="1:19" x14ac:dyDescent="0.25">
      <c r="A584" s="109">
        <f t="shared" si="49"/>
        <v>583</v>
      </c>
      <c r="B584" s="109" t="str">
        <f t="shared" si="45"/>
        <v>FAIRD</v>
      </c>
      <c r="C584" s="109" t="str">
        <f>SUBSTITUTE(+Monitoring!C584,"-","")</f>
        <v>FAIRD3</v>
      </c>
      <c r="D584" s="109" t="str">
        <f t="shared" si="46"/>
        <v>Site3</v>
      </c>
      <c r="E584" s="110" t="str">
        <f t="shared" si="47"/>
        <v>Meadow</v>
      </c>
      <c r="F584" s="111" t="str">
        <f t="shared" si="48"/>
        <v>FAIRDxMeadow</v>
      </c>
      <c r="G584" s="112">
        <f>+Monitoring!K584</f>
        <v>45163.568726851903</v>
      </c>
      <c r="H584" s="112">
        <f>+Monitoring!L584</f>
        <v>45163.635162036997</v>
      </c>
      <c r="I584" s="113">
        <f>+Monitoring!M584</f>
        <v>6.6435185093723703E-2</v>
      </c>
      <c r="J584" s="114" t="str">
        <f>+Monitoring!T584</f>
        <v>ladybug</v>
      </c>
      <c r="K584" s="109" t="str">
        <f>+Monitoring!Y584</f>
        <v>Insecta</v>
      </c>
      <c r="L584" s="109" t="str">
        <f>+Monitoring!Z584</f>
        <v>Coleoptera</v>
      </c>
      <c r="M584" s="109" t="str">
        <f>+Monitoring!AA584</f>
        <v>Polyphaga</v>
      </c>
      <c r="N584" s="109" t="str">
        <f>+Monitoring!AB584</f>
        <v>Cucujiformia</v>
      </c>
      <c r="O584" s="109" t="str">
        <f>+Monitoring!AC584</f>
        <v>Coccinelloidea</v>
      </c>
      <c r="P584" s="109" t="str">
        <f>+Monitoring!AD584</f>
        <v>Coccinellidae</v>
      </c>
      <c r="Q584" s="109" t="str">
        <f>+Monitoring!AE584</f>
        <v>Coccinellinae</v>
      </c>
      <c r="R584" s="109" t="str">
        <f>+Monitoring!AF584</f>
        <v>Harmonia</v>
      </c>
      <c r="S584" s="109" t="str">
        <f>+Monitoring!AG584</f>
        <v>#N/C</v>
      </c>
    </row>
    <row r="585" spans="1:19" x14ac:dyDescent="0.25">
      <c r="A585" s="109">
        <f t="shared" si="49"/>
        <v>584</v>
      </c>
      <c r="B585" s="109" t="str">
        <f t="shared" si="45"/>
        <v>FAIRD</v>
      </c>
      <c r="C585" s="109" t="str">
        <f>SUBSTITUTE(+Monitoring!C585,"-","")</f>
        <v>FAIRD3</v>
      </c>
      <c r="D585" s="109" t="str">
        <f t="shared" si="46"/>
        <v>Site3</v>
      </c>
      <c r="E585" s="110" t="str">
        <f t="shared" si="47"/>
        <v>Meadow</v>
      </c>
      <c r="F585" s="111" t="str">
        <f t="shared" si="48"/>
        <v>FAIRDxMeadow</v>
      </c>
      <c r="G585" s="112">
        <f>+Monitoring!K585</f>
        <v>45163.6028240741</v>
      </c>
      <c r="H585" s="112">
        <f>+Monitoring!L585</f>
        <v>45163.607581018499</v>
      </c>
      <c r="I585" s="113">
        <f>+Monitoring!M585</f>
        <v>4.7569443995598704E-3</v>
      </c>
      <c r="J585" s="114" t="str">
        <f>+Monitoring!T585</f>
        <v>fly</v>
      </c>
      <c r="K585" s="109" t="str">
        <f>+Monitoring!Y585</f>
        <v>Insecta</v>
      </c>
      <c r="L585" s="109" t="str">
        <f>+Monitoring!Z585</f>
        <v>Diptera</v>
      </c>
      <c r="M585" s="109" t="str">
        <f>+Monitoring!AA585</f>
        <v>Brachycera</v>
      </c>
      <c r="N585" s="109" t="str">
        <f>+Monitoring!AB585</f>
        <v>#N/C</v>
      </c>
      <c r="O585" s="109" t="str">
        <f>+Monitoring!AC585</f>
        <v>#N/C</v>
      </c>
      <c r="P585" s="109" t="str">
        <f>+Monitoring!AD585</f>
        <v>#N/C</v>
      </c>
      <c r="Q585" s="109" t="str">
        <f>+Monitoring!AE585</f>
        <v>#N/C</v>
      </c>
      <c r="R585" s="109" t="str">
        <f>+Monitoring!AF585</f>
        <v>#N/C</v>
      </c>
      <c r="S585" s="109" t="str">
        <f>+Monitoring!AG585</f>
        <v>#N/C</v>
      </c>
    </row>
    <row r="586" spans="1:19" x14ac:dyDescent="0.25">
      <c r="A586" s="109">
        <f t="shared" si="49"/>
        <v>585</v>
      </c>
      <c r="B586" s="109" t="str">
        <f t="shared" si="45"/>
        <v>FAIRD</v>
      </c>
      <c r="C586" s="109" t="str">
        <f>SUBSTITUTE(+Monitoring!C586,"-","")</f>
        <v>FAIRD3</v>
      </c>
      <c r="D586" s="109" t="str">
        <f t="shared" si="46"/>
        <v>Site3</v>
      </c>
      <c r="E586" s="110" t="str">
        <f t="shared" si="47"/>
        <v>Meadow</v>
      </c>
      <c r="F586" s="111" t="str">
        <f t="shared" si="48"/>
        <v>FAIRDxMeadow</v>
      </c>
      <c r="G586" s="112">
        <f>+Monitoring!K586</f>
        <v>45163.628425925897</v>
      </c>
      <c r="H586" s="112">
        <f>+Monitoring!L586</f>
        <v>45163.628564814797</v>
      </c>
      <c r="I586" s="113">
        <f>+Monitoring!M586</f>
        <v>1.388888995279558E-4</v>
      </c>
      <c r="J586" s="114" t="str">
        <f>+Monitoring!T586</f>
        <v>fly</v>
      </c>
      <c r="K586" s="109" t="str">
        <f>+Monitoring!Y586</f>
        <v>Insecta</v>
      </c>
      <c r="L586" s="109" t="str">
        <f>+Monitoring!Z586</f>
        <v>Diptera</v>
      </c>
      <c r="M586" s="109" t="str">
        <f>+Monitoring!AA586</f>
        <v>Brachycera</v>
      </c>
      <c r="N586" s="109" t="str">
        <f>+Monitoring!AB586</f>
        <v>Muscomorpha</v>
      </c>
      <c r="O586" s="109" t="str">
        <f>+Monitoring!AC586</f>
        <v>Muscoidea</v>
      </c>
      <c r="P586" s="109" t="str">
        <f>+Monitoring!AD586</f>
        <v>#N/C</v>
      </c>
      <c r="Q586" s="109" t="str">
        <f>+Monitoring!AE586</f>
        <v>#N/C</v>
      </c>
      <c r="R586" s="109" t="str">
        <f>+Monitoring!AF586</f>
        <v>#N/C</v>
      </c>
      <c r="S586" s="109" t="str">
        <f>+Monitoring!AG586</f>
        <v>#N/C</v>
      </c>
    </row>
    <row r="587" spans="1:19" x14ac:dyDescent="0.25">
      <c r="A587" s="109">
        <f t="shared" si="49"/>
        <v>586</v>
      </c>
      <c r="B587" s="109" t="str">
        <f t="shared" si="45"/>
        <v>FAIRD</v>
      </c>
      <c r="C587" s="109" t="str">
        <f>SUBSTITUTE(+Monitoring!C587,"-","")</f>
        <v>FAIRD3</v>
      </c>
      <c r="D587" s="109" t="str">
        <f t="shared" si="46"/>
        <v>Site3</v>
      </c>
      <c r="E587" s="110" t="str">
        <f t="shared" si="47"/>
        <v>Meadow</v>
      </c>
      <c r="F587" s="111" t="str">
        <f t="shared" si="48"/>
        <v>FAIRDxMeadow</v>
      </c>
      <c r="G587" s="112">
        <f>+Monitoring!K587</f>
        <v>45163.660509259302</v>
      </c>
      <c r="H587" s="112">
        <f>+Monitoring!L587</f>
        <v>45163.660763888904</v>
      </c>
      <c r="I587" s="113">
        <f>+Monitoring!M587</f>
        <v>2.5462960184086114E-4</v>
      </c>
      <c r="J587" s="114" t="str">
        <f>+Monitoring!T587</f>
        <v>fly</v>
      </c>
      <c r="K587" s="109" t="str">
        <f>+Monitoring!Y587</f>
        <v>Insecta</v>
      </c>
      <c r="L587" s="109" t="str">
        <f>+Monitoring!Z587</f>
        <v>Diptera</v>
      </c>
      <c r="M587" s="109" t="str">
        <f>+Monitoring!AA587</f>
        <v>Brachycera</v>
      </c>
      <c r="N587" s="109" t="str">
        <f>+Monitoring!AB587</f>
        <v>#N/C</v>
      </c>
      <c r="O587" s="109" t="str">
        <f>+Monitoring!AC587</f>
        <v>#N/C</v>
      </c>
      <c r="P587" s="109" t="str">
        <f>+Monitoring!AD587</f>
        <v>#N/C</v>
      </c>
      <c r="Q587" s="109" t="str">
        <f>+Monitoring!AE587</f>
        <v>#N/C</v>
      </c>
      <c r="R587" s="109" t="str">
        <f>+Monitoring!AF587</f>
        <v>#N/C</v>
      </c>
      <c r="S587" s="109" t="str">
        <f>+Monitoring!AG587</f>
        <v>#N/C</v>
      </c>
    </row>
    <row r="588" spans="1:19" x14ac:dyDescent="0.25">
      <c r="A588" s="109">
        <f t="shared" si="49"/>
        <v>587</v>
      </c>
      <c r="B588" s="109" t="str">
        <f t="shared" si="45"/>
        <v>FAIRD</v>
      </c>
      <c r="C588" s="109" t="str">
        <f>SUBSTITUTE(+Monitoring!C588,"-","")</f>
        <v>FAIRD3</v>
      </c>
      <c r="D588" s="109" t="str">
        <f t="shared" si="46"/>
        <v>Site3</v>
      </c>
      <c r="E588" s="110" t="str">
        <f t="shared" si="47"/>
        <v>Meadow</v>
      </c>
      <c r="F588" s="111" t="str">
        <f t="shared" si="48"/>
        <v>FAIRDxMeadow</v>
      </c>
      <c r="G588" s="112">
        <f>+Monitoring!K588</f>
        <v>45163.6718287037</v>
      </c>
      <c r="H588" s="112">
        <f>+Monitoring!L588</f>
        <v>45163.673275462999</v>
      </c>
      <c r="I588" s="113">
        <f>+Monitoring!M588</f>
        <v>1.4467592991422862E-3</v>
      </c>
      <c r="J588" s="114" t="str">
        <f>+Monitoring!T588</f>
        <v>flesh_fly</v>
      </c>
      <c r="K588" s="109" t="str">
        <f>+Monitoring!Y588</f>
        <v>Insecta</v>
      </c>
      <c r="L588" s="109" t="str">
        <f>+Monitoring!Z588</f>
        <v>Diptera</v>
      </c>
      <c r="M588" s="109" t="str">
        <f>+Monitoring!AA588</f>
        <v>Brachycera</v>
      </c>
      <c r="N588" s="109" t="str">
        <f>+Monitoring!AB588</f>
        <v>Muscomorpha</v>
      </c>
      <c r="O588" s="109" t="str">
        <f>+Monitoring!AC588</f>
        <v>Oestroidea</v>
      </c>
      <c r="P588" s="109" t="str">
        <f>+Monitoring!AD588</f>
        <v>Sarcophagidae</v>
      </c>
      <c r="Q588" s="109" t="str">
        <f>+Monitoring!AE588</f>
        <v>#N/C</v>
      </c>
      <c r="R588" s="109" t="str">
        <f>+Monitoring!AF588</f>
        <v>#N/C</v>
      </c>
      <c r="S588" s="109" t="str">
        <f>+Monitoring!AG588</f>
        <v>#N/C</v>
      </c>
    </row>
    <row r="589" spans="1:19" x14ac:dyDescent="0.25">
      <c r="A589" s="109">
        <f t="shared" si="49"/>
        <v>588</v>
      </c>
      <c r="B589" s="109" t="str">
        <f t="shared" si="45"/>
        <v>FAIRD</v>
      </c>
      <c r="C589" s="109" t="str">
        <f>SUBSTITUTE(+Monitoring!C589,"-","")</f>
        <v>FAIRD3</v>
      </c>
      <c r="D589" s="109" t="str">
        <f t="shared" si="46"/>
        <v>Site3</v>
      </c>
      <c r="E589" s="110" t="str">
        <f t="shared" si="47"/>
        <v>Meadow</v>
      </c>
      <c r="F589" s="111" t="str">
        <f t="shared" si="48"/>
        <v>FAIRDxMeadow</v>
      </c>
      <c r="G589" s="112">
        <f>+Monitoring!K589</f>
        <v>45163.697928240697</v>
      </c>
      <c r="H589" s="112">
        <f>+Monitoring!L589</f>
        <v>45163.6983680556</v>
      </c>
      <c r="I589" s="113">
        <f>+Monitoring!M589</f>
        <v>4.3981490307487547E-4</v>
      </c>
      <c r="J589" s="114" t="str">
        <f>+Monitoring!T589</f>
        <v>fly</v>
      </c>
      <c r="K589" s="109" t="str">
        <f>+Monitoring!Y589</f>
        <v>Insecta</v>
      </c>
      <c r="L589" s="109" t="str">
        <f>+Monitoring!Z589</f>
        <v>Diptera</v>
      </c>
      <c r="M589" s="109" t="str">
        <f>+Monitoring!AA589</f>
        <v>Brachycera</v>
      </c>
      <c r="N589" s="109" t="str">
        <f>+Monitoring!AB589</f>
        <v>Muscomorpha</v>
      </c>
      <c r="O589" s="109" t="str">
        <f>+Monitoring!AC589</f>
        <v>Muscoidea</v>
      </c>
      <c r="P589" s="109" t="str">
        <f>+Monitoring!AD589</f>
        <v>#N/C</v>
      </c>
      <c r="Q589" s="109" t="str">
        <f>+Monitoring!AE589</f>
        <v>#N/C</v>
      </c>
      <c r="R589" s="109" t="str">
        <f>+Monitoring!AF589</f>
        <v>#N/C</v>
      </c>
      <c r="S589" s="109" t="str">
        <f>+Monitoring!AG589</f>
        <v>#N/C</v>
      </c>
    </row>
    <row r="590" spans="1:19" x14ac:dyDescent="0.25">
      <c r="A590" s="109">
        <f t="shared" si="49"/>
        <v>589</v>
      </c>
      <c r="B590" s="109" t="str">
        <f t="shared" si="45"/>
        <v>FAIRD</v>
      </c>
      <c r="C590" s="109" t="str">
        <f>SUBSTITUTE(+Monitoring!C590,"-","")</f>
        <v>FAIRD3</v>
      </c>
      <c r="D590" s="109" t="str">
        <f t="shared" si="46"/>
        <v>Site3</v>
      </c>
      <c r="E590" s="110" t="str">
        <f t="shared" si="47"/>
        <v>Meadow</v>
      </c>
      <c r="F590" s="111" t="str">
        <f t="shared" si="48"/>
        <v>FAIRDxMeadow</v>
      </c>
      <c r="G590" s="112">
        <f>+Monitoring!K590</f>
        <v>45163.707071759301</v>
      </c>
      <c r="H590" s="112">
        <f>+Monitoring!L590</f>
        <v>45163.707291666702</v>
      </c>
      <c r="I590" s="113">
        <f>+Monitoring!M590</f>
        <v>2.1990740060573444E-4</v>
      </c>
      <c r="J590" s="114" t="str">
        <f>+Monitoring!T590</f>
        <v>flesh_fly</v>
      </c>
      <c r="K590" s="109" t="str">
        <f>+Monitoring!Y590</f>
        <v>Insecta</v>
      </c>
      <c r="L590" s="109" t="str">
        <f>+Monitoring!Z590</f>
        <v>Diptera</v>
      </c>
      <c r="M590" s="109" t="str">
        <f>+Monitoring!AA590</f>
        <v>Brachycera</v>
      </c>
      <c r="N590" s="109" t="str">
        <f>+Monitoring!AB590</f>
        <v>Muscomorpha</v>
      </c>
      <c r="O590" s="109" t="str">
        <f>+Monitoring!AC590</f>
        <v>Oestroidea</v>
      </c>
      <c r="P590" s="109" t="str">
        <f>+Monitoring!AD590</f>
        <v>#N/C</v>
      </c>
      <c r="Q590" s="109" t="str">
        <f>+Monitoring!AE590</f>
        <v>#N/C</v>
      </c>
      <c r="R590" s="109" t="str">
        <f>+Monitoring!AF590</f>
        <v>#N/C</v>
      </c>
      <c r="S590" s="109" t="str">
        <f>+Monitoring!AG590</f>
        <v>#N/C</v>
      </c>
    </row>
    <row r="591" spans="1:19" x14ac:dyDescent="0.25">
      <c r="A591" s="109">
        <f t="shared" si="49"/>
        <v>590</v>
      </c>
      <c r="B591" s="109" t="str">
        <f t="shared" si="45"/>
        <v>FAIRD</v>
      </c>
      <c r="C591" s="109" t="str">
        <f>SUBSTITUTE(+Monitoring!C591,"-","")</f>
        <v>FAIRD3</v>
      </c>
      <c r="D591" s="109" t="str">
        <f t="shared" si="46"/>
        <v>Site3</v>
      </c>
      <c r="E591" s="110" t="str">
        <f t="shared" si="47"/>
        <v>Meadow</v>
      </c>
      <c r="F591" s="111" t="str">
        <f t="shared" si="48"/>
        <v>FAIRDxMeadow</v>
      </c>
      <c r="G591" s="112">
        <f>+Monitoring!K591</f>
        <v>45163.712939814803</v>
      </c>
      <c r="H591" s="112">
        <f>+Monitoring!L591</f>
        <v>45163.714652777802</v>
      </c>
      <c r="I591" s="113">
        <f>+Monitoring!M591</f>
        <v>1.7129629995906726E-3</v>
      </c>
      <c r="J591" s="114" t="str">
        <f>+Monitoring!T591</f>
        <v>fly</v>
      </c>
      <c r="K591" s="109" t="str">
        <f>+Monitoring!Y591</f>
        <v>Insecta</v>
      </c>
      <c r="L591" s="109" t="str">
        <f>+Monitoring!Z591</f>
        <v>Diptera</v>
      </c>
      <c r="M591" s="109" t="str">
        <f>+Monitoring!AA591</f>
        <v>Brachycera</v>
      </c>
      <c r="N591" s="109" t="str">
        <f>+Monitoring!AB591</f>
        <v>Muscomorpha</v>
      </c>
      <c r="O591" s="109" t="str">
        <f>+Monitoring!AC591</f>
        <v>Muscoidea</v>
      </c>
      <c r="P591" s="109" t="str">
        <f>+Monitoring!AD591</f>
        <v>#N/C</v>
      </c>
      <c r="Q591" s="109" t="str">
        <f>+Monitoring!AE591</f>
        <v>#N/C</v>
      </c>
      <c r="R591" s="109" t="str">
        <f>+Monitoring!AF591</f>
        <v>#N/C</v>
      </c>
      <c r="S591" s="109" t="str">
        <f>+Monitoring!AG591</f>
        <v>#N/C</v>
      </c>
    </row>
    <row r="592" spans="1:19" x14ac:dyDescent="0.25">
      <c r="A592" s="109">
        <f t="shared" si="49"/>
        <v>591</v>
      </c>
      <c r="B592" s="109" t="str">
        <f t="shared" si="45"/>
        <v>FAIRD</v>
      </c>
      <c r="C592" s="109" t="str">
        <f>SUBSTITUTE(+Monitoring!C592,"-","")</f>
        <v>FAIRD3</v>
      </c>
      <c r="D592" s="109" t="str">
        <f t="shared" si="46"/>
        <v>Site3</v>
      </c>
      <c r="E592" s="110" t="str">
        <f t="shared" si="47"/>
        <v>Meadow</v>
      </c>
      <c r="F592" s="111" t="str">
        <f t="shared" si="48"/>
        <v>FAIRDxMeadow</v>
      </c>
      <c r="G592" s="112">
        <f>+Monitoring!K592</f>
        <v>45163.739027777803</v>
      </c>
      <c r="H592" s="112">
        <f>+Monitoring!L592</f>
        <v>45163.739317129599</v>
      </c>
      <c r="I592" s="113">
        <f>+Monitoring!M592</f>
        <v>2.8935179580003023E-4</v>
      </c>
      <c r="J592" s="114" t="str">
        <f>+Monitoring!T592</f>
        <v>flesh_fly</v>
      </c>
      <c r="K592" s="109" t="str">
        <f>+Monitoring!Y592</f>
        <v>Insecta</v>
      </c>
      <c r="L592" s="109" t="str">
        <f>+Monitoring!Z592</f>
        <v>Diptera</v>
      </c>
      <c r="M592" s="109" t="str">
        <f>+Monitoring!AA592</f>
        <v>Brachycera</v>
      </c>
      <c r="N592" s="109" t="str">
        <f>+Monitoring!AB592</f>
        <v>Muscomorpha</v>
      </c>
      <c r="O592" s="109" t="str">
        <f>+Monitoring!AC592</f>
        <v>Oestroidea</v>
      </c>
      <c r="P592" s="109" t="str">
        <f>+Monitoring!AD592</f>
        <v>#N/C</v>
      </c>
      <c r="Q592" s="109" t="str">
        <f>+Monitoring!AE592</f>
        <v>#N/C</v>
      </c>
      <c r="R592" s="109" t="str">
        <f>+Monitoring!AF592</f>
        <v>#N/C</v>
      </c>
      <c r="S592" s="109" t="str">
        <f>+Monitoring!AG592</f>
        <v>#N/C</v>
      </c>
    </row>
    <row r="593" spans="1:19" x14ac:dyDescent="0.25">
      <c r="A593" s="109">
        <f t="shared" si="49"/>
        <v>592</v>
      </c>
      <c r="B593" s="109" t="str">
        <f t="shared" si="45"/>
        <v>FAIRD</v>
      </c>
      <c r="C593" s="109" t="str">
        <f>SUBSTITUTE(+Monitoring!C593,"-","")</f>
        <v>FAIRD3</v>
      </c>
      <c r="D593" s="109" t="str">
        <f t="shared" si="46"/>
        <v>Site3</v>
      </c>
      <c r="E593" s="110" t="str">
        <f t="shared" si="47"/>
        <v>Meadow</v>
      </c>
      <c r="F593" s="111" t="str">
        <f t="shared" si="48"/>
        <v>FAIRDxMeadow</v>
      </c>
      <c r="G593" s="112">
        <f>+Monitoring!K593</f>
        <v>45163.746099536998</v>
      </c>
      <c r="H593" s="112">
        <f>+Monitoring!L593</f>
        <v>45163.746192129598</v>
      </c>
      <c r="I593" s="113">
        <f>+Monitoring!M593</f>
        <v>9.2592599685303867E-5</v>
      </c>
      <c r="J593" s="114" t="str">
        <f>+Monitoring!T593</f>
        <v>wasp</v>
      </c>
      <c r="K593" s="109" t="str">
        <f>+Monitoring!Y593</f>
        <v>Insecta</v>
      </c>
      <c r="L593" s="109" t="str">
        <f>+Monitoring!Z593</f>
        <v>Hymenoptera</v>
      </c>
      <c r="M593" s="109" t="str">
        <f>+Monitoring!AA593</f>
        <v>Apocrita</v>
      </c>
      <c r="N593" s="109" t="str">
        <f>+Monitoring!AB593</f>
        <v>Aculeata</v>
      </c>
      <c r="O593" s="109" t="str">
        <f>+Monitoring!AC593</f>
        <v>Vespoidea</v>
      </c>
      <c r="P593" s="109" t="str">
        <f>+Monitoring!AD593</f>
        <v>Vespidae</v>
      </c>
      <c r="Q593" s="109" t="str">
        <f>+Monitoring!AE593</f>
        <v>Vespinae</v>
      </c>
      <c r="R593" s="109" t="str">
        <f>+Monitoring!AF593</f>
        <v>#N/C</v>
      </c>
      <c r="S593" s="109" t="str">
        <f>+Monitoring!AG593</f>
        <v>#N/C</v>
      </c>
    </row>
    <row r="594" spans="1:19" x14ac:dyDescent="0.25">
      <c r="A594" s="109">
        <f t="shared" si="49"/>
        <v>593</v>
      </c>
      <c r="B594" s="109" t="str">
        <f t="shared" si="45"/>
        <v>FAIRD</v>
      </c>
      <c r="C594" s="109" t="str">
        <f>SUBSTITUTE(+Monitoring!C594,"-","")</f>
        <v>FAIRD3</v>
      </c>
      <c r="D594" s="109" t="str">
        <f t="shared" si="46"/>
        <v>Site3</v>
      </c>
      <c r="E594" s="110" t="str">
        <f t="shared" si="47"/>
        <v>Meadow</v>
      </c>
      <c r="F594" s="111" t="str">
        <f t="shared" si="48"/>
        <v>FAIRDxMeadow</v>
      </c>
      <c r="G594" s="112">
        <f>+Monitoring!K594</f>
        <v>45163.757210648197</v>
      </c>
      <c r="H594" s="112">
        <f>+Monitoring!L594</f>
        <v>45163.757569444497</v>
      </c>
      <c r="I594" s="113">
        <f>+Monitoring!M594</f>
        <v>3.5879630013369024E-4</v>
      </c>
      <c r="J594" s="114" t="str">
        <f>+Monitoring!T594</f>
        <v>wasp</v>
      </c>
      <c r="K594" s="109" t="str">
        <f>+Monitoring!Y594</f>
        <v>Insecta</v>
      </c>
      <c r="L594" s="109" t="str">
        <f>+Monitoring!Z594</f>
        <v>Hymenoptera</v>
      </c>
      <c r="M594" s="109" t="str">
        <f>+Monitoring!AA594</f>
        <v>Apocrita</v>
      </c>
      <c r="N594" s="109" t="str">
        <f>+Monitoring!AB594</f>
        <v>Aculeata</v>
      </c>
      <c r="O594" s="109" t="str">
        <f>+Monitoring!AC594</f>
        <v>Vespoidea</v>
      </c>
      <c r="P594" s="109" t="str">
        <f>+Monitoring!AD594</f>
        <v>Vespidae</v>
      </c>
      <c r="Q594" s="109" t="str">
        <f>+Monitoring!AE594</f>
        <v>Vespinae</v>
      </c>
      <c r="R594" s="109" t="str">
        <f>+Monitoring!AF594</f>
        <v>Vespula</v>
      </c>
      <c r="S594" s="109" t="str">
        <f>+Monitoring!AG594</f>
        <v>#N/C</v>
      </c>
    </row>
    <row r="595" spans="1:19" x14ac:dyDescent="0.25">
      <c r="A595" s="109">
        <f t="shared" si="49"/>
        <v>594</v>
      </c>
      <c r="B595" s="109" t="str">
        <f t="shared" si="45"/>
        <v>FAIRD</v>
      </c>
      <c r="C595" s="109" t="str">
        <f>SUBSTITUTE(+Monitoring!C595,"-","")</f>
        <v>FAIRD3</v>
      </c>
      <c r="D595" s="109" t="str">
        <f t="shared" si="46"/>
        <v>Site3</v>
      </c>
      <c r="E595" s="110" t="str">
        <f t="shared" si="47"/>
        <v>Meadow</v>
      </c>
      <c r="F595" s="111" t="str">
        <f t="shared" si="48"/>
        <v>FAIRDxMeadow</v>
      </c>
      <c r="G595" s="112">
        <f>+Monitoring!K595</f>
        <v>45163.7672453704</v>
      </c>
      <c r="H595" s="112">
        <f>+Monitoring!L595</f>
        <v>45163.767303240696</v>
      </c>
      <c r="I595" s="113">
        <f>+Monitoring!M595</f>
        <v>5.7870296586770564E-5</v>
      </c>
      <c r="J595" s="114" t="str">
        <f>+Monitoring!T595</f>
        <v>wasp</v>
      </c>
      <c r="K595" s="109" t="str">
        <f>+Monitoring!Y595</f>
        <v>Insecta</v>
      </c>
      <c r="L595" s="109" t="str">
        <f>+Monitoring!Z595</f>
        <v>Hymenoptera</v>
      </c>
      <c r="M595" s="109" t="str">
        <f>+Monitoring!AA595</f>
        <v>Apocrita</v>
      </c>
      <c r="N595" s="109" t="str">
        <f>+Monitoring!AB595</f>
        <v>Aculeata</v>
      </c>
      <c r="O595" s="109" t="str">
        <f>+Monitoring!AC595</f>
        <v>Vespoidea</v>
      </c>
      <c r="P595" s="109" t="str">
        <f>+Monitoring!AD595</f>
        <v>Vespidae</v>
      </c>
      <c r="Q595" s="109" t="str">
        <f>+Monitoring!AE595</f>
        <v>Vespinae</v>
      </c>
      <c r="R595" s="109" t="str">
        <f>+Monitoring!AF595</f>
        <v>Vespula</v>
      </c>
      <c r="S595" s="109" t="str">
        <f>+Monitoring!AG595</f>
        <v>#N/C</v>
      </c>
    </row>
    <row r="596" spans="1:19" x14ac:dyDescent="0.25">
      <c r="A596" s="109">
        <f t="shared" si="49"/>
        <v>595</v>
      </c>
      <c r="B596" s="109" t="str">
        <f t="shared" si="45"/>
        <v>FAIRD</v>
      </c>
      <c r="C596" s="109" t="str">
        <f>SUBSTITUTE(+Monitoring!C596,"-","")</f>
        <v>FAIRD3</v>
      </c>
      <c r="D596" s="109" t="str">
        <f t="shared" si="46"/>
        <v>Site3</v>
      </c>
      <c r="E596" s="110" t="str">
        <f t="shared" si="47"/>
        <v>Meadow</v>
      </c>
      <c r="F596" s="111" t="str">
        <f t="shared" si="48"/>
        <v>FAIRDxMeadow</v>
      </c>
      <c r="G596" s="112">
        <f>+Monitoring!K596</f>
        <v>45164.292673611097</v>
      </c>
      <c r="H596" s="112">
        <f>+Monitoring!L596</f>
        <v>45164.324201388903</v>
      </c>
      <c r="I596" s="113">
        <f>+Monitoring!M596</f>
        <v>3.1527777806331869E-2</v>
      </c>
      <c r="J596" s="114" t="str">
        <f>+Monitoring!T596</f>
        <v>flesh_fly</v>
      </c>
      <c r="K596" s="109" t="str">
        <f>+Monitoring!Y596</f>
        <v>Insecta</v>
      </c>
      <c r="L596" s="109" t="str">
        <f>+Monitoring!Z596</f>
        <v>Diptera</v>
      </c>
      <c r="M596" s="109" t="str">
        <f>+Monitoring!AA596</f>
        <v>Brachycera</v>
      </c>
      <c r="N596" s="109" t="str">
        <f>+Monitoring!AB596</f>
        <v>Muscomorpha</v>
      </c>
      <c r="O596" s="109" t="str">
        <f>+Monitoring!AC596</f>
        <v>Oestroidea</v>
      </c>
      <c r="P596" s="109" t="str">
        <f>+Monitoring!AD596</f>
        <v>Sarcophagidae</v>
      </c>
      <c r="Q596" s="109" t="str">
        <f>+Monitoring!AE596</f>
        <v>Sarcophaginae</v>
      </c>
      <c r="R596" s="109" t="str">
        <f>+Monitoring!AF596</f>
        <v>#N/C</v>
      </c>
      <c r="S596" s="109" t="str">
        <f>+Monitoring!AG596</f>
        <v>#N/C</v>
      </c>
    </row>
    <row r="597" spans="1:19" x14ac:dyDescent="0.25">
      <c r="A597" s="109">
        <f t="shared" si="49"/>
        <v>596</v>
      </c>
      <c r="B597" s="109" t="str">
        <f t="shared" si="45"/>
        <v>FAIRD</v>
      </c>
      <c r="C597" s="109" t="str">
        <f>SUBSTITUTE(+Monitoring!C597,"-","")</f>
        <v>FAIRD3</v>
      </c>
      <c r="D597" s="109" t="str">
        <f t="shared" si="46"/>
        <v>Site3</v>
      </c>
      <c r="E597" s="110" t="str">
        <f t="shared" si="47"/>
        <v>Meadow</v>
      </c>
      <c r="F597" s="111" t="str">
        <f t="shared" si="48"/>
        <v>FAIRDxMeadow</v>
      </c>
      <c r="G597" s="112">
        <f>+Monitoring!K597</f>
        <v>45164.292673611097</v>
      </c>
      <c r="H597" s="112">
        <f>+Monitoring!L597</f>
        <v>45164.303981481498</v>
      </c>
      <c r="I597" s="113">
        <f>+Monitoring!M597</f>
        <v>1.1307870401651599E-2</v>
      </c>
      <c r="J597" s="114" t="str">
        <f>+Monitoring!T597</f>
        <v>fly</v>
      </c>
      <c r="K597" s="109" t="str">
        <f>+Monitoring!Y597</f>
        <v>Insecta</v>
      </c>
      <c r="L597" s="109" t="str">
        <f>+Monitoring!Z597</f>
        <v>Diptera</v>
      </c>
      <c r="M597" s="109" t="str">
        <f>+Monitoring!AA597</f>
        <v>Brachycera</v>
      </c>
      <c r="N597" s="109" t="str">
        <f>+Monitoring!AB597</f>
        <v>#N/C</v>
      </c>
      <c r="O597" s="109" t="str">
        <f>+Monitoring!AC597</f>
        <v>#N/C</v>
      </c>
      <c r="P597" s="109" t="str">
        <f>+Monitoring!AD597</f>
        <v>#N/C</v>
      </c>
      <c r="Q597" s="109" t="str">
        <f>+Monitoring!AE597</f>
        <v>#N/C</v>
      </c>
      <c r="R597" s="109" t="str">
        <f>+Monitoring!AF597</f>
        <v>#N/C</v>
      </c>
      <c r="S597" s="109" t="str">
        <f>+Monitoring!AG597</f>
        <v>#N/C</v>
      </c>
    </row>
    <row r="598" spans="1:19" x14ac:dyDescent="0.25">
      <c r="A598" s="109">
        <f t="shared" si="49"/>
        <v>597</v>
      </c>
      <c r="B598" s="109" t="str">
        <f t="shared" si="45"/>
        <v>FAIRD</v>
      </c>
      <c r="C598" s="109" t="str">
        <f>SUBSTITUTE(+Monitoring!C598,"-","")</f>
        <v>FAIRD3</v>
      </c>
      <c r="D598" s="109" t="str">
        <f t="shared" si="46"/>
        <v>Site3</v>
      </c>
      <c r="E598" s="110" t="str">
        <f t="shared" si="47"/>
        <v>Meadow</v>
      </c>
      <c r="F598" s="111" t="str">
        <f t="shared" si="48"/>
        <v>FAIRDxMeadow</v>
      </c>
      <c r="G598" s="112">
        <f>+Monitoring!K598</f>
        <v>45164.303217592598</v>
      </c>
      <c r="H598" s="112">
        <f>+Monitoring!L598</f>
        <v>45164.324895833299</v>
      </c>
      <c r="I598" s="113">
        <f>+Monitoring!M598</f>
        <v>2.1678240700566676E-2</v>
      </c>
      <c r="J598" s="114" t="str">
        <f>+Monitoring!T598</f>
        <v>fly</v>
      </c>
      <c r="K598" s="109" t="str">
        <f>+Monitoring!Y598</f>
        <v>Insecta</v>
      </c>
      <c r="L598" s="109" t="str">
        <f>+Monitoring!Z598</f>
        <v>Diptera</v>
      </c>
      <c r="M598" s="109" t="str">
        <f>+Monitoring!AA598</f>
        <v>Brachycera</v>
      </c>
      <c r="N598" s="109" t="str">
        <f>+Monitoring!AB598</f>
        <v>#N/C</v>
      </c>
      <c r="O598" s="109" t="str">
        <f>+Monitoring!AC598</f>
        <v>#N/C</v>
      </c>
      <c r="P598" s="109" t="str">
        <f>+Monitoring!AD598</f>
        <v>#N/C</v>
      </c>
      <c r="Q598" s="109" t="str">
        <f>+Monitoring!AE598</f>
        <v>#N/C</v>
      </c>
      <c r="R598" s="109" t="str">
        <f>+Monitoring!AF598</f>
        <v>#N/C</v>
      </c>
      <c r="S598" s="109" t="str">
        <f>+Monitoring!AG598</f>
        <v>#N/C</v>
      </c>
    </row>
    <row r="599" spans="1:19" x14ac:dyDescent="0.25">
      <c r="A599" s="109">
        <f t="shared" si="49"/>
        <v>598</v>
      </c>
      <c r="B599" s="109" t="str">
        <f t="shared" si="45"/>
        <v>FAIRD</v>
      </c>
      <c r="C599" s="109" t="str">
        <f>SUBSTITUTE(+Monitoring!C599,"-","")</f>
        <v>FAIRD3</v>
      </c>
      <c r="D599" s="109" t="str">
        <f t="shared" si="46"/>
        <v>Site3</v>
      </c>
      <c r="E599" s="110" t="str">
        <f t="shared" si="47"/>
        <v>Meadow</v>
      </c>
      <c r="F599" s="111" t="str">
        <f t="shared" si="48"/>
        <v>FAIRDxMeadow</v>
      </c>
      <c r="G599" s="112">
        <f>+Monitoring!K599</f>
        <v>45164.364247685196</v>
      </c>
      <c r="H599" s="112">
        <f>+Monitoring!L599</f>
        <v>45164.366875</v>
      </c>
      <c r="I599" s="113">
        <f>+Monitoring!M599</f>
        <v>2.627314803248737E-3</v>
      </c>
      <c r="J599" s="114" t="str">
        <f>+Monitoring!T599</f>
        <v>fly</v>
      </c>
      <c r="K599" s="109" t="str">
        <f>+Monitoring!Y599</f>
        <v>Insecta</v>
      </c>
      <c r="L599" s="109" t="str">
        <f>+Monitoring!Z599</f>
        <v>Diptera</v>
      </c>
      <c r="M599" s="109" t="str">
        <f>+Monitoring!AA599</f>
        <v>Brachycera</v>
      </c>
      <c r="N599" s="109" t="str">
        <f>+Monitoring!AB599</f>
        <v>#N/C</v>
      </c>
      <c r="O599" s="109" t="str">
        <f>+Monitoring!AC599</f>
        <v>#N/C</v>
      </c>
      <c r="P599" s="109" t="str">
        <f>+Monitoring!AD599</f>
        <v>#N/C</v>
      </c>
      <c r="Q599" s="109" t="str">
        <f>+Monitoring!AE599</f>
        <v>#N/C</v>
      </c>
      <c r="R599" s="109" t="str">
        <f>+Monitoring!AF599</f>
        <v>#N/C</v>
      </c>
      <c r="S599" s="109" t="str">
        <f>+Monitoring!AG599</f>
        <v>#N/C</v>
      </c>
    </row>
    <row r="600" spans="1:19" x14ac:dyDescent="0.25">
      <c r="A600" s="109">
        <f t="shared" si="49"/>
        <v>599</v>
      </c>
      <c r="B600" s="109" t="str">
        <f t="shared" si="45"/>
        <v>FAIRD</v>
      </c>
      <c r="C600" s="109" t="str">
        <f>SUBSTITUTE(+Monitoring!C600,"-","")</f>
        <v>FAIRD3</v>
      </c>
      <c r="D600" s="109" t="str">
        <f t="shared" si="46"/>
        <v>Site3</v>
      </c>
      <c r="E600" s="110" t="str">
        <f t="shared" si="47"/>
        <v>Meadow</v>
      </c>
      <c r="F600" s="111" t="str">
        <f t="shared" si="48"/>
        <v>FAIRDxMeadow</v>
      </c>
      <c r="G600" s="112">
        <f>+Monitoring!K600</f>
        <v>45164.368171296301</v>
      </c>
      <c r="H600" s="112">
        <f>+Monitoring!L600</f>
        <v>45164.368680555599</v>
      </c>
      <c r="I600" s="113">
        <f>+Monitoring!M600</f>
        <v>5.0925929826917127E-4</v>
      </c>
      <c r="J600" s="114" t="str">
        <f>+Monitoring!T600</f>
        <v>fly</v>
      </c>
      <c r="K600" s="109" t="str">
        <f>+Monitoring!Y600</f>
        <v>Insecta</v>
      </c>
      <c r="L600" s="109" t="str">
        <f>+Monitoring!Z600</f>
        <v>Diptera</v>
      </c>
      <c r="M600" s="109" t="str">
        <f>+Monitoring!AA600</f>
        <v>Brachycera</v>
      </c>
      <c r="N600" s="109" t="str">
        <f>+Monitoring!AB600</f>
        <v>Muscomorpha</v>
      </c>
      <c r="O600" s="109" t="str">
        <f>+Monitoring!AC600</f>
        <v>Muscoidea</v>
      </c>
      <c r="P600" s="109" t="str">
        <f>+Monitoring!AD600</f>
        <v>#N/C</v>
      </c>
      <c r="Q600" s="109" t="str">
        <f>+Monitoring!AE600</f>
        <v>#N/C</v>
      </c>
      <c r="R600" s="109" t="str">
        <f>+Monitoring!AF600</f>
        <v>#N/C</v>
      </c>
      <c r="S600" s="109" t="str">
        <f>+Monitoring!AG600</f>
        <v>#N/C</v>
      </c>
    </row>
    <row r="601" spans="1:19" x14ac:dyDescent="0.25">
      <c r="A601" s="109">
        <f t="shared" si="49"/>
        <v>600</v>
      </c>
      <c r="B601" s="109" t="str">
        <f t="shared" si="45"/>
        <v>FAIRD</v>
      </c>
      <c r="C601" s="109" t="str">
        <f>SUBSTITUTE(+Monitoring!C601,"-","")</f>
        <v>FAIRD3</v>
      </c>
      <c r="D601" s="109" t="str">
        <f t="shared" si="46"/>
        <v>Site3</v>
      </c>
      <c r="E601" s="110" t="str">
        <f t="shared" si="47"/>
        <v>Meadow</v>
      </c>
      <c r="F601" s="111" t="str">
        <f t="shared" si="48"/>
        <v>FAIRDxMeadow</v>
      </c>
      <c r="G601" s="112">
        <f>+Monitoring!K601</f>
        <v>45164.394166666701</v>
      </c>
      <c r="H601" s="112">
        <f>+Monitoring!L601</f>
        <v>45164.396400463003</v>
      </c>
      <c r="I601" s="113">
        <f>+Monitoring!M601</f>
        <v>2.2337963018799201E-3</v>
      </c>
      <c r="J601" s="114" t="str">
        <f>+Monitoring!T601</f>
        <v>fly</v>
      </c>
      <c r="K601" s="109" t="str">
        <f>+Monitoring!Y601</f>
        <v>Insecta</v>
      </c>
      <c r="L601" s="109" t="str">
        <f>+Monitoring!Z601</f>
        <v>Diptera</v>
      </c>
      <c r="M601" s="109" t="str">
        <f>+Monitoring!AA601</f>
        <v>Brachycera</v>
      </c>
      <c r="N601" s="109" t="str">
        <f>+Monitoring!AB601</f>
        <v>Muscomorpha</v>
      </c>
      <c r="O601" s="109" t="str">
        <f>+Monitoring!AC601</f>
        <v>Muscoidea</v>
      </c>
      <c r="P601" s="109" t="str">
        <f>+Monitoring!AD601</f>
        <v>#N/C</v>
      </c>
      <c r="Q601" s="109" t="str">
        <f>+Monitoring!AE601</f>
        <v>#N/C</v>
      </c>
      <c r="R601" s="109" t="str">
        <f>+Monitoring!AF601</f>
        <v>#N/C</v>
      </c>
      <c r="S601" s="109" t="str">
        <f>+Monitoring!AG601</f>
        <v>#N/C</v>
      </c>
    </row>
    <row r="602" spans="1:19" x14ac:dyDescent="0.25">
      <c r="A602" s="109">
        <f t="shared" si="49"/>
        <v>601</v>
      </c>
      <c r="B602" s="109" t="str">
        <f t="shared" si="45"/>
        <v>FAIRD</v>
      </c>
      <c r="C602" s="109" t="str">
        <f>SUBSTITUTE(+Monitoring!C602,"-","")</f>
        <v>FAIRD3</v>
      </c>
      <c r="D602" s="109" t="str">
        <f t="shared" si="46"/>
        <v>Site3</v>
      </c>
      <c r="E602" s="110" t="str">
        <f t="shared" si="47"/>
        <v>Meadow</v>
      </c>
      <c r="F602" s="111" t="str">
        <f t="shared" si="48"/>
        <v>FAIRDxMeadow</v>
      </c>
      <c r="G602" s="112">
        <f>+Monitoring!K602</f>
        <v>45164.394525463002</v>
      </c>
      <c r="H602" s="112">
        <f>+Monitoring!L602</f>
        <v>45164.395243055602</v>
      </c>
      <c r="I602" s="113">
        <f>+Monitoring!M602</f>
        <v>7.1759260026738048E-4</v>
      </c>
      <c r="J602" s="114" t="str">
        <f>+Monitoring!T602</f>
        <v>fly</v>
      </c>
      <c r="K602" s="109" t="str">
        <f>+Monitoring!Y602</f>
        <v>Insecta</v>
      </c>
      <c r="L602" s="109" t="str">
        <f>+Monitoring!Z602</f>
        <v>Diptera</v>
      </c>
      <c r="M602" s="109" t="str">
        <f>+Monitoring!AA602</f>
        <v>Brachycera</v>
      </c>
      <c r="N602" s="109" t="str">
        <f>+Monitoring!AB602</f>
        <v>#N/C</v>
      </c>
      <c r="O602" s="109" t="str">
        <f>+Monitoring!AC602</f>
        <v>#N/C</v>
      </c>
      <c r="P602" s="109" t="str">
        <f>+Monitoring!AD602</f>
        <v>#N/C</v>
      </c>
      <c r="Q602" s="109" t="str">
        <f>+Monitoring!AE602</f>
        <v>#N/C</v>
      </c>
      <c r="R602" s="109" t="str">
        <f>+Monitoring!AF602</f>
        <v>#N/C</v>
      </c>
      <c r="S602" s="109" t="str">
        <f>+Monitoring!AG602</f>
        <v>#N/C</v>
      </c>
    </row>
    <row r="603" spans="1:19" x14ac:dyDescent="0.25">
      <c r="A603" s="109">
        <f t="shared" si="49"/>
        <v>602</v>
      </c>
      <c r="B603" s="109" t="str">
        <f t="shared" si="45"/>
        <v>FAIRD</v>
      </c>
      <c r="C603" s="109" t="str">
        <f>SUBSTITUTE(+Monitoring!C603,"-","")</f>
        <v>FAIRD3</v>
      </c>
      <c r="D603" s="109" t="str">
        <f t="shared" si="46"/>
        <v>Site3</v>
      </c>
      <c r="E603" s="110" t="str">
        <f t="shared" si="47"/>
        <v>Meadow</v>
      </c>
      <c r="F603" s="111" t="str">
        <f t="shared" si="48"/>
        <v>FAIRDxMeadow</v>
      </c>
      <c r="G603" s="112">
        <f>+Monitoring!K603</f>
        <v>45164.394675925898</v>
      </c>
      <c r="H603" s="112">
        <f>+Monitoring!L603</f>
        <v>45164.394895833299</v>
      </c>
      <c r="I603" s="113">
        <f>+Monitoring!M603</f>
        <v>2.1990740060573444E-4</v>
      </c>
      <c r="J603" s="114" t="str">
        <f>+Monitoring!T603</f>
        <v>fly</v>
      </c>
      <c r="K603" s="109" t="str">
        <f>+Monitoring!Y603</f>
        <v>Insecta</v>
      </c>
      <c r="L603" s="109" t="str">
        <f>+Monitoring!Z603</f>
        <v>Diptera</v>
      </c>
      <c r="M603" s="109" t="str">
        <f>+Monitoring!AA603</f>
        <v>Brachycera</v>
      </c>
      <c r="N603" s="109" t="str">
        <f>+Monitoring!AB603</f>
        <v>#N/C</v>
      </c>
      <c r="O603" s="109" t="str">
        <f>+Monitoring!AC603</f>
        <v>#N/C</v>
      </c>
      <c r="P603" s="109" t="str">
        <f>+Monitoring!AD603</f>
        <v>#N/C</v>
      </c>
      <c r="Q603" s="109" t="str">
        <f>+Monitoring!AE603</f>
        <v>#N/C</v>
      </c>
      <c r="R603" s="109" t="str">
        <f>+Monitoring!AF603</f>
        <v>#N/C</v>
      </c>
      <c r="S603" s="109" t="str">
        <f>+Monitoring!AG603</f>
        <v>#N/C</v>
      </c>
    </row>
    <row r="604" spans="1:19" x14ac:dyDescent="0.25">
      <c r="A604" s="109">
        <f t="shared" si="49"/>
        <v>603</v>
      </c>
      <c r="B604" s="109" t="str">
        <f t="shared" si="45"/>
        <v>FAIRD</v>
      </c>
      <c r="C604" s="109" t="str">
        <f>SUBSTITUTE(+Monitoring!C604,"-","")</f>
        <v>FAIRD3</v>
      </c>
      <c r="D604" s="109" t="str">
        <f t="shared" si="46"/>
        <v>Site3</v>
      </c>
      <c r="E604" s="110" t="str">
        <f t="shared" si="47"/>
        <v>Meadow</v>
      </c>
      <c r="F604" s="111" t="str">
        <f t="shared" si="48"/>
        <v>FAIRDxMeadow</v>
      </c>
      <c r="G604" s="112">
        <f>+Monitoring!K604</f>
        <v>45164.400196759299</v>
      </c>
      <c r="H604" s="112">
        <f>+Monitoring!L604</f>
        <v>45164.400243055599</v>
      </c>
      <c r="I604" s="113">
        <f>+Monitoring!M604</f>
        <v>4.6296299842651933E-5</v>
      </c>
      <c r="J604" s="114" t="str">
        <f>+Monitoring!T604</f>
        <v>fly</v>
      </c>
      <c r="K604" s="109" t="str">
        <f>+Monitoring!Y604</f>
        <v>Insecta</v>
      </c>
      <c r="L604" s="109" t="str">
        <f>+Monitoring!Z604</f>
        <v>Diptera</v>
      </c>
      <c r="M604" s="109" t="str">
        <f>+Monitoring!AA604</f>
        <v>Brachycera</v>
      </c>
      <c r="N604" s="109" t="str">
        <f>+Monitoring!AB604</f>
        <v>#N/C</v>
      </c>
      <c r="O604" s="109" t="str">
        <f>+Monitoring!AC604</f>
        <v>#N/C</v>
      </c>
      <c r="P604" s="109" t="str">
        <f>+Monitoring!AD604</f>
        <v>#N/C</v>
      </c>
      <c r="Q604" s="109" t="str">
        <f>+Monitoring!AE604</f>
        <v>#N/C</v>
      </c>
      <c r="R604" s="109" t="str">
        <f>+Monitoring!AF604</f>
        <v>#N/C</v>
      </c>
      <c r="S604" s="109" t="str">
        <f>+Monitoring!AG604</f>
        <v>#N/C</v>
      </c>
    </row>
    <row r="605" spans="1:19" x14ac:dyDescent="0.25">
      <c r="A605" s="109">
        <f t="shared" si="49"/>
        <v>604</v>
      </c>
      <c r="B605" s="109" t="str">
        <f t="shared" si="45"/>
        <v>FAIRD</v>
      </c>
      <c r="C605" s="109" t="str">
        <f>SUBSTITUTE(+Monitoring!C605,"-","")</f>
        <v>FAIRD3</v>
      </c>
      <c r="D605" s="109" t="str">
        <f t="shared" si="46"/>
        <v>Site3</v>
      </c>
      <c r="E605" s="110" t="str">
        <f t="shared" si="47"/>
        <v>Meadow</v>
      </c>
      <c r="F605" s="111" t="str">
        <f t="shared" si="48"/>
        <v>FAIRDxMeadow</v>
      </c>
      <c r="G605" s="112">
        <f>+Monitoring!K605</f>
        <v>45164.406956018502</v>
      </c>
      <c r="H605" s="112">
        <f>+Monitoring!L605</f>
        <v>45164.4071527778</v>
      </c>
      <c r="I605" s="113">
        <f>+Monitoring!M605</f>
        <v>1.9675929797813296E-4</v>
      </c>
      <c r="J605" s="114" t="str">
        <f>+Monitoring!T605</f>
        <v>fly</v>
      </c>
      <c r="K605" s="109" t="str">
        <f>+Monitoring!Y605</f>
        <v>Insecta</v>
      </c>
      <c r="L605" s="109" t="str">
        <f>+Monitoring!Z605</f>
        <v>Diptera</v>
      </c>
      <c r="M605" s="109" t="str">
        <f>+Monitoring!AA605</f>
        <v>Brachycera</v>
      </c>
      <c r="N605" s="109" t="str">
        <f>+Monitoring!AB605</f>
        <v>Muscomorpha</v>
      </c>
      <c r="O605" s="109" t="str">
        <f>+Monitoring!AC605</f>
        <v>Muscoidea</v>
      </c>
      <c r="P605" s="109" t="str">
        <f>+Monitoring!AD605</f>
        <v>#N/C</v>
      </c>
      <c r="Q605" s="109" t="str">
        <f>+Monitoring!AE605</f>
        <v>#N/C</v>
      </c>
      <c r="R605" s="109" t="str">
        <f>+Monitoring!AF605</f>
        <v>#N/C</v>
      </c>
      <c r="S605" s="109" t="str">
        <f>+Monitoring!AG605</f>
        <v>#N/C</v>
      </c>
    </row>
    <row r="606" spans="1:19" x14ac:dyDescent="0.25">
      <c r="A606" s="109">
        <f t="shared" si="49"/>
        <v>605</v>
      </c>
      <c r="B606" s="109" t="str">
        <f t="shared" si="45"/>
        <v>FAIRD</v>
      </c>
      <c r="C606" s="109" t="str">
        <f>SUBSTITUTE(+Monitoring!C606,"-","")</f>
        <v>FAIRD3</v>
      </c>
      <c r="D606" s="109" t="str">
        <f t="shared" si="46"/>
        <v>Site3</v>
      </c>
      <c r="E606" s="110" t="str">
        <f t="shared" si="47"/>
        <v>Meadow</v>
      </c>
      <c r="F606" s="111" t="str">
        <f t="shared" si="48"/>
        <v>FAIRDxMeadow</v>
      </c>
      <c r="G606" s="112">
        <f>+Monitoring!K606</f>
        <v>45164.417002314804</v>
      </c>
      <c r="H606" s="112">
        <f>+Monitoring!L606</f>
        <v>45164.417280092603</v>
      </c>
      <c r="I606" s="113">
        <f>+Monitoring!M606</f>
        <v>2.777777990559116E-4</v>
      </c>
      <c r="J606" s="114" t="str">
        <f>+Monitoring!T606</f>
        <v>fly</v>
      </c>
      <c r="K606" s="109" t="str">
        <f>+Monitoring!Y606</f>
        <v>Insecta</v>
      </c>
      <c r="L606" s="109" t="str">
        <f>+Monitoring!Z606</f>
        <v>Diptera</v>
      </c>
      <c r="M606" s="109" t="str">
        <f>+Monitoring!AA606</f>
        <v>Brachycera</v>
      </c>
      <c r="N606" s="109" t="str">
        <f>+Monitoring!AB606</f>
        <v>#N/C</v>
      </c>
      <c r="O606" s="109" t="str">
        <f>+Monitoring!AC606</f>
        <v>#N/C</v>
      </c>
      <c r="P606" s="109" t="str">
        <f>+Monitoring!AD606</f>
        <v>#N/C</v>
      </c>
      <c r="Q606" s="109" t="str">
        <f>+Monitoring!AE606</f>
        <v>#N/C</v>
      </c>
      <c r="R606" s="109" t="str">
        <f>+Monitoring!AF606</f>
        <v>#N/C</v>
      </c>
      <c r="S606" s="109" t="str">
        <f>+Monitoring!AG606</f>
        <v>#N/C</v>
      </c>
    </row>
    <row r="607" spans="1:19" x14ac:dyDescent="0.25">
      <c r="A607" s="109">
        <f t="shared" si="49"/>
        <v>606</v>
      </c>
      <c r="B607" s="109" t="str">
        <f t="shared" si="45"/>
        <v>FAIRD</v>
      </c>
      <c r="C607" s="109" t="str">
        <f>SUBSTITUTE(+Monitoring!C607,"-","")</f>
        <v>FAIRD3</v>
      </c>
      <c r="D607" s="109" t="str">
        <f t="shared" si="46"/>
        <v>Site3</v>
      </c>
      <c r="E607" s="110" t="str">
        <f t="shared" si="47"/>
        <v>Meadow</v>
      </c>
      <c r="F607" s="111" t="str">
        <f t="shared" si="48"/>
        <v>FAIRDxMeadow</v>
      </c>
      <c r="G607" s="112">
        <f>+Monitoring!K607</f>
        <v>45164.4203935185</v>
      </c>
      <c r="H607" s="112">
        <f>+Monitoring!L607</f>
        <v>45164.420428240701</v>
      </c>
      <c r="I607" s="113">
        <f>+Monitoring!M607</f>
        <v>3.4722201235126704E-5</v>
      </c>
      <c r="J607" s="114" t="str">
        <f>+Monitoring!T607</f>
        <v>fly</v>
      </c>
      <c r="K607" s="109" t="str">
        <f>+Monitoring!Y607</f>
        <v>Insecta</v>
      </c>
      <c r="L607" s="109" t="str">
        <f>+Monitoring!Z607</f>
        <v>Diptera</v>
      </c>
      <c r="M607" s="109" t="str">
        <f>+Monitoring!AA607</f>
        <v>Brachycera</v>
      </c>
      <c r="N607" s="109" t="str">
        <f>+Monitoring!AB607</f>
        <v>#N/C</v>
      </c>
      <c r="O607" s="109" t="str">
        <f>+Monitoring!AC607</f>
        <v>#N/C</v>
      </c>
      <c r="P607" s="109" t="str">
        <f>+Monitoring!AD607</f>
        <v>#N/C</v>
      </c>
      <c r="Q607" s="109" t="str">
        <f>+Monitoring!AE607</f>
        <v>#N/C</v>
      </c>
      <c r="R607" s="109" t="str">
        <f>+Monitoring!AF607</f>
        <v>#N/C</v>
      </c>
      <c r="S607" s="109" t="str">
        <f>+Monitoring!AG607</f>
        <v>#N/C</v>
      </c>
    </row>
    <row r="608" spans="1:19" x14ac:dyDescent="0.25">
      <c r="A608" s="109">
        <f t="shared" si="49"/>
        <v>607</v>
      </c>
      <c r="B608" s="109" t="str">
        <f t="shared" si="45"/>
        <v>FAIRD</v>
      </c>
      <c r="C608" s="109" t="str">
        <f>SUBSTITUTE(+Monitoring!C608,"-","")</f>
        <v>FAIRD3</v>
      </c>
      <c r="D608" s="109" t="str">
        <f t="shared" si="46"/>
        <v>Site3</v>
      </c>
      <c r="E608" s="110" t="str">
        <f t="shared" si="47"/>
        <v>Meadow</v>
      </c>
      <c r="F608" s="111" t="str">
        <f t="shared" si="48"/>
        <v>FAIRDxMeadow</v>
      </c>
      <c r="G608" s="112">
        <f>+Monitoring!K608</f>
        <v>45164.4203935185</v>
      </c>
      <c r="H608" s="112">
        <f>+Monitoring!L608</f>
        <v>45164.420810185198</v>
      </c>
      <c r="I608" s="113">
        <f>+Monitoring!M608</f>
        <v>4.166666985838674E-4</v>
      </c>
      <c r="J608" s="114" t="str">
        <f>+Monitoring!T608</f>
        <v>fly</v>
      </c>
      <c r="K608" s="109" t="str">
        <f>+Monitoring!Y608</f>
        <v>Insecta</v>
      </c>
      <c r="L608" s="109" t="str">
        <f>+Monitoring!Z608</f>
        <v>Diptera</v>
      </c>
      <c r="M608" s="109" t="str">
        <f>+Monitoring!AA608</f>
        <v>Brachycera</v>
      </c>
      <c r="N608" s="109" t="str">
        <f>+Monitoring!AB608</f>
        <v>Muscomorpha</v>
      </c>
      <c r="O608" s="109" t="str">
        <f>+Monitoring!AC608</f>
        <v>Muscoidea</v>
      </c>
      <c r="P608" s="109" t="str">
        <f>+Monitoring!AD608</f>
        <v>Fanniidae</v>
      </c>
      <c r="Q608" s="109">
        <f>+Monitoring!AE608</f>
        <v>0</v>
      </c>
      <c r="R608" s="109" t="str">
        <f>+Monitoring!AF608</f>
        <v>Fannia</v>
      </c>
      <c r="S608" s="109" t="str">
        <f>+Monitoring!AG608</f>
        <v>#N/C</v>
      </c>
    </row>
    <row r="609" spans="1:19" x14ac:dyDescent="0.25">
      <c r="A609" s="109">
        <f t="shared" si="49"/>
        <v>608</v>
      </c>
      <c r="B609" s="109" t="str">
        <f t="shared" si="45"/>
        <v>FAIRD</v>
      </c>
      <c r="C609" s="109" t="str">
        <f>SUBSTITUTE(+Monitoring!C609,"-","")</f>
        <v>FAIRD3</v>
      </c>
      <c r="D609" s="109" t="str">
        <f t="shared" si="46"/>
        <v>Site3</v>
      </c>
      <c r="E609" s="110" t="str">
        <f t="shared" si="47"/>
        <v>Meadow</v>
      </c>
      <c r="F609" s="111" t="str">
        <f t="shared" si="48"/>
        <v>FAIRDxMeadow</v>
      </c>
      <c r="G609" s="112">
        <f>+Monitoring!K609</f>
        <v>45164.4211111111</v>
      </c>
      <c r="H609" s="112">
        <f>+Monitoring!L609</f>
        <v>45164.4216087963</v>
      </c>
      <c r="I609" s="113">
        <f>+Monitoring!M609</f>
        <v>4.9768519966164604E-4</v>
      </c>
      <c r="J609" s="114" t="str">
        <f>+Monitoring!T609</f>
        <v>fly</v>
      </c>
      <c r="K609" s="109" t="str">
        <f>+Monitoring!Y609</f>
        <v>Insecta</v>
      </c>
      <c r="L609" s="109" t="str">
        <f>+Monitoring!Z609</f>
        <v>Diptera</v>
      </c>
      <c r="M609" s="109" t="str">
        <f>+Monitoring!AA609</f>
        <v>Brachycera</v>
      </c>
      <c r="N609" s="109" t="str">
        <f>+Monitoring!AB609</f>
        <v>#N/C</v>
      </c>
      <c r="O609" s="109" t="str">
        <f>+Monitoring!AC609</f>
        <v>#N/C</v>
      </c>
      <c r="P609" s="109" t="str">
        <f>+Monitoring!AD609</f>
        <v>#N/C</v>
      </c>
      <c r="Q609" s="109" t="str">
        <f>+Monitoring!AE609</f>
        <v>#N/C</v>
      </c>
      <c r="R609" s="109" t="str">
        <f>+Monitoring!AF609</f>
        <v>#N/C</v>
      </c>
      <c r="S609" s="109" t="str">
        <f>+Monitoring!AG609</f>
        <v>#N/C</v>
      </c>
    </row>
    <row r="610" spans="1:19" x14ac:dyDescent="0.25">
      <c r="A610" s="109">
        <f t="shared" si="49"/>
        <v>609</v>
      </c>
      <c r="B610" s="109" t="str">
        <f t="shared" si="45"/>
        <v>FAIRD</v>
      </c>
      <c r="C610" s="109" t="str">
        <f>SUBSTITUTE(+Monitoring!C610,"-","")</f>
        <v>FAIRD3</v>
      </c>
      <c r="D610" s="109" t="str">
        <f t="shared" si="46"/>
        <v>Site3</v>
      </c>
      <c r="E610" s="110" t="str">
        <f t="shared" si="47"/>
        <v>Meadow</v>
      </c>
      <c r="F610" s="111" t="str">
        <f t="shared" si="48"/>
        <v>FAIRDxMeadow</v>
      </c>
      <c r="G610" s="112">
        <f>+Monitoring!K610</f>
        <v>45164.426620370403</v>
      </c>
      <c r="H610" s="112">
        <f>+Monitoring!L610</f>
        <v>45164.431840277801</v>
      </c>
      <c r="I610" s="113">
        <f>+Monitoring!M610</f>
        <v>5.2199073979863897E-3</v>
      </c>
      <c r="J610" s="114" t="str">
        <f>+Monitoring!T610</f>
        <v>fly</v>
      </c>
      <c r="K610" s="109" t="str">
        <f>+Monitoring!Y610</f>
        <v>Insecta</v>
      </c>
      <c r="L610" s="109" t="str">
        <f>+Monitoring!Z610</f>
        <v>Diptera</v>
      </c>
      <c r="M610" s="109" t="str">
        <f>+Monitoring!AA610</f>
        <v>Brachycera</v>
      </c>
      <c r="N610" s="109" t="str">
        <f>+Monitoring!AB610</f>
        <v>#N/C</v>
      </c>
      <c r="O610" s="109" t="str">
        <f>+Monitoring!AC610</f>
        <v>#N/C</v>
      </c>
      <c r="P610" s="109" t="str">
        <f>+Monitoring!AD610</f>
        <v>#N/C</v>
      </c>
      <c r="Q610" s="109" t="str">
        <f>+Monitoring!AE610</f>
        <v>#N/C</v>
      </c>
      <c r="R610" s="109" t="str">
        <f>+Monitoring!AF610</f>
        <v>#N/C</v>
      </c>
      <c r="S610" s="109" t="str">
        <f>+Monitoring!AG610</f>
        <v>#N/C</v>
      </c>
    </row>
    <row r="611" spans="1:19" x14ac:dyDescent="0.25">
      <c r="A611" s="109">
        <f t="shared" si="49"/>
        <v>610</v>
      </c>
      <c r="B611" s="109" t="str">
        <f t="shared" si="45"/>
        <v>FAIRD</v>
      </c>
      <c r="C611" s="109" t="str">
        <f>SUBSTITUTE(+Monitoring!C611,"-","")</f>
        <v>FAIRD3</v>
      </c>
      <c r="D611" s="109" t="str">
        <f t="shared" si="46"/>
        <v>Site3</v>
      </c>
      <c r="E611" s="110" t="str">
        <f t="shared" si="47"/>
        <v>Meadow</v>
      </c>
      <c r="F611" s="111" t="str">
        <f t="shared" si="48"/>
        <v>FAIRDxMeadow</v>
      </c>
      <c r="G611" s="112">
        <f>+Monitoring!K611</f>
        <v>45164.4274421296</v>
      </c>
      <c r="H611" s="112">
        <f>+Monitoring!L611</f>
        <v>45164.428275462997</v>
      </c>
      <c r="I611" s="113">
        <f>+Monitoring!M611</f>
        <v>8.333333971677348E-4</v>
      </c>
      <c r="J611" s="114" t="str">
        <f>+Monitoring!T611</f>
        <v>fly</v>
      </c>
      <c r="K611" s="109" t="str">
        <f>+Monitoring!Y611</f>
        <v>Insecta</v>
      </c>
      <c r="L611" s="109" t="str">
        <f>+Monitoring!Z611</f>
        <v>Diptera</v>
      </c>
      <c r="M611" s="109" t="str">
        <f>+Monitoring!AA611</f>
        <v>Brachycera</v>
      </c>
      <c r="N611" s="109" t="str">
        <f>+Monitoring!AB611</f>
        <v>Muscomorpha</v>
      </c>
      <c r="O611" s="109" t="str">
        <f>+Monitoring!AC611</f>
        <v>Muscoidea</v>
      </c>
      <c r="P611" s="109" t="str">
        <f>+Monitoring!AD611</f>
        <v>#N/C</v>
      </c>
      <c r="Q611" s="109" t="str">
        <f>+Monitoring!AE611</f>
        <v>#N/C</v>
      </c>
      <c r="R611" s="109" t="str">
        <f>+Monitoring!AF611</f>
        <v>#N/C</v>
      </c>
      <c r="S611" s="109" t="str">
        <f>+Monitoring!AG611</f>
        <v>#N/C</v>
      </c>
    </row>
    <row r="612" spans="1:19" x14ac:dyDescent="0.25">
      <c r="A612" s="109">
        <f t="shared" si="49"/>
        <v>611</v>
      </c>
      <c r="B612" s="109" t="str">
        <f t="shared" si="45"/>
        <v>FAIRD</v>
      </c>
      <c r="C612" s="109" t="str">
        <f>SUBSTITUTE(+Monitoring!C612,"-","")</f>
        <v>FAIRD3</v>
      </c>
      <c r="D612" s="109" t="str">
        <f t="shared" si="46"/>
        <v>Site3</v>
      </c>
      <c r="E612" s="110" t="str">
        <f t="shared" si="47"/>
        <v>Meadow</v>
      </c>
      <c r="F612" s="111" t="str">
        <f t="shared" si="48"/>
        <v>FAIRDxMeadow</v>
      </c>
      <c r="G612" s="112">
        <f>+Monitoring!K612</f>
        <v>45164.428935185198</v>
      </c>
      <c r="H612" s="112">
        <f>+Monitoring!L612</f>
        <v>45164.429085648197</v>
      </c>
      <c r="I612" s="113">
        <f>+Monitoring!M612</f>
        <v>1.5046299813548103E-4</v>
      </c>
      <c r="J612" s="114" t="str">
        <f>+Monitoring!T612</f>
        <v>fly</v>
      </c>
      <c r="K612" s="109" t="str">
        <f>+Monitoring!Y612</f>
        <v>Insecta</v>
      </c>
      <c r="L612" s="109" t="str">
        <f>+Monitoring!Z612</f>
        <v>Diptera</v>
      </c>
      <c r="M612" s="109" t="str">
        <f>+Monitoring!AA612</f>
        <v>Brachycera</v>
      </c>
      <c r="N612" s="109" t="str">
        <f>+Monitoring!AB612</f>
        <v>#N/C</v>
      </c>
      <c r="O612" s="109" t="str">
        <f>+Monitoring!AC612</f>
        <v>#N/C</v>
      </c>
      <c r="P612" s="109" t="str">
        <f>+Monitoring!AD612</f>
        <v>#N/C</v>
      </c>
      <c r="Q612" s="109" t="str">
        <f>+Monitoring!AE612</f>
        <v>#N/C</v>
      </c>
      <c r="R612" s="109" t="str">
        <f>+Monitoring!AF612</f>
        <v>#N/C</v>
      </c>
      <c r="S612" s="109" t="str">
        <f>+Monitoring!AG612</f>
        <v>#N/C</v>
      </c>
    </row>
    <row r="613" spans="1:19" x14ac:dyDescent="0.25">
      <c r="A613" s="109">
        <f t="shared" si="49"/>
        <v>612</v>
      </c>
      <c r="B613" s="109" t="str">
        <f t="shared" si="45"/>
        <v>FAIRD</v>
      </c>
      <c r="C613" s="109" t="str">
        <f>SUBSTITUTE(+Monitoring!C613,"-","")</f>
        <v>FAIRD3</v>
      </c>
      <c r="D613" s="109" t="str">
        <f t="shared" si="46"/>
        <v>Site3</v>
      </c>
      <c r="E613" s="110" t="str">
        <f t="shared" si="47"/>
        <v>Meadow</v>
      </c>
      <c r="F613" s="111" t="str">
        <f t="shared" si="48"/>
        <v>FAIRDxMeadow</v>
      </c>
      <c r="G613" s="112">
        <f>+Monitoring!K613</f>
        <v>45164.450821759303</v>
      </c>
      <c r="H613" s="112">
        <f>+Monitoring!L613</f>
        <v>45164.450891203698</v>
      </c>
      <c r="I613" s="113">
        <f>+Monitoring!M613</f>
        <v>6.9444395194295794E-5</v>
      </c>
      <c r="J613" s="114" t="str">
        <f>+Monitoring!T613</f>
        <v>wasp</v>
      </c>
      <c r="K613" s="109" t="str">
        <f>+Monitoring!Y613</f>
        <v>Insecta</v>
      </c>
      <c r="L613" s="109" t="str">
        <f>+Monitoring!Z613</f>
        <v>Hymenoptera</v>
      </c>
      <c r="M613" s="109" t="str">
        <f>+Monitoring!AA613</f>
        <v>Apocrita</v>
      </c>
      <c r="N613" s="109" t="str">
        <f>+Monitoring!AB613</f>
        <v>Aculeata</v>
      </c>
      <c r="O613" s="109" t="str">
        <f>+Monitoring!AC613</f>
        <v>Vespoidea</v>
      </c>
      <c r="P613" s="109" t="str">
        <f>+Monitoring!AD613</f>
        <v>Vespidae</v>
      </c>
      <c r="Q613" s="109" t="str">
        <f>+Monitoring!AE613</f>
        <v>Vespinae</v>
      </c>
      <c r="R613" s="109" t="str">
        <f>+Monitoring!AF613</f>
        <v>Vespula</v>
      </c>
      <c r="S613" s="109" t="str">
        <f>+Monitoring!AG613</f>
        <v>#N/C</v>
      </c>
    </row>
    <row r="614" spans="1:19" x14ac:dyDescent="0.25">
      <c r="A614" s="109">
        <f t="shared" si="49"/>
        <v>613</v>
      </c>
      <c r="B614" s="109" t="str">
        <f t="shared" si="45"/>
        <v>FAIRD</v>
      </c>
      <c r="C614" s="109" t="str">
        <f>SUBSTITUTE(+Monitoring!C614,"-","")</f>
        <v>FAIRD3</v>
      </c>
      <c r="D614" s="109" t="str">
        <f t="shared" si="46"/>
        <v>Site3</v>
      </c>
      <c r="E614" s="110" t="str">
        <f t="shared" si="47"/>
        <v>Meadow</v>
      </c>
      <c r="F614" s="111" t="str">
        <f t="shared" si="48"/>
        <v>FAIRDxMeadow</v>
      </c>
      <c r="G614" s="112">
        <f>+Monitoring!K614</f>
        <v>45164.467928240701</v>
      </c>
      <c r="H614" s="112">
        <f>+Monitoring!L614</f>
        <v>45164.468182870398</v>
      </c>
      <c r="I614" s="113">
        <f>+Monitoring!M614</f>
        <v>2.5462969642831013E-4</v>
      </c>
      <c r="J614" s="114" t="str">
        <f>+Monitoring!T614</f>
        <v>fly</v>
      </c>
      <c r="K614" s="109" t="str">
        <f>+Monitoring!Y614</f>
        <v>Insecta</v>
      </c>
      <c r="L614" s="109" t="str">
        <f>+Monitoring!Z614</f>
        <v>Diptera</v>
      </c>
      <c r="M614" s="109" t="str">
        <f>+Monitoring!AA614</f>
        <v>Brachycera</v>
      </c>
      <c r="N614" s="109" t="str">
        <f>+Monitoring!AB614</f>
        <v>Muscomorpha</v>
      </c>
      <c r="O614" s="109" t="str">
        <f>+Monitoring!AC614</f>
        <v>Muscoidea</v>
      </c>
      <c r="P614" s="109" t="str">
        <f>+Monitoring!AD614</f>
        <v>#N/C</v>
      </c>
      <c r="Q614" s="109" t="str">
        <f>+Monitoring!AE614</f>
        <v>#N/C</v>
      </c>
      <c r="R614" s="109" t="str">
        <f>+Monitoring!AF614</f>
        <v>#N/C</v>
      </c>
      <c r="S614" s="109" t="str">
        <f>+Monitoring!AG614</f>
        <v>#N/C</v>
      </c>
    </row>
    <row r="615" spans="1:19" x14ac:dyDescent="0.25">
      <c r="A615" s="109">
        <f t="shared" si="49"/>
        <v>614</v>
      </c>
      <c r="B615" s="109" t="str">
        <f t="shared" si="45"/>
        <v>FAIRD</v>
      </c>
      <c r="C615" s="109" t="str">
        <f>SUBSTITUTE(+Monitoring!C615,"-","")</f>
        <v>FAIRD3</v>
      </c>
      <c r="D615" s="109" t="str">
        <f t="shared" si="46"/>
        <v>Site3</v>
      </c>
      <c r="E615" s="110" t="str">
        <f t="shared" si="47"/>
        <v>Meadow</v>
      </c>
      <c r="F615" s="111" t="str">
        <f t="shared" si="48"/>
        <v>FAIRDxMeadow</v>
      </c>
      <c r="G615" s="112">
        <f>+Monitoring!K615</f>
        <v>45164.4702777778</v>
      </c>
      <c r="H615" s="112">
        <f>+Monitoring!L615</f>
        <v>45164.4704166667</v>
      </c>
      <c r="I615" s="113">
        <f>+Monitoring!M615</f>
        <v>1.388888995279558E-4</v>
      </c>
      <c r="J615" s="114" t="str">
        <f>+Monitoring!T615</f>
        <v>fly</v>
      </c>
      <c r="K615" s="109" t="str">
        <f>+Monitoring!Y615</f>
        <v>Insecta</v>
      </c>
      <c r="L615" s="109" t="str">
        <f>+Monitoring!Z615</f>
        <v>Diptera</v>
      </c>
      <c r="M615" s="109" t="str">
        <f>+Monitoring!AA615</f>
        <v>Brachycera</v>
      </c>
      <c r="N615" s="109" t="str">
        <f>+Monitoring!AB615</f>
        <v>Muscomorpha</v>
      </c>
      <c r="O615" s="109" t="str">
        <f>+Monitoring!AC615</f>
        <v>Muscoidea</v>
      </c>
      <c r="P615" s="109" t="str">
        <f>+Monitoring!AD615</f>
        <v>#N/C</v>
      </c>
      <c r="Q615" s="109" t="str">
        <f>+Monitoring!AE615</f>
        <v>#N/C</v>
      </c>
      <c r="R615" s="109" t="str">
        <f>+Monitoring!AF615</f>
        <v>#N/C</v>
      </c>
      <c r="S615" s="109" t="str">
        <f>+Monitoring!AG615</f>
        <v>#N/C</v>
      </c>
    </row>
    <row r="616" spans="1:19" x14ac:dyDescent="0.25">
      <c r="A616" s="109">
        <f t="shared" si="49"/>
        <v>615</v>
      </c>
      <c r="B616" s="109" t="str">
        <f t="shared" si="45"/>
        <v>FAIRD</v>
      </c>
      <c r="C616" s="109" t="str">
        <f>SUBSTITUTE(+Monitoring!C616,"-","")</f>
        <v>FAIRD3</v>
      </c>
      <c r="D616" s="109" t="str">
        <f t="shared" si="46"/>
        <v>Site3</v>
      </c>
      <c r="E616" s="110" t="str">
        <f t="shared" si="47"/>
        <v>Meadow</v>
      </c>
      <c r="F616" s="111" t="str">
        <f t="shared" si="48"/>
        <v>FAIRDxMeadow</v>
      </c>
      <c r="G616" s="112">
        <f>+Monitoring!K616</f>
        <v>45164.474166666703</v>
      </c>
      <c r="H616" s="112">
        <f>+Monitoring!L616</f>
        <v>45164.474398148202</v>
      </c>
      <c r="I616" s="113">
        <f>+Monitoring!M616</f>
        <v>2.3148149921325967E-4</v>
      </c>
      <c r="J616" s="114" t="str">
        <f>+Monitoring!T616</f>
        <v>fly</v>
      </c>
      <c r="K616" s="109" t="str">
        <f>+Monitoring!Y616</f>
        <v>Insecta</v>
      </c>
      <c r="L616" s="109" t="str">
        <f>+Monitoring!Z616</f>
        <v>Diptera</v>
      </c>
      <c r="M616" s="109" t="str">
        <f>+Monitoring!AA616</f>
        <v>Brachycera</v>
      </c>
      <c r="N616" s="109" t="str">
        <f>+Monitoring!AB616</f>
        <v>Muscomorpha</v>
      </c>
      <c r="O616" s="109" t="str">
        <f>+Monitoring!AC616</f>
        <v>Muscoidea</v>
      </c>
      <c r="P616" s="109" t="str">
        <f>+Monitoring!AD616</f>
        <v>Fanniidae</v>
      </c>
      <c r="Q616" s="109">
        <f>+Monitoring!AE616</f>
        <v>0</v>
      </c>
      <c r="R616" s="109" t="str">
        <f>+Monitoring!AF616</f>
        <v>Fannia</v>
      </c>
      <c r="S616" s="109" t="str">
        <f>+Monitoring!AG616</f>
        <v>#N/C</v>
      </c>
    </row>
    <row r="617" spans="1:19" x14ac:dyDescent="0.25">
      <c r="A617" s="109">
        <f t="shared" si="49"/>
        <v>616</v>
      </c>
      <c r="B617" s="109" t="str">
        <f t="shared" si="45"/>
        <v>FAIRD</v>
      </c>
      <c r="C617" s="109" t="str">
        <f>SUBSTITUTE(+Monitoring!C617,"-","")</f>
        <v>FAIRD3</v>
      </c>
      <c r="D617" s="109" t="str">
        <f t="shared" si="46"/>
        <v>Site3</v>
      </c>
      <c r="E617" s="110" t="str">
        <f t="shared" si="47"/>
        <v>Meadow</v>
      </c>
      <c r="F617" s="111" t="str">
        <f t="shared" si="48"/>
        <v>FAIRDxMeadow</v>
      </c>
      <c r="G617" s="112">
        <f>+Monitoring!K617</f>
        <v>45164.481261574103</v>
      </c>
      <c r="H617" s="112">
        <f>+Monitoring!L617</f>
        <v>45164.483807870398</v>
      </c>
      <c r="I617" s="113">
        <f>+Monitoring!M617</f>
        <v>2.5462962948950008E-3</v>
      </c>
      <c r="J617" s="114" t="str">
        <f>+Monitoring!T617</f>
        <v>fly</v>
      </c>
      <c r="K617" s="109" t="str">
        <f>+Monitoring!Y617</f>
        <v>Insecta</v>
      </c>
      <c r="L617" s="109" t="str">
        <f>+Monitoring!Z617</f>
        <v>Diptera</v>
      </c>
      <c r="M617" s="109" t="str">
        <f>+Monitoring!AA617</f>
        <v>Brachycera</v>
      </c>
      <c r="N617" s="109" t="str">
        <f>+Monitoring!AB617</f>
        <v>#N/C</v>
      </c>
      <c r="O617" s="109" t="str">
        <f>+Monitoring!AC617</f>
        <v>#N/C</v>
      </c>
      <c r="P617" s="109" t="str">
        <f>+Monitoring!AD617</f>
        <v>#N/C</v>
      </c>
      <c r="Q617" s="109" t="str">
        <f>+Monitoring!AE617</f>
        <v>#N/C</v>
      </c>
      <c r="R617" s="109" t="str">
        <f>+Monitoring!AF617</f>
        <v>#N/C</v>
      </c>
      <c r="S617" s="109" t="str">
        <f>+Monitoring!AG617</f>
        <v>#N/C</v>
      </c>
    </row>
    <row r="618" spans="1:19" x14ac:dyDescent="0.25">
      <c r="A618" s="109">
        <f t="shared" si="49"/>
        <v>617</v>
      </c>
      <c r="B618" s="109" t="str">
        <f t="shared" si="45"/>
        <v>FAIRD</v>
      </c>
      <c r="C618" s="109" t="str">
        <f>SUBSTITUTE(+Monitoring!C618,"-","")</f>
        <v>FAIRD3</v>
      </c>
      <c r="D618" s="109" t="str">
        <f t="shared" si="46"/>
        <v>Site3</v>
      </c>
      <c r="E618" s="110" t="str">
        <f t="shared" si="47"/>
        <v>Meadow</v>
      </c>
      <c r="F618" s="111" t="str">
        <f t="shared" si="48"/>
        <v>FAIRDxMeadow</v>
      </c>
      <c r="G618" s="112">
        <f>+Monitoring!K618</f>
        <v>45164.496006944399</v>
      </c>
      <c r="H618" s="112">
        <f>+Monitoring!L618</f>
        <v>45164.496087963002</v>
      </c>
      <c r="I618" s="113">
        <f>+Monitoring!M618</f>
        <v>8.1018602941185236E-5</v>
      </c>
      <c r="J618" s="114" t="str">
        <f>+Monitoring!T618</f>
        <v>fly</v>
      </c>
      <c r="K618" s="109" t="str">
        <f>+Monitoring!Y618</f>
        <v>Insecta</v>
      </c>
      <c r="L618" s="109" t="str">
        <f>+Monitoring!Z618</f>
        <v>Diptera</v>
      </c>
      <c r="M618" s="109" t="str">
        <f>+Monitoring!AA618</f>
        <v>Brachycera</v>
      </c>
      <c r="N618" s="109" t="str">
        <f>+Monitoring!AB618</f>
        <v>Muscomorpha</v>
      </c>
      <c r="O618" s="109" t="str">
        <f>+Monitoring!AC618</f>
        <v>Muscoidea</v>
      </c>
      <c r="P618" s="109" t="str">
        <f>+Monitoring!AD618</f>
        <v>#N/C</v>
      </c>
      <c r="Q618" s="109" t="str">
        <f>+Monitoring!AE618</f>
        <v>#N/C</v>
      </c>
      <c r="R618" s="109" t="str">
        <f>+Monitoring!AF618</f>
        <v>#N/C</v>
      </c>
      <c r="S618" s="109" t="str">
        <f>+Monitoring!AG618</f>
        <v>#N/C</v>
      </c>
    </row>
    <row r="619" spans="1:19" x14ac:dyDescent="0.25">
      <c r="A619" s="109">
        <f t="shared" si="49"/>
        <v>618</v>
      </c>
      <c r="B619" s="109" t="str">
        <f t="shared" si="45"/>
        <v>FAIRD</v>
      </c>
      <c r="C619" s="109" t="str">
        <f>SUBSTITUTE(+Monitoring!C619,"-","")</f>
        <v>FAIRD3</v>
      </c>
      <c r="D619" s="109" t="str">
        <f t="shared" si="46"/>
        <v>Site3</v>
      </c>
      <c r="E619" s="110" t="str">
        <f t="shared" si="47"/>
        <v>Meadow</v>
      </c>
      <c r="F619" s="111" t="str">
        <f t="shared" si="48"/>
        <v>FAIRDxMeadow</v>
      </c>
      <c r="G619" s="112">
        <f>+Monitoring!K619</f>
        <v>45164.509201388901</v>
      </c>
      <c r="H619" s="112">
        <f>+Monitoring!L619</f>
        <v>45164.509317129603</v>
      </c>
      <c r="I619" s="113">
        <f>+Monitoring!M619</f>
        <v>1.1574070231290534E-4</v>
      </c>
      <c r="J619" s="114" t="str">
        <f>+Monitoring!T619</f>
        <v>fly</v>
      </c>
      <c r="K619" s="109" t="str">
        <f>+Monitoring!Y619</f>
        <v>Insecta</v>
      </c>
      <c r="L619" s="109" t="str">
        <f>+Monitoring!Z619</f>
        <v>Diptera</v>
      </c>
      <c r="M619" s="109" t="str">
        <f>+Monitoring!AA619</f>
        <v>Brachycera</v>
      </c>
      <c r="N619" s="109" t="str">
        <f>+Monitoring!AB619</f>
        <v>#N/C</v>
      </c>
      <c r="O619" s="109" t="str">
        <f>+Monitoring!AC619</f>
        <v>#N/C</v>
      </c>
      <c r="P619" s="109" t="str">
        <f>+Monitoring!AD619</f>
        <v>#N/C</v>
      </c>
      <c r="Q619" s="109" t="str">
        <f>+Monitoring!AE619</f>
        <v>#N/C</v>
      </c>
      <c r="R619" s="109" t="str">
        <f>+Monitoring!AF619</f>
        <v>#N/C</v>
      </c>
      <c r="S619" s="109" t="str">
        <f>+Monitoring!AG619</f>
        <v>#N/C</v>
      </c>
    </row>
    <row r="620" spans="1:19" x14ac:dyDescent="0.25">
      <c r="A620" s="109">
        <f t="shared" si="49"/>
        <v>619</v>
      </c>
      <c r="B620" s="109" t="str">
        <f t="shared" si="45"/>
        <v>FAIRD</v>
      </c>
      <c r="C620" s="109" t="str">
        <f>SUBSTITUTE(+Monitoring!C620,"-","")</f>
        <v>FAIRD3</v>
      </c>
      <c r="D620" s="109" t="str">
        <f t="shared" si="46"/>
        <v>Site3</v>
      </c>
      <c r="E620" s="110" t="str">
        <f t="shared" si="47"/>
        <v>Meadow</v>
      </c>
      <c r="F620" s="111" t="str">
        <f t="shared" si="48"/>
        <v>FAIRDxMeadow</v>
      </c>
      <c r="G620" s="112">
        <f>+Monitoring!K620</f>
        <v>45164.512858796297</v>
      </c>
      <c r="H620" s="112">
        <f>+Monitoring!L620</f>
        <v>45164.513518518499</v>
      </c>
      <c r="I620" s="113">
        <f>+Monitoring!M620</f>
        <v>6.5972220181720331E-4</v>
      </c>
      <c r="J620" s="114" t="str">
        <f>+Monitoring!T620</f>
        <v>fly</v>
      </c>
      <c r="K620" s="109" t="str">
        <f>+Monitoring!Y620</f>
        <v>Insecta</v>
      </c>
      <c r="L620" s="109" t="str">
        <f>+Monitoring!Z620</f>
        <v>Diptera</v>
      </c>
      <c r="M620" s="109" t="str">
        <f>+Monitoring!AA620</f>
        <v>Brachycera</v>
      </c>
      <c r="N620" s="109" t="str">
        <f>+Monitoring!AB620</f>
        <v>Muscomorpha</v>
      </c>
      <c r="O620" s="109" t="str">
        <f>+Monitoring!AC620</f>
        <v>Muscoidea</v>
      </c>
      <c r="P620" s="109" t="str">
        <f>+Monitoring!AD620</f>
        <v>#N/C</v>
      </c>
      <c r="Q620" s="109" t="str">
        <f>+Monitoring!AE620</f>
        <v>#N/C</v>
      </c>
      <c r="R620" s="109" t="str">
        <f>+Monitoring!AF620</f>
        <v>#N/C</v>
      </c>
      <c r="S620" s="109" t="str">
        <f>+Monitoring!AG620</f>
        <v>#N/C</v>
      </c>
    </row>
    <row r="621" spans="1:19" x14ac:dyDescent="0.25">
      <c r="A621" s="109">
        <f t="shared" si="49"/>
        <v>620</v>
      </c>
      <c r="B621" s="109" t="str">
        <f t="shared" si="45"/>
        <v>FAIRD</v>
      </c>
      <c r="C621" s="109" t="str">
        <f>SUBSTITUTE(+Monitoring!C621,"-","")</f>
        <v>FAIRD3</v>
      </c>
      <c r="D621" s="109" t="str">
        <f t="shared" si="46"/>
        <v>Site3</v>
      </c>
      <c r="E621" s="110" t="str">
        <f t="shared" si="47"/>
        <v>Meadow</v>
      </c>
      <c r="F621" s="111" t="str">
        <f t="shared" si="48"/>
        <v>FAIRDxMeadow</v>
      </c>
      <c r="G621" s="112">
        <f>+Monitoring!K621</f>
        <v>45164.5190856482</v>
      </c>
      <c r="H621" s="112">
        <f>+Monitoring!L621</f>
        <v>45164.519131944398</v>
      </c>
      <c r="I621" s="113">
        <f>+Monitoring!M621</f>
        <v>4.6296197979245335E-5</v>
      </c>
      <c r="J621" s="114" t="str">
        <f>+Monitoring!T621</f>
        <v>flesh_fly</v>
      </c>
      <c r="K621" s="109" t="str">
        <f>+Monitoring!Y621</f>
        <v>Insecta</v>
      </c>
      <c r="L621" s="109" t="str">
        <f>+Monitoring!Z621</f>
        <v>Diptera</v>
      </c>
      <c r="M621" s="109" t="str">
        <f>+Monitoring!AA621</f>
        <v>Brachycera</v>
      </c>
      <c r="N621" s="109" t="str">
        <f>+Monitoring!AB621</f>
        <v>Muscomorpha</v>
      </c>
      <c r="O621" s="109" t="str">
        <f>+Monitoring!AC621</f>
        <v>Oestroidea</v>
      </c>
      <c r="P621" s="109" t="str">
        <f>+Monitoring!AD621</f>
        <v>Tachinidae</v>
      </c>
      <c r="Q621" s="109" t="str">
        <f>+Monitoring!AE621</f>
        <v>Tachininae</v>
      </c>
      <c r="R621" s="109" t="str">
        <f>+Monitoring!AF621</f>
        <v>Tachina</v>
      </c>
      <c r="S621" s="109" t="str">
        <f>+Monitoring!AG621</f>
        <v>#N/C</v>
      </c>
    </row>
    <row r="622" spans="1:19" x14ac:dyDescent="0.25">
      <c r="A622" s="109">
        <f t="shared" si="49"/>
        <v>621</v>
      </c>
      <c r="B622" s="109" t="str">
        <f t="shared" si="45"/>
        <v>FAIRD</v>
      </c>
      <c r="C622" s="109" t="str">
        <f>SUBSTITUTE(+Monitoring!C622,"-","")</f>
        <v>FAIRD3</v>
      </c>
      <c r="D622" s="109" t="str">
        <f t="shared" si="46"/>
        <v>Site3</v>
      </c>
      <c r="E622" s="110" t="str">
        <f t="shared" si="47"/>
        <v>Meadow</v>
      </c>
      <c r="F622" s="111" t="str">
        <f t="shared" si="48"/>
        <v>FAIRDxMeadow</v>
      </c>
      <c r="G622" s="112">
        <f>+Monitoring!K622</f>
        <v>45164.5230324074</v>
      </c>
      <c r="H622" s="112">
        <f>+Monitoring!L622</f>
        <v>45164.526111111103</v>
      </c>
      <c r="I622" s="113">
        <f>+Monitoring!M622</f>
        <v>3.0787037030677311E-3</v>
      </c>
      <c r="J622" s="114" t="str">
        <f>+Monitoring!T622</f>
        <v>fly</v>
      </c>
      <c r="K622" s="109" t="str">
        <f>+Monitoring!Y622</f>
        <v>Insecta</v>
      </c>
      <c r="L622" s="109" t="str">
        <f>+Monitoring!Z622</f>
        <v>Diptera</v>
      </c>
      <c r="M622" s="109" t="str">
        <f>+Monitoring!AA622</f>
        <v>Brachycera</v>
      </c>
      <c r="N622" s="109" t="str">
        <f>+Monitoring!AB622</f>
        <v>Muscomorpha</v>
      </c>
      <c r="O622" s="109" t="str">
        <f>+Monitoring!AC622</f>
        <v>Muscoidea</v>
      </c>
      <c r="P622" s="109" t="str">
        <f>+Monitoring!AD622</f>
        <v>#N/C</v>
      </c>
      <c r="Q622" s="109" t="str">
        <f>+Monitoring!AE622</f>
        <v>#N/C</v>
      </c>
      <c r="R622" s="109" t="str">
        <f>+Monitoring!AF622</f>
        <v>#N/C</v>
      </c>
      <c r="S622" s="109" t="str">
        <f>+Monitoring!AG622</f>
        <v>#N/C</v>
      </c>
    </row>
    <row r="623" spans="1:19" x14ac:dyDescent="0.25">
      <c r="A623" s="109">
        <f t="shared" si="49"/>
        <v>622</v>
      </c>
      <c r="B623" s="109" t="str">
        <f t="shared" si="45"/>
        <v>FAIRD</v>
      </c>
      <c r="C623" s="109" t="str">
        <f>SUBSTITUTE(+Monitoring!C623,"-","")</f>
        <v>FAIRD3</v>
      </c>
      <c r="D623" s="109" t="str">
        <f t="shared" si="46"/>
        <v>Site3</v>
      </c>
      <c r="E623" s="110" t="str">
        <f t="shared" si="47"/>
        <v>Meadow</v>
      </c>
      <c r="F623" s="111" t="str">
        <f t="shared" si="48"/>
        <v>FAIRDxMeadow</v>
      </c>
      <c r="G623" s="112">
        <f>+Monitoring!K623</f>
        <v>45164.523252314801</v>
      </c>
      <c r="H623" s="112">
        <f>+Monitoring!L623</f>
        <v>45164.523263888899</v>
      </c>
      <c r="I623" s="113">
        <f>+Monitoring!M623</f>
        <v>1.1574098607525229E-5</v>
      </c>
      <c r="J623" s="114" t="str">
        <f>+Monitoring!T623</f>
        <v>fruit_fly</v>
      </c>
      <c r="K623" s="109" t="str">
        <f>+Monitoring!Y623</f>
        <v>Insecta</v>
      </c>
      <c r="L623" s="109" t="str">
        <f>+Monitoring!Z623</f>
        <v>Diptera</v>
      </c>
      <c r="M623" s="109" t="str">
        <f>+Monitoring!AA623</f>
        <v>Brachycera</v>
      </c>
      <c r="N623" s="109" t="str">
        <f>+Monitoring!AB623</f>
        <v>Muscomorpha</v>
      </c>
      <c r="O623" s="109" t="str">
        <f>+Monitoring!AC623</f>
        <v>Ephydroidea</v>
      </c>
      <c r="P623" s="109" t="str">
        <f>+Monitoring!AD623</f>
        <v>Drosophilidae</v>
      </c>
      <c r="Q623" s="109" t="str">
        <f>+Monitoring!AE623</f>
        <v>Drosophilinae</v>
      </c>
      <c r="R623" s="109" t="str">
        <f>+Monitoring!AF623</f>
        <v>Drosophila</v>
      </c>
      <c r="S623" s="109" t="str">
        <f>+Monitoring!AG623</f>
        <v>#N/C</v>
      </c>
    </row>
    <row r="624" spans="1:19" x14ac:dyDescent="0.25">
      <c r="A624" s="109">
        <f t="shared" si="49"/>
        <v>623</v>
      </c>
      <c r="B624" s="109" t="str">
        <f t="shared" ref="B624:B687" si="50">+LEFT(C624,LEN(C624)-1)</f>
        <v>FAIRD</v>
      </c>
      <c r="C624" s="109" t="str">
        <f>SUBSTITUTE(+Monitoring!C624,"-","")</f>
        <v>FAIRD3</v>
      </c>
      <c r="D624" s="109" t="str">
        <f t="shared" ref="D624:D687" si="51">CONCATENATE("Site",RIGHT(C624,1))</f>
        <v>Site3</v>
      </c>
      <c r="E624" s="110" t="str">
        <f t="shared" ref="E624:E687" si="52">IF(OR(D624="Site1",D624="Site2"),"Maize",IF(OR(D624="Site3",D624="Site4"),"Meadow","error"))</f>
        <v>Meadow</v>
      </c>
      <c r="F624" s="111" t="str">
        <f t="shared" ref="F624:F687" si="53">+CONCATENATE(B624,"x",E624)</f>
        <v>FAIRDxMeadow</v>
      </c>
      <c r="G624" s="112">
        <f>+Monitoring!K624</f>
        <v>45164.526412036997</v>
      </c>
      <c r="H624" s="112">
        <f>+Monitoring!L624</f>
        <v>45164.526446759301</v>
      </c>
      <c r="I624" s="113">
        <f>+Monitoring!M624</f>
        <v>3.4722303098533303E-5</v>
      </c>
      <c r="J624" s="114" t="str">
        <f>+Monitoring!T624</f>
        <v>wasp</v>
      </c>
      <c r="K624" s="109" t="str">
        <f>+Monitoring!Y624</f>
        <v>Insecta</v>
      </c>
      <c r="L624" s="109" t="str">
        <f>+Monitoring!Z624</f>
        <v>Hymenoptera</v>
      </c>
      <c r="M624" s="109" t="str">
        <f>+Monitoring!AA624</f>
        <v>Apocrita</v>
      </c>
      <c r="N624" s="109" t="str">
        <f>+Monitoring!AB624</f>
        <v>Aculeata</v>
      </c>
      <c r="O624" s="109" t="str">
        <f>+Monitoring!AC624</f>
        <v>Vespoidea</v>
      </c>
      <c r="P624" s="109" t="str">
        <f>+Monitoring!AD624</f>
        <v>Vespidae</v>
      </c>
      <c r="Q624" s="109" t="str">
        <f>+Monitoring!AE624</f>
        <v>Vespinae</v>
      </c>
      <c r="R624" s="109" t="str">
        <f>+Monitoring!AF624</f>
        <v>Vespula</v>
      </c>
      <c r="S624" s="109" t="str">
        <f>+Monitoring!AG624</f>
        <v>#N/C</v>
      </c>
    </row>
    <row r="625" spans="1:19" x14ac:dyDescent="0.25">
      <c r="A625" s="109">
        <f t="shared" si="49"/>
        <v>624</v>
      </c>
      <c r="B625" s="109" t="str">
        <f t="shared" si="50"/>
        <v>FAIRD</v>
      </c>
      <c r="C625" s="109" t="str">
        <f>SUBSTITUTE(+Monitoring!C625,"-","")</f>
        <v>FAIRD3</v>
      </c>
      <c r="D625" s="109" t="str">
        <f t="shared" si="51"/>
        <v>Site3</v>
      </c>
      <c r="E625" s="110" t="str">
        <f t="shared" si="52"/>
        <v>Meadow</v>
      </c>
      <c r="F625" s="111" t="str">
        <f t="shared" si="53"/>
        <v>FAIRDxMeadow</v>
      </c>
      <c r="G625" s="112">
        <f>+Monitoring!K625</f>
        <v>45164.529201388897</v>
      </c>
      <c r="H625" s="112">
        <f>+Monitoring!L625</f>
        <v>45164.532048611101</v>
      </c>
      <c r="I625" s="113">
        <f>+Monitoring!M625</f>
        <v>2.8472222038544714E-3</v>
      </c>
      <c r="J625" s="114" t="str">
        <f>+Monitoring!T625</f>
        <v>fly</v>
      </c>
      <c r="K625" s="109" t="str">
        <f>+Monitoring!Y625</f>
        <v>Insecta</v>
      </c>
      <c r="L625" s="109" t="str">
        <f>+Monitoring!Z625</f>
        <v>Diptera</v>
      </c>
      <c r="M625" s="109" t="str">
        <f>+Monitoring!AA625</f>
        <v>Brachycera</v>
      </c>
      <c r="N625" s="109" t="str">
        <f>+Monitoring!AB625</f>
        <v>#N/C</v>
      </c>
      <c r="O625" s="109" t="str">
        <f>+Monitoring!AC625</f>
        <v>#N/C</v>
      </c>
      <c r="P625" s="109" t="str">
        <f>+Monitoring!AD625</f>
        <v>#N/C</v>
      </c>
      <c r="Q625" s="109" t="str">
        <f>+Monitoring!AE625</f>
        <v>#N/C</v>
      </c>
      <c r="R625" s="109" t="str">
        <f>+Monitoring!AF625</f>
        <v>#N/C</v>
      </c>
      <c r="S625" s="109" t="str">
        <f>+Monitoring!AG625</f>
        <v>#N/C</v>
      </c>
    </row>
    <row r="626" spans="1:19" x14ac:dyDescent="0.25">
      <c r="A626" s="109">
        <f t="shared" si="49"/>
        <v>625</v>
      </c>
      <c r="B626" s="109" t="str">
        <f t="shared" si="50"/>
        <v>FAIRD</v>
      </c>
      <c r="C626" s="109" t="str">
        <f>SUBSTITUTE(+Monitoring!C626,"-","")</f>
        <v>FAIRD3</v>
      </c>
      <c r="D626" s="109" t="str">
        <f t="shared" si="51"/>
        <v>Site3</v>
      </c>
      <c r="E626" s="110" t="str">
        <f t="shared" si="52"/>
        <v>Meadow</v>
      </c>
      <c r="F626" s="111" t="str">
        <f t="shared" si="53"/>
        <v>FAIRDxMeadow</v>
      </c>
      <c r="G626" s="112">
        <f>+Monitoring!K626</f>
        <v>45164.533842592602</v>
      </c>
      <c r="H626" s="112">
        <f>+Monitoring!L626</f>
        <v>45164.533912036997</v>
      </c>
      <c r="I626" s="113">
        <f>+Monitoring!M626</f>
        <v>6.9444395194295794E-5</v>
      </c>
      <c r="J626" s="114" t="str">
        <f>+Monitoring!T626</f>
        <v>flesh_fly</v>
      </c>
      <c r="K626" s="109" t="str">
        <f>+Monitoring!Y626</f>
        <v>Insecta</v>
      </c>
      <c r="L626" s="109" t="str">
        <f>+Monitoring!Z626</f>
        <v>Diptera</v>
      </c>
      <c r="M626" s="109" t="str">
        <f>+Monitoring!AA626</f>
        <v>Brachycera</v>
      </c>
      <c r="N626" s="109" t="str">
        <f>+Monitoring!AB626</f>
        <v>Muscomorpha</v>
      </c>
      <c r="O626" s="109" t="str">
        <f>+Monitoring!AC626</f>
        <v>Oestroidea</v>
      </c>
      <c r="P626" s="109" t="str">
        <f>+Monitoring!AD626</f>
        <v>Tachinidae</v>
      </c>
      <c r="Q626" s="109" t="str">
        <f>+Monitoring!AE626</f>
        <v>Tachininae</v>
      </c>
      <c r="R626" s="109" t="str">
        <f>+Monitoring!AF626</f>
        <v>Tachina</v>
      </c>
      <c r="S626" s="109" t="str">
        <f>+Monitoring!AG626</f>
        <v>#N/C</v>
      </c>
    </row>
    <row r="627" spans="1:19" x14ac:dyDescent="0.25">
      <c r="A627" s="109">
        <f t="shared" si="49"/>
        <v>626</v>
      </c>
      <c r="B627" s="109" t="str">
        <f t="shared" si="50"/>
        <v>FAIRD</v>
      </c>
      <c r="C627" s="109" t="str">
        <f>SUBSTITUTE(+Monitoring!C627,"-","")</f>
        <v>FAIRD3</v>
      </c>
      <c r="D627" s="109" t="str">
        <f t="shared" si="51"/>
        <v>Site3</v>
      </c>
      <c r="E627" s="110" t="str">
        <f t="shared" si="52"/>
        <v>Meadow</v>
      </c>
      <c r="F627" s="111" t="str">
        <f t="shared" si="53"/>
        <v>FAIRDxMeadow</v>
      </c>
      <c r="G627" s="112">
        <f>+Monitoring!K627</f>
        <v>45164.542546296303</v>
      </c>
      <c r="H627" s="112">
        <f>+Monitoring!L627</f>
        <v>45164.544699074097</v>
      </c>
      <c r="I627" s="113">
        <f>+Monitoring!M627</f>
        <v>2.1527777935261838E-3</v>
      </c>
      <c r="J627" s="114" t="str">
        <f>+Monitoring!T627</f>
        <v>fly</v>
      </c>
      <c r="K627" s="109" t="str">
        <f>+Monitoring!Y627</f>
        <v>Insecta</v>
      </c>
      <c r="L627" s="109" t="str">
        <f>+Monitoring!Z627</f>
        <v>Diptera</v>
      </c>
      <c r="M627" s="109" t="str">
        <f>+Monitoring!AA627</f>
        <v>Brachycera</v>
      </c>
      <c r="N627" s="109" t="str">
        <f>+Monitoring!AB627</f>
        <v>Muscomorpha</v>
      </c>
      <c r="O627" s="109" t="str">
        <f>+Monitoring!AC627</f>
        <v>Muscoidea</v>
      </c>
      <c r="P627" s="109" t="str">
        <f>+Monitoring!AD627</f>
        <v>Fanniidae</v>
      </c>
      <c r="Q627" s="109">
        <f>+Monitoring!AE627</f>
        <v>0</v>
      </c>
      <c r="R627" s="109" t="str">
        <f>+Monitoring!AF627</f>
        <v>Fannia</v>
      </c>
      <c r="S627" s="109" t="str">
        <f>+Monitoring!AG627</f>
        <v>#N/C</v>
      </c>
    </row>
    <row r="628" spans="1:19" x14ac:dyDescent="0.25">
      <c r="A628" s="109">
        <f t="shared" si="49"/>
        <v>627</v>
      </c>
      <c r="B628" s="109" t="str">
        <f t="shared" si="50"/>
        <v>FAIRD</v>
      </c>
      <c r="C628" s="109" t="str">
        <f>SUBSTITUTE(+Monitoring!C628,"-","")</f>
        <v>FAIRD3</v>
      </c>
      <c r="D628" s="109" t="str">
        <f t="shared" si="51"/>
        <v>Site3</v>
      </c>
      <c r="E628" s="110" t="str">
        <f t="shared" si="52"/>
        <v>Meadow</v>
      </c>
      <c r="F628" s="111" t="str">
        <f t="shared" si="53"/>
        <v>FAIRDxMeadow</v>
      </c>
      <c r="G628" s="112">
        <f>+Monitoring!K628</f>
        <v>45164.557592592602</v>
      </c>
      <c r="H628" s="112">
        <f>+Monitoring!L628</f>
        <v>45164.557893518497</v>
      </c>
      <c r="I628" s="113">
        <f>+Monitoring!M628</f>
        <v>3.0092589440755546E-4</v>
      </c>
      <c r="J628" s="114" t="str">
        <f>+Monitoring!T628</f>
        <v>fly</v>
      </c>
      <c r="K628" s="109" t="str">
        <f>+Monitoring!Y628</f>
        <v>Insecta</v>
      </c>
      <c r="L628" s="109" t="str">
        <f>+Monitoring!Z628</f>
        <v>Diptera</v>
      </c>
      <c r="M628" s="109" t="str">
        <f>+Monitoring!AA628</f>
        <v>Brachycera</v>
      </c>
      <c r="N628" s="109" t="str">
        <f>+Monitoring!AB628</f>
        <v>Muscomorpha</v>
      </c>
      <c r="O628" s="109" t="str">
        <f>+Monitoring!AC628</f>
        <v>Muscoidea</v>
      </c>
      <c r="P628" s="109" t="str">
        <f>+Monitoring!AD628</f>
        <v>Fanniidae</v>
      </c>
      <c r="Q628" s="109">
        <f>+Monitoring!AE628</f>
        <v>0</v>
      </c>
      <c r="R628" s="109" t="str">
        <f>+Monitoring!AF628</f>
        <v>Fannia</v>
      </c>
      <c r="S628" s="109" t="str">
        <f>+Monitoring!AG628</f>
        <v>#N/C</v>
      </c>
    </row>
    <row r="629" spans="1:19" x14ac:dyDescent="0.25">
      <c r="A629" s="109">
        <f t="shared" si="49"/>
        <v>628</v>
      </c>
      <c r="B629" s="109" t="str">
        <f t="shared" si="50"/>
        <v>FAIRD</v>
      </c>
      <c r="C629" s="109" t="str">
        <f>SUBSTITUTE(+Monitoring!C629,"-","")</f>
        <v>FAIRD3</v>
      </c>
      <c r="D629" s="109" t="str">
        <f t="shared" si="51"/>
        <v>Site3</v>
      </c>
      <c r="E629" s="110" t="str">
        <f t="shared" si="52"/>
        <v>Meadow</v>
      </c>
      <c r="F629" s="111" t="str">
        <f t="shared" si="53"/>
        <v>FAIRDxMeadow</v>
      </c>
      <c r="G629" s="112">
        <f>+Monitoring!K629</f>
        <v>45164.571064814802</v>
      </c>
      <c r="H629" s="112">
        <f>+Monitoring!L629</f>
        <v>45164.571192129602</v>
      </c>
      <c r="I629" s="113">
        <f>+Monitoring!M629</f>
        <v>1.2731480092043057E-4</v>
      </c>
      <c r="J629" s="114" t="str">
        <f>+Monitoring!T629</f>
        <v>fly</v>
      </c>
      <c r="K629" s="109" t="str">
        <f>+Monitoring!Y629</f>
        <v>Insecta</v>
      </c>
      <c r="L629" s="109" t="str">
        <f>+Monitoring!Z629</f>
        <v>Diptera</v>
      </c>
      <c r="M629" s="109" t="str">
        <f>+Monitoring!AA629</f>
        <v>Brachycera</v>
      </c>
      <c r="N629" s="109" t="str">
        <f>+Monitoring!AB629</f>
        <v>Muscomorpha</v>
      </c>
      <c r="O629" s="109" t="str">
        <f>+Monitoring!AC629</f>
        <v>Muscoidea</v>
      </c>
      <c r="P629" s="109" t="str">
        <f>+Monitoring!AD629</f>
        <v>Fanniidae</v>
      </c>
      <c r="Q629" s="109">
        <f>+Monitoring!AE629</f>
        <v>0</v>
      </c>
      <c r="R629" s="109" t="str">
        <f>+Monitoring!AF629</f>
        <v>Fannia</v>
      </c>
      <c r="S629" s="109" t="str">
        <f>+Monitoring!AG629</f>
        <v>#N/C</v>
      </c>
    </row>
    <row r="630" spans="1:19" x14ac:dyDescent="0.25">
      <c r="A630" s="109">
        <f t="shared" si="49"/>
        <v>629</v>
      </c>
      <c r="B630" s="109" t="str">
        <f t="shared" si="50"/>
        <v>FAIRD</v>
      </c>
      <c r="C630" s="109" t="str">
        <f>SUBSTITUTE(+Monitoring!C630,"-","")</f>
        <v>FAIRD3</v>
      </c>
      <c r="D630" s="109" t="str">
        <f t="shared" si="51"/>
        <v>Site3</v>
      </c>
      <c r="E630" s="110" t="str">
        <f t="shared" si="52"/>
        <v>Meadow</v>
      </c>
      <c r="F630" s="111" t="str">
        <f t="shared" si="53"/>
        <v>FAIRDxMeadow</v>
      </c>
      <c r="G630" s="112">
        <f>+Monitoring!K630</f>
        <v>45164.571655092601</v>
      </c>
      <c r="H630" s="112">
        <f>+Monitoring!L630</f>
        <v>45164.5722453704</v>
      </c>
      <c r="I630" s="113">
        <f>+Monitoring!M630</f>
        <v>5.9027779934694991E-4</v>
      </c>
      <c r="J630" s="114" t="str">
        <f>+Monitoring!T630</f>
        <v>fly</v>
      </c>
      <c r="K630" s="109" t="str">
        <f>+Monitoring!Y630</f>
        <v>Insecta</v>
      </c>
      <c r="L630" s="109" t="str">
        <f>+Monitoring!Z630</f>
        <v>Diptera</v>
      </c>
      <c r="M630" s="109" t="str">
        <f>+Monitoring!AA630</f>
        <v>Brachycera</v>
      </c>
      <c r="N630" s="109" t="str">
        <f>+Monitoring!AB630</f>
        <v>Muscomorpha</v>
      </c>
      <c r="O630" s="109" t="str">
        <f>+Monitoring!AC630</f>
        <v>Muscoidea</v>
      </c>
      <c r="P630" s="109" t="str">
        <f>+Monitoring!AD630</f>
        <v>#N/C</v>
      </c>
      <c r="Q630" s="109" t="str">
        <f>+Monitoring!AE630</f>
        <v>#N/C</v>
      </c>
      <c r="R630" s="109" t="str">
        <f>+Monitoring!AF630</f>
        <v>#N/C</v>
      </c>
      <c r="S630" s="109" t="str">
        <f>+Monitoring!AG630</f>
        <v>#N/C</v>
      </c>
    </row>
    <row r="631" spans="1:19" x14ac:dyDescent="0.25">
      <c r="A631" s="109">
        <f t="shared" si="49"/>
        <v>630</v>
      </c>
      <c r="B631" s="109" t="str">
        <f t="shared" si="50"/>
        <v>FAIRD</v>
      </c>
      <c r="C631" s="109" t="str">
        <f>SUBSTITUTE(+Monitoring!C631,"-","")</f>
        <v>FAIRD3</v>
      </c>
      <c r="D631" s="109" t="str">
        <f t="shared" si="51"/>
        <v>Site3</v>
      </c>
      <c r="E631" s="110" t="str">
        <f t="shared" si="52"/>
        <v>Meadow</v>
      </c>
      <c r="F631" s="111" t="str">
        <f t="shared" si="53"/>
        <v>FAIRDxMeadow</v>
      </c>
      <c r="G631" s="112">
        <f>+Monitoring!K631</f>
        <v>45164.5836458333</v>
      </c>
      <c r="H631" s="112">
        <f>+Monitoring!L631</f>
        <v>45164.5840046296</v>
      </c>
      <c r="I631" s="113">
        <f>+Monitoring!M631</f>
        <v>3.5879630013369024E-4</v>
      </c>
      <c r="J631" s="114" t="str">
        <f>+Monitoring!T631</f>
        <v>fly</v>
      </c>
      <c r="K631" s="109" t="str">
        <f>+Monitoring!Y631</f>
        <v>Insecta</v>
      </c>
      <c r="L631" s="109" t="str">
        <f>+Monitoring!Z631</f>
        <v>Diptera</v>
      </c>
      <c r="M631" s="109" t="str">
        <f>+Monitoring!AA631</f>
        <v>Brachycera</v>
      </c>
      <c r="N631" s="109" t="str">
        <f>+Monitoring!AB631</f>
        <v>#N/C</v>
      </c>
      <c r="O631" s="109" t="str">
        <f>+Monitoring!AC631</f>
        <v>#N/C</v>
      </c>
      <c r="P631" s="109" t="str">
        <f>+Monitoring!AD631</f>
        <v>#N/C</v>
      </c>
      <c r="Q631" s="109" t="str">
        <f>+Monitoring!AE631</f>
        <v>#N/C</v>
      </c>
      <c r="R631" s="109" t="str">
        <f>+Monitoring!AF631</f>
        <v>#N/C</v>
      </c>
      <c r="S631" s="109" t="str">
        <f>+Monitoring!AG631</f>
        <v>#N/C</v>
      </c>
    </row>
    <row r="632" spans="1:19" x14ac:dyDescent="0.25">
      <c r="A632" s="109">
        <f t="shared" si="49"/>
        <v>631</v>
      </c>
      <c r="B632" s="109" t="str">
        <f t="shared" si="50"/>
        <v>FAIRD</v>
      </c>
      <c r="C632" s="109" t="str">
        <f>SUBSTITUTE(+Monitoring!C632,"-","")</f>
        <v>FAIRD3</v>
      </c>
      <c r="D632" s="109" t="str">
        <f t="shared" si="51"/>
        <v>Site3</v>
      </c>
      <c r="E632" s="110" t="str">
        <f t="shared" si="52"/>
        <v>Meadow</v>
      </c>
      <c r="F632" s="111" t="str">
        <f t="shared" si="53"/>
        <v>FAIRDxMeadow</v>
      </c>
      <c r="G632" s="112">
        <f>+Monitoring!K632</f>
        <v>45164.597106481502</v>
      </c>
      <c r="H632" s="112">
        <f>+Monitoring!L632</f>
        <v>45164.597152777802</v>
      </c>
      <c r="I632" s="113">
        <f>+Monitoring!M632</f>
        <v>4.6296299842651933E-5</v>
      </c>
      <c r="J632" s="114" t="str">
        <f>+Monitoring!T632</f>
        <v>wasp</v>
      </c>
      <c r="K632" s="109" t="str">
        <f>+Monitoring!Y632</f>
        <v>Insecta</v>
      </c>
      <c r="L632" s="109" t="str">
        <f>+Monitoring!Z632</f>
        <v>Hymenoptera</v>
      </c>
      <c r="M632" s="109" t="str">
        <f>+Monitoring!AA632</f>
        <v>Apocrita</v>
      </c>
      <c r="N632" s="109" t="str">
        <f>+Monitoring!AB632</f>
        <v>Aculeata</v>
      </c>
      <c r="O632" s="109" t="str">
        <f>+Monitoring!AC632</f>
        <v>Vespoidea</v>
      </c>
      <c r="P632" s="109" t="str">
        <f>+Monitoring!AD632</f>
        <v>Vespidae</v>
      </c>
      <c r="Q632" s="109" t="str">
        <f>+Monitoring!AE632</f>
        <v>Vespinae</v>
      </c>
      <c r="R632" s="109" t="str">
        <f>+Monitoring!AF632</f>
        <v>Vespula</v>
      </c>
      <c r="S632" s="109" t="str">
        <f>+Monitoring!AG632</f>
        <v>#N/C</v>
      </c>
    </row>
    <row r="633" spans="1:19" x14ac:dyDescent="0.25">
      <c r="A633" s="109">
        <f t="shared" si="49"/>
        <v>632</v>
      </c>
      <c r="B633" s="109" t="str">
        <f t="shared" si="50"/>
        <v>FAIRD</v>
      </c>
      <c r="C633" s="109" t="str">
        <f>SUBSTITUTE(+Monitoring!C633,"-","")</f>
        <v>FAIRD3</v>
      </c>
      <c r="D633" s="109" t="str">
        <f t="shared" si="51"/>
        <v>Site3</v>
      </c>
      <c r="E633" s="110" t="str">
        <f t="shared" si="52"/>
        <v>Meadow</v>
      </c>
      <c r="F633" s="111" t="str">
        <f t="shared" si="53"/>
        <v>FAIRDxMeadow</v>
      </c>
      <c r="G633" s="112">
        <f>+Monitoring!K633</f>
        <v>45164.599918981497</v>
      </c>
      <c r="H633" s="112">
        <f>+Monitoring!L633</f>
        <v>45164.600115740701</v>
      </c>
      <c r="I633" s="113">
        <f>+Monitoring!M633</f>
        <v>1.9675920339068398E-4</v>
      </c>
      <c r="J633" s="114" t="str">
        <f>+Monitoring!T633</f>
        <v>fly</v>
      </c>
      <c r="K633" s="109" t="str">
        <f>+Monitoring!Y633</f>
        <v>Insecta</v>
      </c>
      <c r="L633" s="109" t="str">
        <f>+Monitoring!Z633</f>
        <v>Diptera</v>
      </c>
      <c r="M633" s="109" t="str">
        <f>+Monitoring!AA633</f>
        <v>Brachycera</v>
      </c>
      <c r="N633" s="109" t="str">
        <f>+Monitoring!AB633</f>
        <v>Muscomorpha</v>
      </c>
      <c r="O633" s="109" t="str">
        <f>+Monitoring!AC633</f>
        <v>Muscoidea</v>
      </c>
      <c r="P633" s="109" t="str">
        <f>+Monitoring!AD633</f>
        <v>#N/C</v>
      </c>
      <c r="Q633" s="109" t="str">
        <f>+Monitoring!AE633</f>
        <v>#N/C</v>
      </c>
      <c r="R633" s="109" t="str">
        <f>+Monitoring!AF633</f>
        <v>#N/C</v>
      </c>
      <c r="S633" s="109" t="str">
        <f>+Monitoring!AG633</f>
        <v>#N/C</v>
      </c>
    </row>
    <row r="634" spans="1:19" x14ac:dyDescent="0.25">
      <c r="A634" s="109">
        <f t="shared" si="49"/>
        <v>633</v>
      </c>
      <c r="B634" s="109" t="str">
        <f t="shared" si="50"/>
        <v>FAIRD</v>
      </c>
      <c r="C634" s="109" t="str">
        <f>SUBSTITUTE(+Monitoring!C634,"-","")</f>
        <v>FAIRD3</v>
      </c>
      <c r="D634" s="109" t="str">
        <f t="shared" si="51"/>
        <v>Site3</v>
      </c>
      <c r="E634" s="110" t="str">
        <f t="shared" si="52"/>
        <v>Meadow</v>
      </c>
      <c r="F634" s="111" t="str">
        <f t="shared" si="53"/>
        <v>FAIRDxMeadow</v>
      </c>
      <c r="G634" s="112">
        <f>+Monitoring!K634</f>
        <v>45164.600520833301</v>
      </c>
      <c r="H634" s="112">
        <f>+Monitoring!L634</f>
        <v>45164.601446759298</v>
      </c>
      <c r="I634" s="113">
        <f>+Monitoring!M634</f>
        <v>9.2592599685303867E-4</v>
      </c>
      <c r="J634" s="114" t="str">
        <f>+Monitoring!T634</f>
        <v>fly</v>
      </c>
      <c r="K634" s="109" t="str">
        <f>+Monitoring!Y634</f>
        <v>Insecta</v>
      </c>
      <c r="L634" s="109" t="str">
        <f>+Monitoring!Z634</f>
        <v>Diptera</v>
      </c>
      <c r="M634" s="109" t="str">
        <f>+Monitoring!AA634</f>
        <v>Brachycera</v>
      </c>
      <c r="N634" s="109" t="str">
        <f>+Monitoring!AB634</f>
        <v>Muscomorpha</v>
      </c>
      <c r="O634" s="109" t="str">
        <f>+Monitoring!AC634</f>
        <v>Muscoidea</v>
      </c>
      <c r="P634" s="109" t="str">
        <f>+Monitoring!AD634</f>
        <v>Fanniidae</v>
      </c>
      <c r="Q634" s="109">
        <f>+Monitoring!AE634</f>
        <v>0</v>
      </c>
      <c r="R634" s="109" t="str">
        <f>+Monitoring!AF634</f>
        <v>Fannia</v>
      </c>
      <c r="S634" s="109" t="str">
        <f>+Monitoring!AG634</f>
        <v>#N/C</v>
      </c>
    </row>
    <row r="635" spans="1:19" x14ac:dyDescent="0.25">
      <c r="A635" s="109">
        <f t="shared" si="49"/>
        <v>634</v>
      </c>
      <c r="B635" s="109" t="str">
        <f t="shared" si="50"/>
        <v>FAIRD</v>
      </c>
      <c r="C635" s="109" t="str">
        <f>SUBSTITUTE(+Monitoring!C635,"-","")</f>
        <v>FAIRD3</v>
      </c>
      <c r="D635" s="109" t="str">
        <f t="shared" si="51"/>
        <v>Site3</v>
      </c>
      <c r="E635" s="110" t="str">
        <f t="shared" si="52"/>
        <v>Meadow</v>
      </c>
      <c r="F635" s="111" t="str">
        <f t="shared" si="53"/>
        <v>FAIRDxMeadow</v>
      </c>
      <c r="G635" s="112">
        <f>+Monitoring!K635</f>
        <v>45164.607523148101</v>
      </c>
      <c r="H635" s="112">
        <f>+Monitoring!L635</f>
        <v>45164.607777777797</v>
      </c>
      <c r="I635" s="113">
        <f>+Monitoring!M635</f>
        <v>2.5462969642831013E-4</v>
      </c>
      <c r="J635" s="114" t="str">
        <f>+Monitoring!T635</f>
        <v>fly</v>
      </c>
      <c r="K635" s="109" t="str">
        <f>+Monitoring!Y635</f>
        <v>Insecta</v>
      </c>
      <c r="L635" s="109" t="str">
        <f>+Monitoring!Z635</f>
        <v>Diptera</v>
      </c>
      <c r="M635" s="109" t="str">
        <f>+Monitoring!AA635</f>
        <v>Brachycera</v>
      </c>
      <c r="N635" s="109" t="str">
        <f>+Monitoring!AB635</f>
        <v>#N/C</v>
      </c>
      <c r="O635" s="109" t="str">
        <f>+Monitoring!AC635</f>
        <v>#N/C</v>
      </c>
      <c r="P635" s="109" t="str">
        <f>+Monitoring!AD635</f>
        <v>#N/C</v>
      </c>
      <c r="Q635" s="109" t="str">
        <f>+Monitoring!AE635</f>
        <v>#N/C</v>
      </c>
      <c r="R635" s="109" t="str">
        <f>+Monitoring!AF635</f>
        <v>#N/C</v>
      </c>
      <c r="S635" s="109" t="str">
        <f>+Monitoring!AG635</f>
        <v>#N/C</v>
      </c>
    </row>
    <row r="636" spans="1:19" x14ac:dyDescent="0.25">
      <c r="A636" s="109">
        <f t="shared" si="49"/>
        <v>635</v>
      </c>
      <c r="B636" s="109" t="str">
        <f t="shared" si="50"/>
        <v>FAIRD</v>
      </c>
      <c r="C636" s="109" t="str">
        <f>SUBSTITUTE(+Monitoring!C636,"-","")</f>
        <v>FAIRD3</v>
      </c>
      <c r="D636" s="109" t="str">
        <f t="shared" si="51"/>
        <v>Site3</v>
      </c>
      <c r="E636" s="110" t="str">
        <f t="shared" si="52"/>
        <v>Meadow</v>
      </c>
      <c r="F636" s="111" t="str">
        <f t="shared" si="53"/>
        <v>FAIRDxMeadow</v>
      </c>
      <c r="G636" s="112">
        <f>+Monitoring!K636</f>
        <v>45164.612997685203</v>
      </c>
      <c r="H636" s="112">
        <f>+Monitoring!L636</f>
        <v>45164.613055555601</v>
      </c>
      <c r="I636" s="113">
        <f>+Monitoring!M636</f>
        <v>5.7870398450177163E-5</v>
      </c>
      <c r="J636" s="114" t="str">
        <f>+Monitoring!T636</f>
        <v>wasp</v>
      </c>
      <c r="K636" s="109" t="str">
        <f>+Monitoring!Y636</f>
        <v>Insecta</v>
      </c>
      <c r="L636" s="109" t="str">
        <f>+Monitoring!Z636</f>
        <v>Hymenoptera</v>
      </c>
      <c r="M636" s="109" t="str">
        <f>+Monitoring!AA636</f>
        <v>Apocrita</v>
      </c>
      <c r="N636" s="109" t="str">
        <f>+Monitoring!AB636</f>
        <v>Aculeata</v>
      </c>
      <c r="O636" s="109" t="str">
        <f>+Monitoring!AC636</f>
        <v>Vespoidea</v>
      </c>
      <c r="P636" s="109" t="str">
        <f>+Monitoring!AD636</f>
        <v>Vespidae</v>
      </c>
      <c r="Q636" s="109" t="str">
        <f>+Monitoring!AE636</f>
        <v>Vespinae</v>
      </c>
      <c r="R636" s="109" t="str">
        <f>+Monitoring!AF636</f>
        <v>Vespula</v>
      </c>
      <c r="S636" s="109" t="str">
        <f>+Monitoring!AG636</f>
        <v>#N/C</v>
      </c>
    </row>
    <row r="637" spans="1:19" x14ac:dyDescent="0.25">
      <c r="A637" s="109">
        <f t="shared" si="49"/>
        <v>636</v>
      </c>
      <c r="B637" s="109" t="str">
        <f t="shared" si="50"/>
        <v>FAIRD</v>
      </c>
      <c r="C637" s="109" t="str">
        <f>SUBSTITUTE(+Monitoring!C637,"-","")</f>
        <v>FAIRD3</v>
      </c>
      <c r="D637" s="109" t="str">
        <f t="shared" si="51"/>
        <v>Site3</v>
      </c>
      <c r="E637" s="110" t="str">
        <f t="shared" si="52"/>
        <v>Meadow</v>
      </c>
      <c r="F637" s="111" t="str">
        <f t="shared" si="53"/>
        <v>FAIRDxMeadow</v>
      </c>
      <c r="G637" s="112">
        <f>+Monitoring!K637</f>
        <v>45164.614930555603</v>
      </c>
      <c r="H637" s="112">
        <f>+Monitoring!L637</f>
        <v>45164.615509259304</v>
      </c>
      <c r="I637" s="113">
        <f>+Monitoring!M637</f>
        <v>5.7870370073942468E-4</v>
      </c>
      <c r="J637" s="114" t="str">
        <f>+Monitoring!T637</f>
        <v>fly</v>
      </c>
      <c r="K637" s="109" t="str">
        <f>+Monitoring!Y637</f>
        <v>Insecta</v>
      </c>
      <c r="L637" s="109" t="str">
        <f>+Monitoring!Z637</f>
        <v>Diptera</v>
      </c>
      <c r="M637" s="109" t="str">
        <f>+Monitoring!AA637</f>
        <v>Brachycera</v>
      </c>
      <c r="N637" s="109" t="str">
        <f>+Monitoring!AB637</f>
        <v>Muscomorpha</v>
      </c>
      <c r="O637" s="109" t="str">
        <f>+Monitoring!AC637</f>
        <v>Muscoidea</v>
      </c>
      <c r="P637" s="109" t="str">
        <f>+Monitoring!AD637</f>
        <v>Fanniidae</v>
      </c>
      <c r="Q637" s="109">
        <f>+Monitoring!AE637</f>
        <v>0</v>
      </c>
      <c r="R637" s="109" t="str">
        <f>+Monitoring!AF637</f>
        <v>Fannia</v>
      </c>
      <c r="S637" s="109" t="str">
        <f>+Monitoring!AG637</f>
        <v>#N/C</v>
      </c>
    </row>
    <row r="638" spans="1:19" x14ac:dyDescent="0.25">
      <c r="A638" s="109">
        <f t="shared" si="49"/>
        <v>637</v>
      </c>
      <c r="B638" s="109" t="str">
        <f t="shared" si="50"/>
        <v>FAIRD</v>
      </c>
      <c r="C638" s="109" t="str">
        <f>SUBSTITUTE(+Monitoring!C638,"-","")</f>
        <v>FAIRD3</v>
      </c>
      <c r="D638" s="109" t="str">
        <f t="shared" si="51"/>
        <v>Site3</v>
      </c>
      <c r="E638" s="110" t="str">
        <f t="shared" si="52"/>
        <v>Meadow</v>
      </c>
      <c r="F638" s="111" t="str">
        <f t="shared" si="53"/>
        <v>FAIRDxMeadow</v>
      </c>
      <c r="G638" s="112">
        <f>+Monitoring!K638</f>
        <v>45164.634317129603</v>
      </c>
      <c r="H638" s="112">
        <f>+Monitoring!L638</f>
        <v>45164.635231481501</v>
      </c>
      <c r="I638" s="113">
        <f>+Monitoring!M638</f>
        <v>9.1435189824551344E-4</v>
      </c>
      <c r="J638" s="114" t="str">
        <f>+Monitoring!T638</f>
        <v>fly</v>
      </c>
      <c r="K638" s="109" t="str">
        <f>+Monitoring!Y638</f>
        <v>Insecta</v>
      </c>
      <c r="L638" s="109" t="str">
        <f>+Monitoring!Z638</f>
        <v>Diptera</v>
      </c>
      <c r="M638" s="109" t="str">
        <f>+Monitoring!AA638</f>
        <v>Brachycera</v>
      </c>
      <c r="N638" s="109" t="str">
        <f>+Monitoring!AB638</f>
        <v>Muscomorpha</v>
      </c>
      <c r="O638" s="109" t="str">
        <f>+Monitoring!AC638</f>
        <v>Muscoidea</v>
      </c>
      <c r="P638" s="109" t="str">
        <f>+Monitoring!AD638</f>
        <v>#N/C</v>
      </c>
      <c r="Q638" s="109" t="str">
        <f>+Monitoring!AE638</f>
        <v>#N/C</v>
      </c>
      <c r="R638" s="109" t="str">
        <f>+Monitoring!AF638</f>
        <v>#N/C</v>
      </c>
      <c r="S638" s="109" t="str">
        <f>+Monitoring!AG638</f>
        <v>#N/C</v>
      </c>
    </row>
    <row r="639" spans="1:19" x14ac:dyDescent="0.25">
      <c r="A639" s="109">
        <f t="shared" si="49"/>
        <v>638</v>
      </c>
      <c r="B639" s="109" t="str">
        <f t="shared" si="50"/>
        <v>FAIRD</v>
      </c>
      <c r="C639" s="109" t="str">
        <f>SUBSTITUTE(+Monitoring!C639,"-","")</f>
        <v>FAIRD3</v>
      </c>
      <c r="D639" s="109" t="str">
        <f t="shared" si="51"/>
        <v>Site3</v>
      </c>
      <c r="E639" s="110" t="str">
        <f t="shared" si="52"/>
        <v>Meadow</v>
      </c>
      <c r="F639" s="111" t="str">
        <f t="shared" si="53"/>
        <v>FAIRDxMeadow</v>
      </c>
      <c r="G639" s="112">
        <f>+Monitoring!K639</f>
        <v>45164.651863425897</v>
      </c>
      <c r="H639" s="112">
        <f>+Monitoring!L639</f>
        <v>45164.651967592603</v>
      </c>
      <c r="I639" s="113">
        <f>+Monitoring!M639</f>
        <v>1.0416670556878671E-4</v>
      </c>
      <c r="J639" s="114" t="str">
        <f>+Monitoring!T639</f>
        <v>fly</v>
      </c>
      <c r="K639" s="109" t="str">
        <f>+Monitoring!Y639</f>
        <v>Insecta</v>
      </c>
      <c r="L639" s="109" t="str">
        <f>+Monitoring!Z639</f>
        <v>Diptera</v>
      </c>
      <c r="M639" s="109" t="str">
        <f>+Monitoring!AA639</f>
        <v>Brachycera</v>
      </c>
      <c r="N639" s="109" t="str">
        <f>+Monitoring!AB639</f>
        <v>#N/C</v>
      </c>
      <c r="O639" s="109" t="str">
        <f>+Monitoring!AC639</f>
        <v>#N/C</v>
      </c>
      <c r="P639" s="109" t="str">
        <f>+Monitoring!AD639</f>
        <v>#N/C</v>
      </c>
      <c r="Q639" s="109" t="str">
        <f>+Monitoring!AE639</f>
        <v>#N/C</v>
      </c>
      <c r="R639" s="109" t="str">
        <f>+Monitoring!AF639</f>
        <v>#N/C</v>
      </c>
      <c r="S639" s="109" t="str">
        <f>+Monitoring!AG639</f>
        <v>#N/C</v>
      </c>
    </row>
    <row r="640" spans="1:19" x14ac:dyDescent="0.25">
      <c r="A640" s="109">
        <f t="shared" si="49"/>
        <v>639</v>
      </c>
      <c r="B640" s="109" t="str">
        <f t="shared" si="50"/>
        <v>FAIRD</v>
      </c>
      <c r="C640" s="109" t="str">
        <f>SUBSTITUTE(+Monitoring!C640,"-","")</f>
        <v>FAIRD3</v>
      </c>
      <c r="D640" s="109" t="str">
        <f t="shared" si="51"/>
        <v>Site3</v>
      </c>
      <c r="E640" s="110" t="str">
        <f t="shared" si="52"/>
        <v>Meadow</v>
      </c>
      <c r="F640" s="111" t="str">
        <f t="shared" si="53"/>
        <v>FAIRDxMeadow</v>
      </c>
      <c r="G640" s="112">
        <f>+Monitoring!K640</f>
        <v>45164.667800925898</v>
      </c>
      <c r="H640" s="112">
        <f>+Monitoring!L640</f>
        <v>45164.668043981503</v>
      </c>
      <c r="I640" s="113">
        <f>+Monitoring!M640</f>
        <v>2.4305560509674251E-4</v>
      </c>
      <c r="J640" s="114" t="str">
        <f>+Monitoring!T640</f>
        <v>fly</v>
      </c>
      <c r="K640" s="109" t="str">
        <f>+Monitoring!Y640</f>
        <v>Insecta</v>
      </c>
      <c r="L640" s="109" t="str">
        <f>+Monitoring!Z640</f>
        <v>Diptera</v>
      </c>
      <c r="M640" s="109" t="str">
        <f>+Monitoring!AA640</f>
        <v>Brachycera</v>
      </c>
      <c r="N640" s="109" t="str">
        <f>+Monitoring!AB640</f>
        <v>#N/C</v>
      </c>
      <c r="O640" s="109" t="str">
        <f>+Monitoring!AC640</f>
        <v>#N/C</v>
      </c>
      <c r="P640" s="109" t="str">
        <f>+Monitoring!AD640</f>
        <v>#N/C</v>
      </c>
      <c r="Q640" s="109" t="str">
        <f>+Monitoring!AE640</f>
        <v>#N/C</v>
      </c>
      <c r="R640" s="109" t="str">
        <f>+Monitoring!AF640</f>
        <v>#N/C</v>
      </c>
      <c r="S640" s="109" t="str">
        <f>+Monitoring!AG640</f>
        <v>#N/C</v>
      </c>
    </row>
    <row r="641" spans="1:19" x14ac:dyDescent="0.25">
      <c r="A641" s="109">
        <f t="shared" si="49"/>
        <v>640</v>
      </c>
      <c r="B641" s="109" t="str">
        <f t="shared" si="50"/>
        <v>FAIRD</v>
      </c>
      <c r="C641" s="109" t="str">
        <f>SUBSTITUTE(+Monitoring!C641,"-","")</f>
        <v>FAIRD3</v>
      </c>
      <c r="D641" s="109" t="str">
        <f t="shared" si="51"/>
        <v>Site3</v>
      </c>
      <c r="E641" s="110" t="str">
        <f t="shared" si="52"/>
        <v>Meadow</v>
      </c>
      <c r="F641" s="111" t="str">
        <f t="shared" si="53"/>
        <v>FAIRDxMeadow</v>
      </c>
      <c r="G641" s="112">
        <f>+Monitoring!K641</f>
        <v>45164.7442592593</v>
      </c>
      <c r="H641" s="112">
        <f>+Monitoring!L641</f>
        <v>45164.759282407402</v>
      </c>
      <c r="I641" s="113">
        <f>+Monitoring!M641</f>
        <v>1.5023148102045525E-2</v>
      </c>
      <c r="J641" s="114" t="str">
        <f>+Monitoring!T641</f>
        <v>fly</v>
      </c>
      <c r="K641" s="109" t="str">
        <f>+Monitoring!Y641</f>
        <v>Insecta</v>
      </c>
      <c r="L641" s="109" t="str">
        <f>+Monitoring!Z641</f>
        <v>Diptera</v>
      </c>
      <c r="M641" s="109" t="str">
        <f>+Monitoring!AA641</f>
        <v>Brachycera</v>
      </c>
      <c r="N641" s="109" t="str">
        <f>+Monitoring!AB641</f>
        <v>#N/C</v>
      </c>
      <c r="O641" s="109" t="str">
        <f>+Monitoring!AC641</f>
        <v>#N/C</v>
      </c>
      <c r="P641" s="109" t="str">
        <f>+Monitoring!AD641</f>
        <v>#N/C</v>
      </c>
      <c r="Q641" s="109" t="str">
        <f>+Monitoring!AE641</f>
        <v>#N/C</v>
      </c>
      <c r="R641" s="109" t="str">
        <f>+Monitoring!AF641</f>
        <v>#N/C</v>
      </c>
      <c r="S641" s="109" t="str">
        <f>+Monitoring!AG641</f>
        <v>#N/C</v>
      </c>
    </row>
    <row r="642" spans="1:19" x14ac:dyDescent="0.25">
      <c r="A642" s="109">
        <f t="shared" si="49"/>
        <v>641</v>
      </c>
      <c r="B642" s="109" t="str">
        <f t="shared" si="50"/>
        <v>FAIRD</v>
      </c>
      <c r="C642" s="109" t="str">
        <f>SUBSTITUTE(+Monitoring!C642,"-","")</f>
        <v>FAIRD3</v>
      </c>
      <c r="D642" s="109" t="str">
        <f t="shared" si="51"/>
        <v>Site3</v>
      </c>
      <c r="E642" s="110" t="str">
        <f t="shared" si="52"/>
        <v>Meadow</v>
      </c>
      <c r="F642" s="111" t="str">
        <f t="shared" si="53"/>
        <v>FAIRDxMeadow</v>
      </c>
      <c r="G642" s="112">
        <f>+Monitoring!K642</f>
        <v>45165.405995370398</v>
      </c>
      <c r="H642" s="112">
        <f>+Monitoring!L642</f>
        <v>45165.406400462998</v>
      </c>
      <c r="I642" s="113">
        <f>+Monitoring!M642</f>
        <v>4.0509259997634217E-4</v>
      </c>
      <c r="J642" s="114" t="str">
        <f>+Monitoring!T642</f>
        <v>fly</v>
      </c>
      <c r="K642" s="109" t="str">
        <f>+Monitoring!Y642</f>
        <v>Insecta</v>
      </c>
      <c r="L642" s="109" t="str">
        <f>+Monitoring!Z642</f>
        <v>Diptera</v>
      </c>
      <c r="M642" s="109" t="str">
        <f>+Monitoring!AA642</f>
        <v>Brachycera</v>
      </c>
      <c r="N642" s="109" t="str">
        <f>+Monitoring!AB642</f>
        <v>#N/C</v>
      </c>
      <c r="O642" s="109" t="str">
        <f>+Monitoring!AC642</f>
        <v>#N/C</v>
      </c>
      <c r="P642" s="109" t="str">
        <f>+Monitoring!AD642</f>
        <v>#N/C</v>
      </c>
      <c r="Q642" s="109" t="str">
        <f>+Monitoring!AE642</f>
        <v>#N/C</v>
      </c>
      <c r="R642" s="109" t="str">
        <f>+Monitoring!AF642</f>
        <v>#N/C</v>
      </c>
      <c r="S642" s="109" t="str">
        <f>+Monitoring!AG642</f>
        <v>#N/C</v>
      </c>
    </row>
    <row r="643" spans="1:19" x14ac:dyDescent="0.25">
      <c r="A643" s="109">
        <f t="shared" si="49"/>
        <v>642</v>
      </c>
      <c r="B643" s="109" t="str">
        <f t="shared" si="50"/>
        <v>FAIRD</v>
      </c>
      <c r="C643" s="109" t="str">
        <f>SUBSTITUTE(+Monitoring!C643,"-","")</f>
        <v>FAIRD3</v>
      </c>
      <c r="D643" s="109" t="str">
        <f t="shared" si="51"/>
        <v>Site3</v>
      </c>
      <c r="E643" s="110" t="str">
        <f t="shared" si="52"/>
        <v>Meadow</v>
      </c>
      <c r="F643" s="111" t="str">
        <f t="shared" si="53"/>
        <v>FAIRDxMeadow</v>
      </c>
      <c r="G643" s="112">
        <f>+Monitoring!K643</f>
        <v>45165.414953703701</v>
      </c>
      <c r="H643" s="112">
        <f>+Monitoring!L643</f>
        <v>45165.416504629597</v>
      </c>
      <c r="I643" s="113">
        <f>+Monitoring!M643</f>
        <v>1.5509258955717087E-3</v>
      </c>
      <c r="J643" s="114" t="str">
        <f>+Monitoring!T643</f>
        <v>fly</v>
      </c>
      <c r="K643" s="109" t="str">
        <f>+Monitoring!Y643</f>
        <v>Insecta</v>
      </c>
      <c r="L643" s="109" t="str">
        <f>+Monitoring!Z643</f>
        <v>Diptera</v>
      </c>
      <c r="M643" s="109" t="str">
        <f>+Monitoring!AA643</f>
        <v>Brachycera</v>
      </c>
      <c r="N643" s="109" t="str">
        <f>+Monitoring!AB643</f>
        <v>#N/C</v>
      </c>
      <c r="O643" s="109" t="str">
        <f>+Monitoring!AC643</f>
        <v>#N/C</v>
      </c>
      <c r="P643" s="109" t="str">
        <f>+Monitoring!AD643</f>
        <v>#N/C</v>
      </c>
      <c r="Q643" s="109" t="str">
        <f>+Monitoring!AE643</f>
        <v>#N/C</v>
      </c>
      <c r="R643" s="109" t="str">
        <f>+Monitoring!AF643</f>
        <v>#N/C</v>
      </c>
      <c r="S643" s="109" t="str">
        <f>+Monitoring!AG643</f>
        <v>#N/C</v>
      </c>
    </row>
    <row r="644" spans="1:19" x14ac:dyDescent="0.25">
      <c r="A644" s="109">
        <f t="shared" ref="A644:A707" si="54">+A643+1</f>
        <v>643</v>
      </c>
      <c r="B644" s="109" t="str">
        <f t="shared" si="50"/>
        <v>FAIRD</v>
      </c>
      <c r="C644" s="109" t="str">
        <f>SUBSTITUTE(+Monitoring!C644,"-","")</f>
        <v>FAIRD3</v>
      </c>
      <c r="D644" s="109" t="str">
        <f t="shared" si="51"/>
        <v>Site3</v>
      </c>
      <c r="E644" s="110" t="str">
        <f t="shared" si="52"/>
        <v>Meadow</v>
      </c>
      <c r="F644" s="111" t="str">
        <f t="shared" si="53"/>
        <v>FAIRDxMeadow</v>
      </c>
      <c r="G644" s="112">
        <f>+Monitoring!K644</f>
        <v>45165.439918981501</v>
      </c>
      <c r="H644" s="112">
        <f>+Monitoring!L644</f>
        <v>45165.441250000003</v>
      </c>
      <c r="I644" s="113">
        <f>+Monitoring!M644</f>
        <v>1.3310185022419319E-3</v>
      </c>
      <c r="J644" s="114" t="str">
        <f>+Monitoring!T644</f>
        <v>fly</v>
      </c>
      <c r="K644" s="109" t="str">
        <f>+Monitoring!Y644</f>
        <v>Insecta</v>
      </c>
      <c r="L644" s="109" t="str">
        <f>+Monitoring!Z644</f>
        <v>Diptera</v>
      </c>
      <c r="M644" s="109" t="str">
        <f>+Monitoring!AA644</f>
        <v>Brachycera</v>
      </c>
      <c r="N644" s="109" t="str">
        <f>+Monitoring!AB644</f>
        <v>#N/C</v>
      </c>
      <c r="O644" s="109" t="str">
        <f>+Monitoring!AC644</f>
        <v>#N/C</v>
      </c>
      <c r="P644" s="109" t="str">
        <f>+Monitoring!AD644</f>
        <v>#N/C</v>
      </c>
      <c r="Q644" s="109" t="str">
        <f>+Monitoring!AE644</f>
        <v>#N/C</v>
      </c>
      <c r="R644" s="109" t="str">
        <f>+Monitoring!AF644</f>
        <v>#N/C</v>
      </c>
      <c r="S644" s="109" t="str">
        <f>+Monitoring!AG644</f>
        <v>#N/C</v>
      </c>
    </row>
    <row r="645" spans="1:19" x14ac:dyDescent="0.25">
      <c r="A645" s="109">
        <f t="shared" si="54"/>
        <v>644</v>
      </c>
      <c r="B645" s="109" t="str">
        <f t="shared" si="50"/>
        <v>FAIRD</v>
      </c>
      <c r="C645" s="109" t="str">
        <f>SUBSTITUTE(+Monitoring!C645,"-","")</f>
        <v>FAIRD3</v>
      </c>
      <c r="D645" s="109" t="str">
        <f t="shared" si="51"/>
        <v>Site3</v>
      </c>
      <c r="E645" s="110" t="str">
        <f t="shared" si="52"/>
        <v>Meadow</v>
      </c>
      <c r="F645" s="111" t="str">
        <f t="shared" si="53"/>
        <v>FAIRDxMeadow</v>
      </c>
      <c r="G645" s="112">
        <f>+Monitoring!K645</f>
        <v>45165.4429282407</v>
      </c>
      <c r="H645" s="112">
        <f>+Monitoring!L645</f>
        <v>45165.444780092599</v>
      </c>
      <c r="I645" s="113">
        <f>+Monitoring!M645</f>
        <v>1.8518518991186284E-3</v>
      </c>
      <c r="J645" s="114" t="str">
        <f>+Monitoring!T645</f>
        <v>fly</v>
      </c>
      <c r="K645" s="109" t="str">
        <f>+Monitoring!Y645</f>
        <v>Insecta</v>
      </c>
      <c r="L645" s="109" t="str">
        <f>+Monitoring!Z645</f>
        <v>Diptera</v>
      </c>
      <c r="M645" s="109" t="str">
        <f>+Monitoring!AA645</f>
        <v>Brachycera</v>
      </c>
      <c r="N645" s="109" t="str">
        <f>+Monitoring!AB645</f>
        <v>Muscomorpha</v>
      </c>
      <c r="O645" s="109" t="str">
        <f>+Monitoring!AC645</f>
        <v>Muscoidea</v>
      </c>
      <c r="P645" s="109" t="str">
        <f>+Monitoring!AD645</f>
        <v>#N/C</v>
      </c>
      <c r="Q645" s="109" t="str">
        <f>+Monitoring!AE645</f>
        <v>#N/C</v>
      </c>
      <c r="R645" s="109" t="str">
        <f>+Monitoring!AF645</f>
        <v>#N/C</v>
      </c>
      <c r="S645" s="109" t="str">
        <f>+Monitoring!AG645</f>
        <v>#N/C</v>
      </c>
    </row>
    <row r="646" spans="1:19" x14ac:dyDescent="0.25">
      <c r="A646" s="109">
        <f t="shared" si="54"/>
        <v>645</v>
      </c>
      <c r="B646" s="109" t="str">
        <f t="shared" si="50"/>
        <v>FAIRD</v>
      </c>
      <c r="C646" s="109" t="str">
        <f>SUBSTITUTE(+Monitoring!C646,"-","")</f>
        <v>FAIRD3</v>
      </c>
      <c r="D646" s="109" t="str">
        <f t="shared" si="51"/>
        <v>Site3</v>
      </c>
      <c r="E646" s="110" t="str">
        <f t="shared" si="52"/>
        <v>Meadow</v>
      </c>
      <c r="F646" s="111" t="str">
        <f t="shared" si="53"/>
        <v>FAIRDxMeadow</v>
      </c>
      <c r="G646" s="112">
        <f>+Monitoring!K646</f>
        <v>45165.445497685199</v>
      </c>
      <c r="H646" s="112">
        <f>+Monitoring!L646</f>
        <v>45165.450462963003</v>
      </c>
      <c r="I646" s="113">
        <f>+Monitoring!M646</f>
        <v>4.9652778034214862E-3</v>
      </c>
      <c r="J646" s="114" t="str">
        <f>+Monitoring!T646</f>
        <v>fly</v>
      </c>
      <c r="K646" s="109" t="str">
        <f>+Monitoring!Y646</f>
        <v>Insecta</v>
      </c>
      <c r="L646" s="109" t="str">
        <f>+Monitoring!Z646</f>
        <v>Diptera</v>
      </c>
      <c r="M646" s="109" t="str">
        <f>+Monitoring!AA646</f>
        <v>Brachycera</v>
      </c>
      <c r="N646" s="109" t="str">
        <f>+Monitoring!AB646</f>
        <v>Muscomorpha</v>
      </c>
      <c r="O646" s="109" t="str">
        <f>+Monitoring!AC646</f>
        <v>Muscoidea</v>
      </c>
      <c r="P646" s="109" t="str">
        <f>+Monitoring!AD646</f>
        <v>Fanniidae</v>
      </c>
      <c r="Q646" s="109">
        <f>+Monitoring!AE646</f>
        <v>0</v>
      </c>
      <c r="R646" s="109" t="str">
        <f>+Monitoring!AF646</f>
        <v>Fannia</v>
      </c>
      <c r="S646" s="109" t="str">
        <f>+Monitoring!AG646</f>
        <v>#N/C</v>
      </c>
    </row>
    <row r="647" spans="1:19" x14ac:dyDescent="0.25">
      <c r="A647" s="109">
        <f t="shared" si="54"/>
        <v>646</v>
      </c>
      <c r="B647" s="109" t="str">
        <f t="shared" si="50"/>
        <v>FAIRD</v>
      </c>
      <c r="C647" s="109" t="str">
        <f>SUBSTITUTE(+Monitoring!C647,"-","")</f>
        <v>FAIRD3</v>
      </c>
      <c r="D647" s="109" t="str">
        <f t="shared" si="51"/>
        <v>Site3</v>
      </c>
      <c r="E647" s="110" t="str">
        <f t="shared" si="52"/>
        <v>Meadow</v>
      </c>
      <c r="F647" s="111" t="str">
        <f t="shared" si="53"/>
        <v>FAIRDxMeadow</v>
      </c>
      <c r="G647" s="112">
        <f>+Monitoring!K647</f>
        <v>45165.462442129603</v>
      </c>
      <c r="H647" s="112">
        <f>+Monitoring!L647</f>
        <v>45165.462581018503</v>
      </c>
      <c r="I647" s="113">
        <f>+Monitoring!M647</f>
        <v>1.388888995279558E-4</v>
      </c>
      <c r="J647" s="114" t="str">
        <f>+Monitoring!T647</f>
        <v>fly</v>
      </c>
      <c r="K647" s="109" t="str">
        <f>+Monitoring!Y647</f>
        <v>Insecta</v>
      </c>
      <c r="L647" s="109" t="str">
        <f>+Monitoring!Z647</f>
        <v>Diptera</v>
      </c>
      <c r="M647" s="109" t="str">
        <f>+Monitoring!AA647</f>
        <v>Brachycera</v>
      </c>
      <c r="N647" s="109" t="str">
        <f>+Monitoring!AB647</f>
        <v>#N/C</v>
      </c>
      <c r="O647" s="109" t="str">
        <f>+Monitoring!AC647</f>
        <v>#N/C</v>
      </c>
      <c r="P647" s="109" t="str">
        <f>+Monitoring!AD647</f>
        <v>#N/C</v>
      </c>
      <c r="Q647" s="109" t="str">
        <f>+Monitoring!AE647</f>
        <v>#N/C</v>
      </c>
      <c r="R647" s="109" t="str">
        <f>+Monitoring!AF647</f>
        <v>#N/C</v>
      </c>
      <c r="S647" s="109" t="str">
        <f>+Monitoring!AG647</f>
        <v>#N/C</v>
      </c>
    </row>
    <row r="648" spans="1:19" x14ac:dyDescent="0.25">
      <c r="A648" s="109">
        <f t="shared" si="54"/>
        <v>647</v>
      </c>
      <c r="B648" s="109" t="str">
        <f t="shared" si="50"/>
        <v>FAIRD</v>
      </c>
      <c r="C648" s="109" t="str">
        <f>SUBSTITUTE(+Monitoring!C648,"-","")</f>
        <v>FAIRD3</v>
      </c>
      <c r="D648" s="109" t="str">
        <f t="shared" si="51"/>
        <v>Site3</v>
      </c>
      <c r="E648" s="110" t="str">
        <f t="shared" si="52"/>
        <v>Meadow</v>
      </c>
      <c r="F648" s="111" t="str">
        <f t="shared" si="53"/>
        <v>FAIRDxMeadow</v>
      </c>
      <c r="G648" s="112">
        <f>+Monitoring!K648</f>
        <v>45165.467800925901</v>
      </c>
      <c r="H648" s="112">
        <f>+Monitoring!L648</f>
        <v>45165.469386574099</v>
      </c>
      <c r="I648" s="113">
        <f>+Monitoring!M648</f>
        <v>1.585648198670242E-3</v>
      </c>
      <c r="J648" s="114" t="str">
        <f>+Monitoring!T648</f>
        <v>fly</v>
      </c>
      <c r="K648" s="109" t="str">
        <f>+Monitoring!Y648</f>
        <v>Insecta</v>
      </c>
      <c r="L648" s="109" t="str">
        <f>+Monitoring!Z648</f>
        <v>Diptera</v>
      </c>
      <c r="M648" s="109" t="str">
        <f>+Monitoring!AA648</f>
        <v>Brachycera</v>
      </c>
      <c r="N648" s="109" t="str">
        <f>+Monitoring!AB648</f>
        <v>#N/C</v>
      </c>
      <c r="O648" s="109" t="str">
        <f>+Monitoring!AC648</f>
        <v>#N/C</v>
      </c>
      <c r="P648" s="109" t="str">
        <f>+Monitoring!AD648</f>
        <v>#N/C</v>
      </c>
      <c r="Q648" s="109" t="str">
        <f>+Monitoring!AE648</f>
        <v>#N/C</v>
      </c>
      <c r="R648" s="109" t="str">
        <f>+Monitoring!AF648</f>
        <v>#N/C</v>
      </c>
      <c r="S648" s="109" t="str">
        <f>+Monitoring!AG648</f>
        <v>#N/C</v>
      </c>
    </row>
    <row r="649" spans="1:19" x14ac:dyDescent="0.25">
      <c r="A649" s="109">
        <f t="shared" si="54"/>
        <v>648</v>
      </c>
      <c r="B649" s="109" t="str">
        <f t="shared" si="50"/>
        <v>FAIRD</v>
      </c>
      <c r="C649" s="109" t="str">
        <f>SUBSTITUTE(+Monitoring!C649,"-","")</f>
        <v>FAIRD3</v>
      </c>
      <c r="D649" s="109" t="str">
        <f t="shared" si="51"/>
        <v>Site3</v>
      </c>
      <c r="E649" s="110" t="str">
        <f t="shared" si="52"/>
        <v>Meadow</v>
      </c>
      <c r="F649" s="111" t="str">
        <f t="shared" si="53"/>
        <v>FAIRDxMeadow</v>
      </c>
      <c r="G649" s="112">
        <f>+Monitoring!K649</f>
        <v>45165.471979166701</v>
      </c>
      <c r="H649" s="112">
        <f>+Monitoring!L649</f>
        <v>45165.473043981503</v>
      </c>
      <c r="I649" s="113">
        <f>+Monitoring!M649</f>
        <v>1.0648148017935455E-3</v>
      </c>
      <c r="J649" s="114" t="str">
        <f>+Monitoring!T649</f>
        <v>fly</v>
      </c>
      <c r="K649" s="109" t="str">
        <f>+Monitoring!Y649</f>
        <v>Insecta</v>
      </c>
      <c r="L649" s="109" t="str">
        <f>+Monitoring!Z649</f>
        <v>Diptera</v>
      </c>
      <c r="M649" s="109" t="str">
        <f>+Monitoring!AA649</f>
        <v>Brachycera</v>
      </c>
      <c r="N649" s="109" t="str">
        <f>+Monitoring!AB649</f>
        <v>#N/C</v>
      </c>
      <c r="O649" s="109" t="str">
        <f>+Monitoring!AC649</f>
        <v>#N/C</v>
      </c>
      <c r="P649" s="109" t="str">
        <f>+Monitoring!AD649</f>
        <v>#N/C</v>
      </c>
      <c r="Q649" s="109" t="str">
        <f>+Monitoring!AE649</f>
        <v>#N/C</v>
      </c>
      <c r="R649" s="109" t="str">
        <f>+Monitoring!AF649</f>
        <v>#N/C</v>
      </c>
      <c r="S649" s="109" t="str">
        <f>+Monitoring!AG649</f>
        <v>#N/C</v>
      </c>
    </row>
    <row r="650" spans="1:19" x14ac:dyDescent="0.25">
      <c r="A650" s="109">
        <f t="shared" si="54"/>
        <v>649</v>
      </c>
      <c r="B650" s="109" t="str">
        <f t="shared" si="50"/>
        <v>FAIRD</v>
      </c>
      <c r="C650" s="109" t="str">
        <f>SUBSTITUTE(+Monitoring!C650,"-","")</f>
        <v>FAIRD3</v>
      </c>
      <c r="D650" s="109" t="str">
        <f t="shared" si="51"/>
        <v>Site3</v>
      </c>
      <c r="E650" s="110" t="str">
        <f t="shared" si="52"/>
        <v>Meadow</v>
      </c>
      <c r="F650" s="111" t="str">
        <f t="shared" si="53"/>
        <v>FAIRDxMeadow</v>
      </c>
      <c r="G650" s="112">
        <f>+Monitoring!K650</f>
        <v>45165.4735069444</v>
      </c>
      <c r="H650" s="112">
        <f>+Monitoring!L650</f>
        <v>45165.473761574103</v>
      </c>
      <c r="I650" s="113">
        <f>+Monitoring!M650</f>
        <v>2.5462970370426774E-4</v>
      </c>
      <c r="J650" s="114" t="str">
        <f>+Monitoring!T650</f>
        <v>fly</v>
      </c>
      <c r="K650" s="109" t="str">
        <f>+Monitoring!Y650</f>
        <v>Insecta</v>
      </c>
      <c r="L650" s="109" t="str">
        <f>+Monitoring!Z650</f>
        <v>Diptera</v>
      </c>
      <c r="M650" s="109" t="str">
        <f>+Monitoring!AA650</f>
        <v>Brachycera</v>
      </c>
      <c r="N650" s="109" t="str">
        <f>+Monitoring!AB650</f>
        <v>Muscomorpha</v>
      </c>
      <c r="O650" s="109" t="str">
        <f>+Monitoring!AC650</f>
        <v>Muscoidea</v>
      </c>
      <c r="P650" s="109" t="str">
        <f>+Monitoring!AD650</f>
        <v>Fanniidae</v>
      </c>
      <c r="Q650" s="109">
        <f>+Monitoring!AE650</f>
        <v>0</v>
      </c>
      <c r="R650" s="109" t="str">
        <f>+Monitoring!AF650</f>
        <v>Fannia</v>
      </c>
      <c r="S650" s="109" t="str">
        <f>+Monitoring!AG650</f>
        <v>#N/C</v>
      </c>
    </row>
    <row r="651" spans="1:19" x14ac:dyDescent="0.25">
      <c r="A651" s="109">
        <f t="shared" si="54"/>
        <v>650</v>
      </c>
      <c r="B651" s="109" t="str">
        <f t="shared" si="50"/>
        <v>FAIRD</v>
      </c>
      <c r="C651" s="109" t="str">
        <f>SUBSTITUTE(+Monitoring!C651,"-","")</f>
        <v>FAIRD3</v>
      </c>
      <c r="D651" s="109" t="str">
        <f t="shared" si="51"/>
        <v>Site3</v>
      </c>
      <c r="E651" s="110" t="str">
        <f t="shared" si="52"/>
        <v>Meadow</v>
      </c>
      <c r="F651" s="111" t="str">
        <f t="shared" si="53"/>
        <v>FAIRDxMeadow</v>
      </c>
      <c r="G651" s="112">
        <f>+Monitoring!K651</f>
        <v>45165.478055555599</v>
      </c>
      <c r="H651" s="112">
        <f>+Monitoring!L651</f>
        <v>45165.478981481501</v>
      </c>
      <c r="I651" s="113">
        <f>+Monitoring!M651</f>
        <v>9.2592590226558968E-4</v>
      </c>
      <c r="J651" s="114" t="str">
        <f>+Monitoring!T651</f>
        <v>fruit_fly</v>
      </c>
      <c r="K651" s="109" t="str">
        <f>+Monitoring!Y651</f>
        <v>Insecta</v>
      </c>
      <c r="L651" s="109" t="str">
        <f>+Monitoring!Z651</f>
        <v>Diptera</v>
      </c>
      <c r="M651" s="109" t="str">
        <f>+Monitoring!AA651</f>
        <v>Brachycera</v>
      </c>
      <c r="N651" s="109" t="str">
        <f>+Monitoring!AB651</f>
        <v>Muscomorpha</v>
      </c>
      <c r="O651" s="109" t="str">
        <f>+Monitoring!AC651</f>
        <v>Tephritoidea</v>
      </c>
      <c r="P651" s="109" t="str">
        <f>+Monitoring!AD651</f>
        <v>Tephritidae</v>
      </c>
      <c r="Q651" s="109" t="str">
        <f>+Monitoring!AE651</f>
        <v>Tephritinae</v>
      </c>
      <c r="R651" s="109" t="str">
        <f>+Monitoring!AF651</f>
        <v>Tephritis</v>
      </c>
      <c r="S651" s="109" t="str">
        <f>+Monitoring!AG651</f>
        <v>#N/C</v>
      </c>
    </row>
    <row r="652" spans="1:19" x14ac:dyDescent="0.25">
      <c r="A652" s="109">
        <f t="shared" si="54"/>
        <v>651</v>
      </c>
      <c r="B652" s="109" t="str">
        <f t="shared" si="50"/>
        <v>FAIRD</v>
      </c>
      <c r="C652" s="109" t="str">
        <f>SUBSTITUTE(+Monitoring!C652,"-","")</f>
        <v>FAIRD3</v>
      </c>
      <c r="D652" s="109" t="str">
        <f t="shared" si="51"/>
        <v>Site3</v>
      </c>
      <c r="E652" s="110" t="str">
        <f t="shared" si="52"/>
        <v>Meadow</v>
      </c>
      <c r="F652" s="111" t="str">
        <f t="shared" si="53"/>
        <v>FAIRDxMeadow</v>
      </c>
      <c r="G652" s="112">
        <f>+Monitoring!K652</f>
        <v>45165.487847222197</v>
      </c>
      <c r="H652" s="112">
        <f>+Monitoring!L652</f>
        <v>45165.490358796298</v>
      </c>
      <c r="I652" s="113">
        <f>+Monitoring!M652</f>
        <v>2.5115741009358317E-3</v>
      </c>
      <c r="J652" s="114" t="str">
        <f>+Monitoring!T652</f>
        <v>fly</v>
      </c>
      <c r="K652" s="109" t="str">
        <f>+Monitoring!Y652</f>
        <v>Insecta</v>
      </c>
      <c r="L652" s="109" t="str">
        <f>+Monitoring!Z652</f>
        <v>Diptera</v>
      </c>
      <c r="M652" s="109" t="str">
        <f>+Monitoring!AA652</f>
        <v>Brachycera</v>
      </c>
      <c r="N652" s="109" t="str">
        <f>+Monitoring!AB652</f>
        <v>Muscomorpha</v>
      </c>
      <c r="O652" s="109" t="str">
        <f>+Monitoring!AC652</f>
        <v>Muscoidea</v>
      </c>
      <c r="P652" s="109" t="str">
        <f>+Monitoring!AD652</f>
        <v>Fanniidae</v>
      </c>
      <c r="Q652" s="109">
        <f>+Monitoring!AE652</f>
        <v>0</v>
      </c>
      <c r="R652" s="109" t="str">
        <f>+Monitoring!AF652</f>
        <v>Fannia</v>
      </c>
      <c r="S652" s="109" t="str">
        <f>+Monitoring!AG652</f>
        <v>#N/C</v>
      </c>
    </row>
    <row r="653" spans="1:19" x14ac:dyDescent="0.25">
      <c r="A653" s="109">
        <f t="shared" si="54"/>
        <v>652</v>
      </c>
      <c r="B653" s="109" t="str">
        <f t="shared" si="50"/>
        <v>FAIRD</v>
      </c>
      <c r="C653" s="109" t="str">
        <f>SUBSTITUTE(+Monitoring!C653,"-","")</f>
        <v>FAIRD3</v>
      </c>
      <c r="D653" s="109" t="str">
        <f t="shared" si="51"/>
        <v>Site3</v>
      </c>
      <c r="E653" s="110" t="str">
        <f t="shared" si="52"/>
        <v>Meadow</v>
      </c>
      <c r="F653" s="111" t="str">
        <f t="shared" si="53"/>
        <v>FAIRDxMeadow</v>
      </c>
      <c r="G653" s="112">
        <f>+Monitoring!K653</f>
        <v>45165.488576388903</v>
      </c>
      <c r="H653" s="112">
        <f>+Monitoring!L653</f>
        <v>45165.488807870403</v>
      </c>
      <c r="I653" s="113">
        <f>+Monitoring!M653</f>
        <v>2.3148149921325967E-4</v>
      </c>
      <c r="J653" s="114" t="str">
        <f>+Monitoring!T653</f>
        <v>fly</v>
      </c>
      <c r="K653" s="109" t="str">
        <f>+Monitoring!Y653</f>
        <v>Insecta</v>
      </c>
      <c r="L653" s="109" t="str">
        <f>+Monitoring!Z653</f>
        <v>Diptera</v>
      </c>
      <c r="M653" s="109" t="str">
        <f>+Monitoring!AA653</f>
        <v>Brachycera</v>
      </c>
      <c r="N653" s="109" t="str">
        <f>+Monitoring!AB653</f>
        <v>Muscomorpha</v>
      </c>
      <c r="O653" s="109" t="str">
        <f>+Monitoring!AC653</f>
        <v>Muscoidea</v>
      </c>
      <c r="P653" s="109" t="str">
        <f>+Monitoring!AD653</f>
        <v>#N/C</v>
      </c>
      <c r="Q653" s="109" t="str">
        <f>+Monitoring!AE653</f>
        <v>#N/C</v>
      </c>
      <c r="R653" s="109" t="str">
        <f>+Monitoring!AF653</f>
        <v>#N/C</v>
      </c>
      <c r="S653" s="109" t="str">
        <f>+Monitoring!AG653</f>
        <v>#N/C</v>
      </c>
    </row>
    <row r="654" spans="1:19" x14ac:dyDescent="0.25">
      <c r="A654" s="109">
        <f t="shared" si="54"/>
        <v>653</v>
      </c>
      <c r="B654" s="109" t="str">
        <f t="shared" si="50"/>
        <v>FAIRD</v>
      </c>
      <c r="C654" s="109" t="str">
        <f>SUBSTITUTE(+Monitoring!C654,"-","")</f>
        <v>FAIRD3</v>
      </c>
      <c r="D654" s="109" t="str">
        <f t="shared" si="51"/>
        <v>Site3</v>
      </c>
      <c r="E654" s="110" t="str">
        <f t="shared" si="52"/>
        <v>Meadow</v>
      </c>
      <c r="F654" s="111" t="str">
        <f t="shared" si="53"/>
        <v>FAIRDxMeadow</v>
      </c>
      <c r="G654" s="112">
        <f>+Monitoring!K654</f>
        <v>45165.489872685197</v>
      </c>
      <c r="H654" s="112">
        <f>+Monitoring!L654</f>
        <v>45165.490694444401</v>
      </c>
      <c r="I654" s="113">
        <f>+Monitoring!M654</f>
        <v>8.2175920397276059E-4</v>
      </c>
      <c r="J654" s="114" t="str">
        <f>+Monitoring!T654</f>
        <v>fly</v>
      </c>
      <c r="K654" s="109" t="str">
        <f>+Monitoring!Y654</f>
        <v>Insecta</v>
      </c>
      <c r="L654" s="109" t="str">
        <f>+Monitoring!Z654</f>
        <v>Diptera</v>
      </c>
      <c r="M654" s="109" t="str">
        <f>+Monitoring!AA654</f>
        <v>Brachycera</v>
      </c>
      <c r="N654" s="109" t="str">
        <f>+Monitoring!AB654</f>
        <v>Muscomorpha</v>
      </c>
      <c r="O654" s="109" t="str">
        <f>+Monitoring!AC654</f>
        <v>Muscoidea</v>
      </c>
      <c r="P654" s="109" t="str">
        <f>+Monitoring!AD654</f>
        <v>Fanniidae</v>
      </c>
      <c r="Q654" s="109">
        <f>+Monitoring!AE654</f>
        <v>0</v>
      </c>
      <c r="R654" s="109" t="str">
        <f>+Monitoring!AF654</f>
        <v>Fannia</v>
      </c>
      <c r="S654" s="109" t="str">
        <f>+Monitoring!AG654</f>
        <v>#N/C</v>
      </c>
    </row>
    <row r="655" spans="1:19" x14ac:dyDescent="0.25">
      <c r="A655" s="109">
        <f t="shared" si="54"/>
        <v>654</v>
      </c>
      <c r="B655" s="109" t="str">
        <f t="shared" si="50"/>
        <v>FAIRD</v>
      </c>
      <c r="C655" s="109" t="str">
        <f>SUBSTITUTE(+Monitoring!C655,"-","")</f>
        <v>FAIRD3</v>
      </c>
      <c r="D655" s="109" t="str">
        <f t="shared" si="51"/>
        <v>Site3</v>
      </c>
      <c r="E655" s="110" t="str">
        <f t="shared" si="52"/>
        <v>Meadow</v>
      </c>
      <c r="F655" s="111" t="str">
        <f t="shared" si="53"/>
        <v>FAIRDxMeadow</v>
      </c>
      <c r="G655" s="112">
        <f>+Monitoring!K655</f>
        <v>45165.494745370401</v>
      </c>
      <c r="H655" s="112">
        <f>+Monitoring!L655</f>
        <v>45165.495069444398</v>
      </c>
      <c r="I655" s="113">
        <f>+Monitoring!M655</f>
        <v>3.2407399703515694E-4</v>
      </c>
      <c r="J655" s="114" t="str">
        <f>+Monitoring!T655</f>
        <v>fly</v>
      </c>
      <c r="K655" s="109" t="str">
        <f>+Monitoring!Y655</f>
        <v>Insecta</v>
      </c>
      <c r="L655" s="109" t="str">
        <f>+Monitoring!Z655</f>
        <v>Diptera</v>
      </c>
      <c r="M655" s="109" t="str">
        <f>+Monitoring!AA655</f>
        <v>Brachycera</v>
      </c>
      <c r="N655" s="109" t="str">
        <f>+Monitoring!AB655</f>
        <v>#N/C</v>
      </c>
      <c r="O655" s="109" t="str">
        <f>+Monitoring!AC655</f>
        <v>#N/C</v>
      </c>
      <c r="P655" s="109" t="str">
        <f>+Monitoring!AD655</f>
        <v>#N/C</v>
      </c>
      <c r="Q655" s="109" t="str">
        <f>+Monitoring!AE655</f>
        <v>#N/C</v>
      </c>
      <c r="R655" s="109" t="str">
        <f>+Monitoring!AF655</f>
        <v>#N/C</v>
      </c>
      <c r="S655" s="109" t="str">
        <f>+Monitoring!AG655</f>
        <v>#N/C</v>
      </c>
    </row>
    <row r="656" spans="1:19" x14ac:dyDescent="0.25">
      <c r="A656" s="109">
        <f t="shared" si="54"/>
        <v>655</v>
      </c>
      <c r="B656" s="109" t="str">
        <f t="shared" si="50"/>
        <v>FAIRD</v>
      </c>
      <c r="C656" s="109" t="str">
        <f>SUBSTITUTE(+Monitoring!C656,"-","")</f>
        <v>FAIRD3</v>
      </c>
      <c r="D656" s="109" t="str">
        <f t="shared" si="51"/>
        <v>Site3</v>
      </c>
      <c r="E656" s="110" t="str">
        <f t="shared" si="52"/>
        <v>Meadow</v>
      </c>
      <c r="F656" s="111" t="str">
        <f t="shared" si="53"/>
        <v>FAIRDxMeadow</v>
      </c>
      <c r="G656" s="112">
        <f>+Monitoring!K656</f>
        <v>45165.502326388902</v>
      </c>
      <c r="H656" s="112">
        <f>+Monitoring!L656</f>
        <v>45165.515138888899</v>
      </c>
      <c r="I656" s="113">
        <f>+Monitoring!M656</f>
        <v>1.2812499997380655E-2</v>
      </c>
      <c r="J656" s="114" t="str">
        <f>+Monitoring!T656</f>
        <v>fly</v>
      </c>
      <c r="K656" s="109" t="str">
        <f>+Monitoring!Y656</f>
        <v>Insecta</v>
      </c>
      <c r="L656" s="109" t="str">
        <f>+Monitoring!Z656</f>
        <v>Diptera</v>
      </c>
      <c r="M656" s="109" t="str">
        <f>+Monitoring!AA656</f>
        <v>Brachycera</v>
      </c>
      <c r="N656" s="109" t="str">
        <f>+Monitoring!AB656</f>
        <v>#N/C</v>
      </c>
      <c r="O656" s="109" t="str">
        <f>+Monitoring!AC656</f>
        <v>#N/C</v>
      </c>
      <c r="P656" s="109" t="str">
        <f>+Monitoring!AD656</f>
        <v>#N/C</v>
      </c>
      <c r="Q656" s="109" t="str">
        <f>+Monitoring!AE656</f>
        <v>#N/C</v>
      </c>
      <c r="R656" s="109" t="str">
        <f>+Monitoring!AF656</f>
        <v>#N/C</v>
      </c>
      <c r="S656" s="109" t="str">
        <f>+Monitoring!AG656</f>
        <v>#N/C</v>
      </c>
    </row>
    <row r="657" spans="1:19" x14ac:dyDescent="0.25">
      <c r="A657" s="109">
        <f t="shared" si="54"/>
        <v>656</v>
      </c>
      <c r="B657" s="109" t="str">
        <f t="shared" si="50"/>
        <v>FAIRD</v>
      </c>
      <c r="C657" s="109" t="str">
        <f>SUBSTITUTE(+Monitoring!C657,"-","")</f>
        <v>FAIRD3</v>
      </c>
      <c r="D657" s="109" t="str">
        <f t="shared" si="51"/>
        <v>Site3</v>
      </c>
      <c r="E657" s="110" t="str">
        <f t="shared" si="52"/>
        <v>Meadow</v>
      </c>
      <c r="F657" s="111" t="str">
        <f t="shared" si="53"/>
        <v>FAIRDxMeadow</v>
      </c>
      <c r="G657" s="112">
        <f>+Monitoring!K657</f>
        <v>45165.511863425898</v>
      </c>
      <c r="H657" s="112">
        <f>+Monitoring!L657</f>
        <v>45165.512060185203</v>
      </c>
      <c r="I657" s="113">
        <f>+Monitoring!M657</f>
        <v>1.9675930525409058E-4</v>
      </c>
      <c r="J657" s="114" t="str">
        <f>+Monitoring!T657</f>
        <v>fly</v>
      </c>
      <c r="K657" s="109" t="str">
        <f>+Monitoring!Y657</f>
        <v>Insecta</v>
      </c>
      <c r="L657" s="109" t="str">
        <f>+Monitoring!Z657</f>
        <v>Diptera</v>
      </c>
      <c r="M657" s="109" t="str">
        <f>+Monitoring!AA657</f>
        <v>Brachycera</v>
      </c>
      <c r="N657" s="109" t="str">
        <f>+Monitoring!AB657</f>
        <v>#N/C</v>
      </c>
      <c r="O657" s="109" t="str">
        <f>+Monitoring!AC657</f>
        <v>#N/C</v>
      </c>
      <c r="P657" s="109" t="str">
        <f>+Monitoring!AD657</f>
        <v>#N/C</v>
      </c>
      <c r="Q657" s="109" t="str">
        <f>+Monitoring!AE657</f>
        <v>#N/C</v>
      </c>
      <c r="R657" s="109" t="str">
        <f>+Monitoring!AF657</f>
        <v>#N/C</v>
      </c>
      <c r="S657" s="109" t="str">
        <f>+Monitoring!AG657</f>
        <v>#N/C</v>
      </c>
    </row>
    <row r="658" spans="1:19" x14ac:dyDescent="0.25">
      <c r="A658" s="109">
        <f t="shared" si="54"/>
        <v>657</v>
      </c>
      <c r="B658" s="109" t="str">
        <f t="shared" si="50"/>
        <v>FAIRD</v>
      </c>
      <c r="C658" s="109" t="str">
        <f>SUBSTITUTE(+Monitoring!C658,"-","")</f>
        <v>FAIRD3</v>
      </c>
      <c r="D658" s="109" t="str">
        <f t="shared" si="51"/>
        <v>Site3</v>
      </c>
      <c r="E658" s="110" t="str">
        <f t="shared" si="52"/>
        <v>Meadow</v>
      </c>
      <c r="F658" s="111" t="str">
        <f t="shared" si="53"/>
        <v>FAIRDxMeadow</v>
      </c>
      <c r="G658" s="112">
        <f>+Monitoring!K658</f>
        <v>45165.5167013889</v>
      </c>
      <c r="H658" s="112">
        <f>+Monitoring!L658</f>
        <v>45165.517187500001</v>
      </c>
      <c r="I658" s="113">
        <f>+Monitoring!M658</f>
        <v>4.8611110105412081E-4</v>
      </c>
      <c r="J658" s="114" t="str">
        <f>+Monitoring!T658</f>
        <v>fly</v>
      </c>
      <c r="K658" s="109" t="str">
        <f>+Monitoring!Y658</f>
        <v>Insecta</v>
      </c>
      <c r="L658" s="109" t="str">
        <f>+Monitoring!Z658</f>
        <v>Diptera</v>
      </c>
      <c r="M658" s="109" t="str">
        <f>+Monitoring!AA658</f>
        <v>Brachycera</v>
      </c>
      <c r="N658" s="109" t="str">
        <f>+Monitoring!AB658</f>
        <v>Muscomorpha</v>
      </c>
      <c r="O658" s="109" t="str">
        <f>+Monitoring!AC658</f>
        <v>Muscoidea</v>
      </c>
      <c r="P658" s="109" t="str">
        <f>+Monitoring!AD658</f>
        <v>Fanniidae</v>
      </c>
      <c r="Q658" s="109">
        <f>+Monitoring!AE658</f>
        <v>0</v>
      </c>
      <c r="R658" s="109" t="str">
        <f>+Monitoring!AF658</f>
        <v>Fannia</v>
      </c>
      <c r="S658" s="109" t="str">
        <f>+Monitoring!AG658</f>
        <v>#N/C</v>
      </c>
    </row>
    <row r="659" spans="1:19" x14ac:dyDescent="0.25">
      <c r="A659" s="109">
        <f t="shared" si="54"/>
        <v>658</v>
      </c>
      <c r="B659" s="109" t="str">
        <f t="shared" si="50"/>
        <v>FAIRD</v>
      </c>
      <c r="C659" s="109" t="str">
        <f>SUBSTITUTE(+Monitoring!C659,"-","")</f>
        <v>FAIRD3</v>
      </c>
      <c r="D659" s="109" t="str">
        <f t="shared" si="51"/>
        <v>Site3</v>
      </c>
      <c r="E659" s="110" t="str">
        <f t="shared" si="52"/>
        <v>Meadow</v>
      </c>
      <c r="F659" s="111" t="str">
        <f t="shared" si="53"/>
        <v>FAIRDxMeadow</v>
      </c>
      <c r="G659" s="112">
        <f>+Monitoring!K659</f>
        <v>45165.519930555602</v>
      </c>
      <c r="H659" s="112">
        <f>+Monitoring!L659</f>
        <v>45165.520497685196</v>
      </c>
      <c r="I659" s="113">
        <f>+Monitoring!M659</f>
        <v>5.6712959485594183E-4</v>
      </c>
      <c r="J659" s="114" t="str">
        <f>+Monitoring!T659</f>
        <v>fly</v>
      </c>
      <c r="K659" s="109" t="str">
        <f>+Monitoring!Y659</f>
        <v>Insecta</v>
      </c>
      <c r="L659" s="109" t="str">
        <f>+Monitoring!Z659</f>
        <v>Diptera</v>
      </c>
      <c r="M659" s="109" t="str">
        <f>+Monitoring!AA659</f>
        <v>Brachycera</v>
      </c>
      <c r="N659" s="109" t="str">
        <f>+Monitoring!AB659</f>
        <v>#N/C</v>
      </c>
      <c r="O659" s="109" t="str">
        <f>+Monitoring!AC659</f>
        <v>#N/C</v>
      </c>
      <c r="P659" s="109" t="str">
        <f>+Monitoring!AD659</f>
        <v>#N/C</v>
      </c>
      <c r="Q659" s="109" t="str">
        <f>+Monitoring!AE659</f>
        <v>#N/C</v>
      </c>
      <c r="R659" s="109" t="str">
        <f>+Monitoring!AF659</f>
        <v>#N/C</v>
      </c>
      <c r="S659" s="109" t="str">
        <f>+Monitoring!AG659</f>
        <v>#N/C</v>
      </c>
    </row>
    <row r="660" spans="1:19" x14ac:dyDescent="0.25">
      <c r="A660" s="109">
        <f t="shared" si="54"/>
        <v>659</v>
      </c>
      <c r="B660" s="109" t="str">
        <f t="shared" si="50"/>
        <v>FAIRD</v>
      </c>
      <c r="C660" s="109" t="str">
        <f>SUBSTITUTE(+Monitoring!C660,"-","")</f>
        <v>FAIRD3</v>
      </c>
      <c r="D660" s="109" t="str">
        <f t="shared" si="51"/>
        <v>Site3</v>
      </c>
      <c r="E660" s="110" t="str">
        <f t="shared" si="52"/>
        <v>Meadow</v>
      </c>
      <c r="F660" s="111" t="str">
        <f t="shared" si="53"/>
        <v>FAIRDxMeadow</v>
      </c>
      <c r="G660" s="112">
        <f>+Monitoring!K660</f>
        <v>45165.533217592601</v>
      </c>
      <c r="H660" s="112">
        <f>+Monitoring!L660</f>
        <v>45165.534143518496</v>
      </c>
      <c r="I660" s="113">
        <f>+Monitoring!M660</f>
        <v>9.2592589498963207E-4</v>
      </c>
      <c r="J660" s="114" t="str">
        <f>+Monitoring!T660</f>
        <v>fly</v>
      </c>
      <c r="K660" s="109" t="str">
        <f>+Monitoring!Y660</f>
        <v>Insecta</v>
      </c>
      <c r="L660" s="109" t="str">
        <f>+Monitoring!Z660</f>
        <v>Diptera</v>
      </c>
      <c r="M660" s="109" t="str">
        <f>+Monitoring!AA660</f>
        <v>Brachycera</v>
      </c>
      <c r="N660" s="109" t="str">
        <f>+Monitoring!AB660</f>
        <v>#N/C</v>
      </c>
      <c r="O660" s="109" t="str">
        <f>+Monitoring!AC660</f>
        <v>#N/C</v>
      </c>
      <c r="P660" s="109" t="str">
        <f>+Monitoring!AD660</f>
        <v>#N/C</v>
      </c>
      <c r="Q660" s="109" t="str">
        <f>+Monitoring!AE660</f>
        <v>#N/C</v>
      </c>
      <c r="R660" s="109" t="str">
        <f>+Monitoring!AF660</f>
        <v>#N/C</v>
      </c>
      <c r="S660" s="109" t="str">
        <f>+Monitoring!AG660</f>
        <v>#N/C</v>
      </c>
    </row>
    <row r="661" spans="1:19" x14ac:dyDescent="0.25">
      <c r="A661" s="109">
        <f t="shared" si="54"/>
        <v>660</v>
      </c>
      <c r="B661" s="109" t="str">
        <f t="shared" si="50"/>
        <v>FAIRD</v>
      </c>
      <c r="C661" s="109" t="str">
        <f>SUBSTITUTE(+Monitoring!C661,"-","")</f>
        <v>FAIRD3</v>
      </c>
      <c r="D661" s="109" t="str">
        <f t="shared" si="51"/>
        <v>Site3</v>
      </c>
      <c r="E661" s="110" t="str">
        <f t="shared" si="52"/>
        <v>Meadow</v>
      </c>
      <c r="F661" s="111" t="str">
        <f t="shared" si="53"/>
        <v>FAIRDxMeadow</v>
      </c>
      <c r="G661" s="112">
        <f>+Monitoring!K661</f>
        <v>45165.533715277801</v>
      </c>
      <c r="H661" s="112">
        <f>+Monitoring!L661</f>
        <v>45165.534143518496</v>
      </c>
      <c r="I661" s="113">
        <f>+Monitoring!M661</f>
        <v>4.2824069532798603E-4</v>
      </c>
      <c r="J661" s="114" t="str">
        <f>+Monitoring!T661</f>
        <v>fly</v>
      </c>
      <c r="K661" s="109" t="str">
        <f>+Monitoring!Y661</f>
        <v>Insecta</v>
      </c>
      <c r="L661" s="109" t="str">
        <f>+Monitoring!Z661</f>
        <v>Diptera</v>
      </c>
      <c r="M661" s="109" t="str">
        <f>+Monitoring!AA661</f>
        <v>Brachycera</v>
      </c>
      <c r="N661" s="109" t="str">
        <f>+Monitoring!AB661</f>
        <v>Muscomorpha</v>
      </c>
      <c r="O661" s="109" t="str">
        <f>+Monitoring!AC661</f>
        <v>Muscoidea</v>
      </c>
      <c r="P661" s="109" t="str">
        <f>+Monitoring!AD661</f>
        <v>#N/C</v>
      </c>
      <c r="Q661" s="109" t="str">
        <f>+Monitoring!AE661</f>
        <v>#N/C</v>
      </c>
      <c r="R661" s="109" t="str">
        <f>+Monitoring!AF661</f>
        <v>#N/C</v>
      </c>
      <c r="S661" s="109" t="str">
        <f>+Monitoring!AG661</f>
        <v>#N/C</v>
      </c>
    </row>
    <row r="662" spans="1:19" x14ac:dyDescent="0.25">
      <c r="A662" s="109">
        <f t="shared" si="54"/>
        <v>661</v>
      </c>
      <c r="B662" s="109" t="str">
        <f t="shared" si="50"/>
        <v>FAIRD</v>
      </c>
      <c r="C662" s="109" t="str">
        <f>SUBSTITUTE(+Monitoring!C662,"-","")</f>
        <v>FAIRD3</v>
      </c>
      <c r="D662" s="109" t="str">
        <f t="shared" si="51"/>
        <v>Site3</v>
      </c>
      <c r="E662" s="110" t="str">
        <f t="shared" si="52"/>
        <v>Meadow</v>
      </c>
      <c r="F662" s="111" t="str">
        <f t="shared" si="53"/>
        <v>FAIRDxMeadow</v>
      </c>
      <c r="G662" s="112">
        <f>+Monitoring!K662</f>
        <v>45165.555983796301</v>
      </c>
      <c r="H662" s="112">
        <f>+Monitoring!L662</f>
        <v>45165.5562615741</v>
      </c>
      <c r="I662" s="113">
        <f>+Monitoring!M662</f>
        <v>2.777777990559116E-4</v>
      </c>
      <c r="J662" s="114" t="str">
        <f>+Monitoring!T662</f>
        <v>fly</v>
      </c>
      <c r="K662" s="109" t="str">
        <f>+Monitoring!Y662</f>
        <v>Insecta</v>
      </c>
      <c r="L662" s="109" t="str">
        <f>+Monitoring!Z662</f>
        <v>Diptera</v>
      </c>
      <c r="M662" s="109" t="str">
        <f>+Monitoring!AA662</f>
        <v>Brachycera</v>
      </c>
      <c r="N662" s="109" t="str">
        <f>+Monitoring!AB662</f>
        <v>Muscomorpha</v>
      </c>
      <c r="O662" s="109" t="str">
        <f>+Monitoring!AC662</f>
        <v>Muscoidea</v>
      </c>
      <c r="P662" s="109" t="str">
        <f>+Monitoring!AD662</f>
        <v>#N/C</v>
      </c>
      <c r="Q662" s="109" t="str">
        <f>+Monitoring!AE662</f>
        <v>#N/C</v>
      </c>
      <c r="R662" s="109" t="str">
        <f>+Monitoring!AF662</f>
        <v>#N/C</v>
      </c>
      <c r="S662" s="109" t="str">
        <f>+Monitoring!AG662</f>
        <v>#N/C</v>
      </c>
    </row>
    <row r="663" spans="1:19" x14ac:dyDescent="0.25">
      <c r="A663" s="109">
        <f t="shared" si="54"/>
        <v>662</v>
      </c>
      <c r="B663" s="109" t="str">
        <f t="shared" si="50"/>
        <v>FAIRD</v>
      </c>
      <c r="C663" s="109" t="str">
        <f>SUBSTITUTE(+Monitoring!C663,"-","")</f>
        <v>FAIRD3</v>
      </c>
      <c r="D663" s="109" t="str">
        <f t="shared" si="51"/>
        <v>Site3</v>
      </c>
      <c r="E663" s="110" t="str">
        <f t="shared" si="52"/>
        <v>Meadow</v>
      </c>
      <c r="F663" s="111" t="str">
        <f t="shared" si="53"/>
        <v>FAIRDxMeadow</v>
      </c>
      <c r="G663" s="112">
        <f>+Monitoring!K663</f>
        <v>45165.570567129602</v>
      </c>
      <c r="H663" s="112">
        <f>+Monitoring!L663</f>
        <v>45165.570694444403</v>
      </c>
      <c r="I663" s="113">
        <f>+Monitoring!M663</f>
        <v>1.2731480092043057E-4</v>
      </c>
      <c r="J663" s="114" t="str">
        <f>+Monitoring!T663</f>
        <v>wasp</v>
      </c>
      <c r="K663" s="109" t="str">
        <f>+Monitoring!Y663</f>
        <v>Insecta</v>
      </c>
      <c r="L663" s="109" t="str">
        <f>+Monitoring!Z663</f>
        <v>Hymenoptera</v>
      </c>
      <c r="M663" s="109" t="str">
        <f>+Monitoring!AA663</f>
        <v>Apocrita</v>
      </c>
      <c r="N663" s="109" t="str">
        <f>+Monitoring!AB663</f>
        <v>Aculeata</v>
      </c>
      <c r="O663" s="109" t="str">
        <f>+Monitoring!AC663</f>
        <v>Vespoidea</v>
      </c>
      <c r="P663" s="109" t="str">
        <f>+Monitoring!AD663</f>
        <v>Vespidae</v>
      </c>
      <c r="Q663" s="109" t="str">
        <f>+Monitoring!AE663</f>
        <v>Vespinae</v>
      </c>
      <c r="R663" s="109" t="str">
        <f>+Monitoring!AF663</f>
        <v>Vespula</v>
      </c>
      <c r="S663" s="109" t="str">
        <f>+Monitoring!AG663</f>
        <v>#N/C</v>
      </c>
    </row>
    <row r="664" spans="1:19" x14ac:dyDescent="0.25">
      <c r="A664" s="109">
        <f t="shared" si="54"/>
        <v>663</v>
      </c>
      <c r="B664" s="109" t="str">
        <f t="shared" si="50"/>
        <v>FAIRD</v>
      </c>
      <c r="C664" s="109" t="str">
        <f>SUBSTITUTE(+Monitoring!C664,"-","")</f>
        <v>FAIRD3</v>
      </c>
      <c r="D664" s="109" t="str">
        <f t="shared" si="51"/>
        <v>Site3</v>
      </c>
      <c r="E664" s="110" t="str">
        <f t="shared" si="52"/>
        <v>Meadow</v>
      </c>
      <c r="F664" s="111" t="str">
        <f t="shared" si="53"/>
        <v>FAIRDxMeadow</v>
      </c>
      <c r="G664" s="112">
        <f>+Monitoring!K664</f>
        <v>45165.600509259297</v>
      </c>
      <c r="H664" s="112">
        <f>+Monitoring!L664</f>
        <v>45165.6023263889</v>
      </c>
      <c r="I664" s="113">
        <f>+Monitoring!M664</f>
        <v>1.8171296032960527E-3</v>
      </c>
      <c r="J664" s="114" t="str">
        <f>+Monitoring!T664</f>
        <v>fly</v>
      </c>
      <c r="K664" s="109" t="str">
        <f>+Monitoring!Y664</f>
        <v>Insecta</v>
      </c>
      <c r="L664" s="109" t="str">
        <f>+Monitoring!Z664</f>
        <v>Diptera</v>
      </c>
      <c r="M664" s="109" t="str">
        <f>+Monitoring!AA664</f>
        <v>Brachycera</v>
      </c>
      <c r="N664" s="109" t="str">
        <f>+Monitoring!AB664</f>
        <v>#N/C</v>
      </c>
      <c r="O664" s="109" t="str">
        <f>+Monitoring!AC664</f>
        <v>#N/C</v>
      </c>
      <c r="P664" s="109" t="str">
        <f>+Monitoring!AD664</f>
        <v>#N/C</v>
      </c>
      <c r="Q664" s="109" t="str">
        <f>+Monitoring!AE664</f>
        <v>#N/C</v>
      </c>
      <c r="R664" s="109" t="str">
        <f>+Monitoring!AF664</f>
        <v>#N/C</v>
      </c>
      <c r="S664" s="109" t="str">
        <f>+Monitoring!AG664</f>
        <v>#N/C</v>
      </c>
    </row>
    <row r="665" spans="1:19" x14ac:dyDescent="0.25">
      <c r="A665" s="109">
        <f t="shared" si="54"/>
        <v>664</v>
      </c>
      <c r="B665" s="109" t="str">
        <f t="shared" si="50"/>
        <v>FAIRD</v>
      </c>
      <c r="C665" s="109" t="str">
        <f>SUBSTITUTE(+Monitoring!C665,"-","")</f>
        <v>FAIRD3</v>
      </c>
      <c r="D665" s="109" t="str">
        <f t="shared" si="51"/>
        <v>Site3</v>
      </c>
      <c r="E665" s="110" t="str">
        <f t="shared" si="52"/>
        <v>Meadow</v>
      </c>
      <c r="F665" s="111" t="str">
        <f t="shared" si="53"/>
        <v>FAIRDxMeadow</v>
      </c>
      <c r="G665" s="112">
        <f>+Monitoring!K665</f>
        <v>45165.6121643519</v>
      </c>
      <c r="H665" s="112">
        <f>+Monitoring!L665</f>
        <v>45165.617442129602</v>
      </c>
      <c r="I665" s="113">
        <f>+Monitoring!M665</f>
        <v>5.2777777018491179E-3</v>
      </c>
      <c r="J665" s="114" t="str">
        <f>+Monitoring!T665</f>
        <v>fly</v>
      </c>
      <c r="K665" s="109" t="str">
        <f>+Monitoring!Y665</f>
        <v>Insecta</v>
      </c>
      <c r="L665" s="109" t="str">
        <f>+Monitoring!Z665</f>
        <v>Diptera</v>
      </c>
      <c r="M665" s="109" t="str">
        <f>+Monitoring!AA665</f>
        <v>Brachycera</v>
      </c>
      <c r="N665" s="109" t="str">
        <f>+Monitoring!AB665</f>
        <v>#N/C</v>
      </c>
      <c r="O665" s="109" t="str">
        <f>+Monitoring!AC665</f>
        <v>#N/C</v>
      </c>
      <c r="P665" s="109" t="str">
        <f>+Monitoring!AD665</f>
        <v>#N/C</v>
      </c>
      <c r="Q665" s="109" t="str">
        <f>+Monitoring!AE665</f>
        <v>#N/C</v>
      </c>
      <c r="R665" s="109" t="str">
        <f>+Monitoring!AF665</f>
        <v>#N/C</v>
      </c>
      <c r="S665" s="109" t="str">
        <f>+Monitoring!AG665</f>
        <v>#N/C</v>
      </c>
    </row>
    <row r="666" spans="1:19" x14ac:dyDescent="0.25">
      <c r="A666" s="109">
        <f t="shared" si="54"/>
        <v>665</v>
      </c>
      <c r="B666" s="109" t="str">
        <f t="shared" si="50"/>
        <v>FAIRD</v>
      </c>
      <c r="C666" s="109" t="str">
        <f>SUBSTITUTE(+Monitoring!C666,"-","")</f>
        <v>FAIRD3</v>
      </c>
      <c r="D666" s="109" t="str">
        <f t="shared" si="51"/>
        <v>Site3</v>
      </c>
      <c r="E666" s="110" t="str">
        <f t="shared" si="52"/>
        <v>Meadow</v>
      </c>
      <c r="F666" s="111" t="str">
        <f t="shared" si="53"/>
        <v>FAIRDxMeadow</v>
      </c>
      <c r="G666" s="112">
        <f>+Monitoring!K666</f>
        <v>45165.614988425899</v>
      </c>
      <c r="H666" s="112">
        <f>+Monitoring!L666</f>
        <v>45165.617083333302</v>
      </c>
      <c r="I666" s="113">
        <f>+Monitoring!M666</f>
        <v>2.0949074023519643E-3</v>
      </c>
      <c r="J666" s="114" t="str">
        <f>+Monitoring!T666</f>
        <v>fly</v>
      </c>
      <c r="K666" s="109" t="str">
        <f>+Monitoring!Y666</f>
        <v>Insecta</v>
      </c>
      <c r="L666" s="109" t="str">
        <f>+Monitoring!Z666</f>
        <v>Diptera</v>
      </c>
      <c r="M666" s="109" t="str">
        <f>+Monitoring!AA666</f>
        <v>Brachycera</v>
      </c>
      <c r="N666" s="109" t="str">
        <f>+Monitoring!AB666</f>
        <v>#N/C</v>
      </c>
      <c r="O666" s="109" t="str">
        <f>+Monitoring!AC666</f>
        <v>#N/C</v>
      </c>
      <c r="P666" s="109" t="str">
        <f>+Monitoring!AD666</f>
        <v>#N/C</v>
      </c>
      <c r="Q666" s="109" t="str">
        <f>+Monitoring!AE666</f>
        <v>#N/C</v>
      </c>
      <c r="R666" s="109" t="str">
        <f>+Monitoring!AF666</f>
        <v>#N/C</v>
      </c>
      <c r="S666" s="109" t="str">
        <f>+Monitoring!AG666</f>
        <v>#N/C</v>
      </c>
    </row>
    <row r="667" spans="1:19" x14ac:dyDescent="0.25">
      <c r="A667" s="109">
        <f t="shared" si="54"/>
        <v>666</v>
      </c>
      <c r="B667" s="109" t="str">
        <f t="shared" si="50"/>
        <v>FAIRD</v>
      </c>
      <c r="C667" s="109" t="str">
        <f>SUBSTITUTE(+Monitoring!C667,"-","")</f>
        <v>FAIRD3</v>
      </c>
      <c r="D667" s="109" t="str">
        <f t="shared" si="51"/>
        <v>Site3</v>
      </c>
      <c r="E667" s="110" t="str">
        <f t="shared" si="52"/>
        <v>Meadow</v>
      </c>
      <c r="F667" s="111" t="str">
        <f t="shared" si="53"/>
        <v>FAIRDxMeadow</v>
      </c>
      <c r="G667" s="112">
        <f>+Monitoring!K667</f>
        <v>45165.6343865741</v>
      </c>
      <c r="H667" s="112">
        <f>+Monitoring!L667</f>
        <v>45165.635543981502</v>
      </c>
      <c r="I667" s="113">
        <f>+Monitoring!M667</f>
        <v>1.1574074014788494E-3</v>
      </c>
      <c r="J667" s="114" t="str">
        <f>+Monitoring!T667</f>
        <v>fly</v>
      </c>
      <c r="K667" s="109" t="str">
        <f>+Monitoring!Y667</f>
        <v>Insecta</v>
      </c>
      <c r="L667" s="109" t="str">
        <f>+Monitoring!Z667</f>
        <v>Diptera</v>
      </c>
      <c r="M667" s="109" t="str">
        <f>+Monitoring!AA667</f>
        <v>Brachycera</v>
      </c>
      <c r="N667" s="109" t="str">
        <f>+Monitoring!AB667</f>
        <v>Muscomorpha</v>
      </c>
      <c r="O667" s="109" t="str">
        <f>+Monitoring!AC667</f>
        <v>Muscoidea</v>
      </c>
      <c r="P667" s="109" t="str">
        <f>+Monitoring!AD667</f>
        <v>Fanniidae</v>
      </c>
      <c r="Q667" s="109">
        <f>+Monitoring!AE667</f>
        <v>0</v>
      </c>
      <c r="R667" s="109" t="str">
        <f>+Monitoring!AF667</f>
        <v>Fannia</v>
      </c>
      <c r="S667" s="109" t="str">
        <f>+Monitoring!AG667</f>
        <v>#N/C</v>
      </c>
    </row>
    <row r="668" spans="1:19" x14ac:dyDescent="0.25">
      <c r="A668" s="109">
        <f t="shared" si="54"/>
        <v>667</v>
      </c>
      <c r="B668" s="109" t="str">
        <f t="shared" si="50"/>
        <v>FAIRD</v>
      </c>
      <c r="C668" s="109" t="str">
        <f>SUBSTITUTE(+Monitoring!C668,"-","")</f>
        <v>FAIRD3</v>
      </c>
      <c r="D668" s="109" t="str">
        <f t="shared" si="51"/>
        <v>Site3</v>
      </c>
      <c r="E668" s="110" t="str">
        <f t="shared" si="52"/>
        <v>Meadow</v>
      </c>
      <c r="F668" s="111" t="str">
        <f t="shared" si="53"/>
        <v>FAIRDxMeadow</v>
      </c>
      <c r="G668" s="112">
        <f>+Monitoring!K668</f>
        <v>45165.648715277799</v>
      </c>
      <c r="H668" s="112">
        <f>+Monitoring!L668</f>
        <v>45165.649016203701</v>
      </c>
      <c r="I668" s="113">
        <f>+Monitoring!M668</f>
        <v>3.0092590168351308E-4</v>
      </c>
      <c r="J668" s="114" t="str">
        <f>+Monitoring!T668</f>
        <v>fly</v>
      </c>
      <c r="K668" s="109" t="str">
        <f>+Monitoring!Y668</f>
        <v>Insecta</v>
      </c>
      <c r="L668" s="109" t="str">
        <f>+Monitoring!Z668</f>
        <v>Diptera</v>
      </c>
      <c r="M668" s="109" t="str">
        <f>+Monitoring!AA668</f>
        <v>Brachycera</v>
      </c>
      <c r="N668" s="109" t="str">
        <f>+Monitoring!AB668</f>
        <v>Muscomorpha</v>
      </c>
      <c r="O668" s="109" t="str">
        <f>+Monitoring!AC668</f>
        <v>Muscoidea</v>
      </c>
      <c r="P668" s="109" t="str">
        <f>+Monitoring!AD668</f>
        <v>#N/C</v>
      </c>
      <c r="Q668" s="109" t="str">
        <f>+Monitoring!AE668</f>
        <v>#N/C</v>
      </c>
      <c r="R668" s="109" t="str">
        <f>+Monitoring!AF668</f>
        <v>#N/C</v>
      </c>
      <c r="S668" s="109" t="str">
        <f>+Monitoring!AG668</f>
        <v>#N/C</v>
      </c>
    </row>
    <row r="669" spans="1:19" x14ac:dyDescent="0.25">
      <c r="A669" s="109">
        <f t="shared" si="54"/>
        <v>668</v>
      </c>
      <c r="B669" s="109" t="str">
        <f t="shared" si="50"/>
        <v>FAIRD</v>
      </c>
      <c r="C669" s="109" t="str">
        <f>SUBSTITUTE(+Monitoring!C669,"-","")</f>
        <v>FAIRD3</v>
      </c>
      <c r="D669" s="109" t="str">
        <f t="shared" si="51"/>
        <v>Site3</v>
      </c>
      <c r="E669" s="110" t="str">
        <f t="shared" si="52"/>
        <v>Meadow</v>
      </c>
      <c r="F669" s="111" t="str">
        <f t="shared" si="53"/>
        <v>FAIRDxMeadow</v>
      </c>
      <c r="G669" s="112">
        <f>+Monitoring!K669</f>
        <v>45165.654502314799</v>
      </c>
      <c r="H669" s="112">
        <f>+Monitoring!L669</f>
        <v>45165.654652777797</v>
      </c>
      <c r="I669" s="113">
        <f>+Monitoring!M669</f>
        <v>1.5046299813548103E-4</v>
      </c>
      <c r="J669" s="114" t="str">
        <f>+Monitoring!T669</f>
        <v>fly</v>
      </c>
      <c r="K669" s="109" t="str">
        <f>+Monitoring!Y669</f>
        <v>Insecta</v>
      </c>
      <c r="L669" s="109" t="str">
        <f>+Monitoring!Z669</f>
        <v>Diptera</v>
      </c>
      <c r="M669" s="109" t="str">
        <f>+Monitoring!AA669</f>
        <v>Brachycera</v>
      </c>
      <c r="N669" s="109" t="str">
        <f>+Monitoring!AB669</f>
        <v>#N/C</v>
      </c>
      <c r="O669" s="109" t="str">
        <f>+Monitoring!AC669</f>
        <v>#N/C</v>
      </c>
      <c r="P669" s="109" t="str">
        <f>+Monitoring!AD669</f>
        <v>#N/C</v>
      </c>
      <c r="Q669" s="109" t="str">
        <f>+Monitoring!AE669</f>
        <v>#N/C</v>
      </c>
      <c r="R669" s="109" t="str">
        <f>+Monitoring!AF669</f>
        <v>#N/C</v>
      </c>
      <c r="S669" s="109" t="str">
        <f>+Monitoring!AG669</f>
        <v>#N/C</v>
      </c>
    </row>
    <row r="670" spans="1:19" x14ac:dyDescent="0.25">
      <c r="A670" s="109">
        <f t="shared" si="54"/>
        <v>669</v>
      </c>
      <c r="B670" s="109" t="str">
        <f t="shared" si="50"/>
        <v>FAIRD</v>
      </c>
      <c r="C670" s="109" t="str">
        <f>SUBSTITUTE(+Monitoring!C670,"-","")</f>
        <v>FAIRD3</v>
      </c>
      <c r="D670" s="109" t="str">
        <f t="shared" si="51"/>
        <v>Site3</v>
      </c>
      <c r="E670" s="110" t="str">
        <f t="shared" si="52"/>
        <v>Meadow</v>
      </c>
      <c r="F670" s="111" t="str">
        <f t="shared" si="53"/>
        <v>FAIRDxMeadow</v>
      </c>
      <c r="G670" s="112">
        <f>+Monitoring!K670</f>
        <v>45165.706724536998</v>
      </c>
      <c r="H670" s="112">
        <f>+Monitoring!L670</f>
        <v>45165.706851851901</v>
      </c>
      <c r="I670" s="113">
        <f>+Monitoring!M670</f>
        <v>1.2731490278383717E-4</v>
      </c>
      <c r="J670" s="114" t="str">
        <f>+Monitoring!T670</f>
        <v>fly</v>
      </c>
      <c r="K670" s="109" t="str">
        <f>+Monitoring!Y670</f>
        <v>Insecta</v>
      </c>
      <c r="L670" s="109" t="str">
        <f>+Monitoring!Z670</f>
        <v>Diptera</v>
      </c>
      <c r="M670" s="109" t="str">
        <f>+Monitoring!AA670</f>
        <v>Brachycera</v>
      </c>
      <c r="N670" s="109" t="str">
        <f>+Monitoring!AB670</f>
        <v>#N/C</v>
      </c>
      <c r="O670" s="109" t="str">
        <f>+Monitoring!AC670</f>
        <v>#N/C</v>
      </c>
      <c r="P670" s="109" t="str">
        <f>+Monitoring!AD670</f>
        <v>#N/C</v>
      </c>
      <c r="Q670" s="109" t="str">
        <f>+Monitoring!AE670</f>
        <v>#N/C</v>
      </c>
      <c r="R670" s="109" t="str">
        <f>+Monitoring!AF670</f>
        <v>#N/C</v>
      </c>
      <c r="S670" s="109" t="str">
        <f>+Monitoring!AG670</f>
        <v>#N/C</v>
      </c>
    </row>
    <row r="671" spans="1:19" x14ac:dyDescent="0.25">
      <c r="A671" s="109">
        <f t="shared" si="54"/>
        <v>670</v>
      </c>
      <c r="B671" s="109" t="str">
        <f t="shared" si="50"/>
        <v>FAIRD</v>
      </c>
      <c r="C671" s="109" t="str">
        <f>SUBSTITUTE(+Monitoring!C671,"-","")</f>
        <v>FAIRD3</v>
      </c>
      <c r="D671" s="109" t="str">
        <f t="shared" si="51"/>
        <v>Site3</v>
      </c>
      <c r="E671" s="110" t="str">
        <f t="shared" si="52"/>
        <v>Meadow</v>
      </c>
      <c r="F671" s="111" t="str">
        <f t="shared" si="53"/>
        <v>FAIRDxMeadow</v>
      </c>
      <c r="G671" s="112">
        <f>+Monitoring!K671</f>
        <v>45165.749618055597</v>
      </c>
      <c r="H671" s="112">
        <f>+Monitoring!L671</f>
        <v>45165.755983796298</v>
      </c>
      <c r="I671" s="113">
        <f>+Monitoring!M671</f>
        <v>6.3657407008577138E-3</v>
      </c>
      <c r="J671" s="114" t="str">
        <f>+Monitoring!T671</f>
        <v>fly</v>
      </c>
      <c r="K671" s="109" t="str">
        <f>+Monitoring!Y671</f>
        <v>Insecta</v>
      </c>
      <c r="L671" s="109" t="str">
        <f>+Monitoring!Z671</f>
        <v>Diptera</v>
      </c>
      <c r="M671" s="109" t="str">
        <f>+Monitoring!AA671</f>
        <v>Brachycera</v>
      </c>
      <c r="N671" s="109" t="str">
        <f>+Monitoring!AB671</f>
        <v>Muscomorpha</v>
      </c>
      <c r="O671" s="109" t="str">
        <f>+Monitoring!AC671</f>
        <v>Muscoidea</v>
      </c>
      <c r="P671" s="109" t="str">
        <f>+Monitoring!AD671</f>
        <v>Fanniidae</v>
      </c>
      <c r="Q671" s="109">
        <f>+Monitoring!AE671</f>
        <v>0</v>
      </c>
      <c r="R671" s="109" t="str">
        <f>+Monitoring!AF671</f>
        <v>Fannia</v>
      </c>
      <c r="S671" s="109" t="str">
        <f>+Monitoring!AG671</f>
        <v>#N/C</v>
      </c>
    </row>
    <row r="672" spans="1:19" x14ac:dyDescent="0.25">
      <c r="A672" s="109">
        <f t="shared" si="54"/>
        <v>671</v>
      </c>
      <c r="B672" s="109" t="str">
        <f t="shared" si="50"/>
        <v>FAIRD</v>
      </c>
      <c r="C672" s="109" t="str">
        <f>SUBSTITUTE(+Monitoring!C672,"-","")</f>
        <v>FAIRD3</v>
      </c>
      <c r="D672" s="109" t="str">
        <f t="shared" si="51"/>
        <v>Site3</v>
      </c>
      <c r="E672" s="110" t="str">
        <f t="shared" si="52"/>
        <v>Meadow</v>
      </c>
      <c r="F672" s="111" t="str">
        <f t="shared" si="53"/>
        <v>FAIRDxMeadow</v>
      </c>
      <c r="G672" s="112">
        <f>+Monitoring!K672</f>
        <v>45174.360925925903</v>
      </c>
      <c r="H672" s="112">
        <f>+Monitoring!L672</f>
        <v>45174.3614930556</v>
      </c>
      <c r="I672" s="113">
        <f>+Monitoring!M672</f>
        <v>5.6712969671934843E-4</v>
      </c>
      <c r="J672" s="114" t="str">
        <f>+Monitoring!T672</f>
        <v>fly</v>
      </c>
      <c r="K672" s="109" t="str">
        <f>+Monitoring!Y672</f>
        <v>Insecta</v>
      </c>
      <c r="L672" s="109" t="str">
        <f>+Monitoring!Z672</f>
        <v>Diptera</v>
      </c>
      <c r="M672" s="109" t="str">
        <f>+Monitoring!AA672</f>
        <v>Brachycera</v>
      </c>
      <c r="N672" s="109" t="str">
        <f>+Monitoring!AB672</f>
        <v>Muscomorpha</v>
      </c>
      <c r="O672" s="109" t="str">
        <f>+Monitoring!AC672</f>
        <v>Muscoidea</v>
      </c>
      <c r="P672" s="109" t="str">
        <f>+Monitoring!AD672</f>
        <v>#N/C</v>
      </c>
      <c r="Q672" s="109" t="str">
        <f>+Monitoring!AE672</f>
        <v>#N/C</v>
      </c>
      <c r="R672" s="109" t="str">
        <f>+Monitoring!AF672</f>
        <v>#N/C</v>
      </c>
      <c r="S672" s="109" t="str">
        <f>+Monitoring!AG672</f>
        <v>#N/C</v>
      </c>
    </row>
    <row r="673" spans="1:19" x14ac:dyDescent="0.25">
      <c r="A673" s="109">
        <f t="shared" si="54"/>
        <v>672</v>
      </c>
      <c r="B673" s="109" t="str">
        <f t="shared" si="50"/>
        <v>FAIRD</v>
      </c>
      <c r="C673" s="109" t="str">
        <f>SUBSTITUTE(+Monitoring!C673,"-","")</f>
        <v>FAIRD3</v>
      </c>
      <c r="D673" s="109" t="str">
        <f t="shared" si="51"/>
        <v>Site3</v>
      </c>
      <c r="E673" s="110" t="str">
        <f t="shared" si="52"/>
        <v>Meadow</v>
      </c>
      <c r="F673" s="111" t="str">
        <f t="shared" si="53"/>
        <v>FAIRDxMeadow</v>
      </c>
      <c r="G673" s="112">
        <f>+Monitoring!K673</f>
        <v>45174.5788888889</v>
      </c>
      <c r="H673" s="112">
        <f>+Monitoring!L673</f>
        <v>45174.578958333303</v>
      </c>
      <c r="I673" s="113">
        <f>+Monitoring!M673</f>
        <v>6.9444402470253408E-5</v>
      </c>
      <c r="J673" s="114" t="str">
        <f>+Monitoring!T673</f>
        <v>fly</v>
      </c>
      <c r="K673" s="109" t="str">
        <f>+Monitoring!Y673</f>
        <v>Insecta</v>
      </c>
      <c r="L673" s="109" t="str">
        <f>+Monitoring!Z673</f>
        <v>Diptera</v>
      </c>
      <c r="M673" s="109" t="str">
        <f>+Monitoring!AA673</f>
        <v>Brachycera</v>
      </c>
      <c r="N673" s="109" t="str">
        <f>+Monitoring!AB673</f>
        <v>Muscomorpha</v>
      </c>
      <c r="O673" s="109" t="str">
        <f>+Monitoring!AC673</f>
        <v>Muscoidea</v>
      </c>
      <c r="P673" s="109" t="str">
        <f>+Monitoring!AD673</f>
        <v>#N/C</v>
      </c>
      <c r="Q673" s="109" t="str">
        <f>+Monitoring!AE673</f>
        <v>#N/C</v>
      </c>
      <c r="R673" s="109" t="str">
        <f>+Monitoring!AF673</f>
        <v>#N/C</v>
      </c>
      <c r="S673" s="109" t="str">
        <f>+Monitoring!AG673</f>
        <v>#N/C</v>
      </c>
    </row>
    <row r="674" spans="1:19" x14ac:dyDescent="0.25">
      <c r="A674" s="109">
        <f t="shared" si="54"/>
        <v>673</v>
      </c>
      <c r="B674" s="109" t="str">
        <f t="shared" si="50"/>
        <v>FAIRD</v>
      </c>
      <c r="C674" s="109" t="str">
        <f>SUBSTITUTE(+Monitoring!C674,"-","")</f>
        <v>FAIRD3</v>
      </c>
      <c r="D674" s="109" t="str">
        <f t="shared" si="51"/>
        <v>Site3</v>
      </c>
      <c r="E674" s="110" t="str">
        <f t="shared" si="52"/>
        <v>Meadow</v>
      </c>
      <c r="F674" s="111" t="str">
        <f t="shared" si="53"/>
        <v>FAIRDxMeadow</v>
      </c>
      <c r="G674" s="112">
        <f>+Monitoring!K674</f>
        <v>45174.623773148101</v>
      </c>
      <c r="H674" s="112">
        <f>+Monitoring!L674</f>
        <v>45174.6261689815</v>
      </c>
      <c r="I674" s="113">
        <f>+Monitoring!M674</f>
        <v>2.3958333986229263E-3</v>
      </c>
      <c r="J674" s="114" t="str">
        <f>+Monitoring!T674</f>
        <v>fly</v>
      </c>
      <c r="K674" s="109" t="str">
        <f>+Monitoring!Y674</f>
        <v>Insecta</v>
      </c>
      <c r="L674" s="109" t="str">
        <f>+Monitoring!Z674</f>
        <v>Diptera</v>
      </c>
      <c r="M674" s="109" t="str">
        <f>+Monitoring!AA674</f>
        <v>Brachycera</v>
      </c>
      <c r="N674" s="109" t="str">
        <f>+Monitoring!AB674</f>
        <v>#N/C</v>
      </c>
      <c r="O674" s="109" t="str">
        <f>+Monitoring!AC674</f>
        <v>#N/C</v>
      </c>
      <c r="P674" s="109" t="str">
        <f>+Monitoring!AD674</f>
        <v>#N/C</v>
      </c>
      <c r="Q674" s="109" t="str">
        <f>+Monitoring!AE674</f>
        <v>#N/C</v>
      </c>
      <c r="R674" s="109" t="str">
        <f>+Monitoring!AF674</f>
        <v>#N/C</v>
      </c>
      <c r="S674" s="109" t="str">
        <f>+Monitoring!AG674</f>
        <v>#N/C</v>
      </c>
    </row>
    <row r="675" spans="1:19" x14ac:dyDescent="0.25">
      <c r="A675" s="109">
        <f t="shared" si="54"/>
        <v>674</v>
      </c>
      <c r="B675" s="109" t="str">
        <f t="shared" si="50"/>
        <v>FAIRD</v>
      </c>
      <c r="C675" s="109" t="str">
        <f>SUBSTITUTE(+Monitoring!C675,"-","")</f>
        <v>FAIRD3</v>
      </c>
      <c r="D675" s="109" t="str">
        <f t="shared" si="51"/>
        <v>Site3</v>
      </c>
      <c r="E675" s="110" t="str">
        <f t="shared" si="52"/>
        <v>Meadow</v>
      </c>
      <c r="F675" s="111" t="str">
        <f t="shared" si="53"/>
        <v>FAIRDxMeadow</v>
      </c>
      <c r="G675" s="112">
        <f>+Monitoring!K675</f>
        <v>45174.639699074098</v>
      </c>
      <c r="H675" s="112">
        <f>+Monitoring!L675</f>
        <v>45174.639780092599</v>
      </c>
      <c r="I675" s="113">
        <f>+Monitoring!M675</f>
        <v>8.1018501077778637E-5</v>
      </c>
      <c r="J675" s="114" t="str">
        <f>+Monitoring!T675</f>
        <v>fly</v>
      </c>
      <c r="K675" s="109" t="str">
        <f>+Monitoring!Y675</f>
        <v>Insecta</v>
      </c>
      <c r="L675" s="109" t="str">
        <f>+Monitoring!Z675</f>
        <v>Diptera</v>
      </c>
      <c r="M675" s="109" t="str">
        <f>+Monitoring!AA675</f>
        <v>Brachycera</v>
      </c>
      <c r="N675" s="109" t="str">
        <f>+Monitoring!AB675</f>
        <v>Muscomorpha</v>
      </c>
      <c r="O675" s="109" t="str">
        <f>+Monitoring!AC675</f>
        <v>Muscoidea</v>
      </c>
      <c r="P675" s="109" t="str">
        <f>+Monitoring!AD675</f>
        <v>#N/C</v>
      </c>
      <c r="Q675" s="109" t="str">
        <f>+Monitoring!AE675</f>
        <v>#N/C</v>
      </c>
      <c r="R675" s="109" t="str">
        <f>+Monitoring!AF675</f>
        <v>#N/C</v>
      </c>
      <c r="S675" s="109" t="str">
        <f>+Monitoring!AG675</f>
        <v>#N/C</v>
      </c>
    </row>
    <row r="676" spans="1:19" x14ac:dyDescent="0.25">
      <c r="A676" s="109">
        <f t="shared" si="54"/>
        <v>675</v>
      </c>
      <c r="B676" s="109" t="str">
        <f t="shared" si="50"/>
        <v>FAIRD</v>
      </c>
      <c r="C676" s="109" t="str">
        <f>SUBSTITUTE(+Monitoring!C676,"-","")</f>
        <v>FAIRD3</v>
      </c>
      <c r="D676" s="109" t="str">
        <f t="shared" si="51"/>
        <v>Site3</v>
      </c>
      <c r="E676" s="110" t="str">
        <f t="shared" si="52"/>
        <v>Meadow</v>
      </c>
      <c r="F676" s="111" t="str">
        <f t="shared" si="53"/>
        <v>FAIRDxMeadow</v>
      </c>
      <c r="G676" s="112">
        <f>+Monitoring!K676</f>
        <v>45175.396666666697</v>
      </c>
      <c r="H676" s="112">
        <f>+Monitoring!L676</f>
        <v>45175.396898148101</v>
      </c>
      <c r="I676" s="113">
        <f>+Monitoring!M676</f>
        <v>2.3148140462581068E-4</v>
      </c>
      <c r="J676" s="114" t="str">
        <f>+Monitoring!T676</f>
        <v>fly</v>
      </c>
      <c r="K676" s="109" t="str">
        <f>+Monitoring!Y676</f>
        <v>Insecta</v>
      </c>
      <c r="L676" s="109" t="str">
        <f>+Monitoring!Z676</f>
        <v>Diptera</v>
      </c>
      <c r="M676" s="109" t="str">
        <f>+Monitoring!AA676</f>
        <v>Brachycera</v>
      </c>
      <c r="N676" s="109" t="str">
        <f>+Monitoring!AB676</f>
        <v>#N/C</v>
      </c>
      <c r="O676" s="109" t="str">
        <f>+Monitoring!AC676</f>
        <v>#N/C</v>
      </c>
      <c r="P676" s="109" t="str">
        <f>+Monitoring!AD676</f>
        <v>#N/C</v>
      </c>
      <c r="Q676" s="109" t="str">
        <f>+Monitoring!AE676</f>
        <v>#N/C</v>
      </c>
      <c r="R676" s="109" t="str">
        <f>+Monitoring!AF676</f>
        <v>#N/C</v>
      </c>
      <c r="S676" s="109" t="str">
        <f>+Monitoring!AG676</f>
        <v>#N/C</v>
      </c>
    </row>
    <row r="677" spans="1:19" x14ac:dyDescent="0.25">
      <c r="A677" s="109">
        <f t="shared" si="54"/>
        <v>676</v>
      </c>
      <c r="B677" s="109" t="str">
        <f t="shared" si="50"/>
        <v>FAIRD</v>
      </c>
      <c r="C677" s="109" t="str">
        <f>SUBSTITUTE(+Monitoring!C677,"-","")</f>
        <v>FAIRD3</v>
      </c>
      <c r="D677" s="109" t="str">
        <f t="shared" si="51"/>
        <v>Site3</v>
      </c>
      <c r="E677" s="110" t="str">
        <f t="shared" si="52"/>
        <v>Meadow</v>
      </c>
      <c r="F677" s="111" t="str">
        <f t="shared" si="53"/>
        <v>FAIRDxMeadow</v>
      </c>
      <c r="G677" s="112">
        <f>+Monitoring!K677</f>
        <v>45175.423622685201</v>
      </c>
      <c r="H677" s="112">
        <f>+Monitoring!L677</f>
        <v>45175.423842592601</v>
      </c>
      <c r="I677" s="113">
        <f>+Monitoring!M677</f>
        <v>2.1990740060573444E-4</v>
      </c>
      <c r="J677" s="114" t="str">
        <f>+Monitoring!T677</f>
        <v>ladybug</v>
      </c>
      <c r="K677" s="109" t="str">
        <f>+Monitoring!Y677</f>
        <v>Insecta</v>
      </c>
      <c r="L677" s="109" t="str">
        <f>+Monitoring!Z677</f>
        <v>Coleoptera</v>
      </c>
      <c r="M677" s="109" t="str">
        <f>+Monitoring!AA677</f>
        <v>Polyphaga</v>
      </c>
      <c r="N677" s="109" t="str">
        <f>+Monitoring!AB677</f>
        <v>Cucujiformia</v>
      </c>
      <c r="O677" s="109" t="str">
        <f>+Monitoring!AC677</f>
        <v>Coccinelloidea</v>
      </c>
      <c r="P677" s="109" t="str">
        <f>+Monitoring!AD677</f>
        <v>Coccinellidae</v>
      </c>
      <c r="Q677" s="109" t="str">
        <f>+Monitoring!AE677</f>
        <v>Coccinellinae</v>
      </c>
      <c r="R677" s="109" t="str">
        <f>+Monitoring!AF677</f>
        <v>Harmonia</v>
      </c>
      <c r="S677" s="109" t="str">
        <f>+Monitoring!AG677</f>
        <v>#N/C</v>
      </c>
    </row>
    <row r="678" spans="1:19" x14ac:dyDescent="0.25">
      <c r="A678" s="109">
        <f t="shared" si="54"/>
        <v>677</v>
      </c>
      <c r="B678" s="109" t="str">
        <f t="shared" si="50"/>
        <v>FAIRD</v>
      </c>
      <c r="C678" s="109" t="str">
        <f>SUBSTITUTE(+Monitoring!C678,"-","")</f>
        <v>FAIRD3</v>
      </c>
      <c r="D678" s="109" t="str">
        <f t="shared" si="51"/>
        <v>Site3</v>
      </c>
      <c r="E678" s="110" t="str">
        <f t="shared" si="52"/>
        <v>Meadow</v>
      </c>
      <c r="F678" s="111" t="str">
        <f t="shared" si="53"/>
        <v>FAIRDxMeadow</v>
      </c>
      <c r="G678" s="112">
        <f>+Monitoring!K678</f>
        <v>45175.426296296297</v>
      </c>
      <c r="H678" s="112">
        <f>+Monitoring!L678</f>
        <v>45175.426354166702</v>
      </c>
      <c r="I678" s="113">
        <f>+Monitoring!M678</f>
        <v>5.7870405726134777E-5</v>
      </c>
      <c r="J678" s="114" t="str">
        <f>+Monitoring!T678</f>
        <v>flesh_fly</v>
      </c>
      <c r="K678" s="109" t="str">
        <f>+Monitoring!Y678</f>
        <v>Insecta</v>
      </c>
      <c r="L678" s="109" t="str">
        <f>+Monitoring!Z678</f>
        <v>Diptera</v>
      </c>
      <c r="M678" s="109" t="str">
        <f>+Monitoring!AA678</f>
        <v>Brachycera</v>
      </c>
      <c r="N678" s="109" t="str">
        <f>+Monitoring!AB678</f>
        <v>Muscomorpha</v>
      </c>
      <c r="O678" s="109" t="str">
        <f>+Monitoring!AC678</f>
        <v>Oestroidea</v>
      </c>
      <c r="P678" s="109" t="str">
        <f>+Monitoring!AD678</f>
        <v>Sarcophagidae</v>
      </c>
      <c r="Q678" s="109" t="str">
        <f>+Monitoring!AE678</f>
        <v>#N/C</v>
      </c>
      <c r="R678" s="109" t="str">
        <f>+Monitoring!AF678</f>
        <v>#N/C</v>
      </c>
      <c r="S678" s="109" t="str">
        <f>+Monitoring!AG678</f>
        <v>#N/C</v>
      </c>
    </row>
    <row r="679" spans="1:19" x14ac:dyDescent="0.25">
      <c r="A679" s="109">
        <f t="shared" si="54"/>
        <v>678</v>
      </c>
      <c r="B679" s="109" t="str">
        <f t="shared" si="50"/>
        <v>FAIRD</v>
      </c>
      <c r="C679" s="109" t="str">
        <f>SUBSTITUTE(+Monitoring!C679,"-","")</f>
        <v>FAIRD3</v>
      </c>
      <c r="D679" s="109" t="str">
        <f t="shared" si="51"/>
        <v>Site3</v>
      </c>
      <c r="E679" s="110" t="str">
        <f t="shared" si="52"/>
        <v>Meadow</v>
      </c>
      <c r="F679" s="111" t="str">
        <f t="shared" si="53"/>
        <v>FAIRDxMeadow</v>
      </c>
      <c r="G679" s="112">
        <f>+Monitoring!K679</f>
        <v>45175.452395833301</v>
      </c>
      <c r="H679" s="112">
        <f>+Monitoring!L679</f>
        <v>45175.4820833333</v>
      </c>
      <c r="I679" s="113">
        <f>+Monitoring!M679</f>
        <v>2.9687499998544808E-2</v>
      </c>
      <c r="J679" s="114" t="str">
        <f>+Monitoring!T679</f>
        <v>ladybug</v>
      </c>
      <c r="K679" s="109" t="str">
        <f>+Monitoring!Y679</f>
        <v>Insecta</v>
      </c>
      <c r="L679" s="109" t="str">
        <f>+Monitoring!Z679</f>
        <v>Coleoptera</v>
      </c>
      <c r="M679" s="109" t="str">
        <f>+Monitoring!AA679</f>
        <v>Polyphaga</v>
      </c>
      <c r="N679" s="109" t="str">
        <f>+Monitoring!AB679</f>
        <v>Cucujiformia</v>
      </c>
      <c r="O679" s="109" t="str">
        <f>+Monitoring!AC679</f>
        <v>Coccinelloidea</v>
      </c>
      <c r="P679" s="109" t="str">
        <f>+Monitoring!AD679</f>
        <v>Coccinellidae</v>
      </c>
      <c r="Q679" s="109" t="str">
        <f>+Monitoring!AE679</f>
        <v>Coccinellinae</v>
      </c>
      <c r="R679" s="109" t="str">
        <f>+Monitoring!AF679</f>
        <v>Harmonia</v>
      </c>
      <c r="S679" s="109" t="str">
        <f>+Monitoring!AG679</f>
        <v>#N/C</v>
      </c>
    </row>
    <row r="680" spans="1:19" x14ac:dyDescent="0.25">
      <c r="A680" s="109">
        <f t="shared" si="54"/>
        <v>679</v>
      </c>
      <c r="B680" s="109" t="str">
        <f t="shared" si="50"/>
        <v>FAIRD</v>
      </c>
      <c r="C680" s="109" t="str">
        <f>SUBSTITUTE(+Monitoring!C680,"-","")</f>
        <v>FAIRD3</v>
      </c>
      <c r="D680" s="109" t="str">
        <f t="shared" si="51"/>
        <v>Site3</v>
      </c>
      <c r="E680" s="110" t="str">
        <f t="shared" si="52"/>
        <v>Meadow</v>
      </c>
      <c r="F680" s="111" t="str">
        <f t="shared" si="53"/>
        <v>FAIRDxMeadow</v>
      </c>
      <c r="G680" s="112">
        <f>+Monitoring!K680</f>
        <v>45175.480057870402</v>
      </c>
      <c r="H680" s="112">
        <f>+Monitoring!L680</f>
        <v>45175.480104166701</v>
      </c>
      <c r="I680" s="113">
        <f>+Monitoring!M680</f>
        <v>4.6296299842651933E-5</v>
      </c>
      <c r="J680" s="114" t="str">
        <f>+Monitoring!T680</f>
        <v>fly</v>
      </c>
      <c r="K680" s="109" t="str">
        <f>+Monitoring!Y680</f>
        <v>Insecta</v>
      </c>
      <c r="L680" s="109" t="str">
        <f>+Monitoring!Z680</f>
        <v>Diptera</v>
      </c>
      <c r="M680" s="109" t="str">
        <f>+Monitoring!AA680</f>
        <v>Brachycera</v>
      </c>
      <c r="N680" s="109" t="str">
        <f>+Monitoring!AB680</f>
        <v>Muscomorpha</v>
      </c>
      <c r="O680" s="109" t="str">
        <f>+Monitoring!AC680</f>
        <v>Muscoidea</v>
      </c>
      <c r="P680" s="109" t="str">
        <f>+Monitoring!AD680</f>
        <v>Fanniidae</v>
      </c>
      <c r="Q680" s="109">
        <f>+Monitoring!AE680</f>
        <v>0</v>
      </c>
      <c r="R680" s="109" t="str">
        <f>+Monitoring!AF680</f>
        <v>Fannia</v>
      </c>
      <c r="S680" s="109" t="str">
        <f>+Monitoring!AG680</f>
        <v>#N/C</v>
      </c>
    </row>
    <row r="681" spans="1:19" x14ac:dyDescent="0.25">
      <c r="A681" s="109">
        <f t="shared" si="54"/>
        <v>680</v>
      </c>
      <c r="B681" s="109" t="str">
        <f t="shared" si="50"/>
        <v>FAIRD</v>
      </c>
      <c r="C681" s="109" t="str">
        <f>SUBSTITUTE(+Monitoring!C681,"-","")</f>
        <v>FAIRD3</v>
      </c>
      <c r="D681" s="109" t="str">
        <f t="shared" si="51"/>
        <v>Site3</v>
      </c>
      <c r="E681" s="110" t="str">
        <f t="shared" si="52"/>
        <v>Meadow</v>
      </c>
      <c r="F681" s="111" t="str">
        <f t="shared" si="53"/>
        <v>FAIRDxMeadow</v>
      </c>
      <c r="G681" s="112">
        <f>+Monitoring!K681</f>
        <v>45175.5027430556</v>
      </c>
      <c r="H681" s="112">
        <f>+Monitoring!L681</f>
        <v>45175.502800925897</v>
      </c>
      <c r="I681" s="113">
        <f>+Monitoring!M681</f>
        <v>5.7870296586770564E-5</v>
      </c>
      <c r="J681" s="114" t="str">
        <f>+Monitoring!T681</f>
        <v>fly</v>
      </c>
      <c r="K681" s="109" t="str">
        <f>+Monitoring!Y681</f>
        <v>Insecta</v>
      </c>
      <c r="L681" s="109" t="str">
        <f>+Monitoring!Z681</f>
        <v>Diptera</v>
      </c>
      <c r="M681" s="109" t="str">
        <f>+Monitoring!AA681</f>
        <v>Brachycera</v>
      </c>
      <c r="N681" s="109" t="str">
        <f>+Monitoring!AB681</f>
        <v>Muscomorpha</v>
      </c>
      <c r="O681" s="109" t="str">
        <f>+Monitoring!AC681</f>
        <v>Ephydroidea</v>
      </c>
      <c r="P681" s="109" t="str">
        <f>+Monitoring!AD681</f>
        <v>Ephydroidae</v>
      </c>
      <c r="Q681" s="109" t="str">
        <f>+Monitoring!AE681</f>
        <v>Hydrelliinae</v>
      </c>
      <c r="R681" s="109" t="str">
        <f>+Monitoring!AF681</f>
        <v>Notiphila</v>
      </c>
      <c r="S681" s="109" t="str">
        <f>+Monitoring!AG681</f>
        <v>#N/C</v>
      </c>
    </row>
    <row r="682" spans="1:19" x14ac:dyDescent="0.25">
      <c r="A682" s="109">
        <f t="shared" si="54"/>
        <v>681</v>
      </c>
      <c r="B682" s="109" t="str">
        <f t="shared" si="50"/>
        <v>FAIRD</v>
      </c>
      <c r="C682" s="109" t="str">
        <f>SUBSTITUTE(+Monitoring!C682,"-","")</f>
        <v>FAIRD3</v>
      </c>
      <c r="D682" s="109" t="str">
        <f t="shared" si="51"/>
        <v>Site3</v>
      </c>
      <c r="E682" s="110" t="str">
        <f t="shared" si="52"/>
        <v>Meadow</v>
      </c>
      <c r="F682" s="111" t="str">
        <f t="shared" si="53"/>
        <v>FAIRDxMeadow</v>
      </c>
      <c r="G682" s="112">
        <f>+Monitoring!K682</f>
        <v>45175.672442129602</v>
      </c>
      <c r="H682" s="112">
        <f>+Monitoring!L682</f>
        <v>45175.672939814802</v>
      </c>
      <c r="I682" s="113">
        <f>+Monitoring!M682</f>
        <v>4.9768519966164604E-4</v>
      </c>
      <c r="J682" s="114" t="str">
        <f>+Monitoring!T682</f>
        <v>ladybug</v>
      </c>
      <c r="K682" s="109" t="str">
        <f>+Monitoring!Y682</f>
        <v>Insecta</v>
      </c>
      <c r="L682" s="109" t="str">
        <f>+Monitoring!Z682</f>
        <v>Coleoptera</v>
      </c>
      <c r="M682" s="109" t="str">
        <f>+Monitoring!AA682</f>
        <v>Polyphaga</v>
      </c>
      <c r="N682" s="109" t="str">
        <f>+Monitoring!AB682</f>
        <v>Cucujiformia</v>
      </c>
      <c r="O682" s="109" t="str">
        <f>+Monitoring!AC682</f>
        <v>Coccinelloidea</v>
      </c>
      <c r="P682" s="109" t="str">
        <f>+Monitoring!AD682</f>
        <v>Coccinellidae</v>
      </c>
      <c r="Q682" s="109" t="str">
        <f>+Monitoring!AE682</f>
        <v>Coccinellinae</v>
      </c>
      <c r="R682" s="109" t="str">
        <f>+Monitoring!AF682</f>
        <v>Oenopia</v>
      </c>
      <c r="S682" s="109" t="str">
        <f>+Monitoring!AG682</f>
        <v>#N/C</v>
      </c>
    </row>
    <row r="683" spans="1:19" x14ac:dyDescent="0.25">
      <c r="A683" s="109">
        <f t="shared" si="54"/>
        <v>682</v>
      </c>
      <c r="B683" s="109" t="str">
        <f t="shared" si="50"/>
        <v>FAIRD</v>
      </c>
      <c r="C683" s="109" t="str">
        <f>SUBSTITUTE(+Monitoring!C683,"-","")</f>
        <v>FAIRD3</v>
      </c>
      <c r="D683" s="109" t="str">
        <f t="shared" si="51"/>
        <v>Site3</v>
      </c>
      <c r="E683" s="110" t="str">
        <f t="shared" si="52"/>
        <v>Meadow</v>
      </c>
      <c r="F683" s="111" t="str">
        <f t="shared" si="53"/>
        <v>FAIRDxMeadow</v>
      </c>
      <c r="G683" s="112">
        <f>+Monitoring!K683</f>
        <v>45176.519895833299</v>
      </c>
      <c r="H683" s="112">
        <f>+Monitoring!L683</f>
        <v>45176.520196759302</v>
      </c>
      <c r="I683" s="113">
        <f>+Monitoring!M683</f>
        <v>3.0092600354691967E-4</v>
      </c>
      <c r="J683" s="114" t="str">
        <f>+Monitoring!T683</f>
        <v>fly</v>
      </c>
      <c r="K683" s="109" t="str">
        <f>+Monitoring!Y683</f>
        <v>Insecta</v>
      </c>
      <c r="L683" s="109" t="str">
        <f>+Monitoring!Z683</f>
        <v>Diptera</v>
      </c>
      <c r="M683" s="109" t="str">
        <f>+Monitoring!AA683</f>
        <v>Brachycera</v>
      </c>
      <c r="N683" s="109" t="str">
        <f>+Monitoring!AB683</f>
        <v>Muscomorpha</v>
      </c>
      <c r="O683" s="109" t="str">
        <f>+Monitoring!AC683</f>
        <v>Muscoidea</v>
      </c>
      <c r="P683" s="109" t="str">
        <f>+Monitoring!AD683</f>
        <v>Fanniidae</v>
      </c>
      <c r="Q683" s="109">
        <f>+Monitoring!AE683</f>
        <v>0</v>
      </c>
      <c r="R683" s="109" t="str">
        <f>+Monitoring!AF683</f>
        <v>Fannia</v>
      </c>
      <c r="S683" s="109" t="str">
        <f>+Monitoring!AG683</f>
        <v>#N/C</v>
      </c>
    </row>
    <row r="684" spans="1:19" x14ac:dyDescent="0.25">
      <c r="A684" s="109">
        <f t="shared" si="54"/>
        <v>683</v>
      </c>
      <c r="B684" s="109" t="str">
        <f t="shared" si="50"/>
        <v>FAIRD</v>
      </c>
      <c r="C684" s="109" t="str">
        <f>SUBSTITUTE(+Monitoring!C684,"-","")</f>
        <v>FAIRD3</v>
      </c>
      <c r="D684" s="109" t="str">
        <f t="shared" si="51"/>
        <v>Site3</v>
      </c>
      <c r="E684" s="110" t="str">
        <f t="shared" si="52"/>
        <v>Meadow</v>
      </c>
      <c r="F684" s="111" t="str">
        <f t="shared" si="53"/>
        <v>FAIRDxMeadow</v>
      </c>
      <c r="G684" s="112">
        <f>+Monitoring!K684</f>
        <v>45176.5773611111</v>
      </c>
      <c r="H684" s="112">
        <f>+Monitoring!L684</f>
        <v>45176.577557870398</v>
      </c>
      <c r="I684" s="113">
        <f>+Monitoring!M684</f>
        <v>1.9675929797813296E-4</v>
      </c>
      <c r="J684" s="114" t="str">
        <f>+Monitoring!T684</f>
        <v>fly</v>
      </c>
      <c r="K684" s="109" t="str">
        <f>+Monitoring!Y684</f>
        <v>Insecta</v>
      </c>
      <c r="L684" s="109" t="str">
        <f>+Monitoring!Z684</f>
        <v>Diptera</v>
      </c>
      <c r="M684" s="109" t="str">
        <f>+Monitoring!AA684</f>
        <v>Brachycera</v>
      </c>
      <c r="N684" s="109" t="str">
        <f>+Monitoring!AB684</f>
        <v>Muscomorpha</v>
      </c>
      <c r="O684" s="109" t="str">
        <f>+Monitoring!AC684</f>
        <v>Muscoidea</v>
      </c>
      <c r="P684" s="109" t="str">
        <f>+Monitoring!AD684</f>
        <v>#N/C</v>
      </c>
      <c r="Q684" s="109" t="str">
        <f>+Monitoring!AE684</f>
        <v>#N/C</v>
      </c>
      <c r="R684" s="109" t="str">
        <f>+Monitoring!AF684</f>
        <v>#N/C</v>
      </c>
      <c r="S684" s="109" t="str">
        <f>+Monitoring!AG684</f>
        <v>#N/C</v>
      </c>
    </row>
    <row r="685" spans="1:19" x14ac:dyDescent="0.25">
      <c r="A685" s="109">
        <f t="shared" si="54"/>
        <v>684</v>
      </c>
      <c r="B685" s="109" t="str">
        <f t="shared" si="50"/>
        <v>FAIRD</v>
      </c>
      <c r="C685" s="109" t="str">
        <f>SUBSTITUTE(+Monitoring!C685,"-","")</f>
        <v>FAIRD3</v>
      </c>
      <c r="D685" s="109" t="str">
        <f t="shared" si="51"/>
        <v>Site3</v>
      </c>
      <c r="E685" s="110" t="str">
        <f t="shared" si="52"/>
        <v>Meadow</v>
      </c>
      <c r="F685" s="111" t="str">
        <f t="shared" si="53"/>
        <v>FAIRDxMeadow</v>
      </c>
      <c r="G685" s="112">
        <f>+Monitoring!K685</f>
        <v>45176.660208333298</v>
      </c>
      <c r="H685" s="112">
        <f>+Monitoring!L685</f>
        <v>45176.660358796304</v>
      </c>
      <c r="I685" s="113">
        <f>+Monitoring!M685</f>
        <v>1.5046300541143864E-4</v>
      </c>
      <c r="J685" s="114" t="str">
        <f>+Monitoring!T685</f>
        <v>fly</v>
      </c>
      <c r="K685" s="109" t="str">
        <f>+Monitoring!Y685</f>
        <v>Insecta</v>
      </c>
      <c r="L685" s="109" t="str">
        <f>+Monitoring!Z685</f>
        <v>Diptera</v>
      </c>
      <c r="M685" s="109" t="str">
        <f>+Monitoring!AA685</f>
        <v>Brachycera</v>
      </c>
      <c r="N685" s="109" t="str">
        <f>+Monitoring!AB685</f>
        <v>Muscomorpha</v>
      </c>
      <c r="O685" s="109" t="str">
        <f>+Monitoring!AC685</f>
        <v>Muscoidea</v>
      </c>
      <c r="P685" s="109" t="str">
        <f>+Monitoring!AD685</f>
        <v>Muscidae</v>
      </c>
      <c r="Q685" s="109" t="str">
        <f>+Monitoring!AE685</f>
        <v>Muscinae</v>
      </c>
      <c r="R685" s="109" t="str">
        <f>+Monitoring!AF685</f>
        <v>Musca</v>
      </c>
      <c r="S685" s="109" t="str">
        <f>+Monitoring!AG685</f>
        <v>#N/C</v>
      </c>
    </row>
    <row r="686" spans="1:19" x14ac:dyDescent="0.25">
      <c r="A686" s="109">
        <f t="shared" si="54"/>
        <v>685</v>
      </c>
      <c r="B686" s="109" t="str">
        <f t="shared" si="50"/>
        <v>FAIRD</v>
      </c>
      <c r="C686" s="109" t="str">
        <f>SUBSTITUTE(+Monitoring!C686,"-","")</f>
        <v>FAIRD3</v>
      </c>
      <c r="D686" s="109" t="str">
        <f t="shared" si="51"/>
        <v>Site3</v>
      </c>
      <c r="E686" s="110" t="str">
        <f t="shared" si="52"/>
        <v>Meadow</v>
      </c>
      <c r="F686" s="111" t="str">
        <f t="shared" si="53"/>
        <v>FAIRDxMeadow</v>
      </c>
      <c r="G686" s="112">
        <f>+Monitoring!K686</f>
        <v>45176.719618055598</v>
      </c>
      <c r="H686" s="112">
        <f>+Monitoring!L686</f>
        <v>45176.721145833297</v>
      </c>
      <c r="I686" s="113">
        <f>+Monitoring!M686</f>
        <v>1.5277776983566582E-3</v>
      </c>
      <c r="J686" s="114" t="str">
        <f>+Monitoring!T686</f>
        <v>robber_fly</v>
      </c>
      <c r="K686" s="109" t="str">
        <f>+Monitoring!Y686</f>
        <v>Insecta</v>
      </c>
      <c r="L686" s="109" t="str">
        <f>+Monitoring!Z686</f>
        <v>Diptera</v>
      </c>
      <c r="M686" s="109" t="str">
        <f>+Monitoring!AA686</f>
        <v>Brachycera</v>
      </c>
      <c r="N686" s="109" t="str">
        <f>+Monitoring!AB686</f>
        <v>Asilomorpha</v>
      </c>
      <c r="O686" s="109" t="str">
        <f>+Monitoring!AC686</f>
        <v>Asiloidea</v>
      </c>
      <c r="P686" s="109" t="str">
        <f>+Monitoring!AD686</f>
        <v>Asilidae</v>
      </c>
      <c r="Q686" s="109" t="str">
        <f>+Monitoring!AE686</f>
        <v>Asilinae</v>
      </c>
      <c r="R686" s="109" t="str">
        <f>+Monitoring!AF686</f>
        <v>Tolmerus</v>
      </c>
      <c r="S686" s="109" t="str">
        <f>+Monitoring!AG686</f>
        <v>#N/C</v>
      </c>
    </row>
    <row r="687" spans="1:19" x14ac:dyDescent="0.25">
      <c r="A687" s="109">
        <f t="shared" si="54"/>
        <v>686</v>
      </c>
      <c r="B687" s="109" t="str">
        <f t="shared" si="50"/>
        <v>FAIRD</v>
      </c>
      <c r="C687" s="109" t="str">
        <f>SUBSTITUTE(+Monitoring!C687,"-","")</f>
        <v>FAIRD3</v>
      </c>
      <c r="D687" s="109" t="str">
        <f t="shared" si="51"/>
        <v>Site3</v>
      </c>
      <c r="E687" s="110" t="str">
        <f t="shared" si="52"/>
        <v>Meadow</v>
      </c>
      <c r="F687" s="111" t="str">
        <f t="shared" si="53"/>
        <v>FAIRDxMeadow</v>
      </c>
      <c r="G687" s="112">
        <f>+Monitoring!K687</f>
        <v>45177.306423611102</v>
      </c>
      <c r="H687" s="112">
        <f>+Monitoring!L687</f>
        <v>45177.336192129602</v>
      </c>
      <c r="I687" s="113">
        <f>+Monitoring!M687</f>
        <v>2.9768518499622587E-2</v>
      </c>
      <c r="J687" s="114" t="str">
        <f>+Monitoring!T687</f>
        <v>fly</v>
      </c>
      <c r="K687" s="109" t="str">
        <f>+Monitoring!Y687</f>
        <v>Insecta</v>
      </c>
      <c r="L687" s="109" t="str">
        <f>+Monitoring!Z687</f>
        <v>Diptera</v>
      </c>
      <c r="M687" s="109" t="str">
        <f>+Monitoring!AA687</f>
        <v>Brachycera</v>
      </c>
      <c r="N687" s="109" t="str">
        <f>+Monitoring!AB687</f>
        <v>#N/C</v>
      </c>
      <c r="O687" s="109" t="str">
        <f>+Monitoring!AC687</f>
        <v>#N/C</v>
      </c>
      <c r="P687" s="109" t="str">
        <f>+Monitoring!AD687</f>
        <v>#N/C</v>
      </c>
      <c r="Q687" s="109" t="str">
        <f>+Monitoring!AE687</f>
        <v>#N/C</v>
      </c>
      <c r="R687" s="109" t="str">
        <f>+Monitoring!AF687</f>
        <v>#N/C</v>
      </c>
      <c r="S687" s="109" t="str">
        <f>+Monitoring!AG687</f>
        <v>#N/C</v>
      </c>
    </row>
    <row r="688" spans="1:19" x14ac:dyDescent="0.25">
      <c r="A688" s="109">
        <f t="shared" si="54"/>
        <v>687</v>
      </c>
      <c r="B688" s="109" t="str">
        <f t="shared" ref="B688:B751" si="55">+LEFT(C688,LEN(C688)-1)</f>
        <v>FAIRD</v>
      </c>
      <c r="C688" s="109" t="str">
        <f>SUBSTITUTE(+Monitoring!C688,"-","")</f>
        <v>FAIRD3</v>
      </c>
      <c r="D688" s="109" t="str">
        <f t="shared" ref="D688:D751" si="56">CONCATENATE("Site",RIGHT(C688,1))</f>
        <v>Site3</v>
      </c>
      <c r="E688" s="110" t="str">
        <f t="shared" ref="E688:E751" si="57">IF(OR(D688="Site1",D688="Site2"),"Maize",IF(OR(D688="Site3",D688="Site4"),"Meadow","error"))</f>
        <v>Meadow</v>
      </c>
      <c r="F688" s="111" t="str">
        <f t="shared" ref="F688:F751" si="58">+CONCATENATE(B688,"x",E688)</f>
        <v>FAIRDxMeadow</v>
      </c>
      <c r="G688" s="112">
        <f>+Monitoring!K688</f>
        <v>45177.418738425898</v>
      </c>
      <c r="H688" s="112">
        <f>+Monitoring!L688</f>
        <v>45177.419085648202</v>
      </c>
      <c r="I688" s="113">
        <f>+Monitoring!M688</f>
        <v>3.4722230338957161E-4</v>
      </c>
      <c r="J688" s="114" t="str">
        <f>+Monitoring!T688</f>
        <v>spider</v>
      </c>
      <c r="K688" s="109" t="str">
        <f>+Monitoring!Y688</f>
        <v>Arachnida</v>
      </c>
      <c r="L688" s="109" t="str">
        <f>+Monitoring!Z688</f>
        <v>Araneae</v>
      </c>
      <c r="M688" s="109" t="str">
        <f>+Monitoring!AA688</f>
        <v>Arneomorphae</v>
      </c>
      <c r="N688" s="109" t="str">
        <f>+Monitoring!AB688</f>
        <v>Araneomorphae</v>
      </c>
      <c r="O688" s="109" t="str">
        <f>+Monitoring!AC688</f>
        <v>Dictynoidea</v>
      </c>
      <c r="P688" s="109" t="str">
        <f>+Monitoring!AD688</f>
        <v>Anyphaenidae</v>
      </c>
      <c r="Q688" s="109" t="str">
        <f>+Monitoring!AE688</f>
        <v>Anyphaeninae</v>
      </c>
      <c r="R688" s="109" t="str">
        <f>+Monitoring!AF688</f>
        <v>Anyphaena</v>
      </c>
      <c r="S688" s="109" t="str">
        <f>+Monitoring!AG688</f>
        <v>#N/C</v>
      </c>
    </row>
    <row r="689" spans="1:19" x14ac:dyDescent="0.25">
      <c r="A689" s="109">
        <f t="shared" si="54"/>
        <v>688</v>
      </c>
      <c r="B689" s="109" t="str">
        <f t="shared" si="55"/>
        <v>FAIRD</v>
      </c>
      <c r="C689" s="109" t="str">
        <f>SUBSTITUTE(+Monitoring!C689,"-","")</f>
        <v>FAIRD3</v>
      </c>
      <c r="D689" s="109" t="str">
        <f t="shared" si="56"/>
        <v>Site3</v>
      </c>
      <c r="E689" s="110" t="str">
        <f t="shared" si="57"/>
        <v>Meadow</v>
      </c>
      <c r="F689" s="111" t="str">
        <f t="shared" si="58"/>
        <v>FAIRDxMeadow</v>
      </c>
      <c r="G689" s="112">
        <f>+Monitoring!K689</f>
        <v>45177.516215277799</v>
      </c>
      <c r="H689" s="112">
        <f>+Monitoring!L689</f>
        <v>45177.516365740703</v>
      </c>
      <c r="I689" s="113">
        <f>+Monitoring!M689</f>
        <v>1.5046290354803205E-4</v>
      </c>
      <c r="J689" s="114" t="str">
        <f>+Monitoring!T689</f>
        <v>fly</v>
      </c>
      <c r="K689" s="109" t="str">
        <f>+Monitoring!Y689</f>
        <v>Insecta</v>
      </c>
      <c r="L689" s="109" t="str">
        <f>+Monitoring!Z689</f>
        <v>Diptera</v>
      </c>
      <c r="M689" s="109" t="str">
        <f>+Monitoring!AA689</f>
        <v>Brachycera</v>
      </c>
      <c r="N689" s="109" t="str">
        <f>+Monitoring!AB689</f>
        <v>Muscomorpha</v>
      </c>
      <c r="O689" s="109" t="str">
        <f>+Monitoring!AC689</f>
        <v>Lauxanioidea</v>
      </c>
      <c r="P689" s="109" t="str">
        <f>+Monitoring!AD689</f>
        <v>Lauxaniidae</v>
      </c>
      <c r="Q689" s="109" t="str">
        <f>+Monitoring!AE689</f>
        <v>Lauxaniinae</v>
      </c>
      <c r="R689" s="109" t="str">
        <f>+Monitoring!AF689</f>
        <v>Calliopum</v>
      </c>
      <c r="S689" s="109" t="str">
        <f>+Monitoring!AG689</f>
        <v>#N/C</v>
      </c>
    </row>
    <row r="690" spans="1:19" x14ac:dyDescent="0.25">
      <c r="A690" s="109">
        <f t="shared" si="54"/>
        <v>689</v>
      </c>
      <c r="B690" s="109" t="str">
        <f t="shared" si="55"/>
        <v>FAIRD</v>
      </c>
      <c r="C690" s="109" t="str">
        <f>SUBSTITUTE(+Monitoring!C690,"-","")</f>
        <v>FAIRD3</v>
      </c>
      <c r="D690" s="109" t="str">
        <f t="shared" si="56"/>
        <v>Site3</v>
      </c>
      <c r="E690" s="110" t="str">
        <f t="shared" si="57"/>
        <v>Meadow</v>
      </c>
      <c r="F690" s="111" t="str">
        <f t="shared" si="58"/>
        <v>FAIRDxMeadow</v>
      </c>
      <c r="G690" s="112">
        <f>+Monitoring!K690</f>
        <v>45177.588125000002</v>
      </c>
      <c r="H690" s="112">
        <f>+Monitoring!L690</f>
        <v>45177.588738425897</v>
      </c>
      <c r="I690" s="113">
        <f>+Monitoring!M690</f>
        <v>6.1342589469859377E-4</v>
      </c>
      <c r="J690" s="114" t="str">
        <f>+Monitoring!T690</f>
        <v>fly</v>
      </c>
      <c r="K690" s="109" t="str">
        <f>+Monitoring!Y690</f>
        <v>Insecta</v>
      </c>
      <c r="L690" s="109" t="str">
        <f>+Monitoring!Z690</f>
        <v>Diptera</v>
      </c>
      <c r="M690" s="109" t="str">
        <f>+Monitoring!AA690</f>
        <v>Brachycera</v>
      </c>
      <c r="N690" s="109" t="str">
        <f>+Monitoring!AB690</f>
        <v>#N/C</v>
      </c>
      <c r="O690" s="109" t="str">
        <f>+Monitoring!AC690</f>
        <v>#N/C</v>
      </c>
      <c r="P690" s="109" t="str">
        <f>+Monitoring!AD690</f>
        <v>#N/C</v>
      </c>
      <c r="Q690" s="109" t="str">
        <f>+Monitoring!AE690</f>
        <v>#N/C</v>
      </c>
      <c r="R690" s="109" t="str">
        <f>+Monitoring!AF690</f>
        <v>#N/C</v>
      </c>
      <c r="S690" s="109" t="str">
        <f>+Monitoring!AG690</f>
        <v>#N/C</v>
      </c>
    </row>
    <row r="691" spans="1:19" x14ac:dyDescent="0.25">
      <c r="A691" s="109">
        <f t="shared" si="54"/>
        <v>690</v>
      </c>
      <c r="B691" s="109" t="str">
        <f t="shared" si="55"/>
        <v>FAIRD</v>
      </c>
      <c r="C691" s="109" t="str">
        <f>SUBSTITUTE(+Monitoring!C691,"-","")</f>
        <v>FAIRD3</v>
      </c>
      <c r="D691" s="109" t="str">
        <f t="shared" si="56"/>
        <v>Site3</v>
      </c>
      <c r="E691" s="110" t="str">
        <f t="shared" si="57"/>
        <v>Meadow</v>
      </c>
      <c r="F691" s="111" t="str">
        <f t="shared" si="58"/>
        <v>FAIRDxMeadow</v>
      </c>
      <c r="G691" s="112">
        <f>+Monitoring!K691</f>
        <v>45177.7648148148</v>
      </c>
      <c r="H691" s="112">
        <f>+Monitoring!L691</f>
        <v>45177.765069444402</v>
      </c>
      <c r="I691" s="113">
        <f>+Monitoring!M691</f>
        <v>2.5462960184086114E-4</v>
      </c>
      <c r="J691" s="114" t="str">
        <f>+Monitoring!T691</f>
        <v>robber_fly</v>
      </c>
      <c r="K691" s="109" t="str">
        <f>+Monitoring!Y691</f>
        <v>Insecta</v>
      </c>
      <c r="L691" s="109" t="str">
        <f>+Monitoring!Z691</f>
        <v>Hymenoptera</v>
      </c>
      <c r="M691" s="109" t="str">
        <f>+Monitoring!AA691</f>
        <v>Apocrita</v>
      </c>
      <c r="N691" s="109" t="str">
        <f>+Monitoring!AB691</f>
        <v>Parasitica</v>
      </c>
      <c r="O691" s="109" t="str">
        <f>+Monitoring!AC691</f>
        <v>Ichneumonoidea</v>
      </c>
      <c r="P691" s="109" t="str">
        <f>+Monitoring!AD691</f>
        <v>Ichneumonidae</v>
      </c>
      <c r="Q691" s="109" t="str">
        <f>+Monitoring!AE691</f>
        <v>Xoridinae</v>
      </c>
      <c r="R691" s="109" t="str">
        <f>+Monitoring!AF691</f>
        <v>Xorides</v>
      </c>
      <c r="S691" s="109" t="str">
        <f>+Monitoring!AG691</f>
        <v>#N/C</v>
      </c>
    </row>
    <row r="692" spans="1:19" x14ac:dyDescent="0.25">
      <c r="A692" s="109">
        <f t="shared" si="54"/>
        <v>691</v>
      </c>
      <c r="B692" s="109" t="str">
        <f t="shared" si="55"/>
        <v>FAIRD</v>
      </c>
      <c r="C692" s="109" t="str">
        <f>SUBSTITUTE(+Monitoring!C692,"-","")</f>
        <v>FAIRD3</v>
      </c>
      <c r="D692" s="109" t="str">
        <f t="shared" si="56"/>
        <v>Site3</v>
      </c>
      <c r="E692" s="110" t="str">
        <f t="shared" si="57"/>
        <v>Meadow</v>
      </c>
      <c r="F692" s="111" t="str">
        <f t="shared" si="58"/>
        <v>FAIRDxMeadow</v>
      </c>
      <c r="G692" s="112">
        <f>+Monitoring!K692</f>
        <v>45178.341099537</v>
      </c>
      <c r="H692" s="112">
        <f>+Monitoring!L692</f>
        <v>45178.348206018498</v>
      </c>
      <c r="I692" s="113">
        <f>+Monitoring!M692</f>
        <v>7.1064814983401448E-3</v>
      </c>
      <c r="J692" s="114" t="str">
        <f>+Monitoring!T692</f>
        <v>fly</v>
      </c>
      <c r="K692" s="109" t="str">
        <f>+Monitoring!Y692</f>
        <v>Insecta</v>
      </c>
      <c r="L692" s="109" t="str">
        <f>+Monitoring!Z692</f>
        <v>Diptera</v>
      </c>
      <c r="M692" s="109" t="str">
        <f>+Monitoring!AA692</f>
        <v>Brachycera</v>
      </c>
      <c r="N692" s="109" t="str">
        <f>+Monitoring!AB692</f>
        <v>#N/C</v>
      </c>
      <c r="O692" s="109" t="str">
        <f>+Monitoring!AC692</f>
        <v>#N/C</v>
      </c>
      <c r="P692" s="109" t="str">
        <f>+Monitoring!AD692</f>
        <v>#N/C</v>
      </c>
      <c r="Q692" s="109" t="str">
        <f>+Monitoring!AE692</f>
        <v>#N/C</v>
      </c>
      <c r="R692" s="109" t="str">
        <f>+Monitoring!AF692</f>
        <v>#N/C</v>
      </c>
      <c r="S692" s="109" t="str">
        <f>+Monitoring!AG692</f>
        <v>#N/C</v>
      </c>
    </row>
    <row r="693" spans="1:19" x14ac:dyDescent="0.25">
      <c r="A693" s="109">
        <f t="shared" si="54"/>
        <v>692</v>
      </c>
      <c r="B693" s="109" t="str">
        <f t="shared" si="55"/>
        <v>FAIRD</v>
      </c>
      <c r="C693" s="109" t="str">
        <f>SUBSTITUTE(+Monitoring!C693,"-","")</f>
        <v>FAIRD3</v>
      </c>
      <c r="D693" s="109" t="str">
        <f t="shared" si="56"/>
        <v>Site3</v>
      </c>
      <c r="E693" s="110" t="str">
        <f t="shared" si="57"/>
        <v>Meadow</v>
      </c>
      <c r="F693" s="111" t="str">
        <f t="shared" si="58"/>
        <v>FAIRDxMeadow</v>
      </c>
      <c r="G693" s="112">
        <f>+Monitoring!K693</f>
        <v>45178.431793981501</v>
      </c>
      <c r="H693" s="112">
        <f>+Monitoring!L693</f>
        <v>45178.574583333299</v>
      </c>
      <c r="I693" s="113">
        <f>+Monitoring!M693</f>
        <v>0.14278935179754626</v>
      </c>
      <c r="J693" s="114" t="str">
        <f>+Monitoring!T693</f>
        <v>midge</v>
      </c>
      <c r="K693" s="109" t="str">
        <f>+Monitoring!Y693</f>
        <v>Insecta</v>
      </c>
      <c r="L693" s="109" t="str">
        <f>+Monitoring!Z693</f>
        <v>Diptera</v>
      </c>
      <c r="M693" s="109" t="str">
        <f>+Monitoring!AA693</f>
        <v>Nematocera</v>
      </c>
      <c r="N693" s="109" t="str">
        <f>+Monitoring!AB693</f>
        <v>Culicomorpha</v>
      </c>
      <c r="O693" s="109" t="str">
        <f>+Monitoring!AC693</f>
        <v>Chironomoidea</v>
      </c>
      <c r="P693" s="109" t="str">
        <f>+Monitoring!AD693</f>
        <v>Chironomidae</v>
      </c>
      <c r="Q693" s="109" t="str">
        <f>+Monitoring!AE693</f>
        <v>Chironominae</v>
      </c>
      <c r="R693" s="109" t="str">
        <f>+Monitoring!AF693</f>
        <v>Chironomus</v>
      </c>
      <c r="S693" s="109" t="str">
        <f>+Monitoring!AG693</f>
        <v>#N/C</v>
      </c>
    </row>
    <row r="694" spans="1:19" x14ac:dyDescent="0.25">
      <c r="A694" s="109">
        <f t="shared" si="54"/>
        <v>693</v>
      </c>
      <c r="B694" s="109" t="str">
        <f t="shared" si="55"/>
        <v>FAIRD</v>
      </c>
      <c r="C694" s="109" t="str">
        <f>SUBSTITUTE(+Monitoring!C694,"-","")</f>
        <v>FAIRD3</v>
      </c>
      <c r="D694" s="109" t="str">
        <f t="shared" si="56"/>
        <v>Site3</v>
      </c>
      <c r="E694" s="110" t="str">
        <f t="shared" si="57"/>
        <v>Meadow</v>
      </c>
      <c r="F694" s="111" t="str">
        <f t="shared" si="58"/>
        <v>FAIRDxMeadow</v>
      </c>
      <c r="G694" s="112">
        <f>+Monitoring!K694</f>
        <v>45178.471863425897</v>
      </c>
      <c r="H694" s="112">
        <f>+Monitoring!L694</f>
        <v>45178.471909722197</v>
      </c>
      <c r="I694" s="113">
        <f>+Monitoring!M694</f>
        <v>4.6296299842651933E-5</v>
      </c>
      <c r="J694" s="114" t="str">
        <f>+Monitoring!T694</f>
        <v>flesh_fly</v>
      </c>
      <c r="K694" s="109" t="str">
        <f>+Monitoring!Y694</f>
        <v>Insecta</v>
      </c>
      <c r="L694" s="109" t="str">
        <f>+Monitoring!Z694</f>
        <v>Diptera</v>
      </c>
      <c r="M694" s="109" t="str">
        <f>+Monitoring!AA694</f>
        <v>Brachycera</v>
      </c>
      <c r="N694" s="109" t="str">
        <f>+Monitoring!AB694</f>
        <v>Muscomorpha</v>
      </c>
      <c r="O694" s="109" t="str">
        <f>+Monitoring!AC694</f>
        <v>Oestroidea</v>
      </c>
      <c r="P694" s="109" t="str">
        <f>+Monitoring!AD694</f>
        <v>#N/C</v>
      </c>
      <c r="Q694" s="109" t="str">
        <f>+Monitoring!AE694</f>
        <v>#N/C</v>
      </c>
      <c r="R694" s="109" t="str">
        <f>+Monitoring!AF694</f>
        <v>#N/C</v>
      </c>
      <c r="S694" s="109" t="str">
        <f>+Monitoring!AG694</f>
        <v>#N/C</v>
      </c>
    </row>
    <row r="695" spans="1:19" x14ac:dyDescent="0.25">
      <c r="A695" s="109">
        <f t="shared" si="54"/>
        <v>694</v>
      </c>
      <c r="B695" s="109" t="str">
        <f t="shared" si="55"/>
        <v>FAIRD</v>
      </c>
      <c r="C695" s="109" t="str">
        <f>SUBSTITUTE(+Monitoring!C695,"-","")</f>
        <v>FAIRD3</v>
      </c>
      <c r="D695" s="109" t="str">
        <f t="shared" si="56"/>
        <v>Site3</v>
      </c>
      <c r="E695" s="110" t="str">
        <f t="shared" si="57"/>
        <v>Meadow</v>
      </c>
      <c r="F695" s="111" t="str">
        <f t="shared" si="58"/>
        <v>FAIRDxMeadow</v>
      </c>
      <c r="G695" s="112">
        <f>+Monitoring!K695</f>
        <v>45178.703865740703</v>
      </c>
      <c r="H695" s="112">
        <f>+Monitoring!L695</f>
        <v>45178.704976851899</v>
      </c>
      <c r="I695" s="113">
        <f>+Monitoring!M695</f>
        <v>1.1111111962236464E-3</v>
      </c>
      <c r="J695" s="114" t="str">
        <f>+Monitoring!T695</f>
        <v>ladybug</v>
      </c>
      <c r="K695" s="109" t="str">
        <f>+Monitoring!Y695</f>
        <v>Insecta</v>
      </c>
      <c r="L695" s="109" t="str">
        <f>+Monitoring!Z695</f>
        <v>Coleoptera</v>
      </c>
      <c r="M695" s="109" t="str">
        <f>+Monitoring!AA695</f>
        <v>Polyphaga</v>
      </c>
      <c r="N695" s="109" t="str">
        <f>+Monitoring!AB695</f>
        <v>Cucujiformia</v>
      </c>
      <c r="O695" s="109" t="str">
        <f>+Monitoring!AC695</f>
        <v>Coccinelloidea</v>
      </c>
      <c r="P695" s="109" t="str">
        <f>+Monitoring!AD695</f>
        <v>Coccinellidae</v>
      </c>
      <c r="Q695" s="109" t="str">
        <f>+Monitoring!AE695</f>
        <v>Coccinellinae</v>
      </c>
      <c r="R695" s="109" t="str">
        <f>+Monitoring!AF695</f>
        <v>Harmonia</v>
      </c>
      <c r="S695" s="109" t="str">
        <f>+Monitoring!AG695</f>
        <v>#N/C</v>
      </c>
    </row>
    <row r="696" spans="1:19" x14ac:dyDescent="0.25">
      <c r="A696" s="109">
        <f t="shared" si="54"/>
        <v>695</v>
      </c>
      <c r="B696" s="109" t="str">
        <f t="shared" si="55"/>
        <v>FAIRD</v>
      </c>
      <c r="C696" s="109" t="str">
        <f>SUBSTITUTE(+Monitoring!C696,"-","")</f>
        <v>FAIRD3</v>
      </c>
      <c r="D696" s="109" t="str">
        <f t="shared" si="56"/>
        <v>Site3</v>
      </c>
      <c r="E696" s="110" t="str">
        <f t="shared" si="57"/>
        <v>Meadow</v>
      </c>
      <c r="F696" s="111" t="str">
        <f t="shared" si="58"/>
        <v>FAIRDxMeadow</v>
      </c>
      <c r="G696" s="112">
        <f>+Monitoring!K696</f>
        <v>45178.765324074098</v>
      </c>
      <c r="H696" s="112">
        <f>+Monitoring!L696</f>
        <v>45178.765497685199</v>
      </c>
      <c r="I696" s="113">
        <f>+Monitoring!M696</f>
        <v>1.736111007630825E-4</v>
      </c>
      <c r="J696" s="114" t="str">
        <f>+Monitoring!T696</f>
        <v>bug</v>
      </c>
      <c r="K696" s="109" t="str">
        <f>+Monitoring!Y696</f>
        <v>Insecta</v>
      </c>
      <c r="L696" s="109" t="str">
        <f>+Monitoring!Z696</f>
        <v>Hemiptera</v>
      </c>
      <c r="M696" s="109" t="str">
        <f>+Monitoring!AA696</f>
        <v>Heteroptera</v>
      </c>
      <c r="N696" s="109" t="str">
        <f>+Monitoring!AB696</f>
        <v>Pentatomomorpha</v>
      </c>
      <c r="O696" s="109" t="str">
        <f>+Monitoring!AC696</f>
        <v>Lygaeoidea</v>
      </c>
      <c r="P696" s="109" t="str">
        <f>+Monitoring!AD696</f>
        <v>Rhyparochromidae</v>
      </c>
      <c r="Q696" s="109" t="str">
        <f>+Monitoring!AE696</f>
        <v>Rhyparochrominae</v>
      </c>
      <c r="R696" s="109" t="str">
        <f>+Monitoring!AF696</f>
        <v>Rhyparochromus</v>
      </c>
      <c r="S696" s="109" t="str">
        <f>+Monitoring!AG696</f>
        <v>#N/C</v>
      </c>
    </row>
    <row r="697" spans="1:19" x14ac:dyDescent="0.25">
      <c r="A697" s="109">
        <f t="shared" si="54"/>
        <v>696</v>
      </c>
      <c r="B697" s="109" t="str">
        <f t="shared" si="55"/>
        <v>FAIRD</v>
      </c>
      <c r="C697" s="109" t="str">
        <f>SUBSTITUTE(+Monitoring!C697,"-","")</f>
        <v>FAIRD3</v>
      </c>
      <c r="D697" s="109" t="str">
        <f t="shared" si="56"/>
        <v>Site3</v>
      </c>
      <c r="E697" s="110" t="str">
        <f t="shared" si="57"/>
        <v>Meadow</v>
      </c>
      <c r="F697" s="111" t="str">
        <f t="shared" si="58"/>
        <v>FAIRDxMeadow</v>
      </c>
      <c r="G697" s="112">
        <f>+Monitoring!K697</f>
        <v>45179.402766203697</v>
      </c>
      <c r="H697" s="112">
        <f>+Monitoring!L697</f>
        <v>45179.402835648201</v>
      </c>
      <c r="I697" s="113">
        <f>+Monitoring!M697</f>
        <v>6.9444504333660007E-5</v>
      </c>
      <c r="J697" s="114" t="str">
        <f>+Monitoring!T697</f>
        <v>fly</v>
      </c>
      <c r="K697" s="109" t="str">
        <f>+Monitoring!Y697</f>
        <v>Insecta</v>
      </c>
      <c r="L697" s="109" t="str">
        <f>+Monitoring!Z697</f>
        <v>Diptera</v>
      </c>
      <c r="M697" s="109" t="str">
        <f>+Monitoring!AA697</f>
        <v>Brachycera</v>
      </c>
      <c r="N697" s="109" t="str">
        <f>+Monitoring!AB697</f>
        <v>Muscomorpha</v>
      </c>
      <c r="O697" s="109" t="str">
        <f>+Monitoring!AC697</f>
        <v>Muscoidea</v>
      </c>
      <c r="P697" s="109" t="str">
        <f>+Monitoring!AD697</f>
        <v>Fanniidae</v>
      </c>
      <c r="Q697" s="109">
        <f>+Monitoring!AE697</f>
        <v>0</v>
      </c>
      <c r="R697" s="109" t="str">
        <f>+Monitoring!AF697</f>
        <v>Fannia</v>
      </c>
      <c r="S697" s="109" t="str">
        <f>+Monitoring!AG697</f>
        <v>#N/C</v>
      </c>
    </row>
    <row r="698" spans="1:19" x14ac:dyDescent="0.25">
      <c r="A698" s="109">
        <f t="shared" si="54"/>
        <v>697</v>
      </c>
      <c r="B698" s="109" t="str">
        <f t="shared" si="55"/>
        <v>FAIRD</v>
      </c>
      <c r="C698" s="109" t="str">
        <f>SUBSTITUTE(+Monitoring!C698,"-","")</f>
        <v>FAIRD3</v>
      </c>
      <c r="D698" s="109" t="str">
        <f t="shared" si="56"/>
        <v>Site3</v>
      </c>
      <c r="E698" s="110" t="str">
        <f t="shared" si="57"/>
        <v>Meadow</v>
      </c>
      <c r="F698" s="111" t="str">
        <f t="shared" si="58"/>
        <v>FAIRDxMeadow</v>
      </c>
      <c r="G698" s="112">
        <f>+Monitoring!K698</f>
        <v>45179.407256944403</v>
      </c>
      <c r="H698" s="112">
        <f>+Monitoring!L698</f>
        <v>45179.407337962999</v>
      </c>
      <c r="I698" s="113">
        <f>+Monitoring!M698</f>
        <v>8.1018595665227622E-5</v>
      </c>
      <c r="J698" s="114" t="str">
        <f>+Monitoring!T698</f>
        <v>flesh_fly</v>
      </c>
      <c r="K698" s="109" t="str">
        <f>+Monitoring!Y698</f>
        <v>Insecta</v>
      </c>
      <c r="L698" s="109" t="str">
        <f>+Monitoring!Z698</f>
        <v>Diptera</v>
      </c>
      <c r="M698" s="109" t="str">
        <f>+Monitoring!AA698</f>
        <v>Brachycera</v>
      </c>
      <c r="N698" s="109" t="str">
        <f>+Monitoring!AB698</f>
        <v>Muscomorpha</v>
      </c>
      <c r="O698" s="109" t="str">
        <f>+Monitoring!AC698</f>
        <v>Oestroidea</v>
      </c>
      <c r="P698" s="109" t="str">
        <f>+Monitoring!AD698</f>
        <v>Sarcophagidae</v>
      </c>
      <c r="Q698" s="109" t="str">
        <f>+Monitoring!AE698</f>
        <v>#N/C</v>
      </c>
      <c r="R698" s="109" t="str">
        <f>+Monitoring!AF698</f>
        <v>#N/C</v>
      </c>
      <c r="S698" s="109" t="str">
        <f>+Monitoring!AG698</f>
        <v>#N/C</v>
      </c>
    </row>
    <row r="699" spans="1:19" x14ac:dyDescent="0.25">
      <c r="A699" s="109">
        <f t="shared" si="54"/>
        <v>698</v>
      </c>
      <c r="B699" s="109" t="str">
        <f t="shared" si="55"/>
        <v>FAIRD</v>
      </c>
      <c r="C699" s="109" t="str">
        <f>SUBSTITUTE(+Monitoring!C699,"-","")</f>
        <v>FAIRD3</v>
      </c>
      <c r="D699" s="109" t="str">
        <f t="shared" si="56"/>
        <v>Site3</v>
      </c>
      <c r="E699" s="110" t="str">
        <f t="shared" si="57"/>
        <v>Meadow</v>
      </c>
      <c r="F699" s="111" t="str">
        <f t="shared" si="58"/>
        <v>FAIRDxMeadow</v>
      </c>
      <c r="G699" s="112">
        <f>+Monitoring!K699</f>
        <v>45179.480370370402</v>
      </c>
      <c r="H699" s="112">
        <f>+Monitoring!L699</f>
        <v>45179.481388888897</v>
      </c>
      <c r="I699" s="113">
        <f>+Monitoring!M699</f>
        <v>1.0185184946749359E-3</v>
      </c>
      <c r="J699" s="114" t="str">
        <f>+Monitoring!T699</f>
        <v>ladybug</v>
      </c>
      <c r="K699" s="109" t="str">
        <f>+Monitoring!Y699</f>
        <v>Insecta</v>
      </c>
      <c r="L699" s="109" t="str">
        <f>+Monitoring!Z699</f>
        <v>Coleoptera</v>
      </c>
      <c r="M699" s="109" t="str">
        <f>+Monitoring!AA699</f>
        <v>Polyphaga</v>
      </c>
      <c r="N699" s="109" t="str">
        <f>+Monitoring!AB699</f>
        <v>Cucujiformia</v>
      </c>
      <c r="O699" s="109" t="str">
        <f>+Monitoring!AC699</f>
        <v>Coccinelloidea</v>
      </c>
      <c r="P699" s="109" t="str">
        <f>+Monitoring!AD699</f>
        <v>Coccinellidae</v>
      </c>
      <c r="Q699" s="109" t="str">
        <f>+Monitoring!AE699</f>
        <v>Coccinellinae</v>
      </c>
      <c r="R699" s="109" t="str">
        <f>+Monitoring!AF699</f>
        <v>Coccinella</v>
      </c>
      <c r="S699" s="109" t="str">
        <f>+Monitoring!AG699</f>
        <v>#N/C</v>
      </c>
    </row>
    <row r="700" spans="1:19" x14ac:dyDescent="0.25">
      <c r="A700" s="109">
        <f t="shared" si="54"/>
        <v>699</v>
      </c>
      <c r="B700" s="109" t="str">
        <f t="shared" si="55"/>
        <v>FAIRD</v>
      </c>
      <c r="C700" s="109" t="str">
        <f>SUBSTITUTE(+Monitoring!C700,"-","")</f>
        <v>FAIRD3</v>
      </c>
      <c r="D700" s="109" t="str">
        <f t="shared" si="56"/>
        <v>Site3</v>
      </c>
      <c r="E700" s="110" t="str">
        <f t="shared" si="57"/>
        <v>Meadow</v>
      </c>
      <c r="F700" s="111" t="str">
        <f t="shared" si="58"/>
        <v>FAIRDxMeadow</v>
      </c>
      <c r="G700" s="112">
        <f>+Monitoring!K700</f>
        <v>45179.5047569444</v>
      </c>
      <c r="H700" s="112">
        <f>+Monitoring!L700</f>
        <v>45179.506990740701</v>
      </c>
      <c r="I700" s="113">
        <f>+Monitoring!M700</f>
        <v>2.2337963018799201E-3</v>
      </c>
      <c r="J700" s="114" t="str">
        <f>+Monitoring!T700</f>
        <v>fly</v>
      </c>
      <c r="K700" s="109" t="str">
        <f>+Monitoring!Y700</f>
        <v>Insecta</v>
      </c>
      <c r="L700" s="109" t="str">
        <f>+Monitoring!Z700</f>
        <v>Diptera</v>
      </c>
      <c r="M700" s="109" t="str">
        <f>+Monitoring!AA700</f>
        <v>Brachycera</v>
      </c>
      <c r="N700" s="109" t="str">
        <f>+Monitoring!AB700</f>
        <v>Muscomorpha</v>
      </c>
      <c r="O700" s="109" t="str">
        <f>+Monitoring!AC700</f>
        <v>Muscoidea</v>
      </c>
      <c r="P700" s="109" t="str">
        <f>+Monitoring!AD700</f>
        <v>#N/C</v>
      </c>
      <c r="Q700" s="109" t="str">
        <f>+Monitoring!AE700</f>
        <v>#N/C</v>
      </c>
      <c r="R700" s="109" t="str">
        <f>+Monitoring!AF700</f>
        <v>#N/C</v>
      </c>
      <c r="S700" s="109" t="str">
        <f>+Monitoring!AG700</f>
        <v>#N/C</v>
      </c>
    </row>
    <row r="701" spans="1:19" x14ac:dyDescent="0.25">
      <c r="A701" s="109">
        <f t="shared" si="54"/>
        <v>700</v>
      </c>
      <c r="B701" s="109" t="str">
        <f t="shared" si="55"/>
        <v>FAIRD</v>
      </c>
      <c r="C701" s="109" t="str">
        <f>SUBSTITUTE(+Monitoring!C701,"-","")</f>
        <v>FAIRD3</v>
      </c>
      <c r="D701" s="109" t="str">
        <f t="shared" si="56"/>
        <v>Site3</v>
      </c>
      <c r="E701" s="110" t="str">
        <f t="shared" si="57"/>
        <v>Meadow</v>
      </c>
      <c r="F701" s="111" t="str">
        <f t="shared" si="58"/>
        <v>FAIRDxMeadow</v>
      </c>
      <c r="G701" s="112">
        <f>+Monitoring!K701</f>
        <v>45179.516608796301</v>
      </c>
      <c r="H701" s="112">
        <f>+Monitoring!L701</f>
        <v>45179.516678240703</v>
      </c>
      <c r="I701" s="113">
        <f>+Monitoring!M701</f>
        <v>6.9444402470253408E-5</v>
      </c>
      <c r="J701" s="114" t="str">
        <f>+Monitoring!T701</f>
        <v>parasitoid_wasp</v>
      </c>
      <c r="K701" s="109" t="str">
        <f>+Monitoring!Y701</f>
        <v>Insecta</v>
      </c>
      <c r="L701" s="109" t="str">
        <f>+Monitoring!Z701</f>
        <v>Hymenoptera</v>
      </c>
      <c r="M701" s="109" t="str">
        <f>+Monitoring!AA701</f>
        <v>Apocrita</v>
      </c>
      <c r="N701" s="109" t="str">
        <f>+Monitoring!AB701</f>
        <v>Parasitica</v>
      </c>
      <c r="O701" s="109" t="str">
        <f>+Monitoring!AC701</f>
        <v>Ichneumonoidea</v>
      </c>
      <c r="P701" s="109" t="str">
        <f>+Monitoring!AD701</f>
        <v>Ichneumonidae</v>
      </c>
      <c r="Q701" s="109" t="str">
        <f>+Monitoring!AE701</f>
        <v>Campopleginae</v>
      </c>
      <c r="R701" s="109" t="str">
        <f>+Monitoring!AF701</f>
        <v>Dusona</v>
      </c>
      <c r="S701" s="109" t="str">
        <f>+Monitoring!AG701</f>
        <v>#N/C</v>
      </c>
    </row>
    <row r="702" spans="1:19" x14ac:dyDescent="0.25">
      <c r="A702" s="109">
        <f t="shared" si="54"/>
        <v>701</v>
      </c>
      <c r="B702" s="109" t="str">
        <f t="shared" si="55"/>
        <v>FAIRD</v>
      </c>
      <c r="C702" s="109" t="str">
        <f>SUBSTITUTE(+Monitoring!C702,"-","")</f>
        <v>FAIRD3</v>
      </c>
      <c r="D702" s="109" t="str">
        <f t="shared" si="56"/>
        <v>Site3</v>
      </c>
      <c r="E702" s="110" t="str">
        <f t="shared" si="57"/>
        <v>Meadow</v>
      </c>
      <c r="F702" s="111" t="str">
        <f t="shared" si="58"/>
        <v>FAIRDxMeadow</v>
      </c>
      <c r="G702" s="112">
        <f>+Monitoring!K702</f>
        <v>45179.546793981499</v>
      </c>
      <c r="H702" s="112">
        <f>+Monitoring!L702</f>
        <v>45179.546875</v>
      </c>
      <c r="I702" s="113">
        <f>+Monitoring!M702</f>
        <v>8.1018501077778637E-5</v>
      </c>
      <c r="J702" s="114" t="str">
        <f>+Monitoring!T702</f>
        <v>leafhopper</v>
      </c>
      <c r="K702" s="109" t="str">
        <f>+Monitoring!Y702</f>
        <v>Insecta</v>
      </c>
      <c r="L702" s="109" t="str">
        <f>+Monitoring!Z702</f>
        <v>Hemiptera</v>
      </c>
      <c r="M702" s="109" t="str">
        <f>+Monitoring!AA702</f>
        <v>Auchenorrhyncha</v>
      </c>
      <c r="N702" s="109" t="str">
        <f>+Monitoring!AB702</f>
        <v>Cicadomorpha</v>
      </c>
      <c r="O702" s="109" t="str">
        <f>+Monitoring!AC702</f>
        <v>Membracoidea</v>
      </c>
      <c r="P702" s="109" t="str">
        <f>+Monitoring!AD702</f>
        <v>Cicadellidae</v>
      </c>
      <c r="Q702" s="109" t="str">
        <f>+Monitoring!AE702</f>
        <v>Deltocephalinae</v>
      </c>
      <c r="R702" s="109" t="str">
        <f>+Monitoring!AF702</f>
        <v>Orientus</v>
      </c>
      <c r="S702" s="109" t="str">
        <f>+Monitoring!AG702</f>
        <v>#N/C</v>
      </c>
    </row>
    <row r="703" spans="1:19" x14ac:dyDescent="0.25">
      <c r="A703" s="109">
        <f t="shared" si="54"/>
        <v>702</v>
      </c>
      <c r="B703" s="109" t="str">
        <f t="shared" si="55"/>
        <v>FAIRD</v>
      </c>
      <c r="C703" s="109" t="str">
        <f>SUBSTITUTE(+Monitoring!C703,"-","")</f>
        <v>FAIRD3</v>
      </c>
      <c r="D703" s="109" t="str">
        <f t="shared" si="56"/>
        <v>Site3</v>
      </c>
      <c r="E703" s="110" t="str">
        <f t="shared" si="57"/>
        <v>Meadow</v>
      </c>
      <c r="F703" s="111" t="str">
        <f t="shared" si="58"/>
        <v>FAIRDxMeadow</v>
      </c>
      <c r="G703" s="112">
        <f>+Monitoring!K703</f>
        <v>45179.593182870398</v>
      </c>
      <c r="H703" s="112">
        <f>+Monitoring!L703</f>
        <v>45179.593668981499</v>
      </c>
      <c r="I703" s="113">
        <f>+Monitoring!M703</f>
        <v>4.8611110105412081E-4</v>
      </c>
      <c r="J703" s="114" t="str">
        <f>+Monitoring!T703</f>
        <v>fly</v>
      </c>
      <c r="K703" s="109" t="str">
        <f>+Monitoring!Y703</f>
        <v>Insecta</v>
      </c>
      <c r="L703" s="109" t="str">
        <f>+Monitoring!Z703</f>
        <v>Diptera</v>
      </c>
      <c r="M703" s="109" t="str">
        <f>+Monitoring!AA703</f>
        <v>Brachycera</v>
      </c>
      <c r="N703" s="109" t="str">
        <f>+Monitoring!AB703</f>
        <v>Muscomorpha</v>
      </c>
      <c r="O703" s="109" t="str">
        <f>+Monitoring!AC703</f>
        <v>Muscoidea</v>
      </c>
      <c r="P703" s="109" t="str">
        <f>+Monitoring!AD703</f>
        <v>#N/C</v>
      </c>
      <c r="Q703" s="109" t="str">
        <f>+Monitoring!AE703</f>
        <v>#N/C</v>
      </c>
      <c r="R703" s="109" t="str">
        <f>+Monitoring!AF703</f>
        <v>#N/C</v>
      </c>
      <c r="S703" s="109" t="str">
        <f>+Monitoring!AG703</f>
        <v>#N/C</v>
      </c>
    </row>
    <row r="704" spans="1:19" x14ac:dyDescent="0.25">
      <c r="A704" s="109">
        <f t="shared" si="54"/>
        <v>703</v>
      </c>
      <c r="B704" s="109" t="str">
        <f t="shared" si="55"/>
        <v>FAIRD</v>
      </c>
      <c r="C704" s="109" t="str">
        <f>SUBSTITUTE(+Monitoring!C704,"-","")</f>
        <v>FAIRD3</v>
      </c>
      <c r="D704" s="109" t="str">
        <f t="shared" si="56"/>
        <v>Site3</v>
      </c>
      <c r="E704" s="110" t="str">
        <f t="shared" si="57"/>
        <v>Meadow</v>
      </c>
      <c r="F704" s="111" t="str">
        <f t="shared" si="58"/>
        <v>FAIRDxMeadow</v>
      </c>
      <c r="G704" s="112">
        <f>+Monitoring!K704</f>
        <v>45179.606365740699</v>
      </c>
      <c r="H704" s="112">
        <f>+Monitoring!L704</f>
        <v>45179.606724537</v>
      </c>
      <c r="I704" s="113">
        <f>+Monitoring!M704</f>
        <v>3.5879630013369024E-4</v>
      </c>
      <c r="J704" s="114" t="str">
        <f>+Monitoring!T704</f>
        <v>ladybug</v>
      </c>
      <c r="K704" s="109" t="str">
        <f>+Monitoring!Y704</f>
        <v>Insecta</v>
      </c>
      <c r="L704" s="109" t="str">
        <f>+Monitoring!Z704</f>
        <v>Coleoptera</v>
      </c>
      <c r="M704" s="109" t="str">
        <f>+Monitoring!AA704</f>
        <v>Polyphaga</v>
      </c>
      <c r="N704" s="109" t="str">
        <f>+Monitoring!AB704</f>
        <v>Cucujiformia</v>
      </c>
      <c r="O704" s="109" t="str">
        <f>+Monitoring!AC704</f>
        <v>Coccinelloidea</v>
      </c>
      <c r="P704" s="109" t="str">
        <f>+Monitoring!AD704</f>
        <v>Coccinellidae</v>
      </c>
      <c r="Q704" s="109" t="str">
        <f>+Monitoring!AE704</f>
        <v>Coccinellinae</v>
      </c>
      <c r="R704" s="109" t="str">
        <f>+Monitoring!AF704</f>
        <v>Harmonia</v>
      </c>
      <c r="S704" s="109" t="str">
        <f>+Monitoring!AG704</f>
        <v>#N/C</v>
      </c>
    </row>
    <row r="705" spans="1:19" x14ac:dyDescent="0.25">
      <c r="A705" s="109">
        <f t="shared" si="54"/>
        <v>704</v>
      </c>
      <c r="B705" s="109" t="str">
        <f t="shared" si="55"/>
        <v>FAIRD</v>
      </c>
      <c r="C705" s="109" t="str">
        <f>SUBSTITUTE(+Monitoring!C705,"-","")</f>
        <v>FAIRD3</v>
      </c>
      <c r="D705" s="109" t="str">
        <f t="shared" si="56"/>
        <v>Site3</v>
      </c>
      <c r="E705" s="110" t="str">
        <f t="shared" si="57"/>
        <v>Meadow</v>
      </c>
      <c r="F705" s="111" t="str">
        <f t="shared" si="58"/>
        <v>FAIRDxMeadow</v>
      </c>
      <c r="G705" s="112">
        <f>+Monitoring!K705</f>
        <v>45179.630960648203</v>
      </c>
      <c r="H705" s="112">
        <f>+Monitoring!L705</f>
        <v>45179.631018518499</v>
      </c>
      <c r="I705" s="113">
        <f>+Monitoring!M705</f>
        <v>5.7870296586770564E-5</v>
      </c>
      <c r="J705" s="114" t="str">
        <f>+Monitoring!T705</f>
        <v>fly</v>
      </c>
      <c r="K705" s="109" t="str">
        <f>+Monitoring!Y705</f>
        <v>Insecta</v>
      </c>
      <c r="L705" s="109" t="str">
        <f>+Monitoring!Z705</f>
        <v>Diptera</v>
      </c>
      <c r="M705" s="109" t="str">
        <f>+Monitoring!AA705</f>
        <v>Brachycera</v>
      </c>
      <c r="N705" s="109" t="str">
        <f>+Monitoring!AB705</f>
        <v>#N/C</v>
      </c>
      <c r="O705" s="109" t="str">
        <f>+Monitoring!AC705</f>
        <v>#N/C</v>
      </c>
      <c r="P705" s="109" t="str">
        <f>+Monitoring!AD705</f>
        <v>#N/C</v>
      </c>
      <c r="Q705" s="109" t="str">
        <f>+Monitoring!AE705</f>
        <v>#N/C</v>
      </c>
      <c r="R705" s="109" t="str">
        <f>+Monitoring!AF705</f>
        <v>#N/C</v>
      </c>
      <c r="S705" s="109" t="str">
        <f>+Monitoring!AG705</f>
        <v>#N/C</v>
      </c>
    </row>
    <row r="706" spans="1:19" x14ac:dyDescent="0.25">
      <c r="A706" s="109">
        <f t="shared" si="54"/>
        <v>705</v>
      </c>
      <c r="B706" s="109" t="str">
        <f t="shared" si="55"/>
        <v>FAIRD</v>
      </c>
      <c r="C706" s="109" t="str">
        <f>SUBSTITUTE(+Monitoring!C706,"-","")</f>
        <v>FAIRD3</v>
      </c>
      <c r="D706" s="109" t="str">
        <f t="shared" si="56"/>
        <v>Site3</v>
      </c>
      <c r="E706" s="110" t="str">
        <f t="shared" si="57"/>
        <v>Meadow</v>
      </c>
      <c r="F706" s="111" t="str">
        <f t="shared" si="58"/>
        <v>FAIRDxMeadow</v>
      </c>
      <c r="G706" s="112">
        <f>+Monitoring!K706</f>
        <v>45180.437291666698</v>
      </c>
      <c r="H706" s="112">
        <f>+Monitoring!L706</f>
        <v>45180.437569444402</v>
      </c>
      <c r="I706" s="113">
        <f>+Monitoring!M706</f>
        <v>2.7777770446846262E-4</v>
      </c>
      <c r="J706" s="114" t="str">
        <f>+Monitoring!T706</f>
        <v>flesh_fly</v>
      </c>
      <c r="K706" s="109" t="str">
        <f>+Monitoring!Y706</f>
        <v>Insecta</v>
      </c>
      <c r="L706" s="109" t="str">
        <f>+Monitoring!Z706</f>
        <v>Diptera</v>
      </c>
      <c r="M706" s="109" t="str">
        <f>+Monitoring!AA706</f>
        <v>Brachycera</v>
      </c>
      <c r="N706" s="109" t="str">
        <f>+Monitoring!AB706</f>
        <v>Muscomorpha</v>
      </c>
      <c r="O706" s="109" t="str">
        <f>+Monitoring!AC706</f>
        <v>Oestroidea</v>
      </c>
      <c r="P706" s="109" t="str">
        <f>+Monitoring!AD706</f>
        <v>Tachinidae</v>
      </c>
      <c r="Q706" s="109" t="str">
        <f>+Monitoring!AE706</f>
        <v>#N/C</v>
      </c>
      <c r="R706" s="109" t="str">
        <f>+Monitoring!AF706</f>
        <v>#N/C</v>
      </c>
      <c r="S706" s="109" t="str">
        <f>+Monitoring!AG706</f>
        <v>#N/C</v>
      </c>
    </row>
    <row r="707" spans="1:19" x14ac:dyDescent="0.25">
      <c r="A707" s="109">
        <f t="shared" si="54"/>
        <v>706</v>
      </c>
      <c r="B707" s="109" t="str">
        <f t="shared" si="55"/>
        <v>FAIRD</v>
      </c>
      <c r="C707" s="109" t="str">
        <f>SUBSTITUTE(+Monitoring!C707,"-","")</f>
        <v>FAIRD3</v>
      </c>
      <c r="D707" s="109" t="str">
        <f t="shared" si="56"/>
        <v>Site3</v>
      </c>
      <c r="E707" s="110" t="str">
        <f t="shared" si="57"/>
        <v>Meadow</v>
      </c>
      <c r="F707" s="111" t="str">
        <f t="shared" si="58"/>
        <v>FAIRDxMeadow</v>
      </c>
      <c r="G707" s="112">
        <f>+Monitoring!K707</f>
        <v>45180.4387615741</v>
      </c>
      <c r="H707" s="112">
        <f>+Monitoring!L707</f>
        <v>45180.462789351899</v>
      </c>
      <c r="I707" s="113">
        <f>+Monitoring!M707</f>
        <v>2.402777779934695E-2</v>
      </c>
      <c r="J707" s="114" t="str">
        <f>+Monitoring!T707</f>
        <v>fly</v>
      </c>
      <c r="K707" s="109" t="str">
        <f>+Monitoring!Y707</f>
        <v>Insecta</v>
      </c>
      <c r="L707" s="109" t="str">
        <f>+Monitoring!Z707</f>
        <v>Diptera</v>
      </c>
      <c r="M707" s="109" t="str">
        <f>+Monitoring!AA707</f>
        <v>Brachycera</v>
      </c>
      <c r="N707" s="109" t="str">
        <f>+Monitoring!AB707</f>
        <v>#N/C</v>
      </c>
      <c r="O707" s="109" t="str">
        <f>+Monitoring!AC707</f>
        <v>#N/C</v>
      </c>
      <c r="P707" s="109" t="str">
        <f>+Monitoring!AD707</f>
        <v>#N/C</v>
      </c>
      <c r="Q707" s="109" t="str">
        <f>+Monitoring!AE707</f>
        <v>#N/C</v>
      </c>
      <c r="R707" s="109" t="str">
        <f>+Monitoring!AF707</f>
        <v>#N/C</v>
      </c>
      <c r="S707" s="109" t="str">
        <f>+Monitoring!AG707</f>
        <v>#N/C</v>
      </c>
    </row>
    <row r="708" spans="1:19" x14ac:dyDescent="0.25">
      <c r="A708" s="109">
        <f t="shared" ref="A708:A771" si="59">+A707+1</f>
        <v>707</v>
      </c>
      <c r="B708" s="109" t="str">
        <f t="shared" si="55"/>
        <v>FAIRD</v>
      </c>
      <c r="C708" s="109" t="str">
        <f>SUBSTITUTE(+Monitoring!C708,"-","")</f>
        <v>FAIRD3</v>
      </c>
      <c r="D708" s="109" t="str">
        <f t="shared" si="56"/>
        <v>Site3</v>
      </c>
      <c r="E708" s="110" t="str">
        <f t="shared" si="57"/>
        <v>Meadow</v>
      </c>
      <c r="F708" s="111" t="str">
        <f t="shared" si="58"/>
        <v>FAIRDxMeadow</v>
      </c>
      <c r="G708" s="112">
        <f>+Monitoring!K708</f>
        <v>45180.504016203697</v>
      </c>
      <c r="H708" s="112">
        <f>+Monitoring!L708</f>
        <v>45180.505034722199</v>
      </c>
      <c r="I708" s="113">
        <f>+Monitoring!M708</f>
        <v>1.0185185019508936E-3</v>
      </c>
      <c r="J708" s="114" t="str">
        <f>+Monitoring!T708</f>
        <v>ladybug</v>
      </c>
      <c r="K708" s="109" t="str">
        <f>+Monitoring!Y708</f>
        <v>Insecta</v>
      </c>
      <c r="L708" s="109" t="str">
        <f>+Monitoring!Z708</f>
        <v>Coleoptera</v>
      </c>
      <c r="M708" s="109" t="str">
        <f>+Monitoring!AA708</f>
        <v>Polyphaga</v>
      </c>
      <c r="N708" s="109" t="str">
        <f>+Monitoring!AB708</f>
        <v>Cucujiformia</v>
      </c>
      <c r="O708" s="109" t="str">
        <f>+Monitoring!AC708</f>
        <v>Coccinelloidea</v>
      </c>
      <c r="P708" s="109" t="str">
        <f>+Monitoring!AD708</f>
        <v>Coccinellidae</v>
      </c>
      <c r="Q708" s="109" t="str">
        <f>+Monitoring!AE708</f>
        <v>Coccinellinae</v>
      </c>
      <c r="R708" s="109" t="str">
        <f>+Monitoring!AF708</f>
        <v>Harmonia</v>
      </c>
      <c r="S708" s="109" t="str">
        <f>+Monitoring!AG708</f>
        <v>#N/C</v>
      </c>
    </row>
    <row r="709" spans="1:19" x14ac:dyDescent="0.25">
      <c r="A709" s="109">
        <f t="shared" si="59"/>
        <v>708</v>
      </c>
      <c r="B709" s="109" t="str">
        <f t="shared" si="55"/>
        <v>FAIRD</v>
      </c>
      <c r="C709" s="109" t="str">
        <f>SUBSTITUTE(+Monitoring!C709,"-","")</f>
        <v>FAIRD3</v>
      </c>
      <c r="D709" s="109" t="str">
        <f t="shared" si="56"/>
        <v>Site3</v>
      </c>
      <c r="E709" s="110" t="str">
        <f t="shared" si="57"/>
        <v>Meadow</v>
      </c>
      <c r="F709" s="111" t="str">
        <f t="shared" si="58"/>
        <v>FAIRDxMeadow</v>
      </c>
      <c r="G709" s="112">
        <f>+Monitoring!K709</f>
        <v>45180.764374999999</v>
      </c>
      <c r="H709" s="112">
        <f>+Monitoring!L709</f>
        <v>45180.7644560185</v>
      </c>
      <c r="I709" s="113">
        <f>+Monitoring!M709</f>
        <v>8.1018501077778637E-5</v>
      </c>
      <c r="J709" s="114" t="str">
        <f>+Monitoring!T709</f>
        <v>fly</v>
      </c>
      <c r="K709" s="109" t="str">
        <f>+Monitoring!Y709</f>
        <v>Insecta</v>
      </c>
      <c r="L709" s="109" t="str">
        <f>+Monitoring!Z709</f>
        <v>Diptera</v>
      </c>
      <c r="M709" s="109" t="str">
        <f>+Monitoring!AA709</f>
        <v>Brachycera</v>
      </c>
      <c r="N709" s="109" t="str">
        <f>+Monitoring!AB709</f>
        <v>Muscomorpha</v>
      </c>
      <c r="O709" s="109" t="str">
        <f>+Monitoring!AC709</f>
        <v>Muscoidea</v>
      </c>
      <c r="P709" s="109" t="str">
        <f>+Monitoring!AD709</f>
        <v>#N/C</v>
      </c>
      <c r="Q709" s="109" t="str">
        <f>+Monitoring!AE709</f>
        <v>#N/C</v>
      </c>
      <c r="R709" s="109" t="str">
        <f>+Monitoring!AF709</f>
        <v>#N/C</v>
      </c>
      <c r="S709" s="109" t="str">
        <f>+Monitoring!AG709</f>
        <v>#N/C</v>
      </c>
    </row>
    <row r="710" spans="1:19" x14ac:dyDescent="0.25">
      <c r="A710" s="109">
        <f t="shared" si="59"/>
        <v>709</v>
      </c>
      <c r="B710" s="109" t="str">
        <f t="shared" si="55"/>
        <v>FAIRD</v>
      </c>
      <c r="C710" s="109" t="str">
        <f>SUBSTITUTE(+Monitoring!C710,"-","")</f>
        <v>FAIRD3</v>
      </c>
      <c r="D710" s="109" t="str">
        <f t="shared" si="56"/>
        <v>Site3</v>
      </c>
      <c r="E710" s="110" t="str">
        <f t="shared" si="57"/>
        <v>Meadow</v>
      </c>
      <c r="F710" s="111" t="str">
        <f t="shared" si="58"/>
        <v>FAIRDxMeadow</v>
      </c>
      <c r="G710" s="112">
        <f>+Monitoring!K710</f>
        <v>45166.341145833299</v>
      </c>
      <c r="H710" s="112">
        <f>+Monitoring!L710</f>
        <v>45166.342638888898</v>
      </c>
      <c r="I710" s="113">
        <f>+Monitoring!M710</f>
        <v>1.4930555989849381E-3</v>
      </c>
      <c r="J710" s="114" t="str">
        <f>+Monitoring!T710</f>
        <v>fly</v>
      </c>
      <c r="K710" s="109" t="str">
        <f>+Monitoring!Y710</f>
        <v>Insecta</v>
      </c>
      <c r="L710" s="109" t="str">
        <f>+Monitoring!Z710</f>
        <v>Diptera</v>
      </c>
      <c r="M710" s="109" t="str">
        <f>+Monitoring!AA710</f>
        <v>Brachycera</v>
      </c>
      <c r="N710" s="109" t="str">
        <f>+Monitoring!AB710</f>
        <v>#N/C</v>
      </c>
      <c r="O710" s="109" t="str">
        <f>+Monitoring!AC710</f>
        <v>#N/C</v>
      </c>
      <c r="P710" s="109" t="str">
        <f>+Monitoring!AD710</f>
        <v>#N/C</v>
      </c>
      <c r="Q710" s="109" t="str">
        <f>+Monitoring!AE710</f>
        <v>#N/C</v>
      </c>
      <c r="R710" s="109" t="str">
        <f>+Monitoring!AF710</f>
        <v>#N/C</v>
      </c>
      <c r="S710" s="109" t="str">
        <f>+Monitoring!AG710</f>
        <v>#N/C</v>
      </c>
    </row>
    <row r="711" spans="1:19" x14ac:dyDescent="0.25">
      <c r="A711" s="109">
        <f t="shared" si="59"/>
        <v>710</v>
      </c>
      <c r="B711" s="109" t="str">
        <f t="shared" si="55"/>
        <v>FAIRD</v>
      </c>
      <c r="C711" s="109" t="str">
        <f>SUBSTITUTE(+Monitoring!C711,"-","")</f>
        <v>FAIRD3</v>
      </c>
      <c r="D711" s="109" t="str">
        <f t="shared" si="56"/>
        <v>Site3</v>
      </c>
      <c r="E711" s="110" t="str">
        <f t="shared" si="57"/>
        <v>Meadow</v>
      </c>
      <c r="F711" s="111" t="str">
        <f t="shared" si="58"/>
        <v>FAIRDxMeadow</v>
      </c>
      <c r="G711" s="112">
        <f>+Monitoring!K711</f>
        <v>45166.3826736111</v>
      </c>
      <c r="H711" s="112">
        <f>+Monitoring!L711</f>
        <v>45166.382916666698</v>
      </c>
      <c r="I711" s="113">
        <f>+Monitoring!M711</f>
        <v>2.430555978207849E-4</v>
      </c>
      <c r="J711" s="114" t="str">
        <f>+Monitoring!T711</f>
        <v>fly</v>
      </c>
      <c r="K711" s="109" t="str">
        <f>+Monitoring!Y711</f>
        <v>Insecta</v>
      </c>
      <c r="L711" s="109" t="str">
        <f>+Monitoring!Z711</f>
        <v>Diptera</v>
      </c>
      <c r="M711" s="109" t="str">
        <f>+Monitoring!AA711</f>
        <v>Brachycera</v>
      </c>
      <c r="N711" s="109" t="str">
        <f>+Monitoring!AB711</f>
        <v>#N/C</v>
      </c>
      <c r="O711" s="109" t="str">
        <f>+Monitoring!AC711</f>
        <v>#N/C</v>
      </c>
      <c r="P711" s="109" t="str">
        <f>+Monitoring!AD711</f>
        <v>#N/C</v>
      </c>
      <c r="Q711" s="109" t="str">
        <f>+Monitoring!AE711</f>
        <v>#N/C</v>
      </c>
      <c r="R711" s="109" t="str">
        <f>+Monitoring!AF711</f>
        <v>#N/C</v>
      </c>
      <c r="S711" s="109" t="str">
        <f>+Monitoring!AG711</f>
        <v>#N/C</v>
      </c>
    </row>
    <row r="712" spans="1:19" x14ac:dyDescent="0.25">
      <c r="A712" s="109">
        <f t="shared" si="59"/>
        <v>711</v>
      </c>
      <c r="B712" s="109" t="str">
        <f t="shared" si="55"/>
        <v>FAIRD</v>
      </c>
      <c r="C712" s="109" t="str">
        <f>SUBSTITUTE(+Monitoring!C712,"-","")</f>
        <v>FAIRD3</v>
      </c>
      <c r="D712" s="109" t="str">
        <f t="shared" si="56"/>
        <v>Site3</v>
      </c>
      <c r="E712" s="110" t="str">
        <f t="shared" si="57"/>
        <v>Meadow</v>
      </c>
      <c r="F712" s="111" t="str">
        <f t="shared" si="58"/>
        <v>FAIRDxMeadow</v>
      </c>
      <c r="G712" s="112">
        <f>+Monitoring!K712</f>
        <v>45166.460879629602</v>
      </c>
      <c r="H712" s="112">
        <f>+Monitoring!L712</f>
        <v>45166.466423611098</v>
      </c>
      <c r="I712" s="113">
        <f>+Monitoring!M712</f>
        <v>5.5439814968849532E-3</v>
      </c>
      <c r="J712" s="114" t="str">
        <f>+Monitoring!T712</f>
        <v>fly</v>
      </c>
      <c r="K712" s="109" t="str">
        <f>+Monitoring!Y712</f>
        <v>Insecta</v>
      </c>
      <c r="L712" s="109" t="str">
        <f>+Monitoring!Z712</f>
        <v>Diptera</v>
      </c>
      <c r="M712" s="109" t="str">
        <f>+Monitoring!AA712</f>
        <v>Brachycera</v>
      </c>
      <c r="N712" s="109" t="str">
        <f>+Monitoring!AB712</f>
        <v>#N/C</v>
      </c>
      <c r="O712" s="109" t="str">
        <f>+Monitoring!AC712</f>
        <v>#N/C</v>
      </c>
      <c r="P712" s="109" t="str">
        <f>+Monitoring!AD712</f>
        <v>#N/C</v>
      </c>
      <c r="Q712" s="109" t="str">
        <f>+Monitoring!AE712</f>
        <v>#N/C</v>
      </c>
      <c r="R712" s="109" t="str">
        <f>+Monitoring!AF712</f>
        <v>#N/C</v>
      </c>
      <c r="S712" s="109" t="str">
        <f>+Monitoring!AG712</f>
        <v>#N/C</v>
      </c>
    </row>
    <row r="713" spans="1:19" x14ac:dyDescent="0.25">
      <c r="A713" s="109">
        <f t="shared" si="59"/>
        <v>712</v>
      </c>
      <c r="B713" s="109" t="str">
        <f t="shared" si="55"/>
        <v>FAIRD</v>
      </c>
      <c r="C713" s="109" t="str">
        <f>SUBSTITUTE(+Monitoring!C713,"-","")</f>
        <v>FAIRD3</v>
      </c>
      <c r="D713" s="109" t="str">
        <f t="shared" si="56"/>
        <v>Site3</v>
      </c>
      <c r="E713" s="110" t="str">
        <f t="shared" si="57"/>
        <v>Meadow</v>
      </c>
      <c r="F713" s="111" t="str">
        <f t="shared" si="58"/>
        <v>FAIRDxMeadow</v>
      </c>
      <c r="G713" s="112">
        <f>+Monitoring!K713</f>
        <v>45166.470706018503</v>
      </c>
      <c r="H713" s="112">
        <f>+Monitoring!L713</f>
        <v>45166.472905092603</v>
      </c>
      <c r="I713" s="113">
        <f>+Monitoring!M713</f>
        <v>2.1990741006447934E-3</v>
      </c>
      <c r="J713" s="114" t="str">
        <f>+Monitoring!T713</f>
        <v>fly</v>
      </c>
      <c r="K713" s="109" t="str">
        <f>+Monitoring!Y713</f>
        <v>Insecta</v>
      </c>
      <c r="L713" s="109" t="str">
        <f>+Monitoring!Z713</f>
        <v>Diptera</v>
      </c>
      <c r="M713" s="109" t="str">
        <f>+Monitoring!AA713</f>
        <v>Brachycera</v>
      </c>
      <c r="N713" s="109" t="str">
        <f>+Monitoring!AB713</f>
        <v>Muscomorpha</v>
      </c>
      <c r="O713" s="109" t="str">
        <f>+Monitoring!AC713</f>
        <v>Muscoidea</v>
      </c>
      <c r="P713" s="109" t="str">
        <f>+Monitoring!AD713</f>
        <v>#N/C</v>
      </c>
      <c r="Q713" s="109" t="str">
        <f>+Monitoring!AE713</f>
        <v>#N/C</v>
      </c>
      <c r="R713" s="109" t="str">
        <f>+Monitoring!AF713</f>
        <v>#N/C</v>
      </c>
      <c r="S713" s="109" t="str">
        <f>+Monitoring!AG713</f>
        <v>#N/C</v>
      </c>
    </row>
    <row r="714" spans="1:19" x14ac:dyDescent="0.25">
      <c r="A714" s="109">
        <f t="shared" si="59"/>
        <v>713</v>
      </c>
      <c r="B714" s="109" t="str">
        <f t="shared" si="55"/>
        <v>FAIRD</v>
      </c>
      <c r="C714" s="109" t="str">
        <f>SUBSTITUTE(+Monitoring!C714,"-","")</f>
        <v>FAIRD3</v>
      </c>
      <c r="D714" s="109" t="str">
        <f t="shared" si="56"/>
        <v>Site3</v>
      </c>
      <c r="E714" s="110" t="str">
        <f t="shared" si="57"/>
        <v>Meadow</v>
      </c>
      <c r="F714" s="111" t="str">
        <f t="shared" si="58"/>
        <v>FAIRDxMeadow</v>
      </c>
      <c r="G714" s="112">
        <f>+Monitoring!K714</f>
        <v>45166.520081018498</v>
      </c>
      <c r="H714" s="112">
        <f>+Monitoring!L714</f>
        <v>45166.523553240702</v>
      </c>
      <c r="I714" s="113">
        <f>+Monitoring!M714</f>
        <v>3.4722222044365481E-3</v>
      </c>
      <c r="J714" s="114" t="str">
        <f>+Monitoring!T714</f>
        <v>fly</v>
      </c>
      <c r="K714" s="109" t="str">
        <f>+Monitoring!Y714</f>
        <v>Insecta</v>
      </c>
      <c r="L714" s="109" t="str">
        <f>+Monitoring!Z714</f>
        <v>Diptera</v>
      </c>
      <c r="M714" s="109" t="str">
        <f>+Monitoring!AA714</f>
        <v>Brachycera</v>
      </c>
      <c r="N714" s="109" t="str">
        <f>+Monitoring!AB714</f>
        <v>Muscomorpha</v>
      </c>
      <c r="O714" s="109" t="str">
        <f>+Monitoring!AC714</f>
        <v>Muscoidea</v>
      </c>
      <c r="P714" s="109" t="str">
        <f>+Monitoring!AD714</f>
        <v>Fanniidae</v>
      </c>
      <c r="Q714" s="109">
        <f>+Monitoring!AE714</f>
        <v>0</v>
      </c>
      <c r="R714" s="109" t="str">
        <f>+Monitoring!AF714</f>
        <v>Fannia</v>
      </c>
      <c r="S714" s="109" t="str">
        <f>+Monitoring!AG714</f>
        <v>#N/C</v>
      </c>
    </row>
    <row r="715" spans="1:19" x14ac:dyDescent="0.25">
      <c r="A715" s="109">
        <f t="shared" si="59"/>
        <v>714</v>
      </c>
      <c r="B715" s="109" t="str">
        <f t="shared" si="55"/>
        <v>FAIRD</v>
      </c>
      <c r="C715" s="109" t="str">
        <f>SUBSTITUTE(+Monitoring!C715,"-","")</f>
        <v>FAIRD3</v>
      </c>
      <c r="D715" s="109" t="str">
        <f t="shared" si="56"/>
        <v>Site3</v>
      </c>
      <c r="E715" s="110" t="str">
        <f t="shared" si="57"/>
        <v>Meadow</v>
      </c>
      <c r="F715" s="111" t="str">
        <f t="shared" si="58"/>
        <v>FAIRDxMeadow</v>
      </c>
      <c r="G715" s="112">
        <f>+Monitoring!K715</f>
        <v>45167.408738425896</v>
      </c>
      <c r="H715" s="112">
        <f>+Monitoring!L715</f>
        <v>45167.415972222203</v>
      </c>
      <c r="I715" s="113">
        <f>+Monitoring!M715</f>
        <v>7.2337963065365329E-3</v>
      </c>
      <c r="J715" s="114" t="str">
        <f>+Monitoring!T715</f>
        <v>fly</v>
      </c>
      <c r="K715" s="109" t="str">
        <f>+Monitoring!Y715</f>
        <v>Insecta</v>
      </c>
      <c r="L715" s="109" t="str">
        <f>+Monitoring!Z715</f>
        <v>Diptera</v>
      </c>
      <c r="M715" s="109" t="str">
        <f>+Monitoring!AA715</f>
        <v>Brachycera</v>
      </c>
      <c r="N715" s="109" t="str">
        <f>+Monitoring!AB715</f>
        <v>#N/C</v>
      </c>
      <c r="O715" s="109" t="str">
        <f>+Monitoring!AC715</f>
        <v>#N/C</v>
      </c>
      <c r="P715" s="109" t="str">
        <f>+Monitoring!AD715</f>
        <v>#N/C</v>
      </c>
      <c r="Q715" s="109" t="str">
        <f>+Monitoring!AE715</f>
        <v>#N/C</v>
      </c>
      <c r="R715" s="109" t="str">
        <f>+Monitoring!AF715</f>
        <v>#N/C</v>
      </c>
      <c r="S715" s="109" t="str">
        <f>+Monitoring!AG715</f>
        <v>#N/C</v>
      </c>
    </row>
    <row r="716" spans="1:19" x14ac:dyDescent="0.25">
      <c r="A716" s="109">
        <f t="shared" si="59"/>
        <v>715</v>
      </c>
      <c r="B716" s="109" t="str">
        <f t="shared" si="55"/>
        <v>FAIRD</v>
      </c>
      <c r="C716" s="109" t="str">
        <f>SUBSTITUTE(+Monitoring!C716,"-","")</f>
        <v>FAIRD3</v>
      </c>
      <c r="D716" s="109" t="str">
        <f t="shared" si="56"/>
        <v>Site3</v>
      </c>
      <c r="E716" s="110" t="str">
        <f t="shared" si="57"/>
        <v>Meadow</v>
      </c>
      <c r="F716" s="111" t="str">
        <f t="shared" si="58"/>
        <v>FAIRDxMeadow</v>
      </c>
      <c r="G716" s="112">
        <f>+Monitoring!K716</f>
        <v>45167.563275462999</v>
      </c>
      <c r="H716" s="112">
        <f>+Monitoring!L716</f>
        <v>45167.569571759297</v>
      </c>
      <c r="I716" s="113">
        <f>+Monitoring!M716</f>
        <v>6.2962962983874604E-3</v>
      </c>
      <c r="J716" s="114" t="str">
        <f>+Monitoring!T716</f>
        <v>fly</v>
      </c>
      <c r="K716" s="109" t="str">
        <f>+Monitoring!Y716</f>
        <v>Insecta</v>
      </c>
      <c r="L716" s="109" t="str">
        <f>+Monitoring!Z716</f>
        <v>Diptera</v>
      </c>
      <c r="M716" s="109" t="str">
        <f>+Monitoring!AA716</f>
        <v>Brachycera</v>
      </c>
      <c r="N716" s="109" t="str">
        <f>+Monitoring!AB716</f>
        <v>#N/C</v>
      </c>
      <c r="O716" s="109" t="str">
        <f>+Monitoring!AC716</f>
        <v>#N/C</v>
      </c>
      <c r="P716" s="109" t="str">
        <f>+Monitoring!AD716</f>
        <v>#N/C</v>
      </c>
      <c r="Q716" s="109" t="str">
        <f>+Monitoring!AE716</f>
        <v>#N/C</v>
      </c>
      <c r="R716" s="109" t="str">
        <f>+Monitoring!AF716</f>
        <v>#N/C</v>
      </c>
      <c r="S716" s="109" t="str">
        <f>+Monitoring!AG716</f>
        <v>#N/C</v>
      </c>
    </row>
    <row r="717" spans="1:19" x14ac:dyDescent="0.25">
      <c r="A717" s="109">
        <f t="shared" si="59"/>
        <v>716</v>
      </c>
      <c r="B717" s="109" t="str">
        <f t="shared" si="55"/>
        <v>FAIRD</v>
      </c>
      <c r="C717" s="109" t="str">
        <f>SUBSTITUTE(+Monitoring!C717,"-","")</f>
        <v>FAIRD3</v>
      </c>
      <c r="D717" s="109" t="str">
        <f t="shared" si="56"/>
        <v>Site3</v>
      </c>
      <c r="E717" s="110" t="str">
        <f t="shared" si="57"/>
        <v>Meadow</v>
      </c>
      <c r="F717" s="111" t="str">
        <f t="shared" si="58"/>
        <v>FAIRDxMeadow</v>
      </c>
      <c r="G717" s="112">
        <f>+Monitoring!K717</f>
        <v>45167.5792013889</v>
      </c>
      <c r="H717" s="112">
        <f>+Monitoring!L717</f>
        <v>45167.5878240741</v>
      </c>
      <c r="I717" s="113">
        <f>+Monitoring!M717</f>
        <v>8.6226851999526843E-3</v>
      </c>
      <c r="J717" s="114" t="str">
        <f>+Monitoring!T717</f>
        <v>fly</v>
      </c>
      <c r="K717" s="109" t="str">
        <f>+Monitoring!Y717</f>
        <v>Insecta</v>
      </c>
      <c r="L717" s="109" t="str">
        <f>+Monitoring!Z717</f>
        <v>Diptera</v>
      </c>
      <c r="M717" s="109" t="str">
        <f>+Monitoring!AA717</f>
        <v>Brachycera</v>
      </c>
      <c r="N717" s="109" t="str">
        <f>+Monitoring!AB717</f>
        <v>#N/C</v>
      </c>
      <c r="O717" s="109" t="str">
        <f>+Monitoring!AC717</f>
        <v>#N/C</v>
      </c>
      <c r="P717" s="109" t="str">
        <f>+Monitoring!AD717</f>
        <v>#N/C</v>
      </c>
      <c r="Q717" s="109" t="str">
        <f>+Monitoring!AE717</f>
        <v>#N/C</v>
      </c>
      <c r="R717" s="109" t="str">
        <f>+Monitoring!AF717</f>
        <v>#N/C</v>
      </c>
      <c r="S717" s="109" t="str">
        <f>+Monitoring!AG717</f>
        <v>#N/C</v>
      </c>
    </row>
    <row r="718" spans="1:19" x14ac:dyDescent="0.25">
      <c r="A718" s="109">
        <f t="shared" si="59"/>
        <v>717</v>
      </c>
      <c r="B718" s="109" t="str">
        <f t="shared" si="55"/>
        <v>FAIRD</v>
      </c>
      <c r="C718" s="109" t="str">
        <f>SUBSTITUTE(+Monitoring!C718,"-","")</f>
        <v>FAIRD3</v>
      </c>
      <c r="D718" s="109" t="str">
        <f t="shared" si="56"/>
        <v>Site3</v>
      </c>
      <c r="E718" s="110" t="str">
        <f t="shared" si="57"/>
        <v>Meadow</v>
      </c>
      <c r="F718" s="111" t="str">
        <f t="shared" si="58"/>
        <v>FAIRDxMeadow</v>
      </c>
      <c r="G718" s="112">
        <f>+Monitoring!K718</f>
        <v>45167.584236111099</v>
      </c>
      <c r="H718" s="112">
        <f>+Monitoring!L718</f>
        <v>45167.586886574099</v>
      </c>
      <c r="I718" s="113">
        <f>+Monitoring!M718</f>
        <v>2.6504630004637875E-3</v>
      </c>
      <c r="J718" s="114" t="str">
        <f>+Monitoring!T718</f>
        <v>fly</v>
      </c>
      <c r="K718" s="109" t="str">
        <f>+Monitoring!Y718</f>
        <v>Insecta</v>
      </c>
      <c r="L718" s="109" t="str">
        <f>+Monitoring!Z718</f>
        <v>Diptera</v>
      </c>
      <c r="M718" s="109" t="str">
        <f>+Monitoring!AA718</f>
        <v>Brachycera</v>
      </c>
      <c r="N718" s="109" t="str">
        <f>+Monitoring!AB718</f>
        <v>#N/C</v>
      </c>
      <c r="O718" s="109" t="str">
        <f>+Monitoring!AC718</f>
        <v>#N/C</v>
      </c>
      <c r="P718" s="109" t="str">
        <f>+Monitoring!AD718</f>
        <v>#N/C</v>
      </c>
      <c r="Q718" s="109" t="str">
        <f>+Monitoring!AE718</f>
        <v>#N/C</v>
      </c>
      <c r="R718" s="109" t="str">
        <f>+Monitoring!AF718</f>
        <v>#N/C</v>
      </c>
      <c r="S718" s="109" t="str">
        <f>+Monitoring!AG718</f>
        <v>#N/C</v>
      </c>
    </row>
    <row r="719" spans="1:19" x14ac:dyDescent="0.25">
      <c r="A719" s="109">
        <f t="shared" si="59"/>
        <v>718</v>
      </c>
      <c r="B719" s="109" t="str">
        <f t="shared" si="55"/>
        <v>FAIRD</v>
      </c>
      <c r="C719" s="109" t="str">
        <f>SUBSTITUTE(+Monitoring!C719,"-","")</f>
        <v>FAIRD3</v>
      </c>
      <c r="D719" s="109" t="str">
        <f t="shared" si="56"/>
        <v>Site3</v>
      </c>
      <c r="E719" s="110" t="str">
        <f t="shared" si="57"/>
        <v>Meadow</v>
      </c>
      <c r="F719" s="111" t="str">
        <f t="shared" si="58"/>
        <v>FAIRDxMeadow</v>
      </c>
      <c r="G719" s="112">
        <f>+Monitoring!K719</f>
        <v>45167.587685185201</v>
      </c>
      <c r="H719" s="112">
        <f>+Monitoring!L719</f>
        <v>45167.590115740699</v>
      </c>
      <c r="I719" s="113">
        <f>+Monitoring!M719</f>
        <v>2.4305554979946464E-3</v>
      </c>
      <c r="J719" s="114" t="str">
        <f>+Monitoring!T719</f>
        <v>fly</v>
      </c>
      <c r="K719" s="109" t="str">
        <f>+Monitoring!Y719</f>
        <v>Insecta</v>
      </c>
      <c r="L719" s="109" t="str">
        <f>+Monitoring!Z719</f>
        <v>Diptera</v>
      </c>
      <c r="M719" s="109" t="str">
        <f>+Monitoring!AA719</f>
        <v>Brachycera</v>
      </c>
      <c r="N719" s="109" t="str">
        <f>+Monitoring!AB719</f>
        <v>Muscomorpha</v>
      </c>
      <c r="O719" s="109" t="str">
        <f>+Monitoring!AC719</f>
        <v>Muscoidea</v>
      </c>
      <c r="P719" s="109" t="str">
        <f>+Monitoring!AD719</f>
        <v>Fanniidae</v>
      </c>
      <c r="Q719" s="109">
        <f>+Monitoring!AE719</f>
        <v>0</v>
      </c>
      <c r="R719" s="109" t="str">
        <f>+Monitoring!AF719</f>
        <v>Fannia</v>
      </c>
      <c r="S719" s="109" t="str">
        <f>+Monitoring!AG719</f>
        <v>#N/C</v>
      </c>
    </row>
    <row r="720" spans="1:19" x14ac:dyDescent="0.25">
      <c r="A720" s="109">
        <f t="shared" si="59"/>
        <v>719</v>
      </c>
      <c r="B720" s="109" t="str">
        <f t="shared" si="55"/>
        <v>FAIRD</v>
      </c>
      <c r="C720" s="109" t="str">
        <f>SUBSTITUTE(+Monitoring!C720,"-","")</f>
        <v>FAIRD3</v>
      </c>
      <c r="D720" s="109" t="str">
        <f t="shared" si="56"/>
        <v>Site3</v>
      </c>
      <c r="E720" s="110" t="str">
        <f t="shared" si="57"/>
        <v>Meadow</v>
      </c>
      <c r="F720" s="111" t="str">
        <f t="shared" si="58"/>
        <v>FAIRDxMeadow</v>
      </c>
      <c r="G720" s="112">
        <f>+Monitoring!K720</f>
        <v>45167.594988425903</v>
      </c>
      <c r="H720" s="112">
        <f>+Monitoring!L720</f>
        <v>45167.613506944399</v>
      </c>
      <c r="I720" s="113">
        <f>+Monitoring!M720</f>
        <v>1.8518518496421166E-2</v>
      </c>
      <c r="J720" s="114" t="str">
        <f>+Monitoring!T720</f>
        <v>fly</v>
      </c>
      <c r="K720" s="109" t="str">
        <f>+Monitoring!Y720</f>
        <v>Insecta</v>
      </c>
      <c r="L720" s="109" t="str">
        <f>+Monitoring!Z720</f>
        <v>Diptera</v>
      </c>
      <c r="M720" s="109" t="str">
        <f>+Monitoring!AA720</f>
        <v>Brachycera</v>
      </c>
      <c r="N720" s="109" t="str">
        <f>+Monitoring!AB720</f>
        <v>#N/C</v>
      </c>
      <c r="O720" s="109" t="str">
        <f>+Monitoring!AC720</f>
        <v>#N/C</v>
      </c>
      <c r="P720" s="109" t="str">
        <f>+Monitoring!AD720</f>
        <v>#N/C</v>
      </c>
      <c r="Q720" s="109" t="str">
        <f>+Monitoring!AE720</f>
        <v>#N/C</v>
      </c>
      <c r="R720" s="109" t="str">
        <f>+Monitoring!AF720</f>
        <v>#N/C</v>
      </c>
      <c r="S720" s="109" t="str">
        <f>+Monitoring!AG720</f>
        <v>#N/C</v>
      </c>
    </row>
    <row r="721" spans="1:19" x14ac:dyDescent="0.25">
      <c r="A721" s="109">
        <f t="shared" si="59"/>
        <v>720</v>
      </c>
      <c r="B721" s="109" t="str">
        <f t="shared" si="55"/>
        <v>FAIRD</v>
      </c>
      <c r="C721" s="109" t="str">
        <f>SUBSTITUTE(+Monitoring!C721,"-","")</f>
        <v>FAIRD3</v>
      </c>
      <c r="D721" s="109" t="str">
        <f t="shared" si="56"/>
        <v>Site3</v>
      </c>
      <c r="E721" s="110" t="str">
        <f t="shared" si="57"/>
        <v>Meadow</v>
      </c>
      <c r="F721" s="111" t="str">
        <f t="shared" si="58"/>
        <v>FAIRDxMeadow</v>
      </c>
      <c r="G721" s="112">
        <f>+Monitoring!K721</f>
        <v>45167.617835648103</v>
      </c>
      <c r="H721" s="112">
        <f>+Monitoring!L721</f>
        <v>45167.617962962999</v>
      </c>
      <c r="I721" s="113">
        <f>+Monitoring!M721</f>
        <v>1.2731489550787956E-4</v>
      </c>
      <c r="J721" s="114" t="str">
        <f>+Monitoring!T721</f>
        <v>fly</v>
      </c>
      <c r="K721" s="109" t="str">
        <f>+Monitoring!Y721</f>
        <v>Insecta</v>
      </c>
      <c r="L721" s="109" t="str">
        <f>+Monitoring!Z721</f>
        <v>Diptera</v>
      </c>
      <c r="M721" s="109" t="str">
        <f>+Monitoring!AA721</f>
        <v>Brachycera</v>
      </c>
      <c r="N721" s="109" t="str">
        <f>+Monitoring!AB721</f>
        <v>#N/C</v>
      </c>
      <c r="O721" s="109" t="str">
        <f>+Monitoring!AC721</f>
        <v>#N/C</v>
      </c>
      <c r="P721" s="109" t="str">
        <f>+Monitoring!AD721</f>
        <v>#N/C</v>
      </c>
      <c r="Q721" s="109" t="str">
        <f>+Monitoring!AE721</f>
        <v>#N/C</v>
      </c>
      <c r="R721" s="109" t="str">
        <f>+Monitoring!AF721</f>
        <v>#N/C</v>
      </c>
      <c r="S721" s="109" t="str">
        <f>+Monitoring!AG721</f>
        <v>#N/C</v>
      </c>
    </row>
    <row r="722" spans="1:19" x14ac:dyDescent="0.25">
      <c r="A722" s="109">
        <f t="shared" si="59"/>
        <v>721</v>
      </c>
      <c r="B722" s="109" t="str">
        <f t="shared" si="55"/>
        <v>FAIRD</v>
      </c>
      <c r="C722" s="109" t="str">
        <f>SUBSTITUTE(+Monitoring!C722,"-","")</f>
        <v>FAIRD3</v>
      </c>
      <c r="D722" s="109" t="str">
        <f t="shared" si="56"/>
        <v>Site3</v>
      </c>
      <c r="E722" s="110" t="str">
        <f t="shared" si="57"/>
        <v>Meadow</v>
      </c>
      <c r="F722" s="111" t="str">
        <f t="shared" si="58"/>
        <v>FAIRDxMeadow</v>
      </c>
      <c r="G722" s="112">
        <f>+Monitoring!K722</f>
        <v>45167.619583333297</v>
      </c>
      <c r="H722" s="112">
        <f>+Monitoring!L722</f>
        <v>45167.636701388903</v>
      </c>
      <c r="I722" s="113">
        <f>+Monitoring!M722</f>
        <v>1.7118055606260896E-2</v>
      </c>
      <c r="J722" s="114" t="str">
        <f>+Monitoring!T722</f>
        <v>fly</v>
      </c>
      <c r="K722" s="109" t="str">
        <f>+Monitoring!Y722</f>
        <v>Insecta</v>
      </c>
      <c r="L722" s="109" t="str">
        <f>+Monitoring!Z722</f>
        <v>Diptera</v>
      </c>
      <c r="M722" s="109" t="str">
        <f>+Monitoring!AA722</f>
        <v>Brachycera</v>
      </c>
      <c r="N722" s="109" t="str">
        <f>+Monitoring!AB722</f>
        <v>Muscomorpha</v>
      </c>
      <c r="O722" s="109" t="str">
        <f>+Monitoring!AC722</f>
        <v>Muscoidea</v>
      </c>
      <c r="P722" s="109" t="str">
        <f>+Monitoring!AD722</f>
        <v>#N/C</v>
      </c>
      <c r="Q722" s="109" t="str">
        <f>+Monitoring!AE722</f>
        <v>#N/C</v>
      </c>
      <c r="R722" s="109" t="str">
        <f>+Monitoring!AF722</f>
        <v>#N/C</v>
      </c>
      <c r="S722" s="109" t="str">
        <f>+Monitoring!AG722</f>
        <v>#N/C</v>
      </c>
    </row>
    <row r="723" spans="1:19" x14ac:dyDescent="0.25">
      <c r="A723" s="109">
        <f t="shared" si="59"/>
        <v>722</v>
      </c>
      <c r="B723" s="109" t="str">
        <f t="shared" si="55"/>
        <v>FAIRD</v>
      </c>
      <c r="C723" s="109" t="str">
        <f>SUBSTITUTE(+Monitoring!C723,"-","")</f>
        <v>FAIRD3</v>
      </c>
      <c r="D723" s="109" t="str">
        <f t="shared" si="56"/>
        <v>Site3</v>
      </c>
      <c r="E723" s="110" t="str">
        <f t="shared" si="57"/>
        <v>Meadow</v>
      </c>
      <c r="F723" s="111" t="str">
        <f t="shared" si="58"/>
        <v>FAIRDxMeadow</v>
      </c>
      <c r="G723" s="112">
        <f>+Monitoring!K723</f>
        <v>45167.630624999998</v>
      </c>
      <c r="H723" s="112">
        <f>+Monitoring!L723</f>
        <v>45167.630752314799</v>
      </c>
      <c r="I723" s="113">
        <f>+Monitoring!M723</f>
        <v>1.2731480092043057E-4</v>
      </c>
      <c r="J723" s="114" t="str">
        <f>+Monitoring!T723</f>
        <v>scavenger_fly</v>
      </c>
      <c r="K723" s="109" t="str">
        <f>+Monitoring!Y723</f>
        <v>Insecta</v>
      </c>
      <c r="L723" s="109" t="str">
        <f>+Monitoring!Z723</f>
        <v>Diptera</v>
      </c>
      <c r="M723" s="109" t="str">
        <f>+Monitoring!AA723</f>
        <v>Brachycera</v>
      </c>
      <c r="N723" s="109" t="str">
        <f>+Monitoring!AB723</f>
        <v>Muscomorpha</v>
      </c>
      <c r="O723" s="109" t="str">
        <f>+Monitoring!AC723</f>
        <v>Sciomyzoidea</v>
      </c>
      <c r="P723" s="109" t="str">
        <f>+Monitoring!AD723</f>
        <v>Sepsidae</v>
      </c>
      <c r="Q723" s="109" t="str">
        <f>+Monitoring!AE723</f>
        <v>#N/C</v>
      </c>
      <c r="R723" s="109" t="str">
        <f>+Monitoring!AF723</f>
        <v>#N/C</v>
      </c>
      <c r="S723" s="109" t="str">
        <f>+Monitoring!AG723</f>
        <v>#N/C</v>
      </c>
    </row>
    <row r="724" spans="1:19" x14ac:dyDescent="0.25">
      <c r="A724" s="109">
        <f t="shared" si="59"/>
        <v>723</v>
      </c>
      <c r="B724" s="109" t="str">
        <f t="shared" si="55"/>
        <v>FAIRD</v>
      </c>
      <c r="C724" s="109" t="str">
        <f>SUBSTITUTE(+Monitoring!C724,"-","")</f>
        <v>FAIRD3</v>
      </c>
      <c r="D724" s="109" t="str">
        <f t="shared" si="56"/>
        <v>Site3</v>
      </c>
      <c r="E724" s="110" t="str">
        <f t="shared" si="57"/>
        <v>Meadow</v>
      </c>
      <c r="F724" s="111" t="str">
        <f t="shared" si="58"/>
        <v>FAIRDxMeadow</v>
      </c>
      <c r="G724" s="112">
        <f>+Monitoring!K724</f>
        <v>45167.652812499997</v>
      </c>
      <c r="H724" s="112">
        <f>+Monitoring!L724</f>
        <v>45167.653032407397</v>
      </c>
      <c r="I724" s="113">
        <f>+Monitoring!M724</f>
        <v>2.1990740060573444E-4</v>
      </c>
      <c r="J724" s="114" t="str">
        <f>+Monitoring!T724</f>
        <v>fly</v>
      </c>
      <c r="K724" s="109" t="str">
        <f>+Monitoring!Y724</f>
        <v>Insecta</v>
      </c>
      <c r="L724" s="109" t="str">
        <f>+Monitoring!Z724</f>
        <v>Diptera</v>
      </c>
      <c r="M724" s="109" t="str">
        <f>+Monitoring!AA724</f>
        <v>Brachycera</v>
      </c>
      <c r="N724" s="109" t="str">
        <f>+Monitoring!AB724</f>
        <v>#N/C</v>
      </c>
      <c r="O724" s="109" t="str">
        <f>+Monitoring!AC724</f>
        <v>#N/C</v>
      </c>
      <c r="P724" s="109" t="str">
        <f>+Monitoring!AD724</f>
        <v>#N/C</v>
      </c>
      <c r="Q724" s="109" t="str">
        <f>+Monitoring!AE724</f>
        <v>#N/C</v>
      </c>
      <c r="R724" s="109" t="str">
        <f>+Monitoring!AF724</f>
        <v>#N/C</v>
      </c>
      <c r="S724" s="109" t="str">
        <f>+Monitoring!AG724</f>
        <v>#N/C</v>
      </c>
    </row>
    <row r="725" spans="1:19" x14ac:dyDescent="0.25">
      <c r="A725" s="109">
        <f t="shared" si="59"/>
        <v>724</v>
      </c>
      <c r="B725" s="109" t="str">
        <f t="shared" si="55"/>
        <v>FAIRD</v>
      </c>
      <c r="C725" s="109" t="str">
        <f>SUBSTITUTE(+Monitoring!C725,"-","")</f>
        <v>FAIRD3</v>
      </c>
      <c r="D725" s="109" t="str">
        <f t="shared" si="56"/>
        <v>Site3</v>
      </c>
      <c r="E725" s="110" t="str">
        <f t="shared" si="57"/>
        <v>Meadow</v>
      </c>
      <c r="F725" s="111" t="str">
        <f t="shared" si="58"/>
        <v>FAIRDxMeadow</v>
      </c>
      <c r="G725" s="112">
        <f>+Monitoring!K725</f>
        <v>45167.708796296298</v>
      </c>
      <c r="H725" s="112">
        <f>+Monitoring!L725</f>
        <v>45167.7113425926</v>
      </c>
      <c r="I725" s="113">
        <f>+Monitoring!M725</f>
        <v>2.5462963021709584E-3</v>
      </c>
      <c r="J725" s="114" t="str">
        <f>+Monitoring!T725</f>
        <v>fly</v>
      </c>
      <c r="K725" s="109" t="str">
        <f>+Monitoring!Y725</f>
        <v>Insecta</v>
      </c>
      <c r="L725" s="109" t="str">
        <f>+Monitoring!Z725</f>
        <v>Diptera</v>
      </c>
      <c r="M725" s="109" t="str">
        <f>+Monitoring!AA725</f>
        <v>Brachycera</v>
      </c>
      <c r="N725" s="109" t="str">
        <f>+Monitoring!AB725</f>
        <v>Muscomorpha</v>
      </c>
      <c r="O725" s="109" t="str">
        <f>+Monitoring!AC725</f>
        <v>Muscoidea</v>
      </c>
      <c r="P725" s="109" t="str">
        <f>+Monitoring!AD725</f>
        <v>#N/C</v>
      </c>
      <c r="Q725" s="109" t="str">
        <f>+Monitoring!AE725</f>
        <v>#N/C</v>
      </c>
      <c r="R725" s="109" t="str">
        <f>+Monitoring!AF725</f>
        <v>#N/C</v>
      </c>
      <c r="S725" s="109" t="str">
        <f>+Monitoring!AG725</f>
        <v>#N/C</v>
      </c>
    </row>
    <row r="726" spans="1:19" x14ac:dyDescent="0.25">
      <c r="A726" s="109">
        <f t="shared" si="59"/>
        <v>725</v>
      </c>
      <c r="B726" s="109" t="str">
        <f t="shared" si="55"/>
        <v>FAIRD</v>
      </c>
      <c r="C726" s="109" t="str">
        <f>SUBSTITUTE(+Monitoring!C726,"-","")</f>
        <v>FAIRD3</v>
      </c>
      <c r="D726" s="109" t="str">
        <f t="shared" si="56"/>
        <v>Site3</v>
      </c>
      <c r="E726" s="110" t="str">
        <f t="shared" si="57"/>
        <v>Meadow</v>
      </c>
      <c r="F726" s="111" t="str">
        <f t="shared" si="58"/>
        <v>FAIRDxMeadow</v>
      </c>
      <c r="G726" s="112">
        <f>+Monitoring!K726</f>
        <v>45167.71125</v>
      </c>
      <c r="H726" s="112">
        <f>+Monitoring!L726</f>
        <v>45167.761701388903</v>
      </c>
      <c r="I726" s="113">
        <f>+Monitoring!M726</f>
        <v>5.0451388902729377E-2</v>
      </c>
      <c r="J726" s="114" t="str">
        <f>+Monitoring!T726</f>
        <v>sawfly</v>
      </c>
      <c r="K726" s="109" t="str">
        <f>+Monitoring!Y726</f>
        <v>Insecta</v>
      </c>
      <c r="L726" s="109" t="str">
        <f>+Monitoring!Z726</f>
        <v>Hymenoptera</v>
      </c>
      <c r="M726" s="109" t="str">
        <f>+Monitoring!AA726</f>
        <v>Symphyta</v>
      </c>
      <c r="N726" s="109">
        <f>+Monitoring!AB726</f>
        <v>0</v>
      </c>
      <c r="O726" s="109" t="str">
        <f>+Monitoring!AC726</f>
        <v>Tenthredinoidea</v>
      </c>
      <c r="P726" s="109" t="str">
        <f>+Monitoring!AD726</f>
        <v>Tenthredinidae</v>
      </c>
      <c r="Q726" s="109" t="str">
        <f>+Monitoring!AE726</f>
        <v>Athaliinae</v>
      </c>
      <c r="R726" s="109" t="str">
        <f>+Monitoring!AF726</f>
        <v>Athalia</v>
      </c>
      <c r="S726" s="109" t="str">
        <f>+Monitoring!AG726</f>
        <v>#N/C</v>
      </c>
    </row>
    <row r="727" spans="1:19" x14ac:dyDescent="0.25">
      <c r="A727" s="109">
        <f t="shared" si="59"/>
        <v>726</v>
      </c>
      <c r="B727" s="109" t="str">
        <f t="shared" si="55"/>
        <v>FAIRD</v>
      </c>
      <c r="C727" s="109" t="str">
        <f>SUBSTITUTE(+Monitoring!C727,"-","")</f>
        <v>FAIRD3</v>
      </c>
      <c r="D727" s="109" t="str">
        <f t="shared" si="56"/>
        <v>Site3</v>
      </c>
      <c r="E727" s="110" t="str">
        <f t="shared" si="57"/>
        <v>Meadow</v>
      </c>
      <c r="F727" s="111" t="str">
        <f t="shared" si="58"/>
        <v>FAIRDxMeadow</v>
      </c>
      <c r="G727" s="112">
        <f>+Monitoring!K727</f>
        <v>45167.715196759302</v>
      </c>
      <c r="H727" s="112">
        <f>+Monitoring!L727</f>
        <v>45167.716296296298</v>
      </c>
      <c r="I727" s="113">
        <f>+Monitoring!M727</f>
        <v>1.0995369957527146E-3</v>
      </c>
      <c r="J727" s="114" t="str">
        <f>+Monitoring!T727</f>
        <v>fly</v>
      </c>
      <c r="K727" s="109" t="str">
        <f>+Monitoring!Y727</f>
        <v>Insecta</v>
      </c>
      <c r="L727" s="109" t="str">
        <f>+Monitoring!Z727</f>
        <v>Diptera</v>
      </c>
      <c r="M727" s="109" t="str">
        <f>+Monitoring!AA727</f>
        <v>Brachycera</v>
      </c>
      <c r="N727" s="109" t="str">
        <f>+Monitoring!AB727</f>
        <v>#N/C</v>
      </c>
      <c r="O727" s="109" t="str">
        <f>+Monitoring!AC727</f>
        <v>#N/C</v>
      </c>
      <c r="P727" s="109" t="str">
        <f>+Monitoring!AD727</f>
        <v>#N/C</v>
      </c>
      <c r="Q727" s="109" t="str">
        <f>+Monitoring!AE727</f>
        <v>#N/C</v>
      </c>
      <c r="R727" s="109" t="str">
        <f>+Monitoring!AF727</f>
        <v>#N/C</v>
      </c>
      <c r="S727" s="109" t="str">
        <f>+Monitoring!AG727</f>
        <v>#N/C</v>
      </c>
    </row>
    <row r="728" spans="1:19" x14ac:dyDescent="0.25">
      <c r="A728" s="109">
        <f t="shared" si="59"/>
        <v>727</v>
      </c>
      <c r="B728" s="109" t="str">
        <f t="shared" si="55"/>
        <v>FAIRD</v>
      </c>
      <c r="C728" s="109" t="str">
        <f>SUBSTITUTE(+Monitoring!C728,"-","")</f>
        <v>FAIRD3</v>
      </c>
      <c r="D728" s="109" t="str">
        <f t="shared" si="56"/>
        <v>Site3</v>
      </c>
      <c r="E728" s="110" t="str">
        <f t="shared" si="57"/>
        <v>Meadow</v>
      </c>
      <c r="F728" s="111" t="str">
        <f t="shared" si="58"/>
        <v>FAIRDxMeadow</v>
      </c>
      <c r="G728" s="112">
        <f>+Monitoring!K728</f>
        <v>45167.746249999997</v>
      </c>
      <c r="H728" s="112">
        <f>+Monitoring!L728</f>
        <v>45167.748032407399</v>
      </c>
      <c r="I728" s="113">
        <f>+Monitoring!M728</f>
        <v>1.782407402060926E-3</v>
      </c>
      <c r="J728" s="114" t="str">
        <f>+Monitoring!T728</f>
        <v>fly</v>
      </c>
      <c r="K728" s="109" t="str">
        <f>+Monitoring!Y728</f>
        <v>Insecta</v>
      </c>
      <c r="L728" s="109" t="str">
        <f>+Monitoring!Z728</f>
        <v>Diptera</v>
      </c>
      <c r="M728" s="109" t="str">
        <f>+Monitoring!AA728</f>
        <v>Brachycera</v>
      </c>
      <c r="N728" s="109" t="str">
        <f>+Monitoring!AB728</f>
        <v>#N/C</v>
      </c>
      <c r="O728" s="109" t="str">
        <f>+Monitoring!AC728</f>
        <v>#N/C</v>
      </c>
      <c r="P728" s="109" t="str">
        <f>+Monitoring!AD728</f>
        <v>#N/C</v>
      </c>
      <c r="Q728" s="109" t="str">
        <f>+Monitoring!AE728</f>
        <v>#N/C</v>
      </c>
      <c r="R728" s="109" t="str">
        <f>+Monitoring!AF728</f>
        <v>#N/C</v>
      </c>
      <c r="S728" s="109" t="str">
        <f>+Monitoring!AG728</f>
        <v>#N/C</v>
      </c>
    </row>
    <row r="729" spans="1:19" x14ac:dyDescent="0.25">
      <c r="A729" s="109">
        <f t="shared" si="59"/>
        <v>728</v>
      </c>
      <c r="B729" s="109" t="str">
        <f t="shared" si="55"/>
        <v>FAIRD</v>
      </c>
      <c r="C729" s="109" t="str">
        <f>SUBSTITUTE(+Monitoring!C729,"-","")</f>
        <v>FAIRD3</v>
      </c>
      <c r="D729" s="109" t="str">
        <f t="shared" si="56"/>
        <v>Site3</v>
      </c>
      <c r="E729" s="110" t="str">
        <f t="shared" si="57"/>
        <v>Meadow</v>
      </c>
      <c r="F729" s="111" t="str">
        <f t="shared" si="58"/>
        <v>FAIRDxMeadow</v>
      </c>
      <c r="G729" s="112">
        <f>+Monitoring!K729</f>
        <v>45167.767268518503</v>
      </c>
      <c r="H729" s="112">
        <f>+Monitoring!L729</f>
        <v>45167.767754629604</v>
      </c>
      <c r="I729" s="113">
        <f>+Monitoring!M729</f>
        <v>4.8611110105412081E-4</v>
      </c>
      <c r="J729" s="114" t="str">
        <f>+Monitoring!T729</f>
        <v>fly</v>
      </c>
      <c r="K729" s="109" t="str">
        <f>+Monitoring!Y729</f>
        <v>Insecta</v>
      </c>
      <c r="L729" s="109" t="str">
        <f>+Monitoring!Z729</f>
        <v>Diptera</v>
      </c>
      <c r="M729" s="109" t="str">
        <f>+Monitoring!AA729</f>
        <v>Brachycera</v>
      </c>
      <c r="N729" s="109" t="str">
        <f>+Monitoring!AB729</f>
        <v>Muscomorpha</v>
      </c>
      <c r="O729" s="109" t="str">
        <f>+Monitoring!AC729</f>
        <v>Muscoidea</v>
      </c>
      <c r="P729" s="109" t="str">
        <f>+Monitoring!AD729</f>
        <v>#N/C</v>
      </c>
      <c r="Q729" s="109" t="str">
        <f>+Monitoring!AE729</f>
        <v>#N/C</v>
      </c>
      <c r="R729" s="109" t="str">
        <f>+Monitoring!AF729</f>
        <v>#N/C</v>
      </c>
      <c r="S729" s="109" t="str">
        <f>+Monitoring!AG729</f>
        <v>#N/C</v>
      </c>
    </row>
    <row r="730" spans="1:19" x14ac:dyDescent="0.25">
      <c r="A730" s="109">
        <f t="shared" si="59"/>
        <v>729</v>
      </c>
      <c r="B730" s="109" t="str">
        <f t="shared" si="55"/>
        <v>FAIRD</v>
      </c>
      <c r="C730" s="109" t="str">
        <f>SUBSTITUTE(+Monitoring!C730,"-","")</f>
        <v>FAIRD3</v>
      </c>
      <c r="D730" s="109" t="str">
        <f t="shared" si="56"/>
        <v>Site3</v>
      </c>
      <c r="E730" s="110" t="str">
        <f t="shared" si="57"/>
        <v>Meadow</v>
      </c>
      <c r="F730" s="111" t="str">
        <f t="shared" si="58"/>
        <v>FAIRDxMeadow</v>
      </c>
      <c r="G730" s="112">
        <f>+Monitoring!K730</f>
        <v>45168.379525463002</v>
      </c>
      <c r="H730" s="112">
        <f>+Monitoring!L730</f>
        <v>45168.380671296298</v>
      </c>
      <c r="I730" s="113">
        <f>+Monitoring!M730</f>
        <v>1.1458332955953665E-3</v>
      </c>
      <c r="J730" s="114" t="str">
        <f>+Monitoring!T730</f>
        <v>fly</v>
      </c>
      <c r="K730" s="109" t="str">
        <f>+Monitoring!Y730</f>
        <v>Insecta</v>
      </c>
      <c r="L730" s="109" t="str">
        <f>+Monitoring!Z730</f>
        <v>Diptera</v>
      </c>
      <c r="M730" s="109" t="str">
        <f>+Monitoring!AA730</f>
        <v>Brachycera</v>
      </c>
      <c r="N730" s="109" t="str">
        <f>+Monitoring!AB730</f>
        <v>Muscomorpha</v>
      </c>
      <c r="O730" s="109" t="str">
        <f>+Monitoring!AC730</f>
        <v>Muscoidea</v>
      </c>
      <c r="P730" s="109" t="str">
        <f>+Monitoring!AD730</f>
        <v>Fanniidae</v>
      </c>
      <c r="Q730" s="109">
        <f>+Monitoring!AE730</f>
        <v>0</v>
      </c>
      <c r="R730" s="109" t="str">
        <f>+Monitoring!AF730</f>
        <v>Fannia</v>
      </c>
      <c r="S730" s="109" t="str">
        <f>+Monitoring!AG730</f>
        <v>#N/C</v>
      </c>
    </row>
    <row r="731" spans="1:19" x14ac:dyDescent="0.25">
      <c r="A731" s="109">
        <f t="shared" si="59"/>
        <v>730</v>
      </c>
      <c r="B731" s="109" t="str">
        <f t="shared" si="55"/>
        <v>FAIRD</v>
      </c>
      <c r="C731" s="109" t="str">
        <f>SUBSTITUTE(+Monitoring!C731,"-","")</f>
        <v>FAIRD3</v>
      </c>
      <c r="D731" s="109" t="str">
        <f t="shared" si="56"/>
        <v>Site3</v>
      </c>
      <c r="E731" s="110" t="str">
        <f t="shared" si="57"/>
        <v>Meadow</v>
      </c>
      <c r="F731" s="111" t="str">
        <f t="shared" si="58"/>
        <v>FAIRDxMeadow</v>
      </c>
      <c r="G731" s="112">
        <f>+Monitoring!K731</f>
        <v>45168.420717592599</v>
      </c>
      <c r="H731" s="112">
        <f>+Monitoring!L731</f>
        <v>45168.4215625</v>
      </c>
      <c r="I731" s="113">
        <f>+Monitoring!M731</f>
        <v>8.4490740118781105E-4</v>
      </c>
      <c r="J731" s="114" t="str">
        <f>+Monitoring!T731</f>
        <v>fly</v>
      </c>
      <c r="K731" s="109" t="str">
        <f>+Monitoring!Y731</f>
        <v>Insecta</v>
      </c>
      <c r="L731" s="109" t="str">
        <f>+Monitoring!Z731</f>
        <v>Diptera</v>
      </c>
      <c r="M731" s="109" t="str">
        <f>+Monitoring!AA731</f>
        <v>Brachycera</v>
      </c>
      <c r="N731" s="109" t="str">
        <f>+Monitoring!AB731</f>
        <v>#N/C</v>
      </c>
      <c r="O731" s="109" t="str">
        <f>+Monitoring!AC731</f>
        <v>#N/C</v>
      </c>
      <c r="P731" s="109" t="str">
        <f>+Monitoring!AD731</f>
        <v>#N/C</v>
      </c>
      <c r="Q731" s="109" t="str">
        <f>+Monitoring!AE731</f>
        <v>#N/C</v>
      </c>
      <c r="R731" s="109" t="str">
        <f>+Monitoring!AF731</f>
        <v>#N/C</v>
      </c>
      <c r="S731" s="109" t="str">
        <f>+Monitoring!AG731</f>
        <v>#N/C</v>
      </c>
    </row>
    <row r="732" spans="1:19" x14ac:dyDescent="0.25">
      <c r="A732" s="109">
        <f t="shared" si="59"/>
        <v>731</v>
      </c>
      <c r="B732" s="109" t="str">
        <f t="shared" si="55"/>
        <v>FAIRD</v>
      </c>
      <c r="C732" s="109" t="str">
        <f>SUBSTITUTE(+Monitoring!C732,"-","")</f>
        <v>FAIRD3</v>
      </c>
      <c r="D732" s="109" t="str">
        <f t="shared" si="56"/>
        <v>Site3</v>
      </c>
      <c r="E732" s="110" t="str">
        <f t="shared" si="57"/>
        <v>Meadow</v>
      </c>
      <c r="F732" s="111" t="str">
        <f t="shared" si="58"/>
        <v>FAIRDxMeadow</v>
      </c>
      <c r="G732" s="112">
        <f>+Monitoring!K732</f>
        <v>45168.4355208333</v>
      </c>
      <c r="H732" s="112">
        <f>+Monitoring!L732</f>
        <v>45168.4375925926</v>
      </c>
      <c r="I732" s="113">
        <f>+Monitoring!M732</f>
        <v>2.0717592997243628E-3</v>
      </c>
      <c r="J732" s="114" t="str">
        <f>+Monitoring!T732</f>
        <v>fly</v>
      </c>
      <c r="K732" s="109" t="str">
        <f>+Monitoring!Y732</f>
        <v>Insecta</v>
      </c>
      <c r="L732" s="109" t="str">
        <f>+Monitoring!Z732</f>
        <v>Diptera</v>
      </c>
      <c r="M732" s="109" t="str">
        <f>+Monitoring!AA732</f>
        <v>Brachycera</v>
      </c>
      <c r="N732" s="109" t="str">
        <f>+Monitoring!AB732</f>
        <v>Muscomorpha</v>
      </c>
      <c r="O732" s="109" t="str">
        <f>+Monitoring!AC732</f>
        <v>Muscoidea</v>
      </c>
      <c r="P732" s="109" t="str">
        <f>+Monitoring!AD732</f>
        <v>Fanniidae</v>
      </c>
      <c r="Q732" s="109">
        <f>+Monitoring!AE732</f>
        <v>0</v>
      </c>
      <c r="R732" s="109" t="str">
        <f>+Monitoring!AF732</f>
        <v>Fannia</v>
      </c>
      <c r="S732" s="109" t="str">
        <f>+Monitoring!AG732</f>
        <v>#N/C</v>
      </c>
    </row>
    <row r="733" spans="1:19" x14ac:dyDescent="0.25">
      <c r="A733" s="109">
        <f t="shared" si="59"/>
        <v>732</v>
      </c>
      <c r="B733" s="109" t="str">
        <f t="shared" si="55"/>
        <v>FAIRD</v>
      </c>
      <c r="C733" s="109" t="str">
        <f>SUBSTITUTE(+Monitoring!C733,"-","")</f>
        <v>FAIRD3</v>
      </c>
      <c r="D733" s="109" t="str">
        <f t="shared" si="56"/>
        <v>Site3</v>
      </c>
      <c r="E733" s="110" t="str">
        <f t="shared" si="57"/>
        <v>Meadow</v>
      </c>
      <c r="F733" s="111" t="str">
        <f t="shared" si="58"/>
        <v>FAIRDxMeadow</v>
      </c>
      <c r="G733" s="112">
        <f>+Monitoring!K733</f>
        <v>45168.454537037003</v>
      </c>
      <c r="H733" s="112">
        <f>+Monitoring!L733</f>
        <v>45168.4550115741</v>
      </c>
      <c r="I733" s="113">
        <f>+Monitoring!M733</f>
        <v>4.7453709703404456E-4</v>
      </c>
      <c r="J733" s="114" t="str">
        <f>+Monitoring!T733</f>
        <v>fly</v>
      </c>
      <c r="K733" s="109" t="str">
        <f>+Monitoring!Y733</f>
        <v>Insecta</v>
      </c>
      <c r="L733" s="109" t="str">
        <f>+Monitoring!Z733</f>
        <v>Diptera</v>
      </c>
      <c r="M733" s="109" t="str">
        <f>+Monitoring!AA733</f>
        <v>Brachycera</v>
      </c>
      <c r="N733" s="109" t="str">
        <f>+Monitoring!AB733</f>
        <v>#N/C</v>
      </c>
      <c r="O733" s="109" t="str">
        <f>+Monitoring!AC733</f>
        <v>#N/C</v>
      </c>
      <c r="P733" s="109" t="str">
        <f>+Monitoring!AD733</f>
        <v>#N/C</v>
      </c>
      <c r="Q733" s="109" t="str">
        <f>+Monitoring!AE733</f>
        <v>#N/C</v>
      </c>
      <c r="R733" s="109" t="str">
        <f>+Monitoring!AF733</f>
        <v>#N/C</v>
      </c>
      <c r="S733" s="109" t="str">
        <f>+Monitoring!AG733</f>
        <v>#N/C</v>
      </c>
    </row>
    <row r="734" spans="1:19" x14ac:dyDescent="0.25">
      <c r="A734" s="109">
        <f t="shared" si="59"/>
        <v>733</v>
      </c>
      <c r="B734" s="109" t="str">
        <f t="shared" si="55"/>
        <v>FAIRD</v>
      </c>
      <c r="C734" s="109" t="str">
        <f>SUBSTITUTE(+Monitoring!C734,"-","")</f>
        <v>FAIRD3</v>
      </c>
      <c r="D734" s="109" t="str">
        <f t="shared" si="56"/>
        <v>Site3</v>
      </c>
      <c r="E734" s="110" t="str">
        <f t="shared" si="57"/>
        <v>Meadow</v>
      </c>
      <c r="F734" s="111" t="str">
        <f t="shared" si="58"/>
        <v>FAIRDxMeadow</v>
      </c>
      <c r="G734" s="112">
        <f>+Monitoring!K734</f>
        <v>45168.465798611098</v>
      </c>
      <c r="H734" s="112">
        <f>+Monitoring!L734</f>
        <v>45168.466192129599</v>
      </c>
      <c r="I734" s="113">
        <f>+Monitoring!M734</f>
        <v>3.9351850136881694E-4</v>
      </c>
      <c r="J734" s="114" t="str">
        <f>+Monitoring!T734</f>
        <v>fly</v>
      </c>
      <c r="K734" s="109" t="str">
        <f>+Monitoring!Y734</f>
        <v>Insecta</v>
      </c>
      <c r="L734" s="109" t="str">
        <f>+Monitoring!Z734</f>
        <v>Diptera</v>
      </c>
      <c r="M734" s="109" t="str">
        <f>+Monitoring!AA734</f>
        <v>Brachycera</v>
      </c>
      <c r="N734" s="109" t="str">
        <f>+Monitoring!AB734</f>
        <v>#N/C</v>
      </c>
      <c r="O734" s="109" t="str">
        <f>+Monitoring!AC734</f>
        <v>#N/C</v>
      </c>
      <c r="P734" s="109" t="str">
        <f>+Monitoring!AD734</f>
        <v>#N/C</v>
      </c>
      <c r="Q734" s="109" t="str">
        <f>+Monitoring!AE734</f>
        <v>#N/C</v>
      </c>
      <c r="R734" s="109" t="str">
        <f>+Monitoring!AF734</f>
        <v>#N/C</v>
      </c>
      <c r="S734" s="109" t="str">
        <f>+Monitoring!AG734</f>
        <v>#N/C</v>
      </c>
    </row>
    <row r="735" spans="1:19" x14ac:dyDescent="0.25">
      <c r="A735" s="109">
        <f t="shared" si="59"/>
        <v>734</v>
      </c>
      <c r="B735" s="109" t="str">
        <f t="shared" si="55"/>
        <v>FAIRD</v>
      </c>
      <c r="C735" s="109" t="str">
        <f>SUBSTITUTE(+Monitoring!C735,"-","")</f>
        <v>FAIRD3</v>
      </c>
      <c r="D735" s="109" t="str">
        <f t="shared" si="56"/>
        <v>Site3</v>
      </c>
      <c r="E735" s="110" t="str">
        <f t="shared" si="57"/>
        <v>Meadow</v>
      </c>
      <c r="F735" s="111" t="str">
        <f t="shared" si="58"/>
        <v>FAIRDxMeadow</v>
      </c>
      <c r="G735" s="112">
        <f>+Monitoring!K735</f>
        <v>45168.483726851897</v>
      </c>
      <c r="H735" s="112">
        <f>+Monitoring!L735</f>
        <v>45168.488263888903</v>
      </c>
      <c r="I735" s="113">
        <f>+Monitoring!M735</f>
        <v>4.5370370062300935E-3</v>
      </c>
      <c r="J735" s="114" t="str">
        <f>+Monitoring!T735</f>
        <v>fly</v>
      </c>
      <c r="K735" s="109" t="str">
        <f>+Monitoring!Y735</f>
        <v>Insecta</v>
      </c>
      <c r="L735" s="109" t="str">
        <f>+Monitoring!Z735</f>
        <v>Diptera</v>
      </c>
      <c r="M735" s="109" t="str">
        <f>+Monitoring!AA735</f>
        <v>Brachycera</v>
      </c>
      <c r="N735" s="109" t="str">
        <f>+Monitoring!AB735</f>
        <v>Muscomorpha</v>
      </c>
      <c r="O735" s="109" t="str">
        <f>+Monitoring!AC735</f>
        <v>Muscoidea</v>
      </c>
      <c r="P735" s="109" t="str">
        <f>+Monitoring!AD735</f>
        <v>#N/C</v>
      </c>
      <c r="Q735" s="109" t="str">
        <f>+Monitoring!AE735</f>
        <v>#N/C</v>
      </c>
      <c r="R735" s="109" t="str">
        <f>+Monitoring!AF735</f>
        <v>#N/C</v>
      </c>
      <c r="S735" s="109" t="str">
        <f>+Monitoring!AG735</f>
        <v>#N/C</v>
      </c>
    </row>
    <row r="736" spans="1:19" x14ac:dyDescent="0.25">
      <c r="A736" s="109">
        <f t="shared" si="59"/>
        <v>735</v>
      </c>
      <c r="B736" s="109" t="str">
        <f t="shared" si="55"/>
        <v>FAIRD</v>
      </c>
      <c r="C736" s="109" t="str">
        <f>SUBSTITUTE(+Monitoring!C736,"-","")</f>
        <v>FAIRD3</v>
      </c>
      <c r="D736" s="109" t="str">
        <f t="shared" si="56"/>
        <v>Site3</v>
      </c>
      <c r="E736" s="110" t="str">
        <f t="shared" si="57"/>
        <v>Meadow</v>
      </c>
      <c r="F736" s="111" t="str">
        <f t="shared" si="58"/>
        <v>FAIRDxMeadow</v>
      </c>
      <c r="G736" s="112">
        <f>+Monitoring!K736</f>
        <v>45168.501793981501</v>
      </c>
      <c r="H736" s="112">
        <f>+Monitoring!L736</f>
        <v>45168.502465277801</v>
      </c>
      <c r="I736" s="113">
        <f>+Monitoring!M736</f>
        <v>6.7129630042472854E-4</v>
      </c>
      <c r="J736" s="114" t="str">
        <f>+Monitoring!T736</f>
        <v>fly</v>
      </c>
      <c r="K736" s="109" t="str">
        <f>+Monitoring!Y736</f>
        <v>Insecta</v>
      </c>
      <c r="L736" s="109" t="str">
        <f>+Monitoring!Z736</f>
        <v>Diptera</v>
      </c>
      <c r="M736" s="109" t="str">
        <f>+Monitoring!AA736</f>
        <v>Brachycera</v>
      </c>
      <c r="N736" s="109" t="str">
        <f>+Monitoring!AB736</f>
        <v>#N/C</v>
      </c>
      <c r="O736" s="109" t="str">
        <f>+Monitoring!AC736</f>
        <v>#N/C</v>
      </c>
      <c r="P736" s="109" t="str">
        <f>+Monitoring!AD736</f>
        <v>#N/C</v>
      </c>
      <c r="Q736" s="109" t="str">
        <f>+Monitoring!AE736</f>
        <v>#N/C</v>
      </c>
      <c r="R736" s="109" t="str">
        <f>+Monitoring!AF736</f>
        <v>#N/C</v>
      </c>
      <c r="S736" s="109" t="str">
        <f>+Monitoring!AG736</f>
        <v>#N/C</v>
      </c>
    </row>
    <row r="737" spans="1:19" x14ac:dyDescent="0.25">
      <c r="A737" s="109">
        <f t="shared" si="59"/>
        <v>736</v>
      </c>
      <c r="B737" s="109" t="str">
        <f t="shared" si="55"/>
        <v>FAIRD</v>
      </c>
      <c r="C737" s="109" t="str">
        <f>SUBSTITUTE(+Monitoring!C737,"-","")</f>
        <v>FAIRD3</v>
      </c>
      <c r="D737" s="109" t="str">
        <f t="shared" si="56"/>
        <v>Site3</v>
      </c>
      <c r="E737" s="110" t="str">
        <f t="shared" si="57"/>
        <v>Meadow</v>
      </c>
      <c r="F737" s="111" t="str">
        <f t="shared" si="58"/>
        <v>FAIRDxMeadow</v>
      </c>
      <c r="G737" s="112">
        <f>+Monitoring!K737</f>
        <v>45168.508148148103</v>
      </c>
      <c r="H737" s="112">
        <f>+Monitoring!L737</f>
        <v>45168.5083101852</v>
      </c>
      <c r="I737" s="113">
        <f>+Monitoring!M737</f>
        <v>1.6203709674300626E-4</v>
      </c>
      <c r="J737" s="114" t="str">
        <f>+Monitoring!T737</f>
        <v>fly</v>
      </c>
      <c r="K737" s="109" t="str">
        <f>+Monitoring!Y737</f>
        <v>Insecta</v>
      </c>
      <c r="L737" s="109" t="str">
        <f>+Monitoring!Z737</f>
        <v>Diptera</v>
      </c>
      <c r="M737" s="109" t="str">
        <f>+Monitoring!AA737</f>
        <v>Brachycera</v>
      </c>
      <c r="N737" s="109" t="str">
        <f>+Monitoring!AB737</f>
        <v>Muscomorpha</v>
      </c>
      <c r="O737" s="109" t="str">
        <f>+Monitoring!AC737</f>
        <v>Muscoidea</v>
      </c>
      <c r="P737" s="109" t="str">
        <f>+Monitoring!AD737</f>
        <v>Fanniidae</v>
      </c>
      <c r="Q737" s="109">
        <f>+Monitoring!AE737</f>
        <v>0</v>
      </c>
      <c r="R737" s="109" t="str">
        <f>+Monitoring!AF737</f>
        <v>Fannia</v>
      </c>
      <c r="S737" s="109" t="str">
        <f>+Monitoring!AG737</f>
        <v>#N/C</v>
      </c>
    </row>
    <row r="738" spans="1:19" x14ac:dyDescent="0.25">
      <c r="A738" s="109">
        <f t="shared" si="59"/>
        <v>737</v>
      </c>
      <c r="B738" s="109" t="str">
        <f t="shared" si="55"/>
        <v>FAIRD</v>
      </c>
      <c r="C738" s="109" t="str">
        <f>SUBSTITUTE(+Monitoring!C738,"-","")</f>
        <v>FAIRD3</v>
      </c>
      <c r="D738" s="109" t="str">
        <f t="shared" si="56"/>
        <v>Site3</v>
      </c>
      <c r="E738" s="110" t="str">
        <f t="shared" si="57"/>
        <v>Meadow</v>
      </c>
      <c r="F738" s="111" t="str">
        <f t="shared" si="58"/>
        <v>FAIRDxMeadow</v>
      </c>
      <c r="G738" s="112">
        <f>+Monitoring!K738</f>
        <v>45168.521087963003</v>
      </c>
      <c r="H738" s="112">
        <f>+Monitoring!L738</f>
        <v>45168.5211921296</v>
      </c>
      <c r="I738" s="113">
        <f>+Monitoring!M738</f>
        <v>1.041665964294225E-4</v>
      </c>
      <c r="J738" s="114" t="str">
        <f>+Monitoring!T738</f>
        <v>wasp</v>
      </c>
      <c r="K738" s="109" t="str">
        <f>+Monitoring!Y738</f>
        <v>Insecta</v>
      </c>
      <c r="L738" s="109" t="str">
        <f>+Monitoring!Z738</f>
        <v>Hymenoptera</v>
      </c>
      <c r="M738" s="109" t="str">
        <f>+Monitoring!AA738</f>
        <v>Apocrita</v>
      </c>
      <c r="N738" s="109" t="str">
        <f>+Monitoring!AB738</f>
        <v>Aculeata</v>
      </c>
      <c r="O738" s="109" t="str">
        <f>+Monitoring!AC738</f>
        <v>Vespoidea</v>
      </c>
      <c r="P738" s="109" t="str">
        <f>+Monitoring!AD738</f>
        <v>Vespidae</v>
      </c>
      <c r="Q738" s="109" t="str">
        <f>+Monitoring!AE738</f>
        <v>Vespinae</v>
      </c>
      <c r="R738" s="109" t="str">
        <f>+Monitoring!AF738</f>
        <v>Vespula</v>
      </c>
      <c r="S738" s="109" t="str">
        <f>+Monitoring!AG738</f>
        <v>#N/C</v>
      </c>
    </row>
    <row r="739" spans="1:19" x14ac:dyDescent="0.25">
      <c r="A739" s="109">
        <f t="shared" si="59"/>
        <v>738</v>
      </c>
      <c r="B739" s="109" t="str">
        <f t="shared" si="55"/>
        <v>FAIRD</v>
      </c>
      <c r="C739" s="109" t="str">
        <f>SUBSTITUTE(+Monitoring!C739,"-","")</f>
        <v>FAIRD3</v>
      </c>
      <c r="D739" s="109" t="str">
        <f t="shared" si="56"/>
        <v>Site3</v>
      </c>
      <c r="E739" s="110" t="str">
        <f t="shared" si="57"/>
        <v>Meadow</v>
      </c>
      <c r="F739" s="111" t="str">
        <f t="shared" si="58"/>
        <v>FAIRDxMeadow</v>
      </c>
      <c r="G739" s="112">
        <f>+Monitoring!K739</f>
        <v>45168.527939814798</v>
      </c>
      <c r="H739" s="112">
        <f>+Monitoring!L739</f>
        <v>45168.528055555602</v>
      </c>
      <c r="I739" s="113">
        <f>+Monitoring!M739</f>
        <v>1.1574080417631194E-4</v>
      </c>
      <c r="J739" s="114" t="str">
        <f>+Monitoring!T739</f>
        <v>gnat</v>
      </c>
      <c r="K739" s="109" t="str">
        <f>+Monitoring!Y739</f>
        <v>Insecta</v>
      </c>
      <c r="L739" s="109" t="str">
        <f>+Monitoring!Z739</f>
        <v>Diptera</v>
      </c>
      <c r="M739" s="109" t="str">
        <f>+Monitoring!AA739</f>
        <v>#N/C</v>
      </c>
      <c r="N739" s="109" t="str">
        <f>+Monitoring!AB739</f>
        <v>#N/C</v>
      </c>
      <c r="O739" s="109" t="str">
        <f>+Monitoring!AC739</f>
        <v>#N/C</v>
      </c>
      <c r="P739" s="109" t="str">
        <f>+Monitoring!AD739</f>
        <v>#N/C</v>
      </c>
      <c r="Q739" s="109" t="str">
        <f>+Monitoring!AE739</f>
        <v>#N/C</v>
      </c>
      <c r="R739" s="109" t="str">
        <f>+Monitoring!AF739</f>
        <v>#N/C</v>
      </c>
      <c r="S739" s="109" t="str">
        <f>+Monitoring!AG739</f>
        <v>#N/C</v>
      </c>
    </row>
    <row r="740" spans="1:19" x14ac:dyDescent="0.25">
      <c r="A740" s="109">
        <f t="shared" si="59"/>
        <v>739</v>
      </c>
      <c r="B740" s="109" t="str">
        <f t="shared" si="55"/>
        <v>FAIRD</v>
      </c>
      <c r="C740" s="109" t="str">
        <f>SUBSTITUTE(+Monitoring!C740,"-","")</f>
        <v>FAIRD3</v>
      </c>
      <c r="D740" s="109" t="str">
        <f t="shared" si="56"/>
        <v>Site3</v>
      </c>
      <c r="E740" s="110" t="str">
        <f t="shared" si="57"/>
        <v>Meadow</v>
      </c>
      <c r="F740" s="111" t="str">
        <f t="shared" si="58"/>
        <v>FAIRDxMeadow</v>
      </c>
      <c r="G740" s="112">
        <f>+Monitoring!K740</f>
        <v>45168.553368055596</v>
      </c>
      <c r="H740" s="112">
        <f>+Monitoring!L740</f>
        <v>45168.553657407399</v>
      </c>
      <c r="I740" s="113">
        <f>+Monitoring!M740</f>
        <v>2.8935180307598785E-4</v>
      </c>
      <c r="J740" s="114" t="str">
        <f>+Monitoring!T740</f>
        <v>wasp</v>
      </c>
      <c r="K740" s="109" t="str">
        <f>+Monitoring!Y740</f>
        <v>Insecta</v>
      </c>
      <c r="L740" s="109" t="str">
        <f>+Monitoring!Z740</f>
        <v>Hymenoptera</v>
      </c>
      <c r="M740" s="109" t="str">
        <f>+Monitoring!AA740</f>
        <v>Apocrita</v>
      </c>
      <c r="N740" s="109" t="str">
        <f>+Monitoring!AB740</f>
        <v>Aculeata</v>
      </c>
      <c r="O740" s="109" t="str">
        <f>+Monitoring!AC740</f>
        <v>Vespoidea</v>
      </c>
      <c r="P740" s="109" t="str">
        <f>+Monitoring!AD740</f>
        <v>Vespidae</v>
      </c>
      <c r="Q740" s="109" t="str">
        <f>+Monitoring!AE740</f>
        <v>Vespinae</v>
      </c>
      <c r="R740" s="109" t="str">
        <f>+Monitoring!AF740</f>
        <v>Vespula</v>
      </c>
      <c r="S740" s="109" t="str">
        <f>+Monitoring!AG740</f>
        <v>#N/C</v>
      </c>
    </row>
    <row r="741" spans="1:19" x14ac:dyDescent="0.25">
      <c r="A741" s="109">
        <f t="shared" si="59"/>
        <v>740</v>
      </c>
      <c r="B741" s="109" t="str">
        <f t="shared" si="55"/>
        <v>FAIRD</v>
      </c>
      <c r="C741" s="109" t="str">
        <f>SUBSTITUTE(+Monitoring!C741,"-","")</f>
        <v>FAIRD3</v>
      </c>
      <c r="D741" s="109" t="str">
        <f t="shared" si="56"/>
        <v>Site3</v>
      </c>
      <c r="E741" s="110" t="str">
        <f t="shared" si="57"/>
        <v>Meadow</v>
      </c>
      <c r="F741" s="111" t="str">
        <f t="shared" si="58"/>
        <v>FAIRDxMeadow</v>
      </c>
      <c r="G741" s="112">
        <f>+Monitoring!K741</f>
        <v>45168.557546296302</v>
      </c>
      <c r="H741" s="112">
        <f>+Monitoring!L741</f>
        <v>45168.559305555602</v>
      </c>
      <c r="I741" s="113">
        <f>+Monitoring!M741</f>
        <v>1.7592592994333245E-3</v>
      </c>
      <c r="J741" s="114" t="str">
        <f>+Monitoring!T741</f>
        <v>sawfly</v>
      </c>
      <c r="K741" s="109" t="str">
        <f>+Monitoring!Y741</f>
        <v>Insecta</v>
      </c>
      <c r="L741" s="109" t="str">
        <f>+Monitoring!Z741</f>
        <v>Hymenoptera</v>
      </c>
      <c r="M741" s="109" t="str">
        <f>+Monitoring!AA741</f>
        <v>Symphyta</v>
      </c>
      <c r="N741" s="109">
        <f>+Monitoring!AB741</f>
        <v>0</v>
      </c>
      <c r="O741" s="109" t="str">
        <f>+Monitoring!AC741</f>
        <v>Tenthredinoidea</v>
      </c>
      <c r="P741" s="109" t="str">
        <f>+Monitoring!AD741</f>
        <v>Tenthredinidae</v>
      </c>
      <c r="Q741" s="109" t="str">
        <f>+Monitoring!AE741</f>
        <v>Athaliinae</v>
      </c>
      <c r="R741" s="109" t="str">
        <f>+Monitoring!AF741</f>
        <v>Athalia</v>
      </c>
      <c r="S741" s="109" t="str">
        <f>+Monitoring!AG741</f>
        <v>#N/C</v>
      </c>
    </row>
    <row r="742" spans="1:19" x14ac:dyDescent="0.25">
      <c r="A742" s="109">
        <f t="shared" si="59"/>
        <v>741</v>
      </c>
      <c r="B742" s="109" t="str">
        <f t="shared" si="55"/>
        <v>FAIRD</v>
      </c>
      <c r="C742" s="109" t="str">
        <f>SUBSTITUTE(+Monitoring!C742,"-","")</f>
        <v>FAIRD3</v>
      </c>
      <c r="D742" s="109" t="str">
        <f t="shared" si="56"/>
        <v>Site3</v>
      </c>
      <c r="E742" s="110" t="str">
        <f t="shared" si="57"/>
        <v>Meadow</v>
      </c>
      <c r="F742" s="111" t="str">
        <f t="shared" si="58"/>
        <v>FAIRDxMeadow</v>
      </c>
      <c r="G742" s="112">
        <f>+Monitoring!K742</f>
        <v>45168.573923611097</v>
      </c>
      <c r="H742" s="112">
        <f>+Monitoring!L742</f>
        <v>45168.574050925898</v>
      </c>
      <c r="I742" s="113">
        <f>+Monitoring!M742</f>
        <v>1.2731480092043057E-4</v>
      </c>
      <c r="J742" s="114" t="str">
        <f>+Monitoring!T742</f>
        <v>flesh_fly</v>
      </c>
      <c r="K742" s="109" t="str">
        <f>+Monitoring!Y742</f>
        <v>Insecta</v>
      </c>
      <c r="L742" s="109" t="str">
        <f>+Monitoring!Z742</f>
        <v>Diptera</v>
      </c>
      <c r="M742" s="109" t="str">
        <f>+Monitoring!AA742</f>
        <v>Brachycera</v>
      </c>
      <c r="N742" s="109" t="str">
        <f>+Monitoring!AB742</f>
        <v>Muscomorpha</v>
      </c>
      <c r="O742" s="109" t="str">
        <f>+Monitoring!AC742</f>
        <v>Oestroidea</v>
      </c>
      <c r="P742" s="109" t="str">
        <f>+Monitoring!AD742</f>
        <v>Tachinidae</v>
      </c>
      <c r="Q742" s="109" t="str">
        <f>+Monitoring!AE742</f>
        <v>Tachininae</v>
      </c>
      <c r="R742" s="109" t="str">
        <f>+Monitoring!AF742</f>
        <v>Tachina</v>
      </c>
      <c r="S742" s="109" t="str">
        <f>+Monitoring!AG742</f>
        <v>#N/C</v>
      </c>
    </row>
    <row r="743" spans="1:19" x14ac:dyDescent="0.25">
      <c r="A743" s="109">
        <f t="shared" si="59"/>
        <v>742</v>
      </c>
      <c r="B743" s="109" t="str">
        <f t="shared" si="55"/>
        <v>FAIRD</v>
      </c>
      <c r="C743" s="109" t="str">
        <f>SUBSTITUTE(+Monitoring!C743,"-","")</f>
        <v>FAIRD3</v>
      </c>
      <c r="D743" s="109" t="str">
        <f t="shared" si="56"/>
        <v>Site3</v>
      </c>
      <c r="E743" s="110" t="str">
        <f t="shared" si="57"/>
        <v>Meadow</v>
      </c>
      <c r="F743" s="111" t="str">
        <f t="shared" si="58"/>
        <v>FAIRDxMeadow</v>
      </c>
      <c r="G743" s="112">
        <f>+Monitoring!K743</f>
        <v>45168.577546296299</v>
      </c>
      <c r="H743" s="112">
        <f>+Monitoring!L743</f>
        <v>45168.577708333301</v>
      </c>
      <c r="I743" s="113">
        <f>+Monitoring!M743</f>
        <v>1.6203700215555727E-4</v>
      </c>
      <c r="J743" s="114" t="str">
        <f>+Monitoring!T743</f>
        <v>fly</v>
      </c>
      <c r="K743" s="109" t="str">
        <f>+Monitoring!Y743</f>
        <v>Insecta</v>
      </c>
      <c r="L743" s="109" t="str">
        <f>+Monitoring!Z743</f>
        <v>Diptera</v>
      </c>
      <c r="M743" s="109" t="str">
        <f>+Monitoring!AA743</f>
        <v>Brachycera</v>
      </c>
      <c r="N743" s="109" t="str">
        <f>+Monitoring!AB743</f>
        <v>Muscomorpha</v>
      </c>
      <c r="O743" s="109" t="str">
        <f>+Monitoring!AC743</f>
        <v>Muscoidea</v>
      </c>
      <c r="P743" s="109" t="str">
        <f>+Monitoring!AD743</f>
        <v>Fanniidae</v>
      </c>
      <c r="Q743" s="109">
        <f>+Monitoring!AE743</f>
        <v>0</v>
      </c>
      <c r="R743" s="109" t="str">
        <f>+Monitoring!AF743</f>
        <v>Fannia</v>
      </c>
      <c r="S743" s="109" t="str">
        <f>+Monitoring!AG743</f>
        <v>#N/C</v>
      </c>
    </row>
    <row r="744" spans="1:19" x14ac:dyDescent="0.25">
      <c r="A744" s="109">
        <f t="shared" si="59"/>
        <v>743</v>
      </c>
      <c r="B744" s="109" t="str">
        <f t="shared" si="55"/>
        <v>FAIRD</v>
      </c>
      <c r="C744" s="109" t="str">
        <f>SUBSTITUTE(+Monitoring!C744,"-","")</f>
        <v>FAIRD3</v>
      </c>
      <c r="D744" s="109" t="str">
        <f t="shared" si="56"/>
        <v>Site3</v>
      </c>
      <c r="E744" s="110" t="str">
        <f t="shared" si="57"/>
        <v>Meadow</v>
      </c>
      <c r="F744" s="111" t="str">
        <f t="shared" si="58"/>
        <v>FAIRDxMeadow</v>
      </c>
      <c r="G744" s="112">
        <f>+Monitoring!K744</f>
        <v>45168.584930555597</v>
      </c>
      <c r="H744" s="112">
        <f>+Monitoring!L744</f>
        <v>45168.5851736111</v>
      </c>
      <c r="I744" s="113">
        <f>+Monitoring!M744</f>
        <v>2.4305550323333591E-4</v>
      </c>
      <c r="J744" s="114" t="str">
        <f>+Monitoring!T744</f>
        <v>hoverfly</v>
      </c>
      <c r="K744" s="109" t="str">
        <f>+Monitoring!Y744</f>
        <v>Insecta</v>
      </c>
      <c r="L744" s="109" t="str">
        <f>+Monitoring!Z744</f>
        <v>Diptera</v>
      </c>
      <c r="M744" s="109" t="str">
        <f>+Monitoring!AA744</f>
        <v>Brachycera</v>
      </c>
      <c r="N744" s="109" t="str">
        <f>+Monitoring!AB744</f>
        <v>Muscomorpha</v>
      </c>
      <c r="O744" s="109" t="str">
        <f>+Monitoring!AC744</f>
        <v>Syrphoidea</v>
      </c>
      <c r="P744" s="109" t="str">
        <f>+Monitoring!AD744</f>
        <v>Syrphidae</v>
      </c>
      <c r="Q744" s="109" t="str">
        <f>+Monitoring!AE744</f>
        <v>Eristalinae</v>
      </c>
      <c r="R744" s="109" t="str">
        <f>+Monitoring!AF744</f>
        <v>Eristalis</v>
      </c>
      <c r="S744" s="109" t="str">
        <f>+Monitoring!AG744</f>
        <v>#N/C</v>
      </c>
    </row>
    <row r="745" spans="1:19" x14ac:dyDescent="0.25">
      <c r="A745" s="109">
        <f t="shared" si="59"/>
        <v>744</v>
      </c>
      <c r="B745" s="109" t="str">
        <f t="shared" si="55"/>
        <v>FAIRD</v>
      </c>
      <c r="C745" s="109" t="str">
        <f>SUBSTITUTE(+Monitoring!C745,"-","")</f>
        <v>FAIRD3</v>
      </c>
      <c r="D745" s="109" t="str">
        <f t="shared" si="56"/>
        <v>Site3</v>
      </c>
      <c r="E745" s="110" t="str">
        <f t="shared" si="57"/>
        <v>Meadow</v>
      </c>
      <c r="F745" s="111" t="str">
        <f t="shared" si="58"/>
        <v>FAIRDxMeadow</v>
      </c>
      <c r="G745" s="112">
        <f>+Monitoring!K745</f>
        <v>45168.6542708333</v>
      </c>
      <c r="H745" s="112">
        <f>+Monitoring!L745</f>
        <v>45168.656215277799</v>
      </c>
      <c r="I745" s="113">
        <f>+Monitoring!M745</f>
        <v>1.9444444988039322E-3</v>
      </c>
      <c r="J745" s="114" t="str">
        <f>+Monitoring!T745</f>
        <v>fly</v>
      </c>
      <c r="K745" s="109" t="str">
        <f>+Monitoring!Y745</f>
        <v>Insecta</v>
      </c>
      <c r="L745" s="109" t="str">
        <f>+Monitoring!Z745</f>
        <v>Diptera</v>
      </c>
      <c r="M745" s="109" t="str">
        <f>+Monitoring!AA745</f>
        <v>Brachycera</v>
      </c>
      <c r="N745" s="109" t="str">
        <f>+Monitoring!AB745</f>
        <v>#N/C</v>
      </c>
      <c r="O745" s="109" t="str">
        <f>+Monitoring!AC745</f>
        <v>#N/C</v>
      </c>
      <c r="P745" s="109" t="str">
        <f>+Monitoring!AD745</f>
        <v>#N/C</v>
      </c>
      <c r="Q745" s="109" t="str">
        <f>+Monitoring!AE745</f>
        <v>#N/C</v>
      </c>
      <c r="R745" s="109" t="str">
        <f>+Monitoring!AF745</f>
        <v>#N/C</v>
      </c>
      <c r="S745" s="109" t="str">
        <f>+Monitoring!AG745</f>
        <v>#N/C</v>
      </c>
    </row>
    <row r="746" spans="1:19" x14ac:dyDescent="0.25">
      <c r="A746" s="109">
        <f t="shared" si="59"/>
        <v>745</v>
      </c>
      <c r="B746" s="109" t="str">
        <f t="shared" si="55"/>
        <v>FAIRD</v>
      </c>
      <c r="C746" s="109" t="str">
        <f>SUBSTITUTE(+Monitoring!C746,"-","")</f>
        <v>FAIRD3</v>
      </c>
      <c r="D746" s="109" t="str">
        <f t="shared" si="56"/>
        <v>Site3</v>
      </c>
      <c r="E746" s="110" t="str">
        <f t="shared" si="57"/>
        <v>Meadow</v>
      </c>
      <c r="F746" s="111" t="str">
        <f t="shared" si="58"/>
        <v>FAIRDxMeadow</v>
      </c>
      <c r="G746" s="112">
        <f>+Monitoring!K746</f>
        <v>45168.658217592601</v>
      </c>
      <c r="H746" s="112">
        <f>+Monitoring!L746</f>
        <v>45168.658287036997</v>
      </c>
      <c r="I746" s="113">
        <f>+Monitoring!M746</f>
        <v>6.9444395194295794E-5</v>
      </c>
      <c r="J746" s="114" t="str">
        <f>+Monitoring!T746</f>
        <v>fly</v>
      </c>
      <c r="K746" s="109" t="str">
        <f>+Monitoring!Y746</f>
        <v>Insecta</v>
      </c>
      <c r="L746" s="109" t="str">
        <f>+Monitoring!Z746</f>
        <v>Diptera</v>
      </c>
      <c r="M746" s="109" t="str">
        <f>+Monitoring!AA746</f>
        <v>Brachycera</v>
      </c>
      <c r="N746" s="109" t="str">
        <f>+Monitoring!AB746</f>
        <v>#N/C</v>
      </c>
      <c r="O746" s="109" t="str">
        <f>+Monitoring!AC746</f>
        <v>#N/C</v>
      </c>
      <c r="P746" s="109" t="str">
        <f>+Monitoring!AD746</f>
        <v>#N/C</v>
      </c>
      <c r="Q746" s="109" t="str">
        <f>+Monitoring!AE746</f>
        <v>#N/C</v>
      </c>
      <c r="R746" s="109" t="str">
        <f>+Monitoring!AF746</f>
        <v>#N/C</v>
      </c>
      <c r="S746" s="109" t="str">
        <f>+Monitoring!AG746</f>
        <v>#N/C</v>
      </c>
    </row>
    <row r="747" spans="1:19" x14ac:dyDescent="0.25">
      <c r="A747" s="109">
        <f t="shared" si="59"/>
        <v>746</v>
      </c>
      <c r="B747" s="109" t="str">
        <f t="shared" si="55"/>
        <v>FAIRD</v>
      </c>
      <c r="C747" s="109" t="str">
        <f>SUBSTITUTE(+Monitoring!C747,"-","")</f>
        <v>FAIRD3</v>
      </c>
      <c r="D747" s="109" t="str">
        <f t="shared" si="56"/>
        <v>Site3</v>
      </c>
      <c r="E747" s="110" t="str">
        <f t="shared" si="57"/>
        <v>Meadow</v>
      </c>
      <c r="F747" s="111" t="str">
        <f t="shared" si="58"/>
        <v>FAIRDxMeadow</v>
      </c>
      <c r="G747" s="112">
        <f>+Monitoring!K747</f>
        <v>45168.6809490741</v>
      </c>
      <c r="H747" s="112">
        <f>+Monitoring!L747</f>
        <v>45168.690798611096</v>
      </c>
      <c r="I747" s="113">
        <f>+Monitoring!M747</f>
        <v>9.8495369966258295E-3</v>
      </c>
      <c r="J747" s="114" t="str">
        <f>+Monitoring!T747</f>
        <v>fly</v>
      </c>
      <c r="K747" s="109" t="str">
        <f>+Monitoring!Y747</f>
        <v>Insecta</v>
      </c>
      <c r="L747" s="109" t="str">
        <f>+Monitoring!Z747</f>
        <v>Diptera</v>
      </c>
      <c r="M747" s="109" t="str">
        <f>+Monitoring!AA747</f>
        <v>Brachycera</v>
      </c>
      <c r="N747" s="109" t="str">
        <f>+Monitoring!AB747</f>
        <v>#N/C</v>
      </c>
      <c r="O747" s="109" t="str">
        <f>+Monitoring!AC747</f>
        <v>#N/C</v>
      </c>
      <c r="P747" s="109" t="str">
        <f>+Monitoring!AD747</f>
        <v>#N/C</v>
      </c>
      <c r="Q747" s="109" t="str">
        <f>+Monitoring!AE747</f>
        <v>#N/C</v>
      </c>
      <c r="R747" s="109" t="str">
        <f>+Monitoring!AF747</f>
        <v>#N/C</v>
      </c>
      <c r="S747" s="109" t="str">
        <f>+Monitoring!AG747</f>
        <v>#N/C</v>
      </c>
    </row>
    <row r="748" spans="1:19" x14ac:dyDescent="0.25">
      <c r="A748" s="109">
        <f t="shared" si="59"/>
        <v>747</v>
      </c>
      <c r="B748" s="109" t="str">
        <f t="shared" si="55"/>
        <v>FAIRD</v>
      </c>
      <c r="C748" s="109" t="str">
        <f>SUBSTITUTE(+Monitoring!C748,"-","")</f>
        <v>FAIRD3</v>
      </c>
      <c r="D748" s="109" t="str">
        <f t="shared" si="56"/>
        <v>Site3</v>
      </c>
      <c r="E748" s="110" t="str">
        <f t="shared" si="57"/>
        <v>Meadow</v>
      </c>
      <c r="F748" s="111" t="str">
        <f t="shared" si="58"/>
        <v>FAIRDxMeadow</v>
      </c>
      <c r="G748" s="112">
        <f>+Monitoring!K748</f>
        <v>45168.721620370401</v>
      </c>
      <c r="H748" s="112">
        <f>+Monitoring!L748</f>
        <v>45168.728530092601</v>
      </c>
      <c r="I748" s="113">
        <f>+Monitoring!M748</f>
        <v>6.9097222003620118E-3</v>
      </c>
      <c r="J748" s="114" t="str">
        <f>+Monitoring!T748</f>
        <v>fever_fly</v>
      </c>
      <c r="K748" s="109" t="str">
        <f>+Monitoring!Y748</f>
        <v>Insecta</v>
      </c>
      <c r="L748" s="109" t="str">
        <f>+Monitoring!Z748</f>
        <v>Diptera</v>
      </c>
      <c r="M748" s="109" t="str">
        <f>+Monitoring!AA748</f>
        <v>Nematocera</v>
      </c>
      <c r="N748" s="109" t="str">
        <f>+Monitoring!AB748</f>
        <v>Bibionomorpha</v>
      </c>
      <c r="O748" s="109" t="str">
        <f>+Monitoring!AC748</f>
        <v>Bibionoidea</v>
      </c>
      <c r="P748" s="109" t="str">
        <f>+Monitoring!AD748</f>
        <v>Bibionoidea</v>
      </c>
      <c r="Q748" s="109" t="str">
        <f>+Monitoring!AE748</f>
        <v>Bibioninae</v>
      </c>
      <c r="R748" s="109" t="str">
        <f>+Monitoring!AF748</f>
        <v>Dilophus</v>
      </c>
      <c r="S748" s="109" t="str">
        <f>+Monitoring!AG748</f>
        <v>#N/C</v>
      </c>
    </row>
    <row r="749" spans="1:19" x14ac:dyDescent="0.25">
      <c r="A749" s="109">
        <f t="shared" si="59"/>
        <v>748</v>
      </c>
      <c r="B749" s="109" t="str">
        <f t="shared" si="55"/>
        <v>FAIRD</v>
      </c>
      <c r="C749" s="109" t="str">
        <f>SUBSTITUTE(+Monitoring!C749,"-","")</f>
        <v>FAIRD3</v>
      </c>
      <c r="D749" s="109" t="str">
        <f t="shared" si="56"/>
        <v>Site3</v>
      </c>
      <c r="E749" s="110" t="str">
        <f t="shared" si="57"/>
        <v>Meadow</v>
      </c>
      <c r="F749" s="111" t="str">
        <f t="shared" si="58"/>
        <v>FAIRDxMeadow</v>
      </c>
      <c r="G749" s="112">
        <f>+Monitoring!K749</f>
        <v>45169.395810185197</v>
      </c>
      <c r="H749" s="112">
        <f>+Monitoring!L749</f>
        <v>45169.396805555603</v>
      </c>
      <c r="I749" s="113">
        <f>+Monitoring!M749</f>
        <v>9.9537040659924969E-4</v>
      </c>
      <c r="J749" s="114" t="str">
        <f>+Monitoring!T749</f>
        <v>fly</v>
      </c>
      <c r="K749" s="109" t="str">
        <f>+Monitoring!Y749</f>
        <v>Insecta</v>
      </c>
      <c r="L749" s="109" t="str">
        <f>+Monitoring!Z749</f>
        <v>Diptera</v>
      </c>
      <c r="M749" s="109" t="str">
        <f>+Monitoring!AA749</f>
        <v>Brachycera</v>
      </c>
      <c r="N749" s="109" t="str">
        <f>+Monitoring!AB749</f>
        <v>Muscomorpha</v>
      </c>
      <c r="O749" s="109" t="str">
        <f>+Monitoring!AC749</f>
        <v>Muscoidea</v>
      </c>
      <c r="P749" s="109" t="str">
        <f>+Monitoring!AD749</f>
        <v>Fanniidae</v>
      </c>
      <c r="Q749" s="109">
        <f>+Monitoring!AE749</f>
        <v>0</v>
      </c>
      <c r="R749" s="109" t="str">
        <f>+Monitoring!AF749</f>
        <v>Fannia</v>
      </c>
      <c r="S749" s="109" t="str">
        <f>+Monitoring!AG749</f>
        <v>#N/C</v>
      </c>
    </row>
    <row r="750" spans="1:19" x14ac:dyDescent="0.25">
      <c r="A750" s="109">
        <f t="shared" si="59"/>
        <v>749</v>
      </c>
      <c r="B750" s="109" t="str">
        <f t="shared" si="55"/>
        <v>FAIRD</v>
      </c>
      <c r="C750" s="109" t="str">
        <f>SUBSTITUTE(+Monitoring!C750,"-","")</f>
        <v>FAIRD3</v>
      </c>
      <c r="D750" s="109" t="str">
        <f t="shared" si="56"/>
        <v>Site3</v>
      </c>
      <c r="E750" s="110" t="str">
        <f t="shared" si="57"/>
        <v>Meadow</v>
      </c>
      <c r="F750" s="111" t="str">
        <f t="shared" si="58"/>
        <v>FAIRDxMeadow</v>
      </c>
      <c r="G750" s="112">
        <f>+Monitoring!K750</f>
        <v>45169.478622685201</v>
      </c>
      <c r="H750" s="112">
        <f>+Monitoring!L750</f>
        <v>45169.4828009259</v>
      </c>
      <c r="I750" s="113">
        <f>+Monitoring!M750</f>
        <v>4.1782406988204457E-3</v>
      </c>
      <c r="J750" s="114" t="str">
        <f>+Monitoring!T750</f>
        <v>fly</v>
      </c>
      <c r="K750" s="109" t="str">
        <f>+Monitoring!Y750</f>
        <v>Insecta</v>
      </c>
      <c r="L750" s="109" t="str">
        <f>+Monitoring!Z750</f>
        <v>Diptera</v>
      </c>
      <c r="M750" s="109" t="str">
        <f>+Monitoring!AA750</f>
        <v>Brachycera</v>
      </c>
      <c r="N750" s="109" t="str">
        <f>+Monitoring!AB750</f>
        <v>Muscomorpha</v>
      </c>
      <c r="O750" s="109" t="str">
        <f>+Monitoring!AC750</f>
        <v>Lauxanioidea</v>
      </c>
      <c r="P750" s="109" t="str">
        <f>+Monitoring!AD750</f>
        <v>Lauxaniidae</v>
      </c>
      <c r="Q750" s="109" t="str">
        <f>+Monitoring!AE750</f>
        <v>Lauxaniinae</v>
      </c>
      <c r="R750" s="109" t="str">
        <f>+Monitoring!AF750</f>
        <v>#N/C</v>
      </c>
      <c r="S750" s="109" t="str">
        <f>+Monitoring!AG750</f>
        <v>#N/C</v>
      </c>
    </row>
    <row r="751" spans="1:19" x14ac:dyDescent="0.25">
      <c r="A751" s="109">
        <f t="shared" si="59"/>
        <v>750</v>
      </c>
      <c r="B751" s="109" t="str">
        <f t="shared" si="55"/>
        <v>FAIRD</v>
      </c>
      <c r="C751" s="109" t="str">
        <f>SUBSTITUTE(+Monitoring!C751,"-","")</f>
        <v>FAIRD3</v>
      </c>
      <c r="D751" s="109" t="str">
        <f t="shared" si="56"/>
        <v>Site3</v>
      </c>
      <c r="E751" s="110" t="str">
        <f t="shared" si="57"/>
        <v>Meadow</v>
      </c>
      <c r="F751" s="111" t="str">
        <f t="shared" si="58"/>
        <v>FAIRDxMeadow</v>
      </c>
      <c r="G751" s="112">
        <f>+Monitoring!K751</f>
        <v>45169.522245370397</v>
      </c>
      <c r="H751" s="112">
        <f>+Monitoring!L751</f>
        <v>45169.525289351899</v>
      </c>
      <c r="I751" s="113">
        <f>+Monitoring!M751</f>
        <v>3.0439815018326044E-3</v>
      </c>
      <c r="J751" s="114" t="str">
        <f>+Monitoring!T751</f>
        <v>fly</v>
      </c>
      <c r="K751" s="109" t="str">
        <f>+Monitoring!Y751</f>
        <v>Insecta</v>
      </c>
      <c r="L751" s="109" t="str">
        <f>+Monitoring!Z751</f>
        <v>Diptera</v>
      </c>
      <c r="M751" s="109" t="str">
        <f>+Monitoring!AA751</f>
        <v>Brachycera</v>
      </c>
      <c r="N751" s="109" t="str">
        <f>+Monitoring!AB751</f>
        <v>Muscomorpha</v>
      </c>
      <c r="O751" s="109" t="str">
        <f>+Monitoring!AC751</f>
        <v>Muscoidea</v>
      </c>
      <c r="P751" s="109" t="str">
        <f>+Monitoring!AD751</f>
        <v>Fanniidae</v>
      </c>
      <c r="Q751" s="109">
        <f>+Monitoring!AE751</f>
        <v>0</v>
      </c>
      <c r="R751" s="109" t="str">
        <f>+Monitoring!AF751</f>
        <v>Fannia</v>
      </c>
      <c r="S751" s="109" t="str">
        <f>+Monitoring!AG751</f>
        <v>#N/C</v>
      </c>
    </row>
    <row r="752" spans="1:19" x14ac:dyDescent="0.25">
      <c r="A752" s="109">
        <f t="shared" si="59"/>
        <v>751</v>
      </c>
      <c r="B752" s="109" t="str">
        <f t="shared" ref="B752:B815" si="60">+LEFT(C752,LEN(C752)-1)</f>
        <v>FAIRD</v>
      </c>
      <c r="C752" s="109" t="str">
        <f>SUBSTITUTE(+Monitoring!C752,"-","")</f>
        <v>FAIRD3</v>
      </c>
      <c r="D752" s="109" t="str">
        <f t="shared" ref="D752:D815" si="61">CONCATENATE("Site",RIGHT(C752,1))</f>
        <v>Site3</v>
      </c>
      <c r="E752" s="110" t="str">
        <f t="shared" ref="E752:E815" si="62">IF(OR(D752="Site1",D752="Site2"),"Maize",IF(OR(D752="Site3",D752="Site4"),"Meadow","error"))</f>
        <v>Meadow</v>
      </c>
      <c r="F752" s="111" t="str">
        <f t="shared" ref="F752:F815" si="63">+CONCATENATE(B752,"x",E752)</f>
        <v>FAIRDxMeadow</v>
      </c>
      <c r="G752" s="112">
        <f>+Monitoring!K752</f>
        <v>45169.606724537</v>
      </c>
      <c r="H752" s="112">
        <f>+Monitoring!L752</f>
        <v>45169.606782407398</v>
      </c>
      <c r="I752" s="113">
        <f>+Monitoring!M752</f>
        <v>5.7870398450177163E-5</v>
      </c>
      <c r="J752" s="114" t="str">
        <f>+Monitoring!T752</f>
        <v>fly</v>
      </c>
      <c r="K752" s="109" t="str">
        <f>+Monitoring!Y752</f>
        <v>Insecta</v>
      </c>
      <c r="L752" s="109" t="str">
        <f>+Monitoring!Z752</f>
        <v>Diptera</v>
      </c>
      <c r="M752" s="109" t="str">
        <f>+Monitoring!AA752</f>
        <v>Brachycera</v>
      </c>
      <c r="N752" s="109" t="str">
        <f>+Monitoring!AB752</f>
        <v>#N/C</v>
      </c>
      <c r="O752" s="109" t="str">
        <f>+Monitoring!AC752</f>
        <v>#N/C</v>
      </c>
      <c r="P752" s="109" t="str">
        <f>+Monitoring!AD752</f>
        <v>#N/C</v>
      </c>
      <c r="Q752" s="109" t="str">
        <f>+Monitoring!AE752</f>
        <v>#N/C</v>
      </c>
      <c r="R752" s="109" t="str">
        <f>+Monitoring!AF752</f>
        <v>#N/C</v>
      </c>
      <c r="S752" s="109" t="str">
        <f>+Monitoring!AG752</f>
        <v>#N/C</v>
      </c>
    </row>
    <row r="753" spans="1:19" x14ac:dyDescent="0.25">
      <c r="A753" s="109">
        <f t="shared" si="59"/>
        <v>752</v>
      </c>
      <c r="B753" s="109" t="str">
        <f t="shared" si="60"/>
        <v>FAIRD</v>
      </c>
      <c r="C753" s="109" t="str">
        <f>SUBSTITUTE(+Monitoring!C753,"-","")</f>
        <v>FAIRD3</v>
      </c>
      <c r="D753" s="109" t="str">
        <f t="shared" si="61"/>
        <v>Site3</v>
      </c>
      <c r="E753" s="110" t="str">
        <f t="shared" si="62"/>
        <v>Meadow</v>
      </c>
      <c r="F753" s="111" t="str">
        <f t="shared" si="63"/>
        <v>FAIRDxMeadow</v>
      </c>
      <c r="G753" s="112">
        <f>+Monitoring!K753</f>
        <v>45169.610011574099</v>
      </c>
      <c r="H753" s="112">
        <f>+Monitoring!L753</f>
        <v>45169.615636574097</v>
      </c>
      <c r="I753" s="113">
        <f>+Monitoring!M753</f>
        <v>5.6249999979627319E-3</v>
      </c>
      <c r="J753" s="114" t="str">
        <f>+Monitoring!T753</f>
        <v>fly</v>
      </c>
      <c r="K753" s="109" t="str">
        <f>+Monitoring!Y753</f>
        <v>Insecta</v>
      </c>
      <c r="L753" s="109" t="str">
        <f>+Monitoring!Z753</f>
        <v>Diptera</v>
      </c>
      <c r="M753" s="109" t="str">
        <f>+Monitoring!AA753</f>
        <v>Brachycera</v>
      </c>
      <c r="N753" s="109" t="str">
        <f>+Monitoring!AB753</f>
        <v>Muscomorpha</v>
      </c>
      <c r="O753" s="109" t="str">
        <f>+Monitoring!AC753</f>
        <v>Muscoidea</v>
      </c>
      <c r="P753" s="109" t="str">
        <f>+Monitoring!AD753</f>
        <v>#N/C</v>
      </c>
      <c r="Q753" s="109" t="str">
        <f>+Monitoring!AE753</f>
        <v>#N/C</v>
      </c>
      <c r="R753" s="109" t="str">
        <f>+Monitoring!AF753</f>
        <v>#N/C</v>
      </c>
      <c r="S753" s="109" t="str">
        <f>+Monitoring!AG753</f>
        <v>#N/C</v>
      </c>
    </row>
    <row r="754" spans="1:19" x14ac:dyDescent="0.25">
      <c r="A754" s="109">
        <f t="shared" si="59"/>
        <v>753</v>
      </c>
      <c r="B754" s="109" t="str">
        <f t="shared" si="60"/>
        <v>FAIRD</v>
      </c>
      <c r="C754" s="109" t="str">
        <f>SUBSTITUTE(+Monitoring!C754,"-","")</f>
        <v>FAIRD3</v>
      </c>
      <c r="D754" s="109" t="str">
        <f t="shared" si="61"/>
        <v>Site3</v>
      </c>
      <c r="E754" s="110" t="str">
        <f t="shared" si="62"/>
        <v>Meadow</v>
      </c>
      <c r="F754" s="111" t="str">
        <f t="shared" si="63"/>
        <v>FAIRDxMeadow</v>
      </c>
      <c r="G754" s="112">
        <f>+Monitoring!K754</f>
        <v>45169.617986111101</v>
      </c>
      <c r="H754" s="112">
        <f>+Monitoring!L754</f>
        <v>45169.618472222202</v>
      </c>
      <c r="I754" s="113">
        <f>+Monitoring!M754</f>
        <v>4.8611110105412081E-4</v>
      </c>
      <c r="J754" s="114" t="str">
        <f>+Monitoring!T754</f>
        <v>fly</v>
      </c>
      <c r="K754" s="109" t="str">
        <f>+Monitoring!Y754</f>
        <v>Insecta</v>
      </c>
      <c r="L754" s="109" t="str">
        <f>+Monitoring!Z754</f>
        <v>Diptera</v>
      </c>
      <c r="M754" s="109" t="str">
        <f>+Monitoring!AA754</f>
        <v>Brachycera</v>
      </c>
      <c r="N754" s="109" t="str">
        <f>+Monitoring!AB754</f>
        <v>#N/C</v>
      </c>
      <c r="O754" s="109" t="str">
        <f>+Monitoring!AC754</f>
        <v>#N/C</v>
      </c>
      <c r="P754" s="109" t="str">
        <f>+Monitoring!AD754</f>
        <v>#N/C</v>
      </c>
      <c r="Q754" s="109" t="str">
        <f>+Monitoring!AE754</f>
        <v>#N/C</v>
      </c>
      <c r="R754" s="109" t="str">
        <f>+Monitoring!AF754</f>
        <v>#N/C</v>
      </c>
      <c r="S754" s="109" t="str">
        <f>+Monitoring!AG754</f>
        <v>#N/C</v>
      </c>
    </row>
    <row r="755" spans="1:19" x14ac:dyDescent="0.25">
      <c r="A755" s="109">
        <f t="shared" si="59"/>
        <v>754</v>
      </c>
      <c r="B755" s="109" t="str">
        <f t="shared" si="60"/>
        <v>FAIRD</v>
      </c>
      <c r="C755" s="109" t="str">
        <f>SUBSTITUTE(+Monitoring!C755,"-","")</f>
        <v>FAIRD3</v>
      </c>
      <c r="D755" s="109" t="str">
        <f t="shared" si="61"/>
        <v>Site3</v>
      </c>
      <c r="E755" s="110" t="str">
        <f t="shared" si="62"/>
        <v>Meadow</v>
      </c>
      <c r="F755" s="111" t="str">
        <f t="shared" si="63"/>
        <v>FAIRDxMeadow</v>
      </c>
      <c r="G755" s="112">
        <f>+Monitoring!K755</f>
        <v>45169.638078703698</v>
      </c>
      <c r="H755" s="112">
        <f>+Monitoring!L755</f>
        <v>45169.638171296298</v>
      </c>
      <c r="I755" s="113">
        <f>+Monitoring!M755</f>
        <v>9.2592599685303867E-5</v>
      </c>
      <c r="J755" s="114" t="str">
        <f>+Monitoring!T755</f>
        <v>fly</v>
      </c>
      <c r="K755" s="109" t="str">
        <f>+Monitoring!Y755</f>
        <v>Insecta</v>
      </c>
      <c r="L755" s="109" t="str">
        <f>+Monitoring!Z755</f>
        <v>Diptera</v>
      </c>
      <c r="M755" s="109" t="str">
        <f>+Monitoring!AA755</f>
        <v>Brachycera</v>
      </c>
      <c r="N755" s="109" t="str">
        <f>+Monitoring!AB755</f>
        <v>Muscomorpha</v>
      </c>
      <c r="O755" s="109" t="str">
        <f>+Monitoring!AC755</f>
        <v>Muscoidea</v>
      </c>
      <c r="P755" s="109" t="str">
        <f>+Monitoring!AD755</f>
        <v>Fanniidae</v>
      </c>
      <c r="Q755" s="109">
        <f>+Monitoring!AE755</f>
        <v>0</v>
      </c>
      <c r="R755" s="109" t="str">
        <f>+Monitoring!AF755</f>
        <v>Fannia</v>
      </c>
      <c r="S755" s="109" t="str">
        <f>+Monitoring!AG755</f>
        <v>#N/C</v>
      </c>
    </row>
    <row r="756" spans="1:19" x14ac:dyDescent="0.25">
      <c r="A756" s="109">
        <f t="shared" si="59"/>
        <v>755</v>
      </c>
      <c r="B756" s="109" t="str">
        <f t="shared" si="60"/>
        <v>FAIRD</v>
      </c>
      <c r="C756" s="109" t="str">
        <f>SUBSTITUTE(+Monitoring!C756,"-","")</f>
        <v>FAIRD3</v>
      </c>
      <c r="D756" s="109" t="str">
        <f t="shared" si="61"/>
        <v>Site3</v>
      </c>
      <c r="E756" s="110" t="str">
        <f t="shared" si="62"/>
        <v>Meadow</v>
      </c>
      <c r="F756" s="111" t="str">
        <f t="shared" si="63"/>
        <v>FAIRDxMeadow</v>
      </c>
      <c r="G756" s="112">
        <f>+Monitoring!K756</f>
        <v>45169.715185185203</v>
      </c>
      <c r="H756" s="112">
        <f>+Monitoring!L756</f>
        <v>45169.715347222198</v>
      </c>
      <c r="I756" s="113">
        <f>+Monitoring!M756</f>
        <v>1.6203699487959966E-4</v>
      </c>
      <c r="J756" s="114" t="str">
        <f>+Monitoring!T756</f>
        <v>fly</v>
      </c>
      <c r="K756" s="109" t="str">
        <f>+Monitoring!Y756</f>
        <v>Insecta</v>
      </c>
      <c r="L756" s="109" t="str">
        <f>+Monitoring!Z756</f>
        <v>Diptera</v>
      </c>
      <c r="M756" s="109" t="str">
        <f>+Monitoring!AA756</f>
        <v>Brachycera</v>
      </c>
      <c r="N756" s="109" t="str">
        <f>+Monitoring!AB756</f>
        <v>#N/C</v>
      </c>
      <c r="O756" s="109" t="str">
        <f>+Monitoring!AC756</f>
        <v>#N/C</v>
      </c>
      <c r="P756" s="109" t="str">
        <f>+Monitoring!AD756</f>
        <v>#N/C</v>
      </c>
      <c r="Q756" s="109" t="str">
        <f>+Monitoring!AE756</f>
        <v>#N/C</v>
      </c>
      <c r="R756" s="109" t="str">
        <f>+Monitoring!AF756</f>
        <v>#N/C</v>
      </c>
      <c r="S756" s="109" t="str">
        <f>+Monitoring!AG756</f>
        <v>#N/C</v>
      </c>
    </row>
    <row r="757" spans="1:19" x14ac:dyDescent="0.25">
      <c r="A757" s="109">
        <f t="shared" si="59"/>
        <v>756</v>
      </c>
      <c r="B757" s="109" t="str">
        <f t="shared" si="60"/>
        <v>FAIRD</v>
      </c>
      <c r="C757" s="109" t="str">
        <f>SUBSTITUTE(+Monitoring!C757,"-","")</f>
        <v>FAIRD3</v>
      </c>
      <c r="D757" s="109" t="str">
        <f t="shared" si="61"/>
        <v>Site3</v>
      </c>
      <c r="E757" s="110" t="str">
        <f t="shared" si="62"/>
        <v>Meadow</v>
      </c>
      <c r="F757" s="111" t="str">
        <f t="shared" si="63"/>
        <v>FAIRDxMeadow</v>
      </c>
      <c r="G757" s="112">
        <f>+Monitoring!K757</f>
        <v>45169.752268518503</v>
      </c>
      <c r="H757" s="112">
        <f>+Monitoring!L757</f>
        <v>45169.752546296302</v>
      </c>
      <c r="I757" s="113">
        <f>+Monitoring!M757</f>
        <v>2.777777990559116E-4</v>
      </c>
      <c r="J757" s="114" t="str">
        <f>+Monitoring!T757</f>
        <v>fly</v>
      </c>
      <c r="K757" s="109" t="str">
        <f>+Monitoring!Y757</f>
        <v>Insecta</v>
      </c>
      <c r="L757" s="109" t="str">
        <f>+Monitoring!Z757</f>
        <v>Diptera</v>
      </c>
      <c r="M757" s="109" t="str">
        <f>+Monitoring!AA757</f>
        <v>Brachycera</v>
      </c>
      <c r="N757" s="109" t="str">
        <f>+Monitoring!AB757</f>
        <v>#N/C</v>
      </c>
      <c r="O757" s="109" t="str">
        <f>+Monitoring!AC757</f>
        <v>#N/C</v>
      </c>
      <c r="P757" s="109" t="str">
        <f>+Monitoring!AD757</f>
        <v>#N/C</v>
      </c>
      <c r="Q757" s="109" t="str">
        <f>+Monitoring!AE757</f>
        <v>#N/C</v>
      </c>
      <c r="R757" s="109" t="str">
        <f>+Monitoring!AF757</f>
        <v>#N/C</v>
      </c>
      <c r="S757" s="109" t="str">
        <f>+Monitoring!AG757</f>
        <v>#N/C</v>
      </c>
    </row>
    <row r="758" spans="1:19" x14ac:dyDescent="0.25">
      <c r="A758" s="109">
        <f t="shared" si="59"/>
        <v>757</v>
      </c>
      <c r="B758" s="109" t="str">
        <f t="shared" si="60"/>
        <v>FAIRD</v>
      </c>
      <c r="C758" s="109" t="str">
        <f>SUBSTITUTE(+Monitoring!C758,"-","")</f>
        <v>FAIRD3</v>
      </c>
      <c r="D758" s="109" t="str">
        <f t="shared" si="61"/>
        <v>Site3</v>
      </c>
      <c r="E758" s="110" t="str">
        <f t="shared" si="62"/>
        <v>Meadow</v>
      </c>
      <c r="F758" s="111" t="str">
        <f t="shared" si="63"/>
        <v>FAIRDxMeadow</v>
      </c>
      <c r="G758" s="112">
        <f>+Monitoring!K758</f>
        <v>45169.764710648102</v>
      </c>
      <c r="H758" s="112">
        <f>+Monitoring!L758</f>
        <v>45169.764872685198</v>
      </c>
      <c r="I758" s="113">
        <f>+Monitoring!M758</f>
        <v>1.6203709674300626E-4</v>
      </c>
      <c r="J758" s="114" t="str">
        <f>+Monitoring!T758</f>
        <v>fly</v>
      </c>
      <c r="K758" s="109" t="str">
        <f>+Monitoring!Y758</f>
        <v>Insecta</v>
      </c>
      <c r="L758" s="109" t="str">
        <f>+Monitoring!Z758</f>
        <v>Diptera</v>
      </c>
      <c r="M758" s="109" t="str">
        <f>+Monitoring!AA758</f>
        <v>Brachycera</v>
      </c>
      <c r="N758" s="109" t="str">
        <f>+Monitoring!AB758</f>
        <v>#N/C</v>
      </c>
      <c r="O758" s="109" t="str">
        <f>+Monitoring!AC758</f>
        <v>#N/C</v>
      </c>
      <c r="P758" s="109" t="str">
        <f>+Monitoring!AD758</f>
        <v>#N/C</v>
      </c>
      <c r="Q758" s="109" t="str">
        <f>+Monitoring!AE758</f>
        <v>#N/C</v>
      </c>
      <c r="R758" s="109" t="str">
        <f>+Monitoring!AF758</f>
        <v>#N/C</v>
      </c>
      <c r="S758" s="109" t="str">
        <f>+Monitoring!AG758</f>
        <v>#N/C</v>
      </c>
    </row>
    <row r="759" spans="1:19" x14ac:dyDescent="0.25">
      <c r="A759" s="109">
        <f t="shared" si="59"/>
        <v>758</v>
      </c>
      <c r="B759" s="109" t="str">
        <f t="shared" si="60"/>
        <v>FAIRD</v>
      </c>
      <c r="C759" s="109" t="str">
        <f>SUBSTITUTE(+Monitoring!C759,"-","")</f>
        <v>FAIRD3</v>
      </c>
      <c r="D759" s="109" t="str">
        <f t="shared" si="61"/>
        <v>Site3</v>
      </c>
      <c r="E759" s="110" t="str">
        <f t="shared" si="62"/>
        <v>Meadow</v>
      </c>
      <c r="F759" s="111" t="str">
        <f t="shared" si="63"/>
        <v>FAIRDxMeadow</v>
      </c>
      <c r="G759" s="112">
        <f>+Monitoring!K759</f>
        <v>45170.323240740698</v>
      </c>
      <c r="H759" s="112">
        <f>+Monitoring!L759</f>
        <v>45170.330752314803</v>
      </c>
      <c r="I759" s="113">
        <f>+Monitoring!M759</f>
        <v>7.5115741055924445E-3</v>
      </c>
      <c r="J759" s="114" t="str">
        <f>+Monitoring!T759</f>
        <v>fly</v>
      </c>
      <c r="K759" s="109" t="str">
        <f>+Monitoring!Y759</f>
        <v>Insecta</v>
      </c>
      <c r="L759" s="109" t="str">
        <f>+Monitoring!Z759</f>
        <v>Diptera</v>
      </c>
      <c r="M759" s="109" t="str">
        <f>+Monitoring!AA759</f>
        <v>Brachycera</v>
      </c>
      <c r="N759" s="109" t="str">
        <f>+Monitoring!AB759</f>
        <v>#N/C</v>
      </c>
      <c r="O759" s="109" t="str">
        <f>+Monitoring!AC759</f>
        <v>#N/C</v>
      </c>
      <c r="P759" s="109" t="str">
        <f>+Monitoring!AD759</f>
        <v>#N/C</v>
      </c>
      <c r="Q759" s="109" t="str">
        <f>+Monitoring!AE759</f>
        <v>#N/C</v>
      </c>
      <c r="R759" s="109" t="str">
        <f>+Monitoring!AF759</f>
        <v>#N/C</v>
      </c>
      <c r="S759" s="109" t="str">
        <f>+Monitoring!AG759</f>
        <v>#N/C</v>
      </c>
    </row>
    <row r="760" spans="1:19" x14ac:dyDescent="0.25">
      <c r="A760" s="109">
        <f t="shared" si="59"/>
        <v>759</v>
      </c>
      <c r="B760" s="109" t="str">
        <f t="shared" si="60"/>
        <v>FAIRD</v>
      </c>
      <c r="C760" s="109" t="str">
        <f>SUBSTITUTE(+Monitoring!C760,"-","")</f>
        <v>FAIRD3</v>
      </c>
      <c r="D760" s="109" t="str">
        <f t="shared" si="61"/>
        <v>Site3</v>
      </c>
      <c r="E760" s="110" t="str">
        <f t="shared" si="62"/>
        <v>Meadow</v>
      </c>
      <c r="F760" s="111" t="str">
        <f t="shared" si="63"/>
        <v>FAIRDxMeadow</v>
      </c>
      <c r="G760" s="112">
        <f>+Monitoring!K760</f>
        <v>45170.323240740698</v>
      </c>
      <c r="H760" s="112">
        <f>+Monitoring!L760</f>
        <v>45170.750787037003</v>
      </c>
      <c r="I760" s="113">
        <f>+Monitoring!M760</f>
        <v>0.42754629630508134</v>
      </c>
      <c r="J760" s="114" t="str">
        <f>+Monitoring!T760</f>
        <v>moth</v>
      </c>
      <c r="K760" s="109" t="str">
        <f>+Monitoring!Y760</f>
        <v>Insecta</v>
      </c>
      <c r="L760" s="109" t="str">
        <f>+Monitoring!Z760</f>
        <v>Lepidoptera</v>
      </c>
      <c r="M760" s="109" t="str">
        <f>+Monitoring!AA760</f>
        <v>Glossata</v>
      </c>
      <c r="N760" s="109" t="str">
        <f>+Monitoring!AB760</f>
        <v>Heterocera</v>
      </c>
      <c r="O760" s="109" t="str">
        <f>+Monitoring!AC760</f>
        <v>Noctuoidea</v>
      </c>
      <c r="P760" s="109" t="str">
        <f>+Monitoring!AD760</f>
        <v>Noctuidae</v>
      </c>
      <c r="Q760" s="109" t="str">
        <f>+Monitoring!AE760</f>
        <v>#N/C</v>
      </c>
      <c r="R760" s="109" t="str">
        <f>+Monitoring!AF760</f>
        <v>#N/C</v>
      </c>
      <c r="S760" s="109" t="str">
        <f>+Monitoring!AG760</f>
        <v>#N/C</v>
      </c>
    </row>
    <row r="761" spans="1:19" x14ac:dyDescent="0.25">
      <c r="A761" s="109">
        <f t="shared" si="59"/>
        <v>760</v>
      </c>
      <c r="B761" s="109" t="str">
        <f t="shared" si="60"/>
        <v>FAIRD</v>
      </c>
      <c r="C761" s="109" t="str">
        <f>SUBSTITUTE(+Monitoring!C761,"-","")</f>
        <v>FAIRD3</v>
      </c>
      <c r="D761" s="109" t="str">
        <f t="shared" si="61"/>
        <v>Site3</v>
      </c>
      <c r="E761" s="110" t="str">
        <f t="shared" si="62"/>
        <v>Meadow</v>
      </c>
      <c r="F761" s="111" t="str">
        <f t="shared" si="63"/>
        <v>FAIRDxMeadow</v>
      </c>
      <c r="G761" s="112">
        <f>+Monitoring!K761</f>
        <v>45170.340046296304</v>
      </c>
      <c r="H761" s="112">
        <f>+Monitoring!L761</f>
        <v>45170.356006944399</v>
      </c>
      <c r="I761" s="113">
        <f>+Monitoring!M761</f>
        <v>1.5960648095642682E-2</v>
      </c>
      <c r="J761" s="114" t="str">
        <f>+Monitoring!T761</f>
        <v>fly</v>
      </c>
      <c r="K761" s="109" t="str">
        <f>+Monitoring!Y761</f>
        <v>Insecta</v>
      </c>
      <c r="L761" s="109" t="str">
        <f>+Monitoring!Z761</f>
        <v>Diptera</v>
      </c>
      <c r="M761" s="109" t="str">
        <f>+Monitoring!AA761</f>
        <v>Brachycera</v>
      </c>
      <c r="N761" s="109" t="str">
        <f>+Monitoring!AB761</f>
        <v>#N/C</v>
      </c>
      <c r="O761" s="109" t="str">
        <f>+Monitoring!AC761</f>
        <v>#N/C</v>
      </c>
      <c r="P761" s="109" t="str">
        <f>+Monitoring!AD761</f>
        <v>#N/C</v>
      </c>
      <c r="Q761" s="109" t="str">
        <f>+Monitoring!AE761</f>
        <v>#N/C</v>
      </c>
      <c r="R761" s="109" t="str">
        <f>+Monitoring!AF761</f>
        <v>#N/C</v>
      </c>
      <c r="S761" s="109" t="str">
        <f>+Monitoring!AG761</f>
        <v>#N/C</v>
      </c>
    </row>
    <row r="762" spans="1:19" x14ac:dyDescent="0.25">
      <c r="A762" s="109">
        <f t="shared" si="59"/>
        <v>761</v>
      </c>
      <c r="B762" s="109" t="str">
        <f t="shared" si="60"/>
        <v>FAIRD</v>
      </c>
      <c r="C762" s="109" t="str">
        <f>SUBSTITUTE(+Monitoring!C762,"-","")</f>
        <v>FAIRD3</v>
      </c>
      <c r="D762" s="109" t="str">
        <f t="shared" si="61"/>
        <v>Site3</v>
      </c>
      <c r="E762" s="110" t="str">
        <f t="shared" si="62"/>
        <v>Meadow</v>
      </c>
      <c r="F762" s="111" t="str">
        <f t="shared" si="63"/>
        <v>FAIRDxMeadow</v>
      </c>
      <c r="G762" s="112">
        <f>+Monitoring!K762</f>
        <v>45170.371319444399</v>
      </c>
      <c r="H762" s="112">
        <f>+Monitoring!L762</f>
        <v>45170.371458333299</v>
      </c>
      <c r="I762" s="113">
        <f>+Monitoring!M762</f>
        <v>1.388888995279558E-4</v>
      </c>
      <c r="J762" s="114" t="str">
        <f>+Monitoring!T762</f>
        <v>lacewing_larva</v>
      </c>
      <c r="K762" s="109" t="str">
        <f>+Monitoring!Y762</f>
        <v>Insecta</v>
      </c>
      <c r="L762" s="109" t="str">
        <f>+Monitoring!Z762</f>
        <v>#N/C</v>
      </c>
      <c r="M762" s="109" t="str">
        <f>+Monitoring!AA762</f>
        <v>#N/C</v>
      </c>
      <c r="N762" s="109" t="str">
        <f>+Monitoring!AB762</f>
        <v>#N/C</v>
      </c>
      <c r="O762" s="109" t="str">
        <f>+Monitoring!AC762</f>
        <v>#N/C</v>
      </c>
      <c r="P762" s="109" t="str">
        <f>+Monitoring!AD762</f>
        <v>#N/C</v>
      </c>
      <c r="Q762" s="109" t="str">
        <f>+Monitoring!AE762</f>
        <v>#N/C</v>
      </c>
      <c r="R762" s="109" t="str">
        <f>+Monitoring!AF762</f>
        <v>#N/C</v>
      </c>
      <c r="S762" s="109" t="str">
        <f>+Monitoring!AG762</f>
        <v>#N/C</v>
      </c>
    </row>
    <row r="763" spans="1:19" x14ac:dyDescent="0.25">
      <c r="A763" s="109">
        <f t="shared" si="59"/>
        <v>762</v>
      </c>
      <c r="B763" s="109" t="str">
        <f t="shared" si="60"/>
        <v>FAIRD</v>
      </c>
      <c r="C763" s="109" t="str">
        <f>SUBSTITUTE(+Monitoring!C763,"-","")</f>
        <v>FAIRD3</v>
      </c>
      <c r="D763" s="109" t="str">
        <f t="shared" si="61"/>
        <v>Site3</v>
      </c>
      <c r="E763" s="110" t="str">
        <f t="shared" si="62"/>
        <v>Meadow</v>
      </c>
      <c r="F763" s="111" t="str">
        <f t="shared" si="63"/>
        <v>FAIRDxMeadow</v>
      </c>
      <c r="G763" s="112">
        <f>+Monitoring!K763</f>
        <v>45170.378240740698</v>
      </c>
      <c r="H763" s="112">
        <f>+Monitoring!L763</f>
        <v>45170.378391203703</v>
      </c>
      <c r="I763" s="113">
        <f>+Monitoring!M763</f>
        <v>1.5046300541143864E-4</v>
      </c>
      <c r="J763" s="114" t="str">
        <f>+Monitoring!T763</f>
        <v>fly</v>
      </c>
      <c r="K763" s="109" t="str">
        <f>+Monitoring!Y763</f>
        <v>Insecta</v>
      </c>
      <c r="L763" s="109" t="str">
        <f>+Monitoring!Z763</f>
        <v>Diptera</v>
      </c>
      <c r="M763" s="109" t="str">
        <f>+Monitoring!AA763</f>
        <v>Brachycera</v>
      </c>
      <c r="N763" s="109" t="str">
        <f>+Monitoring!AB763</f>
        <v>#N/C</v>
      </c>
      <c r="O763" s="109" t="str">
        <f>+Monitoring!AC763</f>
        <v>#N/C</v>
      </c>
      <c r="P763" s="109" t="str">
        <f>+Monitoring!AD763</f>
        <v>#N/C</v>
      </c>
      <c r="Q763" s="109" t="str">
        <f>+Monitoring!AE763</f>
        <v>#N/C</v>
      </c>
      <c r="R763" s="109" t="str">
        <f>+Monitoring!AF763</f>
        <v>#N/C</v>
      </c>
      <c r="S763" s="109" t="str">
        <f>+Monitoring!AG763</f>
        <v>#N/C</v>
      </c>
    </row>
    <row r="764" spans="1:19" x14ac:dyDescent="0.25">
      <c r="A764" s="109">
        <f t="shared" si="59"/>
        <v>763</v>
      </c>
      <c r="B764" s="109" t="str">
        <f t="shared" si="60"/>
        <v>FAIRD</v>
      </c>
      <c r="C764" s="109" t="str">
        <f>SUBSTITUTE(+Monitoring!C764,"-","")</f>
        <v>FAIRD3</v>
      </c>
      <c r="D764" s="109" t="str">
        <f t="shared" si="61"/>
        <v>Site3</v>
      </c>
      <c r="E764" s="110" t="str">
        <f t="shared" si="62"/>
        <v>Meadow</v>
      </c>
      <c r="F764" s="111" t="str">
        <f t="shared" si="63"/>
        <v>FAIRDxMeadow</v>
      </c>
      <c r="G764" s="112">
        <f>+Monitoring!K764</f>
        <v>45170.417939814797</v>
      </c>
      <c r="H764" s="112">
        <f>+Monitoring!L764</f>
        <v>45170.422511574099</v>
      </c>
      <c r="I764" s="113">
        <f>+Monitoring!M764</f>
        <v>4.5717593020526692E-3</v>
      </c>
      <c r="J764" s="114" t="str">
        <f>+Monitoring!T764</f>
        <v>fly</v>
      </c>
      <c r="K764" s="109" t="str">
        <f>+Monitoring!Y764</f>
        <v>Insecta</v>
      </c>
      <c r="L764" s="109" t="str">
        <f>+Monitoring!Z764</f>
        <v>Diptera</v>
      </c>
      <c r="M764" s="109" t="str">
        <f>+Monitoring!AA764</f>
        <v>Brachycera</v>
      </c>
      <c r="N764" s="109" t="str">
        <f>+Monitoring!AB764</f>
        <v>#N/C</v>
      </c>
      <c r="O764" s="109" t="str">
        <f>+Monitoring!AC764</f>
        <v>#N/C</v>
      </c>
      <c r="P764" s="109" t="str">
        <f>+Monitoring!AD764</f>
        <v>#N/C</v>
      </c>
      <c r="Q764" s="109" t="str">
        <f>+Monitoring!AE764</f>
        <v>#N/C</v>
      </c>
      <c r="R764" s="109" t="str">
        <f>+Monitoring!AF764</f>
        <v>#N/C</v>
      </c>
      <c r="S764" s="109" t="str">
        <f>+Monitoring!AG764</f>
        <v>#N/C</v>
      </c>
    </row>
    <row r="765" spans="1:19" x14ac:dyDescent="0.25">
      <c r="A765" s="109">
        <f t="shared" si="59"/>
        <v>764</v>
      </c>
      <c r="B765" s="109" t="str">
        <f t="shared" si="60"/>
        <v>FAIRD</v>
      </c>
      <c r="C765" s="109" t="str">
        <f>SUBSTITUTE(+Monitoring!C765,"-","")</f>
        <v>FAIRD3</v>
      </c>
      <c r="D765" s="109" t="str">
        <f t="shared" si="61"/>
        <v>Site3</v>
      </c>
      <c r="E765" s="110" t="str">
        <f t="shared" si="62"/>
        <v>Meadow</v>
      </c>
      <c r="F765" s="111" t="str">
        <f t="shared" si="63"/>
        <v>FAIRDxMeadow</v>
      </c>
      <c r="G765" s="112">
        <f>+Monitoring!K765</f>
        <v>45170.434432870403</v>
      </c>
      <c r="H765" s="112">
        <f>+Monitoring!L765</f>
        <v>45170.441874999997</v>
      </c>
      <c r="I765" s="113">
        <f>+Monitoring!M765</f>
        <v>7.4421295939828269E-3</v>
      </c>
      <c r="J765" s="114" t="str">
        <f>+Monitoring!T765</f>
        <v>fly</v>
      </c>
      <c r="K765" s="109" t="str">
        <f>+Monitoring!Y765</f>
        <v>Insecta</v>
      </c>
      <c r="L765" s="109" t="str">
        <f>+Monitoring!Z765</f>
        <v>Diptera</v>
      </c>
      <c r="M765" s="109" t="str">
        <f>+Monitoring!AA765</f>
        <v>Brachycera</v>
      </c>
      <c r="N765" s="109" t="str">
        <f>+Monitoring!AB765</f>
        <v>#N/C</v>
      </c>
      <c r="O765" s="109" t="str">
        <f>+Monitoring!AC765</f>
        <v>#N/C</v>
      </c>
      <c r="P765" s="109" t="str">
        <f>+Monitoring!AD765</f>
        <v>#N/C</v>
      </c>
      <c r="Q765" s="109" t="str">
        <f>+Monitoring!AE765</f>
        <v>#N/C</v>
      </c>
      <c r="R765" s="109" t="str">
        <f>+Monitoring!AF765</f>
        <v>#N/C</v>
      </c>
      <c r="S765" s="109" t="str">
        <f>+Monitoring!AG765</f>
        <v>#N/C</v>
      </c>
    </row>
    <row r="766" spans="1:19" x14ac:dyDescent="0.25">
      <c r="A766" s="109">
        <f t="shared" si="59"/>
        <v>765</v>
      </c>
      <c r="B766" s="109" t="str">
        <f t="shared" si="60"/>
        <v>FAIRD</v>
      </c>
      <c r="C766" s="109" t="str">
        <f>SUBSTITUTE(+Monitoring!C766,"-","")</f>
        <v>FAIRD3</v>
      </c>
      <c r="D766" s="109" t="str">
        <f t="shared" si="61"/>
        <v>Site3</v>
      </c>
      <c r="E766" s="110" t="str">
        <f t="shared" si="62"/>
        <v>Meadow</v>
      </c>
      <c r="F766" s="111" t="str">
        <f t="shared" si="63"/>
        <v>FAIRDxMeadow</v>
      </c>
      <c r="G766" s="112">
        <f>+Monitoring!K766</f>
        <v>45170.477789351899</v>
      </c>
      <c r="H766" s="112">
        <f>+Monitoring!L766</f>
        <v>45170.4851851852</v>
      </c>
      <c r="I766" s="113">
        <f>+Monitoring!M766</f>
        <v>7.3958333014161326E-3</v>
      </c>
      <c r="J766" s="114" t="str">
        <f>+Monitoring!T766</f>
        <v>lacewing_larva</v>
      </c>
      <c r="K766" s="109" t="str">
        <f>+Monitoring!Y766</f>
        <v>Insecta</v>
      </c>
      <c r="L766" s="109" t="str">
        <f>+Monitoring!Z766</f>
        <v>#N/C</v>
      </c>
      <c r="M766" s="109" t="str">
        <f>+Monitoring!AA766</f>
        <v>#N/C</v>
      </c>
      <c r="N766" s="109" t="str">
        <f>+Monitoring!AB766</f>
        <v>#N/C</v>
      </c>
      <c r="O766" s="109" t="str">
        <f>+Monitoring!AC766</f>
        <v>#N/C</v>
      </c>
      <c r="P766" s="109" t="str">
        <f>+Monitoring!AD766</f>
        <v>#N/C</v>
      </c>
      <c r="Q766" s="109" t="str">
        <f>+Monitoring!AE766</f>
        <v>#N/C</v>
      </c>
      <c r="R766" s="109" t="str">
        <f>+Monitoring!AF766</f>
        <v>#N/C</v>
      </c>
      <c r="S766" s="109" t="str">
        <f>+Monitoring!AG766</f>
        <v>#N/C</v>
      </c>
    </row>
    <row r="767" spans="1:19" x14ac:dyDescent="0.25">
      <c r="A767" s="109">
        <f t="shared" si="59"/>
        <v>766</v>
      </c>
      <c r="B767" s="109" t="str">
        <f t="shared" si="60"/>
        <v>FAIRD</v>
      </c>
      <c r="C767" s="109" t="str">
        <f>SUBSTITUTE(+Monitoring!C767,"-","")</f>
        <v>FAIRD3</v>
      </c>
      <c r="D767" s="109" t="str">
        <f t="shared" si="61"/>
        <v>Site3</v>
      </c>
      <c r="E767" s="110" t="str">
        <f t="shared" si="62"/>
        <v>Meadow</v>
      </c>
      <c r="F767" s="111" t="str">
        <f t="shared" si="63"/>
        <v>FAIRDxMeadow</v>
      </c>
      <c r="G767" s="112">
        <f>+Monitoring!K767</f>
        <v>45170.535462963002</v>
      </c>
      <c r="H767" s="112">
        <f>+Monitoring!L767</f>
        <v>45170.535752314798</v>
      </c>
      <c r="I767" s="113">
        <f>+Monitoring!M767</f>
        <v>2.8935179580003023E-4</v>
      </c>
      <c r="J767" s="114" t="str">
        <f>+Monitoring!T767</f>
        <v>fly</v>
      </c>
      <c r="K767" s="109" t="str">
        <f>+Monitoring!Y767</f>
        <v>Insecta</v>
      </c>
      <c r="L767" s="109" t="str">
        <f>+Monitoring!Z767</f>
        <v>Diptera</v>
      </c>
      <c r="M767" s="109" t="str">
        <f>+Monitoring!AA767</f>
        <v>Brachycera</v>
      </c>
      <c r="N767" s="109" t="str">
        <f>+Monitoring!AB767</f>
        <v>#N/C</v>
      </c>
      <c r="O767" s="109" t="str">
        <f>+Monitoring!AC767</f>
        <v>#N/C</v>
      </c>
      <c r="P767" s="109" t="str">
        <f>+Monitoring!AD767</f>
        <v>#N/C</v>
      </c>
      <c r="Q767" s="109" t="str">
        <f>+Monitoring!AE767</f>
        <v>#N/C</v>
      </c>
      <c r="R767" s="109" t="str">
        <f>+Monitoring!AF767</f>
        <v>#N/C</v>
      </c>
      <c r="S767" s="109" t="str">
        <f>+Monitoring!AG767</f>
        <v>#N/C</v>
      </c>
    </row>
    <row r="768" spans="1:19" x14ac:dyDescent="0.25">
      <c r="A768" s="109">
        <f t="shared" si="59"/>
        <v>767</v>
      </c>
      <c r="B768" s="109" t="str">
        <f t="shared" si="60"/>
        <v>FAIRD</v>
      </c>
      <c r="C768" s="109" t="str">
        <f>SUBSTITUTE(+Monitoring!C768,"-","")</f>
        <v>FAIRD3</v>
      </c>
      <c r="D768" s="109" t="str">
        <f t="shared" si="61"/>
        <v>Site3</v>
      </c>
      <c r="E768" s="110" t="str">
        <f t="shared" si="62"/>
        <v>Meadow</v>
      </c>
      <c r="F768" s="111" t="str">
        <f t="shared" si="63"/>
        <v>FAIRDxMeadow</v>
      </c>
      <c r="G768" s="112">
        <f>+Monitoring!K768</f>
        <v>45170.573518518497</v>
      </c>
      <c r="H768" s="112">
        <f>+Monitoring!L768</f>
        <v>45170.573587963001</v>
      </c>
      <c r="I768" s="113">
        <f>+Monitoring!M768</f>
        <v>6.9444504333660007E-5</v>
      </c>
      <c r="J768" s="114" t="str">
        <f>+Monitoring!T768</f>
        <v>fly</v>
      </c>
      <c r="K768" s="109" t="str">
        <f>+Monitoring!Y768</f>
        <v>Insecta</v>
      </c>
      <c r="L768" s="109" t="str">
        <f>+Monitoring!Z768</f>
        <v>Diptera</v>
      </c>
      <c r="M768" s="109" t="str">
        <f>+Monitoring!AA768</f>
        <v>Brachycera</v>
      </c>
      <c r="N768" s="109" t="str">
        <f>+Monitoring!AB768</f>
        <v>Muscomorpha</v>
      </c>
      <c r="O768" s="109" t="str">
        <f>+Monitoring!AC768</f>
        <v>Muscoidea</v>
      </c>
      <c r="P768" s="109" t="str">
        <f>+Monitoring!AD768</f>
        <v>#N/C</v>
      </c>
      <c r="Q768" s="109" t="str">
        <f>+Monitoring!AE768</f>
        <v>#N/C</v>
      </c>
      <c r="R768" s="109" t="str">
        <f>+Monitoring!AF768</f>
        <v>#N/C</v>
      </c>
      <c r="S768" s="109" t="str">
        <f>+Monitoring!AG768</f>
        <v>#N/C</v>
      </c>
    </row>
    <row r="769" spans="1:19" x14ac:dyDescent="0.25">
      <c r="A769" s="109">
        <f t="shared" si="59"/>
        <v>768</v>
      </c>
      <c r="B769" s="109" t="str">
        <f t="shared" si="60"/>
        <v>FAIRD</v>
      </c>
      <c r="C769" s="109" t="str">
        <f>SUBSTITUTE(+Monitoring!C769,"-","")</f>
        <v>FAIRD3</v>
      </c>
      <c r="D769" s="109" t="str">
        <f t="shared" si="61"/>
        <v>Site3</v>
      </c>
      <c r="E769" s="110" t="str">
        <f t="shared" si="62"/>
        <v>Meadow</v>
      </c>
      <c r="F769" s="111" t="str">
        <f t="shared" si="63"/>
        <v>FAIRDxMeadow</v>
      </c>
      <c r="G769" s="112">
        <f>+Monitoring!K769</f>
        <v>45170.590046296304</v>
      </c>
      <c r="H769" s="112">
        <f>+Monitoring!L769</f>
        <v>45170.590115740699</v>
      </c>
      <c r="I769" s="113">
        <f>+Monitoring!M769</f>
        <v>6.9444395194295794E-5</v>
      </c>
      <c r="J769" s="114" t="str">
        <f>+Monitoring!T769</f>
        <v>fly</v>
      </c>
      <c r="K769" s="109" t="str">
        <f>+Monitoring!Y769</f>
        <v>Insecta</v>
      </c>
      <c r="L769" s="109" t="str">
        <f>+Monitoring!Z769</f>
        <v>Diptera</v>
      </c>
      <c r="M769" s="109" t="str">
        <f>+Monitoring!AA769</f>
        <v>Brachycera</v>
      </c>
      <c r="N769" s="109" t="str">
        <f>+Monitoring!AB769</f>
        <v>#N/C</v>
      </c>
      <c r="O769" s="109" t="str">
        <f>+Monitoring!AC769</f>
        <v>#N/C</v>
      </c>
      <c r="P769" s="109" t="str">
        <f>+Monitoring!AD769</f>
        <v>#N/C</v>
      </c>
      <c r="Q769" s="109" t="str">
        <f>+Monitoring!AE769</f>
        <v>#N/C</v>
      </c>
      <c r="R769" s="109" t="str">
        <f>+Monitoring!AF769</f>
        <v>#N/C</v>
      </c>
      <c r="S769" s="109" t="str">
        <f>+Monitoring!AG769</f>
        <v>#N/C</v>
      </c>
    </row>
    <row r="770" spans="1:19" x14ac:dyDescent="0.25">
      <c r="A770" s="109">
        <f t="shared" si="59"/>
        <v>769</v>
      </c>
      <c r="B770" s="109" t="str">
        <f t="shared" si="60"/>
        <v>FAIRD</v>
      </c>
      <c r="C770" s="109" t="str">
        <f>SUBSTITUTE(+Monitoring!C770,"-","")</f>
        <v>FAIRD3</v>
      </c>
      <c r="D770" s="109" t="str">
        <f t="shared" si="61"/>
        <v>Site3</v>
      </c>
      <c r="E770" s="110" t="str">
        <f t="shared" si="62"/>
        <v>Meadow</v>
      </c>
      <c r="F770" s="111" t="str">
        <f t="shared" si="63"/>
        <v>FAIRDxMeadow</v>
      </c>
      <c r="G770" s="112">
        <f>+Monitoring!K770</f>
        <v>45170.6167361111</v>
      </c>
      <c r="H770" s="112">
        <f>+Monitoring!L770</f>
        <v>45170.617199074099</v>
      </c>
      <c r="I770" s="113">
        <f>+Monitoring!M770</f>
        <v>4.6296299842651933E-4</v>
      </c>
      <c r="J770" s="114" t="str">
        <f>+Monitoring!T770</f>
        <v>fly</v>
      </c>
      <c r="K770" s="109" t="str">
        <f>+Monitoring!Y770</f>
        <v>Insecta</v>
      </c>
      <c r="L770" s="109" t="str">
        <f>+Monitoring!Z770</f>
        <v>Diptera</v>
      </c>
      <c r="M770" s="109" t="str">
        <f>+Monitoring!AA770</f>
        <v>Brachycera</v>
      </c>
      <c r="N770" s="109" t="str">
        <f>+Monitoring!AB770</f>
        <v>Muscomorpha</v>
      </c>
      <c r="O770" s="109" t="str">
        <f>+Monitoring!AC770</f>
        <v>Lauxanioidea</v>
      </c>
      <c r="P770" s="109" t="str">
        <f>+Monitoring!AD770</f>
        <v>Lauxaniidae</v>
      </c>
      <c r="Q770" s="109" t="str">
        <f>+Monitoring!AE770</f>
        <v>Lauxaniinae</v>
      </c>
      <c r="R770" s="109" t="str">
        <f>+Monitoring!AF770</f>
        <v>Calliopum</v>
      </c>
      <c r="S770" s="109" t="str">
        <f>+Monitoring!AG770</f>
        <v>#N/C</v>
      </c>
    </row>
    <row r="771" spans="1:19" x14ac:dyDescent="0.25">
      <c r="A771" s="109">
        <f t="shared" si="59"/>
        <v>770</v>
      </c>
      <c r="B771" s="109" t="str">
        <f t="shared" si="60"/>
        <v>FAIRD</v>
      </c>
      <c r="C771" s="109" t="str">
        <f>SUBSTITUTE(+Monitoring!C771,"-","")</f>
        <v>FAIRD3</v>
      </c>
      <c r="D771" s="109" t="str">
        <f t="shared" si="61"/>
        <v>Site3</v>
      </c>
      <c r="E771" s="110" t="str">
        <f t="shared" si="62"/>
        <v>Meadow</v>
      </c>
      <c r="F771" s="111" t="str">
        <f t="shared" si="63"/>
        <v>FAIRDxMeadow</v>
      </c>
      <c r="G771" s="112">
        <f>+Monitoring!K771</f>
        <v>45170.626875000002</v>
      </c>
      <c r="H771" s="112">
        <f>+Monitoring!L771</f>
        <v>45170.626956018503</v>
      </c>
      <c r="I771" s="113">
        <f>+Monitoring!M771</f>
        <v>8.1018501077778637E-5</v>
      </c>
      <c r="J771" s="114" t="str">
        <f>+Monitoring!T771</f>
        <v>flesh_fly</v>
      </c>
      <c r="K771" s="109" t="str">
        <f>+Monitoring!Y771</f>
        <v>Insecta</v>
      </c>
      <c r="L771" s="109" t="str">
        <f>+Monitoring!Z771</f>
        <v>Diptera</v>
      </c>
      <c r="M771" s="109" t="str">
        <f>+Monitoring!AA771</f>
        <v>Brachycera</v>
      </c>
      <c r="N771" s="109" t="str">
        <f>+Monitoring!AB771</f>
        <v>Muscomorpha</v>
      </c>
      <c r="O771" s="109" t="str">
        <f>+Monitoring!AC771</f>
        <v>Oestroidea</v>
      </c>
      <c r="P771" s="109" t="str">
        <f>+Monitoring!AD771</f>
        <v>Sarcophagidae</v>
      </c>
      <c r="Q771" s="109" t="str">
        <f>+Monitoring!AE771</f>
        <v>#N/C</v>
      </c>
      <c r="R771" s="109" t="str">
        <f>+Monitoring!AF771</f>
        <v>#N/C</v>
      </c>
      <c r="S771" s="109" t="str">
        <f>+Monitoring!AG771</f>
        <v>#N/C</v>
      </c>
    </row>
    <row r="772" spans="1:19" x14ac:dyDescent="0.25">
      <c r="A772" s="109">
        <f t="shared" ref="A772:A835" si="64">+A771+1</f>
        <v>771</v>
      </c>
      <c r="B772" s="109" t="str">
        <f t="shared" si="60"/>
        <v>FAIRD</v>
      </c>
      <c r="C772" s="109" t="str">
        <f>SUBSTITUTE(+Monitoring!C772,"-","")</f>
        <v>FAIRD3</v>
      </c>
      <c r="D772" s="109" t="str">
        <f t="shared" si="61"/>
        <v>Site3</v>
      </c>
      <c r="E772" s="110" t="str">
        <f t="shared" si="62"/>
        <v>Meadow</v>
      </c>
      <c r="F772" s="111" t="str">
        <f t="shared" si="63"/>
        <v>FAIRDxMeadow</v>
      </c>
      <c r="G772" s="112">
        <f>+Monitoring!K772</f>
        <v>45170.659525463001</v>
      </c>
      <c r="H772" s="112">
        <f>+Monitoring!L772</f>
        <v>45170.659756944398</v>
      </c>
      <c r="I772" s="113">
        <f>+Monitoring!M772</f>
        <v>2.3148139734985307E-4</v>
      </c>
      <c r="J772" s="114" t="str">
        <f>+Monitoring!T772</f>
        <v>fly</v>
      </c>
      <c r="K772" s="109" t="str">
        <f>+Monitoring!Y772</f>
        <v>Insecta</v>
      </c>
      <c r="L772" s="109" t="str">
        <f>+Monitoring!Z772</f>
        <v>Diptera</v>
      </c>
      <c r="M772" s="109" t="str">
        <f>+Monitoring!AA772</f>
        <v>Brachycera</v>
      </c>
      <c r="N772" s="109" t="str">
        <f>+Monitoring!AB772</f>
        <v>#N/C</v>
      </c>
      <c r="O772" s="109" t="str">
        <f>+Monitoring!AC772</f>
        <v>#N/C</v>
      </c>
      <c r="P772" s="109" t="str">
        <f>+Monitoring!AD772</f>
        <v>#N/C</v>
      </c>
      <c r="Q772" s="109" t="str">
        <f>+Monitoring!AE772</f>
        <v>#N/C</v>
      </c>
      <c r="R772" s="109" t="str">
        <f>+Monitoring!AF772</f>
        <v>#N/C</v>
      </c>
      <c r="S772" s="109" t="str">
        <f>+Monitoring!AG772</f>
        <v>#N/C</v>
      </c>
    </row>
    <row r="773" spans="1:19" x14ac:dyDescent="0.25">
      <c r="A773" s="109">
        <f t="shared" si="64"/>
        <v>772</v>
      </c>
      <c r="B773" s="109" t="str">
        <f t="shared" si="60"/>
        <v>FAIRD</v>
      </c>
      <c r="C773" s="109" t="str">
        <f>SUBSTITUTE(+Monitoring!C773,"-","")</f>
        <v>FAIRD3</v>
      </c>
      <c r="D773" s="109" t="str">
        <f t="shared" si="61"/>
        <v>Site3</v>
      </c>
      <c r="E773" s="110" t="str">
        <f t="shared" si="62"/>
        <v>Meadow</v>
      </c>
      <c r="F773" s="111" t="str">
        <f t="shared" si="63"/>
        <v>FAIRDxMeadow</v>
      </c>
      <c r="G773" s="112">
        <f>+Monitoring!K773</f>
        <v>45170.659756944398</v>
      </c>
      <c r="H773" s="112">
        <f>+Monitoring!L773</f>
        <v>45170.660451388903</v>
      </c>
      <c r="I773" s="113">
        <f>+Monitoring!M773</f>
        <v>6.9444450491573662E-4</v>
      </c>
      <c r="J773" s="114" t="str">
        <f>+Monitoring!T773</f>
        <v>fly</v>
      </c>
      <c r="K773" s="109" t="str">
        <f>+Monitoring!Y773</f>
        <v>Insecta</v>
      </c>
      <c r="L773" s="109" t="str">
        <f>+Monitoring!Z773</f>
        <v>Diptera</v>
      </c>
      <c r="M773" s="109" t="str">
        <f>+Monitoring!AA773</f>
        <v>Brachycera</v>
      </c>
      <c r="N773" s="109" t="str">
        <f>+Monitoring!AB773</f>
        <v>Muscomorpha</v>
      </c>
      <c r="O773" s="109" t="str">
        <f>+Monitoring!AC773</f>
        <v>Sphaeroceroidea</v>
      </c>
      <c r="P773" s="109" t="str">
        <f>+Monitoring!AD773</f>
        <v>Sphaeroceridae</v>
      </c>
      <c r="Q773" s="109" t="str">
        <f>+Monitoring!AE773</f>
        <v>#N/C</v>
      </c>
      <c r="R773" s="109" t="str">
        <f>+Monitoring!AF773</f>
        <v>#N/C</v>
      </c>
      <c r="S773" s="109" t="str">
        <f>+Monitoring!AG773</f>
        <v>#N/C</v>
      </c>
    </row>
    <row r="774" spans="1:19" x14ac:dyDescent="0.25">
      <c r="A774" s="109">
        <f t="shared" si="64"/>
        <v>773</v>
      </c>
      <c r="B774" s="109" t="str">
        <f t="shared" si="60"/>
        <v>FAIRD</v>
      </c>
      <c r="C774" s="109" t="str">
        <f>SUBSTITUTE(+Monitoring!C774,"-","")</f>
        <v>FAIRD3</v>
      </c>
      <c r="D774" s="109" t="str">
        <f t="shared" si="61"/>
        <v>Site3</v>
      </c>
      <c r="E774" s="110" t="str">
        <f t="shared" si="62"/>
        <v>Meadow</v>
      </c>
      <c r="F774" s="111" t="str">
        <f t="shared" si="63"/>
        <v>FAIRDxMeadow</v>
      </c>
      <c r="G774" s="112">
        <f>+Monitoring!K774</f>
        <v>45170.660208333298</v>
      </c>
      <c r="H774" s="112">
        <f>+Monitoring!L774</f>
        <v>45170.660405092603</v>
      </c>
      <c r="I774" s="113">
        <f>+Monitoring!M774</f>
        <v>1.9675930525409058E-4</v>
      </c>
      <c r="J774" s="114" t="str">
        <f>+Monitoring!T774</f>
        <v>fly</v>
      </c>
      <c r="K774" s="109" t="str">
        <f>+Monitoring!Y774</f>
        <v>Insecta</v>
      </c>
      <c r="L774" s="109" t="str">
        <f>+Monitoring!Z774</f>
        <v>Diptera</v>
      </c>
      <c r="M774" s="109" t="str">
        <f>+Monitoring!AA774</f>
        <v>Brachycera</v>
      </c>
      <c r="N774" s="109" t="str">
        <f>+Monitoring!AB774</f>
        <v>#N/C</v>
      </c>
      <c r="O774" s="109" t="str">
        <f>+Monitoring!AC774</f>
        <v>#N/C</v>
      </c>
      <c r="P774" s="109" t="str">
        <f>+Monitoring!AD774</f>
        <v>#N/C</v>
      </c>
      <c r="Q774" s="109" t="str">
        <f>+Monitoring!AE774</f>
        <v>#N/C</v>
      </c>
      <c r="R774" s="109" t="str">
        <f>+Monitoring!AF774</f>
        <v>#N/C</v>
      </c>
      <c r="S774" s="109" t="str">
        <f>+Monitoring!AG774</f>
        <v>#N/C</v>
      </c>
    </row>
    <row r="775" spans="1:19" x14ac:dyDescent="0.25">
      <c r="A775" s="109">
        <f t="shared" si="64"/>
        <v>774</v>
      </c>
      <c r="B775" s="109" t="str">
        <f t="shared" si="60"/>
        <v>FAIRD</v>
      </c>
      <c r="C775" s="109" t="str">
        <f>SUBSTITUTE(+Monitoring!C775,"-","")</f>
        <v>FAIRD3</v>
      </c>
      <c r="D775" s="109" t="str">
        <f t="shared" si="61"/>
        <v>Site3</v>
      </c>
      <c r="E775" s="110" t="str">
        <f t="shared" si="62"/>
        <v>Meadow</v>
      </c>
      <c r="F775" s="111" t="str">
        <f t="shared" si="63"/>
        <v>FAIRDxMeadow</v>
      </c>
      <c r="G775" s="112">
        <f>+Monitoring!K775</f>
        <v>45170.6739930556</v>
      </c>
      <c r="H775" s="112">
        <f>+Monitoring!L775</f>
        <v>45170.674317129597</v>
      </c>
      <c r="I775" s="113">
        <f>+Monitoring!M775</f>
        <v>3.2407399703515694E-4</v>
      </c>
      <c r="J775" s="114" t="str">
        <f>+Monitoring!T775</f>
        <v>flesh_fly</v>
      </c>
      <c r="K775" s="109" t="str">
        <f>+Monitoring!Y775</f>
        <v>Insecta</v>
      </c>
      <c r="L775" s="109" t="str">
        <f>+Monitoring!Z775</f>
        <v>Diptera</v>
      </c>
      <c r="M775" s="109" t="str">
        <f>+Monitoring!AA775</f>
        <v>Brachycera</v>
      </c>
      <c r="N775" s="109" t="str">
        <f>+Monitoring!AB775</f>
        <v>Muscomorpha</v>
      </c>
      <c r="O775" s="109" t="str">
        <f>+Monitoring!AC775</f>
        <v>Oestroidea</v>
      </c>
      <c r="P775" s="109" t="str">
        <f>+Monitoring!AD775</f>
        <v>Calliphoridae</v>
      </c>
      <c r="Q775" s="109" t="str">
        <f>+Monitoring!AE775</f>
        <v>Calliphorinae</v>
      </c>
      <c r="R775" s="109" t="str">
        <f>+Monitoring!AF775</f>
        <v>Bellardia</v>
      </c>
      <c r="S775" s="109" t="str">
        <f>+Monitoring!AG775</f>
        <v>#N/C</v>
      </c>
    </row>
    <row r="776" spans="1:19" x14ac:dyDescent="0.25">
      <c r="A776" s="109">
        <f t="shared" si="64"/>
        <v>775</v>
      </c>
      <c r="B776" s="109" t="str">
        <f t="shared" si="60"/>
        <v>FAIRD</v>
      </c>
      <c r="C776" s="109" t="str">
        <f>SUBSTITUTE(+Monitoring!C776,"-","")</f>
        <v>FAIRD3</v>
      </c>
      <c r="D776" s="109" t="str">
        <f t="shared" si="61"/>
        <v>Site3</v>
      </c>
      <c r="E776" s="110" t="str">
        <f t="shared" si="62"/>
        <v>Meadow</v>
      </c>
      <c r="F776" s="111" t="str">
        <f t="shared" si="63"/>
        <v>FAIRDxMeadow</v>
      </c>
      <c r="G776" s="112">
        <f>+Monitoring!K776</f>
        <v>45170.7496875</v>
      </c>
      <c r="H776" s="112">
        <f>+Monitoring!L776</f>
        <v>45170.750752314802</v>
      </c>
      <c r="I776" s="113">
        <f>+Monitoring!M776</f>
        <v>1.0648148017935455E-3</v>
      </c>
      <c r="J776" s="114" t="str">
        <f>+Monitoring!T776</f>
        <v>fly</v>
      </c>
      <c r="K776" s="109" t="str">
        <f>+Monitoring!Y776</f>
        <v>Insecta</v>
      </c>
      <c r="L776" s="109" t="str">
        <f>+Monitoring!Z776</f>
        <v>Diptera</v>
      </c>
      <c r="M776" s="109" t="str">
        <f>+Monitoring!AA776</f>
        <v>Brachycera</v>
      </c>
      <c r="N776" s="109" t="str">
        <f>+Monitoring!AB776</f>
        <v>#N/C</v>
      </c>
      <c r="O776" s="109" t="str">
        <f>+Monitoring!AC776</f>
        <v>#N/C</v>
      </c>
      <c r="P776" s="109" t="str">
        <f>+Monitoring!AD776</f>
        <v>#N/C</v>
      </c>
      <c r="Q776" s="109" t="str">
        <f>+Monitoring!AE776</f>
        <v>#N/C</v>
      </c>
      <c r="R776" s="109" t="str">
        <f>+Monitoring!AF776</f>
        <v>#N/C</v>
      </c>
      <c r="S776" s="109" t="str">
        <f>+Monitoring!AG776</f>
        <v>#N/C</v>
      </c>
    </row>
    <row r="777" spans="1:19" x14ac:dyDescent="0.25">
      <c r="A777" s="109">
        <f t="shared" si="64"/>
        <v>776</v>
      </c>
      <c r="B777" s="109" t="str">
        <f t="shared" si="60"/>
        <v>FAIRD</v>
      </c>
      <c r="C777" s="109" t="str">
        <f>SUBSTITUTE(+Monitoring!C777,"-","")</f>
        <v>FAIRD3</v>
      </c>
      <c r="D777" s="109" t="str">
        <f t="shared" si="61"/>
        <v>Site3</v>
      </c>
      <c r="E777" s="110" t="str">
        <f t="shared" si="62"/>
        <v>Meadow</v>
      </c>
      <c r="F777" s="111" t="str">
        <f t="shared" si="63"/>
        <v>FAIRDxMeadow</v>
      </c>
      <c r="G777" s="112">
        <f>+Monitoring!K777</f>
        <v>45171.346886574102</v>
      </c>
      <c r="H777" s="112">
        <f>+Monitoring!L777</f>
        <v>45171.347465277802</v>
      </c>
      <c r="I777" s="113">
        <f>+Monitoring!M777</f>
        <v>5.7870370073942468E-4</v>
      </c>
      <c r="J777" s="114" t="str">
        <f>+Monitoring!T777</f>
        <v>fly</v>
      </c>
      <c r="K777" s="109" t="str">
        <f>+Monitoring!Y777</f>
        <v>Insecta</v>
      </c>
      <c r="L777" s="109" t="str">
        <f>+Monitoring!Z777</f>
        <v>Diptera</v>
      </c>
      <c r="M777" s="109" t="str">
        <f>+Monitoring!AA777</f>
        <v>Brachycera</v>
      </c>
      <c r="N777" s="109" t="str">
        <f>+Monitoring!AB777</f>
        <v>Muscomorpha</v>
      </c>
      <c r="O777" s="109" t="str">
        <f>+Monitoring!AC777</f>
        <v>Muscoidea</v>
      </c>
      <c r="P777" s="109" t="str">
        <f>+Monitoring!AD777</f>
        <v>Fanniidae</v>
      </c>
      <c r="Q777" s="109">
        <f>+Monitoring!AE777</f>
        <v>0</v>
      </c>
      <c r="R777" s="109" t="str">
        <f>+Monitoring!AF777</f>
        <v>Fannia</v>
      </c>
      <c r="S777" s="109" t="str">
        <f>+Monitoring!AG777</f>
        <v>#N/C</v>
      </c>
    </row>
    <row r="778" spans="1:19" x14ac:dyDescent="0.25">
      <c r="A778" s="109">
        <f t="shared" si="64"/>
        <v>777</v>
      </c>
      <c r="B778" s="109" t="str">
        <f t="shared" si="60"/>
        <v>FAIRD</v>
      </c>
      <c r="C778" s="109" t="str">
        <f>SUBSTITUTE(+Monitoring!C778,"-","")</f>
        <v>FAIRD3</v>
      </c>
      <c r="D778" s="109" t="str">
        <f t="shared" si="61"/>
        <v>Site3</v>
      </c>
      <c r="E778" s="110" t="str">
        <f t="shared" si="62"/>
        <v>Meadow</v>
      </c>
      <c r="F778" s="111" t="str">
        <f t="shared" si="63"/>
        <v>FAIRDxMeadow</v>
      </c>
      <c r="G778" s="112">
        <f>+Monitoring!K778</f>
        <v>45171.353692129604</v>
      </c>
      <c r="H778" s="112">
        <f>+Monitoring!L778</f>
        <v>45171.3595138889</v>
      </c>
      <c r="I778" s="113">
        <f>+Monitoring!M778</f>
        <v>5.8217592959408648E-3</v>
      </c>
      <c r="J778" s="114" t="str">
        <f>+Monitoring!T778</f>
        <v>fly</v>
      </c>
      <c r="K778" s="109" t="str">
        <f>+Monitoring!Y778</f>
        <v>Insecta</v>
      </c>
      <c r="L778" s="109" t="str">
        <f>+Monitoring!Z778</f>
        <v>Diptera</v>
      </c>
      <c r="M778" s="109" t="str">
        <f>+Monitoring!AA778</f>
        <v>Brachycera</v>
      </c>
      <c r="N778" s="109" t="str">
        <f>+Monitoring!AB778</f>
        <v>Muscomorpha</v>
      </c>
      <c r="O778" s="109" t="str">
        <f>+Monitoring!AC778</f>
        <v>Muscoidea</v>
      </c>
      <c r="P778" s="109" t="str">
        <f>+Monitoring!AD778</f>
        <v>Fanniidae</v>
      </c>
      <c r="Q778" s="109">
        <f>+Monitoring!AE778</f>
        <v>0</v>
      </c>
      <c r="R778" s="109" t="str">
        <f>+Monitoring!AF778</f>
        <v>Fannia</v>
      </c>
      <c r="S778" s="109" t="str">
        <f>+Monitoring!AG778</f>
        <v>#N/C</v>
      </c>
    </row>
    <row r="779" spans="1:19" x14ac:dyDescent="0.25">
      <c r="A779" s="109">
        <f t="shared" si="64"/>
        <v>778</v>
      </c>
      <c r="B779" s="109" t="str">
        <f t="shared" si="60"/>
        <v>FAIRD</v>
      </c>
      <c r="C779" s="109" t="str">
        <f>SUBSTITUTE(+Monitoring!C779,"-","")</f>
        <v>FAIRD3</v>
      </c>
      <c r="D779" s="109" t="str">
        <f t="shared" si="61"/>
        <v>Site3</v>
      </c>
      <c r="E779" s="110" t="str">
        <f t="shared" si="62"/>
        <v>Meadow</v>
      </c>
      <c r="F779" s="111" t="str">
        <f t="shared" si="63"/>
        <v>FAIRDxMeadow</v>
      </c>
      <c r="G779" s="112">
        <f>+Monitoring!K779</f>
        <v>45171.5229861111</v>
      </c>
      <c r="H779" s="112">
        <f>+Monitoring!L779</f>
        <v>45171.5234375</v>
      </c>
      <c r="I779" s="113">
        <f>+Monitoring!M779</f>
        <v>4.513888998189941E-4</v>
      </c>
      <c r="J779" s="114" t="str">
        <f>+Monitoring!T779</f>
        <v>ladybug</v>
      </c>
      <c r="K779" s="109" t="str">
        <f>+Monitoring!Y779</f>
        <v>Insecta</v>
      </c>
      <c r="L779" s="109" t="str">
        <f>+Monitoring!Z779</f>
        <v>Coleoptera</v>
      </c>
      <c r="M779" s="109" t="str">
        <f>+Monitoring!AA779</f>
        <v>Polyphaga</v>
      </c>
      <c r="N779" s="109" t="str">
        <f>+Monitoring!AB779</f>
        <v>Cucujiformia</v>
      </c>
      <c r="O779" s="109" t="str">
        <f>+Monitoring!AC779</f>
        <v>Coccinelloidea</v>
      </c>
      <c r="P779" s="109" t="str">
        <f>+Monitoring!AD779</f>
        <v>Coccinellidae</v>
      </c>
      <c r="Q779" s="109" t="str">
        <f>+Monitoring!AE779</f>
        <v>Coccinellinae</v>
      </c>
      <c r="R779" s="109" t="str">
        <f>+Monitoring!AF779</f>
        <v>Harmonia</v>
      </c>
      <c r="S779" s="109" t="str">
        <f>+Monitoring!AG779</f>
        <v>#N/C</v>
      </c>
    </row>
    <row r="780" spans="1:19" x14ac:dyDescent="0.25">
      <c r="A780" s="109">
        <f t="shared" si="64"/>
        <v>779</v>
      </c>
      <c r="B780" s="109" t="str">
        <f t="shared" si="60"/>
        <v>FAIRD</v>
      </c>
      <c r="C780" s="109" t="str">
        <f>SUBSTITUTE(+Monitoring!C780,"-","")</f>
        <v>FAIRD3</v>
      </c>
      <c r="D780" s="109" t="str">
        <f t="shared" si="61"/>
        <v>Site3</v>
      </c>
      <c r="E780" s="110" t="str">
        <f t="shared" si="62"/>
        <v>Meadow</v>
      </c>
      <c r="F780" s="111" t="str">
        <f t="shared" si="63"/>
        <v>FAIRDxMeadow</v>
      </c>
      <c r="G780" s="112">
        <f>+Monitoring!K780</f>
        <v>45171.542650463001</v>
      </c>
      <c r="H780" s="112">
        <f>+Monitoring!L780</f>
        <v>45171.546643518501</v>
      </c>
      <c r="I780" s="113">
        <f>+Monitoring!M780</f>
        <v>3.993055499449838E-3</v>
      </c>
      <c r="J780" s="114" t="str">
        <f>+Monitoring!T780</f>
        <v>flesh_fly</v>
      </c>
      <c r="K780" s="109" t="str">
        <f>+Monitoring!Y780</f>
        <v>Insecta</v>
      </c>
      <c r="L780" s="109" t="str">
        <f>+Monitoring!Z780</f>
        <v>Diptera</v>
      </c>
      <c r="M780" s="109" t="str">
        <f>+Monitoring!AA780</f>
        <v>Brachycera</v>
      </c>
      <c r="N780" s="109" t="str">
        <f>+Monitoring!AB780</f>
        <v>Muscomorpha</v>
      </c>
      <c r="O780" s="109" t="str">
        <f>+Monitoring!AC780</f>
        <v>Oestroidea</v>
      </c>
      <c r="P780" s="109" t="str">
        <f>+Monitoring!AD780</f>
        <v>Sarcophagidae</v>
      </c>
      <c r="Q780" s="109" t="str">
        <f>+Monitoring!AE780</f>
        <v>Sarcophaginae</v>
      </c>
      <c r="R780" s="109" t="str">
        <f>+Monitoring!AF780</f>
        <v>#N/C</v>
      </c>
      <c r="S780" s="109" t="str">
        <f>+Monitoring!AG780</f>
        <v>#N/C</v>
      </c>
    </row>
    <row r="781" spans="1:19" x14ac:dyDescent="0.25">
      <c r="A781" s="109">
        <f t="shared" si="64"/>
        <v>780</v>
      </c>
      <c r="B781" s="109" t="str">
        <f t="shared" si="60"/>
        <v>FAIRD</v>
      </c>
      <c r="C781" s="109" t="str">
        <f>SUBSTITUTE(+Monitoring!C781,"-","")</f>
        <v>FAIRD3</v>
      </c>
      <c r="D781" s="109" t="str">
        <f t="shared" si="61"/>
        <v>Site3</v>
      </c>
      <c r="E781" s="110" t="str">
        <f t="shared" si="62"/>
        <v>Meadow</v>
      </c>
      <c r="F781" s="111" t="str">
        <f t="shared" si="63"/>
        <v>FAIRDxMeadow</v>
      </c>
      <c r="G781" s="112">
        <f>+Monitoring!K781</f>
        <v>45171.571250000001</v>
      </c>
      <c r="H781" s="112">
        <f>+Monitoring!L781</f>
        <v>45171.576261574097</v>
      </c>
      <c r="I781" s="113">
        <f>+Monitoring!M781</f>
        <v>5.0115740959881805E-3</v>
      </c>
      <c r="J781" s="114" t="str">
        <f>+Monitoring!T781</f>
        <v>ladybug</v>
      </c>
      <c r="K781" s="109" t="str">
        <f>+Monitoring!Y781</f>
        <v>Insecta</v>
      </c>
      <c r="L781" s="109" t="str">
        <f>+Monitoring!Z781</f>
        <v>Coleoptera</v>
      </c>
      <c r="M781" s="109" t="str">
        <f>+Monitoring!AA781</f>
        <v>Polyphaga</v>
      </c>
      <c r="N781" s="109" t="str">
        <f>+Monitoring!AB781</f>
        <v>Cucujiformia</v>
      </c>
      <c r="O781" s="109" t="str">
        <f>+Monitoring!AC781</f>
        <v>Coccinelloidea</v>
      </c>
      <c r="P781" s="109" t="str">
        <f>+Monitoring!AD781</f>
        <v>Coccinellidae</v>
      </c>
      <c r="Q781" s="109" t="str">
        <f>+Monitoring!AE781</f>
        <v>Coccinellinae</v>
      </c>
      <c r="R781" s="109" t="str">
        <f>+Monitoring!AF781</f>
        <v>Harmonia</v>
      </c>
      <c r="S781" s="109" t="str">
        <f>+Monitoring!AG781</f>
        <v>#N/C</v>
      </c>
    </row>
    <row r="782" spans="1:19" x14ac:dyDescent="0.25">
      <c r="A782" s="109">
        <f t="shared" si="64"/>
        <v>781</v>
      </c>
      <c r="B782" s="109" t="str">
        <f t="shared" si="60"/>
        <v>FAIRD</v>
      </c>
      <c r="C782" s="109" t="str">
        <f>SUBSTITUTE(+Monitoring!C782,"-","")</f>
        <v>FAIRD3</v>
      </c>
      <c r="D782" s="109" t="str">
        <f t="shared" si="61"/>
        <v>Site3</v>
      </c>
      <c r="E782" s="110" t="str">
        <f t="shared" si="62"/>
        <v>Meadow</v>
      </c>
      <c r="F782" s="111" t="str">
        <f t="shared" si="63"/>
        <v>FAIRDxMeadow</v>
      </c>
      <c r="G782" s="112">
        <f>+Monitoring!K782</f>
        <v>45171.662141203698</v>
      </c>
      <c r="H782" s="112">
        <f>+Monitoring!L782</f>
        <v>45171.6777083333</v>
      </c>
      <c r="I782" s="113">
        <f>+Monitoring!M782</f>
        <v>1.5567129601549823E-2</v>
      </c>
      <c r="J782" s="114" t="str">
        <f>+Monitoring!T782</f>
        <v>ladybug</v>
      </c>
      <c r="K782" s="109" t="str">
        <f>+Monitoring!Y782</f>
        <v>Insecta</v>
      </c>
      <c r="L782" s="109" t="str">
        <f>+Monitoring!Z782</f>
        <v>Coleoptera</v>
      </c>
      <c r="M782" s="109" t="str">
        <f>+Monitoring!AA782</f>
        <v>Polyphaga</v>
      </c>
      <c r="N782" s="109" t="str">
        <f>+Monitoring!AB782</f>
        <v>Cucujiformia</v>
      </c>
      <c r="O782" s="109" t="str">
        <f>+Monitoring!AC782</f>
        <v>Coccinelloidea</v>
      </c>
      <c r="P782" s="109" t="str">
        <f>+Monitoring!AD782</f>
        <v>Coccinellidae</v>
      </c>
      <c r="Q782" s="109" t="str">
        <f>+Monitoring!AE782</f>
        <v>Coccinellinae</v>
      </c>
      <c r="R782" s="109" t="str">
        <f>+Monitoring!AF782</f>
        <v>Harmonia</v>
      </c>
      <c r="S782" s="109" t="str">
        <f>+Monitoring!AG782</f>
        <v>#N/C</v>
      </c>
    </row>
    <row r="783" spans="1:19" x14ac:dyDescent="0.25">
      <c r="A783" s="109">
        <f t="shared" si="64"/>
        <v>782</v>
      </c>
      <c r="B783" s="109" t="str">
        <f t="shared" si="60"/>
        <v>FAIRD</v>
      </c>
      <c r="C783" s="109" t="str">
        <f>SUBSTITUTE(+Monitoring!C783,"-","")</f>
        <v>FAIRD3</v>
      </c>
      <c r="D783" s="109" t="str">
        <f t="shared" si="61"/>
        <v>Site3</v>
      </c>
      <c r="E783" s="110" t="str">
        <f t="shared" si="62"/>
        <v>Meadow</v>
      </c>
      <c r="F783" s="111" t="str">
        <f t="shared" si="63"/>
        <v>FAIRDxMeadow</v>
      </c>
      <c r="G783" s="112">
        <f>+Monitoring!K783</f>
        <v>45172.388819444401</v>
      </c>
      <c r="H783" s="112">
        <f>+Monitoring!L783</f>
        <v>45172.389733796299</v>
      </c>
      <c r="I783" s="113">
        <f>+Monitoring!M783</f>
        <v>9.1435189824551344E-4</v>
      </c>
      <c r="J783" s="114" t="str">
        <f>+Monitoring!T783</f>
        <v>fly</v>
      </c>
      <c r="K783" s="109" t="str">
        <f>+Monitoring!Y783</f>
        <v>Insecta</v>
      </c>
      <c r="L783" s="109" t="str">
        <f>+Monitoring!Z783</f>
        <v>Diptera</v>
      </c>
      <c r="M783" s="109" t="str">
        <f>+Monitoring!AA783</f>
        <v>Brachycera</v>
      </c>
      <c r="N783" s="109" t="str">
        <f>+Monitoring!AB783</f>
        <v>Muscomorpha</v>
      </c>
      <c r="O783" s="109" t="str">
        <f>+Monitoring!AC783</f>
        <v>Muscoidea</v>
      </c>
      <c r="P783" s="109" t="str">
        <f>+Monitoring!AD783</f>
        <v>Fanniidae</v>
      </c>
      <c r="Q783" s="109">
        <f>+Monitoring!AE783</f>
        <v>0</v>
      </c>
      <c r="R783" s="109" t="str">
        <f>+Monitoring!AF783</f>
        <v>Fannia</v>
      </c>
      <c r="S783" s="109" t="str">
        <f>+Monitoring!AG783</f>
        <v>#N/C</v>
      </c>
    </row>
    <row r="784" spans="1:19" x14ac:dyDescent="0.25">
      <c r="A784" s="109">
        <f t="shared" si="64"/>
        <v>783</v>
      </c>
      <c r="B784" s="109" t="str">
        <f t="shared" si="60"/>
        <v>FAIRD</v>
      </c>
      <c r="C784" s="109" t="str">
        <f>SUBSTITUTE(+Monitoring!C784,"-","")</f>
        <v>FAIRD3</v>
      </c>
      <c r="D784" s="109" t="str">
        <f t="shared" si="61"/>
        <v>Site3</v>
      </c>
      <c r="E784" s="110" t="str">
        <f t="shared" si="62"/>
        <v>Meadow</v>
      </c>
      <c r="F784" s="111" t="str">
        <f t="shared" si="63"/>
        <v>FAIRDxMeadow</v>
      </c>
      <c r="G784" s="112">
        <f>+Monitoring!K784</f>
        <v>45172.509687500002</v>
      </c>
      <c r="H784" s="112">
        <f>+Monitoring!L784</f>
        <v>45172.509872685201</v>
      </c>
      <c r="I784" s="113">
        <f>+Monitoring!M784</f>
        <v>1.8518519937060773E-4</v>
      </c>
      <c r="J784" s="114" t="str">
        <f>+Monitoring!T784</f>
        <v>fly</v>
      </c>
      <c r="K784" s="109" t="str">
        <f>+Monitoring!Y784</f>
        <v>Insecta</v>
      </c>
      <c r="L784" s="109" t="str">
        <f>+Monitoring!Z784</f>
        <v>Diptera</v>
      </c>
      <c r="M784" s="109" t="str">
        <f>+Monitoring!AA784</f>
        <v>Brachycera</v>
      </c>
      <c r="N784" s="109" t="str">
        <f>+Monitoring!AB784</f>
        <v>Muscomorpha</v>
      </c>
      <c r="O784" s="109" t="str">
        <f>+Monitoring!AC784</f>
        <v>Muscoidea</v>
      </c>
      <c r="P784" s="109" t="str">
        <f>+Monitoring!AD784</f>
        <v>Fanniidae</v>
      </c>
      <c r="Q784" s="109">
        <f>+Monitoring!AE784</f>
        <v>0</v>
      </c>
      <c r="R784" s="109" t="str">
        <f>+Monitoring!AF784</f>
        <v>Fannia</v>
      </c>
      <c r="S784" s="109" t="str">
        <f>+Monitoring!AG784</f>
        <v>#N/C</v>
      </c>
    </row>
    <row r="785" spans="1:19" x14ac:dyDescent="0.25">
      <c r="A785" s="109">
        <f t="shared" si="64"/>
        <v>784</v>
      </c>
      <c r="B785" s="109" t="str">
        <f t="shared" si="60"/>
        <v>FAIRD</v>
      </c>
      <c r="C785" s="109" t="str">
        <f>SUBSTITUTE(+Monitoring!C785,"-","")</f>
        <v>FAIRD3</v>
      </c>
      <c r="D785" s="109" t="str">
        <f t="shared" si="61"/>
        <v>Site3</v>
      </c>
      <c r="E785" s="110" t="str">
        <f t="shared" si="62"/>
        <v>Meadow</v>
      </c>
      <c r="F785" s="111" t="str">
        <f t="shared" si="63"/>
        <v>FAIRDxMeadow</v>
      </c>
      <c r="G785" s="112">
        <f>+Monitoring!K785</f>
        <v>45172.528101851902</v>
      </c>
      <c r="H785" s="112">
        <f>+Monitoring!L785</f>
        <v>45172.5468287037</v>
      </c>
      <c r="I785" s="113">
        <f>+Monitoring!M785</f>
        <v>1.8726851798419375E-2</v>
      </c>
      <c r="J785" s="114" t="str">
        <f>+Monitoring!T785</f>
        <v>flesh_fly</v>
      </c>
      <c r="K785" s="109" t="str">
        <f>+Monitoring!Y785</f>
        <v>Insecta</v>
      </c>
      <c r="L785" s="109" t="str">
        <f>+Monitoring!Z785</f>
        <v>Diptera</v>
      </c>
      <c r="M785" s="109" t="str">
        <f>+Monitoring!AA785</f>
        <v>Brachycera</v>
      </c>
      <c r="N785" s="109" t="str">
        <f>+Monitoring!AB785</f>
        <v>Muscomorpha</v>
      </c>
      <c r="O785" s="109" t="str">
        <f>+Monitoring!AC785</f>
        <v>Oestroidea</v>
      </c>
      <c r="P785" s="109" t="str">
        <f>+Monitoring!AD785</f>
        <v>#N/C</v>
      </c>
      <c r="Q785" s="109" t="str">
        <f>+Monitoring!AE785</f>
        <v>#N/C</v>
      </c>
      <c r="R785" s="109" t="str">
        <f>+Monitoring!AF785</f>
        <v>#N/C</v>
      </c>
      <c r="S785" s="109" t="str">
        <f>+Monitoring!AG785</f>
        <v>#N/C</v>
      </c>
    </row>
    <row r="786" spans="1:19" x14ac:dyDescent="0.25">
      <c r="A786" s="109">
        <f t="shared" si="64"/>
        <v>785</v>
      </c>
      <c r="B786" s="109" t="str">
        <f t="shared" si="60"/>
        <v>FAIRD</v>
      </c>
      <c r="C786" s="109" t="str">
        <f>SUBSTITUTE(+Monitoring!C786,"-","")</f>
        <v>FAIRD3</v>
      </c>
      <c r="D786" s="109" t="str">
        <f t="shared" si="61"/>
        <v>Site3</v>
      </c>
      <c r="E786" s="110" t="str">
        <f t="shared" si="62"/>
        <v>Meadow</v>
      </c>
      <c r="F786" s="111" t="str">
        <f t="shared" si="63"/>
        <v>FAIRDxMeadow</v>
      </c>
      <c r="G786" s="112">
        <f>+Monitoring!K786</f>
        <v>45172.558981481503</v>
      </c>
      <c r="H786" s="112">
        <f>+Monitoring!L786</f>
        <v>45172.559108796297</v>
      </c>
      <c r="I786" s="113">
        <f>+Monitoring!M786</f>
        <v>1.2731479364447296E-4</v>
      </c>
      <c r="J786" s="114" t="str">
        <f>+Monitoring!T786</f>
        <v>parasitoid_wasp</v>
      </c>
      <c r="K786" s="109" t="str">
        <f>+Monitoring!Y786</f>
        <v>Insecta</v>
      </c>
      <c r="L786" s="109" t="str">
        <f>+Monitoring!Z786</f>
        <v>Hymenoptera</v>
      </c>
      <c r="M786" s="109" t="str">
        <f>+Monitoring!AA786</f>
        <v>Apocrita</v>
      </c>
      <c r="N786" s="109" t="str">
        <f>+Monitoring!AB786</f>
        <v>Parasitica</v>
      </c>
      <c r="O786" s="109" t="str">
        <f>+Monitoring!AC786</f>
        <v>Ichneumonoidea</v>
      </c>
      <c r="P786" s="109" t="str">
        <f>+Monitoring!AD786</f>
        <v>Ichneumonidae</v>
      </c>
      <c r="Q786" s="109" t="str">
        <f>+Monitoring!AE786</f>
        <v>#N/C</v>
      </c>
      <c r="R786" s="109" t="str">
        <f>+Monitoring!AF786</f>
        <v>#N/C</v>
      </c>
      <c r="S786" s="109" t="str">
        <f>+Monitoring!AG786</f>
        <v>#N/C</v>
      </c>
    </row>
    <row r="787" spans="1:19" x14ac:dyDescent="0.25">
      <c r="A787" s="109">
        <f t="shared" si="64"/>
        <v>786</v>
      </c>
      <c r="B787" s="109" t="str">
        <f t="shared" si="60"/>
        <v>FAIRD</v>
      </c>
      <c r="C787" s="109" t="str">
        <f>SUBSTITUTE(+Monitoring!C787,"-","")</f>
        <v>FAIRD3</v>
      </c>
      <c r="D787" s="109" t="str">
        <f t="shared" si="61"/>
        <v>Site3</v>
      </c>
      <c r="E787" s="110" t="str">
        <f t="shared" si="62"/>
        <v>Meadow</v>
      </c>
      <c r="F787" s="111" t="str">
        <f t="shared" si="63"/>
        <v>FAIRDxMeadow</v>
      </c>
      <c r="G787" s="112">
        <f>+Monitoring!K787</f>
        <v>45172.5648842593</v>
      </c>
      <c r="H787" s="112">
        <f>+Monitoring!L787</f>
        <v>45172.565011574101</v>
      </c>
      <c r="I787" s="113">
        <f>+Monitoring!M787</f>
        <v>1.2731480092043057E-4</v>
      </c>
      <c r="J787" s="114" t="str">
        <f>+Monitoring!T787</f>
        <v>flesh_fly</v>
      </c>
      <c r="K787" s="109" t="str">
        <f>+Monitoring!Y787</f>
        <v>Insecta</v>
      </c>
      <c r="L787" s="109" t="str">
        <f>+Monitoring!Z787</f>
        <v>Diptera</v>
      </c>
      <c r="M787" s="109" t="str">
        <f>+Monitoring!AA787</f>
        <v>Brachycera</v>
      </c>
      <c r="N787" s="109" t="str">
        <f>+Monitoring!AB787</f>
        <v>Muscomorpha</v>
      </c>
      <c r="O787" s="109" t="str">
        <f>+Monitoring!AC787</f>
        <v>Oestroidea</v>
      </c>
      <c r="P787" s="109" t="str">
        <f>+Monitoring!AD787</f>
        <v>Tachinidae</v>
      </c>
      <c r="Q787" s="109" t="str">
        <f>+Monitoring!AE787</f>
        <v>Tachininae</v>
      </c>
      <c r="R787" s="109" t="str">
        <f>+Monitoring!AF787</f>
        <v>Tachina</v>
      </c>
      <c r="S787" s="109" t="str">
        <f>+Monitoring!AG787</f>
        <v>#N/C</v>
      </c>
    </row>
    <row r="788" spans="1:19" x14ac:dyDescent="0.25">
      <c r="A788" s="109">
        <f t="shared" si="64"/>
        <v>787</v>
      </c>
      <c r="B788" s="109" t="str">
        <f t="shared" si="60"/>
        <v>FAIRD</v>
      </c>
      <c r="C788" s="109" t="str">
        <f>SUBSTITUTE(+Monitoring!C788,"-","")</f>
        <v>FAIRD3</v>
      </c>
      <c r="D788" s="109" t="str">
        <f t="shared" si="61"/>
        <v>Site3</v>
      </c>
      <c r="E788" s="110" t="str">
        <f t="shared" si="62"/>
        <v>Meadow</v>
      </c>
      <c r="F788" s="111" t="str">
        <f t="shared" si="63"/>
        <v>FAIRDxMeadow</v>
      </c>
      <c r="G788" s="112">
        <f>+Monitoring!K788</f>
        <v>45172.591412037</v>
      </c>
      <c r="H788" s="112">
        <f>+Monitoring!L788</f>
        <v>45172.592453703699</v>
      </c>
      <c r="I788" s="113">
        <f>+Monitoring!M788</f>
        <v>1.041666699165944E-3</v>
      </c>
      <c r="J788" s="114" t="str">
        <f>+Monitoring!T788</f>
        <v>ladybug</v>
      </c>
      <c r="K788" s="109" t="str">
        <f>+Monitoring!Y788</f>
        <v>Insecta</v>
      </c>
      <c r="L788" s="109" t="str">
        <f>+Monitoring!Z788</f>
        <v>Coleoptera</v>
      </c>
      <c r="M788" s="109" t="str">
        <f>+Monitoring!AA788</f>
        <v>Polyphaga</v>
      </c>
      <c r="N788" s="109" t="str">
        <f>+Monitoring!AB788</f>
        <v>Cucujiformia</v>
      </c>
      <c r="O788" s="109" t="str">
        <f>+Monitoring!AC788</f>
        <v>Coccinelloidea</v>
      </c>
      <c r="P788" s="109" t="str">
        <f>+Monitoring!AD788</f>
        <v>Coccinellidae</v>
      </c>
      <c r="Q788" s="109" t="str">
        <f>+Monitoring!AE788</f>
        <v>Coccinellinae</v>
      </c>
      <c r="R788" s="109" t="str">
        <f>+Monitoring!AF788</f>
        <v>Coccinella</v>
      </c>
      <c r="S788" s="109" t="str">
        <f>+Monitoring!AG788</f>
        <v>#N/C</v>
      </c>
    </row>
    <row r="789" spans="1:19" x14ac:dyDescent="0.25">
      <c r="A789" s="109">
        <f t="shared" si="64"/>
        <v>788</v>
      </c>
      <c r="B789" s="109" t="str">
        <f t="shared" si="60"/>
        <v>FAIRD</v>
      </c>
      <c r="C789" s="109" t="str">
        <f>SUBSTITUTE(+Monitoring!C789,"-","")</f>
        <v>FAIRD3</v>
      </c>
      <c r="D789" s="109" t="str">
        <f t="shared" si="61"/>
        <v>Site3</v>
      </c>
      <c r="E789" s="110" t="str">
        <f t="shared" si="62"/>
        <v>Meadow</v>
      </c>
      <c r="F789" s="111" t="str">
        <f t="shared" si="63"/>
        <v>FAIRDxMeadow</v>
      </c>
      <c r="G789" s="112">
        <f>+Monitoring!K789</f>
        <v>45172.634803240697</v>
      </c>
      <c r="H789" s="112">
        <f>+Monitoring!L789</f>
        <v>45172.6348842593</v>
      </c>
      <c r="I789" s="113">
        <f>+Monitoring!M789</f>
        <v>8.1018602941185236E-5</v>
      </c>
      <c r="J789" s="114" t="str">
        <f>+Monitoring!T789</f>
        <v>gnat</v>
      </c>
      <c r="K789" s="109" t="str">
        <f>+Monitoring!Y789</f>
        <v>Insecta</v>
      </c>
      <c r="L789" s="109" t="str">
        <f>+Monitoring!Z789</f>
        <v>#N/C</v>
      </c>
      <c r="M789" s="109" t="str">
        <f>+Monitoring!AA789</f>
        <v>#N/C</v>
      </c>
      <c r="N789" s="109" t="str">
        <f>+Monitoring!AB789</f>
        <v>#N/C</v>
      </c>
      <c r="O789" s="109" t="str">
        <f>+Monitoring!AC789</f>
        <v>#N/C</v>
      </c>
      <c r="P789" s="109" t="str">
        <f>+Monitoring!AD789</f>
        <v>#N/C</v>
      </c>
      <c r="Q789" s="109" t="str">
        <f>+Monitoring!AE789</f>
        <v>#N/C</v>
      </c>
      <c r="R789" s="109" t="str">
        <f>+Monitoring!AF789</f>
        <v>#N/C</v>
      </c>
      <c r="S789" s="109" t="str">
        <f>+Monitoring!AG789</f>
        <v>#N/C</v>
      </c>
    </row>
    <row r="790" spans="1:19" x14ac:dyDescent="0.25">
      <c r="A790" s="109">
        <f t="shared" si="64"/>
        <v>789</v>
      </c>
      <c r="B790" s="109" t="str">
        <f t="shared" si="60"/>
        <v>FAIRD</v>
      </c>
      <c r="C790" s="109" t="str">
        <f>SUBSTITUTE(+Monitoring!C790,"-","")</f>
        <v>FAIRD3</v>
      </c>
      <c r="D790" s="109" t="str">
        <f t="shared" si="61"/>
        <v>Site3</v>
      </c>
      <c r="E790" s="110" t="str">
        <f t="shared" si="62"/>
        <v>Meadow</v>
      </c>
      <c r="F790" s="111" t="str">
        <f t="shared" si="63"/>
        <v>FAIRDxMeadow</v>
      </c>
      <c r="G790" s="112">
        <f>+Monitoring!K790</f>
        <v>45172.634803240697</v>
      </c>
      <c r="H790" s="112">
        <f>+Monitoring!L790</f>
        <v>45172.634918981501</v>
      </c>
      <c r="I790" s="113">
        <f>+Monitoring!M790</f>
        <v>1.1574080417631194E-4</v>
      </c>
      <c r="J790" s="114" t="str">
        <f>+Monitoring!T790</f>
        <v>flesh_fly</v>
      </c>
      <c r="K790" s="109" t="str">
        <f>+Monitoring!Y790</f>
        <v>Insecta</v>
      </c>
      <c r="L790" s="109" t="str">
        <f>+Monitoring!Z790</f>
        <v>Diptera</v>
      </c>
      <c r="M790" s="109" t="str">
        <f>+Monitoring!AA790</f>
        <v>Brachycera</v>
      </c>
      <c r="N790" s="109" t="str">
        <f>+Monitoring!AB790</f>
        <v>Muscomorpha</v>
      </c>
      <c r="O790" s="109" t="str">
        <f>+Monitoring!AC790</f>
        <v>Oestroidea</v>
      </c>
      <c r="P790" s="109" t="str">
        <f>+Monitoring!AD790</f>
        <v>Sarcophagidae</v>
      </c>
      <c r="Q790" s="109" t="str">
        <f>+Monitoring!AE790</f>
        <v>Sarcophaginae</v>
      </c>
      <c r="R790" s="109" t="str">
        <f>+Monitoring!AF790</f>
        <v>Sarcophaga</v>
      </c>
      <c r="S790" s="109" t="str">
        <f>+Monitoring!AG790</f>
        <v>#N/C</v>
      </c>
    </row>
    <row r="791" spans="1:19" x14ac:dyDescent="0.25">
      <c r="A791" s="109">
        <f t="shared" si="64"/>
        <v>790</v>
      </c>
      <c r="B791" s="109" t="str">
        <f t="shared" si="60"/>
        <v>FAIRD</v>
      </c>
      <c r="C791" s="109" t="str">
        <f>SUBSTITUTE(+Monitoring!C791,"-","")</f>
        <v>FAIRD3</v>
      </c>
      <c r="D791" s="109" t="str">
        <f t="shared" si="61"/>
        <v>Site3</v>
      </c>
      <c r="E791" s="110" t="str">
        <f t="shared" si="62"/>
        <v>Meadow</v>
      </c>
      <c r="F791" s="111" t="str">
        <f t="shared" si="63"/>
        <v>FAIRDxMeadow</v>
      </c>
      <c r="G791" s="112">
        <f>+Monitoring!K791</f>
        <v>45172.750798611101</v>
      </c>
      <c r="H791" s="112">
        <f>+Monitoring!L791</f>
        <v>45172.750833333303</v>
      </c>
      <c r="I791" s="113">
        <f>+Monitoring!M791</f>
        <v>3.4722201235126704E-5</v>
      </c>
      <c r="J791" s="114" t="str">
        <f>+Monitoring!T791</f>
        <v>fly</v>
      </c>
      <c r="K791" s="109" t="str">
        <f>+Monitoring!Y791</f>
        <v>Insecta</v>
      </c>
      <c r="L791" s="109" t="str">
        <f>+Monitoring!Z791</f>
        <v>Diptera</v>
      </c>
      <c r="M791" s="109" t="str">
        <f>+Monitoring!AA791</f>
        <v>Brachycera</v>
      </c>
      <c r="N791" s="109" t="str">
        <f>+Monitoring!AB791</f>
        <v>#N/C</v>
      </c>
      <c r="O791" s="109" t="str">
        <f>+Monitoring!AC791</f>
        <v>#N/C</v>
      </c>
      <c r="P791" s="109" t="str">
        <f>+Monitoring!AD791</f>
        <v>#N/C</v>
      </c>
      <c r="Q791" s="109" t="str">
        <f>+Monitoring!AE791</f>
        <v>#N/C</v>
      </c>
      <c r="R791" s="109" t="str">
        <f>+Monitoring!AF791</f>
        <v>#N/C</v>
      </c>
      <c r="S791" s="109" t="str">
        <f>+Monitoring!AG791</f>
        <v>#N/C</v>
      </c>
    </row>
    <row r="792" spans="1:19" x14ac:dyDescent="0.25">
      <c r="A792" s="109">
        <f t="shared" si="64"/>
        <v>791</v>
      </c>
      <c r="B792" s="109" t="str">
        <f t="shared" si="60"/>
        <v>FAIRD</v>
      </c>
      <c r="C792" s="109" t="str">
        <f>SUBSTITUTE(+Monitoring!C792,"-","")</f>
        <v>FAIRD3</v>
      </c>
      <c r="D792" s="109" t="str">
        <f t="shared" si="61"/>
        <v>Site3</v>
      </c>
      <c r="E792" s="110" t="str">
        <f t="shared" si="62"/>
        <v>Meadow</v>
      </c>
      <c r="F792" s="111" t="str">
        <f t="shared" si="63"/>
        <v>FAIRDxMeadow</v>
      </c>
      <c r="G792" s="112">
        <f>+Monitoring!K792</f>
        <v>45172.751562500001</v>
      </c>
      <c r="H792" s="112">
        <f>+Monitoring!L792</f>
        <v>45172.7516203704</v>
      </c>
      <c r="I792" s="113">
        <f>+Monitoring!M792</f>
        <v>5.7870398450177163E-5</v>
      </c>
      <c r="J792" s="114" t="str">
        <f>+Monitoring!T792</f>
        <v>hoverfly</v>
      </c>
      <c r="K792" s="109" t="str">
        <f>+Monitoring!Y792</f>
        <v>Insecta</v>
      </c>
      <c r="L792" s="109" t="str">
        <f>+Monitoring!Z792</f>
        <v>Diptera</v>
      </c>
      <c r="M792" s="109" t="str">
        <f>+Monitoring!AA792</f>
        <v>Brachycera</v>
      </c>
      <c r="N792" s="109" t="str">
        <f>+Monitoring!AB792</f>
        <v>Muscomorpha</v>
      </c>
      <c r="O792" s="109" t="str">
        <f>+Monitoring!AC792</f>
        <v>Syrphoidea</v>
      </c>
      <c r="P792" s="109" t="str">
        <f>+Monitoring!AD792</f>
        <v>Syrphidae</v>
      </c>
      <c r="Q792" s="109" t="str">
        <f>+Monitoring!AE792</f>
        <v>Syrphinae</v>
      </c>
      <c r="R792" s="109" t="str">
        <f>+Monitoring!AF792</f>
        <v>Scaeva</v>
      </c>
      <c r="S792" s="109" t="str">
        <f>+Monitoring!AG792</f>
        <v>#N/C</v>
      </c>
    </row>
    <row r="793" spans="1:19" x14ac:dyDescent="0.25">
      <c r="A793" s="109">
        <f t="shared" si="64"/>
        <v>792</v>
      </c>
      <c r="B793" s="109" t="str">
        <f t="shared" si="60"/>
        <v>FAIRD</v>
      </c>
      <c r="C793" s="109" t="str">
        <f>SUBSTITUTE(+Monitoring!C793,"-","")</f>
        <v>FAIRD3</v>
      </c>
      <c r="D793" s="109" t="str">
        <f t="shared" si="61"/>
        <v>Site3</v>
      </c>
      <c r="E793" s="110" t="str">
        <f t="shared" si="62"/>
        <v>Meadow</v>
      </c>
      <c r="F793" s="111" t="str">
        <f t="shared" si="63"/>
        <v>FAIRDxMeadow</v>
      </c>
      <c r="G793" s="112">
        <f>+Monitoring!K793</f>
        <v>45172.751909722203</v>
      </c>
      <c r="H793" s="112">
        <f>+Monitoring!L793</f>
        <v>45172.752326388902</v>
      </c>
      <c r="I793" s="113">
        <f>+Monitoring!M793</f>
        <v>4.166666985838674E-4</v>
      </c>
      <c r="J793" s="114" t="str">
        <f>+Monitoring!T793</f>
        <v>fly</v>
      </c>
      <c r="K793" s="109" t="str">
        <f>+Monitoring!Y793</f>
        <v>Insecta</v>
      </c>
      <c r="L793" s="109" t="str">
        <f>+Monitoring!Z793</f>
        <v>Diptera</v>
      </c>
      <c r="M793" s="109" t="str">
        <f>+Monitoring!AA793</f>
        <v>Brachycera</v>
      </c>
      <c r="N793" s="109" t="str">
        <f>+Monitoring!AB793</f>
        <v>Muscomorpha</v>
      </c>
      <c r="O793" s="109" t="str">
        <f>+Monitoring!AC793</f>
        <v>Muscoidea</v>
      </c>
      <c r="P793" s="109" t="str">
        <f>+Monitoring!AD793</f>
        <v>#N/C</v>
      </c>
      <c r="Q793" s="109" t="str">
        <f>+Monitoring!AE793</f>
        <v>#N/C</v>
      </c>
      <c r="R793" s="109" t="str">
        <f>+Monitoring!AF793</f>
        <v>#N/C</v>
      </c>
      <c r="S793" s="109" t="str">
        <f>+Monitoring!AG793</f>
        <v>#N/C</v>
      </c>
    </row>
    <row r="794" spans="1:19" x14ac:dyDescent="0.25">
      <c r="A794" s="109">
        <f t="shared" si="64"/>
        <v>793</v>
      </c>
      <c r="B794" s="109" t="str">
        <f t="shared" si="60"/>
        <v>FAIRD</v>
      </c>
      <c r="C794" s="109" t="str">
        <f>SUBSTITUTE(+Monitoring!C794,"-","")</f>
        <v>FAIRD3</v>
      </c>
      <c r="D794" s="109" t="str">
        <f t="shared" si="61"/>
        <v>Site3</v>
      </c>
      <c r="E794" s="110" t="str">
        <f t="shared" si="62"/>
        <v>Meadow</v>
      </c>
      <c r="F794" s="111" t="str">
        <f t="shared" si="63"/>
        <v>FAIRDxMeadow</v>
      </c>
      <c r="G794" s="112">
        <f>+Monitoring!K794</f>
        <v>45173.315844907404</v>
      </c>
      <c r="H794" s="112">
        <f>+Monitoring!L794</f>
        <v>45173.368622685201</v>
      </c>
      <c r="I794" s="113">
        <f>+Monitoring!M794</f>
        <v>5.2777777797018643E-2</v>
      </c>
      <c r="J794" s="114" t="str">
        <f>+Monitoring!T794</f>
        <v>robber_fly</v>
      </c>
      <c r="K794" s="109" t="str">
        <f>+Monitoring!Y794</f>
        <v>Insecta</v>
      </c>
      <c r="L794" s="109" t="str">
        <f>+Monitoring!Z794</f>
        <v>Diptera</v>
      </c>
      <c r="M794" s="109" t="str">
        <f>+Monitoring!AA794</f>
        <v>Brachycera</v>
      </c>
      <c r="N794" s="109" t="str">
        <f>+Monitoring!AB794</f>
        <v>Asilomorpha</v>
      </c>
      <c r="O794" s="109" t="str">
        <f>+Monitoring!AC794</f>
        <v>Asiloidea</v>
      </c>
      <c r="P794" s="109" t="str">
        <f>+Monitoring!AD794</f>
        <v>Asilidae</v>
      </c>
      <c r="Q794" s="109" t="str">
        <f>+Monitoring!AE794</f>
        <v>Asilinae</v>
      </c>
      <c r="R794" s="109" t="str">
        <f>+Monitoring!AF794</f>
        <v>#N/C</v>
      </c>
      <c r="S794" s="109" t="str">
        <f>+Monitoring!AG794</f>
        <v>#N/C</v>
      </c>
    </row>
    <row r="795" spans="1:19" x14ac:dyDescent="0.25">
      <c r="A795" s="109">
        <f t="shared" si="64"/>
        <v>794</v>
      </c>
      <c r="B795" s="109" t="str">
        <f t="shared" si="60"/>
        <v>FAIRD</v>
      </c>
      <c r="C795" s="109" t="str">
        <f>SUBSTITUTE(+Monitoring!C795,"-","")</f>
        <v>FAIRD3</v>
      </c>
      <c r="D795" s="109" t="str">
        <f t="shared" si="61"/>
        <v>Site3</v>
      </c>
      <c r="E795" s="110" t="str">
        <f t="shared" si="62"/>
        <v>Meadow</v>
      </c>
      <c r="F795" s="111" t="str">
        <f t="shared" si="63"/>
        <v>FAIRDxMeadow</v>
      </c>
      <c r="G795" s="112">
        <f>+Monitoring!K795</f>
        <v>45173.3827662037</v>
      </c>
      <c r="H795" s="112">
        <f>+Monitoring!L795</f>
        <v>45173.383599537003</v>
      </c>
      <c r="I795" s="113">
        <f>+Monitoring!M795</f>
        <v>8.3333330258028582E-4</v>
      </c>
      <c r="J795" s="114" t="str">
        <f>+Monitoring!T795</f>
        <v>fly</v>
      </c>
      <c r="K795" s="109" t="str">
        <f>+Monitoring!Y795</f>
        <v>Insecta</v>
      </c>
      <c r="L795" s="109" t="str">
        <f>+Monitoring!Z795</f>
        <v>Diptera</v>
      </c>
      <c r="M795" s="109" t="str">
        <f>+Monitoring!AA795</f>
        <v>Brachycera</v>
      </c>
      <c r="N795" s="109" t="str">
        <f>+Monitoring!AB795</f>
        <v>#N/C</v>
      </c>
      <c r="O795" s="109" t="str">
        <f>+Monitoring!AC795</f>
        <v>#N/C</v>
      </c>
      <c r="P795" s="109" t="str">
        <f>+Monitoring!AD795</f>
        <v>#N/C</v>
      </c>
      <c r="Q795" s="109" t="str">
        <f>+Monitoring!AE795</f>
        <v>#N/C</v>
      </c>
      <c r="R795" s="109" t="str">
        <f>+Monitoring!AF795</f>
        <v>#N/C</v>
      </c>
      <c r="S795" s="109" t="str">
        <f>+Monitoring!AG795</f>
        <v>#N/C</v>
      </c>
    </row>
    <row r="796" spans="1:19" x14ac:dyDescent="0.25">
      <c r="A796" s="109">
        <f t="shared" si="64"/>
        <v>795</v>
      </c>
      <c r="B796" s="109" t="str">
        <f t="shared" si="60"/>
        <v>FAIRD</v>
      </c>
      <c r="C796" s="109" t="str">
        <f>SUBSTITUTE(+Monitoring!C796,"-","")</f>
        <v>FAIRD3</v>
      </c>
      <c r="D796" s="109" t="str">
        <f t="shared" si="61"/>
        <v>Site3</v>
      </c>
      <c r="E796" s="110" t="str">
        <f t="shared" si="62"/>
        <v>Meadow</v>
      </c>
      <c r="F796" s="111" t="str">
        <f t="shared" si="63"/>
        <v>FAIRDxMeadow</v>
      </c>
      <c r="G796" s="112">
        <f>+Monitoring!K796</f>
        <v>45173.397592592599</v>
      </c>
      <c r="H796" s="112">
        <f>+Monitoring!L796</f>
        <v>45173.397696759297</v>
      </c>
      <c r="I796" s="113">
        <f>+Monitoring!M796</f>
        <v>1.041666982928291E-4</v>
      </c>
      <c r="J796" s="114" t="str">
        <f>+Monitoring!T796</f>
        <v>fly</v>
      </c>
      <c r="K796" s="109" t="str">
        <f>+Monitoring!Y796</f>
        <v>Insecta</v>
      </c>
      <c r="L796" s="109" t="str">
        <f>+Monitoring!Z796</f>
        <v>Diptera</v>
      </c>
      <c r="M796" s="109" t="str">
        <f>+Monitoring!AA796</f>
        <v>Brachycera</v>
      </c>
      <c r="N796" s="109" t="str">
        <f>+Monitoring!AB796</f>
        <v>Muscomorpha</v>
      </c>
      <c r="O796" s="109" t="str">
        <f>+Monitoring!AC796</f>
        <v>Sphaeroceroidea</v>
      </c>
      <c r="P796" s="109" t="str">
        <f>+Monitoring!AD796</f>
        <v>Heleomyzidae</v>
      </c>
      <c r="Q796" s="109" t="str">
        <f>+Monitoring!AE796</f>
        <v>#N/C</v>
      </c>
      <c r="R796" s="109" t="str">
        <f>+Monitoring!AF796</f>
        <v>#N/C</v>
      </c>
      <c r="S796" s="109" t="str">
        <f>+Monitoring!AG796</f>
        <v>#N/C</v>
      </c>
    </row>
    <row r="797" spans="1:19" x14ac:dyDescent="0.25">
      <c r="A797" s="109">
        <f t="shared" si="64"/>
        <v>796</v>
      </c>
      <c r="B797" s="109" t="str">
        <f t="shared" si="60"/>
        <v>FAIRD</v>
      </c>
      <c r="C797" s="109" t="str">
        <f>SUBSTITUTE(+Monitoring!C797,"-","")</f>
        <v>FAIRD3</v>
      </c>
      <c r="D797" s="109" t="str">
        <f t="shared" si="61"/>
        <v>Site3</v>
      </c>
      <c r="E797" s="110" t="str">
        <f t="shared" si="62"/>
        <v>Meadow</v>
      </c>
      <c r="F797" s="111" t="str">
        <f t="shared" si="63"/>
        <v>FAIRDxMeadow</v>
      </c>
      <c r="G797" s="112">
        <f>+Monitoring!K797</f>
        <v>45173.425115740698</v>
      </c>
      <c r="H797" s="112">
        <f>+Monitoring!L797</f>
        <v>45173.425173611096</v>
      </c>
      <c r="I797" s="113">
        <f>+Monitoring!M797</f>
        <v>5.7870398450177163E-5</v>
      </c>
      <c r="J797" s="114" t="str">
        <f>+Monitoring!T797</f>
        <v>flesh_fly</v>
      </c>
      <c r="K797" s="109" t="str">
        <f>+Monitoring!Y797</f>
        <v>Insecta</v>
      </c>
      <c r="L797" s="109" t="str">
        <f>+Monitoring!Z797</f>
        <v>Diptera</v>
      </c>
      <c r="M797" s="109" t="str">
        <f>+Monitoring!AA797</f>
        <v>Brachycera</v>
      </c>
      <c r="N797" s="109" t="str">
        <f>+Monitoring!AB797</f>
        <v>Muscomorpha</v>
      </c>
      <c r="O797" s="109" t="str">
        <f>+Monitoring!AC797</f>
        <v>Oestroidea</v>
      </c>
      <c r="P797" s="109" t="str">
        <f>+Monitoring!AD797</f>
        <v>Sarcophagidae</v>
      </c>
      <c r="Q797" s="109" t="str">
        <f>+Monitoring!AE797</f>
        <v>Sarcophaginae</v>
      </c>
      <c r="R797" s="109" t="str">
        <f>+Monitoring!AF797</f>
        <v>Sarcophaga</v>
      </c>
      <c r="S797" s="109" t="str">
        <f>+Monitoring!AG797</f>
        <v>#N/C</v>
      </c>
    </row>
    <row r="798" spans="1:19" x14ac:dyDescent="0.25">
      <c r="A798" s="109">
        <f t="shared" si="64"/>
        <v>797</v>
      </c>
      <c r="B798" s="109" t="str">
        <f t="shared" si="60"/>
        <v>FAIRD</v>
      </c>
      <c r="C798" s="109" t="str">
        <f>SUBSTITUTE(+Monitoring!C798,"-","")</f>
        <v>FAIRD3</v>
      </c>
      <c r="D798" s="109" t="str">
        <f t="shared" si="61"/>
        <v>Site3</v>
      </c>
      <c r="E798" s="110" t="str">
        <f t="shared" si="62"/>
        <v>Meadow</v>
      </c>
      <c r="F798" s="111" t="str">
        <f t="shared" si="63"/>
        <v>FAIRDxMeadow</v>
      </c>
      <c r="G798" s="112">
        <f>+Monitoring!K798</f>
        <v>45173.723680555602</v>
      </c>
      <c r="H798" s="112">
        <f>+Monitoring!L798</f>
        <v>45173.724212963003</v>
      </c>
      <c r="I798" s="113">
        <f>+Monitoring!M798</f>
        <v>5.3240740089677274E-4</v>
      </c>
      <c r="J798" s="114" t="str">
        <f>+Monitoring!T798</f>
        <v>ladybug</v>
      </c>
      <c r="K798" s="109" t="str">
        <f>+Monitoring!Y798</f>
        <v>Insecta</v>
      </c>
      <c r="L798" s="109" t="str">
        <f>+Monitoring!Z798</f>
        <v>Coleoptera</v>
      </c>
      <c r="M798" s="109" t="str">
        <f>+Monitoring!AA798</f>
        <v>Polyphaga</v>
      </c>
      <c r="N798" s="109" t="str">
        <f>+Monitoring!AB798</f>
        <v>Cucujiformia</v>
      </c>
      <c r="O798" s="109" t="str">
        <f>+Monitoring!AC798</f>
        <v>Coccinelloidea</v>
      </c>
      <c r="P798" s="109" t="str">
        <f>+Monitoring!AD798</f>
        <v>Coccinellidae</v>
      </c>
      <c r="Q798" s="109" t="str">
        <f>+Monitoring!AE798</f>
        <v>Chilocorinae</v>
      </c>
      <c r="R798" s="109" t="str">
        <f>+Monitoring!AF798</f>
        <v>#N/C</v>
      </c>
      <c r="S798" s="109" t="str">
        <f>+Monitoring!AG798</f>
        <v>#N/C</v>
      </c>
    </row>
    <row r="799" spans="1:19" x14ac:dyDescent="0.25">
      <c r="A799" s="109">
        <f t="shared" si="64"/>
        <v>798</v>
      </c>
      <c r="B799" s="109" t="str">
        <f t="shared" si="60"/>
        <v>FAIRD</v>
      </c>
      <c r="C799" s="109" t="str">
        <f>SUBSTITUTE(+Monitoring!C799,"-","")</f>
        <v>FAIRD3</v>
      </c>
      <c r="D799" s="109" t="str">
        <f t="shared" si="61"/>
        <v>Site3</v>
      </c>
      <c r="E799" s="110" t="str">
        <f t="shared" si="62"/>
        <v>Meadow</v>
      </c>
      <c r="F799" s="111" t="str">
        <f t="shared" si="63"/>
        <v>FAIRDxMeadow</v>
      </c>
      <c r="G799" s="112">
        <f>+Monitoring!K799</f>
        <v>45173.723680555602</v>
      </c>
      <c r="H799" s="112">
        <f>+Monitoring!L799</f>
        <v>45173.752685185202</v>
      </c>
      <c r="I799" s="113">
        <f>+Monitoring!M799</f>
        <v>2.9004629599512555E-2</v>
      </c>
      <c r="J799" s="114" t="str">
        <f>+Monitoring!T799</f>
        <v>moth</v>
      </c>
      <c r="K799" s="109" t="str">
        <f>+Monitoring!Y799</f>
        <v>Insecta</v>
      </c>
      <c r="L799" s="109" t="str">
        <f>+Monitoring!Z799</f>
        <v>Lepidoptera</v>
      </c>
      <c r="M799" s="109" t="str">
        <f>+Monitoring!AA799</f>
        <v>Glossata</v>
      </c>
      <c r="N799" s="109" t="str">
        <f>+Monitoring!AB799</f>
        <v>Heterocera</v>
      </c>
      <c r="O799" s="109" t="str">
        <f>+Monitoring!AC799</f>
        <v>Noctuoidea</v>
      </c>
      <c r="P799" s="109" t="str">
        <f>+Monitoring!AD799</f>
        <v>Noctuidae</v>
      </c>
      <c r="Q799" s="109" t="str">
        <f>+Monitoring!AE799</f>
        <v>Noctuinae</v>
      </c>
      <c r="R799" s="109" t="str">
        <f>+Monitoring!AF799</f>
        <v>Mythimna</v>
      </c>
      <c r="S799" s="109" t="str">
        <f>+Monitoring!AG799</f>
        <v>#N/C</v>
      </c>
    </row>
    <row r="800" spans="1:19" x14ac:dyDescent="0.25">
      <c r="A800" s="109">
        <f t="shared" si="64"/>
        <v>799</v>
      </c>
      <c r="B800" s="109" t="str">
        <f t="shared" si="60"/>
        <v>FAIRD</v>
      </c>
      <c r="C800" s="109" t="str">
        <f>SUBSTITUTE(+Monitoring!C800,"-","")</f>
        <v>FAIRD3</v>
      </c>
      <c r="D800" s="109" t="str">
        <f t="shared" si="61"/>
        <v>Site3</v>
      </c>
      <c r="E800" s="110" t="str">
        <f t="shared" si="62"/>
        <v>Meadow</v>
      </c>
      <c r="F800" s="111" t="str">
        <f t="shared" si="63"/>
        <v>FAIRDxMeadow</v>
      </c>
      <c r="G800" s="112">
        <f>+Monitoring!K800</f>
        <v>45181.3910300926</v>
      </c>
      <c r="H800" s="112">
        <f>+Monitoring!L800</f>
        <v>45181.392233796301</v>
      </c>
      <c r="I800" s="113">
        <f>+Monitoring!M800</f>
        <v>1.2037037013215013E-3</v>
      </c>
      <c r="J800" s="114" t="str">
        <f>+Monitoring!T800</f>
        <v>fly</v>
      </c>
      <c r="K800" s="109" t="str">
        <f>+Monitoring!Y800</f>
        <v>Insecta</v>
      </c>
      <c r="L800" s="109" t="str">
        <f>+Monitoring!Z800</f>
        <v>Diptera</v>
      </c>
      <c r="M800" s="109" t="str">
        <f>+Monitoring!AA800</f>
        <v>Brachycera</v>
      </c>
      <c r="N800" s="109" t="str">
        <f>+Monitoring!AB800</f>
        <v>Muscomorpha</v>
      </c>
      <c r="O800" s="109" t="str">
        <f>+Monitoring!AC800</f>
        <v>Muscoidea</v>
      </c>
      <c r="P800" s="109" t="str">
        <f>+Monitoring!AD800</f>
        <v>#N/C</v>
      </c>
      <c r="Q800" s="109" t="str">
        <f>+Monitoring!AE800</f>
        <v>#N/C</v>
      </c>
      <c r="R800" s="109" t="str">
        <f>+Monitoring!AF800</f>
        <v>#N/C</v>
      </c>
      <c r="S800" s="109" t="str">
        <f>+Monitoring!AG800</f>
        <v>#N/C</v>
      </c>
    </row>
    <row r="801" spans="1:19" x14ac:dyDescent="0.25">
      <c r="A801" s="109">
        <f t="shared" si="64"/>
        <v>800</v>
      </c>
      <c r="B801" s="109" t="str">
        <f t="shared" si="60"/>
        <v>FAIRD</v>
      </c>
      <c r="C801" s="109" t="str">
        <f>SUBSTITUTE(+Monitoring!C801,"-","")</f>
        <v>FAIRD3</v>
      </c>
      <c r="D801" s="109" t="str">
        <f t="shared" si="61"/>
        <v>Site3</v>
      </c>
      <c r="E801" s="110" t="str">
        <f t="shared" si="62"/>
        <v>Meadow</v>
      </c>
      <c r="F801" s="111" t="str">
        <f t="shared" si="63"/>
        <v>FAIRDxMeadow</v>
      </c>
      <c r="G801" s="112">
        <f>+Monitoring!K801</f>
        <v>45181.405729166698</v>
      </c>
      <c r="H801" s="112">
        <f>+Monitoring!L801</f>
        <v>45181.4057986111</v>
      </c>
      <c r="I801" s="113">
        <f>+Monitoring!M801</f>
        <v>6.9444402470253408E-5</v>
      </c>
      <c r="J801" s="114" t="str">
        <f>+Monitoring!T801</f>
        <v>flesh_fly</v>
      </c>
      <c r="K801" s="109" t="str">
        <f>+Monitoring!Y801</f>
        <v>Insecta</v>
      </c>
      <c r="L801" s="109" t="str">
        <f>+Monitoring!Z801</f>
        <v>Diptera</v>
      </c>
      <c r="M801" s="109" t="str">
        <f>+Monitoring!AA801</f>
        <v>Brachycera</v>
      </c>
      <c r="N801" s="109" t="str">
        <f>+Monitoring!AB801</f>
        <v>Muscomorpha</v>
      </c>
      <c r="O801" s="109" t="str">
        <f>+Monitoring!AC801</f>
        <v>Oestroidea</v>
      </c>
      <c r="P801" s="109" t="str">
        <f>+Monitoring!AD801</f>
        <v>#N/C</v>
      </c>
      <c r="Q801" s="109" t="str">
        <f>+Monitoring!AE801</f>
        <v>#N/C</v>
      </c>
      <c r="R801" s="109" t="str">
        <f>+Monitoring!AF801</f>
        <v>#N/C</v>
      </c>
      <c r="S801" s="109" t="str">
        <f>+Monitoring!AG801</f>
        <v>#N/C</v>
      </c>
    </row>
    <row r="802" spans="1:19" x14ac:dyDescent="0.25">
      <c r="A802" s="109">
        <f t="shared" si="64"/>
        <v>801</v>
      </c>
      <c r="B802" s="109" t="str">
        <f t="shared" si="60"/>
        <v>FAIRD</v>
      </c>
      <c r="C802" s="109" t="str">
        <f>SUBSTITUTE(+Monitoring!C802,"-","")</f>
        <v>FAIRD3</v>
      </c>
      <c r="D802" s="109" t="str">
        <f t="shared" si="61"/>
        <v>Site3</v>
      </c>
      <c r="E802" s="110" t="str">
        <f t="shared" si="62"/>
        <v>Meadow</v>
      </c>
      <c r="F802" s="111" t="str">
        <f t="shared" si="63"/>
        <v>FAIRDxMeadow</v>
      </c>
      <c r="G802" s="112">
        <f>+Monitoring!K802</f>
        <v>45181.530567129601</v>
      </c>
      <c r="H802" s="112">
        <f>+Monitoring!L802</f>
        <v>45181.530972222201</v>
      </c>
      <c r="I802" s="113">
        <f>+Monitoring!M802</f>
        <v>4.0509259997634217E-4</v>
      </c>
      <c r="J802" s="114" t="str">
        <f>+Monitoring!T802</f>
        <v>fly</v>
      </c>
      <c r="K802" s="109" t="str">
        <f>+Monitoring!Y802</f>
        <v>Insecta</v>
      </c>
      <c r="L802" s="109" t="str">
        <f>+Monitoring!Z802</f>
        <v>Diptera</v>
      </c>
      <c r="M802" s="109" t="str">
        <f>+Monitoring!AA802</f>
        <v>Brachycera</v>
      </c>
      <c r="N802" s="109" t="str">
        <f>+Monitoring!AB802</f>
        <v>#N/C</v>
      </c>
      <c r="O802" s="109" t="str">
        <f>+Monitoring!AC802</f>
        <v>#N/C</v>
      </c>
      <c r="P802" s="109" t="str">
        <f>+Monitoring!AD802</f>
        <v>#N/C</v>
      </c>
      <c r="Q802" s="109" t="str">
        <f>+Monitoring!AE802</f>
        <v>#N/C</v>
      </c>
      <c r="R802" s="109" t="str">
        <f>+Monitoring!AF802</f>
        <v>#N/C</v>
      </c>
      <c r="S802" s="109" t="str">
        <f>+Monitoring!AG802</f>
        <v>#N/C</v>
      </c>
    </row>
    <row r="803" spans="1:19" x14ac:dyDescent="0.25">
      <c r="A803" s="109">
        <f t="shared" si="64"/>
        <v>802</v>
      </c>
      <c r="B803" s="109" t="str">
        <f t="shared" si="60"/>
        <v>FAIRD</v>
      </c>
      <c r="C803" s="109" t="str">
        <f>SUBSTITUTE(+Monitoring!C803,"-","")</f>
        <v>FAIRD3</v>
      </c>
      <c r="D803" s="109" t="str">
        <f t="shared" si="61"/>
        <v>Site3</v>
      </c>
      <c r="E803" s="110" t="str">
        <f t="shared" si="62"/>
        <v>Meadow</v>
      </c>
      <c r="F803" s="111" t="str">
        <f t="shared" si="63"/>
        <v>FAIRDxMeadow</v>
      </c>
      <c r="G803" s="112">
        <f>+Monitoring!K803</f>
        <v>45181.538194444402</v>
      </c>
      <c r="H803" s="112">
        <f>+Monitoring!L803</f>
        <v>45181.538263888899</v>
      </c>
      <c r="I803" s="113">
        <f>+Monitoring!M803</f>
        <v>6.9444497057702392E-5</v>
      </c>
      <c r="J803" s="114" t="str">
        <f>+Monitoring!T803</f>
        <v>fly</v>
      </c>
      <c r="K803" s="109" t="str">
        <f>+Monitoring!Y803</f>
        <v>Insecta</v>
      </c>
      <c r="L803" s="109" t="str">
        <f>+Monitoring!Z803</f>
        <v>Diptera</v>
      </c>
      <c r="M803" s="109" t="str">
        <f>+Monitoring!AA803</f>
        <v>Brachycera</v>
      </c>
      <c r="N803" s="109" t="str">
        <f>+Monitoring!AB803</f>
        <v>Muscomorpha</v>
      </c>
      <c r="O803" s="109" t="str">
        <f>+Monitoring!AC803</f>
        <v>Muscoidea</v>
      </c>
      <c r="P803" s="109" t="str">
        <f>+Monitoring!AD803</f>
        <v>#N/C</v>
      </c>
      <c r="Q803" s="109" t="str">
        <f>+Monitoring!AE803</f>
        <v>#N/C</v>
      </c>
      <c r="R803" s="109" t="str">
        <f>+Monitoring!AF803</f>
        <v>#N/C</v>
      </c>
      <c r="S803" s="109" t="str">
        <f>+Monitoring!AG803</f>
        <v>#N/C</v>
      </c>
    </row>
    <row r="804" spans="1:19" x14ac:dyDescent="0.25">
      <c r="A804" s="109">
        <f t="shared" si="64"/>
        <v>803</v>
      </c>
      <c r="B804" s="109" t="str">
        <f t="shared" si="60"/>
        <v>FAIRD</v>
      </c>
      <c r="C804" s="109" t="str">
        <f>SUBSTITUTE(+Monitoring!C804,"-","")</f>
        <v>FAIRD3</v>
      </c>
      <c r="D804" s="109" t="str">
        <f t="shared" si="61"/>
        <v>Site3</v>
      </c>
      <c r="E804" s="110" t="str">
        <f t="shared" si="62"/>
        <v>Meadow</v>
      </c>
      <c r="F804" s="111" t="str">
        <f t="shared" si="63"/>
        <v>FAIRDxMeadow</v>
      </c>
      <c r="G804" s="112">
        <f>+Monitoring!K804</f>
        <v>45181.7180324074</v>
      </c>
      <c r="H804" s="112">
        <f>+Monitoring!L804</f>
        <v>45181.718807870398</v>
      </c>
      <c r="I804" s="113">
        <f>+Monitoring!M804</f>
        <v>7.7546299871755764E-4</v>
      </c>
      <c r="J804" s="114" t="str">
        <f>+Monitoring!T804</f>
        <v>ladybug</v>
      </c>
      <c r="K804" s="109" t="str">
        <f>+Monitoring!Y804</f>
        <v>Insecta</v>
      </c>
      <c r="L804" s="109" t="str">
        <f>+Monitoring!Z804</f>
        <v>Coleoptera</v>
      </c>
      <c r="M804" s="109" t="str">
        <f>+Monitoring!AA804</f>
        <v>Polyphaga</v>
      </c>
      <c r="N804" s="109" t="str">
        <f>+Monitoring!AB804</f>
        <v>Cucujiformia</v>
      </c>
      <c r="O804" s="109" t="str">
        <f>+Monitoring!AC804</f>
        <v>Coccinelloidea</v>
      </c>
      <c r="P804" s="109" t="str">
        <f>+Monitoring!AD804</f>
        <v>Coccinellidae</v>
      </c>
      <c r="Q804" s="109" t="str">
        <f>+Monitoring!AE804</f>
        <v>Coccinellinae</v>
      </c>
      <c r="R804" s="109" t="str">
        <f>+Monitoring!AF804</f>
        <v>Harmonia</v>
      </c>
      <c r="S804" s="109" t="str">
        <f>+Monitoring!AG804</f>
        <v>#N/C</v>
      </c>
    </row>
    <row r="805" spans="1:19" x14ac:dyDescent="0.25">
      <c r="A805" s="109">
        <f t="shared" si="64"/>
        <v>804</v>
      </c>
      <c r="B805" s="109" t="str">
        <f t="shared" si="60"/>
        <v>FAIRD</v>
      </c>
      <c r="C805" s="109" t="str">
        <f>SUBSTITUTE(+Monitoring!C805,"-","")</f>
        <v>FAIRD3</v>
      </c>
      <c r="D805" s="109" t="str">
        <f t="shared" si="61"/>
        <v>Site3</v>
      </c>
      <c r="E805" s="110" t="str">
        <f t="shared" si="62"/>
        <v>Meadow</v>
      </c>
      <c r="F805" s="111" t="str">
        <f t="shared" si="63"/>
        <v>FAIRDxMeadow</v>
      </c>
      <c r="G805" s="112">
        <f>+Monitoring!K805</f>
        <v>45181.756759259297</v>
      </c>
      <c r="H805" s="112">
        <f>+Monitoring!L805</f>
        <v>45181.757187499999</v>
      </c>
      <c r="I805" s="113">
        <f>+Monitoring!M805</f>
        <v>4.2824070260394365E-4</v>
      </c>
      <c r="J805" s="114" t="str">
        <f>+Monitoring!T805</f>
        <v>flesh_fly</v>
      </c>
      <c r="K805" s="109" t="str">
        <f>+Monitoring!Y805</f>
        <v>Insecta</v>
      </c>
      <c r="L805" s="109" t="str">
        <f>+Monitoring!Z805</f>
        <v>Diptera</v>
      </c>
      <c r="M805" s="109" t="str">
        <f>+Monitoring!AA805</f>
        <v>Brachycera</v>
      </c>
      <c r="N805" s="109" t="str">
        <f>+Monitoring!AB805</f>
        <v>Muscomorpha</v>
      </c>
      <c r="O805" s="109" t="str">
        <f>+Monitoring!AC805</f>
        <v>Oestroidea</v>
      </c>
      <c r="P805" s="109" t="str">
        <f>+Monitoring!AD805</f>
        <v>Sarcophagidae</v>
      </c>
      <c r="Q805" s="109" t="str">
        <f>+Monitoring!AE805</f>
        <v>Sarcophaginae</v>
      </c>
      <c r="R805" s="109" t="str">
        <f>+Monitoring!AF805</f>
        <v>Sarcophaga</v>
      </c>
      <c r="S805" s="109" t="str">
        <f>+Monitoring!AG805</f>
        <v>#N/C</v>
      </c>
    </row>
    <row r="806" spans="1:19" x14ac:dyDescent="0.25">
      <c r="A806" s="109">
        <f t="shared" si="64"/>
        <v>805</v>
      </c>
      <c r="B806" s="109" t="str">
        <f t="shared" si="60"/>
        <v>FAIRD</v>
      </c>
      <c r="C806" s="109" t="str">
        <f>SUBSTITUTE(+Monitoring!C806,"-","")</f>
        <v>FAIRD3</v>
      </c>
      <c r="D806" s="109" t="str">
        <f t="shared" si="61"/>
        <v>Site3</v>
      </c>
      <c r="E806" s="110" t="str">
        <f t="shared" si="62"/>
        <v>Meadow</v>
      </c>
      <c r="F806" s="111" t="str">
        <f t="shared" si="63"/>
        <v>FAIRDxMeadow</v>
      </c>
      <c r="G806" s="112">
        <f>+Monitoring!K806</f>
        <v>45182.602511574099</v>
      </c>
      <c r="H806" s="112">
        <f>+Monitoring!L806</f>
        <v>45182.602673611102</v>
      </c>
      <c r="I806" s="113">
        <f>+Monitoring!M806</f>
        <v>1.6203700215555727E-4</v>
      </c>
      <c r="J806" s="114" t="str">
        <f>+Monitoring!T806</f>
        <v>scavenger_fly</v>
      </c>
      <c r="K806" s="109" t="str">
        <f>+Monitoring!Y806</f>
        <v>Insecta</v>
      </c>
      <c r="L806" s="109" t="str">
        <f>+Monitoring!Z806</f>
        <v>Diptera</v>
      </c>
      <c r="M806" s="109" t="str">
        <f>+Monitoring!AA806</f>
        <v>Brachycera</v>
      </c>
      <c r="N806" s="109" t="str">
        <f>+Monitoring!AB806</f>
        <v>Muscomorpha</v>
      </c>
      <c r="O806" s="109" t="str">
        <f>+Monitoring!AC806</f>
        <v>Sciomyzoidea</v>
      </c>
      <c r="P806" s="109" t="str">
        <f>+Monitoring!AD806</f>
        <v>Sepsidae</v>
      </c>
      <c r="Q806" s="109" t="str">
        <f>+Monitoring!AE806</f>
        <v>#N/C</v>
      </c>
      <c r="R806" s="109" t="str">
        <f>+Monitoring!AF806</f>
        <v>#N/C</v>
      </c>
      <c r="S806" s="109" t="str">
        <f>+Monitoring!AG806</f>
        <v>#N/C</v>
      </c>
    </row>
    <row r="807" spans="1:19" x14ac:dyDescent="0.25">
      <c r="A807" s="109">
        <f t="shared" si="64"/>
        <v>806</v>
      </c>
      <c r="B807" s="109" t="str">
        <f t="shared" si="60"/>
        <v>FAIRD</v>
      </c>
      <c r="C807" s="109" t="str">
        <f>SUBSTITUTE(+Monitoring!C807,"-","")</f>
        <v>FAIRD3</v>
      </c>
      <c r="D807" s="109" t="str">
        <f t="shared" si="61"/>
        <v>Site3</v>
      </c>
      <c r="E807" s="110" t="str">
        <f t="shared" si="62"/>
        <v>Meadow</v>
      </c>
      <c r="F807" s="111" t="str">
        <f t="shared" si="63"/>
        <v>FAIRDxMeadow</v>
      </c>
      <c r="G807" s="112">
        <f>+Monitoring!K807</f>
        <v>45182.6199305556</v>
      </c>
      <c r="H807" s="112">
        <f>+Monitoring!L807</f>
        <v>45182.620069444398</v>
      </c>
      <c r="I807" s="113">
        <f>+Monitoring!M807</f>
        <v>1.388887976645492E-4</v>
      </c>
      <c r="J807" s="114" t="str">
        <f>+Monitoring!T807</f>
        <v>flesh_fly</v>
      </c>
      <c r="K807" s="109" t="str">
        <f>+Monitoring!Y807</f>
        <v>Insecta</v>
      </c>
      <c r="L807" s="109" t="str">
        <f>+Monitoring!Z807</f>
        <v>Diptera</v>
      </c>
      <c r="M807" s="109" t="str">
        <f>+Monitoring!AA807</f>
        <v>Brachycera</v>
      </c>
      <c r="N807" s="109" t="str">
        <f>+Monitoring!AB807</f>
        <v>Muscomorpha</v>
      </c>
      <c r="O807" s="109" t="str">
        <f>+Monitoring!AC807</f>
        <v>Oestroidea</v>
      </c>
      <c r="P807" s="109" t="str">
        <f>+Monitoring!AD807</f>
        <v>Sarcophagidae</v>
      </c>
      <c r="Q807" s="109" t="str">
        <f>+Monitoring!AE807</f>
        <v>#N/C</v>
      </c>
      <c r="R807" s="109" t="str">
        <f>+Monitoring!AF807</f>
        <v>#N/C</v>
      </c>
      <c r="S807" s="109" t="str">
        <f>+Monitoring!AG807</f>
        <v>#N/C</v>
      </c>
    </row>
    <row r="808" spans="1:19" x14ac:dyDescent="0.25">
      <c r="A808" s="109">
        <f t="shared" si="64"/>
        <v>807</v>
      </c>
      <c r="B808" s="109" t="str">
        <f t="shared" si="60"/>
        <v>FAIRD</v>
      </c>
      <c r="C808" s="109" t="str">
        <f>SUBSTITUTE(+Monitoring!C808,"-","")</f>
        <v>FAIRD3</v>
      </c>
      <c r="D808" s="109" t="str">
        <f t="shared" si="61"/>
        <v>Site3</v>
      </c>
      <c r="E808" s="110" t="str">
        <f t="shared" si="62"/>
        <v>Meadow</v>
      </c>
      <c r="F808" s="111" t="str">
        <f t="shared" si="63"/>
        <v>FAIRDxMeadow</v>
      </c>
      <c r="G808" s="112">
        <f>+Monitoring!K808</f>
        <v>45182.729421296302</v>
      </c>
      <c r="H808" s="112">
        <f>+Monitoring!L808</f>
        <v>45182.730150463001</v>
      </c>
      <c r="I808" s="113">
        <f>+Monitoring!M808</f>
        <v>7.2916669887490571E-4</v>
      </c>
      <c r="J808" s="114" t="str">
        <f>+Monitoring!T808</f>
        <v>fly</v>
      </c>
      <c r="K808" s="109" t="str">
        <f>+Monitoring!Y808</f>
        <v>Insecta</v>
      </c>
      <c r="L808" s="109" t="str">
        <f>+Monitoring!Z808</f>
        <v>Diptera</v>
      </c>
      <c r="M808" s="109" t="str">
        <f>+Monitoring!AA808</f>
        <v>Brachycera</v>
      </c>
      <c r="N808" s="109" t="str">
        <f>+Monitoring!AB808</f>
        <v>#N/C</v>
      </c>
      <c r="O808" s="109" t="str">
        <f>+Monitoring!AC808</f>
        <v>#N/C</v>
      </c>
      <c r="P808" s="109" t="str">
        <f>+Monitoring!AD808</f>
        <v>#N/C</v>
      </c>
      <c r="Q808" s="109" t="str">
        <f>+Monitoring!AE808</f>
        <v>#N/C</v>
      </c>
      <c r="R808" s="109" t="str">
        <f>+Monitoring!AF808</f>
        <v>#N/C</v>
      </c>
      <c r="S808" s="109" t="str">
        <f>+Monitoring!AG808</f>
        <v>#N/C</v>
      </c>
    </row>
    <row r="809" spans="1:19" x14ac:dyDescent="0.25">
      <c r="A809" s="109">
        <f t="shared" si="64"/>
        <v>808</v>
      </c>
      <c r="B809" s="109" t="str">
        <f t="shared" si="60"/>
        <v>FAIRD</v>
      </c>
      <c r="C809" s="109" t="str">
        <f>SUBSTITUTE(+Monitoring!C809,"-","")</f>
        <v>FAIRD3</v>
      </c>
      <c r="D809" s="109" t="str">
        <f t="shared" si="61"/>
        <v>Site3</v>
      </c>
      <c r="E809" s="110" t="str">
        <f t="shared" si="62"/>
        <v>Meadow</v>
      </c>
      <c r="F809" s="111" t="str">
        <f t="shared" si="63"/>
        <v>FAIRDxMeadow</v>
      </c>
      <c r="G809" s="112">
        <f>+Monitoring!K809</f>
        <v>45182.7566435185</v>
      </c>
      <c r="H809" s="112">
        <f>+Monitoring!L809</f>
        <v>45182.757997685199</v>
      </c>
      <c r="I809" s="113">
        <f>+Monitoring!M809</f>
        <v>1.3541666994569823E-3</v>
      </c>
      <c r="J809" s="114" t="str">
        <f>+Monitoring!T809</f>
        <v>fly</v>
      </c>
      <c r="K809" s="109" t="str">
        <f>+Monitoring!Y809</f>
        <v>Insecta</v>
      </c>
      <c r="L809" s="109" t="str">
        <f>+Monitoring!Z809</f>
        <v>Diptera</v>
      </c>
      <c r="M809" s="109" t="str">
        <f>+Monitoring!AA809</f>
        <v>Brachycera</v>
      </c>
      <c r="N809" s="109" t="str">
        <f>+Monitoring!AB809</f>
        <v>#N/C</v>
      </c>
      <c r="O809" s="109" t="str">
        <f>+Monitoring!AC809</f>
        <v>#N/C</v>
      </c>
      <c r="P809" s="109" t="str">
        <f>+Monitoring!AD809</f>
        <v>#N/C</v>
      </c>
      <c r="Q809" s="109" t="str">
        <f>+Monitoring!AE809</f>
        <v>#N/C</v>
      </c>
      <c r="R809" s="109" t="str">
        <f>+Monitoring!AF809</f>
        <v>#N/C</v>
      </c>
      <c r="S809" s="109" t="str">
        <f>+Monitoring!AG809</f>
        <v>#N/C</v>
      </c>
    </row>
    <row r="810" spans="1:19" x14ac:dyDescent="0.25">
      <c r="A810" s="109">
        <f t="shared" si="64"/>
        <v>809</v>
      </c>
      <c r="B810" s="109" t="str">
        <f t="shared" si="60"/>
        <v>FAIRD</v>
      </c>
      <c r="C810" s="109" t="str">
        <f>SUBSTITUTE(+Monitoring!C810,"-","")</f>
        <v>FAIRD4</v>
      </c>
      <c r="D810" s="109" t="str">
        <f t="shared" si="61"/>
        <v>Site4</v>
      </c>
      <c r="E810" s="110" t="str">
        <f t="shared" si="62"/>
        <v>Meadow</v>
      </c>
      <c r="F810" s="111" t="str">
        <f t="shared" si="63"/>
        <v>FAIRDxMeadow</v>
      </c>
      <c r="G810" s="112">
        <f>+Monitoring!K810</f>
        <v>45161.374490740702</v>
      </c>
      <c r="H810" s="112">
        <f>+Monitoring!L810</f>
        <v>45161.374560185199</v>
      </c>
      <c r="I810" s="113">
        <f>+Monitoring!M810</f>
        <v>6.9444497057702392E-5</v>
      </c>
      <c r="J810" s="114" t="str">
        <f>+Monitoring!T810</f>
        <v>hoverfly</v>
      </c>
      <c r="K810" s="109" t="str">
        <f>+Monitoring!Y810</f>
        <v>Insecta</v>
      </c>
      <c r="L810" s="109" t="str">
        <f>+Monitoring!Z810</f>
        <v>Diptera</v>
      </c>
      <c r="M810" s="109" t="str">
        <f>+Monitoring!AA810</f>
        <v>Brachycera</v>
      </c>
      <c r="N810" s="109" t="str">
        <f>+Monitoring!AB810</f>
        <v>Muscomorpha</v>
      </c>
      <c r="O810" s="109" t="str">
        <f>+Monitoring!AC810</f>
        <v>Syrphoidea</v>
      </c>
      <c r="P810" s="109" t="str">
        <f>+Monitoring!AD810</f>
        <v>Syrphidae</v>
      </c>
      <c r="Q810" s="109" t="str">
        <f>+Monitoring!AE810</f>
        <v>Syrphinae</v>
      </c>
      <c r="R810" s="109" t="str">
        <f>+Monitoring!AF810</f>
        <v>Episyrphus</v>
      </c>
      <c r="S810" s="109" t="str">
        <f>+Monitoring!AG810</f>
        <v>#N/C</v>
      </c>
    </row>
    <row r="811" spans="1:19" x14ac:dyDescent="0.25">
      <c r="A811" s="109">
        <f t="shared" si="64"/>
        <v>810</v>
      </c>
      <c r="B811" s="109" t="str">
        <f t="shared" si="60"/>
        <v>FAIRD</v>
      </c>
      <c r="C811" s="109" t="str">
        <f>SUBSTITUTE(+Monitoring!C811,"-","")</f>
        <v>FAIRD4</v>
      </c>
      <c r="D811" s="109" t="str">
        <f t="shared" si="61"/>
        <v>Site4</v>
      </c>
      <c r="E811" s="110" t="str">
        <f t="shared" si="62"/>
        <v>Meadow</v>
      </c>
      <c r="F811" s="111" t="str">
        <f t="shared" si="63"/>
        <v>FAIRDxMeadow</v>
      </c>
      <c r="G811" s="112">
        <f>+Monitoring!K811</f>
        <v>45161.383460648198</v>
      </c>
      <c r="H811" s="112">
        <f>+Monitoring!L811</f>
        <v>45161.383599537003</v>
      </c>
      <c r="I811" s="113">
        <f>+Monitoring!M811</f>
        <v>1.3888880494050682E-4</v>
      </c>
      <c r="J811" s="114" t="str">
        <f>+Monitoring!T811</f>
        <v>fly</v>
      </c>
      <c r="K811" s="109" t="str">
        <f>+Monitoring!Y811</f>
        <v>Insecta</v>
      </c>
      <c r="L811" s="109" t="str">
        <f>+Monitoring!Z811</f>
        <v>Diptera</v>
      </c>
      <c r="M811" s="109" t="str">
        <f>+Monitoring!AA811</f>
        <v>Brachycera</v>
      </c>
      <c r="N811" s="109" t="str">
        <f>+Monitoring!AB811</f>
        <v>Muscomorpha</v>
      </c>
      <c r="O811" s="109" t="str">
        <f>+Monitoring!AC811</f>
        <v>Muscoidea</v>
      </c>
      <c r="P811" s="109" t="str">
        <f>+Monitoring!AD811</f>
        <v>#N/C</v>
      </c>
      <c r="Q811" s="109" t="str">
        <f>+Monitoring!AE811</f>
        <v>#N/C</v>
      </c>
      <c r="R811" s="109" t="str">
        <f>+Monitoring!AF811</f>
        <v>#N/C</v>
      </c>
      <c r="S811" s="109" t="str">
        <f>+Monitoring!AG811</f>
        <v>#N/C</v>
      </c>
    </row>
    <row r="812" spans="1:19" x14ac:dyDescent="0.25">
      <c r="A812" s="109">
        <f t="shared" si="64"/>
        <v>811</v>
      </c>
      <c r="B812" s="109" t="str">
        <f t="shared" si="60"/>
        <v>FAIRD</v>
      </c>
      <c r="C812" s="109" t="str">
        <f>SUBSTITUTE(+Monitoring!C812,"-","")</f>
        <v>FAIRD4</v>
      </c>
      <c r="D812" s="109" t="str">
        <f t="shared" si="61"/>
        <v>Site4</v>
      </c>
      <c r="E812" s="110" t="str">
        <f t="shared" si="62"/>
        <v>Meadow</v>
      </c>
      <c r="F812" s="111" t="str">
        <f t="shared" si="63"/>
        <v>FAIRDxMeadow</v>
      </c>
      <c r="G812" s="112">
        <f>+Monitoring!K812</f>
        <v>45161.398287037002</v>
      </c>
      <c r="H812" s="112">
        <f>+Monitoring!L812</f>
        <v>45161.398506944402</v>
      </c>
      <c r="I812" s="113">
        <f>+Monitoring!M812</f>
        <v>2.1990740060573444E-4</v>
      </c>
      <c r="J812" s="114" t="str">
        <f>+Monitoring!T812</f>
        <v>fly</v>
      </c>
      <c r="K812" s="109" t="str">
        <f>+Monitoring!Y812</f>
        <v>Insecta</v>
      </c>
      <c r="L812" s="109" t="str">
        <f>+Monitoring!Z812</f>
        <v>Diptera</v>
      </c>
      <c r="M812" s="109" t="str">
        <f>+Monitoring!AA812</f>
        <v>Brachycera</v>
      </c>
      <c r="N812" s="109" t="str">
        <f>+Monitoring!AB812</f>
        <v>Muscomorpha</v>
      </c>
      <c r="O812" s="109" t="str">
        <f>+Monitoring!AC812</f>
        <v>Muscoidea</v>
      </c>
      <c r="P812" s="109" t="str">
        <f>+Monitoring!AD812</f>
        <v>Fanniidae</v>
      </c>
      <c r="Q812" s="109">
        <f>+Monitoring!AE812</f>
        <v>0</v>
      </c>
      <c r="R812" s="109" t="str">
        <f>+Monitoring!AF812</f>
        <v>Fannia</v>
      </c>
      <c r="S812" s="109" t="str">
        <f>+Monitoring!AG812</f>
        <v>#N/C</v>
      </c>
    </row>
    <row r="813" spans="1:19" x14ac:dyDescent="0.25">
      <c r="A813" s="109">
        <f t="shared" si="64"/>
        <v>812</v>
      </c>
      <c r="B813" s="109" t="str">
        <f t="shared" si="60"/>
        <v>FAIRD</v>
      </c>
      <c r="C813" s="109" t="str">
        <f>SUBSTITUTE(+Monitoring!C813,"-","")</f>
        <v>FAIRD4</v>
      </c>
      <c r="D813" s="109" t="str">
        <f t="shared" si="61"/>
        <v>Site4</v>
      </c>
      <c r="E813" s="110" t="str">
        <f t="shared" si="62"/>
        <v>Meadow</v>
      </c>
      <c r="F813" s="111" t="str">
        <f t="shared" si="63"/>
        <v>FAIRDxMeadow</v>
      </c>
      <c r="G813" s="112">
        <f>+Monitoring!K813</f>
        <v>45161.400381944499</v>
      </c>
      <c r="H813" s="112">
        <f>+Monitoring!L813</f>
        <v>45161.400474536997</v>
      </c>
      <c r="I813" s="113">
        <f>+Monitoring!M813</f>
        <v>9.2592497821897268E-5</v>
      </c>
      <c r="J813" s="114" t="str">
        <f>+Monitoring!T813</f>
        <v>fly</v>
      </c>
      <c r="K813" s="109" t="str">
        <f>+Monitoring!Y813</f>
        <v>Insecta</v>
      </c>
      <c r="L813" s="109" t="str">
        <f>+Monitoring!Z813</f>
        <v>Diptera</v>
      </c>
      <c r="M813" s="109" t="str">
        <f>+Monitoring!AA813</f>
        <v>Brachycera</v>
      </c>
      <c r="N813" s="109" t="str">
        <f>+Monitoring!AB813</f>
        <v>Muscomorpha</v>
      </c>
      <c r="O813" s="109" t="str">
        <f>+Monitoring!AC813</f>
        <v>Muscoidea</v>
      </c>
      <c r="P813" s="109" t="str">
        <f>+Monitoring!AD813</f>
        <v>Fanniidae</v>
      </c>
      <c r="Q813" s="109">
        <f>+Monitoring!AE813</f>
        <v>0</v>
      </c>
      <c r="R813" s="109" t="str">
        <f>+Monitoring!AF813</f>
        <v>Fannia</v>
      </c>
      <c r="S813" s="109" t="str">
        <f>+Monitoring!AG813</f>
        <v>#N/C</v>
      </c>
    </row>
    <row r="814" spans="1:19" x14ac:dyDescent="0.25">
      <c r="A814" s="109">
        <f t="shared" si="64"/>
        <v>813</v>
      </c>
      <c r="B814" s="109" t="str">
        <f t="shared" si="60"/>
        <v>FAIRD</v>
      </c>
      <c r="C814" s="109" t="str">
        <f>SUBSTITUTE(+Monitoring!C814,"-","")</f>
        <v>FAIRD4</v>
      </c>
      <c r="D814" s="109" t="str">
        <f t="shared" si="61"/>
        <v>Site4</v>
      </c>
      <c r="E814" s="110" t="str">
        <f t="shared" si="62"/>
        <v>Meadow</v>
      </c>
      <c r="F814" s="111" t="str">
        <f t="shared" si="63"/>
        <v>FAIRDxMeadow</v>
      </c>
      <c r="G814" s="112">
        <f>+Monitoring!K814</f>
        <v>45161.4049421296</v>
      </c>
      <c r="H814" s="112">
        <f>+Monitoring!L814</f>
        <v>45161.408067129603</v>
      </c>
      <c r="I814" s="113">
        <f>+Monitoring!M814</f>
        <v>3.125000002910383E-3</v>
      </c>
      <c r="J814" s="114" t="str">
        <f>+Monitoring!T814</f>
        <v>hoverfly</v>
      </c>
      <c r="K814" s="109" t="str">
        <f>+Monitoring!Y814</f>
        <v>Insecta</v>
      </c>
      <c r="L814" s="109" t="str">
        <f>+Monitoring!Z814</f>
        <v>Diptera</v>
      </c>
      <c r="M814" s="109" t="str">
        <f>+Monitoring!AA814</f>
        <v>Brachycera</v>
      </c>
      <c r="N814" s="109" t="str">
        <f>+Monitoring!AB814</f>
        <v>Muscomorpha</v>
      </c>
      <c r="O814" s="109" t="str">
        <f>+Monitoring!AC814</f>
        <v>Syrphoidea</v>
      </c>
      <c r="P814" s="109" t="str">
        <f>+Monitoring!AD814</f>
        <v>Syrphidae</v>
      </c>
      <c r="Q814" s="109" t="str">
        <f>+Monitoring!AE814</f>
        <v>Syrphinae</v>
      </c>
      <c r="R814" s="109" t="str">
        <f>+Monitoring!AF814</f>
        <v>Eupeodes</v>
      </c>
      <c r="S814" s="109" t="str">
        <f>+Monitoring!AG814</f>
        <v>#N/C</v>
      </c>
    </row>
    <row r="815" spans="1:19" x14ac:dyDescent="0.25">
      <c r="A815" s="109">
        <f t="shared" si="64"/>
        <v>814</v>
      </c>
      <c r="B815" s="109" t="str">
        <f t="shared" si="60"/>
        <v>FAIRD</v>
      </c>
      <c r="C815" s="109" t="str">
        <f>SUBSTITUTE(+Monitoring!C815,"-","")</f>
        <v>FAIRD4</v>
      </c>
      <c r="D815" s="109" t="str">
        <f t="shared" si="61"/>
        <v>Site4</v>
      </c>
      <c r="E815" s="110" t="str">
        <f t="shared" si="62"/>
        <v>Meadow</v>
      </c>
      <c r="F815" s="111" t="str">
        <f t="shared" si="63"/>
        <v>FAIRDxMeadow</v>
      </c>
      <c r="G815" s="112">
        <f>+Monitoring!K815</f>
        <v>45161.411979166704</v>
      </c>
      <c r="H815" s="112">
        <f>+Monitoring!L815</f>
        <v>45161.412094907399</v>
      </c>
      <c r="I815" s="113">
        <f>+Monitoring!M815</f>
        <v>1.1574069503694773E-4</v>
      </c>
      <c r="J815" s="114" t="str">
        <f>+Monitoring!T815</f>
        <v>fly</v>
      </c>
      <c r="K815" s="109" t="str">
        <f>+Monitoring!Y815</f>
        <v>Insecta</v>
      </c>
      <c r="L815" s="109" t="str">
        <f>+Monitoring!Z815</f>
        <v>Diptera</v>
      </c>
      <c r="M815" s="109" t="str">
        <f>+Monitoring!AA815</f>
        <v>Brachycera</v>
      </c>
      <c r="N815" s="109" t="str">
        <f>+Monitoring!AB815</f>
        <v>Muscomorpha</v>
      </c>
      <c r="O815" s="109" t="str">
        <f>+Monitoring!AC815</f>
        <v>Muscoidea</v>
      </c>
      <c r="P815" s="109" t="str">
        <f>+Monitoring!AD815</f>
        <v>Fanniidae</v>
      </c>
      <c r="Q815" s="109">
        <f>+Monitoring!AE815</f>
        <v>0</v>
      </c>
      <c r="R815" s="109" t="str">
        <f>+Monitoring!AF815</f>
        <v>Fannia</v>
      </c>
      <c r="S815" s="109" t="str">
        <f>+Monitoring!AG815</f>
        <v>#N/C</v>
      </c>
    </row>
    <row r="816" spans="1:19" x14ac:dyDescent="0.25">
      <c r="A816" s="109">
        <f t="shared" si="64"/>
        <v>815</v>
      </c>
      <c r="B816" s="109" t="str">
        <f t="shared" ref="B816:B879" si="65">+LEFT(C816,LEN(C816)-1)</f>
        <v>FAIRD</v>
      </c>
      <c r="C816" s="109" t="str">
        <f>SUBSTITUTE(+Monitoring!C816,"-","")</f>
        <v>FAIRD4</v>
      </c>
      <c r="D816" s="109" t="str">
        <f t="shared" ref="D816:D879" si="66">CONCATENATE("Site",RIGHT(C816,1))</f>
        <v>Site4</v>
      </c>
      <c r="E816" s="110" t="str">
        <f t="shared" ref="E816:E879" si="67">IF(OR(D816="Site1",D816="Site2"),"Maize",IF(OR(D816="Site3",D816="Site4"),"Meadow","error"))</f>
        <v>Meadow</v>
      </c>
      <c r="F816" s="111" t="str">
        <f t="shared" ref="F816:F879" si="68">+CONCATENATE(B816,"x",E816)</f>
        <v>FAIRDxMeadow</v>
      </c>
      <c r="G816" s="112">
        <f>+Monitoring!K816</f>
        <v>45161.423958333296</v>
      </c>
      <c r="H816" s="112">
        <f>+Monitoring!L816</f>
        <v>45161.424097222203</v>
      </c>
      <c r="I816" s="113">
        <f>+Monitoring!M816</f>
        <v>1.3888890680391341E-4</v>
      </c>
      <c r="J816" s="114" t="str">
        <f>+Monitoring!T816</f>
        <v>fly</v>
      </c>
      <c r="K816" s="109" t="str">
        <f>+Monitoring!Y816</f>
        <v>Insecta</v>
      </c>
      <c r="L816" s="109" t="str">
        <f>+Monitoring!Z816</f>
        <v>Diptera</v>
      </c>
      <c r="M816" s="109" t="str">
        <f>+Monitoring!AA816</f>
        <v>Brachycera</v>
      </c>
      <c r="N816" s="109" t="str">
        <f>+Monitoring!AB816</f>
        <v>#N/C</v>
      </c>
      <c r="O816" s="109" t="str">
        <f>+Monitoring!AC816</f>
        <v>#N/C</v>
      </c>
      <c r="P816" s="109" t="str">
        <f>+Monitoring!AD816</f>
        <v>#N/C</v>
      </c>
      <c r="Q816" s="109" t="str">
        <f>+Monitoring!AE816</f>
        <v>#N/C</v>
      </c>
      <c r="R816" s="109" t="str">
        <f>+Monitoring!AF816</f>
        <v>#N/C</v>
      </c>
      <c r="S816" s="109" t="str">
        <f>+Monitoring!AG816</f>
        <v>#N/C</v>
      </c>
    </row>
    <row r="817" spans="1:19" x14ac:dyDescent="0.25">
      <c r="A817" s="109">
        <f t="shared" si="64"/>
        <v>816</v>
      </c>
      <c r="B817" s="109" t="str">
        <f t="shared" si="65"/>
        <v>FAIRD</v>
      </c>
      <c r="C817" s="109" t="str">
        <f>SUBSTITUTE(+Monitoring!C817,"-","")</f>
        <v>FAIRD4</v>
      </c>
      <c r="D817" s="109" t="str">
        <f t="shared" si="66"/>
        <v>Site4</v>
      </c>
      <c r="E817" s="110" t="str">
        <f t="shared" si="67"/>
        <v>Meadow</v>
      </c>
      <c r="F817" s="111" t="str">
        <f t="shared" si="68"/>
        <v>FAIRDxMeadow</v>
      </c>
      <c r="G817" s="112">
        <f>+Monitoring!K817</f>
        <v>45161.427673611099</v>
      </c>
      <c r="H817" s="112">
        <f>+Monitoring!L817</f>
        <v>45161.427731481497</v>
      </c>
      <c r="I817" s="113">
        <f>+Monitoring!M817</f>
        <v>5.7870398450177163E-5</v>
      </c>
      <c r="J817" s="114" t="str">
        <f>+Monitoring!T817</f>
        <v>hoverfly</v>
      </c>
      <c r="K817" s="109" t="str">
        <f>+Monitoring!Y817</f>
        <v>Insecta</v>
      </c>
      <c r="L817" s="109" t="str">
        <f>+Monitoring!Z817</f>
        <v>Diptera</v>
      </c>
      <c r="M817" s="109" t="str">
        <f>+Monitoring!AA817</f>
        <v>Brachycera</v>
      </c>
      <c r="N817" s="109" t="str">
        <f>+Monitoring!AB817</f>
        <v>Muscomorpha</v>
      </c>
      <c r="O817" s="109" t="str">
        <f>+Monitoring!AC817</f>
        <v>Syrphoidea</v>
      </c>
      <c r="P817" s="109" t="str">
        <f>+Monitoring!AD817</f>
        <v>Syrphidae</v>
      </c>
      <c r="Q817" s="109" t="str">
        <f>+Monitoring!AE817</f>
        <v>Syrphinae</v>
      </c>
      <c r="R817" s="109" t="str">
        <f>+Monitoring!AF817</f>
        <v>Sphaerophoria</v>
      </c>
      <c r="S817" s="109" t="str">
        <f>+Monitoring!AG817</f>
        <v>#N/C</v>
      </c>
    </row>
    <row r="818" spans="1:19" x14ac:dyDescent="0.25">
      <c r="A818" s="109">
        <f t="shared" si="64"/>
        <v>817</v>
      </c>
      <c r="B818" s="109" t="str">
        <f t="shared" si="65"/>
        <v>FAIRD</v>
      </c>
      <c r="C818" s="109" t="str">
        <f>SUBSTITUTE(+Monitoring!C818,"-","")</f>
        <v>FAIRD4</v>
      </c>
      <c r="D818" s="109" t="str">
        <f t="shared" si="66"/>
        <v>Site4</v>
      </c>
      <c r="E818" s="110" t="str">
        <f t="shared" si="67"/>
        <v>Meadow</v>
      </c>
      <c r="F818" s="111" t="str">
        <f t="shared" si="68"/>
        <v>FAIRDxMeadow</v>
      </c>
      <c r="G818" s="112">
        <f>+Monitoring!K818</f>
        <v>45161.440081018503</v>
      </c>
      <c r="H818" s="112">
        <f>+Monitoring!L818</f>
        <v>45161.440486111103</v>
      </c>
      <c r="I818" s="113">
        <f>+Monitoring!M818</f>
        <v>4.0509259997634217E-4</v>
      </c>
      <c r="J818" s="114" t="str">
        <f>+Monitoring!T818</f>
        <v>beetle</v>
      </c>
      <c r="K818" s="109" t="str">
        <f>+Monitoring!Y818</f>
        <v>Insecta</v>
      </c>
      <c r="L818" s="109" t="str">
        <f>+Monitoring!Z818</f>
        <v>Coleoptera</v>
      </c>
      <c r="M818" s="109" t="str">
        <f>+Monitoring!AA818</f>
        <v>Polyphaga</v>
      </c>
      <c r="N818" s="109" t="str">
        <f>+Monitoring!AB818</f>
        <v>Cucujiformia</v>
      </c>
      <c r="O818" s="109" t="str">
        <f>+Monitoring!AC818</f>
        <v>Chrysomeloidea</v>
      </c>
      <c r="P818" s="109" t="str">
        <f>+Monitoring!AD818</f>
        <v>Chrysomelidae</v>
      </c>
      <c r="Q818" s="109" t="str">
        <f>+Monitoring!AE818</f>
        <v>Galerucinae</v>
      </c>
      <c r="R818" s="109" t="str">
        <f>+Monitoring!AF818</f>
        <v>Psylliodes</v>
      </c>
      <c r="S818" s="109" t="str">
        <f>+Monitoring!AG818</f>
        <v>#N/C</v>
      </c>
    </row>
    <row r="819" spans="1:19" x14ac:dyDescent="0.25">
      <c r="A819" s="109">
        <f t="shared" si="64"/>
        <v>818</v>
      </c>
      <c r="B819" s="109" t="str">
        <f t="shared" si="65"/>
        <v>FAIRD</v>
      </c>
      <c r="C819" s="109" t="str">
        <f>SUBSTITUTE(+Monitoring!C819,"-","")</f>
        <v>FAIRD4</v>
      </c>
      <c r="D819" s="109" t="str">
        <f t="shared" si="66"/>
        <v>Site4</v>
      </c>
      <c r="E819" s="110" t="str">
        <f t="shared" si="67"/>
        <v>Meadow</v>
      </c>
      <c r="F819" s="111" t="str">
        <f t="shared" si="68"/>
        <v>FAIRDxMeadow</v>
      </c>
      <c r="G819" s="112">
        <f>+Monitoring!K819</f>
        <v>45161.440081018503</v>
      </c>
      <c r="H819" s="112">
        <f>+Monitoring!L819</f>
        <v>45161.466655092598</v>
      </c>
      <c r="I819" s="113">
        <f>+Monitoring!M819</f>
        <v>2.6574074094241951E-2</v>
      </c>
      <c r="J819" s="114" t="str">
        <f>+Monitoring!T819</f>
        <v>ladybug</v>
      </c>
      <c r="K819" s="109" t="str">
        <f>+Monitoring!Y819</f>
        <v>Insecta</v>
      </c>
      <c r="L819" s="109" t="str">
        <f>+Monitoring!Z819</f>
        <v>Coleoptera</v>
      </c>
      <c r="M819" s="109" t="str">
        <f>+Monitoring!AA819</f>
        <v>Polyphaga</v>
      </c>
      <c r="N819" s="109" t="str">
        <f>+Monitoring!AB819</f>
        <v>Cucujiformia</v>
      </c>
      <c r="O819" s="109" t="str">
        <f>+Monitoring!AC819</f>
        <v>Coccinelloidea</v>
      </c>
      <c r="P819" s="109" t="str">
        <f>+Monitoring!AD819</f>
        <v>Coccinellidae</v>
      </c>
      <c r="Q819" s="109" t="str">
        <f>+Monitoring!AE819</f>
        <v>Coccinellinae</v>
      </c>
      <c r="R819" s="109" t="str">
        <f>+Monitoring!AF819</f>
        <v>#N/C</v>
      </c>
      <c r="S819" s="109" t="str">
        <f>+Monitoring!AG819</f>
        <v>#N/C</v>
      </c>
    </row>
    <row r="820" spans="1:19" x14ac:dyDescent="0.25">
      <c r="A820" s="109">
        <f t="shared" si="64"/>
        <v>819</v>
      </c>
      <c r="B820" s="109" t="str">
        <f t="shared" si="65"/>
        <v>FAIRD</v>
      </c>
      <c r="C820" s="109" t="str">
        <f>SUBSTITUTE(+Monitoring!C820,"-","")</f>
        <v>FAIRD4</v>
      </c>
      <c r="D820" s="109" t="str">
        <f t="shared" si="66"/>
        <v>Site4</v>
      </c>
      <c r="E820" s="110" t="str">
        <f t="shared" si="67"/>
        <v>Meadow</v>
      </c>
      <c r="F820" s="111" t="str">
        <f t="shared" si="68"/>
        <v>FAIRDxMeadow</v>
      </c>
      <c r="G820" s="112">
        <f>+Monitoring!K820</f>
        <v>45161.440081018503</v>
      </c>
      <c r="H820" s="112">
        <f>+Monitoring!L820</f>
        <v>45161.482974537001</v>
      </c>
      <c r="I820" s="113">
        <f>+Monitoring!M820</f>
        <v>4.2893518497294281E-2</v>
      </c>
      <c r="J820" s="114" t="str">
        <f>+Monitoring!T820</f>
        <v>green_lacewing</v>
      </c>
      <c r="K820" s="109" t="str">
        <f>+Monitoring!Y820</f>
        <v>Insecta</v>
      </c>
      <c r="L820" s="109" t="str">
        <f>+Monitoring!Z820</f>
        <v>Neuroptera</v>
      </c>
      <c r="M820" s="109" t="str">
        <f>+Monitoring!AA820</f>
        <v>Hemerobiiformia</v>
      </c>
      <c r="N820" s="109">
        <f>+Monitoring!AB820</f>
        <v>0</v>
      </c>
      <c r="O820" s="109" t="str">
        <f>+Monitoring!AC820</f>
        <v>Hemerobioidea</v>
      </c>
      <c r="P820" s="109" t="str">
        <f>+Monitoring!AD820</f>
        <v>Chrysopidae</v>
      </c>
      <c r="Q820" s="109" t="str">
        <f>+Monitoring!AE820</f>
        <v>Chrysopinae</v>
      </c>
      <c r="R820" s="109" t="str">
        <f>+Monitoring!AF820</f>
        <v>Chrysoperla</v>
      </c>
      <c r="S820" s="109" t="str">
        <f>+Monitoring!AG820</f>
        <v>#N/C</v>
      </c>
    </row>
    <row r="821" spans="1:19" x14ac:dyDescent="0.25">
      <c r="A821" s="109">
        <f t="shared" si="64"/>
        <v>820</v>
      </c>
      <c r="B821" s="109" t="str">
        <f t="shared" si="65"/>
        <v>FAIRD</v>
      </c>
      <c r="C821" s="109" t="str">
        <f>SUBSTITUTE(+Monitoring!C821,"-","")</f>
        <v>FAIRD4</v>
      </c>
      <c r="D821" s="109" t="str">
        <f t="shared" si="66"/>
        <v>Site4</v>
      </c>
      <c r="E821" s="110" t="str">
        <f t="shared" si="67"/>
        <v>Meadow</v>
      </c>
      <c r="F821" s="111" t="str">
        <f t="shared" si="68"/>
        <v>FAIRDxMeadow</v>
      </c>
      <c r="G821" s="112">
        <f>+Monitoring!K821</f>
        <v>45161.4535300926</v>
      </c>
      <c r="H821" s="112">
        <f>+Monitoring!L821</f>
        <v>45161.458009259302</v>
      </c>
      <c r="I821" s="113">
        <f>+Monitoring!M821</f>
        <v>4.4791667023673654E-3</v>
      </c>
      <c r="J821" s="114" t="str">
        <f>+Monitoring!T821</f>
        <v>fly</v>
      </c>
      <c r="K821" s="109" t="str">
        <f>+Monitoring!Y821</f>
        <v>Insecta</v>
      </c>
      <c r="L821" s="109" t="str">
        <f>+Monitoring!Z821</f>
        <v>Diptera</v>
      </c>
      <c r="M821" s="109" t="str">
        <f>+Monitoring!AA821</f>
        <v>Brachycera</v>
      </c>
      <c r="N821" s="109" t="str">
        <f>+Monitoring!AB821</f>
        <v>Muscomorpha</v>
      </c>
      <c r="O821" s="109" t="str">
        <f>+Monitoring!AC821</f>
        <v>Muscoidea</v>
      </c>
      <c r="P821" s="109" t="str">
        <f>+Monitoring!AD821</f>
        <v>#N/C</v>
      </c>
      <c r="Q821" s="109" t="str">
        <f>+Monitoring!AE821</f>
        <v>#N/C</v>
      </c>
      <c r="R821" s="109" t="str">
        <f>+Monitoring!AF821</f>
        <v>#N/C</v>
      </c>
      <c r="S821" s="109" t="str">
        <f>+Monitoring!AG821</f>
        <v>#N/C</v>
      </c>
    </row>
    <row r="822" spans="1:19" x14ac:dyDescent="0.25">
      <c r="A822" s="109">
        <f t="shared" si="64"/>
        <v>821</v>
      </c>
      <c r="B822" s="109" t="str">
        <f t="shared" si="65"/>
        <v>FAIRD</v>
      </c>
      <c r="C822" s="109" t="str">
        <f>SUBSTITUTE(+Monitoring!C822,"-","")</f>
        <v>FAIRD4</v>
      </c>
      <c r="D822" s="109" t="str">
        <f t="shared" si="66"/>
        <v>Site4</v>
      </c>
      <c r="E822" s="110" t="str">
        <f t="shared" si="67"/>
        <v>Meadow</v>
      </c>
      <c r="F822" s="111" t="str">
        <f t="shared" si="68"/>
        <v>FAIRDxMeadow</v>
      </c>
      <c r="G822" s="112">
        <f>+Monitoring!K822</f>
        <v>45161.468368055597</v>
      </c>
      <c r="H822" s="112">
        <f>+Monitoring!L822</f>
        <v>45161.468506944402</v>
      </c>
      <c r="I822" s="113">
        <f>+Monitoring!M822</f>
        <v>1.3888880494050682E-4</v>
      </c>
      <c r="J822" s="114" t="str">
        <f>+Monitoring!T822</f>
        <v>fly</v>
      </c>
      <c r="K822" s="109" t="str">
        <f>+Monitoring!Y822</f>
        <v>Insecta</v>
      </c>
      <c r="L822" s="109" t="str">
        <f>+Monitoring!Z822</f>
        <v>Diptera</v>
      </c>
      <c r="M822" s="109" t="str">
        <f>+Monitoring!AA822</f>
        <v>Brachycera</v>
      </c>
      <c r="N822" s="109" t="str">
        <f>+Monitoring!AB822</f>
        <v>Muscomorpha</v>
      </c>
      <c r="O822" s="109" t="str">
        <f>+Monitoring!AC822</f>
        <v>Muscoidea</v>
      </c>
      <c r="P822" s="109" t="str">
        <f>+Monitoring!AD822</f>
        <v>Fanniidae</v>
      </c>
      <c r="Q822" s="109">
        <f>+Monitoring!AE822</f>
        <v>0</v>
      </c>
      <c r="R822" s="109" t="str">
        <f>+Monitoring!AF822</f>
        <v>Fannia</v>
      </c>
      <c r="S822" s="109" t="str">
        <f>+Monitoring!AG822</f>
        <v>#N/C</v>
      </c>
    </row>
    <row r="823" spans="1:19" x14ac:dyDescent="0.25">
      <c r="A823" s="109">
        <f t="shared" si="64"/>
        <v>822</v>
      </c>
      <c r="B823" s="109" t="str">
        <f t="shared" si="65"/>
        <v>FAIRD</v>
      </c>
      <c r="C823" s="109" t="str">
        <f>SUBSTITUTE(+Monitoring!C823,"-","")</f>
        <v>FAIRD4</v>
      </c>
      <c r="D823" s="109" t="str">
        <f t="shared" si="66"/>
        <v>Site4</v>
      </c>
      <c r="E823" s="110" t="str">
        <f t="shared" si="67"/>
        <v>Meadow</v>
      </c>
      <c r="F823" s="111" t="str">
        <f t="shared" si="68"/>
        <v>FAIRDxMeadow</v>
      </c>
      <c r="G823" s="112">
        <f>+Monitoring!K823</f>
        <v>45161.4753009259</v>
      </c>
      <c r="H823" s="112">
        <f>+Monitoring!L823</f>
        <v>45161.475358796299</v>
      </c>
      <c r="I823" s="113">
        <f>+Monitoring!M823</f>
        <v>5.7870398450177163E-5</v>
      </c>
      <c r="J823" s="114" t="str">
        <f>+Monitoring!T823</f>
        <v>fly</v>
      </c>
      <c r="K823" s="109" t="str">
        <f>+Monitoring!Y823</f>
        <v>Insecta</v>
      </c>
      <c r="L823" s="109" t="str">
        <f>+Monitoring!Z823</f>
        <v>Diptera</v>
      </c>
      <c r="M823" s="109" t="str">
        <f>+Monitoring!AA823</f>
        <v>Brachycera</v>
      </c>
      <c r="N823" s="109" t="str">
        <f>+Monitoring!AB823</f>
        <v>Muscomorpha</v>
      </c>
      <c r="O823" s="109" t="str">
        <f>+Monitoring!AC823</f>
        <v>Muscoidea</v>
      </c>
      <c r="P823" s="109" t="str">
        <f>+Monitoring!AD823</f>
        <v>Fanniidae</v>
      </c>
      <c r="Q823" s="109">
        <f>+Monitoring!AE823</f>
        <v>0</v>
      </c>
      <c r="R823" s="109" t="str">
        <f>+Monitoring!AF823</f>
        <v>Fannia</v>
      </c>
      <c r="S823" s="109" t="str">
        <f>+Monitoring!AG823</f>
        <v>#N/C</v>
      </c>
    </row>
    <row r="824" spans="1:19" x14ac:dyDescent="0.25">
      <c r="A824" s="109">
        <f t="shared" si="64"/>
        <v>823</v>
      </c>
      <c r="B824" s="109" t="str">
        <f t="shared" si="65"/>
        <v>FAIRD</v>
      </c>
      <c r="C824" s="109" t="str">
        <f>SUBSTITUTE(+Monitoring!C824,"-","")</f>
        <v>FAIRD4</v>
      </c>
      <c r="D824" s="109" t="str">
        <f t="shared" si="66"/>
        <v>Site4</v>
      </c>
      <c r="E824" s="110" t="str">
        <f t="shared" si="67"/>
        <v>Meadow</v>
      </c>
      <c r="F824" s="111" t="str">
        <f t="shared" si="68"/>
        <v>FAIRDxMeadow</v>
      </c>
      <c r="G824" s="112">
        <f>+Monitoring!K824</f>
        <v>45161.4753009259</v>
      </c>
      <c r="H824" s="112">
        <f>+Monitoring!L824</f>
        <v>45161.476493055598</v>
      </c>
      <c r="I824" s="113">
        <f>+Monitoring!M824</f>
        <v>1.192129697301425E-3</v>
      </c>
      <c r="J824" s="114" t="str">
        <f>+Monitoring!T824</f>
        <v>digger_wasp</v>
      </c>
      <c r="K824" s="109" t="str">
        <f>+Monitoring!Y824</f>
        <v>Insecta</v>
      </c>
      <c r="L824" s="109" t="str">
        <f>+Monitoring!Z824</f>
        <v>Hymenoptera</v>
      </c>
      <c r="M824" s="109" t="str">
        <f>+Monitoring!AA824</f>
        <v>Apocrita</v>
      </c>
      <c r="N824" s="109" t="str">
        <f>+Monitoring!AB824</f>
        <v>Aculeata</v>
      </c>
      <c r="O824" s="109" t="str">
        <f>+Monitoring!AC824</f>
        <v>Apoidea</v>
      </c>
      <c r="P824" s="109" t="str">
        <f>+Monitoring!AD824</f>
        <v>Crabronidae</v>
      </c>
      <c r="Q824" s="109" t="str">
        <f>+Monitoring!AE824</f>
        <v>Crabroninae</v>
      </c>
      <c r="R824" s="109" t="str">
        <f>+Monitoring!AF824</f>
        <v>Oxybelus</v>
      </c>
      <c r="S824" s="109" t="str">
        <f>+Monitoring!AG824</f>
        <v>#N/C</v>
      </c>
    </row>
    <row r="825" spans="1:19" x14ac:dyDescent="0.25">
      <c r="A825" s="109">
        <f t="shared" si="64"/>
        <v>824</v>
      </c>
      <c r="B825" s="109" t="str">
        <f t="shared" si="65"/>
        <v>FAIRD</v>
      </c>
      <c r="C825" s="109" t="str">
        <f>SUBSTITUTE(+Monitoring!C825,"-","")</f>
        <v>FAIRD4</v>
      </c>
      <c r="D825" s="109" t="str">
        <f t="shared" si="66"/>
        <v>Site4</v>
      </c>
      <c r="E825" s="110" t="str">
        <f t="shared" si="67"/>
        <v>Meadow</v>
      </c>
      <c r="F825" s="111" t="str">
        <f t="shared" si="68"/>
        <v>FAIRDxMeadow</v>
      </c>
      <c r="G825" s="112">
        <f>+Monitoring!K825</f>
        <v>45161.531898148103</v>
      </c>
      <c r="H825" s="112">
        <f>+Monitoring!L825</f>
        <v>45161.533842592602</v>
      </c>
      <c r="I825" s="113">
        <f>+Monitoring!M825</f>
        <v>1.9444444988039322E-3</v>
      </c>
      <c r="J825" s="114" t="str">
        <f>+Monitoring!T825</f>
        <v>ladybug</v>
      </c>
      <c r="K825" s="109" t="str">
        <f>+Monitoring!Y825</f>
        <v>Insecta</v>
      </c>
      <c r="L825" s="109" t="str">
        <f>+Monitoring!Z825</f>
        <v>Coleoptera</v>
      </c>
      <c r="M825" s="109" t="str">
        <f>+Monitoring!AA825</f>
        <v>Polyphaga</v>
      </c>
      <c r="N825" s="109" t="str">
        <f>+Monitoring!AB825</f>
        <v>Cucujiformia</v>
      </c>
      <c r="O825" s="109" t="str">
        <f>+Monitoring!AC825</f>
        <v>Coccinelloidea</v>
      </c>
      <c r="P825" s="109" t="str">
        <f>+Monitoring!AD825</f>
        <v>Coccinellidae</v>
      </c>
      <c r="Q825" s="109" t="str">
        <f>+Monitoring!AE825</f>
        <v>Coccinellinae</v>
      </c>
      <c r="R825" s="109" t="str">
        <f>+Monitoring!AF825</f>
        <v>#N/C</v>
      </c>
      <c r="S825" s="109" t="str">
        <f>+Monitoring!AG825</f>
        <v>#N/C</v>
      </c>
    </row>
    <row r="826" spans="1:19" x14ac:dyDescent="0.25">
      <c r="A826" s="109">
        <f t="shared" si="64"/>
        <v>825</v>
      </c>
      <c r="B826" s="109" t="str">
        <f t="shared" si="65"/>
        <v>FAIRD</v>
      </c>
      <c r="C826" s="109" t="str">
        <f>SUBSTITUTE(+Monitoring!C826,"-","")</f>
        <v>FAIRD4</v>
      </c>
      <c r="D826" s="109" t="str">
        <f t="shared" si="66"/>
        <v>Site4</v>
      </c>
      <c r="E826" s="110" t="str">
        <f t="shared" si="67"/>
        <v>Meadow</v>
      </c>
      <c r="F826" s="111" t="str">
        <f t="shared" si="68"/>
        <v>FAIRDxMeadow</v>
      </c>
      <c r="G826" s="112">
        <f>+Monitoring!K826</f>
        <v>45161.561203703699</v>
      </c>
      <c r="H826" s="112">
        <f>+Monitoring!L826</f>
        <v>45161.561261574097</v>
      </c>
      <c r="I826" s="113">
        <f>+Monitoring!M826</f>
        <v>5.7870398450177163E-5</v>
      </c>
      <c r="J826" s="114" t="str">
        <f>+Monitoring!T826</f>
        <v>fly</v>
      </c>
      <c r="K826" s="109" t="str">
        <f>+Monitoring!Y826</f>
        <v>Insecta</v>
      </c>
      <c r="L826" s="109" t="str">
        <f>+Monitoring!Z826</f>
        <v>Diptera</v>
      </c>
      <c r="M826" s="109" t="str">
        <f>+Monitoring!AA826</f>
        <v>Brachycera</v>
      </c>
      <c r="N826" s="109" t="str">
        <f>+Monitoring!AB826</f>
        <v>Muscomorpha</v>
      </c>
      <c r="O826" s="109" t="str">
        <f>+Monitoring!AC826</f>
        <v>Muscoidea</v>
      </c>
      <c r="P826" s="109" t="str">
        <f>+Monitoring!AD826</f>
        <v>Fanniidae</v>
      </c>
      <c r="Q826" s="109">
        <f>+Monitoring!AE826</f>
        <v>0</v>
      </c>
      <c r="R826" s="109" t="str">
        <f>+Monitoring!AF826</f>
        <v>Fannia</v>
      </c>
      <c r="S826" s="109" t="str">
        <f>+Monitoring!AG826</f>
        <v>#N/C</v>
      </c>
    </row>
    <row r="827" spans="1:19" x14ac:dyDescent="0.25">
      <c r="A827" s="109">
        <f t="shared" si="64"/>
        <v>826</v>
      </c>
      <c r="B827" s="109" t="str">
        <f t="shared" si="65"/>
        <v>FAIRD</v>
      </c>
      <c r="C827" s="109" t="str">
        <f>SUBSTITUTE(+Monitoring!C827,"-","")</f>
        <v>FAIRD4</v>
      </c>
      <c r="D827" s="109" t="str">
        <f t="shared" si="66"/>
        <v>Site4</v>
      </c>
      <c r="E827" s="110" t="str">
        <f t="shared" si="67"/>
        <v>Meadow</v>
      </c>
      <c r="F827" s="111" t="str">
        <f t="shared" si="68"/>
        <v>FAIRDxMeadow</v>
      </c>
      <c r="G827" s="112">
        <f>+Monitoring!K827</f>
        <v>45161.5714351852</v>
      </c>
      <c r="H827" s="112">
        <f>+Monitoring!L827</f>
        <v>45161.573726851901</v>
      </c>
      <c r="I827" s="113">
        <f>+Monitoring!M827</f>
        <v>2.2916667003300972E-3</v>
      </c>
      <c r="J827" s="114" t="str">
        <f>+Monitoring!T827</f>
        <v>ladybug</v>
      </c>
      <c r="K827" s="109" t="str">
        <f>+Monitoring!Y827</f>
        <v>Insecta</v>
      </c>
      <c r="L827" s="109" t="str">
        <f>+Monitoring!Z827</f>
        <v>Coleoptera</v>
      </c>
      <c r="M827" s="109" t="str">
        <f>+Monitoring!AA827</f>
        <v>Polyphaga</v>
      </c>
      <c r="N827" s="109" t="str">
        <f>+Monitoring!AB827</f>
        <v>Cucujiformia</v>
      </c>
      <c r="O827" s="109" t="str">
        <f>+Monitoring!AC827</f>
        <v>Coccinelloidea</v>
      </c>
      <c r="P827" s="109" t="str">
        <f>+Monitoring!AD827</f>
        <v>Coccinellidae</v>
      </c>
      <c r="Q827" s="109" t="str">
        <f>+Monitoring!AE827</f>
        <v>Coccinellinae</v>
      </c>
      <c r="R827" s="109" t="str">
        <f>+Monitoring!AF827</f>
        <v>#N/C</v>
      </c>
      <c r="S827" s="109" t="str">
        <f>+Monitoring!AG827</f>
        <v>#N/C</v>
      </c>
    </row>
    <row r="828" spans="1:19" x14ac:dyDescent="0.25">
      <c r="A828" s="109">
        <f t="shared" si="64"/>
        <v>827</v>
      </c>
      <c r="B828" s="109" t="str">
        <f t="shared" si="65"/>
        <v>FAIRD</v>
      </c>
      <c r="C828" s="109" t="str">
        <f>SUBSTITUTE(+Monitoring!C828,"-","")</f>
        <v>FAIRD4</v>
      </c>
      <c r="D828" s="109" t="str">
        <f t="shared" si="66"/>
        <v>Site4</v>
      </c>
      <c r="E828" s="110" t="str">
        <f t="shared" si="67"/>
        <v>Meadow</v>
      </c>
      <c r="F828" s="111" t="str">
        <f t="shared" si="68"/>
        <v>FAIRDxMeadow</v>
      </c>
      <c r="G828" s="112">
        <f>+Monitoring!K828</f>
        <v>45161.639560185198</v>
      </c>
      <c r="H828" s="112">
        <f>+Monitoring!L828</f>
        <v>45161.641377314802</v>
      </c>
      <c r="I828" s="113">
        <f>+Monitoring!M828</f>
        <v>1.8171296032960527E-3</v>
      </c>
      <c r="J828" s="114" t="str">
        <f>+Monitoring!T828</f>
        <v>ladybug</v>
      </c>
      <c r="K828" s="109" t="str">
        <f>+Monitoring!Y828</f>
        <v>Insecta</v>
      </c>
      <c r="L828" s="109" t="str">
        <f>+Monitoring!Z828</f>
        <v>Coleoptera</v>
      </c>
      <c r="M828" s="109" t="str">
        <f>+Monitoring!AA828</f>
        <v>Polyphaga</v>
      </c>
      <c r="N828" s="109" t="str">
        <f>+Monitoring!AB828</f>
        <v>Cucujiformia</v>
      </c>
      <c r="O828" s="109" t="str">
        <f>+Monitoring!AC828</f>
        <v>Coccinelloidea</v>
      </c>
      <c r="P828" s="109" t="str">
        <f>+Monitoring!AD828</f>
        <v>Coccinellidae</v>
      </c>
      <c r="Q828" s="109" t="str">
        <f>+Monitoring!AE828</f>
        <v>Coccinellinae</v>
      </c>
      <c r="R828" s="109" t="str">
        <f>+Monitoring!AF828</f>
        <v>#N/C</v>
      </c>
      <c r="S828" s="109" t="str">
        <f>+Monitoring!AG828</f>
        <v>#N/C</v>
      </c>
    </row>
    <row r="829" spans="1:19" x14ac:dyDescent="0.25">
      <c r="A829" s="109">
        <f t="shared" si="64"/>
        <v>828</v>
      </c>
      <c r="B829" s="109" t="str">
        <f t="shared" si="65"/>
        <v>FAIRD</v>
      </c>
      <c r="C829" s="109" t="str">
        <f>SUBSTITUTE(+Monitoring!C829,"-","")</f>
        <v>FAIRD4</v>
      </c>
      <c r="D829" s="109" t="str">
        <f t="shared" si="66"/>
        <v>Site4</v>
      </c>
      <c r="E829" s="110" t="str">
        <f t="shared" si="67"/>
        <v>Meadow</v>
      </c>
      <c r="F829" s="111" t="str">
        <f t="shared" si="68"/>
        <v>FAIRDxMeadow</v>
      </c>
      <c r="G829" s="112">
        <f>+Monitoring!K829</f>
        <v>45161.657314814802</v>
      </c>
      <c r="H829" s="112">
        <f>+Monitoring!L829</f>
        <v>45161.657407407401</v>
      </c>
      <c r="I829" s="113">
        <f>+Monitoring!M829</f>
        <v>9.2592599685303867E-5</v>
      </c>
      <c r="J829" s="114" t="str">
        <f>+Monitoring!T829</f>
        <v>fly</v>
      </c>
      <c r="K829" s="109" t="str">
        <f>+Monitoring!Y829</f>
        <v>Insecta</v>
      </c>
      <c r="L829" s="109" t="str">
        <f>+Monitoring!Z829</f>
        <v>Diptera</v>
      </c>
      <c r="M829" s="109" t="str">
        <f>+Monitoring!AA829</f>
        <v>Brachycera</v>
      </c>
      <c r="N829" s="109" t="str">
        <f>+Monitoring!AB829</f>
        <v>Muscomorpha</v>
      </c>
      <c r="O829" s="109" t="str">
        <f>+Monitoring!AC829</f>
        <v>Muscoidea</v>
      </c>
      <c r="P829" s="109" t="str">
        <f>+Monitoring!AD829</f>
        <v>Fanniidae</v>
      </c>
      <c r="Q829" s="109">
        <f>+Monitoring!AE829</f>
        <v>0</v>
      </c>
      <c r="R829" s="109" t="str">
        <f>+Monitoring!AF829</f>
        <v>Fannia</v>
      </c>
      <c r="S829" s="109" t="str">
        <f>+Monitoring!AG829</f>
        <v>#N/C</v>
      </c>
    </row>
    <row r="830" spans="1:19" x14ac:dyDescent="0.25">
      <c r="A830" s="109">
        <f t="shared" si="64"/>
        <v>829</v>
      </c>
      <c r="B830" s="109" t="str">
        <f t="shared" si="65"/>
        <v>FAIRD</v>
      </c>
      <c r="C830" s="109" t="str">
        <f>SUBSTITUTE(+Monitoring!C830,"-","")</f>
        <v>FAIRD4</v>
      </c>
      <c r="D830" s="109" t="str">
        <f t="shared" si="66"/>
        <v>Site4</v>
      </c>
      <c r="E830" s="110" t="str">
        <f t="shared" si="67"/>
        <v>Meadow</v>
      </c>
      <c r="F830" s="111" t="str">
        <f t="shared" si="68"/>
        <v>FAIRDxMeadow</v>
      </c>
      <c r="G830" s="112">
        <f>+Monitoring!K830</f>
        <v>45161.682175925896</v>
      </c>
      <c r="H830" s="112">
        <f>+Monitoring!L830</f>
        <v>45161.682291666701</v>
      </c>
      <c r="I830" s="113">
        <f>+Monitoring!M830</f>
        <v>1.1574080417631194E-4</v>
      </c>
      <c r="J830" s="114" t="str">
        <f>+Monitoring!T830</f>
        <v>flesh_fly</v>
      </c>
      <c r="K830" s="109" t="str">
        <f>+Monitoring!Y830</f>
        <v>Insecta</v>
      </c>
      <c r="L830" s="109" t="str">
        <f>+Monitoring!Z830</f>
        <v>Diptera</v>
      </c>
      <c r="M830" s="109" t="str">
        <f>+Monitoring!AA830</f>
        <v>Brachycera</v>
      </c>
      <c r="N830" s="109" t="str">
        <f>+Monitoring!AB830</f>
        <v>Muscomorpha</v>
      </c>
      <c r="O830" s="109" t="str">
        <f>+Monitoring!AC830</f>
        <v>Oestroidea</v>
      </c>
      <c r="P830" s="109" t="str">
        <f>+Monitoring!AD830</f>
        <v>Sarcophagidae</v>
      </c>
      <c r="Q830" s="109" t="str">
        <f>+Monitoring!AE830</f>
        <v>Sarcophaginae</v>
      </c>
      <c r="R830" s="109" t="str">
        <f>+Monitoring!AF830</f>
        <v>Sarcophaga</v>
      </c>
      <c r="S830" s="109" t="str">
        <f>+Monitoring!AG830</f>
        <v>#N/C</v>
      </c>
    </row>
    <row r="831" spans="1:19" x14ac:dyDescent="0.25">
      <c r="A831" s="109">
        <f t="shared" si="64"/>
        <v>830</v>
      </c>
      <c r="B831" s="109" t="str">
        <f t="shared" si="65"/>
        <v>FAIRD</v>
      </c>
      <c r="C831" s="109" t="str">
        <f>SUBSTITUTE(+Monitoring!C831,"-","")</f>
        <v>FAIRD4</v>
      </c>
      <c r="D831" s="109" t="str">
        <f t="shared" si="66"/>
        <v>Site4</v>
      </c>
      <c r="E831" s="110" t="str">
        <f t="shared" si="67"/>
        <v>Meadow</v>
      </c>
      <c r="F831" s="111" t="str">
        <f t="shared" si="68"/>
        <v>FAIRDxMeadow</v>
      </c>
      <c r="G831" s="112">
        <f>+Monitoring!K831</f>
        <v>45161.728113425903</v>
      </c>
      <c r="H831" s="112">
        <f>+Monitoring!L831</f>
        <v>45161.7281828704</v>
      </c>
      <c r="I831" s="113">
        <f>+Monitoring!M831</f>
        <v>6.9444497057702392E-5</v>
      </c>
      <c r="J831" s="114" t="str">
        <f>+Monitoring!T831</f>
        <v>beetle</v>
      </c>
      <c r="K831" s="109" t="str">
        <f>+Monitoring!Y831</f>
        <v>Insecta</v>
      </c>
      <c r="L831" s="109" t="str">
        <f>+Monitoring!Z831</f>
        <v>Coleoptera</v>
      </c>
      <c r="M831" s="109" t="str">
        <f>+Monitoring!AA831</f>
        <v>Polyphaga</v>
      </c>
      <c r="N831" s="109" t="str">
        <f>+Monitoring!AB831</f>
        <v>Cucujiformia</v>
      </c>
      <c r="O831" s="109" t="str">
        <f>+Monitoring!AC831</f>
        <v>Chrysomeloidea</v>
      </c>
      <c r="P831" s="109" t="str">
        <f>+Monitoring!AD831</f>
        <v>Chrysomelidae</v>
      </c>
      <c r="Q831" s="109" t="str">
        <f>+Monitoring!AE831</f>
        <v>Alticinae</v>
      </c>
      <c r="R831" s="109" t="str">
        <f>+Monitoring!AF831</f>
        <v>#N/C</v>
      </c>
      <c r="S831" s="109" t="str">
        <f>+Monitoring!AG831</f>
        <v>#N/C</v>
      </c>
    </row>
    <row r="832" spans="1:19" x14ac:dyDescent="0.25">
      <c r="A832" s="109">
        <f t="shared" si="64"/>
        <v>831</v>
      </c>
      <c r="B832" s="109" t="str">
        <f t="shared" si="65"/>
        <v>FAIRD</v>
      </c>
      <c r="C832" s="109" t="str">
        <f>SUBSTITUTE(+Monitoring!C832,"-","")</f>
        <v>FAIRD4</v>
      </c>
      <c r="D832" s="109" t="str">
        <f t="shared" si="66"/>
        <v>Site4</v>
      </c>
      <c r="E832" s="110" t="str">
        <f t="shared" si="67"/>
        <v>Meadow</v>
      </c>
      <c r="F832" s="111" t="str">
        <f t="shared" si="68"/>
        <v>FAIRDxMeadow</v>
      </c>
      <c r="G832" s="112">
        <f>+Monitoring!K832</f>
        <v>45161.739201388897</v>
      </c>
      <c r="H832" s="112">
        <f>+Monitoring!L832</f>
        <v>45161.7402546296</v>
      </c>
      <c r="I832" s="113">
        <f>+Monitoring!M832</f>
        <v>1.0532407031860203E-3</v>
      </c>
      <c r="J832" s="114" t="str">
        <f>+Monitoring!T832</f>
        <v>beetle</v>
      </c>
      <c r="K832" s="109" t="str">
        <f>+Monitoring!Y832</f>
        <v>Insecta</v>
      </c>
      <c r="L832" s="109" t="str">
        <f>+Monitoring!Z832</f>
        <v>Coleoptera</v>
      </c>
      <c r="M832" s="109" t="str">
        <f>+Monitoring!AA832</f>
        <v>Polyphaga</v>
      </c>
      <c r="N832" s="109" t="str">
        <f>+Monitoring!AB832</f>
        <v>Cucujiformia</v>
      </c>
      <c r="O832" s="109" t="str">
        <f>+Monitoring!AC832</f>
        <v>Curculionoidea</v>
      </c>
      <c r="P832" s="109" t="str">
        <f>+Monitoring!AD832</f>
        <v>Curculionidae</v>
      </c>
      <c r="Q832" s="109" t="str">
        <f>+Monitoring!AE832</f>
        <v>Entiminae</v>
      </c>
      <c r="R832" s="109" t="str">
        <f>+Monitoring!AF832</f>
        <v>Sitona</v>
      </c>
      <c r="S832" s="109" t="str">
        <f>+Monitoring!AG832</f>
        <v>#N/C</v>
      </c>
    </row>
    <row r="833" spans="1:19" x14ac:dyDescent="0.25">
      <c r="A833" s="109">
        <f t="shared" si="64"/>
        <v>832</v>
      </c>
      <c r="B833" s="109" t="str">
        <f t="shared" si="65"/>
        <v>FAIRD</v>
      </c>
      <c r="C833" s="109" t="str">
        <f>SUBSTITUTE(+Monitoring!C833,"-","")</f>
        <v>FAIRD4</v>
      </c>
      <c r="D833" s="109" t="str">
        <f t="shared" si="66"/>
        <v>Site4</v>
      </c>
      <c r="E833" s="110" t="str">
        <f t="shared" si="67"/>
        <v>Meadow</v>
      </c>
      <c r="F833" s="111" t="str">
        <f t="shared" si="68"/>
        <v>FAIRDxMeadow</v>
      </c>
      <c r="G833" s="112">
        <f>+Monitoring!K833</f>
        <v>45161.7633333333</v>
      </c>
      <c r="H833" s="112">
        <f>+Monitoring!L833</f>
        <v>45161.763391203698</v>
      </c>
      <c r="I833" s="113">
        <f>+Monitoring!M833</f>
        <v>5.7870398450177163E-5</v>
      </c>
      <c r="J833" s="114" t="str">
        <f>+Monitoring!T833</f>
        <v>robber_fly</v>
      </c>
      <c r="K833" s="109" t="str">
        <f>+Monitoring!Y833</f>
        <v>Insecta</v>
      </c>
      <c r="L833" s="109" t="str">
        <f>+Monitoring!Z833</f>
        <v>Diptera</v>
      </c>
      <c r="M833" s="109" t="str">
        <f>+Monitoring!AA833</f>
        <v>Brachycera</v>
      </c>
      <c r="N833" s="109" t="str">
        <f>+Monitoring!AB833</f>
        <v>Muscomorpha</v>
      </c>
      <c r="O833" s="109" t="str">
        <f>+Monitoring!AC833</f>
        <v>Muscoidea</v>
      </c>
      <c r="P833" s="109" t="str">
        <f>+Monitoring!AD833</f>
        <v>Fanniidae</v>
      </c>
      <c r="Q833" s="109">
        <f>+Monitoring!AE833</f>
        <v>0</v>
      </c>
      <c r="R833" s="109" t="str">
        <f>+Monitoring!AF833</f>
        <v>Fannia</v>
      </c>
      <c r="S833" s="109" t="str">
        <f>+Monitoring!AG833</f>
        <v>#N/C</v>
      </c>
    </row>
    <row r="834" spans="1:19" x14ac:dyDescent="0.25">
      <c r="A834" s="109">
        <f t="shared" si="64"/>
        <v>833</v>
      </c>
      <c r="B834" s="109" t="str">
        <f t="shared" si="65"/>
        <v>FAIRD</v>
      </c>
      <c r="C834" s="109" t="str">
        <f>SUBSTITUTE(+Monitoring!C834,"-","")</f>
        <v>FAIRD4</v>
      </c>
      <c r="D834" s="109" t="str">
        <f t="shared" si="66"/>
        <v>Site4</v>
      </c>
      <c r="E834" s="110" t="str">
        <f t="shared" si="67"/>
        <v>Meadow</v>
      </c>
      <c r="F834" s="111" t="str">
        <f t="shared" si="68"/>
        <v>FAIRDxMeadow</v>
      </c>
      <c r="G834" s="112">
        <f>+Monitoring!K834</f>
        <v>45161.768206018503</v>
      </c>
      <c r="H834" s="112">
        <f>+Monitoring!L834</f>
        <v>45161.769756944399</v>
      </c>
      <c r="I834" s="113">
        <f>+Monitoring!M834</f>
        <v>1.5509258955717087E-3</v>
      </c>
      <c r="J834" s="114" t="str">
        <f>+Monitoring!T834</f>
        <v>fly</v>
      </c>
      <c r="K834" s="109" t="str">
        <f>+Monitoring!Y834</f>
        <v>Insecta</v>
      </c>
      <c r="L834" s="109" t="str">
        <f>+Monitoring!Z834</f>
        <v>Diptera</v>
      </c>
      <c r="M834" s="109" t="str">
        <f>+Monitoring!AA834</f>
        <v>Brachycera</v>
      </c>
      <c r="N834" s="109" t="str">
        <f>+Monitoring!AB834</f>
        <v>Muscomorpha</v>
      </c>
      <c r="O834" s="109" t="str">
        <f>+Monitoring!AC834</f>
        <v>Muscoidea</v>
      </c>
      <c r="P834" s="109" t="str">
        <f>+Monitoring!AD834</f>
        <v>Fanniidae</v>
      </c>
      <c r="Q834" s="109">
        <f>+Monitoring!AE834</f>
        <v>0</v>
      </c>
      <c r="R834" s="109" t="str">
        <f>+Monitoring!AF834</f>
        <v>Fannia</v>
      </c>
      <c r="S834" s="109" t="str">
        <f>+Monitoring!AG834</f>
        <v>#N/C</v>
      </c>
    </row>
    <row r="835" spans="1:19" x14ac:dyDescent="0.25">
      <c r="A835" s="109">
        <f t="shared" si="64"/>
        <v>834</v>
      </c>
      <c r="B835" s="109" t="str">
        <f t="shared" si="65"/>
        <v>FAIRD</v>
      </c>
      <c r="C835" s="109" t="str">
        <f>SUBSTITUTE(+Monitoring!C835,"-","")</f>
        <v>FAIRD4</v>
      </c>
      <c r="D835" s="109" t="str">
        <f t="shared" si="66"/>
        <v>Site4</v>
      </c>
      <c r="E835" s="110" t="str">
        <f t="shared" si="67"/>
        <v>Meadow</v>
      </c>
      <c r="F835" s="111" t="str">
        <f t="shared" si="68"/>
        <v>FAIRDxMeadow</v>
      </c>
      <c r="G835" s="112">
        <f>+Monitoring!K835</f>
        <v>45162.307175925896</v>
      </c>
      <c r="H835" s="112">
        <f>+Monitoring!L835</f>
        <v>45162.3074305556</v>
      </c>
      <c r="I835" s="113">
        <f>+Monitoring!M835</f>
        <v>2.5462970370426774E-4</v>
      </c>
      <c r="J835" s="114" t="str">
        <f>+Monitoring!T835</f>
        <v>fly</v>
      </c>
      <c r="K835" s="109" t="str">
        <f>+Monitoring!Y835</f>
        <v>Insecta</v>
      </c>
      <c r="L835" s="109" t="str">
        <f>+Monitoring!Z835</f>
        <v>Diptera</v>
      </c>
      <c r="M835" s="109" t="str">
        <f>+Monitoring!AA835</f>
        <v>Brachycera</v>
      </c>
      <c r="N835" s="109" t="str">
        <f>+Monitoring!AB835</f>
        <v>Muscomorpha</v>
      </c>
      <c r="O835" s="109" t="str">
        <f>+Monitoring!AC835</f>
        <v>Muscoidea</v>
      </c>
      <c r="P835" s="109" t="str">
        <f>+Monitoring!AD835</f>
        <v>Fanniidae</v>
      </c>
      <c r="Q835" s="109">
        <f>+Monitoring!AE835</f>
        <v>0</v>
      </c>
      <c r="R835" s="109" t="str">
        <f>+Monitoring!AF835</f>
        <v>Fannia</v>
      </c>
      <c r="S835" s="109" t="str">
        <f>+Monitoring!AG835</f>
        <v>#N/C</v>
      </c>
    </row>
    <row r="836" spans="1:19" x14ac:dyDescent="0.25">
      <c r="A836" s="109">
        <f t="shared" ref="A836:A899" si="69">+A835+1</f>
        <v>835</v>
      </c>
      <c r="B836" s="109" t="str">
        <f t="shared" si="65"/>
        <v>FAIRD</v>
      </c>
      <c r="C836" s="109" t="str">
        <f>SUBSTITUTE(+Monitoring!C836,"-","")</f>
        <v>FAIRD4</v>
      </c>
      <c r="D836" s="109" t="str">
        <f t="shared" si="66"/>
        <v>Site4</v>
      </c>
      <c r="E836" s="110" t="str">
        <f t="shared" si="67"/>
        <v>Meadow</v>
      </c>
      <c r="F836" s="111" t="str">
        <f t="shared" si="68"/>
        <v>FAIRDxMeadow</v>
      </c>
      <c r="G836" s="112">
        <f>+Monitoring!K836</f>
        <v>45162.4191319444</v>
      </c>
      <c r="H836" s="112">
        <f>+Monitoring!L836</f>
        <v>45162.4191782407</v>
      </c>
      <c r="I836" s="113">
        <f>+Monitoring!M836</f>
        <v>4.6296299842651933E-5</v>
      </c>
      <c r="J836" s="114" t="str">
        <f>+Monitoring!T836</f>
        <v>fly</v>
      </c>
      <c r="K836" s="109" t="str">
        <f>+Monitoring!Y836</f>
        <v>Insecta</v>
      </c>
      <c r="L836" s="109" t="str">
        <f>+Monitoring!Z836</f>
        <v>Diptera</v>
      </c>
      <c r="M836" s="109" t="str">
        <f>+Monitoring!AA836</f>
        <v>Brachycera</v>
      </c>
      <c r="N836" s="109" t="str">
        <f>+Monitoring!AB836</f>
        <v>Muscomorpha</v>
      </c>
      <c r="O836" s="109" t="str">
        <f>+Monitoring!AC836</f>
        <v>Muscoidea</v>
      </c>
      <c r="P836" s="109" t="str">
        <f>+Monitoring!AD836</f>
        <v>Fanniidae</v>
      </c>
      <c r="Q836" s="109">
        <f>+Monitoring!AE836</f>
        <v>0</v>
      </c>
      <c r="R836" s="109" t="str">
        <f>+Monitoring!AF836</f>
        <v>Fannia</v>
      </c>
      <c r="S836" s="109" t="str">
        <f>+Monitoring!AG836</f>
        <v>#N/C</v>
      </c>
    </row>
    <row r="837" spans="1:19" x14ac:dyDescent="0.25">
      <c r="A837" s="109">
        <f t="shared" si="69"/>
        <v>836</v>
      </c>
      <c r="B837" s="109" t="str">
        <f t="shared" si="65"/>
        <v>FAIRD</v>
      </c>
      <c r="C837" s="109" t="str">
        <f>SUBSTITUTE(+Monitoring!C837,"-","")</f>
        <v>FAIRD4</v>
      </c>
      <c r="D837" s="109" t="str">
        <f t="shared" si="66"/>
        <v>Site4</v>
      </c>
      <c r="E837" s="110" t="str">
        <f t="shared" si="67"/>
        <v>Meadow</v>
      </c>
      <c r="F837" s="111" t="str">
        <f t="shared" si="68"/>
        <v>FAIRDxMeadow</v>
      </c>
      <c r="G837" s="112">
        <f>+Monitoring!K837</f>
        <v>45162.471504629597</v>
      </c>
      <c r="H837" s="112">
        <f>+Monitoring!L837</f>
        <v>45162.471631944398</v>
      </c>
      <c r="I837" s="113">
        <f>+Monitoring!M837</f>
        <v>1.2731480092043057E-4</v>
      </c>
      <c r="J837" s="114" t="str">
        <f>+Monitoring!T837</f>
        <v>robber_fly</v>
      </c>
      <c r="K837" s="109" t="str">
        <f>+Monitoring!Y837</f>
        <v>Insecta</v>
      </c>
      <c r="L837" s="109" t="str">
        <f>+Monitoring!Z837</f>
        <v>Diptera</v>
      </c>
      <c r="M837" s="109" t="str">
        <f>+Monitoring!AA837</f>
        <v>Brachycera</v>
      </c>
      <c r="N837" s="109" t="str">
        <f>+Monitoring!AB837</f>
        <v>Asilomorpha</v>
      </c>
      <c r="O837" s="109" t="str">
        <f>+Monitoring!AC837</f>
        <v>Asiloidea</v>
      </c>
      <c r="P837" s="109" t="str">
        <f>+Monitoring!AD837</f>
        <v>Asilidae</v>
      </c>
      <c r="Q837" s="109" t="str">
        <f>+Monitoring!AE837</f>
        <v>Asilinae</v>
      </c>
      <c r="R837" s="109" t="str">
        <f>+Monitoring!AF837</f>
        <v>Tolmerus</v>
      </c>
      <c r="S837" s="109" t="str">
        <f>+Monitoring!AG837</f>
        <v>#N/C</v>
      </c>
    </row>
    <row r="838" spans="1:19" x14ac:dyDescent="0.25">
      <c r="A838" s="109">
        <f t="shared" si="69"/>
        <v>837</v>
      </c>
      <c r="B838" s="109" t="str">
        <f t="shared" si="65"/>
        <v>FAIRD</v>
      </c>
      <c r="C838" s="109" t="str">
        <f>SUBSTITUTE(+Monitoring!C838,"-","")</f>
        <v>FAIRD4</v>
      </c>
      <c r="D838" s="109" t="str">
        <f t="shared" si="66"/>
        <v>Site4</v>
      </c>
      <c r="E838" s="110" t="str">
        <f t="shared" si="67"/>
        <v>Meadow</v>
      </c>
      <c r="F838" s="111" t="str">
        <f t="shared" si="68"/>
        <v>FAIRDxMeadow</v>
      </c>
      <c r="G838" s="112">
        <f>+Monitoring!K838</f>
        <v>45162.472418981502</v>
      </c>
      <c r="H838" s="112">
        <f>+Monitoring!L838</f>
        <v>45162.472488425898</v>
      </c>
      <c r="I838" s="113">
        <f>+Monitoring!M838</f>
        <v>6.9444395194295794E-5</v>
      </c>
      <c r="J838" s="114" t="str">
        <f>+Monitoring!T838</f>
        <v>fly</v>
      </c>
      <c r="K838" s="109" t="str">
        <f>+Monitoring!Y838</f>
        <v>Insecta</v>
      </c>
      <c r="L838" s="109" t="str">
        <f>+Monitoring!Z838</f>
        <v>Diptera</v>
      </c>
      <c r="M838" s="109" t="str">
        <f>+Monitoring!AA838</f>
        <v>Brachycera</v>
      </c>
      <c r="N838" s="109" t="str">
        <f>+Monitoring!AB838</f>
        <v>Muscomorpha</v>
      </c>
      <c r="O838" s="109" t="str">
        <f>+Monitoring!AC838</f>
        <v>Lauxanioidea</v>
      </c>
      <c r="P838" s="109" t="str">
        <f>+Monitoring!AD838</f>
        <v>Lauxaniidae</v>
      </c>
      <c r="Q838" s="109" t="str">
        <f>+Monitoring!AE838</f>
        <v>Lauxaniinae</v>
      </c>
      <c r="R838" s="109" t="str">
        <f>+Monitoring!AF838</f>
        <v>Calliopum</v>
      </c>
      <c r="S838" s="109" t="str">
        <f>+Monitoring!AG838</f>
        <v>#N/C</v>
      </c>
    </row>
    <row r="839" spans="1:19" x14ac:dyDescent="0.25">
      <c r="A839" s="109">
        <f t="shared" si="69"/>
        <v>838</v>
      </c>
      <c r="B839" s="109" t="str">
        <f t="shared" si="65"/>
        <v>FAIRD</v>
      </c>
      <c r="C839" s="109" t="str">
        <f>SUBSTITUTE(+Monitoring!C839,"-","")</f>
        <v>FAIRD4</v>
      </c>
      <c r="D839" s="109" t="str">
        <f t="shared" si="66"/>
        <v>Site4</v>
      </c>
      <c r="E839" s="110" t="str">
        <f t="shared" si="67"/>
        <v>Meadow</v>
      </c>
      <c r="F839" s="111" t="str">
        <f t="shared" si="68"/>
        <v>FAIRDxMeadow</v>
      </c>
      <c r="G839" s="112">
        <f>+Monitoring!K839</f>
        <v>45162.477407407401</v>
      </c>
      <c r="H839" s="112">
        <f>+Monitoring!L839</f>
        <v>45162.477627314802</v>
      </c>
      <c r="I839" s="113">
        <f>+Monitoring!M839</f>
        <v>2.1990740060573444E-4</v>
      </c>
      <c r="J839" s="114" t="str">
        <f>+Monitoring!T839</f>
        <v>hoverfly</v>
      </c>
      <c r="K839" s="109" t="str">
        <f>+Monitoring!Y839</f>
        <v>Insecta</v>
      </c>
      <c r="L839" s="109" t="str">
        <f>+Monitoring!Z839</f>
        <v>Diptera</v>
      </c>
      <c r="M839" s="109" t="str">
        <f>+Monitoring!AA839</f>
        <v>Brachycera</v>
      </c>
      <c r="N839" s="109" t="str">
        <f>+Monitoring!AB839</f>
        <v>Muscomorpha</v>
      </c>
      <c r="O839" s="109" t="str">
        <f>+Monitoring!AC839</f>
        <v>Syrphoidea</v>
      </c>
      <c r="P839" s="109" t="str">
        <f>+Monitoring!AD839</f>
        <v>Syrphidae</v>
      </c>
      <c r="Q839" s="109" t="str">
        <f>+Monitoring!AE839</f>
        <v>Syrphinae</v>
      </c>
      <c r="R839" s="109" t="str">
        <f>+Monitoring!AF839</f>
        <v>Syrphini</v>
      </c>
      <c r="S839" s="109" t="str">
        <f>+Monitoring!AG839</f>
        <v>#N/C</v>
      </c>
    </row>
    <row r="840" spans="1:19" x14ac:dyDescent="0.25">
      <c r="A840" s="109">
        <f t="shared" si="69"/>
        <v>839</v>
      </c>
      <c r="B840" s="109" t="str">
        <f t="shared" si="65"/>
        <v>FAIRD</v>
      </c>
      <c r="C840" s="109" t="str">
        <f>SUBSTITUTE(+Monitoring!C840,"-","")</f>
        <v>FAIRD4</v>
      </c>
      <c r="D840" s="109" t="str">
        <f t="shared" si="66"/>
        <v>Site4</v>
      </c>
      <c r="E840" s="110" t="str">
        <f t="shared" si="67"/>
        <v>Meadow</v>
      </c>
      <c r="F840" s="111" t="str">
        <f t="shared" si="68"/>
        <v>FAIRDxMeadow</v>
      </c>
      <c r="G840" s="112">
        <f>+Monitoring!K840</f>
        <v>45162.5261805556</v>
      </c>
      <c r="H840" s="112">
        <f>+Monitoring!L840</f>
        <v>45162.527233796303</v>
      </c>
      <c r="I840" s="113">
        <f>+Monitoring!M840</f>
        <v>1.0532407031860203E-3</v>
      </c>
      <c r="J840" s="114" t="str">
        <f>+Monitoring!T840</f>
        <v>ladybug</v>
      </c>
      <c r="K840" s="109" t="str">
        <f>+Monitoring!Y840</f>
        <v>Insecta</v>
      </c>
      <c r="L840" s="109" t="str">
        <f>+Monitoring!Z840</f>
        <v>Coleoptera</v>
      </c>
      <c r="M840" s="109" t="str">
        <f>+Monitoring!AA840</f>
        <v>Polyphaga</v>
      </c>
      <c r="N840" s="109" t="str">
        <f>+Monitoring!AB840</f>
        <v>Cucujiformia</v>
      </c>
      <c r="O840" s="109" t="str">
        <f>+Monitoring!AC840</f>
        <v>Coccinelloidea</v>
      </c>
      <c r="P840" s="109" t="str">
        <f>+Monitoring!AD840</f>
        <v>Coccinellidae</v>
      </c>
      <c r="Q840" s="109" t="str">
        <f>+Monitoring!AE840</f>
        <v>Coccinellinae</v>
      </c>
      <c r="R840" s="109" t="str">
        <f>+Monitoring!AF840</f>
        <v>#N/C</v>
      </c>
      <c r="S840" s="109" t="str">
        <f>+Monitoring!AG840</f>
        <v>#N/C</v>
      </c>
    </row>
    <row r="841" spans="1:19" x14ac:dyDescent="0.25">
      <c r="A841" s="109">
        <f t="shared" si="69"/>
        <v>840</v>
      </c>
      <c r="B841" s="109" t="str">
        <f t="shared" si="65"/>
        <v>FAIRD</v>
      </c>
      <c r="C841" s="109" t="str">
        <f>SUBSTITUTE(+Monitoring!C841,"-","")</f>
        <v>FAIRD4</v>
      </c>
      <c r="D841" s="109" t="str">
        <f t="shared" si="66"/>
        <v>Site4</v>
      </c>
      <c r="E841" s="110" t="str">
        <f t="shared" si="67"/>
        <v>Meadow</v>
      </c>
      <c r="F841" s="111" t="str">
        <f t="shared" si="68"/>
        <v>FAIRDxMeadow</v>
      </c>
      <c r="G841" s="112">
        <f>+Monitoring!K841</f>
        <v>45162.561226851903</v>
      </c>
      <c r="H841" s="112">
        <f>+Monitoring!L841</f>
        <v>45162.561365740701</v>
      </c>
      <c r="I841" s="113">
        <f>+Monitoring!M841</f>
        <v>1.388887976645492E-4</v>
      </c>
      <c r="J841" s="114" t="str">
        <f>+Monitoring!T841</f>
        <v>fly</v>
      </c>
      <c r="K841" s="109" t="str">
        <f>+Monitoring!Y841</f>
        <v>Insecta</v>
      </c>
      <c r="L841" s="109" t="str">
        <f>+Monitoring!Z841</f>
        <v>Diptera</v>
      </c>
      <c r="M841" s="109" t="str">
        <f>+Monitoring!AA841</f>
        <v>Brachycera</v>
      </c>
      <c r="N841" s="109" t="str">
        <f>+Monitoring!AB841</f>
        <v>Muscomorpha</v>
      </c>
      <c r="O841" s="109" t="str">
        <f>+Monitoring!AC841</f>
        <v>Muscoidea</v>
      </c>
      <c r="P841" s="109" t="str">
        <f>+Monitoring!AD841</f>
        <v>#N/C</v>
      </c>
      <c r="Q841" s="109" t="str">
        <f>+Monitoring!AE841</f>
        <v>#N/C</v>
      </c>
      <c r="R841" s="109" t="str">
        <f>+Monitoring!AF841</f>
        <v>#N/C</v>
      </c>
      <c r="S841" s="109" t="str">
        <f>+Monitoring!AG841</f>
        <v>#N/C</v>
      </c>
    </row>
    <row r="842" spans="1:19" x14ac:dyDescent="0.25">
      <c r="A842" s="109">
        <f t="shared" si="69"/>
        <v>841</v>
      </c>
      <c r="B842" s="109" t="str">
        <f t="shared" si="65"/>
        <v>FAIRD</v>
      </c>
      <c r="C842" s="109" t="str">
        <f>SUBSTITUTE(+Monitoring!C842,"-","")</f>
        <v>FAIRD4</v>
      </c>
      <c r="D842" s="109" t="str">
        <f t="shared" si="66"/>
        <v>Site4</v>
      </c>
      <c r="E842" s="110" t="str">
        <f t="shared" si="67"/>
        <v>Meadow</v>
      </c>
      <c r="F842" s="111" t="str">
        <f t="shared" si="68"/>
        <v>FAIRDxMeadow</v>
      </c>
      <c r="G842" s="112">
        <f>+Monitoring!K842</f>
        <v>45162.670057870397</v>
      </c>
      <c r="H842" s="112">
        <f>+Monitoring!L842</f>
        <v>45162.670104166697</v>
      </c>
      <c r="I842" s="113">
        <f>+Monitoring!M842</f>
        <v>4.6296299842651933E-5</v>
      </c>
      <c r="J842" s="114" t="str">
        <f>+Monitoring!T842</f>
        <v>fly</v>
      </c>
      <c r="K842" s="109" t="str">
        <f>+Monitoring!Y842</f>
        <v>Insecta</v>
      </c>
      <c r="L842" s="109" t="str">
        <f>+Monitoring!Z842</f>
        <v>Diptera</v>
      </c>
      <c r="M842" s="109" t="str">
        <f>+Monitoring!AA842</f>
        <v>Brachycera</v>
      </c>
      <c r="N842" s="109" t="str">
        <f>+Monitoring!AB842</f>
        <v>Asilomorpha</v>
      </c>
      <c r="O842" s="109" t="str">
        <f>+Monitoring!AC842</f>
        <v>Asiloidea</v>
      </c>
      <c r="P842" s="109" t="str">
        <f>+Monitoring!AD842</f>
        <v>Asilidae</v>
      </c>
      <c r="Q842" s="109" t="str">
        <f>+Monitoring!AE842</f>
        <v>Asilinae</v>
      </c>
      <c r="R842" s="109" t="str">
        <f>+Monitoring!AF842</f>
        <v>#N/C</v>
      </c>
      <c r="S842" s="109" t="str">
        <f>+Monitoring!AG842</f>
        <v>#N/C</v>
      </c>
    </row>
    <row r="843" spans="1:19" x14ac:dyDescent="0.25">
      <c r="A843" s="109">
        <f t="shared" si="69"/>
        <v>842</v>
      </c>
      <c r="B843" s="109" t="str">
        <f t="shared" si="65"/>
        <v>FAIRD</v>
      </c>
      <c r="C843" s="109" t="str">
        <f>SUBSTITUTE(+Monitoring!C843,"-","")</f>
        <v>FAIRD4</v>
      </c>
      <c r="D843" s="109" t="str">
        <f t="shared" si="66"/>
        <v>Site4</v>
      </c>
      <c r="E843" s="110" t="str">
        <f t="shared" si="67"/>
        <v>Meadow</v>
      </c>
      <c r="F843" s="111" t="str">
        <f t="shared" si="68"/>
        <v>FAIRDxMeadow</v>
      </c>
      <c r="G843" s="112">
        <f>+Monitoring!K843</f>
        <v>45162.677604166704</v>
      </c>
      <c r="H843" s="112">
        <f>+Monitoring!L843</f>
        <v>45162.710497685199</v>
      </c>
      <c r="I843" s="113">
        <f>+Monitoring!M843</f>
        <v>3.2893518495257013E-2</v>
      </c>
      <c r="J843" s="114" t="str">
        <f>+Monitoring!T843</f>
        <v>ladybug</v>
      </c>
      <c r="K843" s="109" t="str">
        <f>+Monitoring!Y843</f>
        <v>Insecta</v>
      </c>
      <c r="L843" s="109" t="str">
        <f>+Monitoring!Z843</f>
        <v>Coleoptera</v>
      </c>
      <c r="M843" s="109" t="str">
        <f>+Monitoring!AA843</f>
        <v>Polyphaga</v>
      </c>
      <c r="N843" s="109" t="str">
        <f>+Monitoring!AB843</f>
        <v>Cucujiformia</v>
      </c>
      <c r="O843" s="109" t="str">
        <f>+Monitoring!AC843</f>
        <v>Coccinelloidea</v>
      </c>
      <c r="P843" s="109" t="str">
        <f>+Monitoring!AD843</f>
        <v>Coccinellidae</v>
      </c>
      <c r="Q843" s="109" t="str">
        <f>+Monitoring!AE843</f>
        <v>#N/C</v>
      </c>
      <c r="R843" s="109" t="str">
        <f>+Monitoring!AF843</f>
        <v>#N/C</v>
      </c>
      <c r="S843" s="109" t="str">
        <f>+Monitoring!AG843</f>
        <v>#N/C</v>
      </c>
    </row>
    <row r="844" spans="1:19" x14ac:dyDescent="0.25">
      <c r="A844" s="109">
        <f t="shared" si="69"/>
        <v>843</v>
      </c>
      <c r="B844" s="109" t="str">
        <f t="shared" si="65"/>
        <v>FAIRD</v>
      </c>
      <c r="C844" s="109" t="str">
        <f>SUBSTITUTE(+Monitoring!C844,"-","")</f>
        <v>FAIRD4</v>
      </c>
      <c r="D844" s="109" t="str">
        <f t="shared" si="66"/>
        <v>Site4</v>
      </c>
      <c r="E844" s="110" t="str">
        <f t="shared" si="67"/>
        <v>Meadow</v>
      </c>
      <c r="F844" s="111" t="str">
        <f t="shared" si="68"/>
        <v>FAIRDxMeadow</v>
      </c>
      <c r="G844" s="112">
        <f>+Monitoring!K844</f>
        <v>45162.677604166704</v>
      </c>
      <c r="H844" s="112">
        <f>+Monitoring!L844</f>
        <v>45162.711377314801</v>
      </c>
      <c r="I844" s="113">
        <f>+Monitoring!M844</f>
        <v>3.377314809767995E-2</v>
      </c>
      <c r="J844" s="114" t="str">
        <f>+Monitoring!T844</f>
        <v>ladybug</v>
      </c>
      <c r="K844" s="109" t="str">
        <f>+Monitoring!Y844</f>
        <v>Insecta</v>
      </c>
      <c r="L844" s="109" t="str">
        <f>+Monitoring!Z844</f>
        <v>Coleoptera</v>
      </c>
      <c r="M844" s="109" t="str">
        <f>+Monitoring!AA844</f>
        <v>Polyphaga</v>
      </c>
      <c r="N844" s="109" t="str">
        <f>+Monitoring!AB844</f>
        <v>Cucujiformia</v>
      </c>
      <c r="O844" s="109" t="str">
        <f>+Monitoring!AC844</f>
        <v>Coccinelloidea</v>
      </c>
      <c r="P844" s="109" t="str">
        <f>+Monitoring!AD844</f>
        <v>Coccinellidae</v>
      </c>
      <c r="Q844" s="109" t="str">
        <f>+Monitoring!AE844</f>
        <v>#N/C</v>
      </c>
      <c r="R844" s="109" t="str">
        <f>+Monitoring!AF844</f>
        <v>#N/C</v>
      </c>
      <c r="S844" s="109" t="str">
        <f>+Monitoring!AG844</f>
        <v>#N/C</v>
      </c>
    </row>
    <row r="845" spans="1:19" x14ac:dyDescent="0.25">
      <c r="A845" s="109">
        <f t="shared" si="69"/>
        <v>844</v>
      </c>
      <c r="B845" s="109" t="str">
        <f t="shared" si="65"/>
        <v>FAIRD</v>
      </c>
      <c r="C845" s="109" t="str">
        <f>SUBSTITUTE(+Monitoring!C845,"-","")</f>
        <v>FAIRD4</v>
      </c>
      <c r="D845" s="109" t="str">
        <f t="shared" si="66"/>
        <v>Site4</v>
      </c>
      <c r="E845" s="110" t="str">
        <f t="shared" si="67"/>
        <v>Meadow</v>
      </c>
      <c r="F845" s="111" t="str">
        <f t="shared" si="68"/>
        <v>FAIRDxMeadow</v>
      </c>
      <c r="G845" s="112">
        <f>+Monitoring!K845</f>
        <v>45162.6876388889</v>
      </c>
      <c r="H845" s="112">
        <f>+Monitoring!L845</f>
        <v>45162.687824074099</v>
      </c>
      <c r="I845" s="113">
        <f>+Monitoring!M845</f>
        <v>1.8518519937060773E-4</v>
      </c>
      <c r="J845" s="114" t="str">
        <f>+Monitoring!T845</f>
        <v>bug</v>
      </c>
      <c r="K845" s="109" t="str">
        <f>+Monitoring!Y845</f>
        <v>Insecta</v>
      </c>
      <c r="L845" s="109" t="str">
        <f>+Monitoring!Z845</f>
        <v>Hemiptera</v>
      </c>
      <c r="M845" s="109" t="str">
        <f>+Monitoring!AA845</f>
        <v>Heteroptera</v>
      </c>
      <c r="N845" s="109" t="str">
        <f>+Monitoring!AB845</f>
        <v>Pentatomomorpha</v>
      </c>
      <c r="O845" s="109" t="str">
        <f>+Monitoring!AC845</f>
        <v>Lygaeoidea</v>
      </c>
      <c r="P845" s="109" t="str">
        <f>+Monitoring!AD845</f>
        <v>Rhyparochromidae</v>
      </c>
      <c r="Q845" s="109" t="str">
        <f>+Monitoring!AE845</f>
        <v>Rhyparochrominae</v>
      </c>
      <c r="R845" s="109" t="str">
        <f>+Monitoring!AF845</f>
        <v>Rhyparochromus</v>
      </c>
      <c r="S845" s="109" t="str">
        <f>+Monitoring!AG845</f>
        <v>#N/C</v>
      </c>
    </row>
    <row r="846" spans="1:19" x14ac:dyDescent="0.25">
      <c r="A846" s="109">
        <f t="shared" si="69"/>
        <v>845</v>
      </c>
      <c r="B846" s="109" t="str">
        <f t="shared" si="65"/>
        <v>FAIRD</v>
      </c>
      <c r="C846" s="109" t="str">
        <f>SUBSTITUTE(+Monitoring!C846,"-","")</f>
        <v>FAIRD4</v>
      </c>
      <c r="D846" s="109" t="str">
        <f t="shared" si="66"/>
        <v>Site4</v>
      </c>
      <c r="E846" s="110" t="str">
        <f t="shared" si="67"/>
        <v>Meadow</v>
      </c>
      <c r="F846" s="111" t="str">
        <f t="shared" si="68"/>
        <v>FAIRDxMeadow</v>
      </c>
      <c r="G846" s="112">
        <f>+Monitoring!K846</f>
        <v>45162.740092592598</v>
      </c>
      <c r="H846" s="112">
        <f>+Monitoring!L846</f>
        <v>45162.740393518499</v>
      </c>
      <c r="I846" s="113">
        <f>+Monitoring!M846</f>
        <v>3.0092590168351308E-4</v>
      </c>
      <c r="J846" s="114" t="str">
        <f>+Monitoring!T846</f>
        <v>fly</v>
      </c>
      <c r="K846" s="109" t="str">
        <f>+Monitoring!Y846</f>
        <v>Insecta</v>
      </c>
      <c r="L846" s="109" t="str">
        <f>+Monitoring!Z846</f>
        <v>Diptera</v>
      </c>
      <c r="M846" s="109" t="str">
        <f>+Monitoring!AA846</f>
        <v>Brachycera</v>
      </c>
      <c r="N846" s="109" t="str">
        <f>+Monitoring!AB846</f>
        <v>Muscomorpha</v>
      </c>
      <c r="O846" s="109" t="str">
        <f>+Monitoring!AC846</f>
        <v>Muscoidea</v>
      </c>
      <c r="P846" s="109" t="str">
        <f>+Monitoring!AD846</f>
        <v>Fanniidae</v>
      </c>
      <c r="Q846" s="109">
        <f>+Monitoring!AE846</f>
        <v>0</v>
      </c>
      <c r="R846" s="109" t="str">
        <f>+Monitoring!AF846</f>
        <v>Fannia</v>
      </c>
      <c r="S846" s="109" t="str">
        <f>+Monitoring!AG846</f>
        <v>#N/C</v>
      </c>
    </row>
    <row r="847" spans="1:19" x14ac:dyDescent="0.25">
      <c r="A847" s="109">
        <f t="shared" si="69"/>
        <v>846</v>
      </c>
      <c r="B847" s="109" t="str">
        <f t="shared" si="65"/>
        <v>FAIRD</v>
      </c>
      <c r="C847" s="109" t="str">
        <f>SUBSTITUTE(+Monitoring!C847,"-","")</f>
        <v>FAIRD4</v>
      </c>
      <c r="D847" s="109" t="str">
        <f t="shared" si="66"/>
        <v>Site4</v>
      </c>
      <c r="E847" s="110" t="str">
        <f t="shared" si="67"/>
        <v>Meadow</v>
      </c>
      <c r="F847" s="111" t="str">
        <f t="shared" si="68"/>
        <v>FAIRDxMeadow</v>
      </c>
      <c r="G847" s="112">
        <f>+Monitoring!K847</f>
        <v>45162.748761574097</v>
      </c>
      <c r="H847" s="112">
        <f>+Monitoring!L847</f>
        <v>45162.749351851897</v>
      </c>
      <c r="I847" s="113">
        <f>+Monitoring!M847</f>
        <v>5.9027779934694991E-4</v>
      </c>
      <c r="J847" s="114" t="str">
        <f>+Monitoring!T847</f>
        <v>fly</v>
      </c>
      <c r="K847" s="109" t="str">
        <f>+Monitoring!Y847</f>
        <v>Insecta</v>
      </c>
      <c r="L847" s="109" t="str">
        <f>+Monitoring!Z847</f>
        <v>Diptera</v>
      </c>
      <c r="M847" s="109" t="str">
        <f>+Monitoring!AA847</f>
        <v>Brachycera</v>
      </c>
      <c r="N847" s="109" t="str">
        <f>+Monitoring!AB847</f>
        <v>Muscomorpha</v>
      </c>
      <c r="O847" s="109" t="str">
        <f>+Monitoring!AC847</f>
        <v>Muscoidea</v>
      </c>
      <c r="P847" s="109" t="str">
        <f>+Monitoring!AD847</f>
        <v>Fanniidae</v>
      </c>
      <c r="Q847" s="109">
        <f>+Monitoring!AE847</f>
        <v>0</v>
      </c>
      <c r="R847" s="109" t="str">
        <f>+Monitoring!AF847</f>
        <v>Fannia</v>
      </c>
      <c r="S847" s="109" t="str">
        <f>+Monitoring!AG847</f>
        <v>#N/C</v>
      </c>
    </row>
    <row r="848" spans="1:19" x14ac:dyDescent="0.25">
      <c r="A848" s="109">
        <f t="shared" si="69"/>
        <v>847</v>
      </c>
      <c r="B848" s="109" t="str">
        <f t="shared" si="65"/>
        <v>FAIRD</v>
      </c>
      <c r="C848" s="109" t="str">
        <f>SUBSTITUTE(+Monitoring!C848,"-","")</f>
        <v>FAIRD4</v>
      </c>
      <c r="D848" s="109" t="str">
        <f t="shared" si="66"/>
        <v>Site4</v>
      </c>
      <c r="E848" s="110" t="str">
        <f t="shared" si="67"/>
        <v>Meadow</v>
      </c>
      <c r="F848" s="111" t="str">
        <f t="shared" si="68"/>
        <v>FAIRDxMeadow</v>
      </c>
      <c r="G848" s="112">
        <f>+Monitoring!K848</f>
        <v>45162.757106481498</v>
      </c>
      <c r="H848" s="112">
        <f>+Monitoring!L848</f>
        <v>45162.757245370398</v>
      </c>
      <c r="I848" s="113">
        <f>+Monitoring!M848</f>
        <v>1.388888995279558E-4</v>
      </c>
      <c r="J848" s="114" t="str">
        <f>+Monitoring!T848</f>
        <v>fly</v>
      </c>
      <c r="K848" s="109" t="str">
        <f>+Monitoring!Y848</f>
        <v>Insecta</v>
      </c>
      <c r="L848" s="109" t="str">
        <f>+Monitoring!Z848</f>
        <v>Diptera</v>
      </c>
      <c r="M848" s="109" t="str">
        <f>+Monitoring!AA848</f>
        <v>Brachycera</v>
      </c>
      <c r="N848" s="109" t="str">
        <f>+Monitoring!AB848</f>
        <v>Muscomorpha</v>
      </c>
      <c r="O848" s="109" t="str">
        <f>+Monitoring!AC848</f>
        <v>Muscoidea</v>
      </c>
      <c r="P848" s="109" t="str">
        <f>+Monitoring!AD848</f>
        <v>Fanniidae</v>
      </c>
      <c r="Q848" s="109">
        <f>+Monitoring!AE848</f>
        <v>0</v>
      </c>
      <c r="R848" s="109" t="str">
        <f>+Monitoring!AF848</f>
        <v>Fannia</v>
      </c>
      <c r="S848" s="109" t="str">
        <f>+Monitoring!AG848</f>
        <v>#N/C</v>
      </c>
    </row>
    <row r="849" spans="1:19" x14ac:dyDescent="0.25">
      <c r="A849" s="109">
        <f t="shared" si="69"/>
        <v>848</v>
      </c>
      <c r="B849" s="109" t="str">
        <f t="shared" si="65"/>
        <v>FAIRD</v>
      </c>
      <c r="C849" s="109" t="str">
        <f>SUBSTITUTE(+Monitoring!C849,"-","")</f>
        <v>FAIRD4</v>
      </c>
      <c r="D849" s="109" t="str">
        <f t="shared" si="66"/>
        <v>Site4</v>
      </c>
      <c r="E849" s="110" t="str">
        <f t="shared" si="67"/>
        <v>Meadow</v>
      </c>
      <c r="F849" s="111" t="str">
        <f t="shared" si="68"/>
        <v>FAIRDxMeadow</v>
      </c>
      <c r="G849" s="112">
        <f>+Monitoring!K849</f>
        <v>45162.759444444499</v>
      </c>
      <c r="H849" s="112">
        <f>+Monitoring!L849</f>
        <v>45162.762581018498</v>
      </c>
      <c r="I849" s="113">
        <f>+Monitoring!M849</f>
        <v>3.1365739996545017E-3</v>
      </c>
      <c r="J849" s="114" t="str">
        <f>+Monitoring!T849</f>
        <v>ladybug</v>
      </c>
      <c r="K849" s="109" t="str">
        <f>+Monitoring!Y849</f>
        <v>Insecta</v>
      </c>
      <c r="L849" s="109" t="str">
        <f>+Monitoring!Z849</f>
        <v>Coleoptera</v>
      </c>
      <c r="M849" s="109" t="str">
        <f>+Monitoring!AA849</f>
        <v>Polyphaga</v>
      </c>
      <c r="N849" s="109" t="str">
        <f>+Monitoring!AB849</f>
        <v>Cucujiformia</v>
      </c>
      <c r="O849" s="109" t="str">
        <f>+Monitoring!AC849</f>
        <v>Coccinelloidea</v>
      </c>
      <c r="P849" s="109" t="str">
        <f>+Monitoring!AD849</f>
        <v>Coccinellidae</v>
      </c>
      <c r="Q849" s="109" t="str">
        <f>+Monitoring!AE849</f>
        <v>Coccinellinae</v>
      </c>
      <c r="R849" s="109" t="str">
        <f>+Monitoring!AF849</f>
        <v>#N/C</v>
      </c>
      <c r="S849" s="109" t="str">
        <f>+Monitoring!AG849</f>
        <v>#N/C</v>
      </c>
    </row>
    <row r="850" spans="1:19" x14ac:dyDescent="0.25">
      <c r="A850" s="109">
        <f t="shared" si="69"/>
        <v>849</v>
      </c>
      <c r="B850" s="109" t="str">
        <f t="shared" si="65"/>
        <v>FAIRD</v>
      </c>
      <c r="C850" s="109" t="str">
        <f>SUBSTITUTE(+Monitoring!C850,"-","")</f>
        <v>FAIRD4</v>
      </c>
      <c r="D850" s="109" t="str">
        <f t="shared" si="66"/>
        <v>Site4</v>
      </c>
      <c r="E850" s="110" t="str">
        <f t="shared" si="67"/>
        <v>Meadow</v>
      </c>
      <c r="F850" s="111" t="str">
        <f t="shared" si="68"/>
        <v>FAIRDxMeadow</v>
      </c>
      <c r="G850" s="112">
        <f>+Monitoring!K850</f>
        <v>45162.762534722198</v>
      </c>
      <c r="H850" s="112">
        <f>+Monitoring!L850</f>
        <v>45162.762766203698</v>
      </c>
      <c r="I850" s="113">
        <f>+Monitoring!M850</f>
        <v>2.3148149921325967E-4</v>
      </c>
      <c r="J850" s="114" t="str">
        <f>+Monitoring!T850</f>
        <v>fly</v>
      </c>
      <c r="K850" s="109" t="str">
        <f>+Monitoring!Y850</f>
        <v>Insecta</v>
      </c>
      <c r="L850" s="109" t="str">
        <f>+Monitoring!Z850</f>
        <v>Diptera</v>
      </c>
      <c r="M850" s="109" t="str">
        <f>+Monitoring!AA850</f>
        <v>Brachycera</v>
      </c>
      <c r="N850" s="109" t="str">
        <f>+Monitoring!AB850</f>
        <v>Muscomorpha</v>
      </c>
      <c r="O850" s="109" t="str">
        <f>+Monitoring!AC850</f>
        <v>Muscoidea</v>
      </c>
      <c r="P850" s="109" t="str">
        <f>+Monitoring!AD850</f>
        <v>#N/C</v>
      </c>
      <c r="Q850" s="109" t="str">
        <f>+Monitoring!AE850</f>
        <v>#N/C</v>
      </c>
      <c r="R850" s="109" t="str">
        <f>+Monitoring!AF850</f>
        <v>#N/C</v>
      </c>
      <c r="S850" s="109" t="str">
        <f>+Monitoring!AG850</f>
        <v>#N/C</v>
      </c>
    </row>
    <row r="851" spans="1:19" x14ac:dyDescent="0.25">
      <c r="A851" s="109">
        <f t="shared" si="69"/>
        <v>850</v>
      </c>
      <c r="B851" s="109" t="str">
        <f t="shared" si="65"/>
        <v>FAIRD</v>
      </c>
      <c r="C851" s="109" t="str">
        <f>SUBSTITUTE(+Monitoring!C851,"-","")</f>
        <v>FAIRD4</v>
      </c>
      <c r="D851" s="109" t="str">
        <f t="shared" si="66"/>
        <v>Site4</v>
      </c>
      <c r="E851" s="110" t="str">
        <f t="shared" si="67"/>
        <v>Meadow</v>
      </c>
      <c r="F851" s="111" t="str">
        <f t="shared" si="68"/>
        <v>FAIRDxMeadow</v>
      </c>
      <c r="G851" s="112">
        <f>+Monitoring!K851</f>
        <v>45162.764976851897</v>
      </c>
      <c r="H851" s="112">
        <f>+Monitoring!L851</f>
        <v>45162.766099537002</v>
      </c>
      <c r="I851" s="113">
        <f>+Monitoring!M851</f>
        <v>1.1226851056562737E-3</v>
      </c>
      <c r="J851" s="114" t="str">
        <f>+Monitoring!T851</f>
        <v>fly</v>
      </c>
      <c r="K851" s="109" t="str">
        <f>+Monitoring!Y851</f>
        <v>Insecta</v>
      </c>
      <c r="L851" s="109" t="str">
        <f>+Monitoring!Z851</f>
        <v>Diptera</v>
      </c>
      <c r="M851" s="109" t="str">
        <f>+Monitoring!AA851</f>
        <v>Brachycera</v>
      </c>
      <c r="N851" s="109" t="str">
        <f>+Monitoring!AB851</f>
        <v>Muscomorpha</v>
      </c>
      <c r="O851" s="109" t="str">
        <f>+Monitoring!AC851</f>
        <v>Muscoidea</v>
      </c>
      <c r="P851" s="109" t="str">
        <f>+Monitoring!AD851</f>
        <v>#N/C</v>
      </c>
      <c r="Q851" s="109" t="str">
        <f>+Monitoring!AE851</f>
        <v>#N/C</v>
      </c>
      <c r="R851" s="109" t="str">
        <f>+Monitoring!AF851</f>
        <v>#N/C</v>
      </c>
      <c r="S851" s="109" t="str">
        <f>+Monitoring!AG851</f>
        <v>#N/C</v>
      </c>
    </row>
    <row r="852" spans="1:19" x14ac:dyDescent="0.25">
      <c r="A852" s="109">
        <f t="shared" si="69"/>
        <v>851</v>
      </c>
      <c r="B852" s="109" t="str">
        <f t="shared" si="65"/>
        <v>FAIRD</v>
      </c>
      <c r="C852" s="109" t="str">
        <f>SUBSTITUTE(+Monitoring!C852,"-","")</f>
        <v>FAIRD4</v>
      </c>
      <c r="D852" s="109" t="str">
        <f t="shared" si="66"/>
        <v>Site4</v>
      </c>
      <c r="E852" s="110" t="str">
        <f t="shared" si="67"/>
        <v>Meadow</v>
      </c>
      <c r="F852" s="111" t="str">
        <f t="shared" si="68"/>
        <v>FAIRDxMeadow</v>
      </c>
      <c r="G852" s="112">
        <f>+Monitoring!K852</f>
        <v>45163.2917592593</v>
      </c>
      <c r="H852" s="112">
        <f>+Monitoring!L852</f>
        <v>45163.295671296299</v>
      </c>
      <c r="I852" s="113">
        <f>+Monitoring!M852</f>
        <v>3.9120369983720593E-3</v>
      </c>
      <c r="J852" s="114" t="str">
        <f>+Monitoring!T852</f>
        <v>fly</v>
      </c>
      <c r="K852" s="109" t="str">
        <f>+Monitoring!Y852</f>
        <v>Insecta</v>
      </c>
      <c r="L852" s="109" t="str">
        <f>+Monitoring!Z852</f>
        <v>Diptera</v>
      </c>
      <c r="M852" s="109" t="str">
        <f>+Monitoring!AA852</f>
        <v>Brachycera</v>
      </c>
      <c r="N852" s="109" t="str">
        <f>+Monitoring!AB852</f>
        <v>Muscomorpha</v>
      </c>
      <c r="O852" s="109" t="str">
        <f>+Monitoring!AC852</f>
        <v>Muscoidea</v>
      </c>
      <c r="P852" s="109" t="str">
        <f>+Monitoring!AD852</f>
        <v>Fanniidae</v>
      </c>
      <c r="Q852" s="109">
        <f>+Monitoring!AE852</f>
        <v>0</v>
      </c>
      <c r="R852" s="109" t="str">
        <f>+Monitoring!AF852</f>
        <v>Fannia</v>
      </c>
      <c r="S852" s="109" t="str">
        <f>+Monitoring!AG852</f>
        <v>#N/C</v>
      </c>
    </row>
    <row r="853" spans="1:19" x14ac:dyDescent="0.25">
      <c r="A853" s="109">
        <f t="shared" si="69"/>
        <v>852</v>
      </c>
      <c r="B853" s="109" t="str">
        <f t="shared" si="65"/>
        <v>FAIRD</v>
      </c>
      <c r="C853" s="109" t="str">
        <f>SUBSTITUTE(+Monitoring!C853,"-","")</f>
        <v>FAIRD4</v>
      </c>
      <c r="D853" s="109" t="str">
        <f t="shared" si="66"/>
        <v>Site4</v>
      </c>
      <c r="E853" s="110" t="str">
        <f t="shared" si="67"/>
        <v>Meadow</v>
      </c>
      <c r="F853" s="111" t="str">
        <f t="shared" si="68"/>
        <v>FAIRDxMeadow</v>
      </c>
      <c r="G853" s="112">
        <f>+Monitoring!K853</f>
        <v>45163.3370138889</v>
      </c>
      <c r="H853" s="112">
        <f>+Monitoring!L853</f>
        <v>45163.337118055599</v>
      </c>
      <c r="I853" s="113">
        <f>+Monitoring!M853</f>
        <v>1.041666982928291E-4</v>
      </c>
      <c r="J853" s="114" t="str">
        <f>+Monitoring!T853</f>
        <v>fly</v>
      </c>
      <c r="K853" s="109" t="str">
        <f>+Monitoring!Y853</f>
        <v>Insecta</v>
      </c>
      <c r="L853" s="109" t="str">
        <f>+Monitoring!Z853</f>
        <v>Diptera</v>
      </c>
      <c r="M853" s="109" t="str">
        <f>+Monitoring!AA853</f>
        <v>Brachycera</v>
      </c>
      <c r="N853" s="109" t="str">
        <f>+Monitoring!AB853</f>
        <v>Muscomorpha</v>
      </c>
      <c r="O853" s="109" t="str">
        <f>+Monitoring!AC853</f>
        <v>Muscoidea</v>
      </c>
      <c r="P853" s="109" t="str">
        <f>+Monitoring!AD853</f>
        <v>Fanniidae</v>
      </c>
      <c r="Q853" s="109">
        <f>+Monitoring!AE853</f>
        <v>0</v>
      </c>
      <c r="R853" s="109" t="str">
        <f>+Monitoring!AF853</f>
        <v>Fannia</v>
      </c>
      <c r="S853" s="109" t="str">
        <f>+Monitoring!AG853</f>
        <v>#N/C</v>
      </c>
    </row>
    <row r="854" spans="1:19" x14ac:dyDescent="0.25">
      <c r="A854" s="109">
        <f t="shared" si="69"/>
        <v>853</v>
      </c>
      <c r="B854" s="109" t="str">
        <f t="shared" si="65"/>
        <v>FAIRD</v>
      </c>
      <c r="C854" s="109" t="str">
        <f>SUBSTITUTE(+Monitoring!C854,"-","")</f>
        <v>FAIRD4</v>
      </c>
      <c r="D854" s="109" t="str">
        <f t="shared" si="66"/>
        <v>Site4</v>
      </c>
      <c r="E854" s="110" t="str">
        <f t="shared" si="67"/>
        <v>Meadow</v>
      </c>
      <c r="F854" s="111" t="str">
        <f t="shared" si="68"/>
        <v>FAIRDxMeadow</v>
      </c>
      <c r="G854" s="112">
        <f>+Monitoring!K854</f>
        <v>45163.345289351899</v>
      </c>
      <c r="H854" s="112">
        <f>+Monitoring!L854</f>
        <v>45163.3461805556</v>
      </c>
      <c r="I854" s="113">
        <f>+Monitoring!M854</f>
        <v>8.9120370103046298E-4</v>
      </c>
      <c r="J854" s="114" t="str">
        <f>+Monitoring!T854</f>
        <v>fly</v>
      </c>
      <c r="K854" s="109" t="str">
        <f>+Monitoring!Y854</f>
        <v>Insecta</v>
      </c>
      <c r="L854" s="109" t="str">
        <f>+Monitoring!Z854</f>
        <v>Diptera</v>
      </c>
      <c r="M854" s="109" t="str">
        <f>+Monitoring!AA854</f>
        <v>Brachycera</v>
      </c>
      <c r="N854" s="109" t="str">
        <f>+Monitoring!AB854</f>
        <v>Muscomorpha</v>
      </c>
      <c r="O854" s="109" t="str">
        <f>+Monitoring!AC854</f>
        <v>Muscoidea</v>
      </c>
      <c r="P854" s="109" t="str">
        <f>+Monitoring!AD854</f>
        <v>Fanniidae</v>
      </c>
      <c r="Q854" s="109">
        <f>+Monitoring!AE854</f>
        <v>0</v>
      </c>
      <c r="R854" s="109" t="str">
        <f>+Monitoring!AF854</f>
        <v>Fannia</v>
      </c>
      <c r="S854" s="109" t="str">
        <f>+Monitoring!AG854</f>
        <v>#N/C</v>
      </c>
    </row>
    <row r="855" spans="1:19" x14ac:dyDescent="0.25">
      <c r="A855" s="109">
        <f t="shared" si="69"/>
        <v>854</v>
      </c>
      <c r="B855" s="109" t="str">
        <f t="shared" si="65"/>
        <v>FAIRD</v>
      </c>
      <c r="C855" s="109" t="str">
        <f>SUBSTITUTE(+Monitoring!C855,"-","")</f>
        <v>FAIRD4</v>
      </c>
      <c r="D855" s="109" t="str">
        <f t="shared" si="66"/>
        <v>Site4</v>
      </c>
      <c r="E855" s="110" t="str">
        <f t="shared" si="67"/>
        <v>Meadow</v>
      </c>
      <c r="F855" s="111" t="str">
        <f t="shared" si="68"/>
        <v>FAIRDxMeadow</v>
      </c>
      <c r="G855" s="112">
        <f>+Monitoring!K855</f>
        <v>45163.3454166667</v>
      </c>
      <c r="H855" s="112">
        <f>+Monitoring!L855</f>
        <v>45163.345462963</v>
      </c>
      <c r="I855" s="113">
        <f>+Monitoring!M855</f>
        <v>4.6296299842651933E-5</v>
      </c>
      <c r="J855" s="114" t="str">
        <f>+Monitoring!T855</f>
        <v>flesh_fly</v>
      </c>
      <c r="K855" s="109" t="str">
        <f>+Monitoring!Y855</f>
        <v>Insecta</v>
      </c>
      <c r="L855" s="109" t="str">
        <f>+Monitoring!Z855</f>
        <v>Diptera</v>
      </c>
      <c r="M855" s="109" t="str">
        <f>+Monitoring!AA855</f>
        <v>Brachycera</v>
      </c>
      <c r="N855" s="109" t="str">
        <f>+Monitoring!AB855</f>
        <v>Muscomorpha</v>
      </c>
      <c r="O855" s="109" t="str">
        <f>+Monitoring!AC855</f>
        <v>Oestroidea</v>
      </c>
      <c r="P855" s="109" t="str">
        <f>+Monitoring!AD855</f>
        <v>Sarcophagidae</v>
      </c>
      <c r="Q855" s="109" t="str">
        <f>+Monitoring!AE855</f>
        <v>Sarcophaginae</v>
      </c>
      <c r="R855" s="109" t="str">
        <f>+Monitoring!AF855</f>
        <v>#N/C</v>
      </c>
      <c r="S855" s="109" t="str">
        <f>+Monitoring!AG855</f>
        <v>#N/C</v>
      </c>
    </row>
    <row r="856" spans="1:19" x14ac:dyDescent="0.25">
      <c r="A856" s="109">
        <f t="shared" si="69"/>
        <v>855</v>
      </c>
      <c r="B856" s="109" t="str">
        <f t="shared" si="65"/>
        <v>FAIRD</v>
      </c>
      <c r="C856" s="109" t="str">
        <f>SUBSTITUTE(+Monitoring!C856,"-","")</f>
        <v>FAIRD4</v>
      </c>
      <c r="D856" s="109" t="str">
        <f t="shared" si="66"/>
        <v>Site4</v>
      </c>
      <c r="E856" s="110" t="str">
        <f t="shared" si="67"/>
        <v>Meadow</v>
      </c>
      <c r="F856" s="111" t="str">
        <f t="shared" si="68"/>
        <v>FAIRDxMeadow</v>
      </c>
      <c r="G856" s="112">
        <f>+Monitoring!K856</f>
        <v>45163.359537037002</v>
      </c>
      <c r="H856" s="112">
        <f>+Monitoring!L856</f>
        <v>45163.359606481499</v>
      </c>
      <c r="I856" s="113">
        <f>+Monitoring!M856</f>
        <v>6.9444497057702392E-5</v>
      </c>
      <c r="J856" s="114" t="str">
        <f>+Monitoring!T856</f>
        <v>fly</v>
      </c>
      <c r="K856" s="109" t="str">
        <f>+Monitoring!Y856</f>
        <v>Insecta</v>
      </c>
      <c r="L856" s="109" t="str">
        <f>+Monitoring!Z856</f>
        <v>Diptera</v>
      </c>
      <c r="M856" s="109" t="str">
        <f>+Monitoring!AA856</f>
        <v>Brachycera</v>
      </c>
      <c r="N856" s="109" t="str">
        <f>+Monitoring!AB856</f>
        <v>Muscomorpha</v>
      </c>
      <c r="O856" s="109" t="str">
        <f>+Monitoring!AC856</f>
        <v>Muscoidea</v>
      </c>
      <c r="P856" s="109" t="str">
        <f>+Monitoring!AD856</f>
        <v>Fanniidae</v>
      </c>
      <c r="Q856" s="109">
        <f>+Monitoring!AE856</f>
        <v>0</v>
      </c>
      <c r="R856" s="109" t="str">
        <f>+Monitoring!AF856</f>
        <v>Fannia</v>
      </c>
      <c r="S856" s="109" t="str">
        <f>+Monitoring!AG856</f>
        <v>#N/C</v>
      </c>
    </row>
    <row r="857" spans="1:19" x14ac:dyDescent="0.25">
      <c r="A857" s="109">
        <f t="shared" si="69"/>
        <v>856</v>
      </c>
      <c r="B857" s="109" t="str">
        <f t="shared" si="65"/>
        <v>FAIRD</v>
      </c>
      <c r="C857" s="109" t="str">
        <f>SUBSTITUTE(+Monitoring!C857,"-","")</f>
        <v>FAIRD4</v>
      </c>
      <c r="D857" s="109" t="str">
        <f t="shared" si="66"/>
        <v>Site4</v>
      </c>
      <c r="E857" s="110" t="str">
        <f t="shared" si="67"/>
        <v>Meadow</v>
      </c>
      <c r="F857" s="111" t="str">
        <f t="shared" si="68"/>
        <v>FAIRDxMeadow</v>
      </c>
      <c r="G857" s="112">
        <f>+Monitoring!K857</f>
        <v>45163.360289351898</v>
      </c>
      <c r="H857" s="112">
        <f>+Monitoring!L857</f>
        <v>45163.362615740698</v>
      </c>
      <c r="I857" s="113">
        <f>+Monitoring!M857</f>
        <v>2.3263887997018173E-3</v>
      </c>
      <c r="J857" s="114" t="str">
        <f>+Monitoring!T857</f>
        <v>fly</v>
      </c>
      <c r="K857" s="109" t="str">
        <f>+Monitoring!Y857</f>
        <v>Insecta</v>
      </c>
      <c r="L857" s="109" t="str">
        <f>+Monitoring!Z857</f>
        <v>Diptera</v>
      </c>
      <c r="M857" s="109" t="str">
        <f>+Monitoring!AA857</f>
        <v>Brachycera</v>
      </c>
      <c r="N857" s="109" t="str">
        <f>+Monitoring!AB857</f>
        <v>#N/C</v>
      </c>
      <c r="O857" s="109" t="str">
        <f>+Monitoring!AC857</f>
        <v>#N/C</v>
      </c>
      <c r="P857" s="109" t="str">
        <f>+Monitoring!AD857</f>
        <v>#N/C</v>
      </c>
      <c r="Q857" s="109" t="str">
        <f>+Monitoring!AE857</f>
        <v>#N/C</v>
      </c>
      <c r="R857" s="109" t="str">
        <f>+Monitoring!AF857</f>
        <v>#N/C</v>
      </c>
      <c r="S857" s="109" t="str">
        <f>+Monitoring!AG857</f>
        <v>#N/C</v>
      </c>
    </row>
    <row r="858" spans="1:19" x14ac:dyDescent="0.25">
      <c r="A858" s="109">
        <f t="shared" si="69"/>
        <v>857</v>
      </c>
      <c r="B858" s="109" t="str">
        <f t="shared" si="65"/>
        <v>FAIRD</v>
      </c>
      <c r="C858" s="109" t="str">
        <f>SUBSTITUTE(+Monitoring!C858,"-","")</f>
        <v>FAIRD4</v>
      </c>
      <c r="D858" s="109" t="str">
        <f t="shared" si="66"/>
        <v>Site4</v>
      </c>
      <c r="E858" s="110" t="str">
        <f t="shared" si="67"/>
        <v>Meadow</v>
      </c>
      <c r="F858" s="111" t="str">
        <f t="shared" si="68"/>
        <v>FAIRDxMeadow</v>
      </c>
      <c r="G858" s="112">
        <f>+Monitoring!K858</f>
        <v>45163.398518518501</v>
      </c>
      <c r="H858" s="112">
        <f>+Monitoring!L858</f>
        <v>45163.399097222202</v>
      </c>
      <c r="I858" s="113">
        <f>+Monitoring!M858</f>
        <v>5.7870370073942468E-4</v>
      </c>
      <c r="J858" s="114" t="str">
        <f>+Monitoring!T858</f>
        <v>fly</v>
      </c>
      <c r="K858" s="109" t="str">
        <f>+Monitoring!Y858</f>
        <v>Insecta</v>
      </c>
      <c r="L858" s="109" t="str">
        <f>+Monitoring!Z858</f>
        <v>Diptera</v>
      </c>
      <c r="M858" s="109" t="str">
        <f>+Monitoring!AA858</f>
        <v>Brachycera</v>
      </c>
      <c r="N858" s="109" t="str">
        <f>+Monitoring!AB858</f>
        <v>#N/C</v>
      </c>
      <c r="O858" s="109" t="str">
        <f>+Monitoring!AC858</f>
        <v>#N/C</v>
      </c>
      <c r="P858" s="109" t="str">
        <f>+Monitoring!AD858</f>
        <v>#N/C</v>
      </c>
      <c r="Q858" s="109" t="str">
        <f>+Monitoring!AE858</f>
        <v>#N/C</v>
      </c>
      <c r="R858" s="109" t="str">
        <f>+Monitoring!AF858</f>
        <v>#N/C</v>
      </c>
      <c r="S858" s="109" t="str">
        <f>+Monitoring!AG858</f>
        <v>#N/C</v>
      </c>
    </row>
    <row r="859" spans="1:19" x14ac:dyDescent="0.25">
      <c r="A859" s="109">
        <f t="shared" si="69"/>
        <v>858</v>
      </c>
      <c r="B859" s="109" t="str">
        <f t="shared" si="65"/>
        <v>FAIRD</v>
      </c>
      <c r="C859" s="109" t="str">
        <f>SUBSTITUTE(+Monitoring!C859,"-","")</f>
        <v>FAIRD4</v>
      </c>
      <c r="D859" s="109" t="str">
        <f t="shared" si="66"/>
        <v>Site4</v>
      </c>
      <c r="E859" s="110" t="str">
        <f t="shared" si="67"/>
        <v>Meadow</v>
      </c>
      <c r="F859" s="111" t="str">
        <f t="shared" si="68"/>
        <v>FAIRDxMeadow</v>
      </c>
      <c r="G859" s="112">
        <f>+Monitoring!K859</f>
        <v>45163.426527777803</v>
      </c>
      <c r="H859" s="112">
        <f>+Monitoring!L859</f>
        <v>45163.426736111098</v>
      </c>
      <c r="I859" s="113">
        <f>+Monitoring!M859</f>
        <v>2.0833329472225159E-4</v>
      </c>
      <c r="J859" s="114" t="str">
        <f>+Monitoring!T859</f>
        <v>fly</v>
      </c>
      <c r="K859" s="109" t="str">
        <f>+Monitoring!Y859</f>
        <v>Insecta</v>
      </c>
      <c r="L859" s="109" t="str">
        <f>+Monitoring!Z859</f>
        <v>Diptera</v>
      </c>
      <c r="M859" s="109" t="str">
        <f>+Monitoring!AA859</f>
        <v>Brachycera</v>
      </c>
      <c r="N859" s="109" t="str">
        <f>+Monitoring!AB859</f>
        <v>Muscomorpha</v>
      </c>
      <c r="O859" s="109" t="str">
        <f>+Monitoring!AC859</f>
        <v>Muscoidea</v>
      </c>
      <c r="P859" s="109" t="str">
        <f>+Monitoring!AD859</f>
        <v>Fanniidae</v>
      </c>
      <c r="Q859" s="109">
        <f>+Monitoring!AE859</f>
        <v>0</v>
      </c>
      <c r="R859" s="109" t="str">
        <f>+Monitoring!AF859</f>
        <v>Fannia</v>
      </c>
      <c r="S859" s="109" t="str">
        <f>+Monitoring!AG859</f>
        <v>#N/C</v>
      </c>
    </row>
    <row r="860" spans="1:19" x14ac:dyDescent="0.25">
      <c r="A860" s="109">
        <f t="shared" si="69"/>
        <v>859</v>
      </c>
      <c r="B860" s="109" t="str">
        <f t="shared" si="65"/>
        <v>FAIRD</v>
      </c>
      <c r="C860" s="109" t="str">
        <f>SUBSTITUTE(+Monitoring!C860,"-","")</f>
        <v>FAIRD4</v>
      </c>
      <c r="D860" s="109" t="str">
        <f t="shared" si="66"/>
        <v>Site4</v>
      </c>
      <c r="E860" s="110" t="str">
        <f t="shared" si="67"/>
        <v>Meadow</v>
      </c>
      <c r="F860" s="111" t="str">
        <f t="shared" si="68"/>
        <v>FAIRDxMeadow</v>
      </c>
      <c r="G860" s="112">
        <f>+Monitoring!K860</f>
        <v>45163.451423611099</v>
      </c>
      <c r="H860" s="112">
        <f>+Monitoring!L860</f>
        <v>45163.452442129601</v>
      </c>
      <c r="I860" s="113">
        <f>+Monitoring!M860</f>
        <v>1.0185185019508936E-3</v>
      </c>
      <c r="J860" s="114" t="str">
        <f>+Monitoring!T860</f>
        <v>fly</v>
      </c>
      <c r="K860" s="109" t="str">
        <f>+Monitoring!Y860</f>
        <v>Insecta</v>
      </c>
      <c r="L860" s="109" t="str">
        <f>+Monitoring!Z860</f>
        <v>Diptera</v>
      </c>
      <c r="M860" s="109" t="str">
        <f>+Monitoring!AA860</f>
        <v>Brachycera</v>
      </c>
      <c r="N860" s="109" t="str">
        <f>+Monitoring!AB860</f>
        <v>Muscomorpha</v>
      </c>
      <c r="O860" s="109" t="str">
        <f>+Monitoring!AC860</f>
        <v>Muscoidea</v>
      </c>
      <c r="P860" s="109" t="str">
        <f>+Monitoring!AD860</f>
        <v>Fanniidae</v>
      </c>
      <c r="Q860" s="109">
        <f>+Monitoring!AE860</f>
        <v>0</v>
      </c>
      <c r="R860" s="109" t="str">
        <f>+Monitoring!AF860</f>
        <v>Fannia</v>
      </c>
      <c r="S860" s="109" t="str">
        <f>+Monitoring!AG860</f>
        <v>#N/C</v>
      </c>
    </row>
    <row r="861" spans="1:19" x14ac:dyDescent="0.25">
      <c r="A861" s="109">
        <f t="shared" si="69"/>
        <v>860</v>
      </c>
      <c r="B861" s="109" t="str">
        <f t="shared" si="65"/>
        <v>FAIRD</v>
      </c>
      <c r="C861" s="109" t="str">
        <f>SUBSTITUTE(+Monitoring!C861,"-","")</f>
        <v>FAIRD4</v>
      </c>
      <c r="D861" s="109" t="str">
        <f t="shared" si="66"/>
        <v>Site4</v>
      </c>
      <c r="E861" s="110" t="str">
        <f t="shared" si="67"/>
        <v>Meadow</v>
      </c>
      <c r="F861" s="111" t="str">
        <f t="shared" si="68"/>
        <v>FAIRDxMeadow</v>
      </c>
      <c r="G861" s="112">
        <f>+Monitoring!K861</f>
        <v>45163.459826388898</v>
      </c>
      <c r="H861" s="112">
        <f>+Monitoring!L861</f>
        <v>45163.459976851896</v>
      </c>
      <c r="I861" s="113">
        <f>+Monitoring!M861</f>
        <v>1.5046299813548103E-4</v>
      </c>
      <c r="J861" s="114" t="str">
        <f>+Monitoring!T861</f>
        <v>wasp</v>
      </c>
      <c r="K861" s="109" t="str">
        <f>+Monitoring!Y861</f>
        <v>Insecta</v>
      </c>
      <c r="L861" s="109" t="str">
        <f>+Monitoring!Z861</f>
        <v>Hymenoptera</v>
      </c>
      <c r="M861" s="109" t="str">
        <f>+Monitoring!AA861</f>
        <v>Apocrita</v>
      </c>
      <c r="N861" s="109" t="str">
        <f>+Monitoring!AB861</f>
        <v>Aculeata</v>
      </c>
      <c r="O861" s="109" t="str">
        <f>+Monitoring!AC861</f>
        <v>Vespoidea</v>
      </c>
      <c r="P861" s="109" t="str">
        <f>+Monitoring!AD861</f>
        <v>Vespidae</v>
      </c>
      <c r="Q861" s="109" t="str">
        <f>+Monitoring!AE861</f>
        <v>Vespinae</v>
      </c>
      <c r="R861" s="109" t="str">
        <f>+Monitoring!AF861</f>
        <v>Vespula</v>
      </c>
      <c r="S861" s="109" t="str">
        <f>+Monitoring!AG861</f>
        <v>#N/C</v>
      </c>
    </row>
    <row r="862" spans="1:19" x14ac:dyDescent="0.25">
      <c r="A862" s="109">
        <f t="shared" si="69"/>
        <v>861</v>
      </c>
      <c r="B862" s="109" t="str">
        <f t="shared" si="65"/>
        <v>FAIRD</v>
      </c>
      <c r="C862" s="109" t="str">
        <f>SUBSTITUTE(+Monitoring!C862,"-","")</f>
        <v>FAIRD4</v>
      </c>
      <c r="D862" s="109" t="str">
        <f t="shared" si="66"/>
        <v>Site4</v>
      </c>
      <c r="E862" s="110" t="str">
        <f t="shared" si="67"/>
        <v>Meadow</v>
      </c>
      <c r="F862" s="111" t="str">
        <f t="shared" si="68"/>
        <v>FAIRDxMeadow</v>
      </c>
      <c r="G862" s="112">
        <f>+Monitoring!K862</f>
        <v>45163.465057870402</v>
      </c>
      <c r="H862" s="112">
        <f>+Monitoring!L862</f>
        <v>45163.467453703699</v>
      </c>
      <c r="I862" s="113">
        <f>+Monitoring!M862</f>
        <v>2.3958332967595197E-3</v>
      </c>
      <c r="J862" s="114" t="str">
        <f>+Monitoring!T862</f>
        <v>fly</v>
      </c>
      <c r="K862" s="109" t="str">
        <f>+Monitoring!Y862</f>
        <v>Insecta</v>
      </c>
      <c r="L862" s="109" t="str">
        <f>+Monitoring!Z862</f>
        <v>Diptera</v>
      </c>
      <c r="M862" s="109" t="str">
        <f>+Monitoring!AA862</f>
        <v>Brachycera</v>
      </c>
      <c r="N862" s="109" t="str">
        <f>+Monitoring!AB862</f>
        <v>Muscomorpha</v>
      </c>
      <c r="O862" s="109" t="str">
        <f>+Monitoring!AC862</f>
        <v>Muscoidea</v>
      </c>
      <c r="P862" s="109" t="str">
        <f>+Monitoring!AD862</f>
        <v>Fanniidae</v>
      </c>
      <c r="Q862" s="109">
        <f>+Monitoring!AE862</f>
        <v>0</v>
      </c>
      <c r="R862" s="109" t="str">
        <f>+Monitoring!AF862</f>
        <v>Fannia</v>
      </c>
      <c r="S862" s="109" t="str">
        <f>+Monitoring!AG862</f>
        <v>#N/C</v>
      </c>
    </row>
    <row r="863" spans="1:19" x14ac:dyDescent="0.25">
      <c r="A863" s="109">
        <f t="shared" si="69"/>
        <v>862</v>
      </c>
      <c r="B863" s="109" t="str">
        <f t="shared" si="65"/>
        <v>FAIRD</v>
      </c>
      <c r="C863" s="109" t="str">
        <f>SUBSTITUTE(+Monitoring!C863,"-","")</f>
        <v>FAIRD4</v>
      </c>
      <c r="D863" s="109" t="str">
        <f t="shared" si="66"/>
        <v>Site4</v>
      </c>
      <c r="E863" s="110" t="str">
        <f t="shared" si="67"/>
        <v>Meadow</v>
      </c>
      <c r="F863" s="111" t="str">
        <f t="shared" si="68"/>
        <v>FAIRDxMeadow</v>
      </c>
      <c r="G863" s="112">
        <f>+Monitoring!K863</f>
        <v>45163.467256944401</v>
      </c>
      <c r="H863" s="112">
        <f>+Monitoring!L863</f>
        <v>45163.467662037001</v>
      </c>
      <c r="I863" s="113">
        <f>+Monitoring!M863</f>
        <v>4.0509259997634217E-4</v>
      </c>
      <c r="J863" s="114" t="str">
        <f>+Monitoring!T863</f>
        <v>fly</v>
      </c>
      <c r="K863" s="109" t="str">
        <f>+Monitoring!Y863</f>
        <v>Insecta</v>
      </c>
      <c r="L863" s="109" t="str">
        <f>+Monitoring!Z863</f>
        <v>Diptera</v>
      </c>
      <c r="M863" s="109" t="str">
        <f>+Monitoring!AA863</f>
        <v>Brachycera</v>
      </c>
      <c r="N863" s="109" t="str">
        <f>+Monitoring!AB863</f>
        <v>Muscomorpha</v>
      </c>
      <c r="O863" s="109" t="str">
        <f>+Monitoring!AC863</f>
        <v>Muscoidea</v>
      </c>
      <c r="P863" s="109" t="str">
        <f>+Monitoring!AD863</f>
        <v>#N/C</v>
      </c>
      <c r="Q863" s="109" t="str">
        <f>+Monitoring!AE863</f>
        <v>#N/C</v>
      </c>
      <c r="R863" s="109" t="str">
        <f>+Monitoring!AF863</f>
        <v>#N/C</v>
      </c>
      <c r="S863" s="109" t="str">
        <f>+Monitoring!AG863</f>
        <v>#N/C</v>
      </c>
    </row>
    <row r="864" spans="1:19" x14ac:dyDescent="0.25">
      <c r="A864" s="109">
        <f t="shared" si="69"/>
        <v>863</v>
      </c>
      <c r="B864" s="109" t="str">
        <f t="shared" si="65"/>
        <v>FAIRD</v>
      </c>
      <c r="C864" s="109" t="str">
        <f>SUBSTITUTE(+Monitoring!C864,"-","")</f>
        <v>FAIRD4</v>
      </c>
      <c r="D864" s="109" t="str">
        <f t="shared" si="66"/>
        <v>Site4</v>
      </c>
      <c r="E864" s="110" t="str">
        <f t="shared" si="67"/>
        <v>Meadow</v>
      </c>
      <c r="F864" s="111" t="str">
        <f t="shared" si="68"/>
        <v>FAIRDxMeadow</v>
      </c>
      <c r="G864" s="112">
        <f>+Monitoring!K864</f>
        <v>45163.481620370403</v>
      </c>
      <c r="H864" s="112">
        <f>+Monitoring!L864</f>
        <v>45163.491122685198</v>
      </c>
      <c r="I864" s="113">
        <f>+Monitoring!M864</f>
        <v>9.5023147950996645E-3</v>
      </c>
      <c r="J864" s="114" t="str">
        <f>+Monitoring!T864</f>
        <v>fly</v>
      </c>
      <c r="K864" s="109" t="str">
        <f>+Monitoring!Y864</f>
        <v>Insecta</v>
      </c>
      <c r="L864" s="109" t="str">
        <f>+Monitoring!Z864</f>
        <v>Diptera</v>
      </c>
      <c r="M864" s="109" t="str">
        <f>+Monitoring!AA864</f>
        <v>Brachycera</v>
      </c>
      <c r="N864" s="109" t="str">
        <f>+Monitoring!AB864</f>
        <v>#N/C</v>
      </c>
      <c r="O864" s="109" t="str">
        <f>+Monitoring!AC864</f>
        <v>#N/C</v>
      </c>
      <c r="P864" s="109" t="str">
        <f>+Monitoring!AD864</f>
        <v>#N/C</v>
      </c>
      <c r="Q864" s="109" t="str">
        <f>+Monitoring!AE864</f>
        <v>#N/C</v>
      </c>
      <c r="R864" s="109" t="str">
        <f>+Monitoring!AF864</f>
        <v>#N/C</v>
      </c>
      <c r="S864" s="109" t="str">
        <f>+Monitoring!AG864</f>
        <v>#N/C</v>
      </c>
    </row>
    <row r="865" spans="1:19" x14ac:dyDescent="0.25">
      <c r="A865" s="109">
        <f t="shared" si="69"/>
        <v>864</v>
      </c>
      <c r="B865" s="109" t="str">
        <f t="shared" si="65"/>
        <v>FAIRD</v>
      </c>
      <c r="C865" s="109" t="str">
        <f>SUBSTITUTE(+Monitoring!C865,"-","")</f>
        <v>FAIRD4</v>
      </c>
      <c r="D865" s="109" t="str">
        <f t="shared" si="66"/>
        <v>Site4</v>
      </c>
      <c r="E865" s="110" t="str">
        <f t="shared" si="67"/>
        <v>Meadow</v>
      </c>
      <c r="F865" s="111" t="str">
        <f t="shared" si="68"/>
        <v>FAIRDxMeadow</v>
      </c>
      <c r="G865" s="112">
        <f>+Monitoring!K865</f>
        <v>45163.490034722199</v>
      </c>
      <c r="H865" s="112">
        <f>+Monitoring!L865</f>
        <v>45163.4909259259</v>
      </c>
      <c r="I865" s="113">
        <f>+Monitoring!M865</f>
        <v>8.9120370103046298E-4</v>
      </c>
      <c r="J865" s="114" t="str">
        <f>+Monitoring!T865</f>
        <v>fly</v>
      </c>
      <c r="K865" s="109" t="str">
        <f>+Monitoring!Y865</f>
        <v>Insecta</v>
      </c>
      <c r="L865" s="109" t="str">
        <f>+Monitoring!Z865</f>
        <v>Diptera</v>
      </c>
      <c r="M865" s="109" t="str">
        <f>+Monitoring!AA865</f>
        <v>Brachycera</v>
      </c>
      <c r="N865" s="109" t="str">
        <f>+Monitoring!AB865</f>
        <v>#N/C</v>
      </c>
      <c r="O865" s="109" t="str">
        <f>+Monitoring!AC865</f>
        <v>#N/C</v>
      </c>
      <c r="P865" s="109" t="str">
        <f>+Monitoring!AD865</f>
        <v>#N/C</v>
      </c>
      <c r="Q865" s="109" t="str">
        <f>+Monitoring!AE865</f>
        <v>#N/C</v>
      </c>
      <c r="R865" s="109" t="str">
        <f>+Monitoring!AF865</f>
        <v>#N/C</v>
      </c>
      <c r="S865" s="109" t="str">
        <f>+Monitoring!AG865</f>
        <v>#N/C</v>
      </c>
    </row>
    <row r="866" spans="1:19" x14ac:dyDescent="0.25">
      <c r="A866" s="109">
        <f t="shared" si="69"/>
        <v>865</v>
      </c>
      <c r="B866" s="109" t="str">
        <f t="shared" si="65"/>
        <v>FAIRD</v>
      </c>
      <c r="C866" s="109" t="str">
        <f>SUBSTITUTE(+Monitoring!C866,"-","")</f>
        <v>FAIRD4</v>
      </c>
      <c r="D866" s="109" t="str">
        <f t="shared" si="66"/>
        <v>Site4</v>
      </c>
      <c r="E866" s="110" t="str">
        <f t="shared" si="67"/>
        <v>Meadow</v>
      </c>
      <c r="F866" s="111" t="str">
        <f t="shared" si="68"/>
        <v>FAIRDxMeadow</v>
      </c>
      <c r="G866" s="112">
        <f>+Monitoring!K866</f>
        <v>45163.502187500002</v>
      </c>
      <c r="H866" s="112">
        <f>+Monitoring!L866</f>
        <v>45163.502465277801</v>
      </c>
      <c r="I866" s="113">
        <f>+Monitoring!M866</f>
        <v>2.777777990559116E-4</v>
      </c>
      <c r="J866" s="114" t="str">
        <f>+Monitoring!T866</f>
        <v>wasp</v>
      </c>
      <c r="K866" s="109" t="str">
        <f>+Monitoring!Y866</f>
        <v>Insecta</v>
      </c>
      <c r="L866" s="109" t="str">
        <f>+Monitoring!Z866</f>
        <v>Hymenoptera</v>
      </c>
      <c r="M866" s="109" t="str">
        <f>+Monitoring!AA866</f>
        <v>Apocrita</v>
      </c>
      <c r="N866" s="109" t="str">
        <f>+Monitoring!AB866</f>
        <v>Aculeata</v>
      </c>
      <c r="O866" s="109" t="str">
        <f>+Monitoring!AC866</f>
        <v>Vespoidea</v>
      </c>
      <c r="P866" s="109" t="str">
        <f>+Monitoring!AD866</f>
        <v>Vespidae</v>
      </c>
      <c r="Q866" s="109" t="str">
        <f>+Monitoring!AE866</f>
        <v>Vespinae</v>
      </c>
      <c r="R866" s="109" t="str">
        <f>+Monitoring!AF866</f>
        <v>Vespula</v>
      </c>
      <c r="S866" s="109" t="str">
        <f>+Monitoring!AG866</f>
        <v>#N/C</v>
      </c>
    </row>
    <row r="867" spans="1:19" x14ac:dyDescent="0.25">
      <c r="A867" s="109">
        <f t="shared" si="69"/>
        <v>866</v>
      </c>
      <c r="B867" s="109" t="str">
        <f t="shared" si="65"/>
        <v>FAIRD</v>
      </c>
      <c r="C867" s="109" t="str">
        <f>SUBSTITUTE(+Monitoring!C867,"-","")</f>
        <v>FAIRD4</v>
      </c>
      <c r="D867" s="109" t="str">
        <f t="shared" si="66"/>
        <v>Site4</v>
      </c>
      <c r="E867" s="110" t="str">
        <f t="shared" si="67"/>
        <v>Meadow</v>
      </c>
      <c r="F867" s="111" t="str">
        <f t="shared" si="68"/>
        <v>FAIRDxMeadow</v>
      </c>
      <c r="G867" s="112">
        <f>+Monitoring!K867</f>
        <v>45163.518287036997</v>
      </c>
      <c r="H867" s="112">
        <f>+Monitoring!L867</f>
        <v>45163.519409722197</v>
      </c>
      <c r="I867" s="113">
        <f>+Monitoring!M867</f>
        <v>1.1226852002437226E-3</v>
      </c>
      <c r="J867" s="114" t="str">
        <f>+Monitoring!T867</f>
        <v>fly</v>
      </c>
      <c r="K867" s="109" t="str">
        <f>+Monitoring!Y867</f>
        <v>Insecta</v>
      </c>
      <c r="L867" s="109" t="str">
        <f>+Monitoring!Z867</f>
        <v>Diptera</v>
      </c>
      <c r="M867" s="109" t="str">
        <f>+Monitoring!AA867</f>
        <v>Brachycera</v>
      </c>
      <c r="N867" s="109" t="str">
        <f>+Monitoring!AB867</f>
        <v>#N/C</v>
      </c>
      <c r="O867" s="109" t="str">
        <f>+Monitoring!AC867</f>
        <v>#N/C</v>
      </c>
      <c r="P867" s="109" t="str">
        <f>+Monitoring!AD867</f>
        <v>#N/C</v>
      </c>
      <c r="Q867" s="109" t="str">
        <f>+Monitoring!AE867</f>
        <v>#N/C</v>
      </c>
      <c r="R867" s="109" t="str">
        <f>+Monitoring!AF867</f>
        <v>#N/C</v>
      </c>
      <c r="S867" s="109" t="str">
        <f>+Monitoring!AG867</f>
        <v>#N/C</v>
      </c>
    </row>
    <row r="868" spans="1:19" x14ac:dyDescent="0.25">
      <c r="A868" s="109">
        <f t="shared" si="69"/>
        <v>867</v>
      </c>
      <c r="B868" s="109" t="str">
        <f t="shared" si="65"/>
        <v>FAIRD</v>
      </c>
      <c r="C868" s="109" t="str">
        <f>SUBSTITUTE(+Monitoring!C868,"-","")</f>
        <v>FAIRD4</v>
      </c>
      <c r="D868" s="109" t="str">
        <f t="shared" si="66"/>
        <v>Site4</v>
      </c>
      <c r="E868" s="110" t="str">
        <f t="shared" si="67"/>
        <v>Meadow</v>
      </c>
      <c r="F868" s="111" t="str">
        <f t="shared" si="68"/>
        <v>FAIRDxMeadow</v>
      </c>
      <c r="G868" s="112">
        <f>+Monitoring!K868</f>
        <v>45163.574837963002</v>
      </c>
      <c r="H868" s="112">
        <f>+Monitoring!L868</f>
        <v>45163.574999999997</v>
      </c>
      <c r="I868" s="113">
        <f>+Monitoring!M868</f>
        <v>1.6203699487959966E-4</v>
      </c>
      <c r="J868" s="114" t="str">
        <f>+Monitoring!T868</f>
        <v>wasp</v>
      </c>
      <c r="K868" s="109" t="str">
        <f>+Monitoring!Y868</f>
        <v>Insecta</v>
      </c>
      <c r="L868" s="109" t="str">
        <f>+Monitoring!Z868</f>
        <v>Hymenoptera</v>
      </c>
      <c r="M868" s="109" t="str">
        <f>+Monitoring!AA868</f>
        <v>Apocrita</v>
      </c>
      <c r="N868" s="109" t="str">
        <f>+Monitoring!AB868</f>
        <v>Aculeata</v>
      </c>
      <c r="O868" s="109" t="str">
        <f>+Monitoring!AC868</f>
        <v>Vespoidea</v>
      </c>
      <c r="P868" s="109" t="str">
        <f>+Monitoring!AD868</f>
        <v>Vespidae</v>
      </c>
      <c r="Q868" s="109" t="str">
        <f>+Monitoring!AE868</f>
        <v>Vespinae</v>
      </c>
      <c r="R868" s="109" t="str">
        <f>+Monitoring!AF868</f>
        <v>Vespula</v>
      </c>
      <c r="S868" s="109" t="str">
        <f>+Monitoring!AG868</f>
        <v>#N/C</v>
      </c>
    </row>
    <row r="869" spans="1:19" x14ac:dyDescent="0.25">
      <c r="A869" s="109">
        <f t="shared" si="69"/>
        <v>868</v>
      </c>
      <c r="B869" s="109" t="str">
        <f t="shared" si="65"/>
        <v>FAIRD</v>
      </c>
      <c r="C869" s="109" t="str">
        <f>SUBSTITUTE(+Monitoring!C869,"-","")</f>
        <v>FAIRD4</v>
      </c>
      <c r="D869" s="109" t="str">
        <f t="shared" si="66"/>
        <v>Site4</v>
      </c>
      <c r="E869" s="110" t="str">
        <f t="shared" si="67"/>
        <v>Meadow</v>
      </c>
      <c r="F869" s="111" t="str">
        <f t="shared" si="68"/>
        <v>FAIRDxMeadow</v>
      </c>
      <c r="G869" s="112">
        <f>+Monitoring!K869</f>
        <v>45163.613912036999</v>
      </c>
      <c r="H869" s="112">
        <f>+Monitoring!L869</f>
        <v>45163.6258564815</v>
      </c>
      <c r="I869" s="113">
        <f>+Monitoring!M869</f>
        <v>1.19444445008412E-2</v>
      </c>
      <c r="J869" s="114" t="str">
        <f>+Monitoring!T869</f>
        <v>fly</v>
      </c>
      <c r="K869" s="109" t="str">
        <f>+Monitoring!Y869</f>
        <v>Insecta</v>
      </c>
      <c r="L869" s="109" t="str">
        <f>+Monitoring!Z869</f>
        <v>Diptera</v>
      </c>
      <c r="M869" s="109" t="str">
        <f>+Monitoring!AA869</f>
        <v>Brachycera</v>
      </c>
      <c r="N869" s="109" t="str">
        <f>+Monitoring!AB869</f>
        <v>Muscomorpha</v>
      </c>
      <c r="O869" s="109" t="str">
        <f>+Monitoring!AC869</f>
        <v>Muscoidea</v>
      </c>
      <c r="P869" s="109" t="str">
        <f>+Monitoring!AD869</f>
        <v>#N/C</v>
      </c>
      <c r="Q869" s="109" t="str">
        <f>+Monitoring!AE869</f>
        <v>#N/C</v>
      </c>
      <c r="R869" s="109" t="str">
        <f>+Monitoring!AF869</f>
        <v>#N/C</v>
      </c>
      <c r="S869" s="109" t="str">
        <f>+Monitoring!AG869</f>
        <v>#N/C</v>
      </c>
    </row>
    <row r="870" spans="1:19" x14ac:dyDescent="0.25">
      <c r="A870" s="109">
        <f t="shared" si="69"/>
        <v>869</v>
      </c>
      <c r="B870" s="109" t="str">
        <f t="shared" si="65"/>
        <v>FAIRD</v>
      </c>
      <c r="C870" s="109" t="str">
        <f>SUBSTITUTE(+Monitoring!C870,"-","")</f>
        <v>FAIRD4</v>
      </c>
      <c r="D870" s="109" t="str">
        <f t="shared" si="66"/>
        <v>Site4</v>
      </c>
      <c r="E870" s="110" t="str">
        <f t="shared" si="67"/>
        <v>Meadow</v>
      </c>
      <c r="F870" s="111" t="str">
        <f t="shared" si="68"/>
        <v>FAIRDxMeadow</v>
      </c>
      <c r="G870" s="112">
        <f>+Monitoring!K870</f>
        <v>45163.669004629599</v>
      </c>
      <c r="H870" s="112">
        <f>+Monitoring!L870</f>
        <v>45163.669120370403</v>
      </c>
      <c r="I870" s="113">
        <f>+Monitoring!M870</f>
        <v>1.1574080417631194E-4</v>
      </c>
      <c r="J870" s="114" t="str">
        <f>+Monitoring!T870</f>
        <v>flesh_fly</v>
      </c>
      <c r="K870" s="109" t="str">
        <f>+Monitoring!Y870</f>
        <v>Insecta</v>
      </c>
      <c r="L870" s="109" t="str">
        <f>+Monitoring!Z870</f>
        <v>Diptera</v>
      </c>
      <c r="M870" s="109" t="str">
        <f>+Monitoring!AA870</f>
        <v>Brachycera</v>
      </c>
      <c r="N870" s="109" t="str">
        <f>+Monitoring!AB870</f>
        <v>Muscomorpha</v>
      </c>
      <c r="O870" s="109" t="str">
        <f>+Monitoring!AC870</f>
        <v>Oestroidea</v>
      </c>
      <c r="P870" s="109" t="str">
        <f>+Monitoring!AD870</f>
        <v>Sarcophagidae</v>
      </c>
      <c r="Q870" s="109" t="str">
        <f>+Monitoring!AE870</f>
        <v>#N/C</v>
      </c>
      <c r="R870" s="109" t="str">
        <f>+Monitoring!AF870</f>
        <v>#N/C</v>
      </c>
      <c r="S870" s="109" t="str">
        <f>+Monitoring!AG870</f>
        <v>#N/C</v>
      </c>
    </row>
    <row r="871" spans="1:19" x14ac:dyDescent="0.25">
      <c r="A871" s="109">
        <f t="shared" si="69"/>
        <v>870</v>
      </c>
      <c r="B871" s="109" t="str">
        <f t="shared" si="65"/>
        <v>FAIRD</v>
      </c>
      <c r="C871" s="109" t="str">
        <f>SUBSTITUTE(+Monitoring!C871,"-","")</f>
        <v>FAIRD4</v>
      </c>
      <c r="D871" s="109" t="str">
        <f t="shared" si="66"/>
        <v>Site4</v>
      </c>
      <c r="E871" s="110" t="str">
        <f t="shared" si="67"/>
        <v>Meadow</v>
      </c>
      <c r="F871" s="111" t="str">
        <f t="shared" si="68"/>
        <v>FAIRDxMeadow</v>
      </c>
      <c r="G871" s="112">
        <f>+Monitoring!K871</f>
        <v>45163.684305555602</v>
      </c>
      <c r="H871" s="112">
        <f>+Monitoring!L871</f>
        <v>45163.685185185197</v>
      </c>
      <c r="I871" s="113">
        <f>+Monitoring!M871</f>
        <v>8.7962959514698014E-4</v>
      </c>
      <c r="J871" s="114" t="str">
        <f>+Monitoring!T871</f>
        <v>fly</v>
      </c>
      <c r="K871" s="109" t="str">
        <f>+Monitoring!Y871</f>
        <v>Insecta</v>
      </c>
      <c r="L871" s="109" t="str">
        <f>+Monitoring!Z871</f>
        <v>Diptera</v>
      </c>
      <c r="M871" s="109" t="str">
        <f>+Monitoring!AA871</f>
        <v>Brachycera</v>
      </c>
      <c r="N871" s="109" t="str">
        <f>+Monitoring!AB871</f>
        <v>#N/C</v>
      </c>
      <c r="O871" s="109" t="str">
        <f>+Monitoring!AC871</f>
        <v>#N/C</v>
      </c>
      <c r="P871" s="109" t="str">
        <f>+Monitoring!AD871</f>
        <v>#N/C</v>
      </c>
      <c r="Q871" s="109" t="str">
        <f>+Monitoring!AE871</f>
        <v>#N/C</v>
      </c>
      <c r="R871" s="109" t="str">
        <f>+Monitoring!AF871</f>
        <v>#N/C</v>
      </c>
      <c r="S871" s="109" t="str">
        <f>+Monitoring!AG871</f>
        <v>#N/C</v>
      </c>
    </row>
    <row r="872" spans="1:19" x14ac:dyDescent="0.25">
      <c r="A872" s="109">
        <f t="shared" si="69"/>
        <v>871</v>
      </c>
      <c r="B872" s="109" t="str">
        <f t="shared" si="65"/>
        <v>FAIRD</v>
      </c>
      <c r="C872" s="109" t="str">
        <f>SUBSTITUTE(+Monitoring!C872,"-","")</f>
        <v>FAIRD4</v>
      </c>
      <c r="D872" s="109" t="str">
        <f t="shared" si="66"/>
        <v>Site4</v>
      </c>
      <c r="E872" s="110" t="str">
        <f t="shared" si="67"/>
        <v>Meadow</v>
      </c>
      <c r="F872" s="111" t="str">
        <f t="shared" si="68"/>
        <v>FAIRDxMeadow</v>
      </c>
      <c r="G872" s="112">
        <f>+Monitoring!K872</f>
        <v>45163.721053240697</v>
      </c>
      <c r="H872" s="112">
        <f>+Monitoring!L872</f>
        <v>45163.721435185202</v>
      </c>
      <c r="I872" s="113">
        <f>+Monitoring!M872</f>
        <v>3.8194450462469831E-4</v>
      </c>
      <c r="J872" s="114" t="str">
        <f>+Monitoring!T872</f>
        <v>fly</v>
      </c>
      <c r="K872" s="109" t="str">
        <f>+Monitoring!Y872</f>
        <v>Insecta</v>
      </c>
      <c r="L872" s="109" t="str">
        <f>+Monitoring!Z872</f>
        <v>Diptera</v>
      </c>
      <c r="M872" s="109" t="str">
        <f>+Monitoring!AA872</f>
        <v>Brachycera</v>
      </c>
      <c r="N872" s="109" t="str">
        <f>+Monitoring!AB872</f>
        <v>Muscomorpha</v>
      </c>
      <c r="O872" s="109" t="str">
        <f>+Monitoring!AC872</f>
        <v>Muscoidea</v>
      </c>
      <c r="P872" s="109" t="str">
        <f>+Monitoring!AD872</f>
        <v>Fanniidae</v>
      </c>
      <c r="Q872" s="109">
        <f>+Monitoring!AE872</f>
        <v>0</v>
      </c>
      <c r="R872" s="109" t="str">
        <f>+Monitoring!AF872</f>
        <v>Fannia</v>
      </c>
      <c r="S872" s="109" t="str">
        <f>+Monitoring!AG872</f>
        <v>#N/C</v>
      </c>
    </row>
    <row r="873" spans="1:19" x14ac:dyDescent="0.25">
      <c r="A873" s="109">
        <f t="shared" si="69"/>
        <v>872</v>
      </c>
      <c r="B873" s="109" t="str">
        <f t="shared" si="65"/>
        <v>FAIRD</v>
      </c>
      <c r="C873" s="109" t="str">
        <f>SUBSTITUTE(+Monitoring!C873,"-","")</f>
        <v>FAIRD4</v>
      </c>
      <c r="D873" s="109" t="str">
        <f t="shared" si="66"/>
        <v>Site4</v>
      </c>
      <c r="E873" s="110" t="str">
        <f t="shared" si="67"/>
        <v>Meadow</v>
      </c>
      <c r="F873" s="111" t="str">
        <f t="shared" si="68"/>
        <v>FAIRDxMeadow</v>
      </c>
      <c r="G873" s="112">
        <f>+Monitoring!K873</f>
        <v>45163.728587963</v>
      </c>
      <c r="H873" s="112">
        <f>+Monitoring!L873</f>
        <v>45163.728912036997</v>
      </c>
      <c r="I873" s="113">
        <f>+Monitoring!M873</f>
        <v>3.2407399703515694E-4</v>
      </c>
      <c r="J873" s="114" t="str">
        <f>+Monitoring!T873</f>
        <v>hoverfly</v>
      </c>
      <c r="K873" s="109" t="str">
        <f>+Monitoring!Y873</f>
        <v>Insecta</v>
      </c>
      <c r="L873" s="109" t="str">
        <f>+Monitoring!Z873</f>
        <v>Diptera</v>
      </c>
      <c r="M873" s="109" t="str">
        <f>+Monitoring!AA873</f>
        <v>Brachycera</v>
      </c>
      <c r="N873" s="109" t="str">
        <f>+Monitoring!AB873</f>
        <v>Muscomorpha</v>
      </c>
      <c r="O873" s="109" t="str">
        <f>+Monitoring!AC873</f>
        <v>Syrphoidea</v>
      </c>
      <c r="P873" s="109" t="str">
        <f>+Monitoring!AD873</f>
        <v>Syrphidae</v>
      </c>
      <c r="Q873" s="109" t="str">
        <f>+Monitoring!AE873</f>
        <v>Syrphinae</v>
      </c>
      <c r="R873" s="109" t="str">
        <f>+Monitoring!AF873</f>
        <v>Sphaerophoria</v>
      </c>
      <c r="S873" s="109" t="str">
        <f>+Monitoring!AG873</f>
        <v>#N/C</v>
      </c>
    </row>
    <row r="874" spans="1:19" x14ac:dyDescent="0.25">
      <c r="A874" s="109">
        <f t="shared" si="69"/>
        <v>873</v>
      </c>
      <c r="B874" s="109" t="str">
        <f t="shared" si="65"/>
        <v>FAIRD</v>
      </c>
      <c r="C874" s="109" t="str">
        <f>SUBSTITUTE(+Monitoring!C874,"-","")</f>
        <v>FAIRD4</v>
      </c>
      <c r="D874" s="109" t="str">
        <f t="shared" si="66"/>
        <v>Site4</v>
      </c>
      <c r="E874" s="110" t="str">
        <f t="shared" si="67"/>
        <v>Meadow</v>
      </c>
      <c r="F874" s="111" t="str">
        <f t="shared" si="68"/>
        <v>FAIRDxMeadow</v>
      </c>
      <c r="G874" s="112">
        <f>+Monitoring!K874</f>
        <v>45163.731828703698</v>
      </c>
      <c r="H874" s="112">
        <f>+Monitoring!L874</f>
        <v>45163.732719907399</v>
      </c>
      <c r="I874" s="113">
        <f>+Monitoring!M874</f>
        <v>8.9120370103046298E-4</v>
      </c>
      <c r="J874" s="114" t="str">
        <f>+Monitoring!T874</f>
        <v>fly</v>
      </c>
      <c r="K874" s="109" t="str">
        <f>+Monitoring!Y874</f>
        <v>Insecta</v>
      </c>
      <c r="L874" s="109" t="str">
        <f>+Monitoring!Z874</f>
        <v>Diptera</v>
      </c>
      <c r="M874" s="109" t="str">
        <f>+Monitoring!AA874</f>
        <v>Brachycera</v>
      </c>
      <c r="N874" s="109" t="str">
        <f>+Monitoring!AB874</f>
        <v>Muscomorpha</v>
      </c>
      <c r="O874" s="109" t="str">
        <f>+Monitoring!AC874</f>
        <v>Muscoidea</v>
      </c>
      <c r="P874" s="109" t="str">
        <f>+Monitoring!AD874</f>
        <v>Fanniidae</v>
      </c>
      <c r="Q874" s="109">
        <f>+Monitoring!AE874</f>
        <v>0</v>
      </c>
      <c r="R874" s="109" t="str">
        <f>+Monitoring!AF874</f>
        <v>Fannia</v>
      </c>
      <c r="S874" s="109" t="str">
        <f>+Monitoring!AG874</f>
        <v>#N/C</v>
      </c>
    </row>
    <row r="875" spans="1:19" x14ac:dyDescent="0.25">
      <c r="A875" s="109">
        <f t="shared" si="69"/>
        <v>874</v>
      </c>
      <c r="B875" s="109" t="str">
        <f t="shared" si="65"/>
        <v>FAIRD</v>
      </c>
      <c r="C875" s="109" t="str">
        <f>SUBSTITUTE(+Monitoring!C875,"-","")</f>
        <v>FAIRD4</v>
      </c>
      <c r="D875" s="109" t="str">
        <f t="shared" si="66"/>
        <v>Site4</v>
      </c>
      <c r="E875" s="110" t="str">
        <f t="shared" si="67"/>
        <v>Meadow</v>
      </c>
      <c r="F875" s="111" t="str">
        <f t="shared" si="68"/>
        <v>FAIRDxMeadow</v>
      </c>
      <c r="G875" s="112">
        <f>+Monitoring!K875</f>
        <v>45164.292974536998</v>
      </c>
      <c r="H875" s="112">
        <f>+Monitoring!L875</f>
        <v>45164.300324074102</v>
      </c>
      <c r="I875" s="113">
        <f>+Monitoring!M875</f>
        <v>7.3495371034368873E-3</v>
      </c>
      <c r="J875" s="114" t="str">
        <f>+Monitoring!T875</f>
        <v>fly</v>
      </c>
      <c r="K875" s="109" t="str">
        <f>+Monitoring!Y875</f>
        <v>Insecta</v>
      </c>
      <c r="L875" s="109" t="str">
        <f>+Monitoring!Z875</f>
        <v>Diptera</v>
      </c>
      <c r="M875" s="109" t="str">
        <f>+Monitoring!AA875</f>
        <v>Brachycera</v>
      </c>
      <c r="N875" s="109" t="str">
        <f>+Monitoring!AB875</f>
        <v>#N/C</v>
      </c>
      <c r="O875" s="109" t="str">
        <f>+Monitoring!AC875</f>
        <v>#N/C</v>
      </c>
      <c r="P875" s="109" t="str">
        <f>+Monitoring!AD875</f>
        <v>#N/C</v>
      </c>
      <c r="Q875" s="109" t="str">
        <f>+Monitoring!AE875</f>
        <v>#N/C</v>
      </c>
      <c r="R875" s="109" t="str">
        <f>+Monitoring!AF875</f>
        <v>#N/C</v>
      </c>
      <c r="S875" s="109" t="str">
        <f>+Monitoring!AG875</f>
        <v>#N/C</v>
      </c>
    </row>
    <row r="876" spans="1:19" x14ac:dyDescent="0.25">
      <c r="A876" s="109">
        <f t="shared" si="69"/>
        <v>875</v>
      </c>
      <c r="B876" s="109" t="str">
        <f t="shared" si="65"/>
        <v>FAIRD</v>
      </c>
      <c r="C876" s="109" t="str">
        <f>SUBSTITUTE(+Monitoring!C876,"-","")</f>
        <v>FAIRD4</v>
      </c>
      <c r="D876" s="109" t="str">
        <f t="shared" si="66"/>
        <v>Site4</v>
      </c>
      <c r="E876" s="110" t="str">
        <f t="shared" si="67"/>
        <v>Meadow</v>
      </c>
      <c r="F876" s="111" t="str">
        <f t="shared" si="68"/>
        <v>FAIRDxMeadow</v>
      </c>
      <c r="G876" s="112">
        <f>+Monitoring!K876</f>
        <v>45164.293182870402</v>
      </c>
      <c r="H876" s="112">
        <f>+Monitoring!L876</f>
        <v>45164.294270833299</v>
      </c>
      <c r="I876" s="113">
        <f>+Monitoring!M876</f>
        <v>1.0879628971451893E-3</v>
      </c>
      <c r="J876" s="114" t="str">
        <f>+Monitoring!T876</f>
        <v>fly</v>
      </c>
      <c r="K876" s="109" t="str">
        <f>+Monitoring!Y876</f>
        <v>Insecta</v>
      </c>
      <c r="L876" s="109" t="str">
        <f>+Monitoring!Z876</f>
        <v>Diptera</v>
      </c>
      <c r="M876" s="109" t="str">
        <f>+Monitoring!AA876</f>
        <v>Brachycera</v>
      </c>
      <c r="N876" s="109" t="str">
        <f>+Monitoring!AB876</f>
        <v>#N/C</v>
      </c>
      <c r="O876" s="109" t="str">
        <f>+Monitoring!AC876</f>
        <v>#N/C</v>
      </c>
      <c r="P876" s="109" t="str">
        <f>+Monitoring!AD876</f>
        <v>#N/C</v>
      </c>
      <c r="Q876" s="109" t="str">
        <f>+Monitoring!AE876</f>
        <v>#N/C</v>
      </c>
      <c r="R876" s="109" t="str">
        <f>+Monitoring!AF876</f>
        <v>#N/C</v>
      </c>
      <c r="S876" s="109" t="str">
        <f>+Monitoring!AG876</f>
        <v>#N/C</v>
      </c>
    </row>
    <row r="877" spans="1:19" x14ac:dyDescent="0.25">
      <c r="A877" s="109">
        <f t="shared" si="69"/>
        <v>876</v>
      </c>
      <c r="B877" s="109" t="str">
        <f t="shared" si="65"/>
        <v>FAIRD</v>
      </c>
      <c r="C877" s="109" t="str">
        <f>SUBSTITUTE(+Monitoring!C877,"-","")</f>
        <v>FAIRD4</v>
      </c>
      <c r="D877" s="109" t="str">
        <f t="shared" si="66"/>
        <v>Site4</v>
      </c>
      <c r="E877" s="110" t="str">
        <f t="shared" si="67"/>
        <v>Meadow</v>
      </c>
      <c r="F877" s="111" t="str">
        <f t="shared" si="68"/>
        <v>FAIRDxMeadow</v>
      </c>
      <c r="G877" s="112">
        <f>+Monitoring!K877</f>
        <v>45164.318726851903</v>
      </c>
      <c r="H877" s="112">
        <f>+Monitoring!L877</f>
        <v>45164.3190972222</v>
      </c>
      <c r="I877" s="113">
        <f>+Monitoring!M877</f>
        <v>3.7037029687780887E-4</v>
      </c>
      <c r="J877" s="114" t="str">
        <f>+Monitoring!T877</f>
        <v>fly</v>
      </c>
      <c r="K877" s="109" t="str">
        <f>+Monitoring!Y877</f>
        <v>Insecta</v>
      </c>
      <c r="L877" s="109" t="str">
        <f>+Monitoring!Z877</f>
        <v>Diptera</v>
      </c>
      <c r="M877" s="109" t="str">
        <f>+Monitoring!AA877</f>
        <v>Brachycera</v>
      </c>
      <c r="N877" s="109" t="str">
        <f>+Monitoring!AB877</f>
        <v>Muscomorpha</v>
      </c>
      <c r="O877" s="109" t="str">
        <f>+Monitoring!AC877</f>
        <v>Muscoidea</v>
      </c>
      <c r="P877" s="109" t="str">
        <f>+Monitoring!AD877</f>
        <v>Fanniidae</v>
      </c>
      <c r="Q877" s="109">
        <f>+Monitoring!AE877</f>
        <v>0</v>
      </c>
      <c r="R877" s="109" t="str">
        <f>+Monitoring!AF877</f>
        <v>Fannia</v>
      </c>
      <c r="S877" s="109" t="str">
        <f>+Monitoring!AG877</f>
        <v>#N/C</v>
      </c>
    </row>
    <row r="878" spans="1:19" x14ac:dyDescent="0.25">
      <c r="A878" s="109">
        <f t="shared" si="69"/>
        <v>877</v>
      </c>
      <c r="B878" s="109" t="str">
        <f t="shared" si="65"/>
        <v>FAIRD</v>
      </c>
      <c r="C878" s="109" t="str">
        <f>SUBSTITUTE(+Monitoring!C878,"-","")</f>
        <v>FAIRD4</v>
      </c>
      <c r="D878" s="109" t="str">
        <f t="shared" si="66"/>
        <v>Site4</v>
      </c>
      <c r="E878" s="110" t="str">
        <f t="shared" si="67"/>
        <v>Meadow</v>
      </c>
      <c r="F878" s="111" t="str">
        <f t="shared" si="68"/>
        <v>FAIRDxMeadow</v>
      </c>
      <c r="G878" s="112">
        <f>+Monitoring!K878</f>
        <v>45164.347662036998</v>
      </c>
      <c r="H878" s="112">
        <f>+Monitoring!L878</f>
        <v>45164.347777777803</v>
      </c>
      <c r="I878" s="113">
        <f>+Monitoring!M878</f>
        <v>1.1574080417631194E-4</v>
      </c>
      <c r="J878" s="114" t="str">
        <f>+Monitoring!T878</f>
        <v>wasp</v>
      </c>
      <c r="K878" s="109" t="str">
        <f>+Monitoring!Y878</f>
        <v>Insecta</v>
      </c>
      <c r="L878" s="109" t="str">
        <f>+Monitoring!Z878</f>
        <v>Hymenoptera</v>
      </c>
      <c r="M878" s="109" t="str">
        <f>+Monitoring!AA878</f>
        <v>Apocrita</v>
      </c>
      <c r="N878" s="109" t="str">
        <f>+Monitoring!AB878</f>
        <v>Aculeata</v>
      </c>
      <c r="O878" s="109" t="str">
        <f>+Monitoring!AC878</f>
        <v>Vespoidea</v>
      </c>
      <c r="P878" s="109" t="str">
        <f>+Monitoring!AD878</f>
        <v>Vespidae</v>
      </c>
      <c r="Q878" s="109" t="str">
        <f>+Monitoring!AE878</f>
        <v>Vespinae</v>
      </c>
      <c r="R878" s="109" t="str">
        <f>+Monitoring!AF878</f>
        <v>Vespula</v>
      </c>
      <c r="S878" s="109" t="str">
        <f>+Monitoring!AG878</f>
        <v>#N/C</v>
      </c>
    </row>
    <row r="879" spans="1:19" x14ac:dyDescent="0.25">
      <c r="A879" s="109">
        <f t="shared" si="69"/>
        <v>878</v>
      </c>
      <c r="B879" s="109" t="str">
        <f t="shared" si="65"/>
        <v>FAIRD</v>
      </c>
      <c r="C879" s="109" t="str">
        <f>SUBSTITUTE(+Monitoring!C879,"-","")</f>
        <v>FAIRD4</v>
      </c>
      <c r="D879" s="109" t="str">
        <f t="shared" si="66"/>
        <v>Site4</v>
      </c>
      <c r="E879" s="110" t="str">
        <f t="shared" si="67"/>
        <v>Meadow</v>
      </c>
      <c r="F879" s="111" t="str">
        <f t="shared" si="68"/>
        <v>FAIRDxMeadow</v>
      </c>
      <c r="G879" s="112">
        <f>+Monitoring!K879</f>
        <v>45164.348912037</v>
      </c>
      <c r="H879" s="112">
        <f>+Monitoring!L879</f>
        <v>45164.354837963001</v>
      </c>
      <c r="I879" s="113">
        <f>+Monitoring!M879</f>
        <v>5.9259260015096515E-3</v>
      </c>
      <c r="J879" s="114" t="str">
        <f>+Monitoring!T879</f>
        <v>fly</v>
      </c>
      <c r="K879" s="109" t="str">
        <f>+Monitoring!Y879</f>
        <v>Insecta</v>
      </c>
      <c r="L879" s="109" t="str">
        <f>+Monitoring!Z879</f>
        <v>Diptera</v>
      </c>
      <c r="M879" s="109" t="str">
        <f>+Monitoring!AA879</f>
        <v>Brachycera</v>
      </c>
      <c r="N879" s="109" t="str">
        <f>+Monitoring!AB879</f>
        <v>#N/C</v>
      </c>
      <c r="O879" s="109" t="str">
        <f>+Monitoring!AC879</f>
        <v>#N/C</v>
      </c>
      <c r="P879" s="109" t="str">
        <f>+Monitoring!AD879</f>
        <v>#N/C</v>
      </c>
      <c r="Q879" s="109" t="str">
        <f>+Monitoring!AE879</f>
        <v>#N/C</v>
      </c>
      <c r="R879" s="109" t="str">
        <f>+Monitoring!AF879</f>
        <v>#N/C</v>
      </c>
      <c r="S879" s="109" t="str">
        <f>+Monitoring!AG879</f>
        <v>#N/C</v>
      </c>
    </row>
    <row r="880" spans="1:19" x14ac:dyDescent="0.25">
      <c r="A880" s="109">
        <f t="shared" si="69"/>
        <v>879</v>
      </c>
      <c r="B880" s="109" t="str">
        <f t="shared" ref="B880:B943" si="70">+LEFT(C880,LEN(C880)-1)</f>
        <v>FAIRD</v>
      </c>
      <c r="C880" s="109" t="str">
        <f>SUBSTITUTE(+Monitoring!C880,"-","")</f>
        <v>FAIRD4</v>
      </c>
      <c r="D880" s="109" t="str">
        <f t="shared" ref="D880:D943" si="71">CONCATENATE("Site",RIGHT(C880,1))</f>
        <v>Site4</v>
      </c>
      <c r="E880" s="110" t="str">
        <f t="shared" ref="E880:E943" si="72">IF(OR(D880="Site1",D880="Site2"),"Maize",IF(OR(D880="Site3",D880="Site4"),"Meadow","error"))</f>
        <v>Meadow</v>
      </c>
      <c r="F880" s="111" t="str">
        <f t="shared" ref="F880:F943" si="73">+CONCATENATE(B880,"x",E880)</f>
        <v>FAIRDxMeadow</v>
      </c>
      <c r="G880" s="112">
        <f>+Monitoring!K880</f>
        <v>45164.355324074102</v>
      </c>
      <c r="H880" s="112">
        <f>+Monitoring!L880</f>
        <v>45164.373009259303</v>
      </c>
      <c r="I880" s="113">
        <f>+Monitoring!M880</f>
        <v>1.7685185201116838E-2</v>
      </c>
      <c r="J880" s="114" t="str">
        <f>+Monitoring!T880</f>
        <v>fly</v>
      </c>
      <c r="K880" s="109" t="str">
        <f>+Monitoring!Y880</f>
        <v>Insecta</v>
      </c>
      <c r="L880" s="109" t="str">
        <f>+Monitoring!Z880</f>
        <v>Diptera</v>
      </c>
      <c r="M880" s="109" t="str">
        <f>+Monitoring!AA880</f>
        <v>Brachycera</v>
      </c>
      <c r="N880" s="109" t="str">
        <f>+Monitoring!AB880</f>
        <v>#N/C</v>
      </c>
      <c r="O880" s="109" t="str">
        <f>+Monitoring!AC880</f>
        <v>#N/C</v>
      </c>
      <c r="P880" s="109" t="str">
        <f>+Monitoring!AD880</f>
        <v>#N/C</v>
      </c>
      <c r="Q880" s="109" t="str">
        <f>+Monitoring!AE880</f>
        <v>#N/C</v>
      </c>
      <c r="R880" s="109" t="str">
        <f>+Monitoring!AF880</f>
        <v>#N/C</v>
      </c>
      <c r="S880" s="109" t="str">
        <f>+Monitoring!AG880</f>
        <v>#N/C</v>
      </c>
    </row>
    <row r="881" spans="1:19" x14ac:dyDescent="0.25">
      <c r="A881" s="109">
        <f t="shared" si="69"/>
        <v>880</v>
      </c>
      <c r="B881" s="109" t="str">
        <f t="shared" si="70"/>
        <v>FAIRD</v>
      </c>
      <c r="C881" s="109" t="str">
        <f>SUBSTITUTE(+Monitoring!C881,"-","")</f>
        <v>FAIRD4</v>
      </c>
      <c r="D881" s="109" t="str">
        <f t="shared" si="71"/>
        <v>Site4</v>
      </c>
      <c r="E881" s="110" t="str">
        <f t="shared" si="72"/>
        <v>Meadow</v>
      </c>
      <c r="F881" s="111" t="str">
        <f t="shared" si="73"/>
        <v>FAIRDxMeadow</v>
      </c>
      <c r="G881" s="112">
        <f>+Monitoring!K881</f>
        <v>45164.372199074103</v>
      </c>
      <c r="H881" s="112">
        <f>+Monitoring!L881</f>
        <v>45164.395937499998</v>
      </c>
      <c r="I881" s="113">
        <f>+Monitoring!M881</f>
        <v>2.3738425894407555E-2</v>
      </c>
      <c r="J881" s="114" t="str">
        <f>+Monitoring!T881</f>
        <v>fly</v>
      </c>
      <c r="K881" s="109" t="str">
        <f>+Monitoring!Y881</f>
        <v>Insecta</v>
      </c>
      <c r="L881" s="109" t="str">
        <f>+Monitoring!Z881</f>
        <v>Diptera</v>
      </c>
      <c r="M881" s="109" t="str">
        <f>+Monitoring!AA881</f>
        <v>Brachycera</v>
      </c>
      <c r="N881" s="109" t="str">
        <f>+Monitoring!AB881</f>
        <v>#N/C</v>
      </c>
      <c r="O881" s="109" t="str">
        <f>+Monitoring!AC881</f>
        <v>#N/C</v>
      </c>
      <c r="P881" s="109" t="str">
        <f>+Monitoring!AD881</f>
        <v>#N/C</v>
      </c>
      <c r="Q881" s="109" t="str">
        <f>+Monitoring!AE881</f>
        <v>#N/C</v>
      </c>
      <c r="R881" s="109" t="str">
        <f>+Monitoring!AF881</f>
        <v>#N/C</v>
      </c>
      <c r="S881" s="109" t="str">
        <f>+Monitoring!AG881</f>
        <v>#N/C</v>
      </c>
    </row>
    <row r="882" spans="1:19" x14ac:dyDescent="0.25">
      <c r="A882" s="109">
        <f t="shared" si="69"/>
        <v>881</v>
      </c>
      <c r="B882" s="109" t="str">
        <f t="shared" si="70"/>
        <v>FAIRD</v>
      </c>
      <c r="C882" s="109" t="str">
        <f>SUBSTITUTE(+Monitoring!C882,"-","")</f>
        <v>FAIRD4</v>
      </c>
      <c r="D882" s="109" t="str">
        <f t="shared" si="71"/>
        <v>Site4</v>
      </c>
      <c r="E882" s="110" t="str">
        <f t="shared" si="72"/>
        <v>Meadow</v>
      </c>
      <c r="F882" s="111" t="str">
        <f t="shared" si="73"/>
        <v>FAIRDxMeadow</v>
      </c>
      <c r="G882" s="112">
        <f>+Monitoring!K882</f>
        <v>45164.395914351902</v>
      </c>
      <c r="H882" s="112">
        <f>+Monitoring!L882</f>
        <v>45164.396446759303</v>
      </c>
      <c r="I882" s="113">
        <f>+Monitoring!M882</f>
        <v>5.3240740089677274E-4</v>
      </c>
      <c r="J882" s="114" t="str">
        <f>+Monitoring!T882</f>
        <v>fly</v>
      </c>
      <c r="K882" s="109" t="str">
        <f>+Monitoring!Y882</f>
        <v>Insecta</v>
      </c>
      <c r="L882" s="109" t="str">
        <f>+Monitoring!Z882</f>
        <v>Diptera</v>
      </c>
      <c r="M882" s="109" t="str">
        <f>+Monitoring!AA882</f>
        <v>Brachycera</v>
      </c>
      <c r="N882" s="109" t="str">
        <f>+Monitoring!AB882</f>
        <v>Muscomorpha</v>
      </c>
      <c r="O882" s="109" t="str">
        <f>+Monitoring!AC882</f>
        <v>Muscoidea</v>
      </c>
      <c r="P882" s="109" t="str">
        <f>+Monitoring!AD882</f>
        <v>#N/C</v>
      </c>
      <c r="Q882" s="109" t="str">
        <f>+Monitoring!AE882</f>
        <v>#N/C</v>
      </c>
      <c r="R882" s="109" t="str">
        <f>+Monitoring!AF882</f>
        <v>#N/C</v>
      </c>
      <c r="S882" s="109" t="str">
        <f>+Monitoring!AG882</f>
        <v>#N/C</v>
      </c>
    </row>
    <row r="883" spans="1:19" x14ac:dyDescent="0.25">
      <c r="A883" s="109">
        <f t="shared" si="69"/>
        <v>882</v>
      </c>
      <c r="B883" s="109" t="str">
        <f t="shared" si="70"/>
        <v>FAIRD</v>
      </c>
      <c r="C883" s="109" t="str">
        <f>SUBSTITUTE(+Monitoring!C883,"-","")</f>
        <v>FAIRD4</v>
      </c>
      <c r="D883" s="109" t="str">
        <f t="shared" si="71"/>
        <v>Site4</v>
      </c>
      <c r="E883" s="110" t="str">
        <f t="shared" si="72"/>
        <v>Meadow</v>
      </c>
      <c r="F883" s="111" t="str">
        <f t="shared" si="73"/>
        <v>FAIRDxMeadow</v>
      </c>
      <c r="G883" s="112">
        <f>+Monitoring!K883</f>
        <v>45164.420138888898</v>
      </c>
      <c r="H883" s="112">
        <f>+Monitoring!L883</f>
        <v>45164.4205671296</v>
      </c>
      <c r="I883" s="113">
        <f>+Monitoring!M883</f>
        <v>4.2824070260394365E-4</v>
      </c>
      <c r="J883" s="114" t="str">
        <f>+Monitoring!T883</f>
        <v>fly</v>
      </c>
      <c r="K883" s="109" t="str">
        <f>+Monitoring!Y883</f>
        <v>Insecta</v>
      </c>
      <c r="L883" s="109" t="str">
        <f>+Monitoring!Z883</f>
        <v>Diptera</v>
      </c>
      <c r="M883" s="109" t="str">
        <f>+Monitoring!AA883</f>
        <v>Brachycera</v>
      </c>
      <c r="N883" s="109" t="str">
        <f>+Monitoring!AB883</f>
        <v>Muscomorpha</v>
      </c>
      <c r="O883" s="109" t="str">
        <f>+Monitoring!AC883</f>
        <v>Ephydroidea</v>
      </c>
      <c r="P883" s="109" t="str">
        <f>+Monitoring!AD883</f>
        <v>Drosophilidae</v>
      </c>
      <c r="Q883" s="109" t="str">
        <f>+Monitoring!AE883</f>
        <v>Drosophilinae</v>
      </c>
      <c r="R883" s="109" t="str">
        <f>+Monitoring!AF883</f>
        <v>Drosophila</v>
      </c>
      <c r="S883" s="109" t="str">
        <f>+Monitoring!AG883</f>
        <v>#N/C</v>
      </c>
    </row>
    <row r="884" spans="1:19" x14ac:dyDescent="0.25">
      <c r="A884" s="109">
        <f t="shared" si="69"/>
        <v>883</v>
      </c>
      <c r="B884" s="109" t="str">
        <f t="shared" si="70"/>
        <v>FAIRD</v>
      </c>
      <c r="C884" s="109" t="str">
        <f>SUBSTITUTE(+Monitoring!C884,"-","")</f>
        <v>FAIRD4</v>
      </c>
      <c r="D884" s="109" t="str">
        <f t="shared" si="71"/>
        <v>Site4</v>
      </c>
      <c r="E884" s="110" t="str">
        <f t="shared" si="72"/>
        <v>Meadow</v>
      </c>
      <c r="F884" s="111" t="str">
        <f t="shared" si="73"/>
        <v>FAIRDxMeadow</v>
      </c>
      <c r="G884" s="112">
        <f>+Monitoring!K884</f>
        <v>45164.422071759298</v>
      </c>
      <c r="H884" s="112">
        <f>+Monitoring!L884</f>
        <v>45164.422812500001</v>
      </c>
      <c r="I884" s="113">
        <f>+Monitoring!M884</f>
        <v>7.4074070289498195E-4</v>
      </c>
      <c r="J884" s="114" t="str">
        <f>+Monitoring!T884</f>
        <v>fly</v>
      </c>
      <c r="K884" s="109" t="str">
        <f>+Monitoring!Y884</f>
        <v>Insecta</v>
      </c>
      <c r="L884" s="109" t="str">
        <f>+Monitoring!Z884</f>
        <v>Diptera</v>
      </c>
      <c r="M884" s="109" t="str">
        <f>+Monitoring!AA884</f>
        <v>Brachycera</v>
      </c>
      <c r="N884" s="109" t="str">
        <f>+Monitoring!AB884</f>
        <v>Muscomorpha</v>
      </c>
      <c r="O884" s="109" t="str">
        <f>+Monitoring!AC884</f>
        <v>Muscoidea</v>
      </c>
      <c r="P884" s="109" t="str">
        <f>+Monitoring!AD884</f>
        <v>#N/C</v>
      </c>
      <c r="Q884" s="109" t="str">
        <f>+Monitoring!AE884</f>
        <v>#N/C</v>
      </c>
      <c r="R884" s="109" t="str">
        <f>+Monitoring!AF884</f>
        <v>#N/C</v>
      </c>
      <c r="S884" s="109" t="str">
        <f>+Monitoring!AG884</f>
        <v>#N/C</v>
      </c>
    </row>
    <row r="885" spans="1:19" x14ac:dyDescent="0.25">
      <c r="A885" s="109">
        <f t="shared" si="69"/>
        <v>884</v>
      </c>
      <c r="B885" s="109" t="str">
        <f t="shared" si="70"/>
        <v>FAIRD</v>
      </c>
      <c r="C885" s="109" t="str">
        <f>SUBSTITUTE(+Monitoring!C885,"-","")</f>
        <v>FAIRD4</v>
      </c>
      <c r="D885" s="109" t="str">
        <f t="shared" si="71"/>
        <v>Site4</v>
      </c>
      <c r="E885" s="110" t="str">
        <f t="shared" si="72"/>
        <v>Meadow</v>
      </c>
      <c r="F885" s="111" t="str">
        <f t="shared" si="73"/>
        <v>FAIRDxMeadow</v>
      </c>
      <c r="G885" s="112">
        <f>+Monitoring!K885</f>
        <v>45164.4294212963</v>
      </c>
      <c r="H885" s="112">
        <f>+Monitoring!L885</f>
        <v>45164.4307638889</v>
      </c>
      <c r="I885" s="113">
        <f>+Monitoring!M885</f>
        <v>1.3425926008494571E-3</v>
      </c>
      <c r="J885" s="114" t="str">
        <f>+Monitoring!T885</f>
        <v>fly</v>
      </c>
      <c r="K885" s="109" t="str">
        <f>+Monitoring!Y885</f>
        <v>Insecta</v>
      </c>
      <c r="L885" s="109" t="str">
        <f>+Monitoring!Z885</f>
        <v>Diptera</v>
      </c>
      <c r="M885" s="109" t="str">
        <f>+Monitoring!AA885</f>
        <v>Brachycera</v>
      </c>
      <c r="N885" s="109" t="str">
        <f>+Monitoring!AB885</f>
        <v>Muscomorpha</v>
      </c>
      <c r="O885" s="109" t="str">
        <f>+Monitoring!AC885</f>
        <v>Muscoidea</v>
      </c>
      <c r="P885" s="109" t="str">
        <f>+Monitoring!AD885</f>
        <v>Fanniidae</v>
      </c>
      <c r="Q885" s="109">
        <f>+Monitoring!AE885</f>
        <v>0</v>
      </c>
      <c r="R885" s="109" t="str">
        <f>+Monitoring!AF885</f>
        <v>Fannia</v>
      </c>
      <c r="S885" s="109" t="str">
        <f>+Monitoring!AG885</f>
        <v>#N/C</v>
      </c>
    </row>
    <row r="886" spans="1:19" x14ac:dyDescent="0.25">
      <c r="A886" s="109">
        <f t="shared" si="69"/>
        <v>885</v>
      </c>
      <c r="B886" s="109" t="str">
        <f t="shared" si="70"/>
        <v>FAIRD</v>
      </c>
      <c r="C886" s="109" t="str">
        <f>SUBSTITUTE(+Monitoring!C886,"-","")</f>
        <v>FAIRD4</v>
      </c>
      <c r="D886" s="109" t="str">
        <f t="shared" si="71"/>
        <v>Site4</v>
      </c>
      <c r="E886" s="110" t="str">
        <f t="shared" si="72"/>
        <v>Meadow</v>
      </c>
      <c r="F886" s="111" t="str">
        <f t="shared" si="73"/>
        <v>FAIRDxMeadow</v>
      </c>
      <c r="G886" s="112">
        <f>+Monitoring!K886</f>
        <v>45164.458333333299</v>
      </c>
      <c r="H886" s="112">
        <f>+Monitoring!L886</f>
        <v>45164.459571759297</v>
      </c>
      <c r="I886" s="113">
        <f>+Monitoring!M886</f>
        <v>1.238425997144077E-3</v>
      </c>
      <c r="J886" s="114" t="str">
        <f>+Monitoring!T886</f>
        <v>fly</v>
      </c>
      <c r="K886" s="109" t="str">
        <f>+Monitoring!Y886</f>
        <v>Insecta</v>
      </c>
      <c r="L886" s="109" t="str">
        <f>+Monitoring!Z886</f>
        <v>Diptera</v>
      </c>
      <c r="M886" s="109" t="str">
        <f>+Monitoring!AA886</f>
        <v>Brachycera</v>
      </c>
      <c r="N886" s="109" t="str">
        <f>+Monitoring!AB886</f>
        <v>#N/C</v>
      </c>
      <c r="O886" s="109" t="str">
        <f>+Monitoring!AC886</f>
        <v>#N/C</v>
      </c>
      <c r="P886" s="109" t="str">
        <f>+Monitoring!AD886</f>
        <v>#N/C</v>
      </c>
      <c r="Q886" s="109" t="str">
        <f>+Monitoring!AE886</f>
        <v>#N/C</v>
      </c>
      <c r="R886" s="109" t="str">
        <f>+Monitoring!AF886</f>
        <v>#N/C</v>
      </c>
      <c r="S886" s="109" t="str">
        <f>+Monitoring!AG886</f>
        <v>#N/C</v>
      </c>
    </row>
    <row r="887" spans="1:19" x14ac:dyDescent="0.25">
      <c r="A887" s="109">
        <f t="shared" si="69"/>
        <v>886</v>
      </c>
      <c r="B887" s="109" t="str">
        <f t="shared" si="70"/>
        <v>FAIRD</v>
      </c>
      <c r="C887" s="109" t="str">
        <f>SUBSTITUTE(+Monitoring!C887,"-","")</f>
        <v>FAIRD4</v>
      </c>
      <c r="D887" s="109" t="str">
        <f t="shared" si="71"/>
        <v>Site4</v>
      </c>
      <c r="E887" s="110" t="str">
        <f t="shared" si="72"/>
        <v>Meadow</v>
      </c>
      <c r="F887" s="111" t="str">
        <f t="shared" si="73"/>
        <v>FAIRDxMeadow</v>
      </c>
      <c r="G887" s="112">
        <f>+Monitoring!K887</f>
        <v>45164.462175925903</v>
      </c>
      <c r="H887" s="112">
        <f>+Monitoring!L887</f>
        <v>45164.462291666699</v>
      </c>
      <c r="I887" s="113">
        <f>+Monitoring!M887</f>
        <v>1.1574079690035433E-4</v>
      </c>
      <c r="J887" s="114" t="str">
        <f>+Monitoring!T887</f>
        <v>fly</v>
      </c>
      <c r="K887" s="109" t="str">
        <f>+Monitoring!Y887</f>
        <v>Insecta</v>
      </c>
      <c r="L887" s="109" t="str">
        <f>+Monitoring!Z887</f>
        <v>Diptera</v>
      </c>
      <c r="M887" s="109" t="str">
        <f>+Monitoring!AA887</f>
        <v>Brachycera</v>
      </c>
      <c r="N887" s="109" t="str">
        <f>+Monitoring!AB887</f>
        <v>#N/C</v>
      </c>
      <c r="O887" s="109" t="str">
        <f>+Monitoring!AC887</f>
        <v>#N/C</v>
      </c>
      <c r="P887" s="109" t="str">
        <f>+Monitoring!AD887</f>
        <v>#N/C</v>
      </c>
      <c r="Q887" s="109" t="str">
        <f>+Monitoring!AE887</f>
        <v>#N/C</v>
      </c>
      <c r="R887" s="109" t="str">
        <f>+Monitoring!AF887</f>
        <v>#N/C</v>
      </c>
      <c r="S887" s="109" t="str">
        <f>+Monitoring!AG887</f>
        <v>#N/C</v>
      </c>
    </row>
    <row r="888" spans="1:19" x14ac:dyDescent="0.25">
      <c r="A888" s="109">
        <f t="shared" si="69"/>
        <v>887</v>
      </c>
      <c r="B888" s="109" t="str">
        <f t="shared" si="70"/>
        <v>FAIRD</v>
      </c>
      <c r="C888" s="109" t="str">
        <f>SUBSTITUTE(+Monitoring!C888,"-","")</f>
        <v>FAIRD4</v>
      </c>
      <c r="D888" s="109" t="str">
        <f t="shared" si="71"/>
        <v>Site4</v>
      </c>
      <c r="E888" s="110" t="str">
        <f t="shared" si="72"/>
        <v>Meadow</v>
      </c>
      <c r="F888" s="111" t="str">
        <f t="shared" si="73"/>
        <v>FAIRDxMeadow</v>
      </c>
      <c r="G888" s="112">
        <f>+Monitoring!K888</f>
        <v>45164.473807870403</v>
      </c>
      <c r="H888" s="112">
        <f>+Monitoring!L888</f>
        <v>45164.474293981497</v>
      </c>
      <c r="I888" s="113">
        <f>+Monitoring!M888</f>
        <v>4.8611109377816319E-4</v>
      </c>
      <c r="J888" s="114" t="str">
        <f>+Monitoring!T888</f>
        <v>fly</v>
      </c>
      <c r="K888" s="109" t="str">
        <f>+Monitoring!Y888</f>
        <v>Insecta</v>
      </c>
      <c r="L888" s="109" t="str">
        <f>+Monitoring!Z888</f>
        <v>Diptera</v>
      </c>
      <c r="M888" s="109" t="str">
        <f>+Monitoring!AA888</f>
        <v>Brachycera</v>
      </c>
      <c r="N888" s="109" t="str">
        <f>+Monitoring!AB888</f>
        <v>#N/C</v>
      </c>
      <c r="O888" s="109" t="str">
        <f>+Monitoring!AC888</f>
        <v>#N/C</v>
      </c>
      <c r="P888" s="109" t="str">
        <f>+Monitoring!AD888</f>
        <v>#N/C</v>
      </c>
      <c r="Q888" s="109" t="str">
        <f>+Monitoring!AE888</f>
        <v>#N/C</v>
      </c>
      <c r="R888" s="109" t="str">
        <f>+Monitoring!AF888</f>
        <v>#N/C</v>
      </c>
      <c r="S888" s="109" t="str">
        <f>+Monitoring!AG888</f>
        <v>#N/C</v>
      </c>
    </row>
    <row r="889" spans="1:19" x14ac:dyDescent="0.25">
      <c r="A889" s="109">
        <f t="shared" si="69"/>
        <v>888</v>
      </c>
      <c r="B889" s="109" t="str">
        <f t="shared" si="70"/>
        <v>FAIRD</v>
      </c>
      <c r="C889" s="109" t="str">
        <f>SUBSTITUTE(+Monitoring!C889,"-","")</f>
        <v>FAIRD4</v>
      </c>
      <c r="D889" s="109" t="str">
        <f t="shared" si="71"/>
        <v>Site4</v>
      </c>
      <c r="E889" s="110" t="str">
        <f t="shared" si="72"/>
        <v>Meadow</v>
      </c>
      <c r="F889" s="111" t="str">
        <f t="shared" si="73"/>
        <v>FAIRDxMeadow</v>
      </c>
      <c r="G889" s="112">
        <f>+Monitoring!K889</f>
        <v>45164.481018518498</v>
      </c>
      <c r="H889" s="112">
        <f>+Monitoring!L889</f>
        <v>45164.481759259303</v>
      </c>
      <c r="I889" s="113">
        <f>+Monitoring!M889</f>
        <v>7.4074080475838855E-4</v>
      </c>
      <c r="J889" s="114" t="str">
        <f>+Monitoring!T889</f>
        <v>fly</v>
      </c>
      <c r="K889" s="109" t="str">
        <f>+Monitoring!Y889</f>
        <v>Insecta</v>
      </c>
      <c r="L889" s="109" t="str">
        <f>+Monitoring!Z889</f>
        <v>Diptera</v>
      </c>
      <c r="M889" s="109" t="str">
        <f>+Monitoring!AA889</f>
        <v>Brachycera</v>
      </c>
      <c r="N889" s="109" t="str">
        <f>+Monitoring!AB889</f>
        <v>#N/C</v>
      </c>
      <c r="O889" s="109" t="str">
        <f>+Monitoring!AC889</f>
        <v>#N/C</v>
      </c>
      <c r="P889" s="109" t="str">
        <f>+Monitoring!AD889</f>
        <v>#N/C</v>
      </c>
      <c r="Q889" s="109" t="str">
        <f>+Monitoring!AE889</f>
        <v>#N/C</v>
      </c>
      <c r="R889" s="109" t="str">
        <f>+Monitoring!AF889</f>
        <v>#N/C</v>
      </c>
      <c r="S889" s="109" t="str">
        <f>+Monitoring!AG889</f>
        <v>#N/C</v>
      </c>
    </row>
    <row r="890" spans="1:19" x14ac:dyDescent="0.25">
      <c r="A890" s="109">
        <f t="shared" si="69"/>
        <v>889</v>
      </c>
      <c r="B890" s="109" t="str">
        <f t="shared" si="70"/>
        <v>FAIRD</v>
      </c>
      <c r="C890" s="109" t="str">
        <f>SUBSTITUTE(+Monitoring!C890,"-","")</f>
        <v>FAIRD4</v>
      </c>
      <c r="D890" s="109" t="str">
        <f t="shared" si="71"/>
        <v>Site4</v>
      </c>
      <c r="E890" s="110" t="str">
        <f t="shared" si="72"/>
        <v>Meadow</v>
      </c>
      <c r="F890" s="111" t="str">
        <f t="shared" si="73"/>
        <v>FAIRDxMeadow</v>
      </c>
      <c r="G890" s="112">
        <f>+Monitoring!K890</f>
        <v>45164.4855439815</v>
      </c>
      <c r="H890" s="112">
        <f>+Monitoring!L890</f>
        <v>45164.4862615741</v>
      </c>
      <c r="I890" s="113">
        <f>+Monitoring!M890</f>
        <v>7.1759260026738048E-4</v>
      </c>
      <c r="J890" s="114" t="str">
        <f>+Monitoring!T890</f>
        <v>fly</v>
      </c>
      <c r="K890" s="109" t="str">
        <f>+Monitoring!Y890</f>
        <v>Insecta</v>
      </c>
      <c r="L890" s="109" t="str">
        <f>+Monitoring!Z890</f>
        <v>Diptera</v>
      </c>
      <c r="M890" s="109" t="str">
        <f>+Monitoring!AA890</f>
        <v>Brachycera</v>
      </c>
      <c r="N890" s="109" t="str">
        <f>+Monitoring!AB890</f>
        <v>Muscomorpha</v>
      </c>
      <c r="O890" s="109" t="str">
        <f>+Monitoring!AC890</f>
        <v>Ephydroidea</v>
      </c>
      <c r="P890" s="109" t="str">
        <f>+Monitoring!AD890</f>
        <v>Drosophilidae</v>
      </c>
      <c r="Q890" s="109" t="str">
        <f>+Monitoring!AE890</f>
        <v>Drosophilinae</v>
      </c>
      <c r="R890" s="109" t="str">
        <f>+Monitoring!AF890</f>
        <v>Drosophila</v>
      </c>
      <c r="S890" s="109" t="str">
        <f>+Monitoring!AG890</f>
        <v>#N/C</v>
      </c>
    </row>
    <row r="891" spans="1:19" x14ac:dyDescent="0.25">
      <c r="A891" s="109">
        <f t="shared" si="69"/>
        <v>890</v>
      </c>
      <c r="B891" s="109" t="str">
        <f t="shared" si="70"/>
        <v>FAIRD</v>
      </c>
      <c r="C891" s="109" t="str">
        <f>SUBSTITUTE(+Monitoring!C891,"-","")</f>
        <v>FAIRD4</v>
      </c>
      <c r="D891" s="109" t="str">
        <f t="shared" si="71"/>
        <v>Site4</v>
      </c>
      <c r="E891" s="110" t="str">
        <f t="shared" si="72"/>
        <v>Meadow</v>
      </c>
      <c r="F891" s="111" t="str">
        <f t="shared" si="73"/>
        <v>FAIRDxMeadow</v>
      </c>
      <c r="G891" s="112">
        <f>+Monitoring!K891</f>
        <v>45164.486145833303</v>
      </c>
      <c r="H891" s="112">
        <f>+Monitoring!L891</f>
        <v>45164.4862615741</v>
      </c>
      <c r="I891" s="113">
        <f>+Monitoring!M891</f>
        <v>1.1574079690035433E-4</v>
      </c>
      <c r="J891" s="114" t="str">
        <f>+Monitoring!T891</f>
        <v>fly</v>
      </c>
      <c r="K891" s="109" t="str">
        <f>+Monitoring!Y891</f>
        <v>Insecta</v>
      </c>
      <c r="L891" s="109" t="str">
        <f>+Monitoring!Z891</f>
        <v>Diptera</v>
      </c>
      <c r="M891" s="109" t="str">
        <f>+Monitoring!AA891</f>
        <v>Brachycera</v>
      </c>
      <c r="N891" s="109" t="str">
        <f>+Monitoring!AB891</f>
        <v>#N/C</v>
      </c>
      <c r="O891" s="109" t="str">
        <f>+Monitoring!AC891</f>
        <v>#N/C</v>
      </c>
      <c r="P891" s="109" t="str">
        <f>+Monitoring!AD891</f>
        <v>#N/C</v>
      </c>
      <c r="Q891" s="109" t="str">
        <f>+Monitoring!AE891</f>
        <v>#N/C</v>
      </c>
      <c r="R891" s="109" t="str">
        <f>+Monitoring!AF891</f>
        <v>#N/C</v>
      </c>
      <c r="S891" s="109" t="str">
        <f>+Monitoring!AG891</f>
        <v>#N/C</v>
      </c>
    </row>
    <row r="892" spans="1:19" x14ac:dyDescent="0.25">
      <c r="A892" s="109">
        <f t="shared" si="69"/>
        <v>891</v>
      </c>
      <c r="B892" s="109" t="str">
        <f t="shared" si="70"/>
        <v>FAIRD</v>
      </c>
      <c r="C892" s="109" t="str">
        <f>SUBSTITUTE(+Monitoring!C892,"-","")</f>
        <v>FAIRD4</v>
      </c>
      <c r="D892" s="109" t="str">
        <f t="shared" si="71"/>
        <v>Site4</v>
      </c>
      <c r="E892" s="110" t="str">
        <f t="shared" si="72"/>
        <v>Meadow</v>
      </c>
      <c r="F892" s="111" t="str">
        <f t="shared" si="73"/>
        <v>FAIRDxMeadow</v>
      </c>
      <c r="G892" s="112">
        <f>+Monitoring!K892</f>
        <v>45164.486689814803</v>
      </c>
      <c r="H892" s="112">
        <f>+Monitoring!L892</f>
        <v>45164.486886574101</v>
      </c>
      <c r="I892" s="113">
        <f>+Monitoring!M892</f>
        <v>1.9675929797813296E-4</v>
      </c>
      <c r="J892" s="114" t="str">
        <f>+Monitoring!T892</f>
        <v>fly</v>
      </c>
      <c r="K892" s="109" t="str">
        <f>+Monitoring!Y892</f>
        <v>Insecta</v>
      </c>
      <c r="L892" s="109" t="str">
        <f>+Monitoring!Z892</f>
        <v>Diptera</v>
      </c>
      <c r="M892" s="109" t="str">
        <f>+Monitoring!AA892</f>
        <v>Brachycera</v>
      </c>
      <c r="N892" s="109" t="str">
        <f>+Monitoring!AB892</f>
        <v>Muscomorpha</v>
      </c>
      <c r="O892" s="109" t="str">
        <f>+Monitoring!AC892</f>
        <v>Muscoidea</v>
      </c>
      <c r="P892" s="109" t="str">
        <f>+Monitoring!AD892</f>
        <v>#N/C</v>
      </c>
      <c r="Q892" s="109" t="str">
        <f>+Monitoring!AE892</f>
        <v>#N/C</v>
      </c>
      <c r="R892" s="109" t="str">
        <f>+Monitoring!AF892</f>
        <v>#N/C</v>
      </c>
      <c r="S892" s="109" t="str">
        <f>+Monitoring!AG892</f>
        <v>#N/C</v>
      </c>
    </row>
    <row r="893" spans="1:19" x14ac:dyDescent="0.25">
      <c r="A893" s="109">
        <f t="shared" si="69"/>
        <v>892</v>
      </c>
      <c r="B893" s="109" t="str">
        <f t="shared" si="70"/>
        <v>FAIRD</v>
      </c>
      <c r="C893" s="109" t="str">
        <f>SUBSTITUTE(+Monitoring!C893,"-","")</f>
        <v>FAIRD4</v>
      </c>
      <c r="D893" s="109" t="str">
        <f t="shared" si="71"/>
        <v>Site4</v>
      </c>
      <c r="E893" s="110" t="str">
        <f t="shared" si="72"/>
        <v>Meadow</v>
      </c>
      <c r="F893" s="111" t="str">
        <f t="shared" si="73"/>
        <v>FAIRDxMeadow</v>
      </c>
      <c r="G893" s="112">
        <f>+Monitoring!K893</f>
        <v>45164.490937499999</v>
      </c>
      <c r="H893" s="112">
        <f>+Monitoring!L893</f>
        <v>45164.491932870398</v>
      </c>
      <c r="I893" s="113">
        <f>+Monitoring!M893</f>
        <v>9.9537039932329208E-4</v>
      </c>
      <c r="J893" s="114" t="str">
        <f>+Monitoring!T893</f>
        <v>fruit_fly</v>
      </c>
      <c r="K893" s="109" t="str">
        <f>+Monitoring!Y893</f>
        <v>Insecta</v>
      </c>
      <c r="L893" s="109" t="str">
        <f>+Monitoring!Z893</f>
        <v>Diptera</v>
      </c>
      <c r="M893" s="109" t="str">
        <f>+Monitoring!AA893</f>
        <v>Brachycera</v>
      </c>
      <c r="N893" s="109" t="str">
        <f>+Monitoring!AB893</f>
        <v>Muscomorpha</v>
      </c>
      <c r="O893" s="109" t="str">
        <f>+Monitoring!AC893</f>
        <v>Tephritoidea</v>
      </c>
      <c r="P893" s="109" t="str">
        <f>+Monitoring!AD893</f>
        <v>Tephritidae</v>
      </c>
      <c r="Q893" s="109" t="str">
        <f>+Monitoring!AE893</f>
        <v>Tephritinae</v>
      </c>
      <c r="R893" s="109" t="str">
        <f>+Monitoring!AF893</f>
        <v>#N/C</v>
      </c>
      <c r="S893" s="109" t="str">
        <f>+Monitoring!AG893</f>
        <v>#N/C</v>
      </c>
    </row>
    <row r="894" spans="1:19" x14ac:dyDescent="0.25">
      <c r="A894" s="109">
        <f t="shared" si="69"/>
        <v>893</v>
      </c>
      <c r="B894" s="109" t="str">
        <f t="shared" si="70"/>
        <v>FAIRD</v>
      </c>
      <c r="C894" s="109" t="str">
        <f>SUBSTITUTE(+Monitoring!C894,"-","")</f>
        <v>FAIRD4</v>
      </c>
      <c r="D894" s="109" t="str">
        <f t="shared" si="71"/>
        <v>Site4</v>
      </c>
      <c r="E894" s="110" t="str">
        <f t="shared" si="72"/>
        <v>Meadow</v>
      </c>
      <c r="F894" s="111" t="str">
        <f t="shared" si="73"/>
        <v>FAIRDxMeadow</v>
      </c>
      <c r="G894" s="112">
        <f>+Monitoring!K894</f>
        <v>45164.493634259299</v>
      </c>
      <c r="H894" s="112">
        <f>+Monitoring!L894</f>
        <v>45164.4937152778</v>
      </c>
      <c r="I894" s="113">
        <f>+Monitoring!M894</f>
        <v>8.1018501077778637E-5</v>
      </c>
      <c r="J894" s="114" t="str">
        <f>+Monitoring!T894</f>
        <v>fly</v>
      </c>
      <c r="K894" s="109" t="str">
        <f>+Monitoring!Y894</f>
        <v>Insecta</v>
      </c>
      <c r="L894" s="109" t="str">
        <f>+Monitoring!Z894</f>
        <v>#N/C</v>
      </c>
      <c r="M894" s="109" t="str">
        <f>+Monitoring!AA894</f>
        <v>#N/C</v>
      </c>
      <c r="N894" s="109" t="str">
        <f>+Monitoring!AB894</f>
        <v>#N/C</v>
      </c>
      <c r="O894" s="109" t="str">
        <f>+Monitoring!AC894</f>
        <v>#N/C</v>
      </c>
      <c r="P894" s="109" t="str">
        <f>+Monitoring!AD894</f>
        <v>#N/C</v>
      </c>
      <c r="Q894" s="109" t="str">
        <f>+Monitoring!AE894</f>
        <v>#N/C</v>
      </c>
      <c r="R894" s="109" t="str">
        <f>+Monitoring!AF894</f>
        <v>#N/C</v>
      </c>
      <c r="S894" s="109" t="str">
        <f>+Monitoring!AG894</f>
        <v>#N/C</v>
      </c>
    </row>
    <row r="895" spans="1:19" x14ac:dyDescent="0.25">
      <c r="A895" s="109">
        <f t="shared" si="69"/>
        <v>894</v>
      </c>
      <c r="B895" s="109" t="str">
        <f t="shared" si="70"/>
        <v>FAIRD</v>
      </c>
      <c r="C895" s="109" t="str">
        <f>SUBSTITUTE(+Monitoring!C895,"-","")</f>
        <v>FAIRD4</v>
      </c>
      <c r="D895" s="109" t="str">
        <f t="shared" si="71"/>
        <v>Site4</v>
      </c>
      <c r="E895" s="110" t="str">
        <f t="shared" si="72"/>
        <v>Meadow</v>
      </c>
      <c r="F895" s="111" t="str">
        <f t="shared" si="73"/>
        <v>FAIRDxMeadow</v>
      </c>
      <c r="G895" s="112">
        <f>+Monitoring!K895</f>
        <v>45164.493634259299</v>
      </c>
      <c r="H895" s="112">
        <f>+Monitoring!L895</f>
        <v>45164.493726851899</v>
      </c>
      <c r="I895" s="113">
        <f>+Monitoring!M895</f>
        <v>9.2592599685303867E-5</v>
      </c>
      <c r="J895" s="114" t="str">
        <f>+Monitoring!T895</f>
        <v>flesh_fly</v>
      </c>
      <c r="K895" s="109" t="str">
        <f>+Monitoring!Y895</f>
        <v>Insecta</v>
      </c>
      <c r="L895" s="109" t="str">
        <f>+Monitoring!Z895</f>
        <v>Diptera</v>
      </c>
      <c r="M895" s="109" t="str">
        <f>+Monitoring!AA895</f>
        <v>Brachycera</v>
      </c>
      <c r="N895" s="109" t="str">
        <f>+Monitoring!AB895</f>
        <v>Muscomorpha</v>
      </c>
      <c r="O895" s="109" t="str">
        <f>+Monitoring!AC895</f>
        <v>Oestroidea</v>
      </c>
      <c r="P895" s="109" t="str">
        <f>+Monitoring!AD895</f>
        <v>#N/C</v>
      </c>
      <c r="Q895" s="109" t="str">
        <f>+Monitoring!AE895</f>
        <v>#N/C</v>
      </c>
      <c r="R895" s="109" t="str">
        <f>+Monitoring!AF895</f>
        <v>#N/C</v>
      </c>
      <c r="S895" s="109" t="str">
        <f>+Monitoring!AG895</f>
        <v>#N/C</v>
      </c>
    </row>
    <row r="896" spans="1:19" x14ac:dyDescent="0.25">
      <c r="A896" s="109">
        <f t="shared" si="69"/>
        <v>895</v>
      </c>
      <c r="B896" s="109" t="str">
        <f t="shared" si="70"/>
        <v>FAIRD</v>
      </c>
      <c r="C896" s="109" t="str">
        <f>SUBSTITUTE(+Monitoring!C896,"-","")</f>
        <v>FAIRD4</v>
      </c>
      <c r="D896" s="109" t="str">
        <f t="shared" si="71"/>
        <v>Site4</v>
      </c>
      <c r="E896" s="110" t="str">
        <f t="shared" si="72"/>
        <v>Meadow</v>
      </c>
      <c r="F896" s="111" t="str">
        <f t="shared" si="73"/>
        <v>FAIRDxMeadow</v>
      </c>
      <c r="G896" s="112">
        <f>+Monitoring!K896</f>
        <v>45164.493738425903</v>
      </c>
      <c r="H896" s="112">
        <f>+Monitoring!L896</f>
        <v>45164.495092592602</v>
      </c>
      <c r="I896" s="113">
        <f>+Monitoring!M896</f>
        <v>1.3541666994569823E-3</v>
      </c>
      <c r="J896" s="114" t="str">
        <f>+Monitoring!T896</f>
        <v>fly</v>
      </c>
      <c r="K896" s="109" t="str">
        <f>+Monitoring!Y896</f>
        <v>Insecta</v>
      </c>
      <c r="L896" s="109" t="str">
        <f>+Monitoring!Z896</f>
        <v>Diptera</v>
      </c>
      <c r="M896" s="109" t="str">
        <f>+Monitoring!AA896</f>
        <v>Brachycera</v>
      </c>
      <c r="N896" s="109" t="str">
        <f>+Monitoring!AB896</f>
        <v>Muscomorpha</v>
      </c>
      <c r="O896" s="109" t="str">
        <f>+Monitoring!AC896</f>
        <v>Ephydroidea</v>
      </c>
      <c r="P896" s="109" t="str">
        <f>+Monitoring!AD896</f>
        <v>Drosophilidae</v>
      </c>
      <c r="Q896" s="109" t="str">
        <f>+Monitoring!AE896</f>
        <v>Drosophilinae</v>
      </c>
      <c r="R896" s="109" t="str">
        <f>+Monitoring!AF896</f>
        <v>Drosophila</v>
      </c>
      <c r="S896" s="109" t="str">
        <f>+Monitoring!AG896</f>
        <v>#N/C</v>
      </c>
    </row>
    <row r="897" spans="1:19" x14ac:dyDescent="0.25">
      <c r="A897" s="109">
        <f t="shared" si="69"/>
        <v>896</v>
      </c>
      <c r="B897" s="109" t="str">
        <f t="shared" si="70"/>
        <v>FAIRD</v>
      </c>
      <c r="C897" s="109" t="str">
        <f>SUBSTITUTE(+Monitoring!C897,"-","")</f>
        <v>FAIRD4</v>
      </c>
      <c r="D897" s="109" t="str">
        <f t="shared" si="71"/>
        <v>Site4</v>
      </c>
      <c r="E897" s="110" t="str">
        <f t="shared" si="72"/>
        <v>Meadow</v>
      </c>
      <c r="F897" s="111" t="str">
        <f t="shared" si="73"/>
        <v>FAIRDxMeadow</v>
      </c>
      <c r="G897" s="112">
        <f>+Monitoring!K897</f>
        <v>45164.494097222203</v>
      </c>
      <c r="H897" s="112">
        <f>+Monitoring!L897</f>
        <v>45164.494131944397</v>
      </c>
      <c r="I897" s="113">
        <f>+Monitoring!M897</f>
        <v>3.472219395916909E-5</v>
      </c>
      <c r="J897" s="114" t="str">
        <f>+Monitoring!T897</f>
        <v>fly</v>
      </c>
      <c r="K897" s="109" t="str">
        <f>+Monitoring!Y897</f>
        <v>Insecta</v>
      </c>
      <c r="L897" s="109" t="str">
        <f>+Monitoring!Z897</f>
        <v>Diptera</v>
      </c>
      <c r="M897" s="109" t="str">
        <f>+Monitoring!AA897</f>
        <v>Brachycera</v>
      </c>
      <c r="N897" s="109" t="str">
        <f>+Monitoring!AB897</f>
        <v>Muscomorpha</v>
      </c>
      <c r="O897" s="109" t="str">
        <f>+Monitoring!AC897</f>
        <v>Ephydroidea</v>
      </c>
      <c r="P897" s="109" t="str">
        <f>+Monitoring!AD897</f>
        <v>Drosophilidae</v>
      </c>
      <c r="Q897" s="109" t="str">
        <f>+Monitoring!AE897</f>
        <v>Drosophilinae</v>
      </c>
      <c r="R897" s="109" t="str">
        <f>+Monitoring!AF897</f>
        <v>#N/C</v>
      </c>
      <c r="S897" s="109" t="str">
        <f>+Monitoring!AG897</f>
        <v>#N/C</v>
      </c>
    </row>
    <row r="898" spans="1:19" x14ac:dyDescent="0.25">
      <c r="A898" s="109">
        <f t="shared" si="69"/>
        <v>897</v>
      </c>
      <c r="B898" s="109" t="str">
        <f t="shared" si="70"/>
        <v>FAIRD</v>
      </c>
      <c r="C898" s="109" t="str">
        <f>SUBSTITUTE(+Monitoring!C898,"-","")</f>
        <v>FAIRD4</v>
      </c>
      <c r="D898" s="109" t="str">
        <f t="shared" si="71"/>
        <v>Site4</v>
      </c>
      <c r="E898" s="110" t="str">
        <f t="shared" si="72"/>
        <v>Meadow</v>
      </c>
      <c r="F898" s="111" t="str">
        <f t="shared" si="73"/>
        <v>FAIRDxMeadow</v>
      </c>
      <c r="G898" s="112">
        <f>+Monitoring!K898</f>
        <v>45164.503981481503</v>
      </c>
      <c r="H898" s="112">
        <f>+Monitoring!L898</f>
        <v>45164.504560185203</v>
      </c>
      <c r="I898" s="113">
        <f>+Monitoring!M898</f>
        <v>5.7870370073942468E-4</v>
      </c>
      <c r="J898" s="114" t="str">
        <f>+Monitoring!T898</f>
        <v>fly</v>
      </c>
      <c r="K898" s="109" t="str">
        <f>+Monitoring!Y898</f>
        <v>Insecta</v>
      </c>
      <c r="L898" s="109" t="str">
        <f>+Monitoring!Z898</f>
        <v>Diptera</v>
      </c>
      <c r="M898" s="109" t="str">
        <f>+Monitoring!AA898</f>
        <v>Brachycera</v>
      </c>
      <c r="N898" s="109" t="str">
        <f>+Monitoring!AB898</f>
        <v>#N/C</v>
      </c>
      <c r="O898" s="109" t="str">
        <f>+Monitoring!AC898</f>
        <v>#N/C</v>
      </c>
      <c r="P898" s="109" t="str">
        <f>+Monitoring!AD898</f>
        <v>#N/C</v>
      </c>
      <c r="Q898" s="109" t="str">
        <f>+Monitoring!AE898</f>
        <v>#N/C</v>
      </c>
      <c r="R898" s="109" t="str">
        <f>+Monitoring!AF898</f>
        <v>#N/C</v>
      </c>
      <c r="S898" s="109" t="str">
        <f>+Monitoring!AG898</f>
        <v>#N/C</v>
      </c>
    </row>
    <row r="899" spans="1:19" x14ac:dyDescent="0.25">
      <c r="A899" s="109">
        <f t="shared" si="69"/>
        <v>898</v>
      </c>
      <c r="B899" s="109" t="str">
        <f t="shared" si="70"/>
        <v>FAIRD</v>
      </c>
      <c r="C899" s="109" t="str">
        <f>SUBSTITUTE(+Monitoring!C899,"-","")</f>
        <v>FAIRD4</v>
      </c>
      <c r="D899" s="109" t="str">
        <f t="shared" si="71"/>
        <v>Site4</v>
      </c>
      <c r="E899" s="110" t="str">
        <f t="shared" si="72"/>
        <v>Meadow</v>
      </c>
      <c r="F899" s="111" t="str">
        <f t="shared" si="73"/>
        <v>FAIRDxMeadow</v>
      </c>
      <c r="G899" s="112">
        <f>+Monitoring!K899</f>
        <v>45164.504537036999</v>
      </c>
      <c r="H899" s="112">
        <f>+Monitoring!L899</f>
        <v>45164.505173611098</v>
      </c>
      <c r="I899" s="113">
        <f>+Monitoring!M899</f>
        <v>6.3657409918960184E-4</v>
      </c>
      <c r="J899" s="114" t="str">
        <f>+Monitoring!T899</f>
        <v>robber_fly</v>
      </c>
      <c r="K899" s="109" t="str">
        <f>+Monitoring!Y899</f>
        <v>Insecta</v>
      </c>
      <c r="L899" s="109" t="str">
        <f>+Monitoring!Z899</f>
        <v>Hymenoptera</v>
      </c>
      <c r="M899" s="109" t="str">
        <f>+Monitoring!AA899</f>
        <v>Apocrita</v>
      </c>
      <c r="N899" s="109" t="str">
        <f>+Monitoring!AB899</f>
        <v>Parasitica</v>
      </c>
      <c r="O899" s="109" t="str">
        <f>+Monitoring!AC899</f>
        <v>Ichneumonoidea</v>
      </c>
      <c r="P899" s="109" t="str">
        <f>+Monitoring!AD899</f>
        <v>Ichneumonidae</v>
      </c>
      <c r="Q899" s="109" t="str">
        <f>+Monitoring!AE899</f>
        <v>#N/C</v>
      </c>
      <c r="R899" s="109" t="str">
        <f>+Monitoring!AF899</f>
        <v>#N/C</v>
      </c>
      <c r="S899" s="109" t="str">
        <f>+Monitoring!AG899</f>
        <v>#N/C</v>
      </c>
    </row>
    <row r="900" spans="1:19" x14ac:dyDescent="0.25">
      <c r="A900" s="109">
        <f t="shared" ref="A900:A963" si="74">+A899+1</f>
        <v>899</v>
      </c>
      <c r="B900" s="109" t="str">
        <f t="shared" si="70"/>
        <v>FAIRD</v>
      </c>
      <c r="C900" s="109" t="str">
        <f>SUBSTITUTE(+Monitoring!C900,"-","")</f>
        <v>FAIRD4</v>
      </c>
      <c r="D900" s="109" t="str">
        <f t="shared" si="71"/>
        <v>Site4</v>
      </c>
      <c r="E900" s="110" t="str">
        <f t="shared" si="72"/>
        <v>Meadow</v>
      </c>
      <c r="F900" s="111" t="str">
        <f t="shared" si="73"/>
        <v>FAIRDxMeadow</v>
      </c>
      <c r="G900" s="112">
        <f>+Monitoring!K900</f>
        <v>45164.5061458333</v>
      </c>
      <c r="H900" s="112">
        <f>+Monitoring!L900</f>
        <v>45164.506365740701</v>
      </c>
      <c r="I900" s="113">
        <f>+Monitoring!M900</f>
        <v>2.1990740060573444E-4</v>
      </c>
      <c r="J900" s="114" t="str">
        <f>+Monitoring!T900</f>
        <v>fly</v>
      </c>
      <c r="K900" s="109" t="str">
        <f>+Monitoring!Y900</f>
        <v>Insecta</v>
      </c>
      <c r="L900" s="109" t="str">
        <f>+Monitoring!Z900</f>
        <v>Diptera</v>
      </c>
      <c r="M900" s="109" t="str">
        <f>+Monitoring!AA900</f>
        <v>Brachycera</v>
      </c>
      <c r="N900" s="109" t="str">
        <f>+Monitoring!AB900</f>
        <v>#N/C</v>
      </c>
      <c r="O900" s="109" t="str">
        <f>+Monitoring!AC900</f>
        <v>#N/C</v>
      </c>
      <c r="P900" s="109" t="str">
        <f>+Monitoring!AD900</f>
        <v>#N/C</v>
      </c>
      <c r="Q900" s="109" t="str">
        <f>+Monitoring!AE900</f>
        <v>#N/C</v>
      </c>
      <c r="R900" s="109" t="str">
        <f>+Monitoring!AF900</f>
        <v>#N/C</v>
      </c>
      <c r="S900" s="109" t="str">
        <f>+Monitoring!AG900</f>
        <v>#N/C</v>
      </c>
    </row>
    <row r="901" spans="1:19" x14ac:dyDescent="0.25">
      <c r="A901" s="109">
        <f t="shared" si="74"/>
        <v>900</v>
      </c>
      <c r="B901" s="109" t="str">
        <f t="shared" si="70"/>
        <v>FAIRD</v>
      </c>
      <c r="C901" s="109" t="str">
        <f>SUBSTITUTE(+Monitoring!C901,"-","")</f>
        <v>FAIRD4</v>
      </c>
      <c r="D901" s="109" t="str">
        <f t="shared" si="71"/>
        <v>Site4</v>
      </c>
      <c r="E901" s="110" t="str">
        <f t="shared" si="72"/>
        <v>Meadow</v>
      </c>
      <c r="F901" s="111" t="str">
        <f t="shared" si="73"/>
        <v>FAIRDxMeadow</v>
      </c>
      <c r="G901" s="112">
        <f>+Monitoring!K901</f>
        <v>45164.508055555598</v>
      </c>
      <c r="H901" s="112">
        <f>+Monitoring!L901</f>
        <v>45164.508125</v>
      </c>
      <c r="I901" s="113">
        <f>+Monitoring!M901</f>
        <v>6.9444402470253408E-5</v>
      </c>
      <c r="J901" s="114" t="str">
        <f>+Monitoring!T901</f>
        <v>fly</v>
      </c>
      <c r="K901" s="109" t="str">
        <f>+Monitoring!Y901</f>
        <v>Insecta</v>
      </c>
      <c r="L901" s="109" t="str">
        <f>+Monitoring!Z901</f>
        <v>Diptera</v>
      </c>
      <c r="M901" s="109" t="str">
        <f>+Monitoring!AA901</f>
        <v>Brachycera</v>
      </c>
      <c r="N901" s="109" t="str">
        <f>+Monitoring!AB901</f>
        <v>Muscomorpha</v>
      </c>
      <c r="O901" s="109" t="str">
        <f>+Monitoring!AC901</f>
        <v>Muscoidea</v>
      </c>
      <c r="P901" s="109" t="str">
        <f>+Monitoring!AD901</f>
        <v>Fanniidae</v>
      </c>
      <c r="Q901" s="109">
        <f>+Monitoring!AE901</f>
        <v>0</v>
      </c>
      <c r="R901" s="109" t="str">
        <f>+Monitoring!AF901</f>
        <v>Fannia</v>
      </c>
      <c r="S901" s="109" t="str">
        <f>+Monitoring!AG901</f>
        <v>#N/C</v>
      </c>
    </row>
    <row r="902" spans="1:19" x14ac:dyDescent="0.25">
      <c r="A902" s="109">
        <f t="shared" si="74"/>
        <v>901</v>
      </c>
      <c r="B902" s="109" t="str">
        <f t="shared" si="70"/>
        <v>FAIRD</v>
      </c>
      <c r="C902" s="109" t="str">
        <f>SUBSTITUTE(+Monitoring!C902,"-","")</f>
        <v>FAIRD4</v>
      </c>
      <c r="D902" s="109" t="str">
        <f t="shared" si="71"/>
        <v>Site4</v>
      </c>
      <c r="E902" s="110" t="str">
        <f t="shared" si="72"/>
        <v>Meadow</v>
      </c>
      <c r="F902" s="111" t="str">
        <f t="shared" si="73"/>
        <v>FAIRDxMeadow</v>
      </c>
      <c r="G902" s="112">
        <f>+Monitoring!K902</f>
        <v>45164.513518518499</v>
      </c>
      <c r="H902" s="112">
        <f>+Monitoring!L902</f>
        <v>45164.513564814799</v>
      </c>
      <c r="I902" s="113">
        <f>+Monitoring!M902</f>
        <v>4.6296299842651933E-5</v>
      </c>
      <c r="J902" s="114" t="str">
        <f>+Monitoring!T902</f>
        <v>flesh_fly</v>
      </c>
      <c r="K902" s="109" t="str">
        <f>+Monitoring!Y902</f>
        <v>Insecta</v>
      </c>
      <c r="L902" s="109" t="str">
        <f>+Monitoring!Z902</f>
        <v>Diptera</v>
      </c>
      <c r="M902" s="109" t="str">
        <f>+Monitoring!AA902</f>
        <v>Brachycera</v>
      </c>
      <c r="N902" s="109" t="str">
        <f>+Monitoring!AB902</f>
        <v>Muscomorpha</v>
      </c>
      <c r="O902" s="109" t="str">
        <f>+Monitoring!AC902</f>
        <v>Oestroidea</v>
      </c>
      <c r="P902" s="109" t="str">
        <f>+Monitoring!AD902</f>
        <v>Tachinidae</v>
      </c>
      <c r="Q902" s="109" t="str">
        <f>+Monitoring!AE902</f>
        <v>Tachininae</v>
      </c>
      <c r="R902" s="109" t="str">
        <f>+Monitoring!AF902</f>
        <v>Tachina</v>
      </c>
      <c r="S902" s="109" t="str">
        <f>+Monitoring!AG902</f>
        <v>#N/C</v>
      </c>
    </row>
    <row r="903" spans="1:19" x14ac:dyDescent="0.25">
      <c r="A903" s="109">
        <f t="shared" si="74"/>
        <v>902</v>
      </c>
      <c r="B903" s="109" t="str">
        <f t="shared" si="70"/>
        <v>FAIRD</v>
      </c>
      <c r="C903" s="109" t="str">
        <f>SUBSTITUTE(+Monitoring!C903,"-","")</f>
        <v>FAIRD4</v>
      </c>
      <c r="D903" s="109" t="str">
        <f t="shared" si="71"/>
        <v>Site4</v>
      </c>
      <c r="E903" s="110" t="str">
        <f t="shared" si="72"/>
        <v>Meadow</v>
      </c>
      <c r="F903" s="111" t="str">
        <f t="shared" si="73"/>
        <v>FAIRDxMeadow</v>
      </c>
      <c r="G903" s="112">
        <f>+Monitoring!K903</f>
        <v>45164.522847222201</v>
      </c>
      <c r="H903" s="112">
        <f>+Monitoring!L903</f>
        <v>45164.523125</v>
      </c>
      <c r="I903" s="113">
        <f>+Monitoring!M903</f>
        <v>2.777777990559116E-4</v>
      </c>
      <c r="J903" s="114" t="str">
        <f>+Monitoring!T903</f>
        <v>fly</v>
      </c>
      <c r="K903" s="109" t="str">
        <f>+Monitoring!Y903</f>
        <v>Insecta</v>
      </c>
      <c r="L903" s="109" t="str">
        <f>+Monitoring!Z903</f>
        <v>Diptera</v>
      </c>
      <c r="M903" s="109" t="str">
        <f>+Monitoring!AA903</f>
        <v>Brachycera</v>
      </c>
      <c r="N903" s="109" t="str">
        <f>+Monitoring!AB903</f>
        <v>#N/C</v>
      </c>
      <c r="O903" s="109" t="str">
        <f>+Monitoring!AC903</f>
        <v>#N/C</v>
      </c>
      <c r="P903" s="109" t="str">
        <f>+Monitoring!AD903</f>
        <v>#N/C</v>
      </c>
      <c r="Q903" s="109" t="str">
        <f>+Monitoring!AE903</f>
        <v>#N/C</v>
      </c>
      <c r="R903" s="109" t="str">
        <f>+Monitoring!AF903</f>
        <v>#N/C</v>
      </c>
      <c r="S903" s="109" t="str">
        <f>+Monitoring!AG903</f>
        <v>#N/C</v>
      </c>
    </row>
    <row r="904" spans="1:19" x14ac:dyDescent="0.25">
      <c r="A904" s="109">
        <f t="shared" si="74"/>
        <v>903</v>
      </c>
      <c r="B904" s="109" t="str">
        <f t="shared" si="70"/>
        <v>FAIRD</v>
      </c>
      <c r="C904" s="109" t="str">
        <f>SUBSTITUTE(+Monitoring!C904,"-","")</f>
        <v>FAIRD4</v>
      </c>
      <c r="D904" s="109" t="str">
        <f t="shared" si="71"/>
        <v>Site4</v>
      </c>
      <c r="E904" s="110" t="str">
        <f t="shared" si="72"/>
        <v>Meadow</v>
      </c>
      <c r="F904" s="111" t="str">
        <f t="shared" si="73"/>
        <v>FAIRDxMeadow</v>
      </c>
      <c r="G904" s="112">
        <f>+Monitoring!K904</f>
        <v>45164.522847222201</v>
      </c>
      <c r="H904" s="112">
        <f>+Monitoring!L904</f>
        <v>45164.523321759298</v>
      </c>
      <c r="I904" s="113">
        <f>+Monitoring!M904</f>
        <v>4.7453709703404456E-4</v>
      </c>
      <c r="J904" s="114" t="str">
        <f>+Monitoring!T904</f>
        <v>fly</v>
      </c>
      <c r="K904" s="109" t="str">
        <f>+Monitoring!Y904</f>
        <v>Insecta</v>
      </c>
      <c r="L904" s="109" t="str">
        <f>+Monitoring!Z904</f>
        <v>Diptera</v>
      </c>
      <c r="M904" s="109" t="str">
        <f>+Monitoring!AA904</f>
        <v>Brachycera</v>
      </c>
      <c r="N904" s="109" t="str">
        <f>+Monitoring!AB904</f>
        <v>Muscomorpha</v>
      </c>
      <c r="O904" s="109" t="str">
        <f>+Monitoring!AC904</f>
        <v>Muscoidea</v>
      </c>
      <c r="P904" s="109" t="str">
        <f>+Monitoring!AD904</f>
        <v>Fanniidae</v>
      </c>
      <c r="Q904" s="109">
        <f>+Monitoring!AE904</f>
        <v>0</v>
      </c>
      <c r="R904" s="109" t="str">
        <f>+Monitoring!AF904</f>
        <v>Fannia</v>
      </c>
      <c r="S904" s="109" t="str">
        <f>+Monitoring!AG904</f>
        <v>#N/C</v>
      </c>
    </row>
    <row r="905" spans="1:19" x14ac:dyDescent="0.25">
      <c r="A905" s="109">
        <f t="shared" si="74"/>
        <v>904</v>
      </c>
      <c r="B905" s="109" t="str">
        <f t="shared" si="70"/>
        <v>FAIRD</v>
      </c>
      <c r="C905" s="109" t="str">
        <f>SUBSTITUTE(+Monitoring!C905,"-","")</f>
        <v>FAIRD4</v>
      </c>
      <c r="D905" s="109" t="str">
        <f t="shared" si="71"/>
        <v>Site4</v>
      </c>
      <c r="E905" s="110" t="str">
        <f t="shared" si="72"/>
        <v>Meadow</v>
      </c>
      <c r="F905" s="111" t="str">
        <f t="shared" si="73"/>
        <v>FAIRDxMeadow</v>
      </c>
      <c r="G905" s="112">
        <f>+Monitoring!K905</f>
        <v>45164.5229398148</v>
      </c>
      <c r="H905" s="112">
        <f>+Monitoring!L905</f>
        <v>45164.523113425901</v>
      </c>
      <c r="I905" s="113">
        <f>+Monitoring!M905</f>
        <v>1.736111007630825E-4</v>
      </c>
      <c r="J905" s="114" t="str">
        <f>+Monitoring!T905</f>
        <v>fly</v>
      </c>
      <c r="K905" s="109" t="str">
        <f>+Monitoring!Y905</f>
        <v>Insecta</v>
      </c>
      <c r="L905" s="109" t="str">
        <f>+Monitoring!Z905</f>
        <v>Diptera</v>
      </c>
      <c r="M905" s="109" t="str">
        <f>+Monitoring!AA905</f>
        <v>Brachycera</v>
      </c>
      <c r="N905" s="109" t="str">
        <f>+Monitoring!AB905</f>
        <v>Muscomorpha</v>
      </c>
      <c r="O905" s="109" t="str">
        <f>+Monitoring!AC905</f>
        <v>Ephydroidea</v>
      </c>
      <c r="P905" s="109" t="str">
        <f>+Monitoring!AD905</f>
        <v>Drosophilidae</v>
      </c>
      <c r="Q905" s="109" t="str">
        <f>+Monitoring!AE905</f>
        <v>Drosophilinae</v>
      </c>
      <c r="R905" s="109" t="str">
        <f>+Monitoring!AF905</f>
        <v>Drosophila</v>
      </c>
      <c r="S905" s="109" t="str">
        <f>+Monitoring!AG905</f>
        <v>#N/C</v>
      </c>
    </row>
    <row r="906" spans="1:19" x14ac:dyDescent="0.25">
      <c r="A906" s="109">
        <f t="shared" si="74"/>
        <v>905</v>
      </c>
      <c r="B906" s="109" t="str">
        <f t="shared" si="70"/>
        <v>FAIRD</v>
      </c>
      <c r="C906" s="109" t="str">
        <f>SUBSTITUTE(+Monitoring!C906,"-","")</f>
        <v>FAIRD4</v>
      </c>
      <c r="D906" s="109" t="str">
        <f t="shared" si="71"/>
        <v>Site4</v>
      </c>
      <c r="E906" s="110" t="str">
        <f t="shared" si="72"/>
        <v>Meadow</v>
      </c>
      <c r="F906" s="111" t="str">
        <f t="shared" si="73"/>
        <v>FAIRDxMeadow</v>
      </c>
      <c r="G906" s="112">
        <f>+Monitoring!K906</f>
        <v>45164.523090277798</v>
      </c>
      <c r="H906" s="112">
        <f>+Monitoring!L906</f>
        <v>45164.530925925901</v>
      </c>
      <c r="I906" s="113">
        <f>+Monitoring!M906</f>
        <v>7.8356481026276015E-3</v>
      </c>
      <c r="J906" s="114" t="str">
        <f>+Monitoring!T906</f>
        <v>fly</v>
      </c>
      <c r="K906" s="109" t="str">
        <f>+Monitoring!Y906</f>
        <v>Insecta</v>
      </c>
      <c r="L906" s="109" t="str">
        <f>+Monitoring!Z906</f>
        <v>Diptera</v>
      </c>
      <c r="M906" s="109" t="str">
        <f>+Monitoring!AA906</f>
        <v>Brachycera</v>
      </c>
      <c r="N906" s="109" t="str">
        <f>+Monitoring!AB906</f>
        <v>#N/C</v>
      </c>
      <c r="O906" s="109" t="str">
        <f>+Monitoring!AC906</f>
        <v>#N/C</v>
      </c>
      <c r="P906" s="109" t="str">
        <f>+Monitoring!AD906</f>
        <v>#N/C</v>
      </c>
      <c r="Q906" s="109" t="str">
        <f>+Monitoring!AE906</f>
        <v>#N/C</v>
      </c>
      <c r="R906" s="109" t="str">
        <f>+Monitoring!AF906</f>
        <v>#N/C</v>
      </c>
      <c r="S906" s="109" t="str">
        <f>+Monitoring!AG906</f>
        <v>#N/C</v>
      </c>
    </row>
    <row r="907" spans="1:19" x14ac:dyDescent="0.25">
      <c r="A907" s="109">
        <f t="shared" si="74"/>
        <v>906</v>
      </c>
      <c r="B907" s="109" t="str">
        <f t="shared" si="70"/>
        <v>FAIRD</v>
      </c>
      <c r="C907" s="109" t="str">
        <f>SUBSTITUTE(+Monitoring!C907,"-","")</f>
        <v>FAIRD4</v>
      </c>
      <c r="D907" s="109" t="str">
        <f t="shared" si="71"/>
        <v>Site4</v>
      </c>
      <c r="E907" s="110" t="str">
        <f t="shared" si="72"/>
        <v>Meadow</v>
      </c>
      <c r="F907" s="111" t="str">
        <f t="shared" si="73"/>
        <v>FAIRDxMeadow</v>
      </c>
      <c r="G907" s="112">
        <f>+Monitoring!K907</f>
        <v>45164.530520833301</v>
      </c>
      <c r="H907" s="112">
        <f>+Monitoring!L907</f>
        <v>45164.530694444402</v>
      </c>
      <c r="I907" s="113">
        <f>+Monitoring!M907</f>
        <v>1.736111007630825E-4</v>
      </c>
      <c r="J907" s="114" t="str">
        <f>+Monitoring!T907</f>
        <v>fly</v>
      </c>
      <c r="K907" s="109" t="str">
        <f>+Monitoring!Y907</f>
        <v>Insecta</v>
      </c>
      <c r="L907" s="109" t="str">
        <f>+Monitoring!Z907</f>
        <v>Diptera</v>
      </c>
      <c r="M907" s="109" t="str">
        <f>+Monitoring!AA907</f>
        <v>Brachycera</v>
      </c>
      <c r="N907" s="109" t="str">
        <f>+Monitoring!AB907</f>
        <v>#N/C</v>
      </c>
      <c r="O907" s="109" t="str">
        <f>+Monitoring!AC907</f>
        <v>#N/C</v>
      </c>
      <c r="P907" s="109" t="str">
        <f>+Monitoring!AD907</f>
        <v>#N/C</v>
      </c>
      <c r="Q907" s="109" t="str">
        <f>+Monitoring!AE907</f>
        <v>#N/C</v>
      </c>
      <c r="R907" s="109" t="str">
        <f>+Monitoring!AF907</f>
        <v>#N/C</v>
      </c>
      <c r="S907" s="109" t="str">
        <f>+Monitoring!AG907</f>
        <v>#N/C</v>
      </c>
    </row>
    <row r="908" spans="1:19" x14ac:dyDescent="0.25">
      <c r="A908" s="109">
        <f t="shared" si="74"/>
        <v>907</v>
      </c>
      <c r="B908" s="109" t="str">
        <f t="shared" si="70"/>
        <v>FAIRD</v>
      </c>
      <c r="C908" s="109" t="str">
        <f>SUBSTITUTE(+Monitoring!C908,"-","")</f>
        <v>FAIRD4</v>
      </c>
      <c r="D908" s="109" t="str">
        <f t="shared" si="71"/>
        <v>Site4</v>
      </c>
      <c r="E908" s="110" t="str">
        <f t="shared" si="72"/>
        <v>Meadow</v>
      </c>
      <c r="F908" s="111" t="str">
        <f t="shared" si="73"/>
        <v>FAIRDxMeadow</v>
      </c>
      <c r="G908" s="112">
        <f>+Monitoring!K908</f>
        <v>45164.5307060185</v>
      </c>
      <c r="H908" s="112">
        <f>+Monitoring!L908</f>
        <v>45164.532986111102</v>
      </c>
      <c r="I908" s="113">
        <f>+Monitoring!M908</f>
        <v>2.280092601722572E-3</v>
      </c>
      <c r="J908" s="114" t="str">
        <f>+Monitoring!T908</f>
        <v>fly</v>
      </c>
      <c r="K908" s="109" t="str">
        <f>+Monitoring!Y908</f>
        <v>Insecta</v>
      </c>
      <c r="L908" s="109" t="str">
        <f>+Monitoring!Z908</f>
        <v>Diptera</v>
      </c>
      <c r="M908" s="109" t="str">
        <f>+Monitoring!AA908</f>
        <v>Brachycera</v>
      </c>
      <c r="N908" s="109" t="str">
        <f>+Monitoring!AB908</f>
        <v>Muscomorpha</v>
      </c>
      <c r="O908" s="109" t="str">
        <f>+Monitoring!AC908</f>
        <v>Muscoidea</v>
      </c>
      <c r="P908" s="109" t="str">
        <f>+Monitoring!AD908</f>
        <v>Fanniidae</v>
      </c>
      <c r="Q908" s="109">
        <f>+Monitoring!AE908</f>
        <v>0</v>
      </c>
      <c r="R908" s="109" t="str">
        <f>+Monitoring!AF908</f>
        <v>Fannia</v>
      </c>
      <c r="S908" s="109" t="str">
        <f>+Monitoring!AG908</f>
        <v>#N/C</v>
      </c>
    </row>
    <row r="909" spans="1:19" x14ac:dyDescent="0.25">
      <c r="A909" s="109">
        <f t="shared" si="74"/>
        <v>908</v>
      </c>
      <c r="B909" s="109" t="str">
        <f t="shared" si="70"/>
        <v>FAIRD</v>
      </c>
      <c r="C909" s="109" t="str">
        <f>SUBSTITUTE(+Monitoring!C909,"-","")</f>
        <v>FAIRD4</v>
      </c>
      <c r="D909" s="109" t="str">
        <f t="shared" si="71"/>
        <v>Site4</v>
      </c>
      <c r="E909" s="110" t="str">
        <f t="shared" si="72"/>
        <v>Meadow</v>
      </c>
      <c r="F909" s="111" t="str">
        <f t="shared" si="73"/>
        <v>FAIRDxMeadow</v>
      </c>
      <c r="G909" s="112">
        <f>+Monitoring!K909</f>
        <v>45164.532349537003</v>
      </c>
      <c r="H909" s="112">
        <f>+Monitoring!L909</f>
        <v>45164.533217592601</v>
      </c>
      <c r="I909" s="113">
        <f>+Monitoring!M909</f>
        <v>8.6805559840286151E-4</v>
      </c>
      <c r="J909" s="114" t="str">
        <f>+Monitoring!T909</f>
        <v>fly</v>
      </c>
      <c r="K909" s="109" t="str">
        <f>+Monitoring!Y909</f>
        <v>Insecta</v>
      </c>
      <c r="L909" s="109" t="str">
        <f>+Monitoring!Z909</f>
        <v>Diptera</v>
      </c>
      <c r="M909" s="109" t="str">
        <f>+Monitoring!AA909</f>
        <v>Brachycera</v>
      </c>
      <c r="N909" s="109" t="str">
        <f>+Monitoring!AB909</f>
        <v>Muscomorpha</v>
      </c>
      <c r="O909" s="109" t="str">
        <f>+Monitoring!AC909</f>
        <v>Muscoidea</v>
      </c>
      <c r="P909" s="109" t="str">
        <f>+Monitoring!AD909</f>
        <v>Fanniidae</v>
      </c>
      <c r="Q909" s="109">
        <f>+Monitoring!AE909</f>
        <v>0</v>
      </c>
      <c r="R909" s="109" t="str">
        <f>+Monitoring!AF909</f>
        <v>Fannia</v>
      </c>
      <c r="S909" s="109" t="str">
        <f>+Monitoring!AG909</f>
        <v>#N/C</v>
      </c>
    </row>
    <row r="910" spans="1:19" x14ac:dyDescent="0.25">
      <c r="A910" s="109">
        <f t="shared" si="74"/>
        <v>909</v>
      </c>
      <c r="B910" s="109" t="str">
        <f t="shared" si="70"/>
        <v>FAIRD</v>
      </c>
      <c r="C910" s="109" t="str">
        <f>SUBSTITUTE(+Monitoring!C910,"-","")</f>
        <v>FAIRD4</v>
      </c>
      <c r="D910" s="109" t="str">
        <f t="shared" si="71"/>
        <v>Site4</v>
      </c>
      <c r="E910" s="110" t="str">
        <f t="shared" si="72"/>
        <v>Meadow</v>
      </c>
      <c r="F910" s="111" t="str">
        <f t="shared" si="73"/>
        <v>FAIRDxMeadow</v>
      </c>
      <c r="G910" s="112">
        <f>+Monitoring!K910</f>
        <v>45164.535277777803</v>
      </c>
      <c r="H910" s="112">
        <f>+Monitoring!L910</f>
        <v>45164.535937499997</v>
      </c>
      <c r="I910" s="113">
        <f>+Monitoring!M910</f>
        <v>6.597221945412457E-4</v>
      </c>
      <c r="J910" s="114" t="str">
        <f>+Monitoring!T910</f>
        <v>fly</v>
      </c>
      <c r="K910" s="109" t="str">
        <f>+Monitoring!Y910</f>
        <v>Insecta</v>
      </c>
      <c r="L910" s="109" t="str">
        <f>+Monitoring!Z910</f>
        <v>Diptera</v>
      </c>
      <c r="M910" s="109" t="str">
        <f>+Monitoring!AA910</f>
        <v>Brachycera</v>
      </c>
      <c r="N910" s="109" t="str">
        <f>+Monitoring!AB910</f>
        <v>Muscomorpha</v>
      </c>
      <c r="O910" s="109" t="str">
        <f>+Monitoring!AC910</f>
        <v>Muscoidea</v>
      </c>
      <c r="P910" s="109" t="str">
        <f>+Monitoring!AD910</f>
        <v>Fanniidae</v>
      </c>
      <c r="Q910" s="109">
        <f>+Monitoring!AE910</f>
        <v>0</v>
      </c>
      <c r="R910" s="109" t="str">
        <f>+Monitoring!AF910</f>
        <v>Fannia</v>
      </c>
      <c r="S910" s="109" t="str">
        <f>+Monitoring!AG910</f>
        <v>#N/C</v>
      </c>
    </row>
    <row r="911" spans="1:19" x14ac:dyDescent="0.25">
      <c r="A911" s="109">
        <f t="shared" si="74"/>
        <v>910</v>
      </c>
      <c r="B911" s="109" t="str">
        <f t="shared" si="70"/>
        <v>FAIRD</v>
      </c>
      <c r="C911" s="109" t="str">
        <f>SUBSTITUTE(+Monitoring!C911,"-","")</f>
        <v>FAIRD4</v>
      </c>
      <c r="D911" s="109" t="str">
        <f t="shared" si="71"/>
        <v>Site4</v>
      </c>
      <c r="E911" s="110" t="str">
        <f t="shared" si="72"/>
        <v>Meadow</v>
      </c>
      <c r="F911" s="111" t="str">
        <f t="shared" si="73"/>
        <v>FAIRDxMeadow</v>
      </c>
      <c r="G911" s="112">
        <f>+Monitoring!K911</f>
        <v>45164.537824074097</v>
      </c>
      <c r="H911" s="112">
        <f>+Monitoring!L911</f>
        <v>45164.538009259297</v>
      </c>
      <c r="I911" s="113">
        <f>+Monitoring!M911</f>
        <v>1.8518519937060773E-4</v>
      </c>
      <c r="J911" s="114" t="str">
        <f>+Monitoring!T911</f>
        <v>fly</v>
      </c>
      <c r="K911" s="109" t="str">
        <f>+Monitoring!Y911</f>
        <v>Insecta</v>
      </c>
      <c r="L911" s="109" t="str">
        <f>+Monitoring!Z911</f>
        <v>Diptera</v>
      </c>
      <c r="M911" s="109" t="str">
        <f>+Monitoring!AA911</f>
        <v>Brachycera</v>
      </c>
      <c r="N911" s="109" t="str">
        <f>+Monitoring!AB911</f>
        <v>#N/C</v>
      </c>
      <c r="O911" s="109" t="str">
        <f>+Monitoring!AC911</f>
        <v>#N/C</v>
      </c>
      <c r="P911" s="109" t="str">
        <f>+Monitoring!AD911</f>
        <v>#N/C</v>
      </c>
      <c r="Q911" s="109" t="str">
        <f>+Monitoring!AE911</f>
        <v>#N/C</v>
      </c>
      <c r="R911" s="109" t="str">
        <f>+Monitoring!AF911</f>
        <v>#N/C</v>
      </c>
      <c r="S911" s="109" t="str">
        <f>+Monitoring!AG911</f>
        <v>#N/C</v>
      </c>
    </row>
    <row r="912" spans="1:19" x14ac:dyDescent="0.25">
      <c r="A912" s="109">
        <f t="shared" si="74"/>
        <v>911</v>
      </c>
      <c r="B912" s="109" t="str">
        <f t="shared" si="70"/>
        <v>FAIRD</v>
      </c>
      <c r="C912" s="109" t="str">
        <f>SUBSTITUTE(+Monitoring!C912,"-","")</f>
        <v>FAIRD4</v>
      </c>
      <c r="D912" s="109" t="str">
        <f t="shared" si="71"/>
        <v>Site4</v>
      </c>
      <c r="E912" s="110" t="str">
        <f t="shared" si="72"/>
        <v>Meadow</v>
      </c>
      <c r="F912" s="111" t="str">
        <f t="shared" si="73"/>
        <v>FAIRDxMeadow</v>
      </c>
      <c r="G912" s="112">
        <f>+Monitoring!K912</f>
        <v>45164.543993055602</v>
      </c>
      <c r="H912" s="112">
        <f>+Monitoring!L912</f>
        <v>45164.544108796297</v>
      </c>
      <c r="I912" s="113">
        <f>+Monitoring!M912</f>
        <v>1.1574069503694773E-4</v>
      </c>
      <c r="J912" s="114" t="str">
        <f>+Monitoring!T912</f>
        <v>fly</v>
      </c>
      <c r="K912" s="109" t="str">
        <f>+Monitoring!Y912</f>
        <v>Insecta</v>
      </c>
      <c r="L912" s="109" t="str">
        <f>+Monitoring!Z912</f>
        <v>Diptera</v>
      </c>
      <c r="M912" s="109" t="str">
        <f>+Monitoring!AA912</f>
        <v>Brachycera</v>
      </c>
      <c r="N912" s="109" t="str">
        <f>+Monitoring!AB912</f>
        <v>#N/C</v>
      </c>
      <c r="O912" s="109" t="str">
        <f>+Monitoring!AC912</f>
        <v>#N/C</v>
      </c>
      <c r="P912" s="109" t="str">
        <f>+Monitoring!AD912</f>
        <v>#N/C</v>
      </c>
      <c r="Q912" s="109" t="str">
        <f>+Monitoring!AE912</f>
        <v>#N/C</v>
      </c>
      <c r="R912" s="109" t="str">
        <f>+Monitoring!AF912</f>
        <v>#N/C</v>
      </c>
      <c r="S912" s="109" t="str">
        <f>+Monitoring!AG912</f>
        <v>#N/C</v>
      </c>
    </row>
    <row r="913" spans="1:19" x14ac:dyDescent="0.25">
      <c r="A913" s="109">
        <f t="shared" si="74"/>
        <v>912</v>
      </c>
      <c r="B913" s="109" t="str">
        <f t="shared" si="70"/>
        <v>FAIRD</v>
      </c>
      <c r="C913" s="109" t="str">
        <f>SUBSTITUTE(+Monitoring!C913,"-","")</f>
        <v>FAIRD4</v>
      </c>
      <c r="D913" s="109" t="str">
        <f t="shared" si="71"/>
        <v>Site4</v>
      </c>
      <c r="E913" s="110" t="str">
        <f t="shared" si="72"/>
        <v>Meadow</v>
      </c>
      <c r="F913" s="111" t="str">
        <f t="shared" si="73"/>
        <v>FAIRDxMeadow</v>
      </c>
      <c r="G913" s="112">
        <f>+Monitoring!K913</f>
        <v>45164.551493055602</v>
      </c>
      <c r="H913" s="112">
        <f>+Monitoring!L913</f>
        <v>45164.551724536999</v>
      </c>
      <c r="I913" s="113">
        <f>+Monitoring!M913</f>
        <v>2.3148139734985307E-4</v>
      </c>
      <c r="J913" s="114" t="str">
        <f>+Monitoring!T913</f>
        <v>fly</v>
      </c>
      <c r="K913" s="109" t="str">
        <f>+Monitoring!Y913</f>
        <v>Insecta</v>
      </c>
      <c r="L913" s="109" t="str">
        <f>+Monitoring!Z913</f>
        <v>Diptera</v>
      </c>
      <c r="M913" s="109" t="str">
        <f>+Monitoring!AA913</f>
        <v>Brachycera</v>
      </c>
      <c r="N913" s="109" t="str">
        <f>+Monitoring!AB913</f>
        <v>Muscomorpha</v>
      </c>
      <c r="O913" s="109" t="str">
        <f>+Monitoring!AC913</f>
        <v>Muscoidea</v>
      </c>
      <c r="P913" s="109" t="str">
        <f>+Monitoring!AD913</f>
        <v>Fanniidae</v>
      </c>
      <c r="Q913" s="109">
        <f>+Monitoring!AE913</f>
        <v>0</v>
      </c>
      <c r="R913" s="109" t="str">
        <f>+Monitoring!AF913</f>
        <v>Fannia</v>
      </c>
      <c r="S913" s="109" t="str">
        <f>+Monitoring!AG913</f>
        <v>#N/C</v>
      </c>
    </row>
    <row r="914" spans="1:19" x14ac:dyDescent="0.25">
      <c r="A914" s="109">
        <f t="shared" si="74"/>
        <v>913</v>
      </c>
      <c r="B914" s="109" t="str">
        <f t="shared" si="70"/>
        <v>FAIRD</v>
      </c>
      <c r="C914" s="109" t="str">
        <f>SUBSTITUTE(+Monitoring!C914,"-","")</f>
        <v>FAIRD4</v>
      </c>
      <c r="D914" s="109" t="str">
        <f t="shared" si="71"/>
        <v>Site4</v>
      </c>
      <c r="E914" s="110" t="str">
        <f t="shared" si="72"/>
        <v>Meadow</v>
      </c>
      <c r="F914" s="111" t="str">
        <f t="shared" si="73"/>
        <v>FAIRDxMeadow</v>
      </c>
      <c r="G914" s="112">
        <f>+Monitoring!K914</f>
        <v>45164.552974537</v>
      </c>
      <c r="H914" s="112">
        <f>+Monitoring!L914</f>
        <v>45164.553553240701</v>
      </c>
      <c r="I914" s="113">
        <f>+Monitoring!M914</f>
        <v>5.7870370073942468E-4</v>
      </c>
      <c r="J914" s="114" t="str">
        <f>+Monitoring!T914</f>
        <v>fly</v>
      </c>
      <c r="K914" s="109" t="str">
        <f>+Monitoring!Y914</f>
        <v>Insecta</v>
      </c>
      <c r="L914" s="109" t="str">
        <f>+Monitoring!Z914</f>
        <v>Diptera</v>
      </c>
      <c r="M914" s="109" t="str">
        <f>+Monitoring!AA914</f>
        <v>Brachycera</v>
      </c>
      <c r="N914" s="109" t="str">
        <f>+Monitoring!AB914</f>
        <v>Muscomorpha</v>
      </c>
      <c r="O914" s="109" t="str">
        <f>+Monitoring!AC914</f>
        <v>Muscoidea</v>
      </c>
      <c r="P914" s="109" t="str">
        <f>+Monitoring!AD914</f>
        <v>Fanniidae</v>
      </c>
      <c r="Q914" s="109">
        <f>+Monitoring!AE914</f>
        <v>0</v>
      </c>
      <c r="R914" s="109" t="str">
        <f>+Monitoring!AF914</f>
        <v>Fannia</v>
      </c>
      <c r="S914" s="109" t="str">
        <f>+Monitoring!AG914</f>
        <v>#N/C</v>
      </c>
    </row>
    <row r="915" spans="1:19" x14ac:dyDescent="0.25">
      <c r="A915" s="109">
        <f t="shared" si="74"/>
        <v>914</v>
      </c>
      <c r="B915" s="109" t="str">
        <f t="shared" si="70"/>
        <v>FAIRD</v>
      </c>
      <c r="C915" s="109" t="str">
        <f>SUBSTITUTE(+Monitoring!C915,"-","")</f>
        <v>FAIRD4</v>
      </c>
      <c r="D915" s="109" t="str">
        <f t="shared" si="71"/>
        <v>Site4</v>
      </c>
      <c r="E915" s="110" t="str">
        <f t="shared" si="72"/>
        <v>Meadow</v>
      </c>
      <c r="F915" s="111" t="str">
        <f t="shared" si="73"/>
        <v>FAIRDxMeadow</v>
      </c>
      <c r="G915" s="112">
        <f>+Monitoring!K915</f>
        <v>45164.553483796299</v>
      </c>
      <c r="H915" s="112">
        <f>+Monitoring!L915</f>
        <v>45164.553634259297</v>
      </c>
      <c r="I915" s="113">
        <f>+Monitoring!M915</f>
        <v>1.5046299813548103E-4</v>
      </c>
      <c r="J915" s="114" t="str">
        <f>+Monitoring!T915</f>
        <v>fly</v>
      </c>
      <c r="K915" s="109" t="str">
        <f>+Monitoring!Y915</f>
        <v>Insecta</v>
      </c>
      <c r="L915" s="109" t="str">
        <f>+Monitoring!Z915</f>
        <v>Diptera</v>
      </c>
      <c r="M915" s="109" t="str">
        <f>+Monitoring!AA915</f>
        <v>Brachycera</v>
      </c>
      <c r="N915" s="109" t="str">
        <f>+Monitoring!AB915</f>
        <v>Muscomorpha</v>
      </c>
      <c r="O915" s="109" t="str">
        <f>+Monitoring!AC915</f>
        <v>Ephydroidea</v>
      </c>
      <c r="P915" s="109" t="str">
        <f>+Monitoring!AD915</f>
        <v>Drosophilidae</v>
      </c>
      <c r="Q915" s="109" t="str">
        <f>+Monitoring!AE915</f>
        <v>Drosophilinae</v>
      </c>
      <c r="R915" s="109" t="str">
        <f>+Monitoring!AF915</f>
        <v>#N/C</v>
      </c>
      <c r="S915" s="109" t="str">
        <f>+Monitoring!AG915</f>
        <v>#N/C</v>
      </c>
    </row>
    <row r="916" spans="1:19" x14ac:dyDescent="0.25">
      <c r="A916" s="109">
        <f t="shared" si="74"/>
        <v>915</v>
      </c>
      <c r="B916" s="109" t="str">
        <f t="shared" si="70"/>
        <v>FAIRD</v>
      </c>
      <c r="C916" s="109" t="str">
        <f>SUBSTITUTE(+Monitoring!C916,"-","")</f>
        <v>FAIRD4</v>
      </c>
      <c r="D916" s="109" t="str">
        <f t="shared" si="71"/>
        <v>Site4</v>
      </c>
      <c r="E916" s="110" t="str">
        <f t="shared" si="72"/>
        <v>Meadow</v>
      </c>
      <c r="F916" s="111" t="str">
        <f t="shared" si="73"/>
        <v>FAIRDxMeadow</v>
      </c>
      <c r="G916" s="112">
        <f>+Monitoring!K916</f>
        <v>45164.559675925899</v>
      </c>
      <c r="H916" s="112">
        <f>+Monitoring!L916</f>
        <v>45164.559745370403</v>
      </c>
      <c r="I916" s="113">
        <f>+Monitoring!M916</f>
        <v>6.9444504333660007E-5</v>
      </c>
      <c r="J916" s="114" t="str">
        <f>+Monitoring!T916</f>
        <v>fly</v>
      </c>
      <c r="K916" s="109" t="str">
        <f>+Monitoring!Y916</f>
        <v>Insecta</v>
      </c>
      <c r="L916" s="109" t="str">
        <f>+Monitoring!Z916</f>
        <v>Diptera</v>
      </c>
      <c r="M916" s="109" t="str">
        <f>+Monitoring!AA916</f>
        <v>Brachycera</v>
      </c>
      <c r="N916" s="109" t="str">
        <f>+Monitoring!AB916</f>
        <v>Muscomorpha</v>
      </c>
      <c r="O916" s="109" t="str">
        <f>+Monitoring!AC916</f>
        <v>Muscoidea</v>
      </c>
      <c r="P916" s="109" t="str">
        <f>+Monitoring!AD916</f>
        <v>Fanniidae</v>
      </c>
      <c r="Q916" s="109">
        <f>+Monitoring!AE916</f>
        <v>0</v>
      </c>
      <c r="R916" s="109" t="str">
        <f>+Monitoring!AF916</f>
        <v>Fannia</v>
      </c>
      <c r="S916" s="109" t="str">
        <f>+Monitoring!AG916</f>
        <v>#N/C</v>
      </c>
    </row>
    <row r="917" spans="1:19" x14ac:dyDescent="0.25">
      <c r="A917" s="109">
        <f t="shared" si="74"/>
        <v>916</v>
      </c>
      <c r="B917" s="109" t="str">
        <f t="shared" si="70"/>
        <v>FAIRD</v>
      </c>
      <c r="C917" s="109" t="str">
        <f>SUBSTITUTE(+Monitoring!C917,"-","")</f>
        <v>FAIRD4</v>
      </c>
      <c r="D917" s="109" t="str">
        <f t="shared" si="71"/>
        <v>Site4</v>
      </c>
      <c r="E917" s="110" t="str">
        <f t="shared" si="72"/>
        <v>Meadow</v>
      </c>
      <c r="F917" s="111" t="str">
        <f t="shared" si="73"/>
        <v>FAIRDxMeadow</v>
      </c>
      <c r="G917" s="112">
        <f>+Monitoring!K917</f>
        <v>45164.560891203699</v>
      </c>
      <c r="H917" s="112">
        <f>+Monitoring!L917</f>
        <v>45164.561168981498</v>
      </c>
      <c r="I917" s="113">
        <f>+Monitoring!M917</f>
        <v>2.777777990559116E-4</v>
      </c>
      <c r="J917" s="114" t="str">
        <f>+Monitoring!T917</f>
        <v>wasp</v>
      </c>
      <c r="K917" s="109" t="str">
        <f>+Monitoring!Y917</f>
        <v>Insecta</v>
      </c>
      <c r="L917" s="109" t="str">
        <f>+Monitoring!Z917</f>
        <v>Hymenoptera</v>
      </c>
      <c r="M917" s="109" t="str">
        <f>+Monitoring!AA917</f>
        <v>Apocrita</v>
      </c>
      <c r="N917" s="109" t="str">
        <f>+Monitoring!AB917</f>
        <v>Aculeata</v>
      </c>
      <c r="O917" s="109" t="str">
        <f>+Monitoring!AC917</f>
        <v>Vespoidea</v>
      </c>
      <c r="P917" s="109" t="str">
        <f>+Monitoring!AD917</f>
        <v>Vespidae</v>
      </c>
      <c r="Q917" s="109" t="str">
        <f>+Monitoring!AE917</f>
        <v>Vespinae</v>
      </c>
      <c r="R917" s="109" t="str">
        <f>+Monitoring!AF917</f>
        <v>Vespula</v>
      </c>
      <c r="S917" s="109" t="str">
        <f>+Monitoring!AG917</f>
        <v>#N/C</v>
      </c>
    </row>
    <row r="918" spans="1:19" x14ac:dyDescent="0.25">
      <c r="A918" s="109">
        <f t="shared" si="74"/>
        <v>917</v>
      </c>
      <c r="B918" s="109" t="str">
        <f t="shared" si="70"/>
        <v>FAIRD</v>
      </c>
      <c r="C918" s="109" t="str">
        <f>SUBSTITUTE(+Monitoring!C918,"-","")</f>
        <v>FAIRD4</v>
      </c>
      <c r="D918" s="109" t="str">
        <f t="shared" si="71"/>
        <v>Site4</v>
      </c>
      <c r="E918" s="110" t="str">
        <f t="shared" si="72"/>
        <v>Meadow</v>
      </c>
      <c r="F918" s="111" t="str">
        <f t="shared" si="73"/>
        <v>FAIRDxMeadow</v>
      </c>
      <c r="G918" s="112">
        <f>+Monitoring!K918</f>
        <v>45164.561932870398</v>
      </c>
      <c r="H918" s="112">
        <f>+Monitoring!L918</f>
        <v>45164.562256944402</v>
      </c>
      <c r="I918" s="113">
        <f>+Monitoring!M918</f>
        <v>3.2407400431111455E-4</v>
      </c>
      <c r="J918" s="114" t="str">
        <f>+Monitoring!T918</f>
        <v>fly</v>
      </c>
      <c r="K918" s="109" t="str">
        <f>+Monitoring!Y918</f>
        <v>Insecta</v>
      </c>
      <c r="L918" s="109" t="str">
        <f>+Monitoring!Z918</f>
        <v>Diptera</v>
      </c>
      <c r="M918" s="109" t="str">
        <f>+Monitoring!AA918</f>
        <v>Brachycera</v>
      </c>
      <c r="N918" s="109" t="str">
        <f>+Monitoring!AB918</f>
        <v>#N/C</v>
      </c>
      <c r="O918" s="109" t="str">
        <f>+Monitoring!AC918</f>
        <v>#N/C</v>
      </c>
      <c r="P918" s="109" t="str">
        <f>+Monitoring!AD918</f>
        <v>#N/C</v>
      </c>
      <c r="Q918" s="109" t="str">
        <f>+Monitoring!AE918</f>
        <v>#N/C</v>
      </c>
      <c r="R918" s="109" t="str">
        <f>+Monitoring!AF918</f>
        <v>#N/C</v>
      </c>
      <c r="S918" s="109" t="str">
        <f>+Monitoring!AG918</f>
        <v>#N/C</v>
      </c>
    </row>
    <row r="919" spans="1:19" x14ac:dyDescent="0.25">
      <c r="A919" s="109">
        <f t="shared" si="74"/>
        <v>918</v>
      </c>
      <c r="B919" s="109" t="str">
        <f t="shared" si="70"/>
        <v>FAIRD</v>
      </c>
      <c r="C919" s="109" t="str">
        <f>SUBSTITUTE(+Monitoring!C919,"-","")</f>
        <v>FAIRD4</v>
      </c>
      <c r="D919" s="109" t="str">
        <f t="shared" si="71"/>
        <v>Site4</v>
      </c>
      <c r="E919" s="110" t="str">
        <f t="shared" si="72"/>
        <v>Meadow</v>
      </c>
      <c r="F919" s="111" t="str">
        <f t="shared" si="73"/>
        <v>FAIRDxMeadow</v>
      </c>
      <c r="G919" s="112">
        <f>+Monitoring!K919</f>
        <v>45164.561932870398</v>
      </c>
      <c r="H919" s="112">
        <f>+Monitoring!L919</f>
        <v>45164.562511574099</v>
      </c>
      <c r="I919" s="113">
        <f>+Monitoring!M919</f>
        <v>5.7870370073942468E-4</v>
      </c>
      <c r="J919" s="114" t="str">
        <f>+Monitoring!T919</f>
        <v>fly</v>
      </c>
      <c r="K919" s="109" t="str">
        <f>+Monitoring!Y919</f>
        <v>Insecta</v>
      </c>
      <c r="L919" s="109" t="str">
        <f>+Monitoring!Z919</f>
        <v>Diptera</v>
      </c>
      <c r="M919" s="109" t="str">
        <f>+Monitoring!AA919</f>
        <v>Brachycera</v>
      </c>
      <c r="N919" s="109" t="str">
        <f>+Monitoring!AB919</f>
        <v>Muscomorpha</v>
      </c>
      <c r="O919" s="109" t="str">
        <f>+Monitoring!AC919</f>
        <v>Muscoidea</v>
      </c>
      <c r="P919" s="109" t="str">
        <f>+Monitoring!AD919</f>
        <v>Fanniidae</v>
      </c>
      <c r="Q919" s="109">
        <f>+Monitoring!AE919</f>
        <v>0</v>
      </c>
      <c r="R919" s="109" t="str">
        <f>+Monitoring!AF919</f>
        <v>Fannia</v>
      </c>
      <c r="S919" s="109" t="str">
        <f>+Monitoring!AG919</f>
        <v>#N/C</v>
      </c>
    </row>
    <row r="920" spans="1:19" x14ac:dyDescent="0.25">
      <c r="A920" s="109">
        <f t="shared" si="74"/>
        <v>919</v>
      </c>
      <c r="B920" s="109" t="str">
        <f t="shared" si="70"/>
        <v>FAIRD</v>
      </c>
      <c r="C920" s="109" t="str">
        <f>SUBSTITUTE(+Monitoring!C920,"-","")</f>
        <v>FAIRD4</v>
      </c>
      <c r="D920" s="109" t="str">
        <f t="shared" si="71"/>
        <v>Site4</v>
      </c>
      <c r="E920" s="110" t="str">
        <f t="shared" si="72"/>
        <v>Meadow</v>
      </c>
      <c r="F920" s="111" t="str">
        <f t="shared" si="73"/>
        <v>FAIRDxMeadow</v>
      </c>
      <c r="G920" s="112">
        <f>+Monitoring!K920</f>
        <v>45164.561979166698</v>
      </c>
      <c r="H920" s="112">
        <f>+Monitoring!L920</f>
        <v>45164.561990740702</v>
      </c>
      <c r="I920" s="113">
        <f>+Monitoring!M920</f>
        <v>1.1574004020076245E-5</v>
      </c>
      <c r="J920" s="114" t="str">
        <f>+Monitoring!T920</f>
        <v>fly</v>
      </c>
      <c r="K920" s="109" t="str">
        <f>+Monitoring!Y920</f>
        <v>Insecta</v>
      </c>
      <c r="L920" s="109" t="str">
        <f>+Monitoring!Z920</f>
        <v>Diptera</v>
      </c>
      <c r="M920" s="109" t="str">
        <f>+Monitoring!AA920</f>
        <v>Brachycera</v>
      </c>
      <c r="N920" s="109" t="str">
        <f>+Monitoring!AB920</f>
        <v>Muscomorpha</v>
      </c>
      <c r="O920" s="109" t="str">
        <f>+Monitoring!AC920</f>
        <v>Muscoidea</v>
      </c>
      <c r="P920" s="109" t="str">
        <f>+Monitoring!AD920</f>
        <v>#N/C</v>
      </c>
      <c r="Q920" s="109" t="str">
        <f>+Monitoring!AE920</f>
        <v>#N/C</v>
      </c>
      <c r="R920" s="109" t="str">
        <f>+Monitoring!AF920</f>
        <v>#N/C</v>
      </c>
      <c r="S920" s="109" t="str">
        <f>+Monitoring!AG920</f>
        <v>#N/C</v>
      </c>
    </row>
    <row r="921" spans="1:19" x14ac:dyDescent="0.25">
      <c r="A921" s="109">
        <f t="shared" si="74"/>
        <v>920</v>
      </c>
      <c r="B921" s="109" t="str">
        <f t="shared" si="70"/>
        <v>FAIRD</v>
      </c>
      <c r="C921" s="109" t="str">
        <f>SUBSTITUTE(+Monitoring!C921,"-","")</f>
        <v>FAIRD4</v>
      </c>
      <c r="D921" s="109" t="str">
        <f t="shared" si="71"/>
        <v>Site4</v>
      </c>
      <c r="E921" s="110" t="str">
        <f t="shared" si="72"/>
        <v>Meadow</v>
      </c>
      <c r="F921" s="111" t="str">
        <f t="shared" si="73"/>
        <v>FAIRDxMeadow</v>
      </c>
      <c r="G921" s="112">
        <f>+Monitoring!K921</f>
        <v>45164.567453703698</v>
      </c>
      <c r="H921" s="112">
        <f>+Monitoring!L921</f>
        <v>45164.567546296297</v>
      </c>
      <c r="I921" s="113">
        <f>+Monitoring!M921</f>
        <v>9.2592599685303867E-5</v>
      </c>
      <c r="J921" s="114" t="str">
        <f>+Monitoring!T921</f>
        <v>fly</v>
      </c>
      <c r="K921" s="109" t="str">
        <f>+Monitoring!Y921</f>
        <v>Insecta</v>
      </c>
      <c r="L921" s="109" t="str">
        <f>+Monitoring!Z921</f>
        <v>Diptera</v>
      </c>
      <c r="M921" s="109" t="str">
        <f>+Monitoring!AA921</f>
        <v>Brachycera</v>
      </c>
      <c r="N921" s="109" t="str">
        <f>+Monitoring!AB921</f>
        <v>Muscomorpha</v>
      </c>
      <c r="O921" s="109" t="str">
        <f>+Monitoring!AC921</f>
        <v>Muscoidea</v>
      </c>
      <c r="P921" s="109" t="str">
        <f>+Monitoring!AD921</f>
        <v>Fanniidae</v>
      </c>
      <c r="Q921" s="109">
        <f>+Monitoring!AE921</f>
        <v>0</v>
      </c>
      <c r="R921" s="109" t="str">
        <f>+Monitoring!AF921</f>
        <v>Fannia</v>
      </c>
      <c r="S921" s="109" t="str">
        <f>+Monitoring!AG921</f>
        <v>#N/C</v>
      </c>
    </row>
    <row r="922" spans="1:19" x14ac:dyDescent="0.25">
      <c r="A922" s="109">
        <f t="shared" si="74"/>
        <v>921</v>
      </c>
      <c r="B922" s="109" t="str">
        <f t="shared" si="70"/>
        <v>FAIRD</v>
      </c>
      <c r="C922" s="109" t="str">
        <f>SUBSTITUTE(+Monitoring!C922,"-","")</f>
        <v>FAIRD4</v>
      </c>
      <c r="D922" s="109" t="str">
        <f t="shared" si="71"/>
        <v>Site4</v>
      </c>
      <c r="E922" s="110" t="str">
        <f t="shared" si="72"/>
        <v>Meadow</v>
      </c>
      <c r="F922" s="111" t="str">
        <f t="shared" si="73"/>
        <v>FAIRDxMeadow</v>
      </c>
      <c r="G922" s="112">
        <f>+Monitoring!K922</f>
        <v>45164.5686458333</v>
      </c>
      <c r="H922" s="112">
        <f>+Monitoring!L922</f>
        <v>45164.568993055596</v>
      </c>
      <c r="I922" s="113">
        <f>+Monitoring!M922</f>
        <v>3.4722229611361399E-4</v>
      </c>
      <c r="J922" s="114" t="str">
        <f>+Monitoring!T922</f>
        <v>fly</v>
      </c>
      <c r="K922" s="109" t="str">
        <f>+Monitoring!Y922</f>
        <v>Insecta</v>
      </c>
      <c r="L922" s="109" t="str">
        <f>+Monitoring!Z922</f>
        <v>Diptera</v>
      </c>
      <c r="M922" s="109" t="str">
        <f>+Monitoring!AA922</f>
        <v>Brachycera</v>
      </c>
      <c r="N922" s="109" t="str">
        <f>+Monitoring!AB922</f>
        <v>Muscomorpha</v>
      </c>
      <c r="O922" s="109" t="str">
        <f>+Monitoring!AC922</f>
        <v>Muscoidea</v>
      </c>
      <c r="P922" s="109" t="str">
        <f>+Monitoring!AD922</f>
        <v>Fanniidae</v>
      </c>
      <c r="Q922" s="109">
        <f>+Monitoring!AE922</f>
        <v>0</v>
      </c>
      <c r="R922" s="109" t="str">
        <f>+Monitoring!AF922</f>
        <v>Fannia</v>
      </c>
      <c r="S922" s="109" t="str">
        <f>+Monitoring!AG922</f>
        <v>#N/C</v>
      </c>
    </row>
    <row r="923" spans="1:19" x14ac:dyDescent="0.25">
      <c r="A923" s="109">
        <f t="shared" si="74"/>
        <v>922</v>
      </c>
      <c r="B923" s="109" t="str">
        <f t="shared" si="70"/>
        <v>FAIRD</v>
      </c>
      <c r="C923" s="109" t="str">
        <f>SUBSTITUTE(+Monitoring!C923,"-","")</f>
        <v>FAIRD4</v>
      </c>
      <c r="D923" s="109" t="str">
        <f t="shared" si="71"/>
        <v>Site4</v>
      </c>
      <c r="E923" s="110" t="str">
        <f t="shared" si="72"/>
        <v>Meadow</v>
      </c>
      <c r="F923" s="111" t="str">
        <f t="shared" si="73"/>
        <v>FAIRDxMeadow</v>
      </c>
      <c r="G923" s="112">
        <f>+Monitoring!K923</f>
        <v>45164.5695023148</v>
      </c>
      <c r="H923" s="112">
        <f>+Monitoring!L923</f>
        <v>45164.570486111101</v>
      </c>
      <c r="I923" s="113">
        <f>+Monitoring!M923</f>
        <v>9.8379630071576685E-4</v>
      </c>
      <c r="J923" s="114" t="str">
        <f>+Monitoring!T923</f>
        <v>fly</v>
      </c>
      <c r="K923" s="109" t="str">
        <f>+Monitoring!Y923</f>
        <v>Insecta</v>
      </c>
      <c r="L923" s="109" t="str">
        <f>+Monitoring!Z923</f>
        <v>Diptera</v>
      </c>
      <c r="M923" s="109" t="str">
        <f>+Monitoring!AA923</f>
        <v>Brachycera</v>
      </c>
      <c r="N923" s="109" t="str">
        <f>+Monitoring!AB923</f>
        <v>Muscomorpha</v>
      </c>
      <c r="O923" s="109" t="str">
        <f>+Monitoring!AC923</f>
        <v>Muscoidea</v>
      </c>
      <c r="P923" s="109" t="str">
        <f>+Monitoring!AD923</f>
        <v>Fanniidae</v>
      </c>
      <c r="Q923" s="109">
        <f>+Monitoring!AE923</f>
        <v>0</v>
      </c>
      <c r="R923" s="109" t="str">
        <f>+Monitoring!AF923</f>
        <v>Fannia</v>
      </c>
      <c r="S923" s="109" t="str">
        <f>+Monitoring!AG923</f>
        <v>#N/C</v>
      </c>
    </row>
    <row r="924" spans="1:19" x14ac:dyDescent="0.25">
      <c r="A924" s="109">
        <f t="shared" si="74"/>
        <v>923</v>
      </c>
      <c r="B924" s="109" t="str">
        <f t="shared" si="70"/>
        <v>FAIRD</v>
      </c>
      <c r="C924" s="109" t="str">
        <f>SUBSTITUTE(+Monitoring!C924,"-","")</f>
        <v>FAIRD4</v>
      </c>
      <c r="D924" s="109" t="str">
        <f t="shared" si="71"/>
        <v>Site4</v>
      </c>
      <c r="E924" s="110" t="str">
        <f t="shared" si="72"/>
        <v>Meadow</v>
      </c>
      <c r="F924" s="111" t="str">
        <f t="shared" si="73"/>
        <v>FAIRDxMeadow</v>
      </c>
      <c r="G924" s="112">
        <f>+Monitoring!K924</f>
        <v>45164.5708564815</v>
      </c>
      <c r="H924" s="112">
        <f>+Monitoring!L924</f>
        <v>45164.573622685202</v>
      </c>
      <c r="I924" s="113">
        <f>+Monitoring!M924</f>
        <v>2.7662037027766928E-3</v>
      </c>
      <c r="J924" s="114" t="str">
        <f>+Monitoring!T924</f>
        <v>bug</v>
      </c>
      <c r="K924" s="109" t="str">
        <f>+Monitoring!Y924</f>
        <v>Insecta</v>
      </c>
      <c r="L924" s="109" t="str">
        <f>+Monitoring!Z924</f>
        <v>Hemiptera</v>
      </c>
      <c r="M924" s="109" t="str">
        <f>+Monitoring!AA924</f>
        <v>Heteroptera</v>
      </c>
      <c r="N924" s="109" t="str">
        <f>+Monitoring!AB924</f>
        <v>Pentatomomorpha</v>
      </c>
      <c r="O924" s="109" t="str">
        <f>+Monitoring!AC924</f>
        <v>Miroidea</v>
      </c>
      <c r="P924" s="109" t="str">
        <f>+Monitoring!AD924</f>
        <v>Miridae</v>
      </c>
      <c r="Q924" s="109" t="str">
        <f>+Monitoring!AE924</f>
        <v>Mirinae</v>
      </c>
      <c r="R924" s="109" t="str">
        <f>+Monitoring!AF924</f>
        <v>#N/C</v>
      </c>
      <c r="S924" s="109" t="str">
        <f>+Monitoring!AG924</f>
        <v>#N/C</v>
      </c>
    </row>
    <row r="925" spans="1:19" x14ac:dyDescent="0.25">
      <c r="A925" s="109">
        <f t="shared" si="74"/>
        <v>924</v>
      </c>
      <c r="B925" s="109" t="str">
        <f t="shared" si="70"/>
        <v>FAIRD</v>
      </c>
      <c r="C925" s="109" t="str">
        <f>SUBSTITUTE(+Monitoring!C925,"-","")</f>
        <v>FAIRD4</v>
      </c>
      <c r="D925" s="109" t="str">
        <f t="shared" si="71"/>
        <v>Site4</v>
      </c>
      <c r="E925" s="110" t="str">
        <f t="shared" si="72"/>
        <v>Meadow</v>
      </c>
      <c r="F925" s="111" t="str">
        <f t="shared" si="73"/>
        <v>FAIRDxMeadow</v>
      </c>
      <c r="G925" s="112">
        <f>+Monitoring!K925</f>
        <v>45164.574131944399</v>
      </c>
      <c r="H925" s="112">
        <f>+Monitoring!L925</f>
        <v>45164.574768518498</v>
      </c>
      <c r="I925" s="113">
        <f>+Monitoring!M925</f>
        <v>6.3657409918960184E-4</v>
      </c>
      <c r="J925" s="114" t="str">
        <f>+Monitoring!T925</f>
        <v>fly</v>
      </c>
      <c r="K925" s="109" t="str">
        <f>+Monitoring!Y925</f>
        <v>Insecta</v>
      </c>
      <c r="L925" s="109" t="str">
        <f>+Monitoring!Z925</f>
        <v>Diptera</v>
      </c>
      <c r="M925" s="109" t="str">
        <f>+Monitoring!AA925</f>
        <v>Brachycera</v>
      </c>
      <c r="N925" s="109" t="str">
        <f>+Monitoring!AB925</f>
        <v>#N/C</v>
      </c>
      <c r="O925" s="109" t="str">
        <f>+Monitoring!AC925</f>
        <v>#N/C</v>
      </c>
      <c r="P925" s="109" t="str">
        <f>+Monitoring!AD925</f>
        <v>#N/C</v>
      </c>
      <c r="Q925" s="109" t="str">
        <f>+Monitoring!AE925</f>
        <v>#N/C</v>
      </c>
      <c r="R925" s="109" t="str">
        <f>+Monitoring!AF925</f>
        <v>#N/C</v>
      </c>
      <c r="S925" s="109" t="str">
        <f>+Monitoring!AG925</f>
        <v>#N/C</v>
      </c>
    </row>
    <row r="926" spans="1:19" x14ac:dyDescent="0.25">
      <c r="A926" s="109">
        <f t="shared" si="74"/>
        <v>925</v>
      </c>
      <c r="B926" s="109" t="str">
        <f t="shared" si="70"/>
        <v>FAIRD</v>
      </c>
      <c r="C926" s="109" t="str">
        <f>SUBSTITUTE(+Monitoring!C926,"-","")</f>
        <v>FAIRD4</v>
      </c>
      <c r="D926" s="109" t="str">
        <f t="shared" si="71"/>
        <v>Site4</v>
      </c>
      <c r="E926" s="110" t="str">
        <f t="shared" si="72"/>
        <v>Meadow</v>
      </c>
      <c r="F926" s="111" t="str">
        <f t="shared" si="73"/>
        <v>FAIRDxMeadow</v>
      </c>
      <c r="G926" s="112">
        <f>+Monitoring!K926</f>
        <v>45164.582118055601</v>
      </c>
      <c r="H926" s="112">
        <f>+Monitoring!L926</f>
        <v>45164.582534722198</v>
      </c>
      <c r="I926" s="113">
        <f>+Monitoring!M926</f>
        <v>4.166665967204608E-4</v>
      </c>
      <c r="J926" s="114" t="str">
        <f>+Monitoring!T926</f>
        <v>fly</v>
      </c>
      <c r="K926" s="109" t="str">
        <f>+Monitoring!Y926</f>
        <v>Insecta</v>
      </c>
      <c r="L926" s="109" t="str">
        <f>+Monitoring!Z926</f>
        <v>Diptera</v>
      </c>
      <c r="M926" s="109" t="str">
        <f>+Monitoring!AA926</f>
        <v>Brachycera</v>
      </c>
      <c r="N926" s="109" t="str">
        <f>+Monitoring!AB926</f>
        <v>Muscomorpha</v>
      </c>
      <c r="O926" s="109" t="str">
        <f>+Monitoring!AC926</f>
        <v>Muscoidea</v>
      </c>
      <c r="P926" s="109" t="str">
        <f>+Monitoring!AD926</f>
        <v>Fanniidae</v>
      </c>
      <c r="Q926" s="109">
        <f>+Monitoring!AE926</f>
        <v>0</v>
      </c>
      <c r="R926" s="109" t="str">
        <f>+Monitoring!AF926</f>
        <v>Fannia</v>
      </c>
      <c r="S926" s="109" t="str">
        <f>+Monitoring!AG926</f>
        <v>#N/C</v>
      </c>
    </row>
    <row r="927" spans="1:19" x14ac:dyDescent="0.25">
      <c r="A927" s="109">
        <f t="shared" si="74"/>
        <v>926</v>
      </c>
      <c r="B927" s="109" t="str">
        <f t="shared" si="70"/>
        <v>FAIRD</v>
      </c>
      <c r="C927" s="109" t="str">
        <f>SUBSTITUTE(+Monitoring!C927,"-","")</f>
        <v>FAIRD4</v>
      </c>
      <c r="D927" s="109" t="str">
        <f t="shared" si="71"/>
        <v>Site4</v>
      </c>
      <c r="E927" s="110" t="str">
        <f t="shared" si="72"/>
        <v>Meadow</v>
      </c>
      <c r="F927" s="111" t="str">
        <f t="shared" si="73"/>
        <v>FAIRDxMeadow</v>
      </c>
      <c r="G927" s="112">
        <f>+Monitoring!K927</f>
        <v>45164.5850810185</v>
      </c>
      <c r="H927" s="112">
        <f>+Monitoring!L927</f>
        <v>45164.5851736111</v>
      </c>
      <c r="I927" s="113">
        <f>+Monitoring!M927</f>
        <v>9.2592599685303867E-5</v>
      </c>
      <c r="J927" s="114" t="str">
        <f>+Monitoring!T927</f>
        <v>wasp</v>
      </c>
      <c r="K927" s="109" t="str">
        <f>+Monitoring!Y927</f>
        <v>Insecta</v>
      </c>
      <c r="L927" s="109" t="str">
        <f>+Monitoring!Z927</f>
        <v>Hymenoptera</v>
      </c>
      <c r="M927" s="109" t="str">
        <f>+Monitoring!AA927</f>
        <v>Apocrita</v>
      </c>
      <c r="N927" s="109" t="str">
        <f>+Monitoring!AB927</f>
        <v>Aculeata</v>
      </c>
      <c r="O927" s="109" t="str">
        <f>+Monitoring!AC927</f>
        <v>Vespoidea</v>
      </c>
      <c r="P927" s="109" t="str">
        <f>+Monitoring!AD927</f>
        <v>Vespidae</v>
      </c>
      <c r="Q927" s="109" t="str">
        <f>+Monitoring!AE927</f>
        <v>Vespinae</v>
      </c>
      <c r="R927" s="109" t="str">
        <f>+Monitoring!AF927</f>
        <v>Vespula</v>
      </c>
      <c r="S927" s="109" t="str">
        <f>+Monitoring!AG927</f>
        <v>#N/C</v>
      </c>
    </row>
    <row r="928" spans="1:19" x14ac:dyDescent="0.25">
      <c r="A928" s="109">
        <f t="shared" si="74"/>
        <v>927</v>
      </c>
      <c r="B928" s="109" t="str">
        <f t="shared" si="70"/>
        <v>FAIRD</v>
      </c>
      <c r="C928" s="109" t="str">
        <f>SUBSTITUTE(+Monitoring!C928,"-","")</f>
        <v>FAIRD4</v>
      </c>
      <c r="D928" s="109" t="str">
        <f t="shared" si="71"/>
        <v>Site4</v>
      </c>
      <c r="E928" s="110" t="str">
        <f t="shared" si="72"/>
        <v>Meadow</v>
      </c>
      <c r="F928" s="111" t="str">
        <f t="shared" si="73"/>
        <v>FAIRDxMeadow</v>
      </c>
      <c r="G928" s="112">
        <f>+Monitoring!K928</f>
        <v>45164.585231481498</v>
      </c>
      <c r="H928" s="112">
        <f>+Monitoring!L928</f>
        <v>45164.585682870398</v>
      </c>
      <c r="I928" s="113">
        <f>+Monitoring!M928</f>
        <v>4.513888998189941E-4</v>
      </c>
      <c r="J928" s="114" t="str">
        <f>+Monitoring!T928</f>
        <v>fly</v>
      </c>
      <c r="K928" s="109" t="str">
        <f>+Monitoring!Y928</f>
        <v>Insecta</v>
      </c>
      <c r="L928" s="109" t="str">
        <f>+Monitoring!Z928</f>
        <v>Diptera</v>
      </c>
      <c r="M928" s="109" t="str">
        <f>+Monitoring!AA928</f>
        <v>Brachycera</v>
      </c>
      <c r="N928" s="109" t="str">
        <f>+Monitoring!AB928</f>
        <v>Muscomorpha</v>
      </c>
      <c r="O928" s="109" t="str">
        <f>+Monitoring!AC928</f>
        <v>Muscoidea</v>
      </c>
      <c r="P928" s="109" t="str">
        <f>+Monitoring!AD928</f>
        <v>Fanniidae</v>
      </c>
      <c r="Q928" s="109">
        <f>+Monitoring!AE928</f>
        <v>0</v>
      </c>
      <c r="R928" s="109" t="str">
        <f>+Monitoring!AF928</f>
        <v>Fannia</v>
      </c>
      <c r="S928" s="109" t="str">
        <f>+Monitoring!AG928</f>
        <v>#N/C</v>
      </c>
    </row>
    <row r="929" spans="1:19" x14ac:dyDescent="0.25">
      <c r="A929" s="109">
        <f t="shared" si="74"/>
        <v>928</v>
      </c>
      <c r="B929" s="109" t="str">
        <f t="shared" si="70"/>
        <v>FAIRD</v>
      </c>
      <c r="C929" s="109" t="str">
        <f>SUBSTITUTE(+Monitoring!C929,"-","")</f>
        <v>FAIRD4</v>
      </c>
      <c r="D929" s="109" t="str">
        <f t="shared" si="71"/>
        <v>Site4</v>
      </c>
      <c r="E929" s="110" t="str">
        <f t="shared" si="72"/>
        <v>Meadow</v>
      </c>
      <c r="F929" s="111" t="str">
        <f t="shared" si="73"/>
        <v>FAIRDxMeadow</v>
      </c>
      <c r="G929" s="112">
        <f>+Monitoring!K929</f>
        <v>45164.585636574098</v>
      </c>
      <c r="H929" s="112">
        <f>+Monitoring!L929</f>
        <v>45164.5867013889</v>
      </c>
      <c r="I929" s="113">
        <f>+Monitoring!M929</f>
        <v>1.0648148017935455E-3</v>
      </c>
      <c r="J929" s="114" t="str">
        <f>+Monitoring!T929</f>
        <v>fly</v>
      </c>
      <c r="K929" s="109" t="str">
        <f>+Monitoring!Y929</f>
        <v>Insecta</v>
      </c>
      <c r="L929" s="109" t="str">
        <f>+Monitoring!Z929</f>
        <v>Diptera</v>
      </c>
      <c r="M929" s="109" t="str">
        <f>+Monitoring!AA929</f>
        <v>Brachycera</v>
      </c>
      <c r="N929" s="109" t="str">
        <f>+Monitoring!AB929</f>
        <v>Muscomorpha</v>
      </c>
      <c r="O929" s="109" t="str">
        <f>+Monitoring!AC929</f>
        <v>Muscoidea</v>
      </c>
      <c r="P929" s="109" t="str">
        <f>+Monitoring!AD929</f>
        <v>#N/C</v>
      </c>
      <c r="Q929" s="109" t="str">
        <f>+Monitoring!AE929</f>
        <v>#N/C</v>
      </c>
      <c r="R929" s="109" t="str">
        <f>+Monitoring!AF929</f>
        <v>#N/C</v>
      </c>
      <c r="S929" s="109" t="str">
        <f>+Monitoring!AG929</f>
        <v>#N/C</v>
      </c>
    </row>
    <row r="930" spans="1:19" x14ac:dyDescent="0.25">
      <c r="A930" s="109">
        <f t="shared" si="74"/>
        <v>929</v>
      </c>
      <c r="B930" s="109" t="str">
        <f t="shared" si="70"/>
        <v>FAIRD</v>
      </c>
      <c r="C930" s="109" t="str">
        <f>SUBSTITUTE(+Monitoring!C930,"-","")</f>
        <v>FAIRD4</v>
      </c>
      <c r="D930" s="109" t="str">
        <f t="shared" si="71"/>
        <v>Site4</v>
      </c>
      <c r="E930" s="110" t="str">
        <f t="shared" si="72"/>
        <v>Meadow</v>
      </c>
      <c r="F930" s="111" t="str">
        <f t="shared" si="73"/>
        <v>FAIRDxMeadow</v>
      </c>
      <c r="G930" s="112">
        <f>+Monitoring!K930</f>
        <v>45164.591076388897</v>
      </c>
      <c r="H930" s="112">
        <f>+Monitoring!L930</f>
        <v>45164.591203703698</v>
      </c>
      <c r="I930" s="113">
        <f>+Monitoring!M930</f>
        <v>1.2731480092043057E-4</v>
      </c>
      <c r="J930" s="114" t="str">
        <f>+Monitoring!T930</f>
        <v>fly</v>
      </c>
      <c r="K930" s="109" t="str">
        <f>+Monitoring!Y930</f>
        <v>Insecta</v>
      </c>
      <c r="L930" s="109" t="str">
        <f>+Monitoring!Z930</f>
        <v>Diptera</v>
      </c>
      <c r="M930" s="109" t="str">
        <f>+Monitoring!AA930</f>
        <v>Brachycera</v>
      </c>
      <c r="N930" s="109" t="str">
        <f>+Monitoring!AB930</f>
        <v>#N/C</v>
      </c>
      <c r="O930" s="109" t="str">
        <f>+Monitoring!AC930</f>
        <v>#N/C</v>
      </c>
      <c r="P930" s="109" t="str">
        <f>+Monitoring!AD930</f>
        <v>#N/C</v>
      </c>
      <c r="Q930" s="109" t="str">
        <f>+Monitoring!AE930</f>
        <v>#N/C</v>
      </c>
      <c r="R930" s="109" t="str">
        <f>+Monitoring!AF930</f>
        <v>#N/C</v>
      </c>
      <c r="S930" s="109" t="str">
        <f>+Monitoring!AG930</f>
        <v>#N/C</v>
      </c>
    </row>
    <row r="931" spans="1:19" x14ac:dyDescent="0.25">
      <c r="A931" s="109">
        <f t="shared" si="74"/>
        <v>930</v>
      </c>
      <c r="B931" s="109" t="str">
        <f t="shared" si="70"/>
        <v>FAIRD</v>
      </c>
      <c r="C931" s="109" t="str">
        <f>SUBSTITUTE(+Monitoring!C931,"-","")</f>
        <v>FAIRD4</v>
      </c>
      <c r="D931" s="109" t="str">
        <f t="shared" si="71"/>
        <v>Site4</v>
      </c>
      <c r="E931" s="110" t="str">
        <f t="shared" si="72"/>
        <v>Meadow</v>
      </c>
      <c r="F931" s="111" t="str">
        <f t="shared" si="73"/>
        <v>FAIRDxMeadow</v>
      </c>
      <c r="G931" s="112">
        <f>+Monitoring!K931</f>
        <v>45164.603356481501</v>
      </c>
      <c r="H931" s="112">
        <f>+Monitoring!L931</f>
        <v>45164.603518518503</v>
      </c>
      <c r="I931" s="113">
        <f>+Monitoring!M931</f>
        <v>1.6203700215555727E-4</v>
      </c>
      <c r="J931" s="114" t="str">
        <f>+Monitoring!T931</f>
        <v>fly</v>
      </c>
      <c r="K931" s="109" t="str">
        <f>+Monitoring!Y931</f>
        <v>Insecta</v>
      </c>
      <c r="L931" s="109" t="str">
        <f>+Monitoring!Z931</f>
        <v>Diptera</v>
      </c>
      <c r="M931" s="109" t="str">
        <f>+Monitoring!AA931</f>
        <v>Brachycera</v>
      </c>
      <c r="N931" s="109" t="str">
        <f>+Monitoring!AB931</f>
        <v>Muscomorpha</v>
      </c>
      <c r="O931" s="109" t="str">
        <f>+Monitoring!AC931</f>
        <v>Muscoidea</v>
      </c>
      <c r="P931" s="109" t="str">
        <f>+Monitoring!AD931</f>
        <v>Fanniidae</v>
      </c>
      <c r="Q931" s="109">
        <f>+Monitoring!AE931</f>
        <v>0</v>
      </c>
      <c r="R931" s="109" t="str">
        <f>+Monitoring!AF931</f>
        <v>Fannia</v>
      </c>
      <c r="S931" s="109" t="str">
        <f>+Monitoring!AG931</f>
        <v>#N/C</v>
      </c>
    </row>
    <row r="932" spans="1:19" x14ac:dyDescent="0.25">
      <c r="A932" s="109">
        <f t="shared" si="74"/>
        <v>931</v>
      </c>
      <c r="B932" s="109" t="str">
        <f t="shared" si="70"/>
        <v>FAIRD</v>
      </c>
      <c r="C932" s="109" t="str">
        <f>SUBSTITUTE(+Monitoring!C932,"-","")</f>
        <v>FAIRD4</v>
      </c>
      <c r="D932" s="109" t="str">
        <f t="shared" si="71"/>
        <v>Site4</v>
      </c>
      <c r="E932" s="110" t="str">
        <f t="shared" si="72"/>
        <v>Meadow</v>
      </c>
      <c r="F932" s="111" t="str">
        <f t="shared" si="73"/>
        <v>FAIRDxMeadow</v>
      </c>
      <c r="G932" s="112">
        <f>+Monitoring!K932</f>
        <v>45164.603506944397</v>
      </c>
      <c r="H932" s="112">
        <f>+Monitoring!L932</f>
        <v>45164.603750000002</v>
      </c>
      <c r="I932" s="113">
        <f>+Monitoring!M932</f>
        <v>2.4305560509674251E-4</v>
      </c>
      <c r="J932" s="114" t="str">
        <f>+Monitoring!T932</f>
        <v>flesh_fly</v>
      </c>
      <c r="K932" s="109" t="str">
        <f>+Monitoring!Y932</f>
        <v>Insecta</v>
      </c>
      <c r="L932" s="109" t="str">
        <f>+Monitoring!Z932</f>
        <v>Diptera</v>
      </c>
      <c r="M932" s="109" t="str">
        <f>+Monitoring!AA932</f>
        <v>Brachycera</v>
      </c>
      <c r="N932" s="109" t="str">
        <f>+Monitoring!AB932</f>
        <v>Muscomorpha</v>
      </c>
      <c r="O932" s="109" t="str">
        <f>+Monitoring!AC932</f>
        <v>Oestroidea</v>
      </c>
      <c r="P932" s="109" t="str">
        <f>+Monitoring!AD932</f>
        <v>Sarcophagidae</v>
      </c>
      <c r="Q932" s="109" t="str">
        <f>+Monitoring!AE932</f>
        <v>Sarcophaginae</v>
      </c>
      <c r="R932" s="109" t="str">
        <f>+Monitoring!AF932</f>
        <v>Sarcophaga</v>
      </c>
      <c r="S932" s="109" t="str">
        <f>+Monitoring!AG932</f>
        <v>#N/C</v>
      </c>
    </row>
    <row r="933" spans="1:19" x14ac:dyDescent="0.25">
      <c r="A933" s="109">
        <f t="shared" si="74"/>
        <v>932</v>
      </c>
      <c r="B933" s="109" t="str">
        <f t="shared" si="70"/>
        <v>FAIRD</v>
      </c>
      <c r="C933" s="109" t="str">
        <f>SUBSTITUTE(+Monitoring!C933,"-","")</f>
        <v>FAIRD4</v>
      </c>
      <c r="D933" s="109" t="str">
        <f t="shared" si="71"/>
        <v>Site4</v>
      </c>
      <c r="E933" s="110" t="str">
        <f t="shared" si="72"/>
        <v>Meadow</v>
      </c>
      <c r="F933" s="111" t="str">
        <f t="shared" si="73"/>
        <v>FAIRDxMeadow</v>
      </c>
      <c r="G933" s="112">
        <f>+Monitoring!K933</f>
        <v>45164.606770833299</v>
      </c>
      <c r="H933" s="112">
        <f>+Monitoring!L933</f>
        <v>45164.608587962997</v>
      </c>
      <c r="I933" s="113">
        <f>+Monitoring!M933</f>
        <v>1.8171296978835016E-3</v>
      </c>
      <c r="J933" s="114" t="str">
        <f>+Monitoring!T933</f>
        <v>fly</v>
      </c>
      <c r="K933" s="109" t="str">
        <f>+Monitoring!Y933</f>
        <v>Insecta</v>
      </c>
      <c r="L933" s="109" t="str">
        <f>+Monitoring!Z933</f>
        <v>Diptera</v>
      </c>
      <c r="M933" s="109" t="str">
        <f>+Monitoring!AA933</f>
        <v>Brachycera</v>
      </c>
      <c r="N933" s="109" t="str">
        <f>+Monitoring!AB933</f>
        <v>#N/C</v>
      </c>
      <c r="O933" s="109" t="str">
        <f>+Monitoring!AC933</f>
        <v>#N/C</v>
      </c>
      <c r="P933" s="109" t="str">
        <f>+Monitoring!AD933</f>
        <v>#N/C</v>
      </c>
      <c r="Q933" s="109" t="str">
        <f>+Monitoring!AE933</f>
        <v>#N/C</v>
      </c>
      <c r="R933" s="109" t="str">
        <f>+Monitoring!AF933</f>
        <v>#N/C</v>
      </c>
      <c r="S933" s="109" t="str">
        <f>+Monitoring!AG933</f>
        <v>#N/C</v>
      </c>
    </row>
    <row r="934" spans="1:19" x14ac:dyDescent="0.25">
      <c r="A934" s="109">
        <f t="shared" si="74"/>
        <v>933</v>
      </c>
      <c r="B934" s="109" t="str">
        <f t="shared" si="70"/>
        <v>FAIRD</v>
      </c>
      <c r="C934" s="109" t="str">
        <f>SUBSTITUTE(+Monitoring!C934,"-","")</f>
        <v>FAIRD4</v>
      </c>
      <c r="D934" s="109" t="str">
        <f t="shared" si="71"/>
        <v>Site4</v>
      </c>
      <c r="E934" s="110" t="str">
        <f t="shared" si="72"/>
        <v>Meadow</v>
      </c>
      <c r="F934" s="111" t="str">
        <f t="shared" si="73"/>
        <v>FAIRDxMeadow</v>
      </c>
      <c r="G934" s="112">
        <f>+Monitoring!K934</f>
        <v>45164.613009259301</v>
      </c>
      <c r="H934" s="112">
        <f>+Monitoring!L934</f>
        <v>45164.613148148201</v>
      </c>
      <c r="I934" s="113">
        <f>+Monitoring!M934</f>
        <v>1.388888995279558E-4</v>
      </c>
      <c r="J934" s="114" t="str">
        <f>+Monitoring!T934</f>
        <v>fly</v>
      </c>
      <c r="K934" s="109" t="str">
        <f>+Monitoring!Y934</f>
        <v>Insecta</v>
      </c>
      <c r="L934" s="109" t="str">
        <f>+Monitoring!Z934</f>
        <v>Diptera</v>
      </c>
      <c r="M934" s="109" t="str">
        <f>+Monitoring!AA934</f>
        <v>Brachycera</v>
      </c>
      <c r="N934" s="109" t="str">
        <f>+Monitoring!AB934</f>
        <v>Muscomorpha</v>
      </c>
      <c r="O934" s="109" t="str">
        <f>+Monitoring!AC934</f>
        <v>Muscoidea</v>
      </c>
      <c r="P934" s="109" t="str">
        <f>+Monitoring!AD934</f>
        <v>Fanniidae</v>
      </c>
      <c r="Q934" s="109">
        <f>+Monitoring!AE934</f>
        <v>0</v>
      </c>
      <c r="R934" s="109" t="str">
        <f>+Monitoring!AF934</f>
        <v>Fannia</v>
      </c>
      <c r="S934" s="109" t="str">
        <f>+Monitoring!AG934</f>
        <v>#N/C</v>
      </c>
    </row>
    <row r="935" spans="1:19" x14ac:dyDescent="0.25">
      <c r="A935" s="109">
        <f t="shared" si="74"/>
        <v>934</v>
      </c>
      <c r="B935" s="109" t="str">
        <f t="shared" si="70"/>
        <v>FAIRD</v>
      </c>
      <c r="C935" s="109" t="str">
        <f>SUBSTITUTE(+Monitoring!C935,"-","")</f>
        <v>FAIRD4</v>
      </c>
      <c r="D935" s="109" t="str">
        <f t="shared" si="71"/>
        <v>Site4</v>
      </c>
      <c r="E935" s="110" t="str">
        <f t="shared" si="72"/>
        <v>Meadow</v>
      </c>
      <c r="F935" s="111" t="str">
        <f t="shared" si="73"/>
        <v>FAIRDxMeadow</v>
      </c>
      <c r="G935" s="112">
        <f>+Monitoring!K935</f>
        <v>45164.614386574103</v>
      </c>
      <c r="H935" s="112">
        <f>+Monitoring!L935</f>
        <v>45164.614513888897</v>
      </c>
      <c r="I935" s="113">
        <f>+Monitoring!M935</f>
        <v>1.2731479364447296E-4</v>
      </c>
      <c r="J935" s="114" t="str">
        <f>+Monitoring!T935</f>
        <v>fly</v>
      </c>
      <c r="K935" s="109" t="str">
        <f>+Monitoring!Y935</f>
        <v>Insecta</v>
      </c>
      <c r="L935" s="109" t="str">
        <f>+Monitoring!Z935</f>
        <v>Diptera</v>
      </c>
      <c r="M935" s="109" t="str">
        <f>+Monitoring!AA935</f>
        <v>Brachycera</v>
      </c>
      <c r="N935" s="109" t="str">
        <f>+Monitoring!AB935</f>
        <v>#N/C</v>
      </c>
      <c r="O935" s="109" t="str">
        <f>+Monitoring!AC935</f>
        <v>#N/C</v>
      </c>
      <c r="P935" s="109" t="str">
        <f>+Monitoring!AD935</f>
        <v>#N/C</v>
      </c>
      <c r="Q935" s="109" t="str">
        <f>+Monitoring!AE935</f>
        <v>#N/C</v>
      </c>
      <c r="R935" s="109" t="str">
        <f>+Monitoring!AF935</f>
        <v>#N/C</v>
      </c>
      <c r="S935" s="109" t="str">
        <f>+Monitoring!AG935</f>
        <v>#N/C</v>
      </c>
    </row>
    <row r="936" spans="1:19" x14ac:dyDescent="0.25">
      <c r="A936" s="109">
        <f t="shared" si="74"/>
        <v>935</v>
      </c>
      <c r="B936" s="109" t="str">
        <f t="shared" si="70"/>
        <v>FAIRD</v>
      </c>
      <c r="C936" s="109" t="str">
        <f>SUBSTITUTE(+Monitoring!C936,"-","")</f>
        <v>FAIRD4</v>
      </c>
      <c r="D936" s="109" t="str">
        <f t="shared" si="71"/>
        <v>Site4</v>
      </c>
      <c r="E936" s="110" t="str">
        <f t="shared" si="72"/>
        <v>Meadow</v>
      </c>
      <c r="F936" s="111" t="str">
        <f t="shared" si="73"/>
        <v>FAIRDxMeadow</v>
      </c>
      <c r="G936" s="112">
        <f>+Monitoring!K936</f>
        <v>45164.618078703701</v>
      </c>
      <c r="H936" s="112">
        <f>+Monitoring!L936</f>
        <v>45164.618125000001</v>
      </c>
      <c r="I936" s="113">
        <f>+Monitoring!M936</f>
        <v>4.6296299842651933E-5</v>
      </c>
      <c r="J936" s="114" t="str">
        <f>+Monitoring!T936</f>
        <v>flesh_fly</v>
      </c>
      <c r="K936" s="109" t="str">
        <f>+Monitoring!Y936</f>
        <v>Insecta</v>
      </c>
      <c r="L936" s="109" t="str">
        <f>+Monitoring!Z936</f>
        <v>Diptera</v>
      </c>
      <c r="M936" s="109" t="str">
        <f>+Monitoring!AA936</f>
        <v>Brachycera</v>
      </c>
      <c r="N936" s="109" t="str">
        <f>+Monitoring!AB936</f>
        <v>Muscomorpha</v>
      </c>
      <c r="O936" s="109" t="str">
        <f>+Monitoring!AC936</f>
        <v>Oestroidea</v>
      </c>
      <c r="P936" s="109" t="str">
        <f>+Monitoring!AD936</f>
        <v>#N/C</v>
      </c>
      <c r="Q936" s="109" t="str">
        <f>+Monitoring!AE936</f>
        <v>#N/C</v>
      </c>
      <c r="R936" s="109" t="str">
        <f>+Monitoring!AF936</f>
        <v>#N/C</v>
      </c>
      <c r="S936" s="109" t="str">
        <f>+Monitoring!AG936</f>
        <v>#N/C</v>
      </c>
    </row>
    <row r="937" spans="1:19" x14ac:dyDescent="0.25">
      <c r="A937" s="109">
        <f t="shared" si="74"/>
        <v>936</v>
      </c>
      <c r="B937" s="109" t="str">
        <f t="shared" si="70"/>
        <v>FAIRD</v>
      </c>
      <c r="C937" s="109" t="str">
        <f>SUBSTITUTE(+Monitoring!C937,"-","")</f>
        <v>FAIRD4</v>
      </c>
      <c r="D937" s="109" t="str">
        <f t="shared" si="71"/>
        <v>Site4</v>
      </c>
      <c r="E937" s="110" t="str">
        <f t="shared" si="72"/>
        <v>Meadow</v>
      </c>
      <c r="F937" s="111" t="str">
        <f t="shared" si="73"/>
        <v>FAIRDxMeadow</v>
      </c>
      <c r="G937" s="112">
        <f>+Monitoring!K937</f>
        <v>45164.624270833301</v>
      </c>
      <c r="H937" s="112">
        <f>+Monitoring!L937</f>
        <v>45164.6277430556</v>
      </c>
      <c r="I937" s="113">
        <f>+Monitoring!M937</f>
        <v>3.472222299023997E-3</v>
      </c>
      <c r="J937" s="114" t="str">
        <f>+Monitoring!T937</f>
        <v>fly</v>
      </c>
      <c r="K937" s="109" t="str">
        <f>+Monitoring!Y937</f>
        <v>Insecta</v>
      </c>
      <c r="L937" s="109" t="str">
        <f>+Monitoring!Z937</f>
        <v>Diptera</v>
      </c>
      <c r="M937" s="109" t="str">
        <f>+Monitoring!AA937</f>
        <v>Brachycera</v>
      </c>
      <c r="N937" s="109" t="str">
        <f>+Monitoring!AB937</f>
        <v>#N/C</v>
      </c>
      <c r="O937" s="109" t="str">
        <f>+Monitoring!AC937</f>
        <v>#N/C</v>
      </c>
      <c r="P937" s="109" t="str">
        <f>+Monitoring!AD937</f>
        <v>#N/C</v>
      </c>
      <c r="Q937" s="109" t="str">
        <f>+Monitoring!AE937</f>
        <v>#N/C</v>
      </c>
      <c r="R937" s="109" t="str">
        <f>+Monitoring!AF937</f>
        <v>#N/C</v>
      </c>
      <c r="S937" s="109" t="str">
        <f>+Monitoring!AG937</f>
        <v>#N/C</v>
      </c>
    </row>
    <row r="938" spans="1:19" x14ac:dyDescent="0.25">
      <c r="A938" s="109">
        <f t="shared" si="74"/>
        <v>937</v>
      </c>
      <c r="B938" s="109" t="str">
        <f t="shared" si="70"/>
        <v>FAIRD</v>
      </c>
      <c r="C938" s="109" t="str">
        <f>SUBSTITUTE(+Monitoring!C938,"-","")</f>
        <v>FAIRD4</v>
      </c>
      <c r="D938" s="109" t="str">
        <f t="shared" si="71"/>
        <v>Site4</v>
      </c>
      <c r="E938" s="110" t="str">
        <f t="shared" si="72"/>
        <v>Meadow</v>
      </c>
      <c r="F938" s="111" t="str">
        <f t="shared" si="73"/>
        <v>FAIRDxMeadow</v>
      </c>
      <c r="G938" s="112">
        <f>+Monitoring!K938</f>
        <v>45164.627557870401</v>
      </c>
      <c r="H938" s="112">
        <f>+Monitoring!L938</f>
        <v>45164.628668981502</v>
      </c>
      <c r="I938" s="113">
        <f>+Monitoring!M938</f>
        <v>1.1111111016361974E-3</v>
      </c>
      <c r="J938" s="114" t="str">
        <f>+Monitoring!T938</f>
        <v>fruit_fly</v>
      </c>
      <c r="K938" s="109" t="str">
        <f>+Monitoring!Y938</f>
        <v>Insecta</v>
      </c>
      <c r="L938" s="109" t="str">
        <f>+Monitoring!Z938</f>
        <v>Diptera</v>
      </c>
      <c r="M938" s="109" t="str">
        <f>+Monitoring!AA938</f>
        <v>Brachycera</v>
      </c>
      <c r="N938" s="109" t="str">
        <f>+Monitoring!AB938</f>
        <v>Muscomorpha</v>
      </c>
      <c r="O938" s="109" t="str">
        <f>+Monitoring!AC938</f>
        <v>Tephritoidea</v>
      </c>
      <c r="P938" s="109" t="str">
        <f>+Monitoring!AD938</f>
        <v>Tephritidae</v>
      </c>
      <c r="Q938" s="109" t="str">
        <f>+Monitoring!AE938</f>
        <v>Trypetinae</v>
      </c>
      <c r="R938" s="109" t="str">
        <f>+Monitoring!AF938</f>
        <v>Anomoia</v>
      </c>
      <c r="S938" s="109" t="str">
        <f>+Monitoring!AG938</f>
        <v>#N/C</v>
      </c>
    </row>
    <row r="939" spans="1:19" x14ac:dyDescent="0.25">
      <c r="A939" s="109">
        <f t="shared" si="74"/>
        <v>938</v>
      </c>
      <c r="B939" s="109" t="str">
        <f t="shared" si="70"/>
        <v>FAIRD</v>
      </c>
      <c r="C939" s="109" t="str">
        <f>SUBSTITUTE(+Monitoring!C939,"-","")</f>
        <v>FAIRD4</v>
      </c>
      <c r="D939" s="109" t="str">
        <f t="shared" si="71"/>
        <v>Site4</v>
      </c>
      <c r="E939" s="110" t="str">
        <f t="shared" si="72"/>
        <v>Meadow</v>
      </c>
      <c r="F939" s="111" t="str">
        <f t="shared" si="73"/>
        <v>FAIRDxMeadow</v>
      </c>
      <c r="G939" s="112">
        <f>+Monitoring!K939</f>
        <v>45164.641284722202</v>
      </c>
      <c r="H939" s="112">
        <f>+Monitoring!L939</f>
        <v>45164.641643518502</v>
      </c>
      <c r="I939" s="113">
        <f>+Monitoring!M939</f>
        <v>3.5879630013369024E-4</v>
      </c>
      <c r="J939" s="114" t="str">
        <f>+Monitoring!T939</f>
        <v>fly</v>
      </c>
      <c r="K939" s="109" t="str">
        <f>+Monitoring!Y939</f>
        <v>Insecta</v>
      </c>
      <c r="L939" s="109" t="str">
        <f>+Monitoring!Z939</f>
        <v>Diptera</v>
      </c>
      <c r="M939" s="109" t="str">
        <f>+Monitoring!AA939</f>
        <v>Brachycera</v>
      </c>
      <c r="N939" s="109" t="str">
        <f>+Monitoring!AB939</f>
        <v>Muscomorpha</v>
      </c>
      <c r="O939" s="109" t="str">
        <f>+Monitoring!AC939</f>
        <v>Muscoidea</v>
      </c>
      <c r="P939" s="109" t="str">
        <f>+Monitoring!AD939</f>
        <v>#N/C</v>
      </c>
      <c r="Q939" s="109" t="str">
        <f>+Monitoring!AE939</f>
        <v>#N/C</v>
      </c>
      <c r="R939" s="109" t="str">
        <f>+Monitoring!AF939</f>
        <v>#N/C</v>
      </c>
      <c r="S939" s="109" t="str">
        <f>+Monitoring!AG939</f>
        <v>#N/C</v>
      </c>
    </row>
    <row r="940" spans="1:19" x14ac:dyDescent="0.25">
      <c r="A940" s="109">
        <f t="shared" si="74"/>
        <v>939</v>
      </c>
      <c r="B940" s="109" t="str">
        <f t="shared" si="70"/>
        <v>FAIRD</v>
      </c>
      <c r="C940" s="109" t="str">
        <f>SUBSTITUTE(+Monitoring!C940,"-","")</f>
        <v>FAIRD4</v>
      </c>
      <c r="D940" s="109" t="str">
        <f t="shared" si="71"/>
        <v>Site4</v>
      </c>
      <c r="E940" s="110" t="str">
        <f t="shared" si="72"/>
        <v>Meadow</v>
      </c>
      <c r="F940" s="111" t="str">
        <f t="shared" si="73"/>
        <v>FAIRDxMeadow</v>
      </c>
      <c r="G940" s="112">
        <f>+Monitoring!K940</f>
        <v>45164.643576388902</v>
      </c>
      <c r="H940" s="112">
        <f>+Monitoring!L940</f>
        <v>45164.643703703703</v>
      </c>
      <c r="I940" s="113">
        <f>+Monitoring!M940</f>
        <v>1.2731480092043057E-4</v>
      </c>
      <c r="J940" s="114" t="str">
        <f>+Monitoring!T940</f>
        <v>fly</v>
      </c>
      <c r="K940" s="109" t="str">
        <f>+Monitoring!Y940</f>
        <v>Insecta</v>
      </c>
      <c r="L940" s="109" t="str">
        <f>+Monitoring!Z940</f>
        <v>Diptera</v>
      </c>
      <c r="M940" s="109" t="str">
        <f>+Monitoring!AA940</f>
        <v>Brachycera</v>
      </c>
      <c r="N940" s="109" t="str">
        <f>+Monitoring!AB940</f>
        <v>Muscomorpha</v>
      </c>
      <c r="O940" s="109" t="str">
        <f>+Monitoring!AC940</f>
        <v>Muscoidea</v>
      </c>
      <c r="P940" s="109" t="str">
        <f>+Monitoring!AD940</f>
        <v>#N/C</v>
      </c>
      <c r="Q940" s="109" t="str">
        <f>+Monitoring!AE940</f>
        <v>#N/C</v>
      </c>
      <c r="R940" s="109" t="str">
        <f>+Monitoring!AF940</f>
        <v>#N/C</v>
      </c>
      <c r="S940" s="109" t="str">
        <f>+Monitoring!AG940</f>
        <v>#N/C</v>
      </c>
    </row>
    <row r="941" spans="1:19" x14ac:dyDescent="0.25">
      <c r="A941" s="109">
        <f t="shared" si="74"/>
        <v>940</v>
      </c>
      <c r="B941" s="109" t="str">
        <f t="shared" si="70"/>
        <v>FAIRD</v>
      </c>
      <c r="C941" s="109" t="str">
        <f>SUBSTITUTE(+Monitoring!C941,"-","")</f>
        <v>FAIRD4</v>
      </c>
      <c r="D941" s="109" t="str">
        <f t="shared" si="71"/>
        <v>Site4</v>
      </c>
      <c r="E941" s="110" t="str">
        <f t="shared" si="72"/>
        <v>Meadow</v>
      </c>
      <c r="F941" s="111" t="str">
        <f t="shared" si="73"/>
        <v>FAIRDxMeadow</v>
      </c>
      <c r="G941" s="112">
        <f>+Monitoring!K941</f>
        <v>45164.6479861111</v>
      </c>
      <c r="H941" s="112">
        <f>+Monitoring!L941</f>
        <v>45164.648101851897</v>
      </c>
      <c r="I941" s="113">
        <f>+Monitoring!M941</f>
        <v>1.1574079690035433E-4</v>
      </c>
      <c r="J941" s="114" t="str">
        <f>+Monitoring!T941</f>
        <v>fly</v>
      </c>
      <c r="K941" s="109" t="str">
        <f>+Monitoring!Y941</f>
        <v>Insecta</v>
      </c>
      <c r="L941" s="109" t="str">
        <f>+Monitoring!Z941</f>
        <v>Diptera</v>
      </c>
      <c r="M941" s="109" t="str">
        <f>+Monitoring!AA941</f>
        <v>Brachycera</v>
      </c>
      <c r="N941" s="109" t="str">
        <f>+Monitoring!AB941</f>
        <v>Muscomorpha</v>
      </c>
      <c r="O941" s="109" t="str">
        <f>+Monitoring!AC941</f>
        <v>Muscoidea</v>
      </c>
      <c r="P941" s="109" t="str">
        <f>+Monitoring!AD941</f>
        <v>Fanniidae</v>
      </c>
      <c r="Q941" s="109">
        <f>+Monitoring!AE941</f>
        <v>0</v>
      </c>
      <c r="R941" s="109" t="str">
        <f>+Monitoring!AF941</f>
        <v>Fannia</v>
      </c>
      <c r="S941" s="109" t="str">
        <f>+Monitoring!AG941</f>
        <v>#N/C</v>
      </c>
    </row>
    <row r="942" spans="1:19" x14ac:dyDescent="0.25">
      <c r="A942" s="109">
        <f t="shared" si="74"/>
        <v>941</v>
      </c>
      <c r="B942" s="109" t="str">
        <f t="shared" si="70"/>
        <v>FAIRD</v>
      </c>
      <c r="C942" s="109" t="str">
        <f>SUBSTITUTE(+Monitoring!C942,"-","")</f>
        <v>FAIRD4</v>
      </c>
      <c r="D942" s="109" t="str">
        <f t="shared" si="71"/>
        <v>Site4</v>
      </c>
      <c r="E942" s="110" t="str">
        <f t="shared" si="72"/>
        <v>Meadow</v>
      </c>
      <c r="F942" s="111" t="str">
        <f t="shared" si="73"/>
        <v>FAIRDxMeadow</v>
      </c>
      <c r="G942" s="112">
        <f>+Monitoring!K942</f>
        <v>45164.652534722198</v>
      </c>
      <c r="H942" s="112">
        <f>+Monitoring!L942</f>
        <v>45164.653402777803</v>
      </c>
      <c r="I942" s="113">
        <f>+Monitoring!M942</f>
        <v>8.6805560567881912E-4</v>
      </c>
      <c r="J942" s="114" t="str">
        <f>+Monitoring!T942</f>
        <v>fly</v>
      </c>
      <c r="K942" s="109" t="str">
        <f>+Monitoring!Y942</f>
        <v>Insecta</v>
      </c>
      <c r="L942" s="109" t="str">
        <f>+Monitoring!Z942</f>
        <v>Diptera</v>
      </c>
      <c r="M942" s="109" t="str">
        <f>+Monitoring!AA942</f>
        <v>Brachycera</v>
      </c>
      <c r="N942" s="109" t="str">
        <f>+Monitoring!AB942</f>
        <v>#N/C</v>
      </c>
      <c r="O942" s="109" t="str">
        <f>+Monitoring!AC942</f>
        <v>#N/C</v>
      </c>
      <c r="P942" s="109" t="str">
        <f>+Monitoring!AD942</f>
        <v>#N/C</v>
      </c>
      <c r="Q942" s="109" t="str">
        <f>+Monitoring!AE942</f>
        <v>#N/C</v>
      </c>
      <c r="R942" s="109" t="str">
        <f>+Monitoring!AF942</f>
        <v>#N/C</v>
      </c>
      <c r="S942" s="109" t="str">
        <f>+Monitoring!AG942</f>
        <v>#N/C</v>
      </c>
    </row>
    <row r="943" spans="1:19" x14ac:dyDescent="0.25">
      <c r="A943" s="109">
        <f t="shared" si="74"/>
        <v>942</v>
      </c>
      <c r="B943" s="109" t="str">
        <f t="shared" si="70"/>
        <v>FAIRD</v>
      </c>
      <c r="C943" s="109" t="str">
        <f>SUBSTITUTE(+Monitoring!C943,"-","")</f>
        <v>FAIRD4</v>
      </c>
      <c r="D943" s="109" t="str">
        <f t="shared" si="71"/>
        <v>Site4</v>
      </c>
      <c r="E943" s="110" t="str">
        <f t="shared" si="72"/>
        <v>Meadow</v>
      </c>
      <c r="F943" s="111" t="str">
        <f t="shared" si="73"/>
        <v>FAIRDxMeadow</v>
      </c>
      <c r="G943" s="112">
        <f>+Monitoring!K943</f>
        <v>45164.653993055603</v>
      </c>
      <c r="H943" s="112">
        <f>+Monitoring!L943</f>
        <v>45164.654756944503</v>
      </c>
      <c r="I943" s="113">
        <f>+Monitoring!M943</f>
        <v>7.6388890011003241E-4</v>
      </c>
      <c r="J943" s="114" t="str">
        <f>+Monitoring!T943</f>
        <v>fly</v>
      </c>
      <c r="K943" s="109" t="str">
        <f>+Monitoring!Y943</f>
        <v>Insecta</v>
      </c>
      <c r="L943" s="109" t="str">
        <f>+Monitoring!Z943</f>
        <v>Diptera</v>
      </c>
      <c r="M943" s="109" t="str">
        <f>+Monitoring!AA943</f>
        <v>Brachycera</v>
      </c>
      <c r="N943" s="109" t="str">
        <f>+Monitoring!AB943</f>
        <v>Muscomorpha</v>
      </c>
      <c r="O943" s="109" t="str">
        <f>+Monitoring!AC943</f>
        <v>Muscoidea</v>
      </c>
      <c r="P943" s="109" t="str">
        <f>+Monitoring!AD943</f>
        <v>Fanniidae</v>
      </c>
      <c r="Q943" s="109">
        <f>+Monitoring!AE943</f>
        <v>0</v>
      </c>
      <c r="R943" s="109" t="str">
        <f>+Monitoring!AF943</f>
        <v>Fannia</v>
      </c>
      <c r="S943" s="109" t="str">
        <f>+Monitoring!AG943</f>
        <v>#N/C</v>
      </c>
    </row>
    <row r="944" spans="1:19" x14ac:dyDescent="0.25">
      <c r="A944" s="109">
        <f t="shared" si="74"/>
        <v>943</v>
      </c>
      <c r="B944" s="109" t="str">
        <f t="shared" ref="B944:B1007" si="75">+LEFT(C944,LEN(C944)-1)</f>
        <v>FAIRD</v>
      </c>
      <c r="C944" s="109" t="str">
        <f>SUBSTITUTE(+Monitoring!C944,"-","")</f>
        <v>FAIRD4</v>
      </c>
      <c r="D944" s="109" t="str">
        <f t="shared" ref="D944:D1007" si="76">CONCATENATE("Site",RIGHT(C944,1))</f>
        <v>Site4</v>
      </c>
      <c r="E944" s="110" t="str">
        <f t="shared" ref="E944:E1007" si="77">IF(OR(D944="Site1",D944="Site2"),"Maize",IF(OR(D944="Site3",D944="Site4"),"Meadow","error"))</f>
        <v>Meadow</v>
      </c>
      <c r="F944" s="111" t="str">
        <f t="shared" ref="F944:F1007" si="78">+CONCATENATE(B944,"x",E944)</f>
        <v>FAIRDxMeadow</v>
      </c>
      <c r="G944" s="112">
        <f>+Monitoring!K944</f>
        <v>45164.655231481498</v>
      </c>
      <c r="H944" s="112">
        <f>+Monitoring!L944</f>
        <v>45164.655462962997</v>
      </c>
      <c r="I944" s="113">
        <f>+Monitoring!M944</f>
        <v>2.3148149921325967E-4</v>
      </c>
      <c r="J944" s="114" t="str">
        <f>+Monitoring!T944</f>
        <v>fly</v>
      </c>
      <c r="K944" s="109" t="str">
        <f>+Monitoring!Y944</f>
        <v>Insecta</v>
      </c>
      <c r="L944" s="109" t="str">
        <f>+Monitoring!Z944</f>
        <v>Diptera</v>
      </c>
      <c r="M944" s="109" t="str">
        <f>+Monitoring!AA944</f>
        <v>Brachycera</v>
      </c>
      <c r="N944" s="109" t="str">
        <f>+Monitoring!AB944</f>
        <v>Muscomorpha</v>
      </c>
      <c r="O944" s="109" t="str">
        <f>+Monitoring!AC944</f>
        <v>Muscoidea</v>
      </c>
      <c r="P944" s="109" t="str">
        <f>+Monitoring!AD944</f>
        <v>Fanniidae</v>
      </c>
      <c r="Q944" s="109">
        <f>+Monitoring!AE944</f>
        <v>0</v>
      </c>
      <c r="R944" s="109" t="str">
        <f>+Monitoring!AF944</f>
        <v>Fannia</v>
      </c>
      <c r="S944" s="109" t="str">
        <f>+Monitoring!AG944</f>
        <v>#N/C</v>
      </c>
    </row>
    <row r="945" spans="1:19" x14ac:dyDescent="0.25">
      <c r="A945" s="109">
        <f t="shared" si="74"/>
        <v>944</v>
      </c>
      <c r="B945" s="109" t="str">
        <f t="shared" si="75"/>
        <v>FAIRD</v>
      </c>
      <c r="C945" s="109" t="str">
        <f>SUBSTITUTE(+Monitoring!C945,"-","")</f>
        <v>FAIRD4</v>
      </c>
      <c r="D945" s="109" t="str">
        <f t="shared" si="76"/>
        <v>Site4</v>
      </c>
      <c r="E945" s="110" t="str">
        <f t="shared" si="77"/>
        <v>Meadow</v>
      </c>
      <c r="F945" s="111" t="str">
        <f t="shared" si="78"/>
        <v>FAIRDxMeadow</v>
      </c>
      <c r="G945" s="112">
        <f>+Monitoring!K945</f>
        <v>45164.686180555596</v>
      </c>
      <c r="H945" s="112">
        <f>+Monitoring!L945</f>
        <v>45164.691284722197</v>
      </c>
      <c r="I945" s="113">
        <f>+Monitoring!M945</f>
        <v>5.1041666010860354E-3</v>
      </c>
      <c r="J945" s="114" t="str">
        <f>+Monitoring!T945</f>
        <v>robber_fly</v>
      </c>
      <c r="K945" s="109" t="str">
        <f>+Monitoring!Y945</f>
        <v>Insecta</v>
      </c>
      <c r="L945" s="109" t="str">
        <f>+Monitoring!Z945</f>
        <v>Diptera</v>
      </c>
      <c r="M945" s="109" t="str">
        <f>+Monitoring!AA945</f>
        <v>Brachycera</v>
      </c>
      <c r="N945" s="109" t="str">
        <f>+Monitoring!AB945</f>
        <v>Asilomorpha</v>
      </c>
      <c r="O945" s="109" t="str">
        <f>+Monitoring!AC945</f>
        <v>Asiloidea</v>
      </c>
      <c r="P945" s="109" t="str">
        <f>+Monitoring!AD945</f>
        <v>Asilidae</v>
      </c>
      <c r="Q945" s="109" t="str">
        <f>+Monitoring!AE945</f>
        <v>Asilinae</v>
      </c>
      <c r="R945" s="109" t="str">
        <f>+Monitoring!AF945</f>
        <v>#N/C</v>
      </c>
      <c r="S945" s="109" t="str">
        <f>+Monitoring!AG945</f>
        <v>#N/C</v>
      </c>
    </row>
    <row r="946" spans="1:19" x14ac:dyDescent="0.25">
      <c r="A946" s="109">
        <f t="shared" si="74"/>
        <v>945</v>
      </c>
      <c r="B946" s="109" t="str">
        <f t="shared" si="75"/>
        <v>FAIRD</v>
      </c>
      <c r="C946" s="109" t="str">
        <f>SUBSTITUTE(+Monitoring!C946,"-","")</f>
        <v>FAIRD4</v>
      </c>
      <c r="D946" s="109" t="str">
        <f t="shared" si="76"/>
        <v>Site4</v>
      </c>
      <c r="E946" s="110" t="str">
        <f t="shared" si="77"/>
        <v>Meadow</v>
      </c>
      <c r="F946" s="111" t="str">
        <f t="shared" si="78"/>
        <v>FAIRDxMeadow</v>
      </c>
      <c r="G946" s="112">
        <f>+Monitoring!K946</f>
        <v>45164.699293981503</v>
      </c>
      <c r="H946" s="112">
        <f>+Monitoring!L946</f>
        <v>45164.699525463002</v>
      </c>
      <c r="I946" s="113">
        <f>+Monitoring!M946</f>
        <v>2.3148149921325967E-4</v>
      </c>
      <c r="J946" s="114" t="str">
        <f>+Monitoring!T946</f>
        <v>fly</v>
      </c>
      <c r="K946" s="109" t="str">
        <f>+Monitoring!Y946</f>
        <v>Insecta</v>
      </c>
      <c r="L946" s="109" t="str">
        <f>+Monitoring!Z946</f>
        <v>Diptera</v>
      </c>
      <c r="M946" s="109" t="str">
        <f>+Monitoring!AA946</f>
        <v>Brachycera</v>
      </c>
      <c r="N946" s="109" t="str">
        <f>+Monitoring!AB946</f>
        <v>#N/C</v>
      </c>
      <c r="O946" s="109" t="str">
        <f>+Monitoring!AC946</f>
        <v>#N/C</v>
      </c>
      <c r="P946" s="109" t="str">
        <f>+Monitoring!AD946</f>
        <v>#N/C</v>
      </c>
      <c r="Q946" s="109" t="str">
        <f>+Monitoring!AE946</f>
        <v>#N/C</v>
      </c>
      <c r="R946" s="109" t="str">
        <f>+Monitoring!AF946</f>
        <v>#N/C</v>
      </c>
      <c r="S946" s="109" t="str">
        <f>+Monitoring!AG946</f>
        <v>#N/C</v>
      </c>
    </row>
    <row r="947" spans="1:19" x14ac:dyDescent="0.25">
      <c r="A947" s="109">
        <f t="shared" si="74"/>
        <v>946</v>
      </c>
      <c r="B947" s="109" t="str">
        <f t="shared" si="75"/>
        <v>FAIRD</v>
      </c>
      <c r="C947" s="109" t="str">
        <f>SUBSTITUTE(+Monitoring!C947,"-","")</f>
        <v>FAIRD4</v>
      </c>
      <c r="D947" s="109" t="str">
        <f t="shared" si="76"/>
        <v>Site4</v>
      </c>
      <c r="E947" s="110" t="str">
        <f t="shared" si="77"/>
        <v>Meadow</v>
      </c>
      <c r="F947" s="111" t="str">
        <f t="shared" si="78"/>
        <v>FAIRDxMeadow</v>
      </c>
      <c r="G947" s="112">
        <f>+Monitoring!K947</f>
        <v>45164.764525462997</v>
      </c>
      <c r="H947" s="112">
        <f>+Monitoring!L947</f>
        <v>45164.767164351899</v>
      </c>
      <c r="I947" s="113">
        <f>+Monitoring!M947</f>
        <v>2.6388889018562622E-3</v>
      </c>
      <c r="J947" s="114" t="str">
        <f>+Monitoring!T947</f>
        <v>fly</v>
      </c>
      <c r="K947" s="109" t="str">
        <f>+Monitoring!Y947</f>
        <v>Insecta</v>
      </c>
      <c r="L947" s="109" t="str">
        <f>+Monitoring!Z947</f>
        <v>Diptera</v>
      </c>
      <c r="M947" s="109" t="str">
        <f>+Monitoring!AA947</f>
        <v>Brachycera</v>
      </c>
      <c r="N947" s="109" t="str">
        <f>+Monitoring!AB947</f>
        <v>Muscomorpha</v>
      </c>
      <c r="O947" s="109" t="str">
        <f>+Monitoring!AC947</f>
        <v>Muscoidea</v>
      </c>
      <c r="P947" s="109" t="str">
        <f>+Monitoring!AD947</f>
        <v>#N/C</v>
      </c>
      <c r="Q947" s="109" t="str">
        <f>+Monitoring!AE947</f>
        <v>#N/C</v>
      </c>
      <c r="R947" s="109" t="str">
        <f>+Monitoring!AF947</f>
        <v>#N/C</v>
      </c>
      <c r="S947" s="109" t="str">
        <f>+Monitoring!AG947</f>
        <v>#N/C</v>
      </c>
    </row>
    <row r="948" spans="1:19" x14ac:dyDescent="0.25">
      <c r="A948" s="109">
        <f t="shared" si="74"/>
        <v>947</v>
      </c>
      <c r="B948" s="109" t="str">
        <f t="shared" si="75"/>
        <v>FAIRD</v>
      </c>
      <c r="C948" s="109" t="str">
        <f>SUBSTITUTE(+Monitoring!C948,"-","")</f>
        <v>FAIRD4</v>
      </c>
      <c r="D948" s="109" t="str">
        <f t="shared" si="76"/>
        <v>Site4</v>
      </c>
      <c r="E948" s="110" t="str">
        <f t="shared" si="77"/>
        <v>Meadow</v>
      </c>
      <c r="F948" s="111" t="str">
        <f t="shared" si="78"/>
        <v>FAIRDxMeadow</v>
      </c>
      <c r="G948" s="112">
        <f>+Monitoring!K948</f>
        <v>45165.299884259301</v>
      </c>
      <c r="H948" s="112">
        <f>+Monitoring!L948</f>
        <v>45165.306053240703</v>
      </c>
      <c r="I948" s="113">
        <f>+Monitoring!M948</f>
        <v>6.1689814028795809E-3</v>
      </c>
      <c r="J948" s="114" t="str">
        <f>+Monitoring!T948</f>
        <v>fly</v>
      </c>
      <c r="K948" s="109" t="str">
        <f>+Monitoring!Y948</f>
        <v>Insecta</v>
      </c>
      <c r="L948" s="109" t="str">
        <f>+Monitoring!Z948</f>
        <v>Diptera</v>
      </c>
      <c r="M948" s="109" t="str">
        <f>+Monitoring!AA948</f>
        <v>Brachycera</v>
      </c>
      <c r="N948" s="109" t="str">
        <f>+Monitoring!AB948</f>
        <v>#N/C</v>
      </c>
      <c r="O948" s="109" t="str">
        <f>+Monitoring!AC948</f>
        <v>#N/C</v>
      </c>
      <c r="P948" s="109" t="str">
        <f>+Monitoring!AD948</f>
        <v>#N/C</v>
      </c>
      <c r="Q948" s="109" t="str">
        <f>+Monitoring!AE948</f>
        <v>#N/C</v>
      </c>
      <c r="R948" s="109" t="str">
        <f>+Monitoring!AF948</f>
        <v>#N/C</v>
      </c>
      <c r="S948" s="109" t="str">
        <f>+Monitoring!AG948</f>
        <v>#N/C</v>
      </c>
    </row>
    <row r="949" spans="1:19" x14ac:dyDescent="0.25">
      <c r="A949" s="109">
        <f t="shared" si="74"/>
        <v>948</v>
      </c>
      <c r="B949" s="109" t="str">
        <f t="shared" si="75"/>
        <v>FAIRD</v>
      </c>
      <c r="C949" s="109" t="str">
        <f>SUBSTITUTE(+Monitoring!C949,"-","")</f>
        <v>FAIRD4</v>
      </c>
      <c r="D949" s="109" t="str">
        <f t="shared" si="76"/>
        <v>Site4</v>
      </c>
      <c r="E949" s="110" t="str">
        <f t="shared" si="77"/>
        <v>Meadow</v>
      </c>
      <c r="F949" s="111" t="str">
        <f t="shared" si="78"/>
        <v>FAIRDxMeadow</v>
      </c>
      <c r="G949" s="112">
        <f>+Monitoring!K949</f>
        <v>45165.301712963003</v>
      </c>
      <c r="H949" s="112">
        <f>+Monitoring!L949</f>
        <v>45165.3027083333</v>
      </c>
      <c r="I949" s="113">
        <f>+Monitoring!M949</f>
        <v>9.9537029745988548E-4</v>
      </c>
      <c r="J949" s="114" t="str">
        <f>+Monitoring!T949</f>
        <v>fly</v>
      </c>
      <c r="K949" s="109" t="str">
        <f>+Monitoring!Y949</f>
        <v>Insecta</v>
      </c>
      <c r="L949" s="109" t="str">
        <f>+Monitoring!Z949</f>
        <v>Diptera</v>
      </c>
      <c r="M949" s="109" t="str">
        <f>+Monitoring!AA949</f>
        <v>Brachycera</v>
      </c>
      <c r="N949" s="109" t="str">
        <f>+Monitoring!AB949</f>
        <v>#N/C</v>
      </c>
      <c r="O949" s="109" t="str">
        <f>+Monitoring!AC949</f>
        <v>#N/C</v>
      </c>
      <c r="P949" s="109" t="str">
        <f>+Monitoring!AD949</f>
        <v>#N/C</v>
      </c>
      <c r="Q949" s="109" t="str">
        <f>+Monitoring!AE949</f>
        <v>#N/C</v>
      </c>
      <c r="R949" s="109" t="str">
        <f>+Monitoring!AF949</f>
        <v>#N/C</v>
      </c>
      <c r="S949" s="109" t="str">
        <f>+Monitoring!AG949</f>
        <v>#N/C</v>
      </c>
    </row>
    <row r="950" spans="1:19" x14ac:dyDescent="0.25">
      <c r="A950" s="109">
        <f t="shared" si="74"/>
        <v>949</v>
      </c>
      <c r="B950" s="109" t="str">
        <f t="shared" si="75"/>
        <v>FAIRD</v>
      </c>
      <c r="C950" s="109" t="str">
        <f>SUBSTITUTE(+Monitoring!C950,"-","")</f>
        <v>FAIRD4</v>
      </c>
      <c r="D950" s="109" t="str">
        <f t="shared" si="76"/>
        <v>Site4</v>
      </c>
      <c r="E950" s="110" t="str">
        <f t="shared" si="77"/>
        <v>Meadow</v>
      </c>
      <c r="F950" s="111" t="str">
        <f t="shared" si="78"/>
        <v>FAIRDxMeadow</v>
      </c>
      <c r="G950" s="112">
        <f>+Monitoring!K950</f>
        <v>45165.332106481503</v>
      </c>
      <c r="H950" s="112">
        <f>+Monitoring!L950</f>
        <v>45165.351597222201</v>
      </c>
      <c r="I950" s="113">
        <f>+Monitoring!M950</f>
        <v>1.9490740698529407E-2</v>
      </c>
      <c r="J950" s="114" t="str">
        <f>+Monitoring!T950</f>
        <v>fly</v>
      </c>
      <c r="K950" s="109" t="str">
        <f>+Monitoring!Y950</f>
        <v>Insecta</v>
      </c>
      <c r="L950" s="109" t="str">
        <f>+Monitoring!Z950</f>
        <v>Diptera</v>
      </c>
      <c r="M950" s="109" t="str">
        <f>+Monitoring!AA950</f>
        <v>Brachycera</v>
      </c>
      <c r="N950" s="109" t="str">
        <f>+Monitoring!AB950</f>
        <v>#N/C</v>
      </c>
      <c r="O950" s="109" t="str">
        <f>+Monitoring!AC950</f>
        <v>#N/C</v>
      </c>
      <c r="P950" s="109" t="str">
        <f>+Monitoring!AD950</f>
        <v>#N/C</v>
      </c>
      <c r="Q950" s="109" t="str">
        <f>+Monitoring!AE950</f>
        <v>#N/C</v>
      </c>
      <c r="R950" s="109" t="str">
        <f>+Monitoring!AF950</f>
        <v>#N/C</v>
      </c>
      <c r="S950" s="109" t="str">
        <f>+Monitoring!AG950</f>
        <v>#N/C</v>
      </c>
    </row>
    <row r="951" spans="1:19" x14ac:dyDescent="0.25">
      <c r="A951" s="109">
        <f t="shared" si="74"/>
        <v>950</v>
      </c>
      <c r="B951" s="109" t="str">
        <f t="shared" si="75"/>
        <v>FAIRD</v>
      </c>
      <c r="C951" s="109" t="str">
        <f>SUBSTITUTE(+Monitoring!C951,"-","")</f>
        <v>FAIRD4</v>
      </c>
      <c r="D951" s="109" t="str">
        <f t="shared" si="76"/>
        <v>Site4</v>
      </c>
      <c r="E951" s="110" t="str">
        <f t="shared" si="77"/>
        <v>Meadow</v>
      </c>
      <c r="F951" s="111" t="str">
        <f t="shared" si="78"/>
        <v>FAIRDxMeadow</v>
      </c>
      <c r="G951" s="112">
        <f>+Monitoring!K951</f>
        <v>45165.3622106482</v>
      </c>
      <c r="H951" s="112">
        <f>+Monitoring!L951</f>
        <v>45165.369490740697</v>
      </c>
      <c r="I951" s="113">
        <f>+Monitoring!M951</f>
        <v>7.2800924972398207E-3</v>
      </c>
      <c r="J951" s="114" t="str">
        <f>+Monitoring!T951</f>
        <v>fly</v>
      </c>
      <c r="K951" s="109" t="str">
        <f>+Monitoring!Y951</f>
        <v>Insecta</v>
      </c>
      <c r="L951" s="109" t="str">
        <f>+Monitoring!Z951</f>
        <v>Diptera</v>
      </c>
      <c r="M951" s="109" t="str">
        <f>+Monitoring!AA951</f>
        <v>Brachycera</v>
      </c>
      <c r="N951" s="109" t="str">
        <f>+Monitoring!AB951</f>
        <v>Muscomorpha</v>
      </c>
      <c r="O951" s="109" t="str">
        <f>+Monitoring!AC951</f>
        <v>Muscoidea</v>
      </c>
      <c r="P951" s="109" t="str">
        <f>+Monitoring!AD951</f>
        <v>Fanniidae</v>
      </c>
      <c r="Q951" s="109">
        <f>+Monitoring!AE951</f>
        <v>0</v>
      </c>
      <c r="R951" s="109" t="str">
        <f>+Monitoring!AF951</f>
        <v>Fannia</v>
      </c>
      <c r="S951" s="109" t="str">
        <f>+Monitoring!AG951</f>
        <v>#N/C</v>
      </c>
    </row>
    <row r="952" spans="1:19" x14ac:dyDescent="0.25">
      <c r="A952" s="109">
        <f t="shared" si="74"/>
        <v>951</v>
      </c>
      <c r="B952" s="109" t="str">
        <f t="shared" si="75"/>
        <v>FAIRD</v>
      </c>
      <c r="C952" s="109" t="str">
        <f>SUBSTITUTE(+Monitoring!C952,"-","")</f>
        <v>FAIRD4</v>
      </c>
      <c r="D952" s="109" t="str">
        <f t="shared" si="76"/>
        <v>Site4</v>
      </c>
      <c r="E952" s="110" t="str">
        <f t="shared" si="77"/>
        <v>Meadow</v>
      </c>
      <c r="F952" s="111" t="str">
        <f t="shared" si="78"/>
        <v>FAIRDxMeadow</v>
      </c>
      <c r="G952" s="112">
        <f>+Monitoring!K952</f>
        <v>45165.372986111099</v>
      </c>
      <c r="H952" s="112">
        <f>+Monitoring!L952</f>
        <v>45165.379525463002</v>
      </c>
      <c r="I952" s="113">
        <f>+Monitoring!M952</f>
        <v>6.5393519034842029E-3</v>
      </c>
      <c r="J952" s="114" t="str">
        <f>+Monitoring!T952</f>
        <v>fly</v>
      </c>
      <c r="K952" s="109" t="str">
        <f>+Monitoring!Y952</f>
        <v>Insecta</v>
      </c>
      <c r="L952" s="109" t="str">
        <f>+Monitoring!Z952</f>
        <v>Diptera</v>
      </c>
      <c r="M952" s="109" t="str">
        <f>+Monitoring!AA952</f>
        <v>Brachycera</v>
      </c>
      <c r="N952" s="109" t="str">
        <f>+Monitoring!AB952</f>
        <v>#N/C</v>
      </c>
      <c r="O952" s="109" t="str">
        <f>+Monitoring!AC952</f>
        <v>#N/C</v>
      </c>
      <c r="P952" s="109" t="str">
        <f>+Monitoring!AD952</f>
        <v>#N/C</v>
      </c>
      <c r="Q952" s="109" t="str">
        <f>+Monitoring!AE952</f>
        <v>#N/C</v>
      </c>
      <c r="R952" s="109" t="str">
        <f>+Monitoring!AF952</f>
        <v>#N/C</v>
      </c>
      <c r="S952" s="109" t="str">
        <f>+Monitoring!AG952</f>
        <v>#N/C</v>
      </c>
    </row>
    <row r="953" spans="1:19" x14ac:dyDescent="0.25">
      <c r="A953" s="109">
        <f t="shared" si="74"/>
        <v>952</v>
      </c>
      <c r="B953" s="109" t="str">
        <f t="shared" si="75"/>
        <v>FAIRD</v>
      </c>
      <c r="C953" s="109" t="str">
        <f>SUBSTITUTE(+Monitoring!C953,"-","")</f>
        <v>FAIRD4</v>
      </c>
      <c r="D953" s="109" t="str">
        <f t="shared" si="76"/>
        <v>Site4</v>
      </c>
      <c r="E953" s="110" t="str">
        <f t="shared" si="77"/>
        <v>Meadow</v>
      </c>
      <c r="F953" s="111" t="str">
        <f t="shared" si="78"/>
        <v>FAIRDxMeadow</v>
      </c>
      <c r="G953" s="112">
        <f>+Monitoring!K953</f>
        <v>45165.379247685203</v>
      </c>
      <c r="H953" s="112">
        <f>+Monitoring!L953</f>
        <v>45165.379618055602</v>
      </c>
      <c r="I953" s="113">
        <f>+Monitoring!M953</f>
        <v>3.7037039874121547E-4</v>
      </c>
      <c r="J953" s="114" t="str">
        <f>+Monitoring!T953</f>
        <v>fly</v>
      </c>
      <c r="K953" s="109" t="str">
        <f>+Monitoring!Y953</f>
        <v>Insecta</v>
      </c>
      <c r="L953" s="109" t="str">
        <f>+Monitoring!Z953</f>
        <v>Diptera</v>
      </c>
      <c r="M953" s="109" t="str">
        <f>+Monitoring!AA953</f>
        <v>Brachycera</v>
      </c>
      <c r="N953" s="109" t="str">
        <f>+Monitoring!AB953</f>
        <v>Muscomorpha</v>
      </c>
      <c r="O953" s="109" t="str">
        <f>+Monitoring!AC953</f>
        <v>Muscoidea</v>
      </c>
      <c r="P953" s="109" t="str">
        <f>+Monitoring!AD953</f>
        <v>Fanniidae</v>
      </c>
      <c r="Q953" s="109">
        <f>+Monitoring!AE953</f>
        <v>0</v>
      </c>
      <c r="R953" s="109" t="str">
        <f>+Monitoring!AF953</f>
        <v>Fannia</v>
      </c>
      <c r="S953" s="109" t="str">
        <f>+Monitoring!AG953</f>
        <v>#N/C</v>
      </c>
    </row>
    <row r="954" spans="1:19" x14ac:dyDescent="0.25">
      <c r="A954" s="109">
        <f t="shared" si="74"/>
        <v>953</v>
      </c>
      <c r="B954" s="109" t="str">
        <f t="shared" si="75"/>
        <v>FAIRD</v>
      </c>
      <c r="C954" s="109" t="str">
        <f>SUBSTITUTE(+Monitoring!C954,"-","")</f>
        <v>FAIRD4</v>
      </c>
      <c r="D954" s="109" t="str">
        <f t="shared" si="76"/>
        <v>Site4</v>
      </c>
      <c r="E954" s="110" t="str">
        <f t="shared" si="77"/>
        <v>Meadow</v>
      </c>
      <c r="F954" s="111" t="str">
        <f t="shared" si="78"/>
        <v>FAIRDxMeadow</v>
      </c>
      <c r="G954" s="112">
        <f>+Monitoring!K954</f>
        <v>45165.395092592596</v>
      </c>
      <c r="H954" s="112">
        <f>+Monitoring!L954</f>
        <v>45165.395983796298</v>
      </c>
      <c r="I954" s="113">
        <f>+Monitoring!M954</f>
        <v>8.9120370103046298E-4</v>
      </c>
      <c r="J954" s="114" t="str">
        <f>+Monitoring!T954</f>
        <v>fly</v>
      </c>
      <c r="K954" s="109" t="str">
        <f>+Monitoring!Y954</f>
        <v>Insecta</v>
      </c>
      <c r="L954" s="109" t="str">
        <f>+Monitoring!Z954</f>
        <v>Diptera</v>
      </c>
      <c r="M954" s="109" t="str">
        <f>+Monitoring!AA954</f>
        <v>Brachycera</v>
      </c>
      <c r="N954" s="109" t="str">
        <f>+Monitoring!AB954</f>
        <v>#N/C</v>
      </c>
      <c r="O954" s="109" t="str">
        <f>+Monitoring!AC954</f>
        <v>#N/C</v>
      </c>
      <c r="P954" s="109" t="str">
        <f>+Monitoring!AD954</f>
        <v>#N/C</v>
      </c>
      <c r="Q954" s="109" t="str">
        <f>+Monitoring!AE954</f>
        <v>#N/C</v>
      </c>
      <c r="R954" s="109" t="str">
        <f>+Monitoring!AF954</f>
        <v>#N/C</v>
      </c>
      <c r="S954" s="109" t="str">
        <f>+Monitoring!AG954</f>
        <v>#N/C</v>
      </c>
    </row>
    <row r="955" spans="1:19" x14ac:dyDescent="0.25">
      <c r="A955" s="109">
        <f t="shared" si="74"/>
        <v>954</v>
      </c>
      <c r="B955" s="109" t="str">
        <f t="shared" si="75"/>
        <v>FAIRD</v>
      </c>
      <c r="C955" s="109" t="str">
        <f>SUBSTITUTE(+Monitoring!C955,"-","")</f>
        <v>FAIRD4</v>
      </c>
      <c r="D955" s="109" t="str">
        <f t="shared" si="76"/>
        <v>Site4</v>
      </c>
      <c r="E955" s="110" t="str">
        <f t="shared" si="77"/>
        <v>Meadow</v>
      </c>
      <c r="F955" s="111" t="str">
        <f t="shared" si="78"/>
        <v>FAIRDxMeadow</v>
      </c>
      <c r="G955" s="112">
        <f>+Monitoring!K955</f>
        <v>45165.408657407403</v>
      </c>
      <c r="H955" s="112">
        <f>+Monitoring!L955</f>
        <v>45165.4089930556</v>
      </c>
      <c r="I955" s="113">
        <f>+Monitoring!M955</f>
        <v>3.3564819750608876E-4</v>
      </c>
      <c r="J955" s="114" t="str">
        <f>+Monitoring!T955</f>
        <v>fly</v>
      </c>
      <c r="K955" s="109" t="str">
        <f>+Monitoring!Y955</f>
        <v>Insecta</v>
      </c>
      <c r="L955" s="109" t="str">
        <f>+Monitoring!Z955</f>
        <v>Diptera</v>
      </c>
      <c r="M955" s="109" t="str">
        <f>+Monitoring!AA955</f>
        <v>Brachycera</v>
      </c>
      <c r="N955" s="109" t="str">
        <f>+Monitoring!AB955</f>
        <v>Muscomorpha</v>
      </c>
      <c r="O955" s="109" t="str">
        <f>+Monitoring!AC955</f>
        <v>Muscoidea</v>
      </c>
      <c r="P955" s="109" t="str">
        <f>+Monitoring!AD955</f>
        <v>Fanniidae</v>
      </c>
      <c r="Q955" s="109">
        <f>+Monitoring!AE955</f>
        <v>0</v>
      </c>
      <c r="R955" s="109" t="str">
        <f>+Monitoring!AF955</f>
        <v>Fannia</v>
      </c>
      <c r="S955" s="109" t="str">
        <f>+Monitoring!AG955</f>
        <v>#N/C</v>
      </c>
    </row>
    <row r="956" spans="1:19" x14ac:dyDescent="0.25">
      <c r="A956" s="109">
        <f t="shared" si="74"/>
        <v>955</v>
      </c>
      <c r="B956" s="109" t="str">
        <f t="shared" si="75"/>
        <v>FAIRD</v>
      </c>
      <c r="C956" s="109" t="str">
        <f>SUBSTITUTE(+Monitoring!C956,"-","")</f>
        <v>FAIRD4</v>
      </c>
      <c r="D956" s="109" t="str">
        <f t="shared" si="76"/>
        <v>Site4</v>
      </c>
      <c r="E956" s="110" t="str">
        <f t="shared" si="77"/>
        <v>Meadow</v>
      </c>
      <c r="F956" s="111" t="str">
        <f t="shared" si="78"/>
        <v>FAIRDxMeadow</v>
      </c>
      <c r="G956" s="112">
        <f>+Monitoring!K956</f>
        <v>45165.411030092597</v>
      </c>
      <c r="H956" s="112">
        <f>+Monitoring!L956</f>
        <v>45165.411759259303</v>
      </c>
      <c r="I956" s="113">
        <f>+Monitoring!M956</f>
        <v>7.2916670615086332E-4</v>
      </c>
      <c r="J956" s="114" t="str">
        <f>+Monitoring!T956</f>
        <v>fly</v>
      </c>
      <c r="K956" s="109" t="str">
        <f>+Monitoring!Y956</f>
        <v>Insecta</v>
      </c>
      <c r="L956" s="109" t="str">
        <f>+Monitoring!Z956</f>
        <v>Diptera</v>
      </c>
      <c r="M956" s="109" t="str">
        <f>+Monitoring!AA956</f>
        <v>Brachycera</v>
      </c>
      <c r="N956" s="109" t="str">
        <f>+Monitoring!AB956</f>
        <v>Muscomorpha</v>
      </c>
      <c r="O956" s="109" t="str">
        <f>+Monitoring!AC956</f>
        <v>Muscoidea</v>
      </c>
      <c r="P956" s="109" t="str">
        <f>+Monitoring!AD956</f>
        <v>#N/C</v>
      </c>
      <c r="Q956" s="109" t="str">
        <f>+Monitoring!AE956</f>
        <v>#N/C</v>
      </c>
      <c r="R956" s="109" t="str">
        <f>+Monitoring!AF956</f>
        <v>#N/C</v>
      </c>
      <c r="S956" s="109" t="str">
        <f>+Monitoring!AG956</f>
        <v>#N/C</v>
      </c>
    </row>
    <row r="957" spans="1:19" x14ac:dyDescent="0.25">
      <c r="A957" s="109">
        <f t="shared" si="74"/>
        <v>956</v>
      </c>
      <c r="B957" s="109" t="str">
        <f t="shared" si="75"/>
        <v>FAIRD</v>
      </c>
      <c r="C957" s="109" t="str">
        <f>SUBSTITUTE(+Monitoring!C957,"-","")</f>
        <v>FAIRD4</v>
      </c>
      <c r="D957" s="109" t="str">
        <f t="shared" si="76"/>
        <v>Site4</v>
      </c>
      <c r="E957" s="110" t="str">
        <f t="shared" si="77"/>
        <v>Meadow</v>
      </c>
      <c r="F957" s="111" t="str">
        <f t="shared" si="78"/>
        <v>FAIRDxMeadow</v>
      </c>
      <c r="G957" s="112">
        <f>+Monitoring!K957</f>
        <v>45165.411030092597</v>
      </c>
      <c r="H957" s="112">
        <f>+Monitoring!L957</f>
        <v>45165.414351851898</v>
      </c>
      <c r="I957" s="113">
        <f>+Monitoring!M957</f>
        <v>3.321759300888516E-3</v>
      </c>
      <c r="J957" s="114" t="str">
        <f>+Monitoring!T957</f>
        <v>fly</v>
      </c>
      <c r="K957" s="109" t="str">
        <f>+Monitoring!Y957</f>
        <v>Insecta</v>
      </c>
      <c r="L957" s="109" t="str">
        <f>+Monitoring!Z957</f>
        <v>Diptera</v>
      </c>
      <c r="M957" s="109" t="str">
        <f>+Monitoring!AA957</f>
        <v>Brachycera</v>
      </c>
      <c r="N957" s="109" t="str">
        <f>+Monitoring!AB957</f>
        <v>Muscomorpha</v>
      </c>
      <c r="O957" s="109" t="str">
        <f>+Monitoring!AC957</f>
        <v>Muscoidea</v>
      </c>
      <c r="P957" s="109" t="str">
        <f>+Monitoring!AD957</f>
        <v>Fanniidae</v>
      </c>
      <c r="Q957" s="109">
        <f>+Monitoring!AE957</f>
        <v>0</v>
      </c>
      <c r="R957" s="109" t="str">
        <f>+Monitoring!AF957</f>
        <v>Fannia</v>
      </c>
      <c r="S957" s="109" t="str">
        <f>+Monitoring!AG957</f>
        <v>#N/C</v>
      </c>
    </row>
    <row r="958" spans="1:19" x14ac:dyDescent="0.25">
      <c r="A958" s="109">
        <f t="shared" si="74"/>
        <v>957</v>
      </c>
      <c r="B958" s="109" t="str">
        <f t="shared" si="75"/>
        <v>FAIRD</v>
      </c>
      <c r="C958" s="109" t="str">
        <f>SUBSTITUTE(+Monitoring!C958,"-","")</f>
        <v>FAIRD4</v>
      </c>
      <c r="D958" s="109" t="str">
        <f t="shared" si="76"/>
        <v>Site4</v>
      </c>
      <c r="E958" s="110" t="str">
        <f t="shared" si="77"/>
        <v>Meadow</v>
      </c>
      <c r="F958" s="111" t="str">
        <f t="shared" si="78"/>
        <v>FAIRDxMeadow</v>
      </c>
      <c r="G958" s="112">
        <f>+Monitoring!K958</f>
        <v>45165.412708333301</v>
      </c>
      <c r="H958" s="112">
        <f>+Monitoring!L958</f>
        <v>45165.415694444397</v>
      </c>
      <c r="I958" s="113">
        <f>+Monitoring!M958</f>
        <v>2.9861110961064696E-3</v>
      </c>
      <c r="J958" s="114" t="str">
        <f>+Monitoring!T958</f>
        <v>fly</v>
      </c>
      <c r="K958" s="109" t="str">
        <f>+Monitoring!Y958</f>
        <v>Insecta</v>
      </c>
      <c r="L958" s="109" t="str">
        <f>+Monitoring!Z958</f>
        <v>Diptera</v>
      </c>
      <c r="M958" s="109" t="str">
        <f>+Monitoring!AA958</f>
        <v>Brachycera</v>
      </c>
      <c r="N958" s="109" t="str">
        <f>+Monitoring!AB958</f>
        <v>#N/C</v>
      </c>
      <c r="O958" s="109" t="str">
        <f>+Monitoring!AC958</f>
        <v>#N/C</v>
      </c>
      <c r="P958" s="109" t="str">
        <f>+Monitoring!AD958</f>
        <v>#N/C</v>
      </c>
      <c r="Q958" s="109" t="str">
        <f>+Monitoring!AE958</f>
        <v>#N/C</v>
      </c>
      <c r="R958" s="109" t="str">
        <f>+Monitoring!AF958</f>
        <v>#N/C</v>
      </c>
      <c r="S958" s="109" t="str">
        <f>+Monitoring!AG958</f>
        <v>#N/C</v>
      </c>
    </row>
    <row r="959" spans="1:19" x14ac:dyDescent="0.25">
      <c r="A959" s="109">
        <f t="shared" si="74"/>
        <v>958</v>
      </c>
      <c r="B959" s="109" t="str">
        <f t="shared" si="75"/>
        <v>FAIRD</v>
      </c>
      <c r="C959" s="109" t="str">
        <f>SUBSTITUTE(+Monitoring!C959,"-","")</f>
        <v>FAIRD4</v>
      </c>
      <c r="D959" s="109" t="str">
        <f t="shared" si="76"/>
        <v>Site4</v>
      </c>
      <c r="E959" s="110" t="str">
        <f t="shared" si="77"/>
        <v>Meadow</v>
      </c>
      <c r="F959" s="111" t="str">
        <f t="shared" si="78"/>
        <v>FAIRDxMeadow</v>
      </c>
      <c r="G959" s="112">
        <f>+Monitoring!K959</f>
        <v>45165.420011574097</v>
      </c>
      <c r="H959" s="112">
        <f>+Monitoring!L959</f>
        <v>45165.420115740701</v>
      </c>
      <c r="I959" s="113">
        <f>+Monitoring!M959</f>
        <v>1.0416660370538011E-4</v>
      </c>
      <c r="J959" s="114" t="str">
        <f>+Monitoring!T959</f>
        <v>fly</v>
      </c>
      <c r="K959" s="109" t="str">
        <f>+Monitoring!Y959</f>
        <v>Insecta</v>
      </c>
      <c r="L959" s="109" t="str">
        <f>+Monitoring!Z959</f>
        <v>Diptera</v>
      </c>
      <c r="M959" s="109" t="str">
        <f>+Monitoring!AA959</f>
        <v>Brachycera</v>
      </c>
      <c r="N959" s="109" t="str">
        <f>+Monitoring!AB959</f>
        <v>#N/C</v>
      </c>
      <c r="O959" s="109" t="str">
        <f>+Monitoring!AC959</f>
        <v>#N/C</v>
      </c>
      <c r="P959" s="109" t="str">
        <f>+Monitoring!AD959</f>
        <v>#N/C</v>
      </c>
      <c r="Q959" s="109" t="str">
        <f>+Monitoring!AE959</f>
        <v>#N/C</v>
      </c>
      <c r="R959" s="109" t="str">
        <f>+Monitoring!AF959</f>
        <v>#N/C</v>
      </c>
      <c r="S959" s="109" t="str">
        <f>+Monitoring!AG959</f>
        <v>#N/C</v>
      </c>
    </row>
    <row r="960" spans="1:19" x14ac:dyDescent="0.25">
      <c r="A960" s="109">
        <f t="shared" si="74"/>
        <v>959</v>
      </c>
      <c r="B960" s="109" t="str">
        <f t="shared" si="75"/>
        <v>FAIRD</v>
      </c>
      <c r="C960" s="109" t="str">
        <f>SUBSTITUTE(+Monitoring!C960,"-","")</f>
        <v>FAIRD4</v>
      </c>
      <c r="D960" s="109" t="str">
        <f t="shared" si="76"/>
        <v>Site4</v>
      </c>
      <c r="E960" s="110" t="str">
        <f t="shared" si="77"/>
        <v>Meadow</v>
      </c>
      <c r="F960" s="111" t="str">
        <f t="shared" si="78"/>
        <v>FAIRDxMeadow</v>
      </c>
      <c r="G960" s="112">
        <f>+Monitoring!K960</f>
        <v>45165.421909722201</v>
      </c>
      <c r="H960" s="112">
        <f>+Monitoring!L960</f>
        <v>45165.425231481502</v>
      </c>
      <c r="I960" s="113">
        <f>+Monitoring!M960</f>
        <v>3.321759300888516E-3</v>
      </c>
      <c r="J960" s="114" t="str">
        <f>+Monitoring!T960</f>
        <v>fly</v>
      </c>
      <c r="K960" s="109" t="str">
        <f>+Monitoring!Y960</f>
        <v>Insecta</v>
      </c>
      <c r="L960" s="109" t="str">
        <f>+Monitoring!Z960</f>
        <v>Diptera</v>
      </c>
      <c r="M960" s="109" t="str">
        <f>+Monitoring!AA960</f>
        <v>Brachycera</v>
      </c>
      <c r="N960" s="109" t="str">
        <f>+Monitoring!AB960</f>
        <v>Muscomorpha</v>
      </c>
      <c r="O960" s="109" t="str">
        <f>+Monitoring!AC960</f>
        <v>Muscoidea</v>
      </c>
      <c r="P960" s="109" t="str">
        <f>+Monitoring!AD960</f>
        <v>#N/C</v>
      </c>
      <c r="Q960" s="109" t="str">
        <f>+Monitoring!AE960</f>
        <v>#N/C</v>
      </c>
      <c r="R960" s="109" t="str">
        <f>+Monitoring!AF960</f>
        <v>#N/C</v>
      </c>
      <c r="S960" s="109" t="str">
        <f>+Monitoring!AG960</f>
        <v>#N/C</v>
      </c>
    </row>
    <row r="961" spans="1:19" x14ac:dyDescent="0.25">
      <c r="A961" s="109">
        <f t="shared" si="74"/>
        <v>960</v>
      </c>
      <c r="B961" s="109" t="str">
        <f t="shared" si="75"/>
        <v>FAIRD</v>
      </c>
      <c r="C961" s="109" t="str">
        <f>SUBSTITUTE(+Monitoring!C961,"-","")</f>
        <v>FAIRD4</v>
      </c>
      <c r="D961" s="109" t="str">
        <f t="shared" si="76"/>
        <v>Site4</v>
      </c>
      <c r="E961" s="110" t="str">
        <f t="shared" si="77"/>
        <v>Meadow</v>
      </c>
      <c r="F961" s="111" t="str">
        <f t="shared" si="78"/>
        <v>FAIRDxMeadow</v>
      </c>
      <c r="G961" s="112">
        <f>+Monitoring!K961</f>
        <v>45165.424201388902</v>
      </c>
      <c r="H961" s="112">
        <f>+Monitoring!L961</f>
        <v>45165.425173611096</v>
      </c>
      <c r="I961" s="113">
        <f>+Monitoring!M961</f>
        <v>9.72222194832284E-4</v>
      </c>
      <c r="J961" s="114" t="str">
        <f>+Monitoring!T961</f>
        <v>fly</v>
      </c>
      <c r="K961" s="109" t="str">
        <f>+Monitoring!Y961</f>
        <v>Insecta</v>
      </c>
      <c r="L961" s="109" t="str">
        <f>+Monitoring!Z961</f>
        <v>Diptera</v>
      </c>
      <c r="M961" s="109" t="str">
        <f>+Monitoring!AA961</f>
        <v>Brachycera</v>
      </c>
      <c r="N961" s="109" t="str">
        <f>+Monitoring!AB961</f>
        <v>Muscomorpha</v>
      </c>
      <c r="O961" s="109" t="str">
        <f>+Monitoring!AC961</f>
        <v>Muscoidea</v>
      </c>
      <c r="P961" s="109" t="str">
        <f>+Monitoring!AD961</f>
        <v>Fanniidae</v>
      </c>
      <c r="Q961" s="109">
        <f>+Monitoring!AE961</f>
        <v>0</v>
      </c>
      <c r="R961" s="109" t="str">
        <f>+Monitoring!AF961</f>
        <v>Fannia</v>
      </c>
      <c r="S961" s="109" t="str">
        <f>+Monitoring!AG961</f>
        <v>#N/C</v>
      </c>
    </row>
    <row r="962" spans="1:19" x14ac:dyDescent="0.25">
      <c r="A962" s="109">
        <f t="shared" si="74"/>
        <v>961</v>
      </c>
      <c r="B962" s="109" t="str">
        <f t="shared" si="75"/>
        <v>FAIRD</v>
      </c>
      <c r="C962" s="109" t="str">
        <f>SUBSTITUTE(+Monitoring!C962,"-","")</f>
        <v>FAIRD4</v>
      </c>
      <c r="D962" s="109" t="str">
        <f t="shared" si="76"/>
        <v>Site4</v>
      </c>
      <c r="E962" s="110" t="str">
        <f t="shared" si="77"/>
        <v>Meadow</v>
      </c>
      <c r="F962" s="111" t="str">
        <f t="shared" si="78"/>
        <v>FAIRDxMeadow</v>
      </c>
      <c r="G962" s="112">
        <f>+Monitoring!K962</f>
        <v>45165.427372685197</v>
      </c>
      <c r="H962" s="112">
        <f>+Monitoring!L962</f>
        <v>45165.428344907399</v>
      </c>
      <c r="I962" s="113">
        <f>+Monitoring!M962</f>
        <v>9.7222220210824162E-4</v>
      </c>
      <c r="J962" s="114" t="str">
        <f>+Monitoring!T962</f>
        <v>fly</v>
      </c>
      <c r="K962" s="109" t="str">
        <f>+Monitoring!Y962</f>
        <v>Insecta</v>
      </c>
      <c r="L962" s="109" t="str">
        <f>+Monitoring!Z962</f>
        <v>Diptera</v>
      </c>
      <c r="M962" s="109" t="str">
        <f>+Monitoring!AA962</f>
        <v>Brachycera</v>
      </c>
      <c r="N962" s="109" t="str">
        <f>+Monitoring!AB962</f>
        <v>Muscomorpha</v>
      </c>
      <c r="O962" s="109" t="str">
        <f>+Monitoring!AC962</f>
        <v>Muscoidea</v>
      </c>
      <c r="P962" s="109" t="str">
        <f>+Monitoring!AD962</f>
        <v>Fanniidae</v>
      </c>
      <c r="Q962" s="109">
        <f>+Monitoring!AE962</f>
        <v>0</v>
      </c>
      <c r="R962" s="109" t="str">
        <f>+Monitoring!AF962</f>
        <v>Fannia</v>
      </c>
      <c r="S962" s="109" t="str">
        <f>+Monitoring!AG962</f>
        <v>#N/C</v>
      </c>
    </row>
    <row r="963" spans="1:19" x14ac:dyDescent="0.25">
      <c r="A963" s="109">
        <f t="shared" si="74"/>
        <v>962</v>
      </c>
      <c r="B963" s="109" t="str">
        <f t="shared" si="75"/>
        <v>FAIRD</v>
      </c>
      <c r="C963" s="109" t="str">
        <f>SUBSTITUTE(+Monitoring!C963,"-","")</f>
        <v>FAIRD4</v>
      </c>
      <c r="D963" s="109" t="str">
        <f t="shared" si="76"/>
        <v>Site4</v>
      </c>
      <c r="E963" s="110" t="str">
        <f t="shared" si="77"/>
        <v>Meadow</v>
      </c>
      <c r="F963" s="111" t="str">
        <f t="shared" si="78"/>
        <v>FAIRDxMeadow</v>
      </c>
      <c r="G963" s="112">
        <f>+Monitoring!K963</f>
        <v>45165.429212962998</v>
      </c>
      <c r="H963" s="112">
        <f>+Monitoring!L963</f>
        <v>45165.430150462998</v>
      </c>
      <c r="I963" s="113">
        <f>+Monitoring!M963</f>
        <v>9.3750000087311491E-4</v>
      </c>
      <c r="J963" s="114" t="str">
        <f>+Monitoring!T963</f>
        <v>fly</v>
      </c>
      <c r="K963" s="109" t="str">
        <f>+Monitoring!Y963</f>
        <v>Insecta</v>
      </c>
      <c r="L963" s="109" t="str">
        <f>+Monitoring!Z963</f>
        <v>Diptera</v>
      </c>
      <c r="M963" s="109" t="str">
        <f>+Monitoring!AA963</f>
        <v>Brachycera</v>
      </c>
      <c r="N963" s="109" t="str">
        <f>+Monitoring!AB963</f>
        <v>Muscomorpha</v>
      </c>
      <c r="O963" s="109" t="str">
        <f>+Monitoring!AC963</f>
        <v>Muscoidea</v>
      </c>
      <c r="P963" s="109" t="str">
        <f>+Monitoring!AD963</f>
        <v>Fanniidae</v>
      </c>
      <c r="Q963" s="109">
        <f>+Monitoring!AE963</f>
        <v>0</v>
      </c>
      <c r="R963" s="109" t="str">
        <f>+Monitoring!AF963</f>
        <v>Fannia</v>
      </c>
      <c r="S963" s="109" t="str">
        <f>+Monitoring!AG963</f>
        <v>#N/C</v>
      </c>
    </row>
    <row r="964" spans="1:19" x14ac:dyDescent="0.25">
      <c r="A964" s="109">
        <f t="shared" ref="A964:A1027" si="79">+A963+1</f>
        <v>963</v>
      </c>
      <c r="B964" s="109" t="str">
        <f t="shared" si="75"/>
        <v>FAIRD</v>
      </c>
      <c r="C964" s="109" t="str">
        <f>SUBSTITUTE(+Monitoring!C964,"-","")</f>
        <v>FAIRD4</v>
      </c>
      <c r="D964" s="109" t="str">
        <f t="shared" si="76"/>
        <v>Site4</v>
      </c>
      <c r="E964" s="110" t="str">
        <f t="shared" si="77"/>
        <v>Meadow</v>
      </c>
      <c r="F964" s="111" t="str">
        <f t="shared" si="78"/>
        <v>FAIRDxMeadow</v>
      </c>
      <c r="G964" s="112">
        <f>+Monitoring!K964</f>
        <v>45165.430335648103</v>
      </c>
      <c r="H964" s="112">
        <f>+Monitoring!L964</f>
        <v>45165.430972222202</v>
      </c>
      <c r="I964" s="113">
        <f>+Monitoring!M964</f>
        <v>6.3657409918960184E-4</v>
      </c>
      <c r="J964" s="114" t="str">
        <f>+Monitoring!T964</f>
        <v>fly</v>
      </c>
      <c r="K964" s="109" t="str">
        <f>+Monitoring!Y964</f>
        <v>Insecta</v>
      </c>
      <c r="L964" s="109" t="str">
        <f>+Monitoring!Z964</f>
        <v>Diptera</v>
      </c>
      <c r="M964" s="109" t="str">
        <f>+Monitoring!AA964</f>
        <v>Brachycera</v>
      </c>
      <c r="N964" s="109" t="str">
        <f>+Monitoring!AB964</f>
        <v>Muscomorpha</v>
      </c>
      <c r="O964" s="109" t="str">
        <f>+Monitoring!AC964</f>
        <v>Muscoidea</v>
      </c>
      <c r="P964" s="109" t="str">
        <f>+Monitoring!AD964</f>
        <v>Fanniidae</v>
      </c>
      <c r="Q964" s="109">
        <f>+Monitoring!AE964</f>
        <v>0</v>
      </c>
      <c r="R964" s="109" t="str">
        <f>+Monitoring!AF964</f>
        <v>Fannia</v>
      </c>
      <c r="S964" s="109" t="str">
        <f>+Monitoring!AG964</f>
        <v>#N/C</v>
      </c>
    </row>
    <row r="965" spans="1:19" x14ac:dyDescent="0.25">
      <c r="A965" s="109">
        <f t="shared" si="79"/>
        <v>964</v>
      </c>
      <c r="B965" s="109" t="str">
        <f t="shared" si="75"/>
        <v>FAIRD</v>
      </c>
      <c r="C965" s="109" t="str">
        <f>SUBSTITUTE(+Monitoring!C965,"-","")</f>
        <v>FAIRD4</v>
      </c>
      <c r="D965" s="109" t="str">
        <f t="shared" si="76"/>
        <v>Site4</v>
      </c>
      <c r="E965" s="110" t="str">
        <f t="shared" si="77"/>
        <v>Meadow</v>
      </c>
      <c r="F965" s="111" t="str">
        <f t="shared" si="78"/>
        <v>FAIRDxMeadow</v>
      </c>
      <c r="G965" s="112">
        <f>+Monitoring!K965</f>
        <v>45165.433958333299</v>
      </c>
      <c r="H965" s="112">
        <f>+Monitoring!L965</f>
        <v>45165.437673611101</v>
      </c>
      <c r="I965" s="113">
        <f>+Monitoring!M965</f>
        <v>3.715277802257333E-3</v>
      </c>
      <c r="J965" s="114" t="str">
        <f>+Monitoring!T965</f>
        <v>fly</v>
      </c>
      <c r="K965" s="109" t="str">
        <f>+Monitoring!Y965</f>
        <v>Insecta</v>
      </c>
      <c r="L965" s="109" t="str">
        <f>+Monitoring!Z965</f>
        <v>Diptera</v>
      </c>
      <c r="M965" s="109" t="str">
        <f>+Monitoring!AA965</f>
        <v>Brachycera</v>
      </c>
      <c r="N965" s="109" t="str">
        <f>+Monitoring!AB965</f>
        <v>Muscomorpha</v>
      </c>
      <c r="O965" s="109" t="str">
        <f>+Monitoring!AC965</f>
        <v>Muscoidea</v>
      </c>
      <c r="P965" s="109" t="str">
        <f>+Monitoring!AD965</f>
        <v>Fanniidae</v>
      </c>
      <c r="Q965" s="109">
        <f>+Monitoring!AE965</f>
        <v>0</v>
      </c>
      <c r="R965" s="109" t="str">
        <f>+Monitoring!AF965</f>
        <v>Fannia</v>
      </c>
      <c r="S965" s="109" t="str">
        <f>+Monitoring!AG965</f>
        <v>#N/C</v>
      </c>
    </row>
    <row r="966" spans="1:19" x14ac:dyDescent="0.25">
      <c r="A966" s="109">
        <f t="shared" si="79"/>
        <v>965</v>
      </c>
      <c r="B966" s="109" t="str">
        <f t="shared" si="75"/>
        <v>FAIRD</v>
      </c>
      <c r="C966" s="109" t="str">
        <f>SUBSTITUTE(+Monitoring!C966,"-","")</f>
        <v>FAIRD4</v>
      </c>
      <c r="D966" s="109" t="str">
        <f t="shared" si="76"/>
        <v>Site4</v>
      </c>
      <c r="E966" s="110" t="str">
        <f t="shared" si="77"/>
        <v>Meadow</v>
      </c>
      <c r="F966" s="111" t="str">
        <f t="shared" si="78"/>
        <v>FAIRDxMeadow</v>
      </c>
      <c r="G966" s="112">
        <f>+Monitoring!K966</f>
        <v>45165.449374999997</v>
      </c>
      <c r="H966" s="112">
        <f>+Monitoring!L966</f>
        <v>45165.451400462996</v>
      </c>
      <c r="I966" s="113">
        <f>+Monitoring!M966</f>
        <v>2.0254629998817109E-3</v>
      </c>
      <c r="J966" s="114" t="str">
        <f>+Monitoring!T966</f>
        <v>fly</v>
      </c>
      <c r="K966" s="109" t="str">
        <f>+Monitoring!Y966</f>
        <v>Insecta</v>
      </c>
      <c r="L966" s="109" t="str">
        <f>+Monitoring!Z966</f>
        <v>Diptera</v>
      </c>
      <c r="M966" s="109" t="str">
        <f>+Monitoring!AA966</f>
        <v>Brachycera</v>
      </c>
      <c r="N966" s="109" t="str">
        <f>+Monitoring!AB966</f>
        <v>#N/C</v>
      </c>
      <c r="O966" s="109" t="str">
        <f>+Monitoring!AC966</f>
        <v>#N/C</v>
      </c>
      <c r="P966" s="109" t="str">
        <f>+Monitoring!AD966</f>
        <v>#N/C</v>
      </c>
      <c r="Q966" s="109" t="str">
        <f>+Monitoring!AE966</f>
        <v>#N/C</v>
      </c>
      <c r="R966" s="109" t="str">
        <f>+Monitoring!AF966</f>
        <v>#N/C</v>
      </c>
      <c r="S966" s="109" t="str">
        <f>+Monitoring!AG966</f>
        <v>#N/C</v>
      </c>
    </row>
    <row r="967" spans="1:19" x14ac:dyDescent="0.25">
      <c r="A967" s="109">
        <f t="shared" si="79"/>
        <v>966</v>
      </c>
      <c r="B967" s="109" t="str">
        <f t="shared" si="75"/>
        <v>FAIRD</v>
      </c>
      <c r="C967" s="109" t="str">
        <f>SUBSTITUTE(+Monitoring!C967,"-","")</f>
        <v>FAIRD4</v>
      </c>
      <c r="D967" s="109" t="str">
        <f t="shared" si="76"/>
        <v>Site4</v>
      </c>
      <c r="E967" s="110" t="str">
        <f t="shared" si="77"/>
        <v>Meadow</v>
      </c>
      <c r="F967" s="111" t="str">
        <f t="shared" si="78"/>
        <v>FAIRDxMeadow</v>
      </c>
      <c r="G967" s="112">
        <f>+Monitoring!K967</f>
        <v>45165.449374999997</v>
      </c>
      <c r="H967" s="112">
        <f>+Monitoring!L967</f>
        <v>45165.452731481499</v>
      </c>
      <c r="I967" s="113">
        <f>+Monitoring!M967</f>
        <v>3.3564815021236427E-3</v>
      </c>
      <c r="J967" s="114" t="str">
        <f>+Monitoring!T967</f>
        <v>fly</v>
      </c>
      <c r="K967" s="109" t="str">
        <f>+Monitoring!Y967</f>
        <v>Insecta</v>
      </c>
      <c r="L967" s="109" t="str">
        <f>+Monitoring!Z967</f>
        <v>#N/C</v>
      </c>
      <c r="M967" s="109" t="str">
        <f>+Monitoring!AA967</f>
        <v>#N/C</v>
      </c>
      <c r="N967" s="109" t="str">
        <f>+Monitoring!AB967</f>
        <v>#N/C</v>
      </c>
      <c r="O967" s="109" t="str">
        <f>+Monitoring!AC967</f>
        <v>#N/C</v>
      </c>
      <c r="P967" s="109" t="str">
        <f>+Monitoring!AD967</f>
        <v>#N/C</v>
      </c>
      <c r="Q967" s="109" t="str">
        <f>+Monitoring!AE967</f>
        <v>#N/C</v>
      </c>
      <c r="R967" s="109" t="str">
        <f>+Monitoring!AF967</f>
        <v>#N/C</v>
      </c>
      <c r="S967" s="109" t="str">
        <f>+Monitoring!AG967</f>
        <v>#N/C</v>
      </c>
    </row>
    <row r="968" spans="1:19" x14ac:dyDescent="0.25">
      <c r="A968" s="109">
        <f t="shared" si="79"/>
        <v>967</v>
      </c>
      <c r="B968" s="109" t="str">
        <f t="shared" si="75"/>
        <v>FAIRD</v>
      </c>
      <c r="C968" s="109" t="str">
        <f>SUBSTITUTE(+Monitoring!C968,"-","")</f>
        <v>FAIRD4</v>
      </c>
      <c r="D968" s="109" t="str">
        <f t="shared" si="76"/>
        <v>Site4</v>
      </c>
      <c r="E968" s="110" t="str">
        <f t="shared" si="77"/>
        <v>Meadow</v>
      </c>
      <c r="F968" s="111" t="str">
        <f t="shared" si="78"/>
        <v>FAIRDxMeadow</v>
      </c>
      <c r="G968" s="112">
        <f>+Monitoring!K968</f>
        <v>45165.449560185203</v>
      </c>
      <c r="H968" s="112">
        <f>+Monitoring!L968</f>
        <v>45165.4514583333</v>
      </c>
      <c r="I968" s="113">
        <f>+Monitoring!M968</f>
        <v>1.8981480970978737E-3</v>
      </c>
      <c r="J968" s="114" t="str">
        <f>+Monitoring!T968</f>
        <v>fly</v>
      </c>
      <c r="K968" s="109" t="str">
        <f>+Monitoring!Y968</f>
        <v>Insecta</v>
      </c>
      <c r="L968" s="109" t="str">
        <f>+Monitoring!Z968</f>
        <v>Diptera</v>
      </c>
      <c r="M968" s="109" t="str">
        <f>+Monitoring!AA968</f>
        <v>Brachycera</v>
      </c>
      <c r="N968" s="109" t="str">
        <f>+Monitoring!AB968</f>
        <v>#N/C</v>
      </c>
      <c r="O968" s="109" t="str">
        <f>+Monitoring!AC968</f>
        <v>#N/C</v>
      </c>
      <c r="P968" s="109" t="str">
        <f>+Monitoring!AD968</f>
        <v>#N/C</v>
      </c>
      <c r="Q968" s="109" t="str">
        <f>+Monitoring!AE968</f>
        <v>#N/C</v>
      </c>
      <c r="R968" s="109" t="str">
        <f>+Monitoring!AF968</f>
        <v>#N/C</v>
      </c>
      <c r="S968" s="109" t="str">
        <f>+Monitoring!AG968</f>
        <v>#N/C</v>
      </c>
    </row>
    <row r="969" spans="1:19" x14ac:dyDescent="0.25">
      <c r="A969" s="109">
        <f t="shared" si="79"/>
        <v>968</v>
      </c>
      <c r="B969" s="109" t="str">
        <f t="shared" si="75"/>
        <v>FAIRD</v>
      </c>
      <c r="C969" s="109" t="str">
        <f>SUBSTITUTE(+Monitoring!C969,"-","")</f>
        <v>FAIRD4</v>
      </c>
      <c r="D969" s="109" t="str">
        <f t="shared" si="76"/>
        <v>Site4</v>
      </c>
      <c r="E969" s="110" t="str">
        <f t="shared" si="77"/>
        <v>Meadow</v>
      </c>
      <c r="F969" s="111" t="str">
        <f t="shared" si="78"/>
        <v>FAIRDxMeadow</v>
      </c>
      <c r="G969" s="112">
        <f>+Monitoring!K969</f>
        <v>45165.451111111099</v>
      </c>
      <c r="H969" s="112">
        <f>+Monitoring!L969</f>
        <v>45165.451469907399</v>
      </c>
      <c r="I969" s="113">
        <f>+Monitoring!M969</f>
        <v>3.5879630013369024E-4</v>
      </c>
      <c r="J969" s="114" t="str">
        <f>+Monitoring!T969</f>
        <v>fly</v>
      </c>
      <c r="K969" s="109" t="str">
        <f>+Monitoring!Y969</f>
        <v>Insecta</v>
      </c>
      <c r="L969" s="109" t="str">
        <f>+Monitoring!Z969</f>
        <v>Diptera</v>
      </c>
      <c r="M969" s="109" t="str">
        <f>+Monitoring!AA969</f>
        <v>Brachycera</v>
      </c>
      <c r="N969" s="109" t="str">
        <f>+Monitoring!AB969</f>
        <v>Muscomorpha</v>
      </c>
      <c r="O969" s="109" t="str">
        <f>+Monitoring!AC969</f>
        <v>Muscoidea</v>
      </c>
      <c r="P969" s="109" t="str">
        <f>+Monitoring!AD969</f>
        <v>#N/C</v>
      </c>
      <c r="Q969" s="109" t="str">
        <f>+Monitoring!AE969</f>
        <v>#N/C</v>
      </c>
      <c r="R969" s="109" t="str">
        <f>+Monitoring!AF969</f>
        <v>#N/C</v>
      </c>
      <c r="S969" s="109" t="str">
        <f>+Monitoring!AG969</f>
        <v>#N/C</v>
      </c>
    </row>
    <row r="970" spans="1:19" x14ac:dyDescent="0.25">
      <c r="A970" s="109">
        <f t="shared" si="79"/>
        <v>969</v>
      </c>
      <c r="B970" s="109" t="str">
        <f t="shared" si="75"/>
        <v>FAIRD</v>
      </c>
      <c r="C970" s="109" t="str">
        <f>SUBSTITUTE(+Monitoring!C970,"-","")</f>
        <v>FAIRD4</v>
      </c>
      <c r="D970" s="109" t="str">
        <f t="shared" si="76"/>
        <v>Site4</v>
      </c>
      <c r="E970" s="110" t="str">
        <f t="shared" si="77"/>
        <v>Meadow</v>
      </c>
      <c r="F970" s="111" t="str">
        <f t="shared" si="78"/>
        <v>FAIRDxMeadow</v>
      </c>
      <c r="G970" s="112">
        <f>+Monitoring!K970</f>
        <v>45165.460567129601</v>
      </c>
      <c r="H970" s="112">
        <f>+Monitoring!L970</f>
        <v>45165.461527777799</v>
      </c>
      <c r="I970" s="113">
        <f>+Monitoring!M970</f>
        <v>9.6064819808816537E-4</v>
      </c>
      <c r="J970" s="114" t="str">
        <f>+Monitoring!T970</f>
        <v>fly</v>
      </c>
      <c r="K970" s="109" t="str">
        <f>+Monitoring!Y970</f>
        <v>Insecta</v>
      </c>
      <c r="L970" s="109" t="str">
        <f>+Monitoring!Z970</f>
        <v>Diptera</v>
      </c>
      <c r="M970" s="109" t="str">
        <f>+Monitoring!AA970</f>
        <v>Brachycera</v>
      </c>
      <c r="N970" s="109" t="str">
        <f>+Monitoring!AB970</f>
        <v>Muscomorpha</v>
      </c>
      <c r="O970" s="109" t="str">
        <f>+Monitoring!AC970</f>
        <v>Muscoidea</v>
      </c>
      <c r="P970" s="109" t="str">
        <f>+Monitoring!AD970</f>
        <v>Fanniidae</v>
      </c>
      <c r="Q970" s="109">
        <f>+Monitoring!AE970</f>
        <v>0</v>
      </c>
      <c r="R970" s="109" t="str">
        <f>+Monitoring!AF970</f>
        <v>Fannia</v>
      </c>
      <c r="S970" s="109" t="str">
        <f>+Monitoring!AG970</f>
        <v>#N/C</v>
      </c>
    </row>
    <row r="971" spans="1:19" x14ac:dyDescent="0.25">
      <c r="A971" s="109">
        <f t="shared" si="79"/>
        <v>970</v>
      </c>
      <c r="B971" s="109" t="str">
        <f t="shared" si="75"/>
        <v>FAIRD</v>
      </c>
      <c r="C971" s="109" t="str">
        <f>SUBSTITUTE(+Monitoring!C971,"-","")</f>
        <v>FAIRD4</v>
      </c>
      <c r="D971" s="109" t="str">
        <f t="shared" si="76"/>
        <v>Site4</v>
      </c>
      <c r="E971" s="110" t="str">
        <f t="shared" si="77"/>
        <v>Meadow</v>
      </c>
      <c r="F971" s="111" t="str">
        <f t="shared" si="78"/>
        <v>FAIRDxMeadow</v>
      </c>
      <c r="G971" s="112">
        <f>+Monitoring!K971</f>
        <v>45165.460567129601</v>
      </c>
      <c r="H971" s="112">
        <f>+Monitoring!L971</f>
        <v>45165.462708333303</v>
      </c>
      <c r="I971" s="113">
        <f>+Monitoring!M971</f>
        <v>2.1412037021946162E-3</v>
      </c>
      <c r="J971" s="114" t="str">
        <f>+Monitoring!T971</f>
        <v>fruit_fly</v>
      </c>
      <c r="K971" s="109" t="str">
        <f>+Monitoring!Y971</f>
        <v>Insecta</v>
      </c>
      <c r="L971" s="109" t="str">
        <f>+Monitoring!Z971</f>
        <v>Diptera</v>
      </c>
      <c r="M971" s="109" t="str">
        <f>+Monitoring!AA971</f>
        <v>Brachycera</v>
      </c>
      <c r="N971" s="109" t="str">
        <f>+Monitoring!AB971</f>
        <v>Muscomorpha</v>
      </c>
      <c r="O971" s="109" t="str">
        <f>+Monitoring!AC971</f>
        <v>Tephritoidea</v>
      </c>
      <c r="P971" s="109" t="str">
        <f>+Monitoring!AD971</f>
        <v>Tephritidae</v>
      </c>
      <c r="Q971" s="109" t="str">
        <f>+Monitoring!AE971</f>
        <v>Trypetinae</v>
      </c>
      <c r="R971" s="109" t="str">
        <f>+Monitoring!AF971</f>
        <v>Anomoia</v>
      </c>
      <c r="S971" s="109" t="str">
        <f>+Monitoring!AG971</f>
        <v>#N/C</v>
      </c>
    </row>
    <row r="972" spans="1:19" x14ac:dyDescent="0.25">
      <c r="A972" s="109">
        <f t="shared" si="79"/>
        <v>971</v>
      </c>
      <c r="B972" s="109" t="str">
        <f t="shared" si="75"/>
        <v>FAIRD</v>
      </c>
      <c r="C972" s="109" t="str">
        <f>SUBSTITUTE(+Monitoring!C972,"-","")</f>
        <v>FAIRD4</v>
      </c>
      <c r="D972" s="109" t="str">
        <f t="shared" si="76"/>
        <v>Site4</v>
      </c>
      <c r="E972" s="110" t="str">
        <f t="shared" si="77"/>
        <v>Meadow</v>
      </c>
      <c r="F972" s="111" t="str">
        <f t="shared" si="78"/>
        <v>FAIRDxMeadow</v>
      </c>
      <c r="G972" s="112">
        <f>+Monitoring!K972</f>
        <v>45165.464976851901</v>
      </c>
      <c r="H972" s="112">
        <f>+Monitoring!L972</f>
        <v>45165.465740740699</v>
      </c>
      <c r="I972" s="113">
        <f>+Monitoring!M972</f>
        <v>7.6388879824662581E-4</v>
      </c>
      <c r="J972" s="114" t="str">
        <f>+Monitoring!T972</f>
        <v>fly</v>
      </c>
      <c r="K972" s="109" t="str">
        <f>+Monitoring!Y972</f>
        <v>Insecta</v>
      </c>
      <c r="L972" s="109" t="str">
        <f>+Monitoring!Z972</f>
        <v>Diptera</v>
      </c>
      <c r="M972" s="109" t="str">
        <f>+Monitoring!AA972</f>
        <v>Brachycera</v>
      </c>
      <c r="N972" s="109" t="str">
        <f>+Monitoring!AB972</f>
        <v>#N/C</v>
      </c>
      <c r="O972" s="109" t="str">
        <f>+Monitoring!AC972</f>
        <v>#N/C</v>
      </c>
      <c r="P972" s="109" t="str">
        <f>+Monitoring!AD972</f>
        <v>#N/C</v>
      </c>
      <c r="Q972" s="109" t="str">
        <f>+Monitoring!AE972</f>
        <v>#N/C</v>
      </c>
      <c r="R972" s="109" t="str">
        <f>+Monitoring!AF972</f>
        <v>#N/C</v>
      </c>
      <c r="S972" s="109" t="str">
        <f>+Monitoring!AG972</f>
        <v>#N/C</v>
      </c>
    </row>
    <row r="973" spans="1:19" x14ac:dyDescent="0.25">
      <c r="A973" s="109">
        <f t="shared" si="79"/>
        <v>972</v>
      </c>
      <c r="B973" s="109" t="str">
        <f t="shared" si="75"/>
        <v>FAIRD</v>
      </c>
      <c r="C973" s="109" t="str">
        <f>SUBSTITUTE(+Monitoring!C973,"-","")</f>
        <v>FAIRD4</v>
      </c>
      <c r="D973" s="109" t="str">
        <f t="shared" si="76"/>
        <v>Site4</v>
      </c>
      <c r="E973" s="110" t="str">
        <f t="shared" si="77"/>
        <v>Meadow</v>
      </c>
      <c r="F973" s="111" t="str">
        <f t="shared" si="78"/>
        <v>FAIRDxMeadow</v>
      </c>
      <c r="G973" s="112">
        <f>+Monitoring!K973</f>
        <v>45165.468738425901</v>
      </c>
      <c r="H973" s="112">
        <f>+Monitoring!L973</f>
        <v>45165.469537037003</v>
      </c>
      <c r="I973" s="113">
        <f>+Monitoring!M973</f>
        <v>7.9861110134515911E-4</v>
      </c>
      <c r="J973" s="114" t="str">
        <f>+Monitoring!T973</f>
        <v>fly</v>
      </c>
      <c r="K973" s="109" t="str">
        <f>+Monitoring!Y973</f>
        <v>Insecta</v>
      </c>
      <c r="L973" s="109" t="str">
        <f>+Monitoring!Z973</f>
        <v>Diptera</v>
      </c>
      <c r="M973" s="109" t="str">
        <f>+Monitoring!AA973</f>
        <v>Brachycera</v>
      </c>
      <c r="N973" s="109" t="str">
        <f>+Monitoring!AB973</f>
        <v>Muscomorpha</v>
      </c>
      <c r="O973" s="109" t="str">
        <f>+Monitoring!AC973</f>
        <v>Muscoidea</v>
      </c>
      <c r="P973" s="109" t="str">
        <f>+Monitoring!AD973</f>
        <v>Fanniidae</v>
      </c>
      <c r="Q973" s="109">
        <f>+Monitoring!AE973</f>
        <v>0</v>
      </c>
      <c r="R973" s="109" t="str">
        <f>+Monitoring!AF973</f>
        <v>Fannia</v>
      </c>
      <c r="S973" s="109" t="str">
        <f>+Monitoring!AG973</f>
        <v>#N/C</v>
      </c>
    </row>
    <row r="974" spans="1:19" x14ac:dyDescent="0.25">
      <c r="A974" s="109">
        <f t="shared" si="79"/>
        <v>973</v>
      </c>
      <c r="B974" s="109" t="str">
        <f t="shared" si="75"/>
        <v>FAIRD</v>
      </c>
      <c r="C974" s="109" t="str">
        <f>SUBSTITUTE(+Monitoring!C974,"-","")</f>
        <v>FAIRD4</v>
      </c>
      <c r="D974" s="109" t="str">
        <f t="shared" si="76"/>
        <v>Site4</v>
      </c>
      <c r="E974" s="110" t="str">
        <f t="shared" si="77"/>
        <v>Meadow</v>
      </c>
      <c r="F974" s="111" t="str">
        <f t="shared" si="78"/>
        <v>FAIRDxMeadow</v>
      </c>
      <c r="G974" s="112">
        <f>+Monitoring!K974</f>
        <v>45165.469490740703</v>
      </c>
      <c r="H974" s="112">
        <f>+Monitoring!L974</f>
        <v>45165.470625000002</v>
      </c>
      <c r="I974" s="113">
        <f>+Monitoring!M974</f>
        <v>1.1342592988512479E-3</v>
      </c>
      <c r="J974" s="114" t="str">
        <f>+Monitoring!T974</f>
        <v>fly</v>
      </c>
      <c r="K974" s="109" t="str">
        <f>+Monitoring!Y974</f>
        <v>Insecta</v>
      </c>
      <c r="L974" s="109" t="str">
        <f>+Monitoring!Z974</f>
        <v>#N/C</v>
      </c>
      <c r="M974" s="109" t="str">
        <f>+Monitoring!AA974</f>
        <v>#N/C</v>
      </c>
      <c r="N974" s="109" t="str">
        <f>+Monitoring!AB974</f>
        <v>#N/C</v>
      </c>
      <c r="O974" s="109" t="str">
        <f>+Monitoring!AC974</f>
        <v>#N/C</v>
      </c>
      <c r="P974" s="109" t="str">
        <f>+Monitoring!AD974</f>
        <v>#N/C</v>
      </c>
      <c r="Q974" s="109" t="str">
        <f>+Monitoring!AE974</f>
        <v>#N/C</v>
      </c>
      <c r="R974" s="109" t="str">
        <f>+Monitoring!AF974</f>
        <v>#N/C</v>
      </c>
      <c r="S974" s="109" t="str">
        <f>+Monitoring!AG974</f>
        <v>#N/C</v>
      </c>
    </row>
    <row r="975" spans="1:19" x14ac:dyDescent="0.25">
      <c r="A975" s="109">
        <f t="shared" si="79"/>
        <v>974</v>
      </c>
      <c r="B975" s="109" t="str">
        <f t="shared" si="75"/>
        <v>FAIRD</v>
      </c>
      <c r="C975" s="109" t="str">
        <f>SUBSTITUTE(+Monitoring!C975,"-","")</f>
        <v>FAIRD4</v>
      </c>
      <c r="D975" s="109" t="str">
        <f t="shared" si="76"/>
        <v>Site4</v>
      </c>
      <c r="E975" s="110" t="str">
        <f t="shared" si="77"/>
        <v>Meadow</v>
      </c>
      <c r="F975" s="111" t="str">
        <f t="shared" si="78"/>
        <v>FAIRDxMeadow</v>
      </c>
      <c r="G975" s="112">
        <f>+Monitoring!K975</f>
        <v>45165.479120370401</v>
      </c>
      <c r="H975" s="112">
        <f>+Monitoring!L975</f>
        <v>45165.479837963001</v>
      </c>
      <c r="I975" s="113">
        <f>+Monitoring!M975</f>
        <v>7.1759260026738048E-4</v>
      </c>
      <c r="J975" s="114" t="str">
        <f>+Monitoring!T975</f>
        <v>fly</v>
      </c>
      <c r="K975" s="109" t="str">
        <f>+Monitoring!Y975</f>
        <v>Insecta</v>
      </c>
      <c r="L975" s="109" t="str">
        <f>+Monitoring!Z975</f>
        <v>Diptera</v>
      </c>
      <c r="M975" s="109" t="str">
        <f>+Monitoring!AA975</f>
        <v>Brachycera</v>
      </c>
      <c r="N975" s="109" t="str">
        <f>+Monitoring!AB975</f>
        <v>#N/C</v>
      </c>
      <c r="O975" s="109" t="str">
        <f>+Monitoring!AC975</f>
        <v>#N/C</v>
      </c>
      <c r="P975" s="109" t="str">
        <f>+Monitoring!AD975</f>
        <v>#N/C</v>
      </c>
      <c r="Q975" s="109" t="str">
        <f>+Monitoring!AE975</f>
        <v>#N/C</v>
      </c>
      <c r="R975" s="109" t="str">
        <f>+Monitoring!AF975</f>
        <v>#N/C</v>
      </c>
      <c r="S975" s="109" t="str">
        <f>+Monitoring!AG975</f>
        <v>#N/C</v>
      </c>
    </row>
    <row r="976" spans="1:19" x14ac:dyDescent="0.25">
      <c r="A976" s="109">
        <f t="shared" si="79"/>
        <v>975</v>
      </c>
      <c r="B976" s="109" t="str">
        <f t="shared" si="75"/>
        <v>FAIRD</v>
      </c>
      <c r="C976" s="109" t="str">
        <f>SUBSTITUTE(+Monitoring!C976,"-","")</f>
        <v>FAIRD4</v>
      </c>
      <c r="D976" s="109" t="str">
        <f t="shared" si="76"/>
        <v>Site4</v>
      </c>
      <c r="E976" s="110" t="str">
        <f t="shared" si="77"/>
        <v>Meadow</v>
      </c>
      <c r="F976" s="111" t="str">
        <f t="shared" si="78"/>
        <v>FAIRDxMeadow</v>
      </c>
      <c r="G976" s="112">
        <f>+Monitoring!K976</f>
        <v>45165.483796296299</v>
      </c>
      <c r="H976" s="112">
        <f>+Monitoring!L976</f>
        <v>45165.485567129603</v>
      </c>
      <c r="I976" s="113">
        <f>+Monitoring!M976</f>
        <v>1.7708333034534007E-3</v>
      </c>
      <c r="J976" s="114" t="str">
        <f>+Monitoring!T976</f>
        <v>fly</v>
      </c>
      <c r="K976" s="109" t="str">
        <f>+Monitoring!Y976</f>
        <v>Insecta</v>
      </c>
      <c r="L976" s="109" t="str">
        <f>+Monitoring!Z976</f>
        <v>Diptera</v>
      </c>
      <c r="M976" s="109" t="str">
        <f>+Monitoring!AA976</f>
        <v>Brachycera</v>
      </c>
      <c r="N976" s="109" t="str">
        <f>+Monitoring!AB976</f>
        <v>Muscomorpha</v>
      </c>
      <c r="O976" s="109" t="str">
        <f>+Monitoring!AC976</f>
        <v>Muscoidea</v>
      </c>
      <c r="P976" s="109" t="str">
        <f>+Monitoring!AD976</f>
        <v>#N/C</v>
      </c>
      <c r="Q976" s="109" t="str">
        <f>+Monitoring!AE976</f>
        <v>#N/C</v>
      </c>
      <c r="R976" s="109" t="str">
        <f>+Monitoring!AF976</f>
        <v>#N/C</v>
      </c>
      <c r="S976" s="109" t="str">
        <f>+Monitoring!AG976</f>
        <v>#N/C</v>
      </c>
    </row>
    <row r="977" spans="1:19" x14ac:dyDescent="0.25">
      <c r="A977" s="109">
        <f t="shared" si="79"/>
        <v>976</v>
      </c>
      <c r="B977" s="109" t="str">
        <f t="shared" si="75"/>
        <v>FAIRD</v>
      </c>
      <c r="C977" s="109" t="str">
        <f>SUBSTITUTE(+Monitoring!C977,"-","")</f>
        <v>FAIRD4</v>
      </c>
      <c r="D977" s="109" t="str">
        <f t="shared" si="76"/>
        <v>Site4</v>
      </c>
      <c r="E977" s="110" t="str">
        <f t="shared" si="77"/>
        <v>Meadow</v>
      </c>
      <c r="F977" s="111" t="str">
        <f t="shared" si="78"/>
        <v>FAIRDxMeadow</v>
      </c>
      <c r="G977" s="112">
        <f>+Monitoring!K977</f>
        <v>45165.484259259298</v>
      </c>
      <c r="H977" s="112">
        <f>+Monitoring!L977</f>
        <v>45165.485509259299</v>
      </c>
      <c r="I977" s="113">
        <f>+Monitoring!M977</f>
        <v>1.2500000011641532E-3</v>
      </c>
      <c r="J977" s="114" t="str">
        <f>+Monitoring!T977</f>
        <v>fly</v>
      </c>
      <c r="K977" s="109" t="str">
        <f>+Monitoring!Y977</f>
        <v>Insecta</v>
      </c>
      <c r="L977" s="109" t="str">
        <f>+Monitoring!Z977</f>
        <v>Diptera</v>
      </c>
      <c r="M977" s="109" t="str">
        <f>+Monitoring!AA977</f>
        <v>Brachycera</v>
      </c>
      <c r="N977" s="109" t="str">
        <f>+Monitoring!AB977</f>
        <v>Muscomorpha</v>
      </c>
      <c r="O977" s="109" t="str">
        <f>+Monitoring!AC977</f>
        <v>Muscoidea</v>
      </c>
      <c r="P977" s="109" t="str">
        <f>+Monitoring!AD977</f>
        <v>Fanniidae</v>
      </c>
      <c r="Q977" s="109">
        <f>+Monitoring!AE977</f>
        <v>0</v>
      </c>
      <c r="R977" s="109" t="str">
        <f>+Monitoring!AF977</f>
        <v>Fannia</v>
      </c>
      <c r="S977" s="109" t="str">
        <f>+Monitoring!AG977</f>
        <v>#N/C</v>
      </c>
    </row>
    <row r="978" spans="1:19" x14ac:dyDescent="0.25">
      <c r="A978" s="109">
        <f t="shared" si="79"/>
        <v>977</v>
      </c>
      <c r="B978" s="109" t="str">
        <f t="shared" si="75"/>
        <v>FAIRD</v>
      </c>
      <c r="C978" s="109" t="str">
        <f>SUBSTITUTE(+Monitoring!C978,"-","")</f>
        <v>FAIRD4</v>
      </c>
      <c r="D978" s="109" t="str">
        <f t="shared" si="76"/>
        <v>Site4</v>
      </c>
      <c r="E978" s="110" t="str">
        <f t="shared" si="77"/>
        <v>Meadow</v>
      </c>
      <c r="F978" s="111" t="str">
        <f t="shared" si="78"/>
        <v>FAIRDxMeadow</v>
      </c>
      <c r="G978" s="112">
        <f>+Monitoring!K978</f>
        <v>45165.489745370403</v>
      </c>
      <c r="H978" s="112">
        <f>+Monitoring!L978</f>
        <v>45165.494675925896</v>
      </c>
      <c r="I978" s="113">
        <f>+Monitoring!M978</f>
        <v>4.9305554930469953E-3</v>
      </c>
      <c r="J978" s="114" t="str">
        <f>+Monitoring!T978</f>
        <v>fly</v>
      </c>
      <c r="K978" s="109" t="str">
        <f>+Monitoring!Y978</f>
        <v>Insecta</v>
      </c>
      <c r="L978" s="109" t="str">
        <f>+Monitoring!Z978</f>
        <v>Diptera</v>
      </c>
      <c r="M978" s="109" t="str">
        <f>+Monitoring!AA978</f>
        <v>Brachycera</v>
      </c>
      <c r="N978" s="109" t="str">
        <f>+Monitoring!AB978</f>
        <v>Muscomorpha</v>
      </c>
      <c r="O978" s="109" t="str">
        <f>+Monitoring!AC978</f>
        <v>Muscoidea</v>
      </c>
      <c r="P978" s="109" t="str">
        <f>+Monitoring!AD978</f>
        <v>#N/C</v>
      </c>
      <c r="Q978" s="109" t="str">
        <f>+Monitoring!AE978</f>
        <v>#N/C</v>
      </c>
      <c r="R978" s="109" t="str">
        <f>+Monitoring!AF978</f>
        <v>#N/C</v>
      </c>
      <c r="S978" s="109" t="str">
        <f>+Monitoring!AG978</f>
        <v>#N/C</v>
      </c>
    </row>
    <row r="979" spans="1:19" x14ac:dyDescent="0.25">
      <c r="A979" s="109">
        <f t="shared" si="79"/>
        <v>978</v>
      </c>
      <c r="B979" s="109" t="str">
        <f t="shared" si="75"/>
        <v>FAIRD</v>
      </c>
      <c r="C979" s="109" t="str">
        <f>SUBSTITUTE(+Monitoring!C979,"-","")</f>
        <v>FAIRD4</v>
      </c>
      <c r="D979" s="109" t="str">
        <f t="shared" si="76"/>
        <v>Site4</v>
      </c>
      <c r="E979" s="110" t="str">
        <f t="shared" si="77"/>
        <v>Meadow</v>
      </c>
      <c r="F979" s="111" t="str">
        <f t="shared" si="78"/>
        <v>FAIRDxMeadow</v>
      </c>
      <c r="G979" s="112">
        <f>+Monitoring!K979</f>
        <v>45165.4933101852</v>
      </c>
      <c r="H979" s="112">
        <f>+Monitoring!L979</f>
        <v>45165.493888888901</v>
      </c>
      <c r="I979" s="113">
        <f>+Monitoring!M979</f>
        <v>5.7870370073942468E-4</v>
      </c>
      <c r="J979" s="114" t="str">
        <f>+Monitoring!T979</f>
        <v>fly</v>
      </c>
      <c r="K979" s="109" t="str">
        <f>+Monitoring!Y979</f>
        <v>Insecta</v>
      </c>
      <c r="L979" s="109" t="str">
        <f>+Monitoring!Z979</f>
        <v>Diptera</v>
      </c>
      <c r="M979" s="109" t="str">
        <f>+Monitoring!AA979</f>
        <v>Brachycera</v>
      </c>
      <c r="N979" s="109" t="str">
        <f>+Monitoring!AB979</f>
        <v>Muscomorpha</v>
      </c>
      <c r="O979" s="109" t="str">
        <f>+Monitoring!AC979</f>
        <v>Muscoidea</v>
      </c>
      <c r="P979" s="109" t="str">
        <f>+Monitoring!AD979</f>
        <v>Fanniidae</v>
      </c>
      <c r="Q979" s="109">
        <f>+Monitoring!AE979</f>
        <v>0</v>
      </c>
      <c r="R979" s="109" t="str">
        <f>+Monitoring!AF979</f>
        <v>Fannia</v>
      </c>
      <c r="S979" s="109" t="str">
        <f>+Monitoring!AG979</f>
        <v>#N/C</v>
      </c>
    </row>
    <row r="980" spans="1:19" x14ac:dyDescent="0.25">
      <c r="A980" s="109">
        <f t="shared" si="79"/>
        <v>979</v>
      </c>
      <c r="B980" s="109" t="str">
        <f t="shared" si="75"/>
        <v>FAIRD</v>
      </c>
      <c r="C980" s="109" t="str">
        <f>SUBSTITUTE(+Monitoring!C980,"-","")</f>
        <v>FAIRD4</v>
      </c>
      <c r="D980" s="109" t="str">
        <f t="shared" si="76"/>
        <v>Site4</v>
      </c>
      <c r="E980" s="110" t="str">
        <f t="shared" si="77"/>
        <v>Meadow</v>
      </c>
      <c r="F980" s="111" t="str">
        <f t="shared" si="78"/>
        <v>FAIRDxMeadow</v>
      </c>
      <c r="G980" s="112">
        <f>+Monitoring!K980</f>
        <v>45165.493888888901</v>
      </c>
      <c r="H980" s="112">
        <f>+Monitoring!L980</f>
        <v>45165.494050925903</v>
      </c>
      <c r="I980" s="113">
        <f>+Monitoring!M980</f>
        <v>1.6203700215555727E-4</v>
      </c>
      <c r="J980" s="114" t="str">
        <f>+Monitoring!T980</f>
        <v>fly</v>
      </c>
      <c r="K980" s="109" t="str">
        <f>+Monitoring!Y980</f>
        <v>Insecta</v>
      </c>
      <c r="L980" s="109" t="str">
        <f>+Monitoring!Z980</f>
        <v>Diptera</v>
      </c>
      <c r="M980" s="109" t="str">
        <f>+Monitoring!AA980</f>
        <v>Brachycera</v>
      </c>
      <c r="N980" s="109" t="str">
        <f>+Monitoring!AB980</f>
        <v>Muscomorpha</v>
      </c>
      <c r="O980" s="109" t="str">
        <f>+Monitoring!AC980</f>
        <v>Muscoidea</v>
      </c>
      <c r="P980" s="109" t="str">
        <f>+Monitoring!AD980</f>
        <v>Fanniidae</v>
      </c>
      <c r="Q980" s="109">
        <f>+Monitoring!AE980</f>
        <v>0</v>
      </c>
      <c r="R980" s="109" t="str">
        <f>+Monitoring!AF980</f>
        <v>Fannia</v>
      </c>
      <c r="S980" s="109" t="str">
        <f>+Monitoring!AG980</f>
        <v>#N/C</v>
      </c>
    </row>
    <row r="981" spans="1:19" x14ac:dyDescent="0.25">
      <c r="A981" s="109">
        <f t="shared" si="79"/>
        <v>980</v>
      </c>
      <c r="B981" s="109" t="str">
        <f t="shared" si="75"/>
        <v>FAIRD</v>
      </c>
      <c r="C981" s="109" t="str">
        <f>SUBSTITUTE(+Monitoring!C981,"-","")</f>
        <v>FAIRD4</v>
      </c>
      <c r="D981" s="109" t="str">
        <f t="shared" si="76"/>
        <v>Site4</v>
      </c>
      <c r="E981" s="110" t="str">
        <f t="shared" si="77"/>
        <v>Meadow</v>
      </c>
      <c r="F981" s="111" t="str">
        <f t="shared" si="78"/>
        <v>FAIRDxMeadow</v>
      </c>
      <c r="G981" s="112">
        <f>+Monitoring!K981</f>
        <v>45165.496527777803</v>
      </c>
      <c r="H981" s="112">
        <f>+Monitoring!L981</f>
        <v>45165.496574074103</v>
      </c>
      <c r="I981" s="113">
        <f>+Monitoring!M981</f>
        <v>4.6296299842651933E-5</v>
      </c>
      <c r="J981" s="114" t="str">
        <f>+Monitoring!T981</f>
        <v>fly</v>
      </c>
      <c r="K981" s="109" t="str">
        <f>+Monitoring!Y981</f>
        <v>Insecta</v>
      </c>
      <c r="L981" s="109" t="str">
        <f>+Monitoring!Z981</f>
        <v>Diptera</v>
      </c>
      <c r="M981" s="109" t="str">
        <f>+Monitoring!AA981</f>
        <v>Brachycera</v>
      </c>
      <c r="N981" s="109" t="str">
        <f>+Monitoring!AB981</f>
        <v>Muscomorpha</v>
      </c>
      <c r="O981" s="109" t="str">
        <f>+Monitoring!AC981</f>
        <v>Muscoidea</v>
      </c>
      <c r="P981" s="109" t="str">
        <f>+Monitoring!AD981</f>
        <v>#N/C</v>
      </c>
      <c r="Q981" s="109" t="str">
        <f>+Monitoring!AE981</f>
        <v>#N/C</v>
      </c>
      <c r="R981" s="109" t="str">
        <f>+Monitoring!AF981</f>
        <v>#N/C</v>
      </c>
      <c r="S981" s="109" t="str">
        <f>+Monitoring!AG981</f>
        <v>#N/C</v>
      </c>
    </row>
    <row r="982" spans="1:19" x14ac:dyDescent="0.25">
      <c r="A982" s="109">
        <f t="shared" si="79"/>
        <v>981</v>
      </c>
      <c r="B982" s="109" t="str">
        <f t="shared" si="75"/>
        <v>FAIRD</v>
      </c>
      <c r="C982" s="109" t="str">
        <f>SUBSTITUTE(+Monitoring!C982,"-","")</f>
        <v>FAIRD4</v>
      </c>
      <c r="D982" s="109" t="str">
        <f t="shared" si="76"/>
        <v>Site4</v>
      </c>
      <c r="E982" s="110" t="str">
        <f t="shared" si="77"/>
        <v>Meadow</v>
      </c>
      <c r="F982" s="111" t="str">
        <f t="shared" si="78"/>
        <v>FAIRDxMeadow</v>
      </c>
      <c r="G982" s="112">
        <f>+Monitoring!K982</f>
        <v>45165.501712963</v>
      </c>
      <c r="H982" s="112">
        <f>+Monitoring!L982</f>
        <v>45165.502002314803</v>
      </c>
      <c r="I982" s="113">
        <f>+Monitoring!M982</f>
        <v>2.8935180307598785E-4</v>
      </c>
      <c r="J982" s="114" t="str">
        <f>+Monitoring!T982</f>
        <v>fly</v>
      </c>
      <c r="K982" s="109" t="str">
        <f>+Monitoring!Y982</f>
        <v>Insecta</v>
      </c>
      <c r="L982" s="109" t="str">
        <f>+Monitoring!Z982</f>
        <v>Diptera</v>
      </c>
      <c r="M982" s="109" t="str">
        <f>+Monitoring!AA982</f>
        <v>Brachycera</v>
      </c>
      <c r="N982" s="109" t="str">
        <f>+Monitoring!AB982</f>
        <v>#N/C</v>
      </c>
      <c r="O982" s="109" t="str">
        <f>+Monitoring!AC982</f>
        <v>#N/C</v>
      </c>
      <c r="P982" s="109" t="str">
        <f>+Monitoring!AD982</f>
        <v>#N/C</v>
      </c>
      <c r="Q982" s="109" t="str">
        <f>+Monitoring!AE982</f>
        <v>#N/C</v>
      </c>
      <c r="R982" s="109" t="str">
        <f>+Monitoring!AF982</f>
        <v>#N/C</v>
      </c>
      <c r="S982" s="109" t="str">
        <f>+Monitoring!AG982</f>
        <v>#N/C</v>
      </c>
    </row>
    <row r="983" spans="1:19" x14ac:dyDescent="0.25">
      <c r="A983" s="109">
        <f t="shared" si="79"/>
        <v>982</v>
      </c>
      <c r="B983" s="109" t="str">
        <f t="shared" si="75"/>
        <v>FAIRD</v>
      </c>
      <c r="C983" s="109" t="str">
        <f>SUBSTITUTE(+Monitoring!C983,"-","")</f>
        <v>FAIRD4</v>
      </c>
      <c r="D983" s="109" t="str">
        <f t="shared" si="76"/>
        <v>Site4</v>
      </c>
      <c r="E983" s="110" t="str">
        <f t="shared" si="77"/>
        <v>Meadow</v>
      </c>
      <c r="F983" s="111" t="str">
        <f t="shared" si="78"/>
        <v>FAIRDxMeadow</v>
      </c>
      <c r="G983" s="112">
        <f>+Monitoring!K983</f>
        <v>45165.514386574097</v>
      </c>
      <c r="H983" s="112">
        <f>+Monitoring!L983</f>
        <v>45165.517129629603</v>
      </c>
      <c r="I983" s="113">
        <f>+Monitoring!M983</f>
        <v>2.7430555055616423E-3</v>
      </c>
      <c r="J983" s="114" t="str">
        <f>+Monitoring!T983</f>
        <v>hoverfly</v>
      </c>
      <c r="K983" s="109" t="str">
        <f>+Monitoring!Y983</f>
        <v>Insecta</v>
      </c>
      <c r="L983" s="109" t="str">
        <f>+Monitoring!Z983</f>
        <v>Diptera</v>
      </c>
      <c r="M983" s="109" t="str">
        <f>+Monitoring!AA983</f>
        <v>Brachycera</v>
      </c>
      <c r="N983" s="109" t="str">
        <f>+Monitoring!AB983</f>
        <v>Muscomorpha</v>
      </c>
      <c r="O983" s="109" t="str">
        <f>+Monitoring!AC983</f>
        <v>Syrphoidea</v>
      </c>
      <c r="P983" s="109" t="str">
        <f>+Monitoring!AD983</f>
        <v>Syrphidae</v>
      </c>
      <c r="Q983" s="109" t="str">
        <f>+Monitoring!AE983</f>
        <v>Syrphinae</v>
      </c>
      <c r="R983" s="109" t="str">
        <f>+Monitoring!AF983</f>
        <v>Episyrphus</v>
      </c>
      <c r="S983" s="109" t="str">
        <f>+Monitoring!AG983</f>
        <v>#N/C</v>
      </c>
    </row>
    <row r="984" spans="1:19" x14ac:dyDescent="0.25">
      <c r="A984" s="109">
        <f t="shared" si="79"/>
        <v>983</v>
      </c>
      <c r="B984" s="109" t="str">
        <f t="shared" si="75"/>
        <v>FAIRD</v>
      </c>
      <c r="C984" s="109" t="str">
        <f>SUBSTITUTE(+Monitoring!C984,"-","")</f>
        <v>FAIRD4</v>
      </c>
      <c r="D984" s="109" t="str">
        <f t="shared" si="76"/>
        <v>Site4</v>
      </c>
      <c r="E984" s="110" t="str">
        <f t="shared" si="77"/>
        <v>Meadow</v>
      </c>
      <c r="F984" s="111" t="str">
        <f t="shared" si="78"/>
        <v>FAIRDxMeadow</v>
      </c>
      <c r="G984" s="112">
        <f>+Monitoring!K984</f>
        <v>45165.514571759297</v>
      </c>
      <c r="H984" s="112">
        <f>+Monitoring!L984</f>
        <v>45165.514780092599</v>
      </c>
      <c r="I984" s="113">
        <f>+Monitoring!M984</f>
        <v>2.0833330199820921E-4</v>
      </c>
      <c r="J984" s="114" t="str">
        <f>+Monitoring!T984</f>
        <v>fly</v>
      </c>
      <c r="K984" s="109" t="str">
        <f>+Monitoring!Y984</f>
        <v>Insecta</v>
      </c>
      <c r="L984" s="109" t="str">
        <f>+Monitoring!Z984</f>
        <v>Diptera</v>
      </c>
      <c r="M984" s="109" t="str">
        <f>+Monitoring!AA984</f>
        <v>Brachycera</v>
      </c>
      <c r="N984" s="109" t="str">
        <f>+Monitoring!AB984</f>
        <v>Muscomorpha</v>
      </c>
      <c r="O984" s="109" t="str">
        <f>+Monitoring!AC984</f>
        <v>Muscoidea</v>
      </c>
      <c r="P984" s="109" t="str">
        <f>+Monitoring!AD984</f>
        <v>Fanniidae</v>
      </c>
      <c r="Q984" s="109">
        <f>+Monitoring!AE984</f>
        <v>0</v>
      </c>
      <c r="R984" s="109" t="str">
        <f>+Monitoring!AF984</f>
        <v>Fannia</v>
      </c>
      <c r="S984" s="109" t="str">
        <f>+Monitoring!AG984</f>
        <v>#N/C</v>
      </c>
    </row>
    <row r="985" spans="1:19" x14ac:dyDescent="0.25">
      <c r="A985" s="109">
        <f t="shared" si="79"/>
        <v>984</v>
      </c>
      <c r="B985" s="109" t="str">
        <f t="shared" si="75"/>
        <v>FAIRD</v>
      </c>
      <c r="C985" s="109" t="str">
        <f>SUBSTITUTE(+Monitoring!C985,"-","")</f>
        <v>FAIRD4</v>
      </c>
      <c r="D985" s="109" t="str">
        <f t="shared" si="76"/>
        <v>Site4</v>
      </c>
      <c r="E985" s="110" t="str">
        <f t="shared" si="77"/>
        <v>Meadow</v>
      </c>
      <c r="F985" s="111" t="str">
        <f t="shared" si="78"/>
        <v>FAIRDxMeadow</v>
      </c>
      <c r="G985" s="112">
        <f>+Monitoring!K985</f>
        <v>45165.521701388898</v>
      </c>
      <c r="H985" s="112">
        <f>+Monitoring!L985</f>
        <v>45165.522372685198</v>
      </c>
      <c r="I985" s="113">
        <f>+Monitoring!M985</f>
        <v>6.7129630042472854E-4</v>
      </c>
      <c r="J985" s="114" t="str">
        <f>+Monitoring!T985</f>
        <v>fly</v>
      </c>
      <c r="K985" s="109" t="str">
        <f>+Monitoring!Y985</f>
        <v>Insecta</v>
      </c>
      <c r="L985" s="109" t="str">
        <f>+Monitoring!Z985</f>
        <v>Diptera</v>
      </c>
      <c r="M985" s="109" t="str">
        <f>+Monitoring!AA985</f>
        <v>Brachycera</v>
      </c>
      <c r="N985" s="109" t="str">
        <f>+Monitoring!AB985</f>
        <v>Muscomorpha</v>
      </c>
      <c r="O985" s="109" t="str">
        <f>+Monitoring!AC985</f>
        <v>Ephydroidea</v>
      </c>
      <c r="P985" s="109" t="str">
        <f>+Monitoring!AD985</f>
        <v>Drosophilidae</v>
      </c>
      <c r="Q985" s="109" t="str">
        <f>+Monitoring!AE985</f>
        <v>Drosophilinae</v>
      </c>
      <c r="R985" s="109" t="str">
        <f>+Monitoring!AF985</f>
        <v>Drosophila</v>
      </c>
      <c r="S985" s="109" t="str">
        <f>+Monitoring!AG985</f>
        <v>#N/C</v>
      </c>
    </row>
    <row r="986" spans="1:19" x14ac:dyDescent="0.25">
      <c r="A986" s="109">
        <f t="shared" si="79"/>
        <v>985</v>
      </c>
      <c r="B986" s="109" t="str">
        <f t="shared" si="75"/>
        <v>FAIRD</v>
      </c>
      <c r="C986" s="109" t="str">
        <f>SUBSTITUTE(+Monitoring!C986,"-","")</f>
        <v>FAIRD4</v>
      </c>
      <c r="D986" s="109" t="str">
        <f t="shared" si="76"/>
        <v>Site4</v>
      </c>
      <c r="E986" s="110" t="str">
        <f t="shared" si="77"/>
        <v>Meadow</v>
      </c>
      <c r="F986" s="111" t="str">
        <f t="shared" si="78"/>
        <v>FAIRDxMeadow</v>
      </c>
      <c r="G986" s="112">
        <f>+Monitoring!K986</f>
        <v>45165.521701388898</v>
      </c>
      <c r="H986" s="112">
        <f>+Monitoring!L986</f>
        <v>45165.523425925901</v>
      </c>
      <c r="I986" s="113">
        <f>+Monitoring!M986</f>
        <v>1.7245370036107488E-3</v>
      </c>
      <c r="J986" s="114" t="str">
        <f>+Monitoring!T986</f>
        <v>fly</v>
      </c>
      <c r="K986" s="109" t="str">
        <f>+Monitoring!Y986</f>
        <v>Insecta</v>
      </c>
      <c r="L986" s="109" t="str">
        <f>+Monitoring!Z986</f>
        <v>Diptera</v>
      </c>
      <c r="M986" s="109" t="str">
        <f>+Monitoring!AA986</f>
        <v>Brachycera</v>
      </c>
      <c r="N986" s="109" t="str">
        <f>+Monitoring!AB986</f>
        <v>Muscomorpha</v>
      </c>
      <c r="O986" s="109" t="str">
        <f>+Monitoring!AC986</f>
        <v>Muscoidea</v>
      </c>
      <c r="P986" s="109" t="str">
        <f>+Monitoring!AD986</f>
        <v>Fanniidae</v>
      </c>
      <c r="Q986" s="109">
        <f>+Monitoring!AE986</f>
        <v>0</v>
      </c>
      <c r="R986" s="109" t="str">
        <f>+Monitoring!AF986</f>
        <v>Fannia</v>
      </c>
      <c r="S986" s="109" t="str">
        <f>+Monitoring!AG986</f>
        <v>#N/C</v>
      </c>
    </row>
    <row r="987" spans="1:19" x14ac:dyDescent="0.25">
      <c r="A987" s="109">
        <f t="shared" si="79"/>
        <v>986</v>
      </c>
      <c r="B987" s="109" t="str">
        <f t="shared" si="75"/>
        <v>FAIRD</v>
      </c>
      <c r="C987" s="109" t="str">
        <f>SUBSTITUTE(+Monitoring!C987,"-","")</f>
        <v>FAIRD4</v>
      </c>
      <c r="D987" s="109" t="str">
        <f t="shared" si="76"/>
        <v>Site4</v>
      </c>
      <c r="E987" s="110" t="str">
        <f t="shared" si="77"/>
        <v>Meadow</v>
      </c>
      <c r="F987" s="111" t="str">
        <f t="shared" si="78"/>
        <v>FAIRDxMeadow</v>
      </c>
      <c r="G987" s="112">
        <f>+Monitoring!K987</f>
        <v>45165.521967592598</v>
      </c>
      <c r="H987" s="112">
        <f>+Monitoring!L987</f>
        <v>45165.564039351899</v>
      </c>
      <c r="I987" s="113">
        <f>+Monitoring!M987</f>
        <v>4.2071759300597478E-2</v>
      </c>
      <c r="J987" s="114" t="str">
        <f>+Monitoring!T987</f>
        <v>fly</v>
      </c>
      <c r="K987" s="109" t="str">
        <f>+Monitoring!Y987</f>
        <v>Insecta</v>
      </c>
      <c r="L987" s="109" t="str">
        <f>+Monitoring!Z987</f>
        <v>Diptera</v>
      </c>
      <c r="M987" s="109" t="str">
        <f>+Monitoring!AA987</f>
        <v>Brachycera</v>
      </c>
      <c r="N987" s="109" t="str">
        <f>+Monitoring!AB987</f>
        <v>#N/C</v>
      </c>
      <c r="O987" s="109" t="str">
        <f>+Monitoring!AC987</f>
        <v>#N/C</v>
      </c>
      <c r="P987" s="109" t="str">
        <f>+Monitoring!AD987</f>
        <v>#N/C</v>
      </c>
      <c r="Q987" s="109" t="str">
        <f>+Monitoring!AE987</f>
        <v>#N/C</v>
      </c>
      <c r="R987" s="109" t="str">
        <f>+Monitoring!AF987</f>
        <v>#N/C</v>
      </c>
      <c r="S987" s="109" t="str">
        <f>+Monitoring!AG987</f>
        <v>#N/C</v>
      </c>
    </row>
    <row r="988" spans="1:19" x14ac:dyDescent="0.25">
      <c r="A988" s="109">
        <f t="shared" si="79"/>
        <v>987</v>
      </c>
      <c r="B988" s="109" t="str">
        <f t="shared" si="75"/>
        <v>FAIRD</v>
      </c>
      <c r="C988" s="109" t="str">
        <f>SUBSTITUTE(+Monitoring!C988,"-","")</f>
        <v>FAIRD4</v>
      </c>
      <c r="D988" s="109" t="str">
        <f t="shared" si="76"/>
        <v>Site4</v>
      </c>
      <c r="E988" s="110" t="str">
        <f t="shared" si="77"/>
        <v>Meadow</v>
      </c>
      <c r="F988" s="111" t="str">
        <f t="shared" si="78"/>
        <v>FAIRDxMeadow</v>
      </c>
      <c r="G988" s="112">
        <f>+Monitoring!K988</f>
        <v>45165.523819444497</v>
      </c>
      <c r="H988" s="112">
        <f>+Monitoring!L988</f>
        <v>45165.524016203701</v>
      </c>
      <c r="I988" s="113">
        <f>+Monitoring!M988</f>
        <v>1.9675920339068398E-4</v>
      </c>
      <c r="J988" s="114" t="str">
        <f>+Monitoring!T988</f>
        <v>fly</v>
      </c>
      <c r="K988" s="109" t="str">
        <f>+Monitoring!Y988</f>
        <v>Insecta</v>
      </c>
      <c r="L988" s="109" t="str">
        <f>+Monitoring!Z988</f>
        <v>Diptera</v>
      </c>
      <c r="M988" s="109" t="str">
        <f>+Monitoring!AA988</f>
        <v>Brachycera</v>
      </c>
      <c r="N988" s="109" t="str">
        <f>+Monitoring!AB988</f>
        <v>Muscomorpha</v>
      </c>
      <c r="O988" s="109" t="str">
        <f>+Monitoring!AC988</f>
        <v>Muscoidea</v>
      </c>
      <c r="P988" s="109" t="str">
        <f>+Monitoring!AD988</f>
        <v>#N/C</v>
      </c>
      <c r="Q988" s="109" t="str">
        <f>+Monitoring!AE988</f>
        <v>#N/C</v>
      </c>
      <c r="R988" s="109" t="str">
        <f>+Monitoring!AF988</f>
        <v>#N/C</v>
      </c>
      <c r="S988" s="109" t="str">
        <f>+Monitoring!AG988</f>
        <v>#N/C</v>
      </c>
    </row>
    <row r="989" spans="1:19" x14ac:dyDescent="0.25">
      <c r="A989" s="109">
        <f t="shared" si="79"/>
        <v>988</v>
      </c>
      <c r="B989" s="109" t="str">
        <f t="shared" si="75"/>
        <v>FAIRD</v>
      </c>
      <c r="C989" s="109" t="str">
        <f>SUBSTITUTE(+Monitoring!C989,"-","")</f>
        <v>FAIRD4</v>
      </c>
      <c r="D989" s="109" t="str">
        <f t="shared" si="76"/>
        <v>Site4</v>
      </c>
      <c r="E989" s="110" t="str">
        <f t="shared" si="77"/>
        <v>Meadow</v>
      </c>
      <c r="F989" s="111" t="str">
        <f t="shared" si="78"/>
        <v>FAIRDxMeadow</v>
      </c>
      <c r="G989" s="112">
        <f>+Monitoring!K989</f>
        <v>45165.528842592597</v>
      </c>
      <c r="H989" s="112">
        <f>+Monitoring!L989</f>
        <v>45165.528935185197</v>
      </c>
      <c r="I989" s="113">
        <f>+Monitoring!M989</f>
        <v>9.2592599685303867E-5</v>
      </c>
      <c r="J989" s="114" t="str">
        <f>+Monitoring!T989</f>
        <v>fly</v>
      </c>
      <c r="K989" s="109" t="str">
        <f>+Monitoring!Y989</f>
        <v>Insecta</v>
      </c>
      <c r="L989" s="109" t="str">
        <f>+Monitoring!Z989</f>
        <v>#N/C</v>
      </c>
      <c r="M989" s="109" t="str">
        <f>+Monitoring!AA989</f>
        <v>#N/C</v>
      </c>
      <c r="N989" s="109" t="str">
        <f>+Monitoring!AB989</f>
        <v>#N/C</v>
      </c>
      <c r="O989" s="109" t="str">
        <f>+Monitoring!AC989</f>
        <v>#N/C</v>
      </c>
      <c r="P989" s="109" t="str">
        <f>+Monitoring!AD989</f>
        <v>#N/C</v>
      </c>
      <c r="Q989" s="109" t="str">
        <f>+Monitoring!AE989</f>
        <v>#N/C</v>
      </c>
      <c r="R989" s="109" t="str">
        <f>+Monitoring!AF989</f>
        <v>#N/C</v>
      </c>
      <c r="S989" s="109" t="str">
        <f>+Monitoring!AG989</f>
        <v>#N/C</v>
      </c>
    </row>
    <row r="990" spans="1:19" x14ac:dyDescent="0.25">
      <c r="A990" s="109">
        <f t="shared" si="79"/>
        <v>989</v>
      </c>
      <c r="B990" s="109" t="str">
        <f t="shared" si="75"/>
        <v>FAIRD</v>
      </c>
      <c r="C990" s="109" t="str">
        <f>SUBSTITUTE(+Monitoring!C990,"-","")</f>
        <v>FAIRD4</v>
      </c>
      <c r="D990" s="109" t="str">
        <f t="shared" si="76"/>
        <v>Site4</v>
      </c>
      <c r="E990" s="110" t="str">
        <f t="shared" si="77"/>
        <v>Meadow</v>
      </c>
      <c r="F990" s="111" t="str">
        <f t="shared" si="78"/>
        <v>FAIRDxMeadow</v>
      </c>
      <c r="G990" s="112">
        <f>+Monitoring!K990</f>
        <v>45165.528842592597</v>
      </c>
      <c r="H990" s="112">
        <f>+Monitoring!L990</f>
        <v>45165.529097222199</v>
      </c>
      <c r="I990" s="113">
        <f>+Monitoring!M990</f>
        <v>2.5462960184086114E-4</v>
      </c>
      <c r="J990" s="114" t="str">
        <f>+Monitoring!T990</f>
        <v>fly</v>
      </c>
      <c r="K990" s="109" t="str">
        <f>+Monitoring!Y990</f>
        <v>Insecta</v>
      </c>
      <c r="L990" s="109" t="str">
        <f>+Monitoring!Z990</f>
        <v>#N/C</v>
      </c>
      <c r="M990" s="109" t="str">
        <f>+Monitoring!AA990</f>
        <v>#N/C</v>
      </c>
      <c r="N990" s="109" t="str">
        <f>+Monitoring!AB990</f>
        <v>#N/C</v>
      </c>
      <c r="O990" s="109" t="str">
        <f>+Monitoring!AC990</f>
        <v>#N/C</v>
      </c>
      <c r="P990" s="109" t="str">
        <f>+Monitoring!AD990</f>
        <v>#N/C</v>
      </c>
      <c r="Q990" s="109" t="str">
        <f>+Monitoring!AE990</f>
        <v>#N/C</v>
      </c>
      <c r="R990" s="109" t="str">
        <f>+Monitoring!AF990</f>
        <v>#N/C</v>
      </c>
      <c r="S990" s="109" t="str">
        <f>+Monitoring!AG990</f>
        <v>#N/C</v>
      </c>
    </row>
    <row r="991" spans="1:19" x14ac:dyDescent="0.25">
      <c r="A991" s="109">
        <f t="shared" si="79"/>
        <v>990</v>
      </c>
      <c r="B991" s="109" t="str">
        <f t="shared" si="75"/>
        <v>FAIRD</v>
      </c>
      <c r="C991" s="109" t="str">
        <f>SUBSTITUTE(+Monitoring!C991,"-","")</f>
        <v>FAIRD4</v>
      </c>
      <c r="D991" s="109" t="str">
        <f t="shared" si="76"/>
        <v>Site4</v>
      </c>
      <c r="E991" s="110" t="str">
        <f t="shared" si="77"/>
        <v>Meadow</v>
      </c>
      <c r="F991" s="111" t="str">
        <f t="shared" si="78"/>
        <v>FAIRDxMeadow</v>
      </c>
      <c r="G991" s="112">
        <f>+Monitoring!K991</f>
        <v>45165.528842592597</v>
      </c>
      <c r="H991" s="112">
        <f>+Monitoring!L991</f>
        <v>45165.529386574097</v>
      </c>
      <c r="I991" s="113">
        <f>+Monitoring!M991</f>
        <v>5.4398149950429797E-4</v>
      </c>
      <c r="J991" s="114" t="str">
        <f>+Monitoring!T991</f>
        <v>fly</v>
      </c>
      <c r="K991" s="109" t="str">
        <f>+Monitoring!Y991</f>
        <v>Insecta</v>
      </c>
      <c r="L991" s="109" t="str">
        <f>+Monitoring!Z991</f>
        <v>Diptera</v>
      </c>
      <c r="M991" s="109" t="str">
        <f>+Monitoring!AA991</f>
        <v>Brachycera</v>
      </c>
      <c r="N991" s="109" t="str">
        <f>+Monitoring!AB991</f>
        <v>Muscomorpha</v>
      </c>
      <c r="O991" s="109" t="str">
        <f>+Monitoring!AC991</f>
        <v>Muscoidea</v>
      </c>
      <c r="P991" s="109" t="str">
        <f>+Monitoring!AD991</f>
        <v>#N/C</v>
      </c>
      <c r="Q991" s="109" t="str">
        <f>+Monitoring!AE991</f>
        <v>#N/C</v>
      </c>
      <c r="R991" s="109" t="str">
        <f>+Monitoring!AF991</f>
        <v>#N/C</v>
      </c>
      <c r="S991" s="109" t="str">
        <f>+Monitoring!AG991</f>
        <v>#N/C</v>
      </c>
    </row>
    <row r="992" spans="1:19" x14ac:dyDescent="0.25">
      <c r="A992" s="109">
        <f t="shared" si="79"/>
        <v>991</v>
      </c>
      <c r="B992" s="109" t="str">
        <f t="shared" si="75"/>
        <v>FAIRD</v>
      </c>
      <c r="C992" s="109" t="str">
        <f>SUBSTITUTE(+Monitoring!C992,"-","")</f>
        <v>FAIRD4</v>
      </c>
      <c r="D992" s="109" t="str">
        <f t="shared" si="76"/>
        <v>Site4</v>
      </c>
      <c r="E992" s="110" t="str">
        <f t="shared" si="77"/>
        <v>Meadow</v>
      </c>
      <c r="F992" s="111" t="str">
        <f t="shared" si="78"/>
        <v>FAIRDxMeadow</v>
      </c>
      <c r="G992" s="112">
        <f>+Monitoring!K992</f>
        <v>45165.529120370396</v>
      </c>
      <c r="H992" s="112">
        <f>+Monitoring!L992</f>
        <v>45165.529398148101</v>
      </c>
      <c r="I992" s="113">
        <f>+Monitoring!M992</f>
        <v>2.7777770446846262E-4</v>
      </c>
      <c r="J992" s="114" t="str">
        <f>+Monitoring!T992</f>
        <v>fly</v>
      </c>
      <c r="K992" s="109" t="str">
        <f>+Monitoring!Y992</f>
        <v>Insecta</v>
      </c>
      <c r="L992" s="109" t="str">
        <f>+Monitoring!Z992</f>
        <v>Diptera</v>
      </c>
      <c r="M992" s="109" t="str">
        <f>+Monitoring!AA992</f>
        <v>Brachycera</v>
      </c>
      <c r="N992" s="109" t="str">
        <f>+Monitoring!AB992</f>
        <v>#N/C</v>
      </c>
      <c r="O992" s="109" t="str">
        <f>+Monitoring!AC992</f>
        <v>#N/C</v>
      </c>
      <c r="P992" s="109" t="str">
        <f>+Monitoring!AD992</f>
        <v>#N/C</v>
      </c>
      <c r="Q992" s="109" t="str">
        <f>+Monitoring!AE992</f>
        <v>#N/C</v>
      </c>
      <c r="R992" s="109" t="str">
        <f>+Monitoring!AF992</f>
        <v>#N/C</v>
      </c>
      <c r="S992" s="109" t="str">
        <f>+Monitoring!AG992</f>
        <v>#N/C</v>
      </c>
    </row>
    <row r="993" spans="1:19" x14ac:dyDescent="0.25">
      <c r="A993" s="109">
        <f t="shared" si="79"/>
        <v>992</v>
      </c>
      <c r="B993" s="109" t="str">
        <f t="shared" si="75"/>
        <v>FAIRD</v>
      </c>
      <c r="C993" s="109" t="str">
        <f>SUBSTITUTE(+Monitoring!C993,"-","")</f>
        <v>FAIRD4</v>
      </c>
      <c r="D993" s="109" t="str">
        <f t="shared" si="76"/>
        <v>Site4</v>
      </c>
      <c r="E993" s="110" t="str">
        <f t="shared" si="77"/>
        <v>Meadow</v>
      </c>
      <c r="F993" s="111" t="str">
        <f t="shared" si="78"/>
        <v>FAIRDxMeadow</v>
      </c>
      <c r="G993" s="112">
        <f>+Monitoring!K993</f>
        <v>45165.535416666702</v>
      </c>
      <c r="H993" s="112">
        <f>+Monitoring!L993</f>
        <v>45165.535648148201</v>
      </c>
      <c r="I993" s="113">
        <f>+Monitoring!M993</f>
        <v>2.3148149921325967E-4</v>
      </c>
      <c r="J993" s="114" t="str">
        <f>+Monitoring!T993</f>
        <v>fly</v>
      </c>
      <c r="K993" s="109" t="str">
        <f>+Monitoring!Y993</f>
        <v>Insecta</v>
      </c>
      <c r="L993" s="109" t="str">
        <f>+Monitoring!Z993</f>
        <v>Diptera</v>
      </c>
      <c r="M993" s="109" t="str">
        <f>+Monitoring!AA993</f>
        <v>Brachycera</v>
      </c>
      <c r="N993" s="109" t="str">
        <f>+Monitoring!AB993</f>
        <v>Muscomorpha</v>
      </c>
      <c r="O993" s="109" t="str">
        <f>+Monitoring!AC993</f>
        <v>Muscoidea</v>
      </c>
      <c r="P993" s="109" t="str">
        <f>+Monitoring!AD993</f>
        <v>Fanniidae</v>
      </c>
      <c r="Q993" s="109">
        <f>+Monitoring!AE993</f>
        <v>0</v>
      </c>
      <c r="R993" s="109" t="str">
        <f>+Monitoring!AF993</f>
        <v>Fannia</v>
      </c>
      <c r="S993" s="109" t="str">
        <f>+Monitoring!AG993</f>
        <v>#N/C</v>
      </c>
    </row>
    <row r="994" spans="1:19" x14ac:dyDescent="0.25">
      <c r="A994" s="109">
        <f t="shared" si="79"/>
        <v>993</v>
      </c>
      <c r="B994" s="109" t="str">
        <f t="shared" si="75"/>
        <v>FAIRD</v>
      </c>
      <c r="C994" s="109" t="str">
        <f>SUBSTITUTE(+Monitoring!C994,"-","")</f>
        <v>FAIRD4</v>
      </c>
      <c r="D994" s="109" t="str">
        <f t="shared" si="76"/>
        <v>Site4</v>
      </c>
      <c r="E994" s="110" t="str">
        <f t="shared" si="77"/>
        <v>Meadow</v>
      </c>
      <c r="F994" s="111" t="str">
        <f t="shared" si="78"/>
        <v>FAIRDxMeadow</v>
      </c>
      <c r="G994" s="112">
        <f>+Monitoring!K994</f>
        <v>45165.535416666702</v>
      </c>
      <c r="H994" s="112">
        <f>+Monitoring!L994</f>
        <v>45165.535717592596</v>
      </c>
      <c r="I994" s="113">
        <f>+Monitoring!M994</f>
        <v>3.0092589440755546E-4</v>
      </c>
      <c r="J994" s="114" t="str">
        <f>+Monitoring!T994</f>
        <v>fly</v>
      </c>
      <c r="K994" s="109" t="str">
        <f>+Monitoring!Y994</f>
        <v>Insecta</v>
      </c>
      <c r="L994" s="109" t="str">
        <f>+Monitoring!Z994</f>
        <v>#N/C</v>
      </c>
      <c r="M994" s="109" t="str">
        <f>+Monitoring!AA994</f>
        <v>#N/C</v>
      </c>
      <c r="N994" s="109" t="str">
        <f>+Monitoring!AB994</f>
        <v>#N/C</v>
      </c>
      <c r="O994" s="109" t="str">
        <f>+Monitoring!AC994</f>
        <v>#N/C</v>
      </c>
      <c r="P994" s="109" t="str">
        <f>+Monitoring!AD994</f>
        <v>#N/C</v>
      </c>
      <c r="Q994" s="109" t="str">
        <f>+Monitoring!AE994</f>
        <v>#N/C</v>
      </c>
      <c r="R994" s="109" t="str">
        <f>+Monitoring!AF994</f>
        <v>#N/C</v>
      </c>
      <c r="S994" s="109" t="str">
        <f>+Monitoring!AG994</f>
        <v>#N/C</v>
      </c>
    </row>
    <row r="995" spans="1:19" x14ac:dyDescent="0.25">
      <c r="A995" s="109">
        <f t="shared" si="79"/>
        <v>994</v>
      </c>
      <c r="B995" s="109" t="str">
        <f t="shared" si="75"/>
        <v>FAIRD</v>
      </c>
      <c r="C995" s="109" t="str">
        <f>SUBSTITUTE(+Monitoring!C995,"-","")</f>
        <v>FAIRD4</v>
      </c>
      <c r="D995" s="109" t="str">
        <f t="shared" si="76"/>
        <v>Site4</v>
      </c>
      <c r="E995" s="110" t="str">
        <f t="shared" si="77"/>
        <v>Meadow</v>
      </c>
      <c r="F995" s="111" t="str">
        <f t="shared" si="78"/>
        <v>FAIRDxMeadow</v>
      </c>
      <c r="G995" s="112">
        <f>+Monitoring!K995</f>
        <v>45165.535416666702</v>
      </c>
      <c r="H995" s="112">
        <f>+Monitoring!L995</f>
        <v>45165.539305555598</v>
      </c>
      <c r="I995" s="113">
        <f>+Monitoring!M995</f>
        <v>3.8888888957444578E-3</v>
      </c>
      <c r="J995" s="114" t="str">
        <f>+Monitoring!T995</f>
        <v>fly</v>
      </c>
      <c r="K995" s="109" t="str">
        <f>+Monitoring!Y995</f>
        <v>Insecta</v>
      </c>
      <c r="L995" s="109" t="str">
        <f>+Monitoring!Z995</f>
        <v>#N/C</v>
      </c>
      <c r="M995" s="109" t="str">
        <f>+Monitoring!AA995</f>
        <v>#N/C</v>
      </c>
      <c r="N995" s="109" t="str">
        <f>+Monitoring!AB995</f>
        <v>#N/C</v>
      </c>
      <c r="O995" s="109" t="str">
        <f>+Monitoring!AC995</f>
        <v>#N/C</v>
      </c>
      <c r="P995" s="109" t="str">
        <f>+Monitoring!AD995</f>
        <v>#N/C</v>
      </c>
      <c r="Q995" s="109" t="str">
        <f>+Monitoring!AE995</f>
        <v>#N/C</v>
      </c>
      <c r="R995" s="109" t="str">
        <f>+Monitoring!AF995</f>
        <v>#N/C</v>
      </c>
      <c r="S995" s="109" t="str">
        <f>+Monitoring!AG995</f>
        <v>#N/C</v>
      </c>
    </row>
    <row r="996" spans="1:19" x14ac:dyDescent="0.25">
      <c r="A996" s="109">
        <f t="shared" si="79"/>
        <v>995</v>
      </c>
      <c r="B996" s="109" t="str">
        <f t="shared" si="75"/>
        <v>FAIRD</v>
      </c>
      <c r="C996" s="109" t="str">
        <f>SUBSTITUTE(+Monitoring!C996,"-","")</f>
        <v>FAIRD4</v>
      </c>
      <c r="D996" s="109" t="str">
        <f t="shared" si="76"/>
        <v>Site4</v>
      </c>
      <c r="E996" s="110" t="str">
        <f t="shared" si="77"/>
        <v>Meadow</v>
      </c>
      <c r="F996" s="111" t="str">
        <f t="shared" si="78"/>
        <v>FAIRDxMeadow</v>
      </c>
      <c r="G996" s="112">
        <f>+Monitoring!K996</f>
        <v>45165.562118055597</v>
      </c>
      <c r="H996" s="112">
        <f>+Monitoring!L996</f>
        <v>45165.5622337963</v>
      </c>
      <c r="I996" s="113">
        <f>+Monitoring!M996</f>
        <v>1.1574070231290534E-4</v>
      </c>
      <c r="J996" s="114" t="str">
        <f>+Monitoring!T996</f>
        <v>fly</v>
      </c>
      <c r="K996" s="109" t="str">
        <f>+Monitoring!Y996</f>
        <v>Insecta</v>
      </c>
      <c r="L996" s="109" t="str">
        <f>+Monitoring!Z996</f>
        <v>Diptera</v>
      </c>
      <c r="M996" s="109" t="str">
        <f>+Monitoring!AA996</f>
        <v>Brachycera</v>
      </c>
      <c r="N996" s="109" t="str">
        <f>+Monitoring!AB996</f>
        <v>Muscomorpha</v>
      </c>
      <c r="O996" s="109" t="str">
        <f>+Monitoring!AC996</f>
        <v>Phoroidea</v>
      </c>
      <c r="P996" s="109" t="str">
        <f>+Monitoring!AD996</f>
        <v>Phoridae</v>
      </c>
      <c r="Q996" s="109" t="str">
        <f>+Monitoring!AE996</f>
        <v>#N/C</v>
      </c>
      <c r="R996" s="109" t="str">
        <f>+Monitoring!AF996</f>
        <v>#N/C</v>
      </c>
      <c r="S996" s="109" t="str">
        <f>+Monitoring!AG996</f>
        <v>#N/C</v>
      </c>
    </row>
    <row r="997" spans="1:19" x14ac:dyDescent="0.25">
      <c r="A997" s="109">
        <f t="shared" si="79"/>
        <v>996</v>
      </c>
      <c r="B997" s="109" t="str">
        <f t="shared" si="75"/>
        <v>FAIRD</v>
      </c>
      <c r="C997" s="109" t="str">
        <f>SUBSTITUTE(+Monitoring!C997,"-","")</f>
        <v>FAIRD4</v>
      </c>
      <c r="D997" s="109" t="str">
        <f t="shared" si="76"/>
        <v>Site4</v>
      </c>
      <c r="E997" s="110" t="str">
        <f t="shared" si="77"/>
        <v>Meadow</v>
      </c>
      <c r="F997" s="111" t="str">
        <f t="shared" si="78"/>
        <v>FAIRDxMeadow</v>
      </c>
      <c r="G997" s="112">
        <f>+Monitoring!K997</f>
        <v>45165.562118055597</v>
      </c>
      <c r="H997" s="112">
        <f>+Monitoring!L997</f>
        <v>45165.562245370398</v>
      </c>
      <c r="I997" s="113">
        <f>+Monitoring!M997</f>
        <v>1.2731480092043057E-4</v>
      </c>
      <c r="J997" s="114" t="str">
        <f>+Monitoring!T997</f>
        <v>fly</v>
      </c>
      <c r="K997" s="109" t="str">
        <f>+Monitoring!Y997</f>
        <v>Insecta</v>
      </c>
      <c r="L997" s="109" t="str">
        <f>+Monitoring!Z997</f>
        <v>#N/C</v>
      </c>
      <c r="M997" s="109" t="str">
        <f>+Monitoring!AA997</f>
        <v>#N/C</v>
      </c>
      <c r="N997" s="109" t="str">
        <f>+Monitoring!AB997</f>
        <v>#N/C</v>
      </c>
      <c r="O997" s="109" t="str">
        <f>+Monitoring!AC997</f>
        <v>#N/C</v>
      </c>
      <c r="P997" s="109" t="str">
        <f>+Monitoring!AD997</f>
        <v>#N/C</v>
      </c>
      <c r="Q997" s="109" t="str">
        <f>+Monitoring!AE997</f>
        <v>#N/C</v>
      </c>
      <c r="R997" s="109" t="str">
        <f>+Monitoring!AF997</f>
        <v>#N/C</v>
      </c>
      <c r="S997" s="109" t="str">
        <f>+Monitoring!AG997</f>
        <v>#N/C</v>
      </c>
    </row>
    <row r="998" spans="1:19" x14ac:dyDescent="0.25">
      <c r="A998" s="109">
        <f t="shared" si="79"/>
        <v>997</v>
      </c>
      <c r="B998" s="109" t="str">
        <f t="shared" si="75"/>
        <v>FAIRD</v>
      </c>
      <c r="C998" s="109" t="str">
        <f>SUBSTITUTE(+Monitoring!C998,"-","")</f>
        <v>FAIRD4</v>
      </c>
      <c r="D998" s="109" t="str">
        <f t="shared" si="76"/>
        <v>Site4</v>
      </c>
      <c r="E998" s="110" t="str">
        <f t="shared" si="77"/>
        <v>Meadow</v>
      </c>
      <c r="F998" s="111" t="str">
        <f t="shared" si="78"/>
        <v>FAIRDxMeadow</v>
      </c>
      <c r="G998" s="112">
        <f>+Monitoring!K998</f>
        <v>45165.562777777799</v>
      </c>
      <c r="H998" s="112">
        <f>+Monitoring!L998</f>
        <v>45165.563067129602</v>
      </c>
      <c r="I998" s="113">
        <f>+Monitoring!M998</f>
        <v>2.8935180307598785E-4</v>
      </c>
      <c r="J998" s="114" t="str">
        <f>+Monitoring!T998</f>
        <v>fly</v>
      </c>
      <c r="K998" s="109" t="str">
        <f>+Monitoring!Y998</f>
        <v>Insecta</v>
      </c>
      <c r="L998" s="109" t="str">
        <f>+Monitoring!Z998</f>
        <v>Diptera</v>
      </c>
      <c r="M998" s="109" t="str">
        <f>+Monitoring!AA998</f>
        <v>Brachycera</v>
      </c>
      <c r="N998" s="109" t="str">
        <f>+Monitoring!AB998</f>
        <v>#N/C</v>
      </c>
      <c r="O998" s="109" t="str">
        <f>+Monitoring!AC998</f>
        <v>#N/C</v>
      </c>
      <c r="P998" s="109" t="str">
        <f>+Monitoring!AD998</f>
        <v>#N/C</v>
      </c>
      <c r="Q998" s="109" t="str">
        <f>+Monitoring!AE998</f>
        <v>#N/C</v>
      </c>
      <c r="R998" s="109" t="str">
        <f>+Monitoring!AF998</f>
        <v>#N/C</v>
      </c>
      <c r="S998" s="109" t="str">
        <f>+Monitoring!AG998</f>
        <v>#N/C</v>
      </c>
    </row>
    <row r="999" spans="1:19" x14ac:dyDescent="0.25">
      <c r="A999" s="109">
        <f t="shared" si="79"/>
        <v>998</v>
      </c>
      <c r="B999" s="109" t="str">
        <f t="shared" si="75"/>
        <v>FAIRD</v>
      </c>
      <c r="C999" s="109" t="str">
        <f>SUBSTITUTE(+Monitoring!C999,"-","")</f>
        <v>FAIRD4</v>
      </c>
      <c r="D999" s="109" t="str">
        <f t="shared" si="76"/>
        <v>Site4</v>
      </c>
      <c r="E999" s="110" t="str">
        <f t="shared" si="77"/>
        <v>Meadow</v>
      </c>
      <c r="F999" s="111" t="str">
        <f t="shared" si="78"/>
        <v>FAIRDxMeadow</v>
      </c>
      <c r="G999" s="112">
        <f>+Monitoring!K999</f>
        <v>45165.563032407401</v>
      </c>
      <c r="H999" s="112">
        <f>+Monitoring!L999</f>
        <v>45165.563726851899</v>
      </c>
      <c r="I999" s="113">
        <f>+Monitoring!M999</f>
        <v>6.94444497639779E-4</v>
      </c>
      <c r="J999" s="114" t="str">
        <f>+Monitoring!T999</f>
        <v>fly</v>
      </c>
      <c r="K999" s="109" t="str">
        <f>+Monitoring!Y999</f>
        <v>Insecta</v>
      </c>
      <c r="L999" s="109" t="str">
        <f>+Monitoring!Z999</f>
        <v>Diptera</v>
      </c>
      <c r="M999" s="109" t="str">
        <f>+Monitoring!AA999</f>
        <v>Brachycera</v>
      </c>
      <c r="N999" s="109" t="str">
        <f>+Monitoring!AB999</f>
        <v>Muscomorpha</v>
      </c>
      <c r="O999" s="109" t="str">
        <f>+Monitoring!AC999</f>
        <v>Muscoidea</v>
      </c>
      <c r="P999" s="109" t="str">
        <f>+Monitoring!AD999</f>
        <v>#N/C</v>
      </c>
      <c r="Q999" s="109" t="str">
        <f>+Monitoring!AE999</f>
        <v>#N/C</v>
      </c>
      <c r="R999" s="109" t="str">
        <f>+Monitoring!AF999</f>
        <v>#N/C</v>
      </c>
      <c r="S999" s="109" t="str">
        <f>+Monitoring!AG999</f>
        <v>#N/C</v>
      </c>
    </row>
    <row r="1000" spans="1:19" x14ac:dyDescent="0.25">
      <c r="A1000" s="109">
        <f t="shared" si="79"/>
        <v>999</v>
      </c>
      <c r="B1000" s="109" t="str">
        <f t="shared" si="75"/>
        <v>FAIRD</v>
      </c>
      <c r="C1000" s="109" t="str">
        <f>SUBSTITUTE(+Monitoring!C1000,"-","")</f>
        <v>FAIRD4</v>
      </c>
      <c r="D1000" s="109" t="str">
        <f t="shared" si="76"/>
        <v>Site4</v>
      </c>
      <c r="E1000" s="110" t="str">
        <f t="shared" si="77"/>
        <v>Meadow</v>
      </c>
      <c r="F1000" s="111" t="str">
        <f t="shared" si="78"/>
        <v>FAIRDxMeadow</v>
      </c>
      <c r="G1000" s="112">
        <f>+Monitoring!K1000</f>
        <v>45165.563703703701</v>
      </c>
      <c r="H1000" s="112">
        <f>+Monitoring!L1000</f>
        <v>45165.563888888901</v>
      </c>
      <c r="I1000" s="113">
        <f>+Monitoring!M1000</f>
        <v>1.8518519937060773E-4</v>
      </c>
      <c r="J1000" s="114" t="str">
        <f>+Monitoring!T1000</f>
        <v>fly</v>
      </c>
      <c r="K1000" s="109" t="str">
        <f>+Monitoring!Y1000</f>
        <v>Insecta</v>
      </c>
      <c r="L1000" s="109" t="str">
        <f>+Monitoring!Z1000</f>
        <v>#N/C</v>
      </c>
      <c r="M1000" s="109" t="str">
        <f>+Monitoring!AA1000</f>
        <v>#N/C</v>
      </c>
      <c r="N1000" s="109" t="str">
        <f>+Monitoring!AB1000</f>
        <v>#N/C</v>
      </c>
      <c r="O1000" s="109" t="str">
        <f>+Monitoring!AC1000</f>
        <v>#N/C</v>
      </c>
      <c r="P1000" s="109" t="str">
        <f>+Monitoring!AD1000</f>
        <v>#N/C</v>
      </c>
      <c r="Q1000" s="109" t="str">
        <f>+Monitoring!AE1000</f>
        <v>#N/C</v>
      </c>
      <c r="R1000" s="109" t="str">
        <f>+Monitoring!AF1000</f>
        <v>#N/C</v>
      </c>
      <c r="S1000" s="109" t="str">
        <f>+Monitoring!AG1000</f>
        <v>#N/C</v>
      </c>
    </row>
    <row r="1001" spans="1:19" x14ac:dyDescent="0.25">
      <c r="A1001" s="109">
        <f t="shared" si="79"/>
        <v>1000</v>
      </c>
      <c r="B1001" s="109" t="str">
        <f t="shared" si="75"/>
        <v>FAIRD</v>
      </c>
      <c r="C1001" s="109" t="str">
        <f>SUBSTITUTE(+Monitoring!C1001,"-","")</f>
        <v>FAIRD4</v>
      </c>
      <c r="D1001" s="109" t="str">
        <f t="shared" si="76"/>
        <v>Site4</v>
      </c>
      <c r="E1001" s="110" t="str">
        <f t="shared" si="77"/>
        <v>Meadow</v>
      </c>
      <c r="F1001" s="111" t="str">
        <f t="shared" si="78"/>
        <v>FAIRDxMeadow</v>
      </c>
      <c r="G1001" s="112">
        <f>+Monitoring!K1001</f>
        <v>45165.568807870397</v>
      </c>
      <c r="H1001" s="112">
        <f>+Monitoring!L1001</f>
        <v>45165.568842592598</v>
      </c>
      <c r="I1001" s="113">
        <f>+Monitoring!M1001</f>
        <v>3.4722201235126704E-5</v>
      </c>
      <c r="J1001" s="114" t="str">
        <f>+Monitoring!T1001</f>
        <v>fly</v>
      </c>
      <c r="K1001" s="109" t="str">
        <f>+Monitoring!Y1001</f>
        <v>Insecta</v>
      </c>
      <c r="L1001" s="109" t="str">
        <f>+Monitoring!Z1001</f>
        <v>Diptera</v>
      </c>
      <c r="M1001" s="109" t="str">
        <f>+Monitoring!AA1001</f>
        <v>Brachycera</v>
      </c>
      <c r="N1001" s="109" t="str">
        <f>+Monitoring!AB1001</f>
        <v>#N/C</v>
      </c>
      <c r="O1001" s="109" t="str">
        <f>+Monitoring!AC1001</f>
        <v>#N/C</v>
      </c>
      <c r="P1001" s="109" t="str">
        <f>+Monitoring!AD1001</f>
        <v>#N/C</v>
      </c>
      <c r="Q1001" s="109" t="str">
        <f>+Monitoring!AE1001</f>
        <v>#N/C</v>
      </c>
      <c r="R1001" s="109" t="str">
        <f>+Monitoring!AF1001</f>
        <v>#N/C</v>
      </c>
      <c r="S1001" s="109" t="str">
        <f>+Monitoring!AG1001</f>
        <v>#N/C</v>
      </c>
    </row>
    <row r="1002" spans="1:19" x14ac:dyDescent="0.25">
      <c r="A1002" s="109">
        <f t="shared" si="79"/>
        <v>1001</v>
      </c>
      <c r="B1002" s="109" t="str">
        <f t="shared" si="75"/>
        <v>FAIRD</v>
      </c>
      <c r="C1002" s="109" t="str">
        <f>SUBSTITUTE(+Monitoring!C1002,"-","")</f>
        <v>FAIRD4</v>
      </c>
      <c r="D1002" s="109" t="str">
        <f t="shared" si="76"/>
        <v>Site4</v>
      </c>
      <c r="E1002" s="110" t="str">
        <f t="shared" si="77"/>
        <v>Meadow</v>
      </c>
      <c r="F1002" s="111" t="str">
        <f t="shared" si="78"/>
        <v>FAIRDxMeadow</v>
      </c>
      <c r="G1002" s="112">
        <f>+Monitoring!K1002</f>
        <v>45165.581932870402</v>
      </c>
      <c r="H1002" s="112">
        <f>+Monitoring!L1002</f>
        <v>45165.582476851901</v>
      </c>
      <c r="I1002" s="113">
        <f>+Monitoring!M1002</f>
        <v>5.4398149950429797E-4</v>
      </c>
      <c r="J1002" s="114" t="str">
        <f>+Monitoring!T1002</f>
        <v>fly</v>
      </c>
      <c r="K1002" s="109" t="str">
        <f>+Monitoring!Y1002</f>
        <v>Insecta</v>
      </c>
      <c r="L1002" s="109" t="str">
        <f>+Monitoring!Z1002</f>
        <v>Diptera</v>
      </c>
      <c r="M1002" s="109" t="str">
        <f>+Monitoring!AA1002</f>
        <v>Brachycera</v>
      </c>
      <c r="N1002" s="109" t="str">
        <f>+Monitoring!AB1002</f>
        <v>Muscomorpha</v>
      </c>
      <c r="O1002" s="109" t="str">
        <f>+Monitoring!AC1002</f>
        <v>Muscoidea</v>
      </c>
      <c r="P1002" s="109" t="str">
        <f>+Monitoring!AD1002</f>
        <v>#N/C</v>
      </c>
      <c r="Q1002" s="109" t="str">
        <f>+Monitoring!AE1002</f>
        <v>#N/C</v>
      </c>
      <c r="R1002" s="109" t="str">
        <f>+Monitoring!AF1002</f>
        <v>#N/C</v>
      </c>
      <c r="S1002" s="109" t="str">
        <f>+Monitoring!AG1002</f>
        <v>#N/C</v>
      </c>
    </row>
    <row r="1003" spans="1:19" x14ac:dyDescent="0.25">
      <c r="A1003" s="109">
        <f t="shared" si="79"/>
        <v>1002</v>
      </c>
      <c r="B1003" s="109" t="str">
        <f t="shared" si="75"/>
        <v>FAIRD</v>
      </c>
      <c r="C1003" s="109" t="str">
        <f>SUBSTITUTE(+Monitoring!C1003,"-","")</f>
        <v>FAIRD4</v>
      </c>
      <c r="D1003" s="109" t="str">
        <f t="shared" si="76"/>
        <v>Site4</v>
      </c>
      <c r="E1003" s="110" t="str">
        <f t="shared" si="77"/>
        <v>Meadow</v>
      </c>
      <c r="F1003" s="111" t="str">
        <f t="shared" si="78"/>
        <v>FAIRDxMeadow</v>
      </c>
      <c r="G1003" s="112">
        <f>+Monitoring!K1003</f>
        <v>45165.583796296298</v>
      </c>
      <c r="H1003" s="112">
        <f>+Monitoring!L1003</f>
        <v>45165.583993055603</v>
      </c>
      <c r="I1003" s="113">
        <f>+Monitoring!M1003</f>
        <v>1.9675930525409058E-4</v>
      </c>
      <c r="J1003" s="114" t="str">
        <f>+Monitoring!T1003</f>
        <v>fly</v>
      </c>
      <c r="K1003" s="109" t="str">
        <f>+Monitoring!Y1003</f>
        <v>insecta</v>
      </c>
      <c r="L1003" s="109" t="str">
        <f>+Monitoring!Z1003</f>
        <v>#N/C</v>
      </c>
      <c r="M1003" s="109" t="str">
        <f>+Monitoring!AA1003</f>
        <v>#N/C</v>
      </c>
      <c r="N1003" s="109" t="str">
        <f>+Monitoring!AB1003</f>
        <v>#N/C</v>
      </c>
      <c r="O1003" s="109" t="str">
        <f>+Monitoring!AC1003</f>
        <v>#N/C</v>
      </c>
      <c r="P1003" s="109" t="str">
        <f>+Monitoring!AD1003</f>
        <v>#N/C</v>
      </c>
      <c r="Q1003" s="109" t="str">
        <f>+Monitoring!AE1003</f>
        <v>#N/C</v>
      </c>
      <c r="R1003" s="109" t="str">
        <f>+Monitoring!AF1003</f>
        <v>#N/C</v>
      </c>
      <c r="S1003" s="109" t="str">
        <f>+Monitoring!AG1003</f>
        <v>#N/C</v>
      </c>
    </row>
    <row r="1004" spans="1:19" x14ac:dyDescent="0.25">
      <c r="A1004" s="109">
        <f t="shared" si="79"/>
        <v>1003</v>
      </c>
      <c r="B1004" s="109" t="str">
        <f t="shared" si="75"/>
        <v>FAIRD</v>
      </c>
      <c r="C1004" s="109" t="str">
        <f>SUBSTITUTE(+Monitoring!C1004,"-","")</f>
        <v>FAIRD4</v>
      </c>
      <c r="D1004" s="109" t="str">
        <f t="shared" si="76"/>
        <v>Site4</v>
      </c>
      <c r="E1004" s="110" t="str">
        <f t="shared" si="77"/>
        <v>Meadow</v>
      </c>
      <c r="F1004" s="111" t="str">
        <f t="shared" si="78"/>
        <v>FAIRDxMeadow</v>
      </c>
      <c r="G1004" s="112">
        <f>+Monitoring!K1004</f>
        <v>45165.586527777799</v>
      </c>
      <c r="H1004" s="112">
        <f>+Monitoring!L1004</f>
        <v>45165.586759259299</v>
      </c>
      <c r="I1004" s="113">
        <f>+Monitoring!M1004</f>
        <v>2.3148149921325967E-4</v>
      </c>
      <c r="J1004" s="114" t="str">
        <f>+Monitoring!T1004</f>
        <v>fly</v>
      </c>
      <c r="K1004" s="109" t="str">
        <f>+Monitoring!Y1004</f>
        <v>Insecta</v>
      </c>
      <c r="L1004" s="109" t="str">
        <f>+Monitoring!Z1004</f>
        <v>Diptera</v>
      </c>
      <c r="M1004" s="109" t="str">
        <f>+Monitoring!AA1004</f>
        <v>Brachycera</v>
      </c>
      <c r="N1004" s="109" t="str">
        <f>+Monitoring!AB1004</f>
        <v>Muscomorpha</v>
      </c>
      <c r="O1004" s="109" t="str">
        <f>+Monitoring!AC1004</f>
        <v>Muscoidea</v>
      </c>
      <c r="P1004" s="109" t="str">
        <f>+Monitoring!AD1004</f>
        <v>Fanniidae</v>
      </c>
      <c r="Q1004" s="109">
        <f>+Monitoring!AE1004</f>
        <v>0</v>
      </c>
      <c r="R1004" s="109" t="str">
        <f>+Monitoring!AF1004</f>
        <v>Fannia</v>
      </c>
      <c r="S1004" s="109" t="str">
        <f>+Monitoring!AG1004</f>
        <v>#N/C</v>
      </c>
    </row>
    <row r="1005" spans="1:19" x14ac:dyDescent="0.25">
      <c r="A1005" s="109">
        <f t="shared" si="79"/>
        <v>1004</v>
      </c>
      <c r="B1005" s="109" t="str">
        <f t="shared" si="75"/>
        <v>FAIRD</v>
      </c>
      <c r="C1005" s="109" t="str">
        <f>SUBSTITUTE(+Monitoring!C1005,"-","")</f>
        <v>FAIRD4</v>
      </c>
      <c r="D1005" s="109" t="str">
        <f t="shared" si="76"/>
        <v>Site4</v>
      </c>
      <c r="E1005" s="110" t="str">
        <f t="shared" si="77"/>
        <v>Meadow</v>
      </c>
      <c r="F1005" s="111" t="str">
        <f t="shared" si="78"/>
        <v>FAIRDxMeadow</v>
      </c>
      <c r="G1005" s="112">
        <f>+Monitoring!K1005</f>
        <v>45165.589884259301</v>
      </c>
      <c r="H1005" s="112">
        <f>+Monitoring!L1005</f>
        <v>45165.590104166702</v>
      </c>
      <c r="I1005" s="113">
        <f>+Monitoring!M1005</f>
        <v>2.1990740060573444E-4</v>
      </c>
      <c r="J1005" s="114" t="str">
        <f>+Monitoring!T1005</f>
        <v>fly</v>
      </c>
      <c r="K1005" s="109" t="str">
        <f>+Monitoring!Y1005</f>
        <v>Insecta</v>
      </c>
      <c r="L1005" s="109" t="str">
        <f>+Monitoring!Z1005</f>
        <v>Diptera</v>
      </c>
      <c r="M1005" s="109" t="str">
        <f>+Monitoring!AA1005</f>
        <v>Brachycera</v>
      </c>
      <c r="N1005" s="109" t="str">
        <f>+Monitoring!AB1005</f>
        <v>Muscomorpha</v>
      </c>
      <c r="O1005" s="109" t="str">
        <f>+Monitoring!AC1005</f>
        <v>Muscoidea</v>
      </c>
      <c r="P1005" s="109" t="str">
        <f>+Monitoring!AD1005</f>
        <v>Fanniidae</v>
      </c>
      <c r="Q1005" s="109">
        <f>+Monitoring!AE1005</f>
        <v>0</v>
      </c>
      <c r="R1005" s="109" t="str">
        <f>+Monitoring!AF1005</f>
        <v>Fannia</v>
      </c>
      <c r="S1005" s="109" t="str">
        <f>+Monitoring!AG1005</f>
        <v>#N/C</v>
      </c>
    </row>
    <row r="1006" spans="1:19" x14ac:dyDescent="0.25">
      <c r="A1006" s="109">
        <f t="shared" si="79"/>
        <v>1005</v>
      </c>
      <c r="B1006" s="109" t="str">
        <f t="shared" si="75"/>
        <v>FAIRD</v>
      </c>
      <c r="C1006" s="109" t="str">
        <f>SUBSTITUTE(+Monitoring!C1006,"-","")</f>
        <v>FAIRD4</v>
      </c>
      <c r="D1006" s="109" t="str">
        <f t="shared" si="76"/>
        <v>Site4</v>
      </c>
      <c r="E1006" s="110" t="str">
        <f t="shared" si="77"/>
        <v>Meadow</v>
      </c>
      <c r="F1006" s="111" t="str">
        <f t="shared" si="78"/>
        <v>FAIRDxMeadow</v>
      </c>
      <c r="G1006" s="112">
        <f>+Monitoring!K1006</f>
        <v>45165.590104166702</v>
      </c>
      <c r="H1006" s="112">
        <f>+Monitoring!L1006</f>
        <v>45165.590717592597</v>
      </c>
      <c r="I1006" s="113">
        <f>+Monitoring!M1006</f>
        <v>6.1342589469859377E-4</v>
      </c>
      <c r="J1006" s="114" t="str">
        <f>+Monitoring!T1006</f>
        <v>fly</v>
      </c>
      <c r="K1006" s="109" t="str">
        <f>+Monitoring!Y1006</f>
        <v>Insecta</v>
      </c>
      <c r="L1006" s="109" t="str">
        <f>+Monitoring!Z1006</f>
        <v>Diptera</v>
      </c>
      <c r="M1006" s="109" t="str">
        <f>+Monitoring!AA1006</f>
        <v>Brachycera</v>
      </c>
      <c r="N1006" s="109" t="str">
        <f>+Monitoring!AB1006</f>
        <v>Muscomorpha</v>
      </c>
      <c r="O1006" s="109" t="str">
        <f>+Monitoring!AC1006</f>
        <v>Muscoidea</v>
      </c>
      <c r="P1006" s="109" t="str">
        <f>+Monitoring!AD1006</f>
        <v>#N/C</v>
      </c>
      <c r="Q1006" s="109" t="str">
        <f>+Monitoring!AE1006</f>
        <v>#N/C</v>
      </c>
      <c r="R1006" s="109" t="str">
        <f>+Monitoring!AF1006</f>
        <v>#N/C</v>
      </c>
      <c r="S1006" s="109" t="str">
        <f>+Monitoring!AG1006</f>
        <v>#N/C</v>
      </c>
    </row>
    <row r="1007" spans="1:19" x14ac:dyDescent="0.25">
      <c r="A1007" s="109">
        <f t="shared" si="79"/>
        <v>1006</v>
      </c>
      <c r="B1007" s="109" t="str">
        <f t="shared" si="75"/>
        <v>FAIRD</v>
      </c>
      <c r="C1007" s="109" t="str">
        <f>SUBSTITUTE(+Monitoring!C1007,"-","")</f>
        <v>FAIRD4</v>
      </c>
      <c r="D1007" s="109" t="str">
        <f t="shared" si="76"/>
        <v>Site4</v>
      </c>
      <c r="E1007" s="110" t="str">
        <f t="shared" si="77"/>
        <v>Meadow</v>
      </c>
      <c r="F1007" s="111" t="str">
        <f t="shared" si="78"/>
        <v>FAIRDxMeadow</v>
      </c>
      <c r="G1007" s="112">
        <f>+Monitoring!K1007</f>
        <v>45165.5924884259</v>
      </c>
      <c r="H1007" s="112">
        <f>+Monitoring!L1007</f>
        <v>45165.5945138889</v>
      </c>
      <c r="I1007" s="113">
        <f>+Monitoring!M1007</f>
        <v>2.0254629998817109E-3</v>
      </c>
      <c r="J1007" s="114" t="str">
        <f>+Monitoring!T1007</f>
        <v>fly</v>
      </c>
      <c r="K1007" s="109" t="str">
        <f>+Monitoring!Y1007</f>
        <v>Insecta</v>
      </c>
      <c r="L1007" s="109" t="str">
        <f>+Monitoring!Z1007</f>
        <v>Diptera</v>
      </c>
      <c r="M1007" s="109" t="str">
        <f>+Monitoring!AA1007</f>
        <v>Brachycera</v>
      </c>
      <c r="N1007" s="109" t="str">
        <f>+Monitoring!AB1007</f>
        <v>#N/C</v>
      </c>
      <c r="O1007" s="109" t="str">
        <f>+Monitoring!AC1007</f>
        <v>#N/C</v>
      </c>
      <c r="P1007" s="109" t="str">
        <f>+Monitoring!AD1007</f>
        <v>#N/C</v>
      </c>
      <c r="Q1007" s="109" t="str">
        <f>+Monitoring!AE1007</f>
        <v>#N/C</v>
      </c>
      <c r="R1007" s="109" t="str">
        <f>+Monitoring!AF1007</f>
        <v>#N/C</v>
      </c>
      <c r="S1007" s="109" t="str">
        <f>+Monitoring!AG1007</f>
        <v>#N/C</v>
      </c>
    </row>
    <row r="1008" spans="1:19" x14ac:dyDescent="0.25">
      <c r="A1008" s="109">
        <f t="shared" si="79"/>
        <v>1007</v>
      </c>
      <c r="B1008" s="109" t="str">
        <f t="shared" ref="B1008:B1071" si="80">+LEFT(C1008,LEN(C1008)-1)</f>
        <v>FAIRD</v>
      </c>
      <c r="C1008" s="109" t="str">
        <f>SUBSTITUTE(+Monitoring!C1008,"-","")</f>
        <v>FAIRD4</v>
      </c>
      <c r="D1008" s="109" t="str">
        <f t="shared" ref="D1008:D1071" si="81">CONCATENATE("Site",RIGHT(C1008,1))</f>
        <v>Site4</v>
      </c>
      <c r="E1008" s="110" t="str">
        <f t="shared" ref="E1008:E1071" si="82">IF(OR(D1008="Site1",D1008="Site2"),"Maize",IF(OR(D1008="Site3",D1008="Site4"),"Meadow","error"))</f>
        <v>Meadow</v>
      </c>
      <c r="F1008" s="111" t="str">
        <f t="shared" ref="F1008:F1071" si="83">+CONCATENATE(B1008,"x",E1008)</f>
        <v>FAIRDxMeadow</v>
      </c>
      <c r="G1008" s="112">
        <f>+Monitoring!K1008</f>
        <v>45165.5924884259</v>
      </c>
      <c r="H1008" s="112">
        <f>+Monitoring!L1008</f>
        <v>45165.5948263889</v>
      </c>
      <c r="I1008" s="113">
        <f>+Monitoring!M1008</f>
        <v>2.3379630001727492E-3</v>
      </c>
      <c r="J1008" s="114" t="str">
        <f>+Monitoring!T1008</f>
        <v>fly</v>
      </c>
      <c r="K1008" s="109" t="str">
        <f>+Monitoring!Y1008</f>
        <v>Insecta</v>
      </c>
      <c r="L1008" s="109" t="str">
        <f>+Monitoring!Z1008</f>
        <v>Diptera</v>
      </c>
      <c r="M1008" s="109" t="str">
        <f>+Monitoring!AA1008</f>
        <v>Brachycera</v>
      </c>
      <c r="N1008" s="109" t="str">
        <f>+Monitoring!AB1008</f>
        <v>#N/C</v>
      </c>
      <c r="O1008" s="109" t="str">
        <f>+Monitoring!AC1008</f>
        <v>#N/C</v>
      </c>
      <c r="P1008" s="109" t="str">
        <f>+Monitoring!AD1008</f>
        <v>#N/C</v>
      </c>
      <c r="Q1008" s="109" t="str">
        <f>+Monitoring!AE1008</f>
        <v>#N/C</v>
      </c>
      <c r="R1008" s="109" t="str">
        <f>+Monitoring!AF1008</f>
        <v>#N/C</v>
      </c>
      <c r="S1008" s="109" t="str">
        <f>+Monitoring!AG1008</f>
        <v>#N/C</v>
      </c>
    </row>
    <row r="1009" spans="1:19" x14ac:dyDescent="0.25">
      <c r="A1009" s="109">
        <f t="shared" si="79"/>
        <v>1008</v>
      </c>
      <c r="B1009" s="109" t="str">
        <f t="shared" si="80"/>
        <v>FAIRD</v>
      </c>
      <c r="C1009" s="109" t="str">
        <f>SUBSTITUTE(+Monitoring!C1009,"-","")</f>
        <v>FAIRD4</v>
      </c>
      <c r="D1009" s="109" t="str">
        <f t="shared" si="81"/>
        <v>Site4</v>
      </c>
      <c r="E1009" s="110" t="str">
        <f t="shared" si="82"/>
        <v>Meadow</v>
      </c>
      <c r="F1009" s="111" t="str">
        <f t="shared" si="83"/>
        <v>FAIRDxMeadow</v>
      </c>
      <c r="G1009" s="112">
        <f>+Monitoring!K1009</f>
        <v>45165.594803240703</v>
      </c>
      <c r="H1009" s="112">
        <f>+Monitoring!L1009</f>
        <v>45165.595497685201</v>
      </c>
      <c r="I1009" s="113">
        <f>+Monitoring!M1009</f>
        <v>6.94444497639779E-4</v>
      </c>
      <c r="J1009" s="114" t="str">
        <f>+Monitoring!T1009</f>
        <v>scavenger_fly</v>
      </c>
      <c r="K1009" s="109" t="str">
        <f>+Monitoring!Y1009</f>
        <v>Insecta</v>
      </c>
      <c r="L1009" s="109" t="str">
        <f>+Monitoring!Z1009</f>
        <v>Diptera</v>
      </c>
      <c r="M1009" s="109" t="str">
        <f>+Monitoring!AA1009</f>
        <v>Brachycera</v>
      </c>
      <c r="N1009" s="109" t="str">
        <f>+Monitoring!AB1009</f>
        <v>Muscomorpha</v>
      </c>
      <c r="O1009" s="109" t="str">
        <f>+Monitoring!AC1009</f>
        <v>Sciomyzoidea</v>
      </c>
      <c r="P1009" s="109" t="str">
        <f>+Monitoring!AD1009</f>
        <v>Sepsidae</v>
      </c>
      <c r="Q1009" s="109" t="str">
        <f>+Monitoring!AE1009</f>
        <v>Sepsinae</v>
      </c>
      <c r="R1009" s="109" t="str">
        <f>+Monitoring!AF1009</f>
        <v>Parapalaeosepsis</v>
      </c>
      <c r="S1009" s="109" t="str">
        <f>+Monitoring!AG1009</f>
        <v>#N/C</v>
      </c>
    </row>
    <row r="1010" spans="1:19" x14ac:dyDescent="0.25">
      <c r="A1010" s="109">
        <f t="shared" si="79"/>
        <v>1009</v>
      </c>
      <c r="B1010" s="109" t="str">
        <f t="shared" si="80"/>
        <v>FAIRD</v>
      </c>
      <c r="C1010" s="109" t="str">
        <f>SUBSTITUTE(+Monitoring!C1010,"-","")</f>
        <v>FAIRD4</v>
      </c>
      <c r="D1010" s="109" t="str">
        <f t="shared" si="81"/>
        <v>Site4</v>
      </c>
      <c r="E1010" s="110" t="str">
        <f t="shared" si="82"/>
        <v>Meadow</v>
      </c>
      <c r="F1010" s="111" t="str">
        <f t="shared" si="83"/>
        <v>FAIRDxMeadow</v>
      </c>
      <c r="G1010" s="112">
        <f>+Monitoring!K1010</f>
        <v>45165.603148148097</v>
      </c>
      <c r="H1010" s="112">
        <f>+Monitoring!L1010</f>
        <v>45165.608032407399</v>
      </c>
      <c r="I1010" s="113">
        <f>+Monitoring!M1010</f>
        <v>4.8842593023437075E-3</v>
      </c>
      <c r="J1010" s="114" t="str">
        <f>+Monitoring!T1010</f>
        <v>fly</v>
      </c>
      <c r="K1010" s="109" t="str">
        <f>+Monitoring!Y1010</f>
        <v>Insecta</v>
      </c>
      <c r="L1010" s="109" t="str">
        <f>+Monitoring!Z1010</f>
        <v>Diptera</v>
      </c>
      <c r="M1010" s="109" t="str">
        <f>+Monitoring!AA1010</f>
        <v>Brachycera</v>
      </c>
      <c r="N1010" s="109" t="str">
        <f>+Monitoring!AB1010</f>
        <v>Muscomorpha</v>
      </c>
      <c r="O1010" s="109" t="str">
        <f>+Monitoring!AC1010</f>
        <v>Muscoidea</v>
      </c>
      <c r="P1010" s="109" t="str">
        <f>+Monitoring!AD1010</f>
        <v>#N/C</v>
      </c>
      <c r="Q1010" s="109" t="str">
        <f>+Monitoring!AE1010</f>
        <v>#N/C</v>
      </c>
      <c r="R1010" s="109" t="str">
        <f>+Monitoring!AF1010</f>
        <v>#N/C</v>
      </c>
      <c r="S1010" s="109" t="str">
        <f>+Monitoring!AG1010</f>
        <v>#N/C</v>
      </c>
    </row>
    <row r="1011" spans="1:19" x14ac:dyDescent="0.25">
      <c r="A1011" s="109">
        <f t="shared" si="79"/>
        <v>1010</v>
      </c>
      <c r="B1011" s="109" t="str">
        <f t="shared" si="80"/>
        <v>FAIRD</v>
      </c>
      <c r="C1011" s="109" t="str">
        <f>SUBSTITUTE(+Monitoring!C1011,"-","")</f>
        <v>FAIRD4</v>
      </c>
      <c r="D1011" s="109" t="str">
        <f t="shared" si="81"/>
        <v>Site4</v>
      </c>
      <c r="E1011" s="110" t="str">
        <f t="shared" si="82"/>
        <v>Meadow</v>
      </c>
      <c r="F1011" s="111" t="str">
        <f t="shared" si="83"/>
        <v>FAIRDxMeadow</v>
      </c>
      <c r="G1011" s="112">
        <f>+Monitoring!K1011</f>
        <v>45165.620312500003</v>
      </c>
      <c r="H1011" s="112">
        <f>+Monitoring!L1011</f>
        <v>45165.625532407401</v>
      </c>
      <c r="I1011" s="113">
        <f>+Monitoring!M1011</f>
        <v>5.2199073979863897E-3</v>
      </c>
      <c r="J1011" s="114" t="str">
        <f>+Monitoring!T1011</f>
        <v>fly</v>
      </c>
      <c r="K1011" s="109" t="str">
        <f>+Monitoring!Y1011</f>
        <v>Insecta</v>
      </c>
      <c r="L1011" s="109" t="str">
        <f>+Monitoring!Z1011</f>
        <v>Diptera</v>
      </c>
      <c r="M1011" s="109" t="str">
        <f>+Monitoring!AA1011</f>
        <v>Brachycera</v>
      </c>
      <c r="N1011" s="109" t="str">
        <f>+Monitoring!AB1011</f>
        <v>#N/C</v>
      </c>
      <c r="O1011" s="109" t="str">
        <f>+Monitoring!AC1011</f>
        <v>#N/C</v>
      </c>
      <c r="P1011" s="109" t="str">
        <f>+Monitoring!AD1011</f>
        <v>#N/C</v>
      </c>
      <c r="Q1011" s="109" t="str">
        <f>+Monitoring!AE1011</f>
        <v>#N/C</v>
      </c>
      <c r="R1011" s="109" t="str">
        <f>+Monitoring!AF1011</f>
        <v>#N/C</v>
      </c>
      <c r="S1011" s="109" t="str">
        <f>+Monitoring!AG1011</f>
        <v>#N/C</v>
      </c>
    </row>
    <row r="1012" spans="1:19" x14ac:dyDescent="0.25">
      <c r="A1012" s="109">
        <f t="shared" si="79"/>
        <v>1011</v>
      </c>
      <c r="B1012" s="109" t="str">
        <f t="shared" si="80"/>
        <v>FAIRD</v>
      </c>
      <c r="C1012" s="109" t="str">
        <f>SUBSTITUTE(+Monitoring!C1012,"-","")</f>
        <v>FAIRD4</v>
      </c>
      <c r="D1012" s="109" t="str">
        <f t="shared" si="81"/>
        <v>Site4</v>
      </c>
      <c r="E1012" s="110" t="str">
        <f t="shared" si="82"/>
        <v>Meadow</v>
      </c>
      <c r="F1012" s="111" t="str">
        <f t="shared" si="83"/>
        <v>FAIRDxMeadow</v>
      </c>
      <c r="G1012" s="112">
        <f>+Monitoring!K1012</f>
        <v>45165.642418981501</v>
      </c>
      <c r="H1012" s="112">
        <f>+Monitoring!L1012</f>
        <v>45165.644629629598</v>
      </c>
      <c r="I1012" s="113">
        <f>+Monitoring!M1012</f>
        <v>2.210648097388912E-3</v>
      </c>
      <c r="J1012" s="114" t="str">
        <f>+Monitoring!T1012</f>
        <v>fly</v>
      </c>
      <c r="K1012" s="109" t="str">
        <f>+Monitoring!Y1012</f>
        <v>Insecta</v>
      </c>
      <c r="L1012" s="109" t="str">
        <f>+Monitoring!Z1012</f>
        <v>Diptera</v>
      </c>
      <c r="M1012" s="109" t="str">
        <f>+Monitoring!AA1012</f>
        <v>Brachycera</v>
      </c>
      <c r="N1012" s="109" t="str">
        <f>+Monitoring!AB1012</f>
        <v>Muscomorpha</v>
      </c>
      <c r="O1012" s="109" t="str">
        <f>+Monitoring!AC1012</f>
        <v>Muscoidea</v>
      </c>
      <c r="P1012" s="109" t="str">
        <f>+Monitoring!AD1012</f>
        <v>Fanniidae</v>
      </c>
      <c r="Q1012" s="109">
        <f>+Monitoring!AE1012</f>
        <v>0</v>
      </c>
      <c r="R1012" s="109" t="str">
        <f>+Monitoring!AF1012</f>
        <v>Fannia</v>
      </c>
      <c r="S1012" s="109" t="str">
        <f>+Monitoring!AG1012</f>
        <v>#N/C</v>
      </c>
    </row>
    <row r="1013" spans="1:19" x14ac:dyDescent="0.25">
      <c r="A1013" s="109">
        <f t="shared" si="79"/>
        <v>1012</v>
      </c>
      <c r="B1013" s="109" t="str">
        <f t="shared" si="80"/>
        <v>FAIRD</v>
      </c>
      <c r="C1013" s="109" t="str">
        <f>SUBSTITUTE(+Monitoring!C1013,"-","")</f>
        <v>FAIRD4</v>
      </c>
      <c r="D1013" s="109" t="str">
        <f t="shared" si="81"/>
        <v>Site4</v>
      </c>
      <c r="E1013" s="110" t="str">
        <f t="shared" si="82"/>
        <v>Meadow</v>
      </c>
      <c r="F1013" s="111" t="str">
        <f t="shared" si="83"/>
        <v>FAIRDxMeadow</v>
      </c>
      <c r="G1013" s="112">
        <f>+Monitoring!K1013</f>
        <v>45165.664895833303</v>
      </c>
      <c r="H1013" s="112">
        <f>+Monitoring!L1013</f>
        <v>45165.670856481498</v>
      </c>
      <c r="I1013" s="113">
        <f>+Monitoring!M1013</f>
        <v>5.9606481954688206E-3</v>
      </c>
      <c r="J1013" s="114" t="str">
        <f>+Monitoring!T1013</f>
        <v>fly</v>
      </c>
      <c r="K1013" s="109" t="str">
        <f>+Monitoring!Y1013</f>
        <v>Insecta</v>
      </c>
      <c r="L1013" s="109" t="str">
        <f>+Monitoring!Z1013</f>
        <v>Diptera</v>
      </c>
      <c r="M1013" s="109" t="str">
        <f>+Monitoring!AA1013</f>
        <v>Brachycera</v>
      </c>
      <c r="N1013" s="109" t="str">
        <f>+Monitoring!AB1013</f>
        <v>#N/C</v>
      </c>
      <c r="O1013" s="109" t="str">
        <f>+Monitoring!AC1013</f>
        <v>#N/C</v>
      </c>
      <c r="P1013" s="109" t="str">
        <f>+Monitoring!AD1013</f>
        <v>#N/C</v>
      </c>
      <c r="Q1013" s="109" t="str">
        <f>+Monitoring!AE1013</f>
        <v>#N/C</v>
      </c>
      <c r="R1013" s="109" t="str">
        <f>+Monitoring!AF1013</f>
        <v>#N/C</v>
      </c>
      <c r="S1013" s="109" t="str">
        <f>+Monitoring!AG1013</f>
        <v>#N/C</v>
      </c>
    </row>
    <row r="1014" spans="1:19" x14ac:dyDescent="0.25">
      <c r="A1014" s="109">
        <f t="shared" si="79"/>
        <v>1013</v>
      </c>
      <c r="B1014" s="109" t="str">
        <f t="shared" si="80"/>
        <v>FAIRD</v>
      </c>
      <c r="C1014" s="109" t="str">
        <f>SUBSTITUTE(+Monitoring!C1014,"-","")</f>
        <v>FAIRD4</v>
      </c>
      <c r="D1014" s="109" t="str">
        <f t="shared" si="81"/>
        <v>Site4</v>
      </c>
      <c r="E1014" s="110" t="str">
        <f t="shared" si="82"/>
        <v>Meadow</v>
      </c>
      <c r="F1014" s="111" t="str">
        <f t="shared" si="83"/>
        <v>FAIRDxMeadow</v>
      </c>
      <c r="G1014" s="112">
        <f>+Monitoring!K1014</f>
        <v>45165.682002314803</v>
      </c>
      <c r="H1014" s="112">
        <f>+Monitoring!L1014</f>
        <v>45165.682280092602</v>
      </c>
      <c r="I1014" s="113">
        <f>+Monitoring!M1014</f>
        <v>2.777777990559116E-4</v>
      </c>
      <c r="J1014" s="114" t="str">
        <f>+Monitoring!T1014</f>
        <v>fly</v>
      </c>
      <c r="K1014" s="109" t="str">
        <f>+Monitoring!Y1014</f>
        <v>Insecta</v>
      </c>
      <c r="L1014" s="109" t="str">
        <f>+Monitoring!Z1014</f>
        <v>Diptera</v>
      </c>
      <c r="M1014" s="109" t="str">
        <f>+Monitoring!AA1014</f>
        <v>Brachycera</v>
      </c>
      <c r="N1014" s="109" t="str">
        <f>+Monitoring!AB1014</f>
        <v>Muscomorpha</v>
      </c>
      <c r="O1014" s="109" t="str">
        <f>+Monitoring!AC1014</f>
        <v>Muscoidea</v>
      </c>
      <c r="P1014" s="109" t="str">
        <f>+Monitoring!AD1014</f>
        <v>#N/C</v>
      </c>
      <c r="Q1014" s="109" t="str">
        <f>+Monitoring!AE1014</f>
        <v>#N/C</v>
      </c>
      <c r="R1014" s="109" t="str">
        <f>+Monitoring!AF1014</f>
        <v>#N/C</v>
      </c>
      <c r="S1014" s="109" t="str">
        <f>+Monitoring!AG1014</f>
        <v>#N/C</v>
      </c>
    </row>
    <row r="1015" spans="1:19" x14ac:dyDescent="0.25">
      <c r="A1015" s="109">
        <f t="shared" si="79"/>
        <v>1014</v>
      </c>
      <c r="B1015" s="109" t="str">
        <f t="shared" si="80"/>
        <v>FAIRD</v>
      </c>
      <c r="C1015" s="109" t="str">
        <f>SUBSTITUTE(+Monitoring!C1015,"-","")</f>
        <v>FAIRD4</v>
      </c>
      <c r="D1015" s="109" t="str">
        <f t="shared" si="81"/>
        <v>Site4</v>
      </c>
      <c r="E1015" s="110" t="str">
        <f t="shared" si="82"/>
        <v>Meadow</v>
      </c>
      <c r="F1015" s="111" t="str">
        <f t="shared" si="83"/>
        <v>FAIRDxMeadow</v>
      </c>
      <c r="G1015" s="112">
        <f>+Monitoring!K1015</f>
        <v>45165.7413310185</v>
      </c>
      <c r="H1015" s="112">
        <f>+Monitoring!L1015</f>
        <v>45165.743958333303</v>
      </c>
      <c r="I1015" s="113">
        <f>+Monitoring!M1015</f>
        <v>2.627314803248737E-3</v>
      </c>
      <c r="J1015" s="114" t="str">
        <f>+Monitoring!T1015</f>
        <v>fly</v>
      </c>
      <c r="K1015" s="109" t="str">
        <f>+Monitoring!Y1015</f>
        <v>Insecta</v>
      </c>
      <c r="L1015" s="109" t="str">
        <f>+Monitoring!Z1015</f>
        <v>Diptera</v>
      </c>
      <c r="M1015" s="109" t="str">
        <f>+Monitoring!AA1015</f>
        <v>Brachycera</v>
      </c>
      <c r="N1015" s="109" t="str">
        <f>+Monitoring!AB1015</f>
        <v>Muscomorpha</v>
      </c>
      <c r="O1015" s="109" t="str">
        <f>+Monitoring!AC1015</f>
        <v>Muscoidea</v>
      </c>
      <c r="P1015" s="109" t="str">
        <f>+Monitoring!AD1015</f>
        <v>Fanniidae</v>
      </c>
      <c r="Q1015" s="109">
        <f>+Monitoring!AE1015</f>
        <v>0</v>
      </c>
      <c r="R1015" s="109" t="str">
        <f>+Monitoring!AF1015</f>
        <v>Fannia</v>
      </c>
      <c r="S1015" s="109" t="str">
        <f>+Monitoring!AG1015</f>
        <v>#N/C</v>
      </c>
    </row>
    <row r="1016" spans="1:19" x14ac:dyDescent="0.25">
      <c r="A1016" s="109">
        <f t="shared" si="79"/>
        <v>1015</v>
      </c>
      <c r="B1016" s="109" t="str">
        <f t="shared" si="80"/>
        <v>FAIRD</v>
      </c>
      <c r="C1016" s="109" t="str">
        <f>SUBSTITUTE(+Monitoring!C1016,"-","")</f>
        <v>FAIRD4</v>
      </c>
      <c r="D1016" s="109" t="str">
        <f t="shared" si="81"/>
        <v>Site4</v>
      </c>
      <c r="E1016" s="110" t="str">
        <f t="shared" si="82"/>
        <v>Meadow</v>
      </c>
      <c r="F1016" s="111" t="str">
        <f t="shared" si="83"/>
        <v>FAIRDxMeadow</v>
      </c>
      <c r="G1016" s="112">
        <f>+Monitoring!K1016</f>
        <v>45165.741678240702</v>
      </c>
      <c r="H1016" s="112">
        <f>+Monitoring!L1016</f>
        <v>45165.742534722202</v>
      </c>
      <c r="I1016" s="113">
        <f>+Monitoring!M1016</f>
        <v>8.5648149979533628E-4</v>
      </c>
      <c r="J1016" s="114" t="str">
        <f>+Monitoring!T1016</f>
        <v>fly</v>
      </c>
      <c r="K1016" s="109" t="str">
        <f>+Monitoring!Y1016</f>
        <v>Insecta</v>
      </c>
      <c r="L1016" s="109" t="str">
        <f>+Monitoring!Z1016</f>
        <v>Diptera</v>
      </c>
      <c r="M1016" s="109" t="str">
        <f>+Monitoring!AA1016</f>
        <v>Brachycera</v>
      </c>
      <c r="N1016" s="109" t="str">
        <f>+Monitoring!AB1016</f>
        <v>Muscomorpha</v>
      </c>
      <c r="O1016" s="109" t="str">
        <f>+Monitoring!AC1016</f>
        <v>Muscoidea</v>
      </c>
      <c r="P1016" s="109" t="str">
        <f>+Monitoring!AD1016</f>
        <v>Fanniidae</v>
      </c>
      <c r="Q1016" s="109">
        <f>+Monitoring!AE1016</f>
        <v>0</v>
      </c>
      <c r="R1016" s="109" t="str">
        <f>+Monitoring!AF1016</f>
        <v>Fannia</v>
      </c>
      <c r="S1016" s="109" t="str">
        <f>+Monitoring!AG1016</f>
        <v>#N/C</v>
      </c>
    </row>
    <row r="1017" spans="1:19" x14ac:dyDescent="0.25">
      <c r="A1017" s="109">
        <f t="shared" si="79"/>
        <v>1016</v>
      </c>
      <c r="B1017" s="109" t="str">
        <f t="shared" si="80"/>
        <v>FAIRD</v>
      </c>
      <c r="C1017" s="109" t="str">
        <f>SUBSTITUTE(+Monitoring!C1017,"-","")</f>
        <v>FAIRD4</v>
      </c>
      <c r="D1017" s="109" t="str">
        <f t="shared" si="81"/>
        <v>Site4</v>
      </c>
      <c r="E1017" s="110" t="str">
        <f t="shared" si="82"/>
        <v>Meadow</v>
      </c>
      <c r="F1017" s="111" t="str">
        <f t="shared" si="83"/>
        <v>FAIRDxMeadow</v>
      </c>
      <c r="G1017" s="112">
        <f>+Monitoring!K1017</f>
        <v>45165.758784722202</v>
      </c>
      <c r="H1017" s="112">
        <f>+Monitoring!L1017</f>
        <v>45165.759513888901</v>
      </c>
      <c r="I1017" s="113">
        <f>+Monitoring!M1017</f>
        <v>7.2916669887490571E-4</v>
      </c>
      <c r="J1017" s="114" t="str">
        <f>+Monitoring!T1017</f>
        <v>fly</v>
      </c>
      <c r="K1017" s="109" t="str">
        <f>+Monitoring!Y1017</f>
        <v>Insecta</v>
      </c>
      <c r="L1017" s="109" t="str">
        <f>+Monitoring!Z1017</f>
        <v>Diptera</v>
      </c>
      <c r="M1017" s="109" t="str">
        <f>+Monitoring!AA1017</f>
        <v>Brachycera</v>
      </c>
      <c r="N1017" s="109" t="str">
        <f>+Monitoring!AB1017</f>
        <v>Muscomorpha</v>
      </c>
      <c r="O1017" s="109" t="str">
        <f>+Monitoring!AC1017</f>
        <v>Muscoidea</v>
      </c>
      <c r="P1017" s="109" t="str">
        <f>+Monitoring!AD1017</f>
        <v>Fanniidae</v>
      </c>
      <c r="Q1017" s="109">
        <f>+Monitoring!AE1017</f>
        <v>0</v>
      </c>
      <c r="R1017" s="109" t="str">
        <f>+Monitoring!AF1017</f>
        <v>Fannia</v>
      </c>
      <c r="S1017" s="109" t="str">
        <f>+Monitoring!AG1017</f>
        <v>#N/C</v>
      </c>
    </row>
    <row r="1018" spans="1:19" x14ac:dyDescent="0.25">
      <c r="A1018" s="109">
        <f t="shared" si="79"/>
        <v>1017</v>
      </c>
      <c r="B1018" s="109" t="str">
        <f t="shared" si="80"/>
        <v>FAIRD</v>
      </c>
      <c r="C1018" s="109" t="str">
        <f>SUBSTITUTE(+Monitoring!C1018,"-","")</f>
        <v>FAIRD4</v>
      </c>
      <c r="D1018" s="109" t="str">
        <f t="shared" si="81"/>
        <v>Site4</v>
      </c>
      <c r="E1018" s="110" t="str">
        <f t="shared" si="82"/>
        <v>Meadow</v>
      </c>
      <c r="F1018" s="111" t="str">
        <f t="shared" si="83"/>
        <v>FAIRDxMeadow</v>
      </c>
      <c r="G1018" s="112">
        <f>+Monitoring!K1018</f>
        <v>45166.301770833299</v>
      </c>
      <c r="H1018" s="112">
        <f>+Monitoring!L1018</f>
        <v>45166.313125000001</v>
      </c>
      <c r="I1018" s="113">
        <f>+Monitoring!M1018</f>
        <v>1.135416670149425E-2</v>
      </c>
      <c r="J1018" s="114" t="str">
        <f>+Monitoring!T1018</f>
        <v>fly</v>
      </c>
      <c r="K1018" s="109" t="str">
        <f>+Monitoring!Y1018</f>
        <v>Insecta</v>
      </c>
      <c r="L1018" s="109" t="str">
        <f>+Monitoring!Z1018</f>
        <v>Diptera</v>
      </c>
      <c r="M1018" s="109" t="str">
        <f>+Monitoring!AA1018</f>
        <v>Brachycera</v>
      </c>
      <c r="N1018" s="109" t="str">
        <f>+Monitoring!AB1018</f>
        <v>#N/C</v>
      </c>
      <c r="O1018" s="109" t="str">
        <f>+Monitoring!AC1018</f>
        <v>#N/C</v>
      </c>
      <c r="P1018" s="109" t="str">
        <f>+Monitoring!AD1018</f>
        <v>#N/C</v>
      </c>
      <c r="Q1018" s="109" t="str">
        <f>+Monitoring!AE1018</f>
        <v>#N/C</v>
      </c>
      <c r="R1018" s="109" t="str">
        <f>+Monitoring!AF1018</f>
        <v>#N/C</v>
      </c>
      <c r="S1018" s="109" t="str">
        <f>+Monitoring!AG1018</f>
        <v>#N/C</v>
      </c>
    </row>
    <row r="1019" spans="1:19" x14ac:dyDescent="0.25">
      <c r="A1019" s="109">
        <f t="shared" si="79"/>
        <v>1018</v>
      </c>
      <c r="B1019" s="109" t="str">
        <f t="shared" si="80"/>
        <v>FAIRD</v>
      </c>
      <c r="C1019" s="109" t="str">
        <f>SUBSTITUTE(+Monitoring!C1019,"-","")</f>
        <v>FAIRD4</v>
      </c>
      <c r="D1019" s="109" t="str">
        <f t="shared" si="81"/>
        <v>Site4</v>
      </c>
      <c r="E1019" s="110" t="str">
        <f t="shared" si="82"/>
        <v>Meadow</v>
      </c>
      <c r="F1019" s="111" t="str">
        <f t="shared" si="83"/>
        <v>FAIRDxMeadow</v>
      </c>
      <c r="G1019" s="112">
        <f>+Monitoring!K1019</f>
        <v>45166.368148148198</v>
      </c>
      <c r="H1019" s="112">
        <f>+Monitoring!L1019</f>
        <v>45166.383796296301</v>
      </c>
      <c r="I1019" s="113">
        <f>+Monitoring!M1019</f>
        <v>1.5648148102627601E-2</v>
      </c>
      <c r="J1019" s="114" t="str">
        <f>+Monitoring!T1019</f>
        <v>fly</v>
      </c>
      <c r="K1019" s="109" t="str">
        <f>+Monitoring!Y1019</f>
        <v>Insecta</v>
      </c>
      <c r="L1019" s="109" t="str">
        <f>+Monitoring!Z1019</f>
        <v>Diptera</v>
      </c>
      <c r="M1019" s="109" t="str">
        <f>+Monitoring!AA1019</f>
        <v>Brachycera</v>
      </c>
      <c r="N1019" s="109" t="str">
        <f>+Monitoring!AB1019</f>
        <v>Muscomorpha</v>
      </c>
      <c r="O1019" s="109" t="str">
        <f>+Monitoring!AC1019</f>
        <v>Muscoidea</v>
      </c>
      <c r="P1019" s="109" t="str">
        <f>+Monitoring!AD1019</f>
        <v>#N/C</v>
      </c>
      <c r="Q1019" s="109" t="str">
        <f>+Monitoring!AE1019</f>
        <v>#N/C</v>
      </c>
      <c r="R1019" s="109" t="str">
        <f>+Monitoring!AF1019</f>
        <v>#N/C</v>
      </c>
      <c r="S1019" s="109" t="str">
        <f>+Monitoring!AG1019</f>
        <v>#N/C</v>
      </c>
    </row>
    <row r="1020" spans="1:19" x14ac:dyDescent="0.25">
      <c r="A1020" s="109">
        <f t="shared" si="79"/>
        <v>1019</v>
      </c>
      <c r="B1020" s="109" t="str">
        <f t="shared" si="80"/>
        <v>FAIRD</v>
      </c>
      <c r="C1020" s="109" t="str">
        <f>SUBSTITUTE(+Monitoring!C1020,"-","")</f>
        <v>FAIRD4</v>
      </c>
      <c r="D1020" s="109" t="str">
        <f t="shared" si="81"/>
        <v>Site4</v>
      </c>
      <c r="E1020" s="110" t="str">
        <f t="shared" si="82"/>
        <v>Meadow</v>
      </c>
      <c r="F1020" s="111" t="str">
        <f t="shared" si="83"/>
        <v>FAIRDxMeadow</v>
      </c>
      <c r="G1020" s="112">
        <f>+Monitoring!K1020</f>
        <v>45166.384768518503</v>
      </c>
      <c r="H1020" s="112">
        <f>+Monitoring!L1020</f>
        <v>45166.4195833333</v>
      </c>
      <c r="I1020" s="113">
        <f>+Monitoring!M1020</f>
        <v>3.4814814796845894E-2</v>
      </c>
      <c r="J1020" s="114" t="str">
        <f>+Monitoring!T1020</f>
        <v>fly</v>
      </c>
      <c r="K1020" s="109" t="str">
        <f>+Monitoring!Y1020</f>
        <v>Insecta</v>
      </c>
      <c r="L1020" s="109" t="str">
        <f>+Monitoring!Z1020</f>
        <v>Diptera</v>
      </c>
      <c r="M1020" s="109" t="str">
        <f>+Monitoring!AA1020</f>
        <v>Brachycera</v>
      </c>
      <c r="N1020" s="109" t="str">
        <f>+Monitoring!AB1020</f>
        <v>#N/C</v>
      </c>
      <c r="O1020" s="109" t="str">
        <f>+Monitoring!AC1020</f>
        <v>#N/C</v>
      </c>
      <c r="P1020" s="109" t="str">
        <f>+Monitoring!AD1020</f>
        <v>#N/C</v>
      </c>
      <c r="Q1020" s="109" t="str">
        <f>+Monitoring!AE1020</f>
        <v>#N/C</v>
      </c>
      <c r="R1020" s="109" t="str">
        <f>+Monitoring!AF1020</f>
        <v>#N/C</v>
      </c>
      <c r="S1020" s="109" t="str">
        <f>+Monitoring!AG1020</f>
        <v>#N/C</v>
      </c>
    </row>
    <row r="1021" spans="1:19" x14ac:dyDescent="0.25">
      <c r="A1021" s="109">
        <f t="shared" si="79"/>
        <v>1020</v>
      </c>
      <c r="B1021" s="109" t="str">
        <f t="shared" si="80"/>
        <v>FAIRD</v>
      </c>
      <c r="C1021" s="109" t="str">
        <f>SUBSTITUTE(+Monitoring!C1021,"-","")</f>
        <v>FAIRD4</v>
      </c>
      <c r="D1021" s="109" t="str">
        <f t="shared" si="81"/>
        <v>Site4</v>
      </c>
      <c r="E1021" s="110" t="str">
        <f t="shared" si="82"/>
        <v>Meadow</v>
      </c>
      <c r="F1021" s="111" t="str">
        <f t="shared" si="83"/>
        <v>FAIRDxMeadow</v>
      </c>
      <c r="G1021" s="112">
        <f>+Monitoring!K1021</f>
        <v>45166.3989351852</v>
      </c>
      <c r="H1021" s="112">
        <f>+Monitoring!L1021</f>
        <v>45166.412615740701</v>
      </c>
      <c r="I1021" s="113">
        <f>+Monitoring!M1021</f>
        <v>1.3680555501196068E-2</v>
      </c>
      <c r="J1021" s="114" t="str">
        <f>+Monitoring!T1021</f>
        <v>fly</v>
      </c>
      <c r="K1021" s="109" t="str">
        <f>+Monitoring!Y1021</f>
        <v>Insecta</v>
      </c>
      <c r="L1021" s="109" t="str">
        <f>+Monitoring!Z1021</f>
        <v>Diptera</v>
      </c>
      <c r="M1021" s="109" t="str">
        <f>+Monitoring!AA1021</f>
        <v>Brachycera</v>
      </c>
      <c r="N1021" s="109" t="str">
        <f>+Monitoring!AB1021</f>
        <v>Muscomorpha</v>
      </c>
      <c r="O1021" s="109" t="str">
        <f>+Monitoring!AC1021</f>
        <v>Muscoidea</v>
      </c>
      <c r="P1021" s="109" t="str">
        <f>+Monitoring!AD1021</f>
        <v>#N/C</v>
      </c>
      <c r="Q1021" s="109" t="str">
        <f>+Monitoring!AE1021</f>
        <v>#N/C</v>
      </c>
      <c r="R1021" s="109" t="str">
        <f>+Monitoring!AF1021</f>
        <v>#N/C</v>
      </c>
      <c r="S1021" s="109" t="str">
        <f>+Monitoring!AG1021</f>
        <v>#N/C</v>
      </c>
    </row>
    <row r="1022" spans="1:19" x14ac:dyDescent="0.25">
      <c r="A1022" s="109">
        <f t="shared" si="79"/>
        <v>1021</v>
      </c>
      <c r="B1022" s="109" t="str">
        <f t="shared" si="80"/>
        <v>FAIRD</v>
      </c>
      <c r="C1022" s="109" t="str">
        <f>SUBSTITUTE(+Monitoring!C1022,"-","")</f>
        <v>FAIRD4</v>
      </c>
      <c r="D1022" s="109" t="str">
        <f t="shared" si="81"/>
        <v>Site4</v>
      </c>
      <c r="E1022" s="110" t="str">
        <f t="shared" si="82"/>
        <v>Meadow</v>
      </c>
      <c r="F1022" s="111" t="str">
        <f t="shared" si="83"/>
        <v>FAIRDxMeadow</v>
      </c>
      <c r="G1022" s="112">
        <f>+Monitoring!K1022</f>
        <v>45166.4284259259</v>
      </c>
      <c r="H1022" s="112">
        <f>+Monitoring!L1022</f>
        <v>45166.447094907402</v>
      </c>
      <c r="I1022" s="113">
        <f>+Monitoring!M1022</f>
        <v>1.8668981501832604E-2</v>
      </c>
      <c r="J1022" s="114" t="str">
        <f>+Monitoring!T1022</f>
        <v>fly</v>
      </c>
      <c r="K1022" s="109" t="str">
        <f>+Monitoring!Y1022</f>
        <v>Insecta</v>
      </c>
      <c r="L1022" s="109" t="str">
        <f>+Monitoring!Z1022</f>
        <v>Diptera</v>
      </c>
      <c r="M1022" s="109" t="str">
        <f>+Monitoring!AA1022</f>
        <v>Brachycera</v>
      </c>
      <c r="N1022" s="109" t="str">
        <f>+Monitoring!AB1022</f>
        <v>#N/C</v>
      </c>
      <c r="O1022" s="109" t="str">
        <f>+Monitoring!AC1022</f>
        <v>#N/C</v>
      </c>
      <c r="P1022" s="109" t="str">
        <f>+Monitoring!AD1022</f>
        <v>#N/C</v>
      </c>
      <c r="Q1022" s="109" t="str">
        <f>+Monitoring!AE1022</f>
        <v>#N/C</v>
      </c>
      <c r="R1022" s="109" t="str">
        <f>+Monitoring!AF1022</f>
        <v>#N/C</v>
      </c>
      <c r="S1022" s="109" t="str">
        <f>+Monitoring!AG1022</f>
        <v>#N/C</v>
      </c>
    </row>
    <row r="1023" spans="1:19" x14ac:dyDescent="0.25">
      <c r="A1023" s="109">
        <f t="shared" si="79"/>
        <v>1022</v>
      </c>
      <c r="B1023" s="109" t="str">
        <f t="shared" si="80"/>
        <v>FAIRD</v>
      </c>
      <c r="C1023" s="109" t="str">
        <f>SUBSTITUTE(+Monitoring!C1023,"-","")</f>
        <v>FAIRD4</v>
      </c>
      <c r="D1023" s="109" t="str">
        <f t="shared" si="81"/>
        <v>Site4</v>
      </c>
      <c r="E1023" s="110" t="str">
        <f t="shared" si="82"/>
        <v>Meadow</v>
      </c>
      <c r="F1023" s="111" t="str">
        <f t="shared" si="83"/>
        <v>FAIRDxMeadow</v>
      </c>
      <c r="G1023" s="112">
        <f>+Monitoring!K1023</f>
        <v>45166.4692476852</v>
      </c>
      <c r="H1023" s="112">
        <f>+Monitoring!L1023</f>
        <v>45166.471597222197</v>
      </c>
      <c r="I1023" s="113">
        <f>+Monitoring!M1023</f>
        <v>2.3495369969168678E-3</v>
      </c>
      <c r="J1023" s="114" t="str">
        <f>+Monitoring!T1023</f>
        <v>fly</v>
      </c>
      <c r="K1023" s="109" t="str">
        <f>+Monitoring!Y1023</f>
        <v>Insecta</v>
      </c>
      <c r="L1023" s="109" t="str">
        <f>+Monitoring!Z1023</f>
        <v>Diptera</v>
      </c>
      <c r="M1023" s="109" t="str">
        <f>+Monitoring!AA1023</f>
        <v>Brachycera</v>
      </c>
      <c r="N1023" s="109" t="str">
        <f>+Monitoring!AB1023</f>
        <v>#N/C</v>
      </c>
      <c r="O1023" s="109" t="str">
        <f>+Monitoring!AC1023</f>
        <v>#N/C</v>
      </c>
      <c r="P1023" s="109" t="str">
        <f>+Monitoring!AD1023</f>
        <v>#N/C</v>
      </c>
      <c r="Q1023" s="109" t="str">
        <f>+Monitoring!AE1023</f>
        <v>#N/C</v>
      </c>
      <c r="R1023" s="109" t="str">
        <f>+Monitoring!AF1023</f>
        <v>#N/C</v>
      </c>
      <c r="S1023" s="109" t="str">
        <f>+Monitoring!AG1023</f>
        <v>#N/C</v>
      </c>
    </row>
    <row r="1024" spans="1:19" x14ac:dyDescent="0.25">
      <c r="A1024" s="109">
        <f t="shared" si="79"/>
        <v>1023</v>
      </c>
      <c r="B1024" s="109" t="str">
        <f t="shared" si="80"/>
        <v>FAIRD</v>
      </c>
      <c r="C1024" s="109" t="str">
        <f>SUBSTITUTE(+Monitoring!C1024,"-","")</f>
        <v>FAIRD4</v>
      </c>
      <c r="D1024" s="109" t="str">
        <f t="shared" si="81"/>
        <v>Site4</v>
      </c>
      <c r="E1024" s="110" t="str">
        <f t="shared" si="82"/>
        <v>Meadow</v>
      </c>
      <c r="F1024" s="111" t="str">
        <f t="shared" si="83"/>
        <v>FAIRDxMeadow</v>
      </c>
      <c r="G1024" s="112">
        <f>+Monitoring!K1024</f>
        <v>45166.475243055596</v>
      </c>
      <c r="H1024" s="112">
        <f>+Monitoring!L1024</f>
        <v>45166.477592592601</v>
      </c>
      <c r="I1024" s="113">
        <f>+Monitoring!M1024</f>
        <v>2.3495370041928254E-3</v>
      </c>
      <c r="J1024" s="114" t="str">
        <f>+Monitoring!T1024</f>
        <v>fly</v>
      </c>
      <c r="K1024" s="109" t="str">
        <f>+Monitoring!Y1024</f>
        <v>Insecta</v>
      </c>
      <c r="L1024" s="109" t="str">
        <f>+Monitoring!Z1024</f>
        <v>Diptera</v>
      </c>
      <c r="M1024" s="109" t="str">
        <f>+Monitoring!AA1024</f>
        <v>Brachycera</v>
      </c>
      <c r="N1024" s="109" t="str">
        <f>+Monitoring!AB1024</f>
        <v>#N/C</v>
      </c>
      <c r="O1024" s="109" t="str">
        <f>+Monitoring!AC1024</f>
        <v>#N/C</v>
      </c>
      <c r="P1024" s="109" t="str">
        <f>+Monitoring!AD1024</f>
        <v>#N/C</v>
      </c>
      <c r="Q1024" s="109" t="str">
        <f>+Monitoring!AE1024</f>
        <v>#N/C</v>
      </c>
      <c r="R1024" s="109" t="str">
        <f>+Monitoring!AF1024</f>
        <v>#N/C</v>
      </c>
      <c r="S1024" s="109" t="str">
        <f>+Monitoring!AG1024</f>
        <v>#N/C</v>
      </c>
    </row>
    <row r="1025" spans="1:19" x14ac:dyDescent="0.25">
      <c r="A1025" s="109">
        <f t="shared" si="79"/>
        <v>1024</v>
      </c>
      <c r="B1025" s="109" t="str">
        <f t="shared" si="80"/>
        <v>FAIRD</v>
      </c>
      <c r="C1025" s="109" t="str">
        <f>SUBSTITUTE(+Monitoring!C1025,"-","")</f>
        <v>FAIRD4</v>
      </c>
      <c r="D1025" s="109" t="str">
        <f t="shared" si="81"/>
        <v>Site4</v>
      </c>
      <c r="E1025" s="110" t="str">
        <f t="shared" si="82"/>
        <v>Meadow</v>
      </c>
      <c r="F1025" s="111" t="str">
        <f t="shared" si="83"/>
        <v>FAIRDxMeadow</v>
      </c>
      <c r="G1025" s="112">
        <f>+Monitoring!K1025</f>
        <v>45166.480983796297</v>
      </c>
      <c r="H1025" s="112">
        <f>+Monitoring!L1025</f>
        <v>45166.481365740801</v>
      </c>
      <c r="I1025" s="113">
        <f>+Monitoring!M1025</f>
        <v>3.8194450462469831E-4</v>
      </c>
      <c r="J1025" s="114" t="str">
        <f>+Monitoring!T1025</f>
        <v>fly</v>
      </c>
      <c r="K1025" s="109" t="str">
        <f>+Monitoring!Y1025</f>
        <v>Insecta</v>
      </c>
      <c r="L1025" s="109" t="str">
        <f>+Monitoring!Z1025</f>
        <v>Diptera</v>
      </c>
      <c r="M1025" s="109" t="str">
        <f>+Monitoring!AA1025</f>
        <v>Brachycera</v>
      </c>
      <c r="N1025" s="109" t="str">
        <f>+Monitoring!AB1025</f>
        <v>#N/C</v>
      </c>
      <c r="O1025" s="109" t="str">
        <f>+Monitoring!AC1025</f>
        <v>#N/C</v>
      </c>
      <c r="P1025" s="109" t="str">
        <f>+Monitoring!AD1025</f>
        <v>#N/C</v>
      </c>
      <c r="Q1025" s="109" t="str">
        <f>+Monitoring!AE1025</f>
        <v>#N/C</v>
      </c>
      <c r="R1025" s="109" t="str">
        <f>+Monitoring!AF1025</f>
        <v>#N/C</v>
      </c>
      <c r="S1025" s="109" t="str">
        <f>+Monitoring!AG1025</f>
        <v>#N/C</v>
      </c>
    </row>
    <row r="1026" spans="1:19" x14ac:dyDescent="0.25">
      <c r="A1026" s="109">
        <f t="shared" si="79"/>
        <v>1025</v>
      </c>
      <c r="B1026" s="109" t="str">
        <f t="shared" si="80"/>
        <v>FAIRD</v>
      </c>
      <c r="C1026" s="109" t="str">
        <f>SUBSTITUTE(+Monitoring!C1026,"-","")</f>
        <v>FAIRD4</v>
      </c>
      <c r="D1026" s="109" t="str">
        <f t="shared" si="81"/>
        <v>Site4</v>
      </c>
      <c r="E1026" s="110" t="str">
        <f t="shared" si="82"/>
        <v>Meadow</v>
      </c>
      <c r="F1026" s="111" t="str">
        <f t="shared" si="83"/>
        <v>FAIRDxMeadow</v>
      </c>
      <c r="G1026" s="112">
        <f>+Monitoring!K1026</f>
        <v>45166.511817129598</v>
      </c>
      <c r="H1026" s="112">
        <f>+Monitoring!L1026</f>
        <v>45166.515231481499</v>
      </c>
      <c r="I1026" s="113">
        <f>+Monitoring!M1026</f>
        <v>3.4143519005738199E-3</v>
      </c>
      <c r="J1026" s="114" t="str">
        <f>+Monitoring!T1026</f>
        <v>fly</v>
      </c>
      <c r="K1026" s="109" t="str">
        <f>+Monitoring!Y1026</f>
        <v>Insecta</v>
      </c>
      <c r="L1026" s="109" t="str">
        <f>+Monitoring!Z1026</f>
        <v>Diptera</v>
      </c>
      <c r="M1026" s="109" t="str">
        <f>+Monitoring!AA1026</f>
        <v>Brachycera</v>
      </c>
      <c r="N1026" s="109" t="str">
        <f>+Monitoring!AB1026</f>
        <v>#N/C</v>
      </c>
      <c r="O1026" s="109" t="str">
        <f>+Monitoring!AC1026</f>
        <v>#N/C</v>
      </c>
      <c r="P1026" s="109" t="str">
        <f>+Monitoring!AD1026</f>
        <v>#N/C</v>
      </c>
      <c r="Q1026" s="109" t="str">
        <f>+Monitoring!AE1026</f>
        <v>#N/C</v>
      </c>
      <c r="R1026" s="109" t="str">
        <f>+Monitoring!AF1026</f>
        <v>#N/C</v>
      </c>
      <c r="S1026" s="109" t="str">
        <f>+Monitoring!AG1026</f>
        <v>#N/C</v>
      </c>
    </row>
    <row r="1027" spans="1:19" x14ac:dyDescent="0.25">
      <c r="A1027" s="109">
        <f t="shared" si="79"/>
        <v>1026</v>
      </c>
      <c r="B1027" s="109" t="str">
        <f t="shared" si="80"/>
        <v>FAIRD</v>
      </c>
      <c r="C1027" s="109" t="str">
        <f>SUBSTITUTE(+Monitoring!C1027,"-","")</f>
        <v>FAIRD4</v>
      </c>
      <c r="D1027" s="109" t="str">
        <f t="shared" si="81"/>
        <v>Site4</v>
      </c>
      <c r="E1027" s="110" t="str">
        <f t="shared" si="82"/>
        <v>Meadow</v>
      </c>
      <c r="F1027" s="111" t="str">
        <f t="shared" si="83"/>
        <v>FAIRDxMeadow</v>
      </c>
      <c r="G1027" s="112">
        <f>+Monitoring!K1027</f>
        <v>45166.543472222198</v>
      </c>
      <c r="H1027" s="112">
        <f>+Monitoring!L1027</f>
        <v>45166.543657407397</v>
      </c>
      <c r="I1027" s="113">
        <f>+Monitoring!M1027</f>
        <v>1.8518519937060773E-4</v>
      </c>
      <c r="J1027" s="114" t="str">
        <f>+Monitoring!T1027</f>
        <v>fly</v>
      </c>
      <c r="K1027" s="109" t="str">
        <f>+Monitoring!Y1027</f>
        <v>Insecta</v>
      </c>
      <c r="L1027" s="109" t="str">
        <f>+Monitoring!Z1027</f>
        <v>Diptera</v>
      </c>
      <c r="M1027" s="109" t="str">
        <f>+Monitoring!AA1027</f>
        <v>Brachycera</v>
      </c>
      <c r="N1027" s="109" t="str">
        <f>+Monitoring!AB1027</f>
        <v>Muscomorpha</v>
      </c>
      <c r="O1027" s="109" t="str">
        <f>+Monitoring!AC1027</f>
        <v>Muscoidea</v>
      </c>
      <c r="P1027" s="109" t="str">
        <f>+Monitoring!AD1027</f>
        <v>Fanniidae</v>
      </c>
      <c r="Q1027" s="109">
        <f>+Monitoring!AE1027</f>
        <v>0</v>
      </c>
      <c r="R1027" s="109" t="str">
        <f>+Monitoring!AF1027</f>
        <v>Fannia</v>
      </c>
      <c r="S1027" s="109" t="str">
        <f>+Monitoring!AG1027</f>
        <v>#N/C</v>
      </c>
    </row>
    <row r="1028" spans="1:19" x14ac:dyDescent="0.25">
      <c r="A1028" s="109">
        <f t="shared" ref="A1028:A1091" si="84">+A1027+1</f>
        <v>1027</v>
      </c>
      <c r="B1028" s="109" t="str">
        <f t="shared" si="80"/>
        <v>FAIRD</v>
      </c>
      <c r="C1028" s="109" t="str">
        <f>SUBSTITUTE(+Monitoring!C1028,"-","")</f>
        <v>FAIRD4</v>
      </c>
      <c r="D1028" s="109" t="str">
        <f t="shared" si="81"/>
        <v>Site4</v>
      </c>
      <c r="E1028" s="110" t="str">
        <f t="shared" si="82"/>
        <v>Meadow</v>
      </c>
      <c r="F1028" s="111" t="str">
        <f t="shared" si="83"/>
        <v>FAIRDxMeadow</v>
      </c>
      <c r="G1028" s="112">
        <f>+Monitoring!K1028</f>
        <v>45166.553993055597</v>
      </c>
      <c r="H1028" s="112">
        <f>+Monitoring!L1028</f>
        <v>45166.556736111103</v>
      </c>
      <c r="I1028" s="113">
        <f>+Monitoring!M1028</f>
        <v>2.7430555055616423E-3</v>
      </c>
      <c r="J1028" s="114" t="str">
        <f>+Monitoring!T1028</f>
        <v>fly</v>
      </c>
      <c r="K1028" s="109" t="str">
        <f>+Monitoring!Y1028</f>
        <v>Insecta</v>
      </c>
      <c r="L1028" s="109" t="str">
        <f>+Monitoring!Z1028</f>
        <v>Diptera</v>
      </c>
      <c r="M1028" s="109" t="str">
        <f>+Monitoring!AA1028</f>
        <v>Brachycera</v>
      </c>
      <c r="N1028" s="109" t="str">
        <f>+Monitoring!AB1028</f>
        <v>Muscomorpha</v>
      </c>
      <c r="O1028" s="109" t="str">
        <f>+Monitoring!AC1028</f>
        <v>Muscoidea</v>
      </c>
      <c r="P1028" s="109" t="str">
        <f>+Monitoring!AD1028</f>
        <v>Fanniidae</v>
      </c>
      <c r="Q1028" s="109">
        <f>+Monitoring!AE1028</f>
        <v>0</v>
      </c>
      <c r="R1028" s="109" t="str">
        <f>+Monitoring!AF1028</f>
        <v>Fannia</v>
      </c>
      <c r="S1028" s="109" t="str">
        <f>+Monitoring!AG1028</f>
        <v>#N/C</v>
      </c>
    </row>
    <row r="1029" spans="1:19" x14ac:dyDescent="0.25">
      <c r="A1029" s="109">
        <f t="shared" si="84"/>
        <v>1028</v>
      </c>
      <c r="B1029" s="109" t="str">
        <f t="shared" si="80"/>
        <v>FAIRD</v>
      </c>
      <c r="C1029" s="109" t="str">
        <f>SUBSTITUTE(+Monitoring!C1029,"-","")</f>
        <v>FAIRD4</v>
      </c>
      <c r="D1029" s="109" t="str">
        <f t="shared" si="81"/>
        <v>Site4</v>
      </c>
      <c r="E1029" s="110" t="str">
        <f t="shared" si="82"/>
        <v>Meadow</v>
      </c>
      <c r="F1029" s="111" t="str">
        <f t="shared" si="83"/>
        <v>FAIRDxMeadow</v>
      </c>
      <c r="G1029" s="112">
        <f>+Monitoring!K1029</f>
        <v>45166.556712963</v>
      </c>
      <c r="H1029" s="112">
        <f>+Monitoring!L1029</f>
        <v>45166.556967592602</v>
      </c>
      <c r="I1029" s="113">
        <f>+Monitoring!M1029</f>
        <v>2.5462960184086114E-4</v>
      </c>
      <c r="J1029" s="114" t="str">
        <f>+Monitoring!T1029</f>
        <v>fly</v>
      </c>
      <c r="K1029" s="109" t="str">
        <f>+Monitoring!Y1029</f>
        <v>Insecta</v>
      </c>
      <c r="L1029" s="109" t="str">
        <f>+Monitoring!Z1029</f>
        <v>Diptera</v>
      </c>
      <c r="M1029" s="109" t="str">
        <f>+Monitoring!AA1029</f>
        <v>Brachycera</v>
      </c>
      <c r="N1029" s="109" t="str">
        <f>+Monitoring!AB1029</f>
        <v>#N/C</v>
      </c>
      <c r="O1029" s="109" t="str">
        <f>+Monitoring!AC1029</f>
        <v>#N/C</v>
      </c>
      <c r="P1029" s="109" t="str">
        <f>+Monitoring!AD1029</f>
        <v>#N/C</v>
      </c>
      <c r="Q1029" s="109" t="str">
        <f>+Monitoring!AE1029</f>
        <v>#N/C</v>
      </c>
      <c r="R1029" s="109" t="str">
        <f>+Monitoring!AF1029</f>
        <v>#N/C</v>
      </c>
      <c r="S1029" s="109" t="str">
        <f>+Monitoring!AG1029</f>
        <v>#N/C</v>
      </c>
    </row>
    <row r="1030" spans="1:19" x14ac:dyDescent="0.25">
      <c r="A1030" s="109">
        <f t="shared" si="84"/>
        <v>1029</v>
      </c>
      <c r="B1030" s="109" t="str">
        <f t="shared" si="80"/>
        <v>FAIRD</v>
      </c>
      <c r="C1030" s="109" t="str">
        <f>SUBSTITUTE(+Monitoring!C1030,"-","")</f>
        <v>FAIRD4</v>
      </c>
      <c r="D1030" s="109" t="str">
        <f t="shared" si="81"/>
        <v>Site4</v>
      </c>
      <c r="E1030" s="110" t="str">
        <f t="shared" si="82"/>
        <v>Meadow</v>
      </c>
      <c r="F1030" s="111" t="str">
        <f t="shared" si="83"/>
        <v>FAIRDxMeadow</v>
      </c>
      <c r="G1030" s="112">
        <f>+Monitoring!K1030</f>
        <v>45166.582824074103</v>
      </c>
      <c r="H1030" s="112">
        <f>+Monitoring!L1030</f>
        <v>45166.583275463003</v>
      </c>
      <c r="I1030" s="113">
        <f>+Monitoring!M1030</f>
        <v>4.513888998189941E-4</v>
      </c>
      <c r="J1030" s="114" t="str">
        <f>+Monitoring!T1030</f>
        <v>fly</v>
      </c>
      <c r="K1030" s="109" t="str">
        <f>+Monitoring!Y1030</f>
        <v>Insecta</v>
      </c>
      <c r="L1030" s="109" t="str">
        <f>+Monitoring!Z1030</f>
        <v>Diptera</v>
      </c>
      <c r="M1030" s="109" t="str">
        <f>+Monitoring!AA1030</f>
        <v>Brachycera</v>
      </c>
      <c r="N1030" s="109" t="str">
        <f>+Monitoring!AB1030</f>
        <v>Muscomorpha</v>
      </c>
      <c r="O1030" s="109" t="str">
        <f>+Monitoring!AC1030</f>
        <v>Muscoidea</v>
      </c>
      <c r="P1030" s="109" t="str">
        <f>+Monitoring!AD1030</f>
        <v>Fanniidae</v>
      </c>
      <c r="Q1030" s="109">
        <f>+Monitoring!AE1030</f>
        <v>0</v>
      </c>
      <c r="R1030" s="109" t="str">
        <f>+Monitoring!AF1030</f>
        <v>Fannia</v>
      </c>
      <c r="S1030" s="109" t="str">
        <f>+Monitoring!AG1030</f>
        <v>#N/C</v>
      </c>
    </row>
    <row r="1031" spans="1:19" x14ac:dyDescent="0.25">
      <c r="A1031" s="109">
        <f t="shared" si="84"/>
        <v>1030</v>
      </c>
      <c r="B1031" s="109" t="str">
        <f t="shared" si="80"/>
        <v>FAIRD</v>
      </c>
      <c r="C1031" s="109" t="str">
        <f>SUBSTITUTE(+Monitoring!C1031,"-","")</f>
        <v>FAIRD4</v>
      </c>
      <c r="D1031" s="109" t="str">
        <f t="shared" si="81"/>
        <v>Site4</v>
      </c>
      <c r="E1031" s="110" t="str">
        <f t="shared" si="82"/>
        <v>Meadow</v>
      </c>
      <c r="F1031" s="111" t="str">
        <f t="shared" si="83"/>
        <v>FAIRDxMeadow</v>
      </c>
      <c r="G1031" s="112">
        <f>+Monitoring!K1031</f>
        <v>45166.642083333303</v>
      </c>
      <c r="H1031" s="112">
        <f>+Monitoring!L1031</f>
        <v>45166.642789351899</v>
      </c>
      <c r="I1031" s="113">
        <f>+Monitoring!M1031</f>
        <v>7.0601859624730423E-4</v>
      </c>
      <c r="J1031" s="114" t="str">
        <f>+Monitoring!T1031</f>
        <v>fly</v>
      </c>
      <c r="K1031" s="109" t="str">
        <f>+Monitoring!Y1031</f>
        <v>Insecta</v>
      </c>
      <c r="L1031" s="109" t="str">
        <f>+Monitoring!Z1031</f>
        <v>Diptera</v>
      </c>
      <c r="M1031" s="109" t="str">
        <f>+Monitoring!AA1031</f>
        <v>Brachycera</v>
      </c>
      <c r="N1031" s="109" t="str">
        <f>+Monitoring!AB1031</f>
        <v>Muscomorpha</v>
      </c>
      <c r="O1031" s="109" t="str">
        <f>+Monitoring!AC1031</f>
        <v>Muscoidea</v>
      </c>
      <c r="P1031" s="109" t="str">
        <f>+Monitoring!AD1031</f>
        <v>#N/C</v>
      </c>
      <c r="Q1031" s="109" t="str">
        <f>+Monitoring!AE1031</f>
        <v>#N/C</v>
      </c>
      <c r="R1031" s="109" t="str">
        <f>+Monitoring!AF1031</f>
        <v>#N/C</v>
      </c>
      <c r="S1031" s="109" t="str">
        <f>+Monitoring!AG1031</f>
        <v>#N/C</v>
      </c>
    </row>
    <row r="1032" spans="1:19" x14ac:dyDescent="0.25">
      <c r="A1032" s="109">
        <f t="shared" si="84"/>
        <v>1031</v>
      </c>
      <c r="B1032" s="109" t="str">
        <f t="shared" si="80"/>
        <v>FAIRD</v>
      </c>
      <c r="C1032" s="109" t="str">
        <f>SUBSTITUTE(+Monitoring!C1032,"-","")</f>
        <v>FAIRD4</v>
      </c>
      <c r="D1032" s="109" t="str">
        <f t="shared" si="81"/>
        <v>Site4</v>
      </c>
      <c r="E1032" s="110" t="str">
        <f t="shared" si="82"/>
        <v>Meadow</v>
      </c>
      <c r="F1032" s="111" t="str">
        <f t="shared" si="83"/>
        <v>FAIRDxMeadow</v>
      </c>
      <c r="G1032" s="112">
        <f>+Monitoring!K1032</f>
        <v>45166.675196759301</v>
      </c>
      <c r="H1032" s="112">
        <f>+Monitoring!L1032</f>
        <v>45166.675266203703</v>
      </c>
      <c r="I1032" s="113">
        <f>+Monitoring!M1032</f>
        <v>6.9444402470253408E-5</v>
      </c>
      <c r="J1032" s="114" t="str">
        <f>+Monitoring!T1032</f>
        <v>fly</v>
      </c>
      <c r="K1032" s="109" t="str">
        <f>+Monitoring!Y1032</f>
        <v>Insecta</v>
      </c>
      <c r="L1032" s="109" t="str">
        <f>+Monitoring!Z1032</f>
        <v>Diptera</v>
      </c>
      <c r="M1032" s="109" t="str">
        <f>+Monitoring!AA1032</f>
        <v>Brachycera</v>
      </c>
      <c r="N1032" s="109" t="str">
        <f>+Monitoring!AB1032</f>
        <v>Muscomorpha</v>
      </c>
      <c r="O1032" s="109" t="str">
        <f>+Monitoring!AC1032</f>
        <v>Muscoidea</v>
      </c>
      <c r="P1032" s="109" t="str">
        <f>+Monitoring!AD1032</f>
        <v>Fanniidae</v>
      </c>
      <c r="Q1032" s="109">
        <f>+Monitoring!AE1032</f>
        <v>0</v>
      </c>
      <c r="R1032" s="109" t="str">
        <f>+Monitoring!AF1032</f>
        <v>Fannia</v>
      </c>
      <c r="S1032" s="109" t="str">
        <f>+Monitoring!AG1032</f>
        <v>#N/C</v>
      </c>
    </row>
    <row r="1033" spans="1:19" x14ac:dyDescent="0.25">
      <c r="A1033" s="109">
        <f t="shared" si="84"/>
        <v>1032</v>
      </c>
      <c r="B1033" s="109" t="str">
        <f t="shared" si="80"/>
        <v>FAIRD</v>
      </c>
      <c r="C1033" s="109" t="str">
        <f>SUBSTITUTE(+Monitoring!C1033,"-","")</f>
        <v>FAIRD4</v>
      </c>
      <c r="D1033" s="109" t="str">
        <f t="shared" si="81"/>
        <v>Site4</v>
      </c>
      <c r="E1033" s="110" t="str">
        <f t="shared" si="82"/>
        <v>Meadow</v>
      </c>
      <c r="F1033" s="111" t="str">
        <f t="shared" si="83"/>
        <v>FAIRDxMeadow</v>
      </c>
      <c r="G1033" s="112">
        <f>+Monitoring!K1033</f>
        <v>45167.316678240699</v>
      </c>
      <c r="H1033" s="112">
        <f>+Monitoring!L1033</f>
        <v>45167.323252314804</v>
      </c>
      <c r="I1033" s="113">
        <f>+Monitoring!M1033</f>
        <v>6.5740741047193296E-3</v>
      </c>
      <c r="J1033" s="114" t="str">
        <f>+Monitoring!T1033</f>
        <v>fly</v>
      </c>
      <c r="K1033" s="109" t="str">
        <f>+Monitoring!Y1033</f>
        <v>Insecta</v>
      </c>
      <c r="L1033" s="109" t="str">
        <f>+Monitoring!Z1033</f>
        <v>Diptera</v>
      </c>
      <c r="M1033" s="109" t="str">
        <f>+Monitoring!AA1033</f>
        <v>Brachycera</v>
      </c>
      <c r="N1033" s="109" t="str">
        <f>+Monitoring!AB1033</f>
        <v>Muscomorpha</v>
      </c>
      <c r="O1033" s="109" t="str">
        <f>+Monitoring!AC1033</f>
        <v>Muscoidea</v>
      </c>
      <c r="P1033" s="109" t="str">
        <f>+Monitoring!AD1033</f>
        <v>Fanniidae</v>
      </c>
      <c r="Q1033" s="109">
        <f>+Monitoring!AE1033</f>
        <v>0</v>
      </c>
      <c r="R1033" s="109" t="str">
        <f>+Monitoring!AF1033</f>
        <v>Fannia</v>
      </c>
      <c r="S1033" s="109" t="str">
        <f>+Monitoring!AG1033</f>
        <v>#N/C</v>
      </c>
    </row>
    <row r="1034" spans="1:19" x14ac:dyDescent="0.25">
      <c r="A1034" s="109">
        <f t="shared" si="84"/>
        <v>1033</v>
      </c>
      <c r="B1034" s="109" t="str">
        <f t="shared" si="80"/>
        <v>FAIRD</v>
      </c>
      <c r="C1034" s="109" t="str">
        <f>SUBSTITUTE(+Monitoring!C1034,"-","")</f>
        <v>FAIRD4</v>
      </c>
      <c r="D1034" s="109" t="str">
        <f t="shared" si="81"/>
        <v>Site4</v>
      </c>
      <c r="E1034" s="110" t="str">
        <f t="shared" si="82"/>
        <v>Meadow</v>
      </c>
      <c r="F1034" s="111" t="str">
        <f t="shared" si="83"/>
        <v>FAIRDxMeadow</v>
      </c>
      <c r="G1034" s="112">
        <f>+Monitoring!K1034</f>
        <v>45167.478877314803</v>
      </c>
      <c r="H1034" s="112">
        <f>+Monitoring!L1034</f>
        <v>45167.482650462996</v>
      </c>
      <c r="I1034" s="113">
        <f>+Monitoring!M1034</f>
        <v>3.7731481934315525E-3</v>
      </c>
      <c r="J1034" s="114" t="str">
        <f>+Monitoring!T1034</f>
        <v>fly</v>
      </c>
      <c r="K1034" s="109" t="str">
        <f>+Monitoring!Y1034</f>
        <v>Insecta</v>
      </c>
      <c r="L1034" s="109" t="str">
        <f>+Monitoring!Z1034</f>
        <v>Diptera</v>
      </c>
      <c r="M1034" s="109" t="str">
        <f>+Monitoring!AA1034</f>
        <v>Brachycera</v>
      </c>
      <c r="N1034" s="109" t="str">
        <f>+Monitoring!AB1034</f>
        <v>#N/C</v>
      </c>
      <c r="O1034" s="109" t="str">
        <f>+Monitoring!AC1034</f>
        <v>#N/C</v>
      </c>
      <c r="P1034" s="109" t="str">
        <f>+Monitoring!AD1034</f>
        <v>#N/C</v>
      </c>
      <c r="Q1034" s="109" t="str">
        <f>+Monitoring!AE1034</f>
        <v>#N/C</v>
      </c>
      <c r="R1034" s="109" t="str">
        <f>+Monitoring!AF1034</f>
        <v>#N/C</v>
      </c>
      <c r="S1034" s="109" t="str">
        <f>+Monitoring!AG1034</f>
        <v>#N/C</v>
      </c>
    </row>
    <row r="1035" spans="1:19" x14ac:dyDescent="0.25">
      <c r="A1035" s="109">
        <f t="shared" si="84"/>
        <v>1034</v>
      </c>
      <c r="B1035" s="109" t="str">
        <f t="shared" si="80"/>
        <v>FAIRD</v>
      </c>
      <c r="C1035" s="109" t="str">
        <f>SUBSTITUTE(+Monitoring!C1035,"-","")</f>
        <v>FAIRD4</v>
      </c>
      <c r="D1035" s="109" t="str">
        <f t="shared" si="81"/>
        <v>Site4</v>
      </c>
      <c r="E1035" s="110" t="str">
        <f t="shared" si="82"/>
        <v>Meadow</v>
      </c>
      <c r="F1035" s="111" t="str">
        <f t="shared" si="83"/>
        <v>FAIRDxMeadow</v>
      </c>
      <c r="G1035" s="112">
        <f>+Monitoring!K1035</f>
        <v>45167.501504629603</v>
      </c>
      <c r="H1035" s="112">
        <f>+Monitoring!L1035</f>
        <v>45167.5024768519</v>
      </c>
      <c r="I1035" s="113">
        <f>+Monitoring!M1035</f>
        <v>9.722222966956906E-4</v>
      </c>
      <c r="J1035" s="114" t="str">
        <f>+Monitoring!T1035</f>
        <v>fly</v>
      </c>
      <c r="K1035" s="109" t="str">
        <f>+Monitoring!Y1035</f>
        <v>Insecta</v>
      </c>
      <c r="L1035" s="109" t="str">
        <f>+Monitoring!Z1035</f>
        <v>Diptera</v>
      </c>
      <c r="M1035" s="109" t="str">
        <f>+Monitoring!AA1035</f>
        <v>Brachycera</v>
      </c>
      <c r="N1035" s="109" t="str">
        <f>+Monitoring!AB1035</f>
        <v>Muscomorpha</v>
      </c>
      <c r="O1035" s="109" t="str">
        <f>+Monitoring!AC1035</f>
        <v>Muscoidea</v>
      </c>
      <c r="P1035" s="109" t="str">
        <f>+Monitoring!AD1035</f>
        <v>Fanniidae</v>
      </c>
      <c r="Q1035" s="109">
        <f>+Monitoring!AE1035</f>
        <v>0</v>
      </c>
      <c r="R1035" s="109" t="str">
        <f>+Monitoring!AF1035</f>
        <v>Fannia</v>
      </c>
      <c r="S1035" s="109" t="str">
        <f>+Monitoring!AG1035</f>
        <v>#N/C</v>
      </c>
    </row>
    <row r="1036" spans="1:19" x14ac:dyDescent="0.25">
      <c r="A1036" s="109">
        <f t="shared" si="84"/>
        <v>1035</v>
      </c>
      <c r="B1036" s="109" t="str">
        <f t="shared" si="80"/>
        <v>FAIRD</v>
      </c>
      <c r="C1036" s="109" t="str">
        <f>SUBSTITUTE(+Monitoring!C1036,"-","")</f>
        <v>FAIRD4</v>
      </c>
      <c r="D1036" s="109" t="str">
        <f t="shared" si="81"/>
        <v>Site4</v>
      </c>
      <c r="E1036" s="110" t="str">
        <f t="shared" si="82"/>
        <v>Meadow</v>
      </c>
      <c r="F1036" s="111" t="str">
        <f t="shared" si="83"/>
        <v>FAIRDxMeadow</v>
      </c>
      <c r="G1036" s="112">
        <f>+Monitoring!K1036</f>
        <v>45167.540833333303</v>
      </c>
      <c r="H1036" s="112">
        <f>+Monitoring!L1036</f>
        <v>45167.543055555601</v>
      </c>
      <c r="I1036" s="113">
        <f>+Monitoring!M1036</f>
        <v>2.2222222978598438E-3</v>
      </c>
      <c r="J1036" s="114" t="str">
        <f>+Monitoring!T1036</f>
        <v>fly</v>
      </c>
      <c r="K1036" s="109" t="str">
        <f>+Monitoring!Y1036</f>
        <v>Insecta</v>
      </c>
      <c r="L1036" s="109" t="str">
        <f>+Monitoring!Z1036</f>
        <v>Diptera</v>
      </c>
      <c r="M1036" s="109" t="str">
        <f>+Monitoring!AA1036</f>
        <v>Brachycera</v>
      </c>
      <c r="N1036" s="109" t="str">
        <f>+Monitoring!AB1036</f>
        <v>#N/C</v>
      </c>
      <c r="O1036" s="109" t="str">
        <f>+Monitoring!AC1036</f>
        <v>#N/C</v>
      </c>
      <c r="P1036" s="109" t="str">
        <f>+Monitoring!AD1036</f>
        <v>#N/C</v>
      </c>
      <c r="Q1036" s="109" t="str">
        <f>+Monitoring!AE1036</f>
        <v>#N/C</v>
      </c>
      <c r="R1036" s="109" t="str">
        <f>+Monitoring!AF1036</f>
        <v>#N/C</v>
      </c>
      <c r="S1036" s="109" t="str">
        <f>+Monitoring!AG1036</f>
        <v>#N/C</v>
      </c>
    </row>
    <row r="1037" spans="1:19" x14ac:dyDescent="0.25">
      <c r="A1037" s="109">
        <f t="shared" si="84"/>
        <v>1036</v>
      </c>
      <c r="B1037" s="109" t="str">
        <f t="shared" si="80"/>
        <v>FAIRD</v>
      </c>
      <c r="C1037" s="109" t="str">
        <f>SUBSTITUTE(+Monitoring!C1037,"-","")</f>
        <v>FAIRD4</v>
      </c>
      <c r="D1037" s="109" t="str">
        <f t="shared" si="81"/>
        <v>Site4</v>
      </c>
      <c r="E1037" s="110" t="str">
        <f t="shared" si="82"/>
        <v>Meadow</v>
      </c>
      <c r="F1037" s="111" t="str">
        <f t="shared" si="83"/>
        <v>FAIRDxMeadow</v>
      </c>
      <c r="G1037" s="112">
        <f>+Monitoring!K1037</f>
        <v>45167.572141203702</v>
      </c>
      <c r="H1037" s="112">
        <f>+Monitoring!L1037</f>
        <v>45167.572349536997</v>
      </c>
      <c r="I1037" s="113">
        <f>+Monitoring!M1037</f>
        <v>2.0833329472225159E-4</v>
      </c>
      <c r="J1037" s="114" t="str">
        <f>+Monitoring!T1037</f>
        <v>fly</v>
      </c>
      <c r="K1037" s="109" t="str">
        <f>+Monitoring!Y1037</f>
        <v>Insecta</v>
      </c>
      <c r="L1037" s="109" t="str">
        <f>+Monitoring!Z1037</f>
        <v>Diptera</v>
      </c>
      <c r="M1037" s="109" t="str">
        <f>+Monitoring!AA1037</f>
        <v>Brachycera</v>
      </c>
      <c r="N1037" s="109" t="str">
        <f>+Monitoring!AB1037</f>
        <v>#N/C</v>
      </c>
      <c r="O1037" s="109" t="str">
        <f>+Monitoring!AC1037</f>
        <v>#N/C</v>
      </c>
      <c r="P1037" s="109" t="str">
        <f>+Monitoring!AD1037</f>
        <v>#N/C</v>
      </c>
      <c r="Q1037" s="109" t="str">
        <f>+Monitoring!AE1037</f>
        <v>#N/C</v>
      </c>
      <c r="R1037" s="109" t="str">
        <f>+Monitoring!AF1037</f>
        <v>#N/C</v>
      </c>
      <c r="S1037" s="109" t="str">
        <f>+Monitoring!AG1037</f>
        <v>#N/C</v>
      </c>
    </row>
    <row r="1038" spans="1:19" x14ac:dyDescent="0.25">
      <c r="A1038" s="109">
        <f t="shared" si="84"/>
        <v>1037</v>
      </c>
      <c r="B1038" s="109" t="str">
        <f t="shared" si="80"/>
        <v>FAIRD</v>
      </c>
      <c r="C1038" s="109" t="str">
        <f>SUBSTITUTE(+Monitoring!C1038,"-","")</f>
        <v>FAIRD4</v>
      </c>
      <c r="D1038" s="109" t="str">
        <f t="shared" si="81"/>
        <v>Site4</v>
      </c>
      <c r="E1038" s="110" t="str">
        <f t="shared" si="82"/>
        <v>Meadow</v>
      </c>
      <c r="F1038" s="111" t="str">
        <f t="shared" si="83"/>
        <v>FAIRDxMeadow</v>
      </c>
      <c r="G1038" s="112">
        <f>+Monitoring!K1038</f>
        <v>45167.582372685203</v>
      </c>
      <c r="H1038" s="112">
        <f>+Monitoring!L1038</f>
        <v>45167.583252314798</v>
      </c>
      <c r="I1038" s="113">
        <f>+Monitoring!M1038</f>
        <v>8.7962959514698014E-4</v>
      </c>
      <c r="J1038" s="114" t="str">
        <f>+Monitoring!T1038</f>
        <v>fly</v>
      </c>
      <c r="K1038" s="109" t="str">
        <f>+Monitoring!Y1038</f>
        <v>Insecta</v>
      </c>
      <c r="L1038" s="109" t="str">
        <f>+Monitoring!Z1038</f>
        <v>Diptera</v>
      </c>
      <c r="M1038" s="109" t="str">
        <f>+Monitoring!AA1038</f>
        <v>Brachycera</v>
      </c>
      <c r="N1038" s="109" t="str">
        <f>+Monitoring!AB1038</f>
        <v>#N/C</v>
      </c>
      <c r="O1038" s="109" t="str">
        <f>+Monitoring!AC1038</f>
        <v>#N/C</v>
      </c>
      <c r="P1038" s="109" t="str">
        <f>+Monitoring!AD1038</f>
        <v>#N/C</v>
      </c>
      <c r="Q1038" s="109" t="str">
        <f>+Monitoring!AE1038</f>
        <v>#N/C</v>
      </c>
      <c r="R1038" s="109" t="str">
        <f>+Monitoring!AF1038</f>
        <v>#N/C</v>
      </c>
      <c r="S1038" s="109" t="str">
        <f>+Monitoring!AG1038</f>
        <v>#N/C</v>
      </c>
    </row>
    <row r="1039" spans="1:19" x14ac:dyDescent="0.25">
      <c r="A1039" s="109">
        <f t="shared" si="84"/>
        <v>1038</v>
      </c>
      <c r="B1039" s="109" t="str">
        <f t="shared" si="80"/>
        <v>FAIRD</v>
      </c>
      <c r="C1039" s="109" t="str">
        <f>SUBSTITUTE(+Monitoring!C1039,"-","")</f>
        <v>FAIRD4</v>
      </c>
      <c r="D1039" s="109" t="str">
        <f t="shared" si="81"/>
        <v>Site4</v>
      </c>
      <c r="E1039" s="110" t="str">
        <f t="shared" si="82"/>
        <v>Meadow</v>
      </c>
      <c r="F1039" s="111" t="str">
        <f t="shared" si="83"/>
        <v>FAIRDxMeadow</v>
      </c>
      <c r="G1039" s="112">
        <f>+Monitoring!K1039</f>
        <v>45167.6017013889</v>
      </c>
      <c r="H1039" s="112">
        <f>+Monitoring!L1039</f>
        <v>45167.602002314801</v>
      </c>
      <c r="I1039" s="113">
        <f>+Monitoring!M1039</f>
        <v>3.0092590168351308E-4</v>
      </c>
      <c r="J1039" s="114" t="str">
        <f>+Monitoring!T1039</f>
        <v>fly</v>
      </c>
      <c r="K1039" s="109" t="str">
        <f>+Monitoring!Y1039</f>
        <v>Insecta</v>
      </c>
      <c r="L1039" s="109" t="str">
        <f>+Monitoring!Z1039</f>
        <v>Diptera</v>
      </c>
      <c r="M1039" s="109" t="str">
        <f>+Monitoring!AA1039</f>
        <v>Brachycera</v>
      </c>
      <c r="N1039" s="109" t="str">
        <f>+Monitoring!AB1039</f>
        <v>#N/C</v>
      </c>
      <c r="O1039" s="109" t="str">
        <f>+Monitoring!AC1039</f>
        <v>#N/C</v>
      </c>
      <c r="P1039" s="109" t="str">
        <f>+Monitoring!AD1039</f>
        <v>#N/C</v>
      </c>
      <c r="Q1039" s="109" t="str">
        <f>+Monitoring!AE1039</f>
        <v>#N/C</v>
      </c>
      <c r="R1039" s="109" t="str">
        <f>+Monitoring!AF1039</f>
        <v>#N/C</v>
      </c>
      <c r="S1039" s="109" t="str">
        <f>+Monitoring!AG1039</f>
        <v>#N/C</v>
      </c>
    </row>
    <row r="1040" spans="1:19" x14ac:dyDescent="0.25">
      <c r="A1040" s="109">
        <f t="shared" si="84"/>
        <v>1039</v>
      </c>
      <c r="B1040" s="109" t="str">
        <f t="shared" si="80"/>
        <v>FAIRD</v>
      </c>
      <c r="C1040" s="109" t="str">
        <f>SUBSTITUTE(+Monitoring!C1040,"-","")</f>
        <v>FAIRD4</v>
      </c>
      <c r="D1040" s="109" t="str">
        <f t="shared" si="81"/>
        <v>Site4</v>
      </c>
      <c r="E1040" s="110" t="str">
        <f t="shared" si="82"/>
        <v>Meadow</v>
      </c>
      <c r="F1040" s="111" t="str">
        <f t="shared" si="83"/>
        <v>FAIRDxMeadow</v>
      </c>
      <c r="G1040" s="112">
        <f>+Monitoring!K1040</f>
        <v>45167.603437500002</v>
      </c>
      <c r="H1040" s="112">
        <f>+Monitoring!L1040</f>
        <v>45167.606990740802</v>
      </c>
      <c r="I1040" s="113">
        <f>+Monitoring!M1040</f>
        <v>3.5532408001017757E-3</v>
      </c>
      <c r="J1040" s="114" t="str">
        <f>+Monitoring!T1040</f>
        <v>fly</v>
      </c>
      <c r="K1040" s="109" t="str">
        <f>+Monitoring!Y1040</f>
        <v>Insecta</v>
      </c>
      <c r="L1040" s="109" t="str">
        <f>+Monitoring!Z1040</f>
        <v>Diptera</v>
      </c>
      <c r="M1040" s="109" t="str">
        <f>+Monitoring!AA1040</f>
        <v>Brachycera</v>
      </c>
      <c r="N1040" s="109" t="str">
        <f>+Monitoring!AB1040</f>
        <v>Muscomorpha</v>
      </c>
      <c r="O1040" s="109" t="str">
        <f>+Monitoring!AC1040</f>
        <v>Muscoidea</v>
      </c>
      <c r="P1040" s="109" t="str">
        <f>+Monitoring!AD1040</f>
        <v>#N/C</v>
      </c>
      <c r="Q1040" s="109" t="str">
        <f>+Monitoring!AE1040</f>
        <v>#N/C</v>
      </c>
      <c r="R1040" s="109" t="str">
        <f>+Monitoring!AF1040</f>
        <v>#N/C</v>
      </c>
      <c r="S1040" s="109" t="str">
        <f>+Monitoring!AG1040</f>
        <v>#N/C</v>
      </c>
    </row>
    <row r="1041" spans="1:19" x14ac:dyDescent="0.25">
      <c r="A1041" s="109">
        <f t="shared" si="84"/>
        <v>1040</v>
      </c>
      <c r="B1041" s="109" t="str">
        <f t="shared" si="80"/>
        <v>FAIRD</v>
      </c>
      <c r="C1041" s="109" t="str">
        <f>SUBSTITUTE(+Monitoring!C1041,"-","")</f>
        <v>FAIRD4</v>
      </c>
      <c r="D1041" s="109" t="str">
        <f t="shared" si="81"/>
        <v>Site4</v>
      </c>
      <c r="E1041" s="110" t="str">
        <f t="shared" si="82"/>
        <v>Meadow</v>
      </c>
      <c r="F1041" s="111" t="str">
        <f t="shared" si="83"/>
        <v>FAIRDxMeadow</v>
      </c>
      <c r="G1041" s="112">
        <f>+Monitoring!K1041</f>
        <v>45167.614629629599</v>
      </c>
      <c r="H1041" s="112">
        <f>+Monitoring!L1041</f>
        <v>45167.614930555603</v>
      </c>
      <c r="I1041" s="113">
        <f>+Monitoring!M1041</f>
        <v>3.0092600354691967E-4</v>
      </c>
      <c r="J1041" s="114" t="str">
        <f>+Monitoring!T1041</f>
        <v>fly</v>
      </c>
      <c r="K1041" s="109" t="str">
        <f>+Monitoring!Y1041</f>
        <v>Insecta</v>
      </c>
      <c r="L1041" s="109" t="str">
        <f>+Monitoring!Z1041</f>
        <v>Diptera</v>
      </c>
      <c r="M1041" s="109" t="str">
        <f>+Monitoring!AA1041</f>
        <v>Brachycera</v>
      </c>
      <c r="N1041" s="109" t="str">
        <f>+Monitoring!AB1041</f>
        <v>#N/C</v>
      </c>
      <c r="O1041" s="109" t="str">
        <f>+Monitoring!AC1041</f>
        <v>#N/C</v>
      </c>
      <c r="P1041" s="109" t="str">
        <f>+Monitoring!AD1041</f>
        <v>#N/C</v>
      </c>
      <c r="Q1041" s="109" t="str">
        <f>+Monitoring!AE1041</f>
        <v>#N/C</v>
      </c>
      <c r="R1041" s="109" t="str">
        <f>+Monitoring!AF1041</f>
        <v>#N/C</v>
      </c>
      <c r="S1041" s="109" t="str">
        <f>+Monitoring!AG1041</f>
        <v>#N/C</v>
      </c>
    </row>
    <row r="1042" spans="1:19" x14ac:dyDescent="0.25">
      <c r="A1042" s="109">
        <f t="shared" si="84"/>
        <v>1041</v>
      </c>
      <c r="B1042" s="109" t="str">
        <f t="shared" si="80"/>
        <v>FAIRD</v>
      </c>
      <c r="C1042" s="109" t="str">
        <f>SUBSTITUTE(+Monitoring!C1042,"-","")</f>
        <v>FAIRD4</v>
      </c>
      <c r="D1042" s="109" t="str">
        <f t="shared" si="81"/>
        <v>Site4</v>
      </c>
      <c r="E1042" s="110" t="str">
        <f t="shared" si="82"/>
        <v>Meadow</v>
      </c>
      <c r="F1042" s="111" t="str">
        <f t="shared" si="83"/>
        <v>FAIRDxMeadow</v>
      </c>
      <c r="G1042" s="112">
        <f>+Monitoring!K1042</f>
        <v>45167.652905092596</v>
      </c>
      <c r="H1042" s="112">
        <f>+Monitoring!L1042</f>
        <v>45167.653831018499</v>
      </c>
      <c r="I1042" s="113">
        <f>+Monitoring!M1042</f>
        <v>9.2592590226558968E-4</v>
      </c>
      <c r="J1042" s="114" t="str">
        <f>+Monitoring!T1042</f>
        <v>fly</v>
      </c>
      <c r="K1042" s="109" t="str">
        <f>+Monitoring!Y1042</f>
        <v>Insecta</v>
      </c>
      <c r="L1042" s="109" t="str">
        <f>+Monitoring!Z1042</f>
        <v>Diptera</v>
      </c>
      <c r="M1042" s="109" t="str">
        <f>+Monitoring!AA1042</f>
        <v>Brachycera</v>
      </c>
      <c r="N1042" s="109" t="str">
        <f>+Monitoring!AB1042</f>
        <v>#N/C</v>
      </c>
      <c r="O1042" s="109" t="str">
        <f>+Monitoring!AC1042</f>
        <v>#N/C</v>
      </c>
      <c r="P1042" s="109" t="str">
        <f>+Monitoring!AD1042</f>
        <v>#N/C</v>
      </c>
      <c r="Q1042" s="109" t="str">
        <f>+Monitoring!AE1042</f>
        <v>#N/C</v>
      </c>
      <c r="R1042" s="109" t="str">
        <f>+Monitoring!AF1042</f>
        <v>#N/C</v>
      </c>
      <c r="S1042" s="109" t="str">
        <f>+Monitoring!AG1042</f>
        <v>#N/C</v>
      </c>
    </row>
    <row r="1043" spans="1:19" x14ac:dyDescent="0.25">
      <c r="A1043" s="109">
        <f t="shared" si="84"/>
        <v>1042</v>
      </c>
      <c r="B1043" s="109" t="str">
        <f t="shared" si="80"/>
        <v>FAIRD</v>
      </c>
      <c r="C1043" s="109" t="str">
        <f>SUBSTITUTE(+Monitoring!C1043,"-","")</f>
        <v>FAIRD4</v>
      </c>
      <c r="D1043" s="109" t="str">
        <f t="shared" si="81"/>
        <v>Site4</v>
      </c>
      <c r="E1043" s="110" t="str">
        <f t="shared" si="82"/>
        <v>Meadow</v>
      </c>
      <c r="F1043" s="111" t="str">
        <f t="shared" si="83"/>
        <v>FAIRDxMeadow</v>
      </c>
      <c r="G1043" s="112">
        <f>+Monitoring!K1043</f>
        <v>45167.660706018498</v>
      </c>
      <c r="H1043" s="112">
        <f>+Monitoring!L1043</f>
        <v>45167.661030092597</v>
      </c>
      <c r="I1043" s="113">
        <f>+Monitoring!M1043</f>
        <v>3.2407409889856353E-4</v>
      </c>
      <c r="J1043" s="114" t="str">
        <f>+Monitoring!T1043</f>
        <v>fly</v>
      </c>
      <c r="K1043" s="109" t="str">
        <f>+Monitoring!Y1043</f>
        <v>Insecta</v>
      </c>
      <c r="L1043" s="109" t="str">
        <f>+Monitoring!Z1043</f>
        <v>Diptera</v>
      </c>
      <c r="M1043" s="109" t="str">
        <f>+Monitoring!AA1043</f>
        <v>Brachycera</v>
      </c>
      <c r="N1043" s="109" t="str">
        <f>+Monitoring!AB1043</f>
        <v>Muscomorpha</v>
      </c>
      <c r="O1043" s="109" t="str">
        <f>+Monitoring!AC1043</f>
        <v>Muscoidea</v>
      </c>
      <c r="P1043" s="109" t="str">
        <f>+Monitoring!AD1043</f>
        <v>Fanniidae</v>
      </c>
      <c r="Q1043" s="109">
        <f>+Monitoring!AE1043</f>
        <v>0</v>
      </c>
      <c r="R1043" s="109" t="str">
        <f>+Monitoring!AF1043</f>
        <v>Fannia</v>
      </c>
      <c r="S1043" s="109" t="str">
        <f>+Monitoring!AG1043</f>
        <v>#N/C</v>
      </c>
    </row>
    <row r="1044" spans="1:19" x14ac:dyDescent="0.25">
      <c r="A1044" s="109">
        <f t="shared" si="84"/>
        <v>1043</v>
      </c>
      <c r="B1044" s="109" t="str">
        <f t="shared" si="80"/>
        <v>FAIRD</v>
      </c>
      <c r="C1044" s="109" t="str">
        <f>SUBSTITUTE(+Monitoring!C1044,"-","")</f>
        <v>FAIRD4</v>
      </c>
      <c r="D1044" s="109" t="str">
        <f t="shared" si="81"/>
        <v>Site4</v>
      </c>
      <c r="E1044" s="110" t="str">
        <f t="shared" si="82"/>
        <v>Meadow</v>
      </c>
      <c r="F1044" s="111" t="str">
        <f t="shared" si="83"/>
        <v>FAIRDxMeadow</v>
      </c>
      <c r="G1044" s="112">
        <f>+Monitoring!K1044</f>
        <v>45167.682256944398</v>
      </c>
      <c r="H1044" s="112">
        <f>+Monitoring!L1044</f>
        <v>45167.682453703703</v>
      </c>
      <c r="I1044" s="113">
        <f>+Monitoring!M1044</f>
        <v>1.9675930525409058E-4</v>
      </c>
      <c r="J1044" s="114" t="str">
        <f>+Monitoring!T1044</f>
        <v>fly</v>
      </c>
      <c r="K1044" s="109" t="str">
        <f>+Monitoring!Y1044</f>
        <v>Insecta</v>
      </c>
      <c r="L1044" s="109" t="str">
        <f>+Monitoring!Z1044</f>
        <v>Diptera</v>
      </c>
      <c r="M1044" s="109" t="str">
        <f>+Monitoring!AA1044</f>
        <v>Brachycera</v>
      </c>
      <c r="N1044" s="109" t="str">
        <f>+Monitoring!AB1044</f>
        <v>#N/C</v>
      </c>
      <c r="O1044" s="109" t="str">
        <f>+Monitoring!AC1044</f>
        <v>#N/C</v>
      </c>
      <c r="P1044" s="109" t="str">
        <f>+Monitoring!AD1044</f>
        <v>#N/C</v>
      </c>
      <c r="Q1044" s="109" t="str">
        <f>+Monitoring!AE1044</f>
        <v>#N/C</v>
      </c>
      <c r="R1044" s="109" t="str">
        <f>+Monitoring!AF1044</f>
        <v>#N/C</v>
      </c>
      <c r="S1044" s="109" t="str">
        <f>+Monitoring!AG1044</f>
        <v>#N/C</v>
      </c>
    </row>
    <row r="1045" spans="1:19" x14ac:dyDescent="0.25">
      <c r="A1045" s="109">
        <f t="shared" si="84"/>
        <v>1044</v>
      </c>
      <c r="B1045" s="109" t="str">
        <f t="shared" si="80"/>
        <v>FAIRD</v>
      </c>
      <c r="C1045" s="109" t="str">
        <f>SUBSTITUTE(+Monitoring!C1045,"-","")</f>
        <v>FAIRD4</v>
      </c>
      <c r="D1045" s="109" t="str">
        <f t="shared" si="81"/>
        <v>Site4</v>
      </c>
      <c r="E1045" s="110" t="str">
        <f t="shared" si="82"/>
        <v>Meadow</v>
      </c>
      <c r="F1045" s="111" t="str">
        <f t="shared" si="83"/>
        <v>FAIRDxMeadow</v>
      </c>
      <c r="G1045" s="112">
        <f>+Monitoring!K1045</f>
        <v>45167.723437499997</v>
      </c>
      <c r="H1045" s="112">
        <f>+Monitoring!L1045</f>
        <v>45167.724548611099</v>
      </c>
      <c r="I1045" s="113">
        <f>+Monitoring!M1045</f>
        <v>1.1111111016361974E-3</v>
      </c>
      <c r="J1045" s="114" t="str">
        <f>+Monitoring!T1045</f>
        <v>fly</v>
      </c>
      <c r="K1045" s="109" t="str">
        <f>+Monitoring!Y1045</f>
        <v>Insecta</v>
      </c>
      <c r="L1045" s="109" t="str">
        <f>+Monitoring!Z1045</f>
        <v>Diptera</v>
      </c>
      <c r="M1045" s="109" t="str">
        <f>+Monitoring!AA1045</f>
        <v>Brachycera</v>
      </c>
      <c r="N1045" s="109" t="str">
        <f>+Monitoring!AB1045</f>
        <v>#N/C</v>
      </c>
      <c r="O1045" s="109" t="str">
        <f>+Monitoring!AC1045</f>
        <v>#N/C</v>
      </c>
      <c r="P1045" s="109" t="str">
        <f>+Monitoring!AD1045</f>
        <v>#N/C</v>
      </c>
      <c r="Q1045" s="109" t="str">
        <f>+Monitoring!AE1045</f>
        <v>#N/C</v>
      </c>
      <c r="R1045" s="109" t="str">
        <f>+Monitoring!AF1045</f>
        <v>#N/C</v>
      </c>
      <c r="S1045" s="109" t="str">
        <f>+Monitoring!AG1045</f>
        <v>#N/C</v>
      </c>
    </row>
    <row r="1046" spans="1:19" x14ac:dyDescent="0.25">
      <c r="A1046" s="109">
        <f t="shared" si="84"/>
        <v>1045</v>
      </c>
      <c r="B1046" s="109" t="str">
        <f t="shared" si="80"/>
        <v>FAIRD</v>
      </c>
      <c r="C1046" s="109" t="str">
        <f>SUBSTITUTE(+Monitoring!C1046,"-","")</f>
        <v>FAIRD4</v>
      </c>
      <c r="D1046" s="109" t="str">
        <f t="shared" si="81"/>
        <v>Site4</v>
      </c>
      <c r="E1046" s="110" t="str">
        <f t="shared" si="82"/>
        <v>Meadow</v>
      </c>
      <c r="F1046" s="111" t="str">
        <f t="shared" si="83"/>
        <v>FAIRDxMeadow</v>
      </c>
      <c r="G1046" s="112">
        <f>+Monitoring!K1046</f>
        <v>45167.723437499997</v>
      </c>
      <c r="H1046" s="112">
        <f>+Monitoring!L1046</f>
        <v>45167.766215277799</v>
      </c>
      <c r="I1046" s="113">
        <f>+Monitoring!M1046</f>
        <v>4.2777777802257333E-2</v>
      </c>
      <c r="J1046" s="114" t="str">
        <f>+Monitoring!T1046</f>
        <v>fly</v>
      </c>
      <c r="K1046" s="109" t="str">
        <f>+Monitoring!Y1046</f>
        <v>Insecta</v>
      </c>
      <c r="L1046" s="109" t="str">
        <f>+Monitoring!Z1046</f>
        <v>Diptera</v>
      </c>
      <c r="M1046" s="109" t="str">
        <f>+Monitoring!AA1046</f>
        <v>Brachycera</v>
      </c>
      <c r="N1046" s="109" t="str">
        <f>+Monitoring!AB1046</f>
        <v>Muscomorpha</v>
      </c>
      <c r="O1046" s="109" t="str">
        <f>+Monitoring!AC1046</f>
        <v>Phoroidea</v>
      </c>
      <c r="P1046" s="109" t="str">
        <f>+Monitoring!AD1046</f>
        <v>Phoridae</v>
      </c>
      <c r="Q1046" s="109" t="str">
        <f>+Monitoring!AE1046</f>
        <v>Metopininae</v>
      </c>
      <c r="R1046" s="109" t="str">
        <f>+Monitoring!AF1046</f>
        <v>Megaselia</v>
      </c>
      <c r="S1046" s="109" t="str">
        <f>+Monitoring!AG1046</f>
        <v>#N/C</v>
      </c>
    </row>
    <row r="1047" spans="1:19" x14ac:dyDescent="0.25">
      <c r="A1047" s="109">
        <f t="shared" si="84"/>
        <v>1046</v>
      </c>
      <c r="B1047" s="109" t="str">
        <f t="shared" si="80"/>
        <v>FAIRD</v>
      </c>
      <c r="C1047" s="109" t="str">
        <f>SUBSTITUTE(+Monitoring!C1047,"-","")</f>
        <v>FAIRD4</v>
      </c>
      <c r="D1047" s="109" t="str">
        <f t="shared" si="81"/>
        <v>Site4</v>
      </c>
      <c r="E1047" s="110" t="str">
        <f t="shared" si="82"/>
        <v>Meadow</v>
      </c>
      <c r="F1047" s="111" t="str">
        <f t="shared" si="83"/>
        <v>FAIRDxMeadow</v>
      </c>
      <c r="G1047" s="112">
        <f>+Monitoring!K1047</f>
        <v>45167.731331018498</v>
      </c>
      <c r="H1047" s="112">
        <f>+Monitoring!L1047</f>
        <v>45167.732673611099</v>
      </c>
      <c r="I1047" s="113">
        <f>+Monitoring!M1047</f>
        <v>1.3425926008494571E-3</v>
      </c>
      <c r="J1047" s="114" t="str">
        <f>+Monitoring!T1047</f>
        <v>fly</v>
      </c>
      <c r="K1047" s="109" t="str">
        <f>+Monitoring!Y1047</f>
        <v>Insecta</v>
      </c>
      <c r="L1047" s="109" t="str">
        <f>+Monitoring!Z1047</f>
        <v>#N/C</v>
      </c>
      <c r="M1047" s="109" t="str">
        <f>+Monitoring!AA1047</f>
        <v>#N/C</v>
      </c>
      <c r="N1047" s="109" t="str">
        <f>+Monitoring!AB1047</f>
        <v>#N/C</v>
      </c>
      <c r="O1047" s="109" t="str">
        <f>+Monitoring!AC1047</f>
        <v>#N/C</v>
      </c>
      <c r="P1047" s="109" t="str">
        <f>+Monitoring!AD1047</f>
        <v>#N/C</v>
      </c>
      <c r="Q1047" s="109" t="str">
        <f>+Monitoring!AE1047</f>
        <v>#N/C</v>
      </c>
      <c r="R1047" s="109" t="str">
        <f>+Monitoring!AF1047</f>
        <v>#N/C</v>
      </c>
      <c r="S1047" s="109" t="str">
        <f>+Monitoring!AG1047</f>
        <v>#N/C</v>
      </c>
    </row>
    <row r="1048" spans="1:19" x14ac:dyDescent="0.25">
      <c r="A1048" s="109">
        <f t="shared" si="84"/>
        <v>1047</v>
      </c>
      <c r="B1048" s="109" t="str">
        <f t="shared" si="80"/>
        <v>FAIRD</v>
      </c>
      <c r="C1048" s="109" t="str">
        <f>SUBSTITUTE(+Monitoring!C1048,"-","")</f>
        <v>FAIRD4</v>
      </c>
      <c r="D1048" s="109" t="str">
        <f t="shared" si="81"/>
        <v>Site4</v>
      </c>
      <c r="E1048" s="110" t="str">
        <f t="shared" si="82"/>
        <v>Meadow</v>
      </c>
      <c r="F1048" s="111" t="str">
        <f t="shared" si="83"/>
        <v>FAIRDxMeadow</v>
      </c>
      <c r="G1048" s="112">
        <f>+Monitoring!K1048</f>
        <v>45167.731331018498</v>
      </c>
      <c r="H1048" s="112">
        <f>+Monitoring!L1048</f>
        <v>45167.734386574099</v>
      </c>
      <c r="I1048" s="113">
        <f>+Monitoring!M1048</f>
        <v>3.0555556004401296E-3</v>
      </c>
      <c r="J1048" s="114" t="str">
        <f>+Monitoring!T1048</f>
        <v>fly</v>
      </c>
      <c r="K1048" s="109" t="str">
        <f>+Monitoring!Y1048</f>
        <v>Insecta</v>
      </c>
      <c r="L1048" s="109" t="str">
        <f>+Monitoring!Z1048</f>
        <v>Diptera</v>
      </c>
      <c r="M1048" s="109" t="str">
        <f>+Monitoring!AA1048</f>
        <v>Brachycera</v>
      </c>
      <c r="N1048" s="109" t="str">
        <f>+Monitoring!AB1048</f>
        <v>Muscomorpha</v>
      </c>
      <c r="O1048" s="109" t="str">
        <f>+Monitoring!AC1048</f>
        <v>Muscoidea</v>
      </c>
      <c r="P1048" s="109" t="str">
        <f>+Monitoring!AD1048</f>
        <v>Fanniidae</v>
      </c>
      <c r="Q1048" s="109">
        <f>+Monitoring!AE1048</f>
        <v>0</v>
      </c>
      <c r="R1048" s="109" t="str">
        <f>+Monitoring!AF1048</f>
        <v>Fannia</v>
      </c>
      <c r="S1048" s="109" t="str">
        <f>+Monitoring!AG1048</f>
        <v>#N/C</v>
      </c>
    </row>
    <row r="1049" spans="1:19" x14ac:dyDescent="0.25">
      <c r="A1049" s="109">
        <f t="shared" si="84"/>
        <v>1048</v>
      </c>
      <c r="B1049" s="109" t="str">
        <f t="shared" si="80"/>
        <v>FAIRD</v>
      </c>
      <c r="C1049" s="109" t="str">
        <f>SUBSTITUTE(+Monitoring!C1049,"-","")</f>
        <v>FAIRD4</v>
      </c>
      <c r="D1049" s="109" t="str">
        <f t="shared" si="81"/>
        <v>Site4</v>
      </c>
      <c r="E1049" s="110" t="str">
        <f t="shared" si="82"/>
        <v>Meadow</v>
      </c>
      <c r="F1049" s="111" t="str">
        <f t="shared" si="83"/>
        <v>FAIRDxMeadow</v>
      </c>
      <c r="G1049" s="112">
        <f>+Monitoring!K1049</f>
        <v>45167.743750000001</v>
      </c>
      <c r="H1049" s="112">
        <f>+Monitoring!L1049</f>
        <v>45167.752337963</v>
      </c>
      <c r="I1049" s="113">
        <f>+Monitoring!M1049</f>
        <v>8.5879629987175576E-3</v>
      </c>
      <c r="J1049" s="114" t="str">
        <f>+Monitoring!T1049</f>
        <v>fly</v>
      </c>
      <c r="K1049" s="109" t="str">
        <f>+Monitoring!Y1049</f>
        <v>Insecta</v>
      </c>
      <c r="L1049" s="109" t="str">
        <f>+Monitoring!Z1049</f>
        <v>Diptera</v>
      </c>
      <c r="M1049" s="109" t="str">
        <f>+Monitoring!AA1049</f>
        <v>Brachycera</v>
      </c>
      <c r="N1049" s="109" t="str">
        <f>+Monitoring!AB1049</f>
        <v>Muscomorpha</v>
      </c>
      <c r="O1049" s="109" t="str">
        <f>+Monitoring!AC1049</f>
        <v>Lauxanioidea</v>
      </c>
      <c r="P1049" s="109" t="str">
        <f>+Monitoring!AD1049</f>
        <v>Lauxaniidae</v>
      </c>
      <c r="Q1049" s="109" t="str">
        <f>+Monitoring!AE1049</f>
        <v>Lauxaniinae</v>
      </c>
      <c r="R1049" s="109" t="str">
        <f>+Monitoring!AF1049</f>
        <v>Calliopum</v>
      </c>
      <c r="S1049" s="109" t="str">
        <f>+Monitoring!AG1049</f>
        <v>#N/C</v>
      </c>
    </row>
    <row r="1050" spans="1:19" x14ac:dyDescent="0.25">
      <c r="A1050" s="109">
        <f t="shared" si="84"/>
        <v>1049</v>
      </c>
      <c r="B1050" s="109" t="str">
        <f t="shared" si="80"/>
        <v>FAIRD</v>
      </c>
      <c r="C1050" s="109" t="str">
        <f>SUBSTITUTE(+Monitoring!C1050,"-","")</f>
        <v>FAIRD4</v>
      </c>
      <c r="D1050" s="109" t="str">
        <f t="shared" si="81"/>
        <v>Site4</v>
      </c>
      <c r="E1050" s="110" t="str">
        <f t="shared" si="82"/>
        <v>Meadow</v>
      </c>
      <c r="F1050" s="111" t="str">
        <f t="shared" si="83"/>
        <v>FAIRDxMeadow</v>
      </c>
      <c r="G1050" s="112">
        <f>+Monitoring!K1050</f>
        <v>45167.760532407403</v>
      </c>
      <c r="H1050" s="112">
        <f>+Monitoring!L1050</f>
        <v>45167.761250000003</v>
      </c>
      <c r="I1050" s="113">
        <f>+Monitoring!M1050</f>
        <v>7.1759260026738048E-4</v>
      </c>
      <c r="J1050" s="114" t="str">
        <f>+Monitoring!T1050</f>
        <v>fly</v>
      </c>
      <c r="K1050" s="109" t="str">
        <f>+Monitoring!Y1050</f>
        <v>Insecta</v>
      </c>
      <c r="L1050" s="109" t="str">
        <f>+Monitoring!Z1050</f>
        <v>Diptera</v>
      </c>
      <c r="M1050" s="109" t="str">
        <f>+Monitoring!AA1050</f>
        <v>Brachycera</v>
      </c>
      <c r="N1050" s="109" t="str">
        <f>+Monitoring!AB1050</f>
        <v>Muscomorpha</v>
      </c>
      <c r="O1050" s="109" t="str">
        <f>+Monitoring!AC1050</f>
        <v>Muscoidea</v>
      </c>
      <c r="P1050" s="109" t="str">
        <f>+Monitoring!AD1050</f>
        <v>#N/C</v>
      </c>
      <c r="Q1050" s="109" t="str">
        <f>+Monitoring!AE1050</f>
        <v>#N/C</v>
      </c>
      <c r="R1050" s="109" t="str">
        <f>+Monitoring!AF1050</f>
        <v>#N/C</v>
      </c>
      <c r="S1050" s="109" t="str">
        <f>+Monitoring!AG1050</f>
        <v>#N/C</v>
      </c>
    </row>
    <row r="1051" spans="1:19" x14ac:dyDescent="0.25">
      <c r="A1051" s="109">
        <f t="shared" si="84"/>
        <v>1050</v>
      </c>
      <c r="B1051" s="109" t="str">
        <f t="shared" si="80"/>
        <v>FAIRD</v>
      </c>
      <c r="C1051" s="109" t="str">
        <f>SUBSTITUTE(+Monitoring!C1051,"-","")</f>
        <v>FAIRD4</v>
      </c>
      <c r="D1051" s="109" t="str">
        <f t="shared" si="81"/>
        <v>Site4</v>
      </c>
      <c r="E1051" s="110" t="str">
        <f t="shared" si="82"/>
        <v>Meadow</v>
      </c>
      <c r="F1051" s="111" t="str">
        <f t="shared" si="83"/>
        <v>FAIRDxMeadow</v>
      </c>
      <c r="G1051" s="112">
        <f>+Monitoring!K1051</f>
        <v>45168.388877314799</v>
      </c>
      <c r="H1051" s="112">
        <f>+Monitoring!L1051</f>
        <v>45168.399178240703</v>
      </c>
      <c r="I1051" s="113">
        <f>+Monitoring!M1051</f>
        <v>1.0300925903720781E-2</v>
      </c>
      <c r="J1051" s="114" t="str">
        <f>+Monitoring!T1051</f>
        <v>fly</v>
      </c>
      <c r="K1051" s="109" t="str">
        <f>+Monitoring!Y1051</f>
        <v>Insecta</v>
      </c>
      <c r="L1051" s="109" t="str">
        <f>+Monitoring!Z1051</f>
        <v>Diptera</v>
      </c>
      <c r="M1051" s="109" t="str">
        <f>+Monitoring!AA1051</f>
        <v>Brachycera</v>
      </c>
      <c r="N1051" s="109" t="str">
        <f>+Monitoring!AB1051</f>
        <v>Muscomorpha</v>
      </c>
      <c r="O1051" s="109" t="str">
        <f>+Monitoring!AC1051</f>
        <v>Muscoidea</v>
      </c>
      <c r="P1051" s="109" t="str">
        <f>+Monitoring!AD1051</f>
        <v>#N/C</v>
      </c>
      <c r="Q1051" s="109" t="str">
        <f>+Monitoring!AE1051</f>
        <v>#N/C</v>
      </c>
      <c r="R1051" s="109" t="str">
        <f>+Monitoring!AF1051</f>
        <v>#N/C</v>
      </c>
      <c r="S1051" s="109" t="str">
        <f>+Monitoring!AG1051</f>
        <v>#N/C</v>
      </c>
    </row>
    <row r="1052" spans="1:19" x14ac:dyDescent="0.25">
      <c r="A1052" s="109">
        <f t="shared" si="84"/>
        <v>1051</v>
      </c>
      <c r="B1052" s="109" t="str">
        <f t="shared" si="80"/>
        <v>FAIRD</v>
      </c>
      <c r="C1052" s="109" t="str">
        <f>SUBSTITUTE(+Monitoring!C1052,"-","")</f>
        <v>FAIRD4</v>
      </c>
      <c r="D1052" s="109" t="str">
        <f t="shared" si="81"/>
        <v>Site4</v>
      </c>
      <c r="E1052" s="110" t="str">
        <f t="shared" si="82"/>
        <v>Meadow</v>
      </c>
      <c r="F1052" s="111" t="str">
        <f t="shared" si="83"/>
        <v>FAIRDxMeadow</v>
      </c>
      <c r="G1052" s="112">
        <f>+Monitoring!K1052</f>
        <v>45168.425231481502</v>
      </c>
      <c r="H1052" s="112">
        <f>+Monitoring!L1052</f>
        <v>45168.425405092603</v>
      </c>
      <c r="I1052" s="113">
        <f>+Monitoring!M1052</f>
        <v>1.736111007630825E-4</v>
      </c>
      <c r="J1052" s="114" t="str">
        <f>+Monitoring!T1052</f>
        <v>wasp</v>
      </c>
      <c r="K1052" s="109" t="str">
        <f>+Monitoring!Y1052</f>
        <v>Insecta</v>
      </c>
      <c r="L1052" s="109" t="str">
        <f>+Monitoring!Z1052</f>
        <v>Hymenoptera</v>
      </c>
      <c r="M1052" s="109" t="str">
        <f>+Monitoring!AA1052</f>
        <v>Apocrita</v>
      </c>
      <c r="N1052" s="109" t="str">
        <f>+Monitoring!AB1052</f>
        <v>Aculeata</v>
      </c>
      <c r="O1052" s="109" t="str">
        <f>+Monitoring!AC1052</f>
        <v>Vespoidea</v>
      </c>
      <c r="P1052" s="109" t="str">
        <f>+Monitoring!AD1052</f>
        <v>Vespidae</v>
      </c>
      <c r="Q1052" s="109" t="str">
        <f>+Monitoring!AE1052</f>
        <v>Vespinae</v>
      </c>
      <c r="R1052" s="109" t="str">
        <f>+Monitoring!AF1052</f>
        <v>Vespula</v>
      </c>
      <c r="S1052" s="109" t="str">
        <f>+Monitoring!AG1052</f>
        <v>#N/C</v>
      </c>
    </row>
    <row r="1053" spans="1:19" x14ac:dyDescent="0.25">
      <c r="A1053" s="109">
        <f t="shared" si="84"/>
        <v>1052</v>
      </c>
      <c r="B1053" s="109" t="str">
        <f t="shared" si="80"/>
        <v>FAIRD</v>
      </c>
      <c r="C1053" s="109" t="str">
        <f>SUBSTITUTE(+Monitoring!C1053,"-","")</f>
        <v>FAIRD4</v>
      </c>
      <c r="D1053" s="109" t="str">
        <f t="shared" si="81"/>
        <v>Site4</v>
      </c>
      <c r="E1053" s="110" t="str">
        <f t="shared" si="82"/>
        <v>Meadow</v>
      </c>
      <c r="F1053" s="111" t="str">
        <f t="shared" si="83"/>
        <v>FAIRDxMeadow</v>
      </c>
      <c r="G1053" s="112">
        <f>+Monitoring!K1053</f>
        <v>45168.442372685196</v>
      </c>
      <c r="H1053" s="112">
        <f>+Monitoring!L1053</f>
        <v>45168.442511574103</v>
      </c>
      <c r="I1053" s="113">
        <f>+Monitoring!M1053</f>
        <v>1.3888890680391341E-4</v>
      </c>
      <c r="J1053" s="114" t="str">
        <f>+Monitoring!T1053</f>
        <v>fly</v>
      </c>
      <c r="K1053" s="109" t="str">
        <f>+Monitoring!Y1053</f>
        <v>Insecta</v>
      </c>
      <c r="L1053" s="109" t="str">
        <f>+Monitoring!Z1053</f>
        <v>Diptera</v>
      </c>
      <c r="M1053" s="109" t="str">
        <f>+Monitoring!AA1053</f>
        <v>Brachycera</v>
      </c>
      <c r="N1053" s="109" t="str">
        <f>+Monitoring!AB1053</f>
        <v>#N/C</v>
      </c>
      <c r="O1053" s="109" t="str">
        <f>+Monitoring!AC1053</f>
        <v>#N/C</v>
      </c>
      <c r="P1053" s="109" t="str">
        <f>+Monitoring!AD1053</f>
        <v>#N/C</v>
      </c>
      <c r="Q1053" s="109" t="str">
        <f>+Monitoring!AE1053</f>
        <v>#N/C</v>
      </c>
      <c r="R1053" s="109" t="str">
        <f>+Monitoring!AF1053</f>
        <v>#N/C</v>
      </c>
      <c r="S1053" s="109" t="str">
        <f>+Monitoring!AG1053</f>
        <v>#N/C</v>
      </c>
    </row>
    <row r="1054" spans="1:19" x14ac:dyDescent="0.25">
      <c r="A1054" s="109">
        <f t="shared" si="84"/>
        <v>1053</v>
      </c>
      <c r="B1054" s="109" t="str">
        <f t="shared" si="80"/>
        <v>FAIRD</v>
      </c>
      <c r="C1054" s="109" t="str">
        <f>SUBSTITUTE(+Monitoring!C1054,"-","")</f>
        <v>FAIRD4</v>
      </c>
      <c r="D1054" s="109" t="str">
        <f t="shared" si="81"/>
        <v>Site4</v>
      </c>
      <c r="E1054" s="110" t="str">
        <f t="shared" si="82"/>
        <v>Meadow</v>
      </c>
      <c r="F1054" s="111" t="str">
        <f t="shared" si="83"/>
        <v>FAIRDxMeadow</v>
      </c>
      <c r="G1054" s="112">
        <f>+Monitoring!K1054</f>
        <v>45168.4528587963</v>
      </c>
      <c r="H1054" s="112">
        <f>+Monitoring!L1054</f>
        <v>45168.453229166698</v>
      </c>
      <c r="I1054" s="113">
        <f>+Monitoring!M1054</f>
        <v>3.7037039874121547E-4</v>
      </c>
      <c r="J1054" s="114" t="str">
        <f>+Monitoring!T1054</f>
        <v>fly</v>
      </c>
      <c r="K1054" s="109" t="str">
        <f>+Monitoring!Y1054</f>
        <v>Insecta</v>
      </c>
      <c r="L1054" s="109" t="str">
        <f>+Monitoring!Z1054</f>
        <v>Diptera</v>
      </c>
      <c r="M1054" s="109" t="str">
        <f>+Monitoring!AA1054</f>
        <v>Brachycera</v>
      </c>
      <c r="N1054" s="109" t="str">
        <f>+Monitoring!AB1054</f>
        <v>#N/C</v>
      </c>
      <c r="O1054" s="109" t="str">
        <f>+Monitoring!AC1054</f>
        <v>#N/C</v>
      </c>
      <c r="P1054" s="109" t="str">
        <f>+Monitoring!AD1054</f>
        <v>#N/C</v>
      </c>
      <c r="Q1054" s="109" t="str">
        <f>+Monitoring!AE1054</f>
        <v>#N/C</v>
      </c>
      <c r="R1054" s="109" t="str">
        <f>+Monitoring!AF1054</f>
        <v>#N/C</v>
      </c>
      <c r="S1054" s="109" t="str">
        <f>+Monitoring!AG1054</f>
        <v>#N/C</v>
      </c>
    </row>
    <row r="1055" spans="1:19" x14ac:dyDescent="0.25">
      <c r="A1055" s="109">
        <f t="shared" si="84"/>
        <v>1054</v>
      </c>
      <c r="B1055" s="109" t="str">
        <f t="shared" si="80"/>
        <v>FAIRD</v>
      </c>
      <c r="C1055" s="109" t="str">
        <f>SUBSTITUTE(+Monitoring!C1055,"-","")</f>
        <v>FAIRD4</v>
      </c>
      <c r="D1055" s="109" t="str">
        <f t="shared" si="81"/>
        <v>Site4</v>
      </c>
      <c r="E1055" s="110" t="str">
        <f t="shared" si="82"/>
        <v>Meadow</v>
      </c>
      <c r="F1055" s="111" t="str">
        <f t="shared" si="83"/>
        <v>FAIRDxMeadow</v>
      </c>
      <c r="G1055" s="112">
        <f>+Monitoring!K1055</f>
        <v>45168.455729166701</v>
      </c>
      <c r="H1055" s="112">
        <f>+Monitoring!L1055</f>
        <v>45168.4622453704</v>
      </c>
      <c r="I1055" s="113">
        <f>+Monitoring!M1055</f>
        <v>6.5162036989931948E-3</v>
      </c>
      <c r="J1055" s="114" t="str">
        <f>+Monitoring!T1055</f>
        <v>fly</v>
      </c>
      <c r="K1055" s="109" t="str">
        <f>+Monitoring!Y1055</f>
        <v>Insecta</v>
      </c>
      <c r="L1055" s="109" t="str">
        <f>+Monitoring!Z1055</f>
        <v>Diptera</v>
      </c>
      <c r="M1055" s="109" t="str">
        <f>+Monitoring!AA1055</f>
        <v>Brachycera</v>
      </c>
      <c r="N1055" s="109" t="str">
        <f>+Monitoring!AB1055</f>
        <v>Muscomorpha</v>
      </c>
      <c r="O1055" s="109" t="str">
        <f>+Monitoring!AC1055</f>
        <v>Muscoidea</v>
      </c>
      <c r="P1055" s="109" t="str">
        <f>+Monitoring!AD1055</f>
        <v>Fanniidae</v>
      </c>
      <c r="Q1055" s="109">
        <f>+Monitoring!AE1055</f>
        <v>0</v>
      </c>
      <c r="R1055" s="109" t="str">
        <f>+Monitoring!AF1055</f>
        <v>Fannia</v>
      </c>
      <c r="S1055" s="109" t="str">
        <f>+Monitoring!AG1055</f>
        <v>#N/C</v>
      </c>
    </row>
    <row r="1056" spans="1:19" x14ac:dyDescent="0.25">
      <c r="A1056" s="109">
        <f t="shared" si="84"/>
        <v>1055</v>
      </c>
      <c r="B1056" s="109" t="str">
        <f t="shared" si="80"/>
        <v>FAIRD</v>
      </c>
      <c r="C1056" s="109" t="str">
        <f>SUBSTITUTE(+Monitoring!C1056,"-","")</f>
        <v>FAIRD4</v>
      </c>
      <c r="D1056" s="109" t="str">
        <f t="shared" si="81"/>
        <v>Site4</v>
      </c>
      <c r="E1056" s="110" t="str">
        <f t="shared" si="82"/>
        <v>Meadow</v>
      </c>
      <c r="F1056" s="111" t="str">
        <f t="shared" si="83"/>
        <v>FAIRDxMeadow</v>
      </c>
      <c r="G1056" s="112">
        <f>+Monitoring!K1056</f>
        <v>45168.484953703701</v>
      </c>
      <c r="H1056" s="112">
        <f>+Monitoring!L1056</f>
        <v>45168.486481481501</v>
      </c>
      <c r="I1056" s="113">
        <f>+Monitoring!M1056</f>
        <v>1.5277778002200648E-3</v>
      </c>
      <c r="J1056" s="114" t="str">
        <f>+Monitoring!T1056</f>
        <v>fly</v>
      </c>
      <c r="K1056" s="109" t="str">
        <f>+Monitoring!Y1056</f>
        <v>Insecta</v>
      </c>
      <c r="L1056" s="109" t="str">
        <f>+Monitoring!Z1056</f>
        <v>Diptera</v>
      </c>
      <c r="M1056" s="109" t="str">
        <f>+Monitoring!AA1056</f>
        <v>Brachycera</v>
      </c>
      <c r="N1056" s="109" t="str">
        <f>+Monitoring!AB1056</f>
        <v>Muscomorpha</v>
      </c>
      <c r="O1056" s="109" t="str">
        <f>+Monitoring!AC1056</f>
        <v>Muscoidea</v>
      </c>
      <c r="P1056" s="109" t="str">
        <f>+Monitoring!AD1056</f>
        <v>Fanniidae</v>
      </c>
      <c r="Q1056" s="109">
        <f>+Monitoring!AE1056</f>
        <v>0</v>
      </c>
      <c r="R1056" s="109" t="str">
        <f>+Monitoring!AF1056</f>
        <v>Fannia</v>
      </c>
      <c r="S1056" s="109" t="str">
        <f>+Monitoring!AG1056</f>
        <v>#N/C</v>
      </c>
    </row>
    <row r="1057" spans="1:19" x14ac:dyDescent="0.25">
      <c r="A1057" s="109">
        <f t="shared" si="84"/>
        <v>1056</v>
      </c>
      <c r="B1057" s="109" t="str">
        <f t="shared" si="80"/>
        <v>FAIRD</v>
      </c>
      <c r="C1057" s="109" t="str">
        <f>SUBSTITUTE(+Monitoring!C1057,"-","")</f>
        <v>FAIRD4</v>
      </c>
      <c r="D1057" s="109" t="str">
        <f t="shared" si="81"/>
        <v>Site4</v>
      </c>
      <c r="E1057" s="110" t="str">
        <f t="shared" si="82"/>
        <v>Meadow</v>
      </c>
      <c r="F1057" s="111" t="str">
        <f t="shared" si="83"/>
        <v>FAIRDxMeadow</v>
      </c>
      <c r="G1057" s="112">
        <f>+Monitoring!K1057</f>
        <v>45168.4902546296</v>
      </c>
      <c r="H1057" s="112">
        <f>+Monitoring!L1057</f>
        <v>45168.490381944401</v>
      </c>
      <c r="I1057" s="113">
        <f>+Monitoring!M1057</f>
        <v>1.2731480092043057E-4</v>
      </c>
      <c r="J1057" s="114" t="str">
        <f>+Monitoring!T1057</f>
        <v>flesh_fly</v>
      </c>
      <c r="K1057" s="109" t="str">
        <f>+Monitoring!Y1057</f>
        <v>Insecta</v>
      </c>
      <c r="L1057" s="109" t="str">
        <f>+Monitoring!Z1057</f>
        <v>Diptera</v>
      </c>
      <c r="M1057" s="109" t="str">
        <f>+Monitoring!AA1057</f>
        <v>Brachycera</v>
      </c>
      <c r="N1057" s="109" t="str">
        <f>+Monitoring!AB1057</f>
        <v>Muscomorpha</v>
      </c>
      <c r="O1057" s="109" t="str">
        <f>+Monitoring!AC1057</f>
        <v>Oestroidea</v>
      </c>
      <c r="P1057" s="109" t="str">
        <f>+Monitoring!AD1057</f>
        <v>Sarcophagidae</v>
      </c>
      <c r="Q1057" s="109" t="str">
        <f>+Monitoring!AE1057</f>
        <v>#N/C</v>
      </c>
      <c r="R1057" s="109" t="str">
        <f>+Monitoring!AF1057</f>
        <v>#N/C</v>
      </c>
      <c r="S1057" s="109" t="str">
        <f>+Monitoring!AG1057</f>
        <v>#N/C</v>
      </c>
    </row>
    <row r="1058" spans="1:19" x14ac:dyDescent="0.25">
      <c r="A1058" s="109">
        <f t="shared" si="84"/>
        <v>1057</v>
      </c>
      <c r="B1058" s="109" t="str">
        <f t="shared" si="80"/>
        <v>FAIRD</v>
      </c>
      <c r="C1058" s="109" t="str">
        <f>SUBSTITUTE(+Monitoring!C1058,"-","")</f>
        <v>FAIRD4</v>
      </c>
      <c r="D1058" s="109" t="str">
        <f t="shared" si="81"/>
        <v>Site4</v>
      </c>
      <c r="E1058" s="110" t="str">
        <f t="shared" si="82"/>
        <v>Meadow</v>
      </c>
      <c r="F1058" s="111" t="str">
        <f t="shared" si="83"/>
        <v>FAIRDxMeadow</v>
      </c>
      <c r="G1058" s="112">
        <f>+Monitoring!K1058</f>
        <v>45168.492534722202</v>
      </c>
      <c r="H1058" s="112">
        <f>+Monitoring!L1058</f>
        <v>45168.495914351901</v>
      </c>
      <c r="I1058" s="113">
        <f>+Monitoring!M1058</f>
        <v>3.3796296993386932E-3</v>
      </c>
      <c r="J1058" s="114" t="str">
        <f>+Monitoring!T1058</f>
        <v>fly</v>
      </c>
      <c r="K1058" s="109" t="str">
        <f>+Monitoring!Y1058</f>
        <v>Insecta</v>
      </c>
      <c r="L1058" s="109" t="str">
        <f>+Monitoring!Z1058</f>
        <v>Diptera</v>
      </c>
      <c r="M1058" s="109" t="str">
        <f>+Monitoring!AA1058</f>
        <v>Brachycera</v>
      </c>
      <c r="N1058" s="109" t="str">
        <f>+Monitoring!AB1058</f>
        <v>Muscomorpha</v>
      </c>
      <c r="O1058" s="109" t="str">
        <f>+Monitoring!AC1058</f>
        <v>Muscoidea</v>
      </c>
      <c r="P1058" s="109" t="str">
        <f>+Monitoring!AD1058</f>
        <v>Fanniidae</v>
      </c>
      <c r="Q1058" s="109">
        <f>+Monitoring!AE1058</f>
        <v>0</v>
      </c>
      <c r="R1058" s="109" t="str">
        <f>+Monitoring!AF1058</f>
        <v>Fannia</v>
      </c>
      <c r="S1058" s="109" t="str">
        <f>+Monitoring!AG1058</f>
        <v>#N/C</v>
      </c>
    </row>
    <row r="1059" spans="1:19" x14ac:dyDescent="0.25">
      <c r="A1059" s="109">
        <f t="shared" si="84"/>
        <v>1058</v>
      </c>
      <c r="B1059" s="109" t="str">
        <f t="shared" si="80"/>
        <v>FAIRD</v>
      </c>
      <c r="C1059" s="109" t="str">
        <f>SUBSTITUTE(+Monitoring!C1059,"-","")</f>
        <v>FAIRD4</v>
      </c>
      <c r="D1059" s="109" t="str">
        <f t="shared" si="81"/>
        <v>Site4</v>
      </c>
      <c r="E1059" s="110" t="str">
        <f t="shared" si="82"/>
        <v>Meadow</v>
      </c>
      <c r="F1059" s="111" t="str">
        <f t="shared" si="83"/>
        <v>FAIRDxMeadow</v>
      </c>
      <c r="G1059" s="112">
        <f>+Monitoring!K1059</f>
        <v>45168.493425925903</v>
      </c>
      <c r="H1059" s="112">
        <f>+Monitoring!L1059</f>
        <v>45168.493912037004</v>
      </c>
      <c r="I1059" s="113">
        <f>+Monitoring!M1059</f>
        <v>4.8611110105412081E-4</v>
      </c>
      <c r="J1059" s="114" t="str">
        <f>+Monitoring!T1059</f>
        <v>fly</v>
      </c>
      <c r="K1059" s="109" t="str">
        <f>+Monitoring!Y1059</f>
        <v>Insecta</v>
      </c>
      <c r="L1059" s="109" t="str">
        <f>+Monitoring!Z1059</f>
        <v>Diptera</v>
      </c>
      <c r="M1059" s="109" t="str">
        <f>+Monitoring!AA1059</f>
        <v>Brachycera</v>
      </c>
      <c r="N1059" s="109" t="str">
        <f>+Monitoring!AB1059</f>
        <v>#N/C</v>
      </c>
      <c r="O1059" s="109" t="str">
        <f>+Monitoring!AC1059</f>
        <v>#N/C</v>
      </c>
      <c r="P1059" s="109" t="str">
        <f>+Monitoring!AD1059</f>
        <v>#N/C</v>
      </c>
      <c r="Q1059" s="109" t="str">
        <f>+Monitoring!AE1059</f>
        <v>#N/C</v>
      </c>
      <c r="R1059" s="109" t="str">
        <f>+Monitoring!AF1059</f>
        <v>#N/C</v>
      </c>
      <c r="S1059" s="109" t="str">
        <f>+Monitoring!AG1059</f>
        <v>#N/C</v>
      </c>
    </row>
    <row r="1060" spans="1:19" x14ac:dyDescent="0.25">
      <c r="A1060" s="109">
        <f t="shared" si="84"/>
        <v>1059</v>
      </c>
      <c r="B1060" s="109" t="str">
        <f t="shared" si="80"/>
        <v>FAIRD</v>
      </c>
      <c r="C1060" s="109" t="str">
        <f>SUBSTITUTE(+Monitoring!C1060,"-","")</f>
        <v>FAIRD4</v>
      </c>
      <c r="D1060" s="109" t="str">
        <f t="shared" si="81"/>
        <v>Site4</v>
      </c>
      <c r="E1060" s="110" t="str">
        <f t="shared" si="82"/>
        <v>Meadow</v>
      </c>
      <c r="F1060" s="111" t="str">
        <f t="shared" si="83"/>
        <v>FAIRDxMeadow</v>
      </c>
      <c r="G1060" s="112">
        <f>+Monitoring!K1060</f>
        <v>45168.574803240699</v>
      </c>
      <c r="H1060" s="112">
        <f>+Monitoring!L1060</f>
        <v>45168.576076388897</v>
      </c>
      <c r="I1060" s="113">
        <f>+Monitoring!M1060</f>
        <v>1.2731481983792037E-3</v>
      </c>
      <c r="J1060" s="114" t="str">
        <f>+Monitoring!T1060</f>
        <v>fly</v>
      </c>
      <c r="K1060" s="109" t="str">
        <f>+Monitoring!Y1060</f>
        <v>Insecta</v>
      </c>
      <c r="L1060" s="109" t="str">
        <f>+Monitoring!Z1060</f>
        <v>Diptera</v>
      </c>
      <c r="M1060" s="109" t="str">
        <f>+Monitoring!AA1060</f>
        <v>Brachycera</v>
      </c>
      <c r="N1060" s="109" t="str">
        <f>+Monitoring!AB1060</f>
        <v>#N/C</v>
      </c>
      <c r="O1060" s="109" t="str">
        <f>+Monitoring!AC1060</f>
        <v>#N/C</v>
      </c>
      <c r="P1060" s="109" t="str">
        <f>+Monitoring!AD1060</f>
        <v>#N/C</v>
      </c>
      <c r="Q1060" s="109" t="str">
        <f>+Monitoring!AE1060</f>
        <v>#N/C</v>
      </c>
      <c r="R1060" s="109" t="str">
        <f>+Monitoring!AF1060</f>
        <v>#N/C</v>
      </c>
      <c r="S1060" s="109" t="str">
        <f>+Monitoring!AG1060</f>
        <v>#N/C</v>
      </c>
    </row>
    <row r="1061" spans="1:19" x14ac:dyDescent="0.25">
      <c r="A1061" s="109">
        <f t="shared" si="84"/>
        <v>1060</v>
      </c>
      <c r="B1061" s="109" t="str">
        <f t="shared" si="80"/>
        <v>FAIRD</v>
      </c>
      <c r="C1061" s="109" t="str">
        <f>SUBSTITUTE(+Monitoring!C1061,"-","")</f>
        <v>FAIRD4</v>
      </c>
      <c r="D1061" s="109" t="str">
        <f t="shared" si="81"/>
        <v>Site4</v>
      </c>
      <c r="E1061" s="110" t="str">
        <f t="shared" si="82"/>
        <v>Meadow</v>
      </c>
      <c r="F1061" s="111" t="str">
        <f t="shared" si="83"/>
        <v>FAIRDxMeadow</v>
      </c>
      <c r="G1061" s="112">
        <f>+Monitoring!K1061</f>
        <v>45168.588576388902</v>
      </c>
      <c r="H1061" s="112">
        <f>+Monitoring!L1061</f>
        <v>45168.5886805556</v>
      </c>
      <c r="I1061" s="113">
        <f>+Monitoring!M1061</f>
        <v>1.041666982928291E-4</v>
      </c>
      <c r="J1061" s="114" t="str">
        <f>+Monitoring!T1061</f>
        <v>fly</v>
      </c>
      <c r="K1061" s="109" t="str">
        <f>+Monitoring!Y1061</f>
        <v>Insecta</v>
      </c>
      <c r="L1061" s="109" t="str">
        <f>+Monitoring!Z1061</f>
        <v>Diptera</v>
      </c>
      <c r="M1061" s="109" t="str">
        <f>+Monitoring!AA1061</f>
        <v>Brachycera</v>
      </c>
      <c r="N1061" s="109" t="str">
        <f>+Monitoring!AB1061</f>
        <v>Muscomorpha</v>
      </c>
      <c r="O1061" s="109" t="str">
        <f>+Monitoring!AC1061</f>
        <v>Muscoidea</v>
      </c>
      <c r="P1061" s="109" t="str">
        <f>+Monitoring!AD1061</f>
        <v>Fanniidae</v>
      </c>
      <c r="Q1061" s="109">
        <f>+Monitoring!AE1061</f>
        <v>0</v>
      </c>
      <c r="R1061" s="109" t="str">
        <f>+Monitoring!AF1061</f>
        <v>Fannia</v>
      </c>
      <c r="S1061" s="109" t="str">
        <f>+Monitoring!AG1061</f>
        <v>#N/C</v>
      </c>
    </row>
    <row r="1062" spans="1:19" x14ac:dyDescent="0.25">
      <c r="A1062" s="109">
        <f t="shared" si="84"/>
        <v>1061</v>
      </c>
      <c r="B1062" s="109" t="str">
        <f t="shared" si="80"/>
        <v>FAIRD</v>
      </c>
      <c r="C1062" s="109" t="str">
        <f>SUBSTITUTE(+Monitoring!C1062,"-","")</f>
        <v>FAIRD4</v>
      </c>
      <c r="D1062" s="109" t="str">
        <f t="shared" si="81"/>
        <v>Site4</v>
      </c>
      <c r="E1062" s="110" t="str">
        <f t="shared" si="82"/>
        <v>Meadow</v>
      </c>
      <c r="F1062" s="111" t="str">
        <f t="shared" si="83"/>
        <v>FAIRDxMeadow</v>
      </c>
      <c r="G1062" s="112">
        <f>+Monitoring!K1062</f>
        <v>45168.625185185199</v>
      </c>
      <c r="H1062" s="112">
        <f>+Monitoring!L1062</f>
        <v>45168.625625000001</v>
      </c>
      <c r="I1062" s="113">
        <f>+Monitoring!M1062</f>
        <v>4.3981480121146888E-4</v>
      </c>
      <c r="J1062" s="114" t="str">
        <f>+Monitoring!T1062</f>
        <v>fly</v>
      </c>
      <c r="K1062" s="109" t="str">
        <f>+Monitoring!Y1062</f>
        <v>Insecta</v>
      </c>
      <c r="L1062" s="109" t="str">
        <f>+Monitoring!Z1062</f>
        <v>Diptera</v>
      </c>
      <c r="M1062" s="109" t="str">
        <f>+Monitoring!AA1062</f>
        <v>Brachycera</v>
      </c>
      <c r="N1062" s="109" t="str">
        <f>+Monitoring!AB1062</f>
        <v>Muscomorpha</v>
      </c>
      <c r="O1062" s="109" t="str">
        <f>+Monitoring!AC1062</f>
        <v>Muscoidea</v>
      </c>
      <c r="P1062" s="109" t="str">
        <f>+Monitoring!AD1062</f>
        <v>Fanniidae</v>
      </c>
      <c r="Q1062" s="109">
        <f>+Monitoring!AE1062</f>
        <v>0</v>
      </c>
      <c r="R1062" s="109" t="str">
        <f>+Monitoring!AF1062</f>
        <v>Fannia</v>
      </c>
      <c r="S1062" s="109" t="str">
        <f>+Monitoring!AG1062</f>
        <v>#N/C</v>
      </c>
    </row>
    <row r="1063" spans="1:19" x14ac:dyDescent="0.25">
      <c r="A1063" s="109">
        <f t="shared" si="84"/>
        <v>1062</v>
      </c>
      <c r="B1063" s="109" t="str">
        <f t="shared" si="80"/>
        <v>FAIRD</v>
      </c>
      <c r="C1063" s="109" t="str">
        <f>SUBSTITUTE(+Monitoring!C1063,"-","")</f>
        <v>FAIRD4</v>
      </c>
      <c r="D1063" s="109" t="str">
        <f t="shared" si="81"/>
        <v>Site4</v>
      </c>
      <c r="E1063" s="110" t="str">
        <f t="shared" si="82"/>
        <v>Meadow</v>
      </c>
      <c r="F1063" s="111" t="str">
        <f t="shared" si="83"/>
        <v>FAIRDxMeadow</v>
      </c>
      <c r="G1063" s="112">
        <f>+Monitoring!K1063</f>
        <v>45168.638252314799</v>
      </c>
      <c r="H1063" s="112">
        <f>+Monitoring!L1063</f>
        <v>45168.640972222202</v>
      </c>
      <c r="I1063" s="113">
        <f>+Monitoring!M1063</f>
        <v>2.7199074029340409E-3</v>
      </c>
      <c r="J1063" s="114" t="str">
        <f>+Monitoring!T1063</f>
        <v>insect_small</v>
      </c>
      <c r="K1063" s="109" t="str">
        <f>+Monitoring!Y1063</f>
        <v>Insecta</v>
      </c>
      <c r="L1063" s="109" t="str">
        <f>+Monitoring!Z1063</f>
        <v>Hymenoptera</v>
      </c>
      <c r="M1063" s="109" t="str">
        <f>+Monitoring!AA1063</f>
        <v>Apocrita</v>
      </c>
      <c r="N1063" s="109" t="str">
        <f>+Monitoring!AB1063</f>
        <v>Aculeata</v>
      </c>
      <c r="O1063" s="109" t="str">
        <f>+Monitoring!AC1063</f>
        <v>Vespoidea</v>
      </c>
      <c r="P1063" s="109" t="str">
        <f>+Monitoring!AD1063</f>
        <v>Formicidae</v>
      </c>
      <c r="Q1063" s="109" t="str">
        <f>+Monitoring!AE1063</f>
        <v>#N/C</v>
      </c>
      <c r="R1063" s="109" t="str">
        <f>+Monitoring!AF1063</f>
        <v>#N/C</v>
      </c>
      <c r="S1063" s="109" t="str">
        <f>+Monitoring!AG1063</f>
        <v>#N/C</v>
      </c>
    </row>
    <row r="1064" spans="1:19" x14ac:dyDescent="0.25">
      <c r="A1064" s="109">
        <f t="shared" si="84"/>
        <v>1063</v>
      </c>
      <c r="B1064" s="109" t="str">
        <f t="shared" si="80"/>
        <v>FAIRD</v>
      </c>
      <c r="C1064" s="109" t="str">
        <f>SUBSTITUTE(+Monitoring!C1064,"-","")</f>
        <v>FAIRD4</v>
      </c>
      <c r="D1064" s="109" t="str">
        <f t="shared" si="81"/>
        <v>Site4</v>
      </c>
      <c r="E1064" s="110" t="str">
        <f t="shared" si="82"/>
        <v>Meadow</v>
      </c>
      <c r="F1064" s="111" t="str">
        <f t="shared" si="83"/>
        <v>FAIRDxMeadow</v>
      </c>
      <c r="G1064" s="112">
        <f>+Monitoring!K1064</f>
        <v>45168.652430555601</v>
      </c>
      <c r="H1064" s="112">
        <f>+Monitoring!L1064</f>
        <v>45168.652754629598</v>
      </c>
      <c r="I1064" s="113">
        <f>+Monitoring!M1064</f>
        <v>3.2407399703515694E-4</v>
      </c>
      <c r="J1064" s="114" t="str">
        <f>+Monitoring!T1064</f>
        <v>fly</v>
      </c>
      <c r="K1064" s="109" t="str">
        <f>+Monitoring!Y1064</f>
        <v>Insecta</v>
      </c>
      <c r="L1064" s="109" t="str">
        <f>+Monitoring!Z1064</f>
        <v>Diptera</v>
      </c>
      <c r="M1064" s="109" t="str">
        <f>+Monitoring!AA1064</f>
        <v>Brachycera</v>
      </c>
      <c r="N1064" s="109" t="str">
        <f>+Monitoring!AB1064</f>
        <v>Muscomorpha</v>
      </c>
      <c r="O1064" s="109" t="str">
        <f>+Monitoring!AC1064</f>
        <v>Muscoidea</v>
      </c>
      <c r="P1064" s="109" t="str">
        <f>+Monitoring!AD1064</f>
        <v>#N/C</v>
      </c>
      <c r="Q1064" s="109" t="str">
        <f>+Monitoring!AE1064</f>
        <v>#N/C</v>
      </c>
      <c r="R1064" s="109" t="str">
        <f>+Monitoring!AF1064</f>
        <v>#N/C</v>
      </c>
      <c r="S1064" s="109" t="str">
        <f>+Monitoring!AG1064</f>
        <v>#N/C</v>
      </c>
    </row>
    <row r="1065" spans="1:19" x14ac:dyDescent="0.25">
      <c r="A1065" s="109">
        <f t="shared" si="84"/>
        <v>1064</v>
      </c>
      <c r="B1065" s="109" t="str">
        <f t="shared" si="80"/>
        <v>FAIRD</v>
      </c>
      <c r="C1065" s="109" t="str">
        <f>SUBSTITUTE(+Monitoring!C1065,"-","")</f>
        <v>FAIRD4</v>
      </c>
      <c r="D1065" s="109" t="str">
        <f t="shared" si="81"/>
        <v>Site4</v>
      </c>
      <c r="E1065" s="110" t="str">
        <f t="shared" si="82"/>
        <v>Meadow</v>
      </c>
      <c r="F1065" s="111" t="str">
        <f t="shared" si="83"/>
        <v>FAIRDxMeadow</v>
      </c>
      <c r="G1065" s="112">
        <f>+Monitoring!K1065</f>
        <v>45168.652777777803</v>
      </c>
      <c r="H1065" s="112">
        <f>+Monitoring!L1065</f>
        <v>45168.652800925898</v>
      </c>
      <c r="I1065" s="113">
        <f>+Monitoring!M1065</f>
        <v>2.314809535164386E-5</v>
      </c>
      <c r="J1065" s="114" t="str">
        <f>+Monitoring!T1065</f>
        <v>flesh_fly</v>
      </c>
      <c r="K1065" s="109" t="str">
        <f>+Monitoring!Y1065</f>
        <v>Insecta</v>
      </c>
      <c r="L1065" s="109" t="str">
        <f>+Monitoring!Z1065</f>
        <v>Diptera</v>
      </c>
      <c r="M1065" s="109" t="str">
        <f>+Monitoring!AA1065</f>
        <v>Brachycera</v>
      </c>
      <c r="N1065" s="109" t="str">
        <f>+Monitoring!AB1065</f>
        <v>Muscomorpha</v>
      </c>
      <c r="O1065" s="109" t="str">
        <f>+Monitoring!AC1065</f>
        <v>Oestroidea</v>
      </c>
      <c r="P1065" s="109" t="str">
        <f>+Monitoring!AD1065</f>
        <v>Sarcophagidae</v>
      </c>
      <c r="Q1065" s="109" t="str">
        <f>+Monitoring!AE1065</f>
        <v>Sarcophaginae</v>
      </c>
      <c r="R1065" s="109" t="str">
        <f>+Monitoring!AF1065</f>
        <v>#N/C</v>
      </c>
      <c r="S1065" s="109" t="str">
        <f>+Monitoring!AG1065</f>
        <v>#N/C</v>
      </c>
    </row>
    <row r="1066" spans="1:19" x14ac:dyDescent="0.25">
      <c r="A1066" s="109">
        <f t="shared" si="84"/>
        <v>1065</v>
      </c>
      <c r="B1066" s="109" t="str">
        <f t="shared" si="80"/>
        <v>FAIRD</v>
      </c>
      <c r="C1066" s="109" t="str">
        <f>SUBSTITUTE(+Monitoring!C1066,"-","")</f>
        <v>FAIRD4</v>
      </c>
      <c r="D1066" s="109" t="str">
        <f t="shared" si="81"/>
        <v>Site4</v>
      </c>
      <c r="E1066" s="110" t="str">
        <f t="shared" si="82"/>
        <v>Meadow</v>
      </c>
      <c r="F1066" s="111" t="str">
        <f t="shared" si="83"/>
        <v>FAIRDxMeadow</v>
      </c>
      <c r="G1066" s="112">
        <f>+Monitoring!K1066</f>
        <v>45168.661261574103</v>
      </c>
      <c r="H1066" s="112">
        <f>+Monitoring!L1066</f>
        <v>45168.661412037</v>
      </c>
      <c r="I1066" s="113">
        <f>+Monitoring!M1066</f>
        <v>1.5046289627207443E-4</v>
      </c>
      <c r="J1066" s="114" t="str">
        <f>+Monitoring!T1066</f>
        <v>fly</v>
      </c>
      <c r="K1066" s="109" t="str">
        <f>+Monitoring!Y1066</f>
        <v>Insecta</v>
      </c>
      <c r="L1066" s="109" t="str">
        <f>+Monitoring!Z1066</f>
        <v>Diptera</v>
      </c>
      <c r="M1066" s="109" t="str">
        <f>+Monitoring!AA1066</f>
        <v>Brachycera</v>
      </c>
      <c r="N1066" s="109" t="str">
        <f>+Monitoring!AB1066</f>
        <v>Muscomorpha</v>
      </c>
      <c r="O1066" s="109" t="str">
        <f>+Monitoring!AC1066</f>
        <v>Muscoidea</v>
      </c>
      <c r="P1066" s="109" t="str">
        <f>+Monitoring!AD1066</f>
        <v>Fanniidae</v>
      </c>
      <c r="Q1066" s="109">
        <f>+Monitoring!AE1066</f>
        <v>0</v>
      </c>
      <c r="R1066" s="109" t="str">
        <f>+Monitoring!AF1066</f>
        <v>Fannia</v>
      </c>
      <c r="S1066" s="109" t="str">
        <f>+Monitoring!AG1066</f>
        <v>#N/C</v>
      </c>
    </row>
    <row r="1067" spans="1:19" x14ac:dyDescent="0.25">
      <c r="A1067" s="109">
        <f t="shared" si="84"/>
        <v>1066</v>
      </c>
      <c r="B1067" s="109" t="str">
        <f t="shared" si="80"/>
        <v>FAIRD</v>
      </c>
      <c r="C1067" s="109" t="str">
        <f>SUBSTITUTE(+Monitoring!C1067,"-","")</f>
        <v>FAIRD4</v>
      </c>
      <c r="D1067" s="109" t="str">
        <f t="shared" si="81"/>
        <v>Site4</v>
      </c>
      <c r="E1067" s="110" t="str">
        <f t="shared" si="82"/>
        <v>Meadow</v>
      </c>
      <c r="F1067" s="111" t="str">
        <f t="shared" si="83"/>
        <v>FAIRDxMeadow</v>
      </c>
      <c r="G1067" s="112">
        <f>+Monitoring!K1067</f>
        <v>45168.661423611098</v>
      </c>
      <c r="H1067" s="112">
        <f>+Monitoring!L1067</f>
        <v>45168.661539351902</v>
      </c>
      <c r="I1067" s="113">
        <f>+Monitoring!M1067</f>
        <v>1.1574080417631194E-4</v>
      </c>
      <c r="J1067" s="114" t="str">
        <f>+Monitoring!T1067</f>
        <v>fly</v>
      </c>
      <c r="K1067" s="109" t="str">
        <f>+Monitoring!Y1067</f>
        <v>Insecta</v>
      </c>
      <c r="L1067" s="109" t="str">
        <f>+Monitoring!Z1067</f>
        <v>Diptera</v>
      </c>
      <c r="M1067" s="109" t="str">
        <f>+Monitoring!AA1067</f>
        <v>Brachycera</v>
      </c>
      <c r="N1067" s="109" t="str">
        <f>+Monitoring!AB1067</f>
        <v>Muscomorpha</v>
      </c>
      <c r="O1067" s="109" t="str">
        <f>+Monitoring!AC1067</f>
        <v>Muscoidea</v>
      </c>
      <c r="P1067" s="109" t="str">
        <f>+Monitoring!AD1067</f>
        <v>#N/C</v>
      </c>
      <c r="Q1067" s="109" t="str">
        <f>+Monitoring!AE1067</f>
        <v>#N/C</v>
      </c>
      <c r="R1067" s="109" t="str">
        <f>+Monitoring!AF1067</f>
        <v>#N/C</v>
      </c>
      <c r="S1067" s="109" t="str">
        <f>+Monitoring!AG1067</f>
        <v>#N/C</v>
      </c>
    </row>
    <row r="1068" spans="1:19" x14ac:dyDescent="0.25">
      <c r="A1068" s="109">
        <f t="shared" si="84"/>
        <v>1067</v>
      </c>
      <c r="B1068" s="109" t="str">
        <f t="shared" si="80"/>
        <v>FAIRD</v>
      </c>
      <c r="C1068" s="109" t="str">
        <f>SUBSTITUTE(+Monitoring!C1068,"-","")</f>
        <v>FAIRD4</v>
      </c>
      <c r="D1068" s="109" t="str">
        <f t="shared" si="81"/>
        <v>Site4</v>
      </c>
      <c r="E1068" s="110" t="str">
        <f t="shared" si="82"/>
        <v>Meadow</v>
      </c>
      <c r="F1068" s="111" t="str">
        <f t="shared" si="83"/>
        <v>FAIRDxMeadow</v>
      </c>
      <c r="G1068" s="112">
        <f>+Monitoring!K1068</f>
        <v>45168.679259259297</v>
      </c>
      <c r="H1068" s="112">
        <f>+Monitoring!L1068</f>
        <v>45168.6802314815</v>
      </c>
      <c r="I1068" s="113">
        <f>+Monitoring!M1068</f>
        <v>9.7222220210824162E-4</v>
      </c>
      <c r="J1068" s="114" t="str">
        <f>+Monitoring!T1068</f>
        <v>fly</v>
      </c>
      <c r="K1068" s="109" t="str">
        <f>+Monitoring!Y1068</f>
        <v>Insecta</v>
      </c>
      <c r="L1068" s="109" t="str">
        <f>+Monitoring!Z1068</f>
        <v>Diptera</v>
      </c>
      <c r="M1068" s="109" t="str">
        <f>+Monitoring!AA1068</f>
        <v>Brachycera</v>
      </c>
      <c r="N1068" s="109" t="str">
        <f>+Monitoring!AB1068</f>
        <v>Muscomorpha</v>
      </c>
      <c r="O1068" s="109" t="str">
        <f>+Monitoring!AC1068</f>
        <v>Muscoidea</v>
      </c>
      <c r="P1068" s="109" t="str">
        <f>+Monitoring!AD1068</f>
        <v>Fanniidae</v>
      </c>
      <c r="Q1068" s="109">
        <f>+Monitoring!AE1068</f>
        <v>0</v>
      </c>
      <c r="R1068" s="109" t="str">
        <f>+Monitoring!AF1068</f>
        <v>Fannia</v>
      </c>
      <c r="S1068" s="109" t="str">
        <f>+Monitoring!AG1068</f>
        <v>#N/C</v>
      </c>
    </row>
    <row r="1069" spans="1:19" x14ac:dyDescent="0.25">
      <c r="A1069" s="109">
        <f t="shared" si="84"/>
        <v>1068</v>
      </c>
      <c r="B1069" s="109" t="str">
        <f t="shared" si="80"/>
        <v>FAIRD</v>
      </c>
      <c r="C1069" s="109" t="str">
        <f>SUBSTITUTE(+Monitoring!C1069,"-","")</f>
        <v>FAIRD4</v>
      </c>
      <c r="D1069" s="109" t="str">
        <f t="shared" si="81"/>
        <v>Site4</v>
      </c>
      <c r="E1069" s="110" t="str">
        <f t="shared" si="82"/>
        <v>Meadow</v>
      </c>
      <c r="F1069" s="111" t="str">
        <f t="shared" si="83"/>
        <v>FAIRDxMeadow</v>
      </c>
      <c r="G1069" s="112">
        <f>+Monitoring!K1069</f>
        <v>45168.703344907401</v>
      </c>
      <c r="H1069" s="112">
        <f>+Monitoring!L1069</f>
        <v>45168.7059606482</v>
      </c>
      <c r="I1069" s="113">
        <f>+Monitoring!M1069</f>
        <v>2.6157407992286608E-3</v>
      </c>
      <c r="J1069" s="114" t="str">
        <f>+Monitoring!T1069</f>
        <v>flesh_fly</v>
      </c>
      <c r="K1069" s="109" t="str">
        <f>+Monitoring!Y1069</f>
        <v>Insecta</v>
      </c>
      <c r="L1069" s="109" t="str">
        <f>+Monitoring!Z1069</f>
        <v>Diptera</v>
      </c>
      <c r="M1069" s="109" t="str">
        <f>+Monitoring!AA1069</f>
        <v>Brachycera</v>
      </c>
      <c r="N1069" s="109" t="str">
        <f>+Monitoring!AB1069</f>
        <v>Muscomorpha</v>
      </c>
      <c r="O1069" s="109" t="str">
        <f>+Monitoring!AC1069</f>
        <v>Oestroidea</v>
      </c>
      <c r="P1069" s="109" t="str">
        <f>+Monitoring!AD1069</f>
        <v>Tachinidae</v>
      </c>
      <c r="Q1069" s="109" t="str">
        <f>+Monitoring!AE1069</f>
        <v>Tachininae</v>
      </c>
      <c r="R1069" s="109" t="str">
        <f>+Monitoring!AF1069</f>
        <v>Tachina</v>
      </c>
      <c r="S1069" s="109" t="str">
        <f>+Monitoring!AG1069</f>
        <v>#N/C</v>
      </c>
    </row>
    <row r="1070" spans="1:19" x14ac:dyDescent="0.25">
      <c r="A1070" s="109">
        <f t="shared" si="84"/>
        <v>1069</v>
      </c>
      <c r="B1070" s="109" t="str">
        <f t="shared" si="80"/>
        <v>FAIRD</v>
      </c>
      <c r="C1070" s="109" t="str">
        <f>SUBSTITUTE(+Monitoring!C1070,"-","")</f>
        <v>FAIRD4</v>
      </c>
      <c r="D1070" s="109" t="str">
        <f t="shared" si="81"/>
        <v>Site4</v>
      </c>
      <c r="E1070" s="110" t="str">
        <f t="shared" si="82"/>
        <v>Meadow</v>
      </c>
      <c r="F1070" s="111" t="str">
        <f t="shared" si="83"/>
        <v>FAIRDxMeadow</v>
      </c>
      <c r="G1070" s="112">
        <f>+Monitoring!K1070</f>
        <v>45168.708113425899</v>
      </c>
      <c r="H1070" s="112">
        <f>+Monitoring!L1070</f>
        <v>45168.708240740802</v>
      </c>
      <c r="I1070" s="113">
        <f>+Monitoring!M1070</f>
        <v>1.2731490278383717E-4</v>
      </c>
      <c r="J1070" s="114" t="str">
        <f>+Monitoring!T1070</f>
        <v>flesh_fly</v>
      </c>
      <c r="K1070" s="109" t="str">
        <f>+Monitoring!Y1070</f>
        <v>Insecta</v>
      </c>
      <c r="L1070" s="109" t="str">
        <f>+Monitoring!Z1070</f>
        <v>Diptera</v>
      </c>
      <c r="M1070" s="109" t="str">
        <f>+Monitoring!AA1070</f>
        <v>Brachycera</v>
      </c>
      <c r="N1070" s="109" t="str">
        <f>+Monitoring!AB1070</f>
        <v>Muscomorpha</v>
      </c>
      <c r="O1070" s="109" t="str">
        <f>+Monitoring!AC1070</f>
        <v>Oestroidea</v>
      </c>
      <c r="P1070" s="109" t="str">
        <f>+Monitoring!AD1070</f>
        <v>Calliphoridae</v>
      </c>
      <c r="Q1070" s="109" t="str">
        <f>+Monitoring!AE1070</f>
        <v>#N/C</v>
      </c>
      <c r="R1070" s="109" t="str">
        <f>+Monitoring!AF1070</f>
        <v>#N/C</v>
      </c>
      <c r="S1070" s="109" t="str">
        <f>+Monitoring!AG1070</f>
        <v>#N/C</v>
      </c>
    </row>
    <row r="1071" spans="1:19" x14ac:dyDescent="0.25">
      <c r="A1071" s="109">
        <f t="shared" si="84"/>
        <v>1070</v>
      </c>
      <c r="B1071" s="109" t="str">
        <f t="shared" si="80"/>
        <v>FAIRD</v>
      </c>
      <c r="C1071" s="109" t="str">
        <f>SUBSTITUTE(+Monitoring!C1071,"-","")</f>
        <v>FAIRD4</v>
      </c>
      <c r="D1071" s="109" t="str">
        <f t="shared" si="81"/>
        <v>Site4</v>
      </c>
      <c r="E1071" s="110" t="str">
        <f t="shared" si="82"/>
        <v>Meadow</v>
      </c>
      <c r="F1071" s="111" t="str">
        <f t="shared" si="83"/>
        <v>FAIRDxMeadow</v>
      </c>
      <c r="G1071" s="112">
        <f>+Monitoring!K1071</f>
        <v>45168.714745370402</v>
      </c>
      <c r="H1071" s="112">
        <f>+Monitoring!L1071</f>
        <v>45168.714872685203</v>
      </c>
      <c r="I1071" s="113">
        <f>+Monitoring!M1071</f>
        <v>1.2731480092043057E-4</v>
      </c>
      <c r="J1071" s="114" t="str">
        <f>+Monitoring!T1071</f>
        <v>flesh_fly</v>
      </c>
      <c r="K1071" s="109" t="str">
        <f>+Monitoring!Y1071</f>
        <v>Insecta</v>
      </c>
      <c r="L1071" s="109" t="str">
        <f>+Monitoring!Z1071</f>
        <v>Diptera</v>
      </c>
      <c r="M1071" s="109" t="str">
        <f>+Monitoring!AA1071</f>
        <v>Brachycera</v>
      </c>
      <c r="N1071" s="109" t="str">
        <f>+Monitoring!AB1071</f>
        <v>Muscomorpha</v>
      </c>
      <c r="O1071" s="109" t="str">
        <f>+Monitoring!AC1071</f>
        <v>Oestroidea</v>
      </c>
      <c r="P1071" s="109" t="str">
        <f>+Monitoring!AD1071</f>
        <v>Sarcophagidae</v>
      </c>
      <c r="Q1071" s="109" t="str">
        <f>+Monitoring!AE1071</f>
        <v>#N/C</v>
      </c>
      <c r="R1071" s="109" t="str">
        <f>+Monitoring!AF1071</f>
        <v>#N/C</v>
      </c>
      <c r="S1071" s="109" t="str">
        <f>+Monitoring!AG1071</f>
        <v>#N/C</v>
      </c>
    </row>
    <row r="1072" spans="1:19" x14ac:dyDescent="0.25">
      <c r="A1072" s="109">
        <f t="shared" si="84"/>
        <v>1071</v>
      </c>
      <c r="B1072" s="109" t="str">
        <f t="shared" ref="B1072:B1135" si="85">+LEFT(C1072,LEN(C1072)-1)</f>
        <v>FAIRD</v>
      </c>
      <c r="C1072" s="109" t="str">
        <f>SUBSTITUTE(+Monitoring!C1072,"-","")</f>
        <v>FAIRD4</v>
      </c>
      <c r="D1072" s="109" t="str">
        <f t="shared" ref="D1072:D1135" si="86">CONCATENATE("Site",RIGHT(C1072,1))</f>
        <v>Site4</v>
      </c>
      <c r="E1072" s="110" t="str">
        <f t="shared" ref="E1072:E1135" si="87">IF(OR(D1072="Site1",D1072="Site2"),"Maize",IF(OR(D1072="Site3",D1072="Site4"),"Meadow","error"))</f>
        <v>Meadow</v>
      </c>
      <c r="F1072" s="111" t="str">
        <f t="shared" ref="F1072:F1135" si="88">+CONCATENATE(B1072,"x",E1072)</f>
        <v>FAIRDxMeadow</v>
      </c>
      <c r="G1072" s="112">
        <f>+Monitoring!K1072</f>
        <v>45168.747164351902</v>
      </c>
      <c r="H1072" s="112">
        <f>+Monitoring!L1072</f>
        <v>45168.747222222199</v>
      </c>
      <c r="I1072" s="113">
        <f>+Monitoring!M1072</f>
        <v>5.7870296586770564E-5</v>
      </c>
      <c r="J1072" s="114" t="str">
        <f>+Monitoring!T1072</f>
        <v>fly</v>
      </c>
      <c r="K1072" s="109" t="str">
        <f>+Monitoring!Y1072</f>
        <v>Insecta</v>
      </c>
      <c r="L1072" s="109" t="str">
        <f>+Monitoring!Z1072</f>
        <v>Diptera</v>
      </c>
      <c r="M1072" s="109" t="str">
        <f>+Monitoring!AA1072</f>
        <v>Brachycera</v>
      </c>
      <c r="N1072" s="109" t="str">
        <f>+Monitoring!AB1072</f>
        <v>Muscomorpha</v>
      </c>
      <c r="O1072" s="109" t="str">
        <f>+Monitoring!AC1072</f>
        <v>Muscoidea</v>
      </c>
      <c r="P1072" s="109" t="str">
        <f>+Monitoring!AD1072</f>
        <v>Fanniidae</v>
      </c>
      <c r="Q1072" s="109">
        <f>+Monitoring!AE1072</f>
        <v>0</v>
      </c>
      <c r="R1072" s="109" t="str">
        <f>+Monitoring!AF1072</f>
        <v>Fannia</v>
      </c>
      <c r="S1072" s="109" t="str">
        <f>+Monitoring!AG1072</f>
        <v>#N/C</v>
      </c>
    </row>
    <row r="1073" spans="1:19" x14ac:dyDescent="0.25">
      <c r="A1073" s="109">
        <f t="shared" si="84"/>
        <v>1072</v>
      </c>
      <c r="B1073" s="109" t="str">
        <f t="shared" si="85"/>
        <v>FAIRD</v>
      </c>
      <c r="C1073" s="109" t="str">
        <f>SUBSTITUTE(+Monitoring!C1073,"-","")</f>
        <v>FAIRD4</v>
      </c>
      <c r="D1073" s="109" t="str">
        <f t="shared" si="86"/>
        <v>Site4</v>
      </c>
      <c r="E1073" s="110" t="str">
        <f t="shared" si="87"/>
        <v>Meadow</v>
      </c>
      <c r="F1073" s="111" t="str">
        <f t="shared" si="88"/>
        <v>FAIRDxMeadow</v>
      </c>
      <c r="G1073" s="112">
        <f>+Monitoring!K1073</f>
        <v>45168.755752314799</v>
      </c>
      <c r="H1073" s="112">
        <f>+Monitoring!L1073</f>
        <v>45168.756377314799</v>
      </c>
      <c r="I1073" s="113">
        <f>+Monitoring!M1073</f>
        <v>6.2500000058207661E-4</v>
      </c>
      <c r="J1073" s="114" t="str">
        <f>+Monitoring!T1073</f>
        <v>fly</v>
      </c>
      <c r="K1073" s="109" t="str">
        <f>+Monitoring!Y1073</f>
        <v>Insecta</v>
      </c>
      <c r="L1073" s="109" t="str">
        <f>+Monitoring!Z1073</f>
        <v>Diptera</v>
      </c>
      <c r="M1073" s="109" t="str">
        <f>+Monitoring!AA1073</f>
        <v>Brachycera</v>
      </c>
      <c r="N1073" s="109" t="str">
        <f>+Monitoring!AB1073</f>
        <v>Muscomorpha</v>
      </c>
      <c r="O1073" s="109" t="str">
        <f>+Monitoring!AC1073</f>
        <v>Muscoidea</v>
      </c>
      <c r="P1073" s="109" t="str">
        <f>+Monitoring!AD1073</f>
        <v>Fanniidae</v>
      </c>
      <c r="Q1073" s="109">
        <f>+Monitoring!AE1073</f>
        <v>0</v>
      </c>
      <c r="R1073" s="109" t="str">
        <f>+Monitoring!AF1073</f>
        <v>Fannia</v>
      </c>
      <c r="S1073" s="109" t="str">
        <f>+Monitoring!AG1073</f>
        <v>#N/C</v>
      </c>
    </row>
    <row r="1074" spans="1:19" x14ac:dyDescent="0.25">
      <c r="A1074" s="109">
        <f t="shared" si="84"/>
        <v>1073</v>
      </c>
      <c r="B1074" s="109" t="str">
        <f t="shared" si="85"/>
        <v>FAIRD</v>
      </c>
      <c r="C1074" s="109" t="str">
        <f>SUBSTITUTE(+Monitoring!C1074,"-","")</f>
        <v>FAIRD4</v>
      </c>
      <c r="D1074" s="109" t="str">
        <f t="shared" si="86"/>
        <v>Site4</v>
      </c>
      <c r="E1074" s="110" t="str">
        <f t="shared" si="87"/>
        <v>Meadow</v>
      </c>
      <c r="F1074" s="111" t="str">
        <f t="shared" si="88"/>
        <v>FAIRDxMeadow</v>
      </c>
      <c r="G1074" s="112">
        <f>+Monitoring!K1074</f>
        <v>45169.3739236111</v>
      </c>
      <c r="H1074" s="112">
        <f>+Monitoring!L1074</f>
        <v>45169.378067129597</v>
      </c>
      <c r="I1074" s="113">
        <f>+Monitoring!M1074</f>
        <v>4.143518497585319E-3</v>
      </c>
      <c r="J1074" s="114" t="str">
        <f>+Monitoring!T1074</f>
        <v>fly</v>
      </c>
      <c r="K1074" s="109" t="str">
        <f>+Monitoring!Y1074</f>
        <v>Insecta</v>
      </c>
      <c r="L1074" s="109" t="str">
        <f>+Monitoring!Z1074</f>
        <v>Diptera</v>
      </c>
      <c r="M1074" s="109" t="str">
        <f>+Monitoring!AA1074</f>
        <v>Brachycera</v>
      </c>
      <c r="N1074" s="109" t="str">
        <f>+Monitoring!AB1074</f>
        <v>#N/C</v>
      </c>
      <c r="O1074" s="109" t="str">
        <f>+Monitoring!AC1074</f>
        <v>#N/C</v>
      </c>
      <c r="P1074" s="109" t="str">
        <f>+Monitoring!AD1074</f>
        <v>#N/C</v>
      </c>
      <c r="Q1074" s="109" t="str">
        <f>+Monitoring!AE1074</f>
        <v>#N/C</v>
      </c>
      <c r="R1074" s="109" t="str">
        <f>+Monitoring!AF1074</f>
        <v>#N/C</v>
      </c>
      <c r="S1074" s="109" t="str">
        <f>+Monitoring!AG1074</f>
        <v>#N/C</v>
      </c>
    </row>
    <row r="1075" spans="1:19" x14ac:dyDescent="0.25">
      <c r="A1075" s="109">
        <f t="shared" si="84"/>
        <v>1074</v>
      </c>
      <c r="B1075" s="109" t="str">
        <f t="shared" si="85"/>
        <v>FAIRD</v>
      </c>
      <c r="C1075" s="109" t="str">
        <f>SUBSTITUTE(+Monitoring!C1075,"-","")</f>
        <v>FAIRD4</v>
      </c>
      <c r="D1075" s="109" t="str">
        <f t="shared" si="86"/>
        <v>Site4</v>
      </c>
      <c r="E1075" s="110" t="str">
        <f t="shared" si="87"/>
        <v>Meadow</v>
      </c>
      <c r="F1075" s="111" t="str">
        <f t="shared" si="88"/>
        <v>FAIRDxMeadow</v>
      </c>
      <c r="G1075" s="112">
        <f>+Monitoring!K1075</f>
        <v>45169.419884259303</v>
      </c>
      <c r="H1075" s="112">
        <f>+Monitoring!L1075</f>
        <v>45169.4199884259</v>
      </c>
      <c r="I1075" s="113">
        <f>+Monitoring!M1075</f>
        <v>1.041665964294225E-4</v>
      </c>
      <c r="J1075" s="114" t="str">
        <f>+Monitoring!T1075</f>
        <v>fly</v>
      </c>
      <c r="K1075" s="109" t="str">
        <f>+Monitoring!Y1075</f>
        <v>Insecta</v>
      </c>
      <c r="L1075" s="109" t="str">
        <f>+Monitoring!Z1075</f>
        <v>Diptera</v>
      </c>
      <c r="M1075" s="109" t="str">
        <f>+Monitoring!AA1075</f>
        <v>Brachycera</v>
      </c>
      <c r="N1075" s="109" t="str">
        <f>+Monitoring!AB1075</f>
        <v>Muscomorpha</v>
      </c>
      <c r="O1075" s="109" t="str">
        <f>+Monitoring!AC1075</f>
        <v>Muscoidea</v>
      </c>
      <c r="P1075" s="109" t="str">
        <f>+Monitoring!AD1075</f>
        <v>Fanniidae</v>
      </c>
      <c r="Q1075" s="109">
        <f>+Monitoring!AE1075</f>
        <v>0</v>
      </c>
      <c r="R1075" s="109" t="str">
        <f>+Monitoring!AF1075</f>
        <v>Fannia</v>
      </c>
      <c r="S1075" s="109" t="str">
        <f>+Monitoring!AG1075</f>
        <v>#N/C</v>
      </c>
    </row>
    <row r="1076" spans="1:19" x14ac:dyDescent="0.25">
      <c r="A1076" s="109">
        <f t="shared" si="84"/>
        <v>1075</v>
      </c>
      <c r="B1076" s="109" t="str">
        <f t="shared" si="85"/>
        <v>FAIRD</v>
      </c>
      <c r="C1076" s="109" t="str">
        <f>SUBSTITUTE(+Monitoring!C1076,"-","")</f>
        <v>FAIRD4</v>
      </c>
      <c r="D1076" s="109" t="str">
        <f t="shared" si="86"/>
        <v>Site4</v>
      </c>
      <c r="E1076" s="110" t="str">
        <f t="shared" si="87"/>
        <v>Meadow</v>
      </c>
      <c r="F1076" s="111" t="str">
        <f t="shared" si="88"/>
        <v>FAIRDxMeadow</v>
      </c>
      <c r="G1076" s="112">
        <f>+Monitoring!K1076</f>
        <v>45169.438784722202</v>
      </c>
      <c r="H1076" s="112">
        <f>+Monitoring!L1076</f>
        <v>45169.4459837963</v>
      </c>
      <c r="I1076" s="113">
        <f>+Monitoring!M1076</f>
        <v>7.1990740980254486E-3</v>
      </c>
      <c r="J1076" s="114" t="str">
        <f>+Monitoring!T1076</f>
        <v>fly</v>
      </c>
      <c r="K1076" s="109" t="str">
        <f>+Monitoring!Y1076</f>
        <v>Insecta</v>
      </c>
      <c r="L1076" s="109" t="str">
        <f>+Monitoring!Z1076</f>
        <v>Diptera</v>
      </c>
      <c r="M1076" s="109" t="str">
        <f>+Monitoring!AA1076</f>
        <v>Brachycera</v>
      </c>
      <c r="N1076" s="109" t="str">
        <f>+Monitoring!AB1076</f>
        <v>Muscomorpha</v>
      </c>
      <c r="O1076" s="109" t="str">
        <f>+Monitoring!AC1076</f>
        <v>Muscoidea</v>
      </c>
      <c r="P1076" s="109" t="str">
        <f>+Monitoring!AD1076</f>
        <v>Fanniidae</v>
      </c>
      <c r="Q1076" s="109">
        <f>+Monitoring!AE1076</f>
        <v>0</v>
      </c>
      <c r="R1076" s="109" t="str">
        <f>+Monitoring!AF1076</f>
        <v>Fannia</v>
      </c>
      <c r="S1076" s="109" t="str">
        <f>+Monitoring!AG1076</f>
        <v>#N/C</v>
      </c>
    </row>
    <row r="1077" spans="1:19" x14ac:dyDescent="0.25">
      <c r="A1077" s="109">
        <f t="shared" si="84"/>
        <v>1076</v>
      </c>
      <c r="B1077" s="109" t="str">
        <f t="shared" si="85"/>
        <v>FAIRD</v>
      </c>
      <c r="C1077" s="109" t="str">
        <f>SUBSTITUTE(+Monitoring!C1077,"-","")</f>
        <v>FAIRD4</v>
      </c>
      <c r="D1077" s="109" t="str">
        <f t="shared" si="86"/>
        <v>Site4</v>
      </c>
      <c r="E1077" s="110" t="str">
        <f t="shared" si="87"/>
        <v>Meadow</v>
      </c>
      <c r="F1077" s="111" t="str">
        <f t="shared" si="88"/>
        <v>FAIRDxMeadow</v>
      </c>
      <c r="G1077" s="112">
        <f>+Monitoring!K1077</f>
        <v>45169.447303240697</v>
      </c>
      <c r="H1077" s="112">
        <f>+Monitoring!L1077</f>
        <v>45169.461215277799</v>
      </c>
      <c r="I1077" s="113">
        <f>+Monitoring!M1077</f>
        <v>1.3912037102272734E-2</v>
      </c>
      <c r="J1077" s="114" t="str">
        <f>+Monitoring!T1077</f>
        <v>fly</v>
      </c>
      <c r="K1077" s="109" t="str">
        <f>+Monitoring!Y1077</f>
        <v>Insecta</v>
      </c>
      <c r="L1077" s="109" t="str">
        <f>+Monitoring!Z1077</f>
        <v>Diptera</v>
      </c>
      <c r="M1077" s="109" t="str">
        <f>+Monitoring!AA1077</f>
        <v>Brachycera</v>
      </c>
      <c r="N1077" s="109" t="str">
        <f>+Monitoring!AB1077</f>
        <v>Muscomorpha</v>
      </c>
      <c r="O1077" s="109" t="str">
        <f>+Monitoring!AC1077</f>
        <v>Muscoidea</v>
      </c>
      <c r="P1077" s="109" t="str">
        <f>+Monitoring!AD1077</f>
        <v>Fanniidae</v>
      </c>
      <c r="Q1077" s="109">
        <f>+Monitoring!AE1077</f>
        <v>0</v>
      </c>
      <c r="R1077" s="109" t="str">
        <f>+Monitoring!AF1077</f>
        <v>Fannia</v>
      </c>
      <c r="S1077" s="109" t="str">
        <f>+Monitoring!AG1077</f>
        <v>#N/C</v>
      </c>
    </row>
    <row r="1078" spans="1:19" x14ac:dyDescent="0.25">
      <c r="A1078" s="109">
        <f t="shared" si="84"/>
        <v>1077</v>
      </c>
      <c r="B1078" s="109" t="str">
        <f t="shared" si="85"/>
        <v>FAIRD</v>
      </c>
      <c r="C1078" s="109" t="str">
        <f>SUBSTITUTE(+Monitoring!C1078,"-","")</f>
        <v>FAIRD4</v>
      </c>
      <c r="D1078" s="109" t="str">
        <f t="shared" si="86"/>
        <v>Site4</v>
      </c>
      <c r="E1078" s="110" t="str">
        <f t="shared" si="87"/>
        <v>Meadow</v>
      </c>
      <c r="F1078" s="111" t="str">
        <f t="shared" si="88"/>
        <v>FAIRDxMeadow</v>
      </c>
      <c r="G1078" s="112">
        <f>+Monitoring!K1078</f>
        <v>45169.471562500003</v>
      </c>
      <c r="H1078" s="112">
        <f>+Monitoring!L1078</f>
        <v>45169.472175925897</v>
      </c>
      <c r="I1078" s="113">
        <f>+Monitoring!M1078</f>
        <v>6.1342589469859377E-4</v>
      </c>
      <c r="J1078" s="114" t="str">
        <f>+Monitoring!T1078</f>
        <v>fly</v>
      </c>
      <c r="K1078" s="109" t="str">
        <f>+Monitoring!Y1078</f>
        <v>Insecta</v>
      </c>
      <c r="L1078" s="109" t="str">
        <f>+Monitoring!Z1078</f>
        <v>Diptera</v>
      </c>
      <c r="M1078" s="109" t="str">
        <f>+Monitoring!AA1078</f>
        <v>Brachycera</v>
      </c>
      <c r="N1078" s="109" t="str">
        <f>+Monitoring!AB1078</f>
        <v>#N/C</v>
      </c>
      <c r="O1078" s="109" t="str">
        <f>+Monitoring!AC1078</f>
        <v>#N/C</v>
      </c>
      <c r="P1078" s="109" t="str">
        <f>+Monitoring!AD1078</f>
        <v>#N/C</v>
      </c>
      <c r="Q1078" s="109" t="str">
        <f>+Monitoring!AE1078</f>
        <v>#N/C</v>
      </c>
      <c r="R1078" s="109" t="str">
        <f>+Monitoring!AF1078</f>
        <v>#N/C</v>
      </c>
      <c r="S1078" s="109" t="str">
        <f>+Monitoring!AG1078</f>
        <v>#N/C</v>
      </c>
    </row>
    <row r="1079" spans="1:19" x14ac:dyDescent="0.25">
      <c r="A1079" s="109">
        <f t="shared" si="84"/>
        <v>1078</v>
      </c>
      <c r="B1079" s="109" t="str">
        <f t="shared" si="85"/>
        <v>FAIRD</v>
      </c>
      <c r="C1079" s="109" t="str">
        <f>SUBSTITUTE(+Monitoring!C1079,"-","")</f>
        <v>FAIRD4</v>
      </c>
      <c r="D1079" s="109" t="str">
        <f t="shared" si="86"/>
        <v>Site4</v>
      </c>
      <c r="E1079" s="110" t="str">
        <f t="shared" si="87"/>
        <v>Meadow</v>
      </c>
      <c r="F1079" s="111" t="str">
        <f t="shared" si="88"/>
        <v>FAIRDxMeadow</v>
      </c>
      <c r="G1079" s="112">
        <f>+Monitoring!K1079</f>
        <v>45169.494444444397</v>
      </c>
      <c r="H1079" s="112">
        <f>+Monitoring!L1079</f>
        <v>45169.494560185201</v>
      </c>
      <c r="I1079" s="113">
        <f>+Monitoring!M1079</f>
        <v>1.1574080417631194E-4</v>
      </c>
      <c r="J1079" s="114" t="str">
        <f>+Monitoring!T1079</f>
        <v>flesh_fly</v>
      </c>
      <c r="K1079" s="109" t="str">
        <f>+Monitoring!Y1079</f>
        <v>Insecta</v>
      </c>
      <c r="L1079" s="109" t="str">
        <f>+Monitoring!Z1079</f>
        <v>Diptera</v>
      </c>
      <c r="M1079" s="109" t="str">
        <f>+Monitoring!AA1079</f>
        <v>Brachycera</v>
      </c>
      <c r="N1079" s="109" t="str">
        <f>+Monitoring!AB1079</f>
        <v>Muscomorpha</v>
      </c>
      <c r="O1079" s="109" t="str">
        <f>+Monitoring!AC1079</f>
        <v>Oestroidea</v>
      </c>
      <c r="P1079" s="109" t="str">
        <f>+Monitoring!AD1079</f>
        <v>Sarcophagidae</v>
      </c>
      <c r="Q1079" s="109" t="str">
        <f>+Monitoring!AE1079</f>
        <v>#N/C</v>
      </c>
      <c r="R1079" s="109" t="str">
        <f>+Monitoring!AF1079</f>
        <v>#N/C</v>
      </c>
      <c r="S1079" s="109" t="str">
        <f>+Monitoring!AG1079</f>
        <v>#N/C</v>
      </c>
    </row>
    <row r="1080" spans="1:19" x14ac:dyDescent="0.25">
      <c r="A1080" s="109">
        <f t="shared" si="84"/>
        <v>1079</v>
      </c>
      <c r="B1080" s="109" t="str">
        <f t="shared" si="85"/>
        <v>FAIRD</v>
      </c>
      <c r="C1080" s="109" t="str">
        <f>SUBSTITUTE(+Monitoring!C1080,"-","")</f>
        <v>FAIRD4</v>
      </c>
      <c r="D1080" s="109" t="str">
        <f t="shared" si="86"/>
        <v>Site4</v>
      </c>
      <c r="E1080" s="110" t="str">
        <f t="shared" si="87"/>
        <v>Meadow</v>
      </c>
      <c r="F1080" s="111" t="str">
        <f t="shared" si="88"/>
        <v>FAIRDxMeadow</v>
      </c>
      <c r="G1080" s="112">
        <f>+Monitoring!K1080</f>
        <v>45169.498819444503</v>
      </c>
      <c r="H1080" s="112">
        <f>+Monitoring!L1080</f>
        <v>45169.500057870398</v>
      </c>
      <c r="I1080" s="113">
        <f>+Monitoring!M1080</f>
        <v>1.2384258952806704E-3</v>
      </c>
      <c r="J1080" s="114" t="str">
        <f>+Monitoring!T1080</f>
        <v>fly</v>
      </c>
      <c r="K1080" s="109" t="str">
        <f>+Monitoring!Y1080</f>
        <v>Insecta</v>
      </c>
      <c r="L1080" s="109" t="str">
        <f>+Monitoring!Z1080</f>
        <v>Diptera</v>
      </c>
      <c r="M1080" s="109" t="str">
        <f>+Monitoring!AA1080</f>
        <v>Brachycera</v>
      </c>
      <c r="N1080" s="109" t="str">
        <f>+Monitoring!AB1080</f>
        <v>Muscomorpha</v>
      </c>
      <c r="O1080" s="109" t="str">
        <f>+Monitoring!AC1080</f>
        <v>Muscoidea</v>
      </c>
      <c r="P1080" s="109" t="str">
        <f>+Monitoring!AD1080</f>
        <v>Fanniidae</v>
      </c>
      <c r="Q1080" s="109">
        <f>+Monitoring!AE1080</f>
        <v>0</v>
      </c>
      <c r="R1080" s="109" t="str">
        <f>+Monitoring!AF1080</f>
        <v>Fannia</v>
      </c>
      <c r="S1080" s="109" t="str">
        <f>+Monitoring!AG1080</f>
        <v>#N/C</v>
      </c>
    </row>
    <row r="1081" spans="1:19" x14ac:dyDescent="0.25">
      <c r="A1081" s="109">
        <f t="shared" si="84"/>
        <v>1080</v>
      </c>
      <c r="B1081" s="109" t="str">
        <f t="shared" si="85"/>
        <v>FAIRD</v>
      </c>
      <c r="C1081" s="109" t="str">
        <f>SUBSTITUTE(+Monitoring!C1081,"-","")</f>
        <v>FAIRD4</v>
      </c>
      <c r="D1081" s="109" t="str">
        <f t="shared" si="86"/>
        <v>Site4</v>
      </c>
      <c r="E1081" s="110" t="str">
        <f t="shared" si="87"/>
        <v>Meadow</v>
      </c>
      <c r="F1081" s="111" t="str">
        <f t="shared" si="88"/>
        <v>FAIRDxMeadow</v>
      </c>
      <c r="G1081" s="112">
        <f>+Monitoring!K1081</f>
        <v>45169.509398148199</v>
      </c>
      <c r="H1081" s="112">
        <f>+Monitoring!L1081</f>
        <v>45169.5096990741</v>
      </c>
      <c r="I1081" s="113">
        <f>+Monitoring!M1081</f>
        <v>3.0092590168351308E-4</v>
      </c>
      <c r="J1081" s="114" t="str">
        <f>+Monitoring!T1081</f>
        <v>fly</v>
      </c>
      <c r="K1081" s="109" t="str">
        <f>+Monitoring!Y1081</f>
        <v>Insecta</v>
      </c>
      <c r="L1081" s="109" t="str">
        <f>+Monitoring!Z1081</f>
        <v>Diptera</v>
      </c>
      <c r="M1081" s="109" t="str">
        <f>+Monitoring!AA1081</f>
        <v>Brachycera</v>
      </c>
      <c r="N1081" s="109" t="str">
        <f>+Monitoring!AB1081</f>
        <v>#N/C</v>
      </c>
      <c r="O1081" s="109" t="str">
        <f>+Monitoring!AC1081</f>
        <v>#N/C</v>
      </c>
      <c r="P1081" s="109" t="str">
        <f>+Monitoring!AD1081</f>
        <v>#N/C</v>
      </c>
      <c r="Q1081" s="109" t="str">
        <f>+Monitoring!AE1081</f>
        <v>#N/C</v>
      </c>
      <c r="R1081" s="109" t="str">
        <f>+Monitoring!AF1081</f>
        <v>#N/C</v>
      </c>
      <c r="S1081" s="109" t="str">
        <f>+Monitoring!AG1081</f>
        <v>#N/C</v>
      </c>
    </row>
    <row r="1082" spans="1:19" x14ac:dyDescent="0.25">
      <c r="A1082" s="109">
        <f t="shared" si="84"/>
        <v>1081</v>
      </c>
      <c r="B1082" s="109" t="str">
        <f t="shared" si="85"/>
        <v>FAIRD</v>
      </c>
      <c r="C1082" s="109" t="str">
        <f>SUBSTITUTE(+Monitoring!C1082,"-","")</f>
        <v>FAIRD4</v>
      </c>
      <c r="D1082" s="109" t="str">
        <f t="shared" si="86"/>
        <v>Site4</v>
      </c>
      <c r="E1082" s="110" t="str">
        <f t="shared" si="87"/>
        <v>Meadow</v>
      </c>
      <c r="F1082" s="111" t="str">
        <f t="shared" si="88"/>
        <v>FAIRDxMeadow</v>
      </c>
      <c r="G1082" s="112">
        <f>+Monitoring!K1082</f>
        <v>45169.515833333302</v>
      </c>
      <c r="H1082" s="112">
        <f>+Monitoring!L1082</f>
        <v>45169.518738425897</v>
      </c>
      <c r="I1082" s="113">
        <f>+Monitoring!M1082</f>
        <v>2.905092595028691E-3</v>
      </c>
      <c r="J1082" s="114" t="str">
        <f>+Monitoring!T1082</f>
        <v>fly</v>
      </c>
      <c r="K1082" s="109" t="str">
        <f>+Monitoring!Y1082</f>
        <v>Insecta</v>
      </c>
      <c r="L1082" s="109" t="str">
        <f>+Monitoring!Z1082</f>
        <v>Diptera</v>
      </c>
      <c r="M1082" s="109" t="str">
        <f>+Monitoring!AA1082</f>
        <v>Brachycera</v>
      </c>
      <c r="N1082" s="109" t="str">
        <f>+Monitoring!AB1082</f>
        <v>Muscomorpha</v>
      </c>
      <c r="O1082" s="109" t="str">
        <f>+Monitoring!AC1082</f>
        <v>Muscoidea</v>
      </c>
      <c r="P1082" s="109" t="str">
        <f>+Monitoring!AD1082</f>
        <v>#N/C</v>
      </c>
      <c r="Q1082" s="109" t="str">
        <f>+Monitoring!AE1082</f>
        <v>#N/C</v>
      </c>
      <c r="R1082" s="109" t="str">
        <f>+Monitoring!AF1082</f>
        <v>#N/C</v>
      </c>
      <c r="S1082" s="109" t="str">
        <f>+Monitoring!AG1082</f>
        <v>#N/C</v>
      </c>
    </row>
    <row r="1083" spans="1:19" x14ac:dyDescent="0.25">
      <c r="A1083" s="109">
        <f t="shared" si="84"/>
        <v>1082</v>
      </c>
      <c r="B1083" s="109" t="str">
        <f t="shared" si="85"/>
        <v>FAIRD</v>
      </c>
      <c r="C1083" s="109" t="str">
        <f>SUBSTITUTE(+Monitoring!C1083,"-","")</f>
        <v>FAIRD4</v>
      </c>
      <c r="D1083" s="109" t="str">
        <f t="shared" si="86"/>
        <v>Site4</v>
      </c>
      <c r="E1083" s="110" t="str">
        <f t="shared" si="87"/>
        <v>Meadow</v>
      </c>
      <c r="F1083" s="111" t="str">
        <f t="shared" si="88"/>
        <v>FAIRDxMeadow</v>
      </c>
      <c r="G1083" s="112">
        <f>+Monitoring!K1083</f>
        <v>45169.517719907402</v>
      </c>
      <c r="H1083" s="112">
        <f>+Monitoring!L1083</f>
        <v>45169.518692129597</v>
      </c>
      <c r="I1083" s="113">
        <f>+Monitoring!M1083</f>
        <v>9.72222194832284E-4</v>
      </c>
      <c r="J1083" s="114" t="str">
        <f>+Monitoring!T1083</f>
        <v>fly</v>
      </c>
      <c r="K1083" s="109" t="str">
        <f>+Monitoring!Y1083</f>
        <v>Insecta</v>
      </c>
      <c r="L1083" s="109" t="str">
        <f>+Monitoring!Z1083</f>
        <v>Diptera</v>
      </c>
      <c r="M1083" s="109" t="str">
        <f>+Monitoring!AA1083</f>
        <v>Brachycera</v>
      </c>
      <c r="N1083" s="109" t="str">
        <f>+Monitoring!AB1083</f>
        <v>Muscomorpha</v>
      </c>
      <c r="O1083" s="109" t="str">
        <f>+Monitoring!AC1083</f>
        <v>Carnoidea</v>
      </c>
      <c r="P1083" s="109" t="str">
        <f>+Monitoring!AD1083</f>
        <v>Chloropidae</v>
      </c>
      <c r="Q1083" s="109" t="str">
        <f>+Monitoring!AE1083</f>
        <v>Chloropinae</v>
      </c>
      <c r="R1083" s="109" t="str">
        <f>+Monitoring!AF1083</f>
        <v>Thaumatomyia</v>
      </c>
      <c r="S1083" s="109" t="str">
        <f>+Monitoring!AG1083</f>
        <v>#N/C</v>
      </c>
    </row>
    <row r="1084" spans="1:19" x14ac:dyDescent="0.25">
      <c r="A1084" s="109">
        <f t="shared" si="84"/>
        <v>1083</v>
      </c>
      <c r="B1084" s="109" t="str">
        <f t="shared" si="85"/>
        <v>FAIRD</v>
      </c>
      <c r="C1084" s="109" t="str">
        <f>SUBSTITUTE(+Monitoring!C1084,"-","")</f>
        <v>FAIRD4</v>
      </c>
      <c r="D1084" s="109" t="str">
        <f t="shared" si="86"/>
        <v>Site4</v>
      </c>
      <c r="E1084" s="110" t="str">
        <f t="shared" si="87"/>
        <v>Meadow</v>
      </c>
      <c r="F1084" s="111" t="str">
        <f t="shared" si="88"/>
        <v>FAIRDxMeadow</v>
      </c>
      <c r="G1084" s="112">
        <f>+Monitoring!K1084</f>
        <v>45169.520856481497</v>
      </c>
      <c r="H1084" s="112">
        <f>+Monitoring!L1084</f>
        <v>45169.5211921296</v>
      </c>
      <c r="I1084" s="113">
        <f>+Monitoring!M1084</f>
        <v>3.3564810291863978E-4</v>
      </c>
      <c r="J1084" s="114" t="str">
        <f>+Monitoring!T1084</f>
        <v>fly</v>
      </c>
      <c r="K1084" s="109" t="str">
        <f>+Monitoring!Y1084</f>
        <v>Insecta</v>
      </c>
      <c r="L1084" s="109" t="str">
        <f>+Monitoring!Z1084</f>
        <v>Diptera</v>
      </c>
      <c r="M1084" s="109" t="str">
        <f>+Monitoring!AA1084</f>
        <v>Brachycera</v>
      </c>
      <c r="N1084" s="109" t="str">
        <f>+Monitoring!AB1084</f>
        <v>#N/C</v>
      </c>
      <c r="O1084" s="109" t="str">
        <f>+Monitoring!AC1084</f>
        <v>#N/C</v>
      </c>
      <c r="P1084" s="109" t="str">
        <f>+Monitoring!AD1084</f>
        <v>#N/C</v>
      </c>
      <c r="Q1084" s="109" t="str">
        <f>+Monitoring!AE1084</f>
        <v>#N/C</v>
      </c>
      <c r="R1084" s="109" t="str">
        <f>+Monitoring!AF1084</f>
        <v>#N/C</v>
      </c>
      <c r="S1084" s="109" t="str">
        <f>+Monitoring!AG1084</f>
        <v>#N/C</v>
      </c>
    </row>
    <row r="1085" spans="1:19" x14ac:dyDescent="0.25">
      <c r="A1085" s="109">
        <f t="shared" si="84"/>
        <v>1084</v>
      </c>
      <c r="B1085" s="109" t="str">
        <f t="shared" si="85"/>
        <v>FAIRD</v>
      </c>
      <c r="C1085" s="109" t="str">
        <f>SUBSTITUTE(+Monitoring!C1085,"-","")</f>
        <v>FAIRD4</v>
      </c>
      <c r="D1085" s="109" t="str">
        <f t="shared" si="86"/>
        <v>Site4</v>
      </c>
      <c r="E1085" s="110" t="str">
        <f t="shared" si="87"/>
        <v>Meadow</v>
      </c>
      <c r="F1085" s="111" t="str">
        <f t="shared" si="88"/>
        <v>FAIRDxMeadow</v>
      </c>
      <c r="G1085" s="112">
        <f>+Monitoring!K1085</f>
        <v>45169.542303240698</v>
      </c>
      <c r="H1085" s="112">
        <f>+Monitoring!L1085</f>
        <v>45169.544872685197</v>
      </c>
      <c r="I1085" s="113">
        <f>+Monitoring!M1085</f>
        <v>2.5694444993860088E-3</v>
      </c>
      <c r="J1085" s="114" t="str">
        <f>+Monitoring!T1085</f>
        <v>fly</v>
      </c>
      <c r="K1085" s="109" t="str">
        <f>+Monitoring!Y1085</f>
        <v>Insecta</v>
      </c>
      <c r="L1085" s="109" t="str">
        <f>+Monitoring!Z1085</f>
        <v>Diptera</v>
      </c>
      <c r="M1085" s="109" t="str">
        <f>+Monitoring!AA1085</f>
        <v>Brachycera</v>
      </c>
      <c r="N1085" s="109" t="str">
        <f>+Monitoring!AB1085</f>
        <v>#N/C</v>
      </c>
      <c r="O1085" s="109" t="str">
        <f>+Monitoring!AC1085</f>
        <v>#N/C</v>
      </c>
      <c r="P1085" s="109" t="str">
        <f>+Monitoring!AD1085</f>
        <v>#N/C</v>
      </c>
      <c r="Q1085" s="109" t="str">
        <f>+Monitoring!AE1085</f>
        <v>#N/C</v>
      </c>
      <c r="R1085" s="109" t="str">
        <f>+Monitoring!AF1085</f>
        <v>#N/C</v>
      </c>
      <c r="S1085" s="109" t="str">
        <f>+Monitoring!AG1085</f>
        <v>#N/C</v>
      </c>
    </row>
    <row r="1086" spans="1:19" x14ac:dyDescent="0.25">
      <c r="A1086" s="109">
        <f t="shared" si="84"/>
        <v>1085</v>
      </c>
      <c r="B1086" s="109" t="str">
        <f t="shared" si="85"/>
        <v>FAIRD</v>
      </c>
      <c r="C1086" s="109" t="str">
        <f>SUBSTITUTE(+Monitoring!C1086,"-","")</f>
        <v>FAIRD4</v>
      </c>
      <c r="D1086" s="109" t="str">
        <f t="shared" si="86"/>
        <v>Site4</v>
      </c>
      <c r="E1086" s="110" t="str">
        <f t="shared" si="87"/>
        <v>Meadow</v>
      </c>
      <c r="F1086" s="111" t="str">
        <f t="shared" si="88"/>
        <v>FAIRDxMeadow</v>
      </c>
      <c r="G1086" s="112">
        <f>+Monitoring!K1086</f>
        <v>45169.5995833333</v>
      </c>
      <c r="H1086" s="112">
        <f>+Monitoring!L1086</f>
        <v>45169.599814814799</v>
      </c>
      <c r="I1086" s="113">
        <f>+Monitoring!M1086</f>
        <v>2.3148149921325967E-4</v>
      </c>
      <c r="J1086" s="114" t="str">
        <f>+Monitoring!T1086</f>
        <v>fly</v>
      </c>
      <c r="K1086" s="109" t="str">
        <f>+Monitoring!Y1086</f>
        <v>Insecta</v>
      </c>
      <c r="L1086" s="109" t="str">
        <f>+Monitoring!Z1086</f>
        <v>Diptera</v>
      </c>
      <c r="M1086" s="109" t="str">
        <f>+Monitoring!AA1086</f>
        <v>Brachycera</v>
      </c>
      <c r="N1086" s="109" t="str">
        <f>+Monitoring!AB1086</f>
        <v>Muscomorpha</v>
      </c>
      <c r="O1086" s="109" t="str">
        <f>+Monitoring!AC1086</f>
        <v>Muscoidea</v>
      </c>
      <c r="P1086" s="109" t="str">
        <f>+Monitoring!AD1086</f>
        <v>#N/C</v>
      </c>
      <c r="Q1086" s="109" t="str">
        <f>+Monitoring!AE1086</f>
        <v>#N/C</v>
      </c>
      <c r="R1086" s="109" t="str">
        <f>+Monitoring!AF1086</f>
        <v>#N/C</v>
      </c>
      <c r="S1086" s="109" t="str">
        <f>+Monitoring!AG1086</f>
        <v>#N/C</v>
      </c>
    </row>
    <row r="1087" spans="1:19" x14ac:dyDescent="0.25">
      <c r="A1087" s="109">
        <f t="shared" si="84"/>
        <v>1086</v>
      </c>
      <c r="B1087" s="109" t="str">
        <f t="shared" si="85"/>
        <v>FAIRD</v>
      </c>
      <c r="C1087" s="109" t="str">
        <f>SUBSTITUTE(+Monitoring!C1087,"-","")</f>
        <v>FAIRD4</v>
      </c>
      <c r="D1087" s="109" t="str">
        <f t="shared" si="86"/>
        <v>Site4</v>
      </c>
      <c r="E1087" s="110" t="str">
        <f t="shared" si="87"/>
        <v>Meadow</v>
      </c>
      <c r="F1087" s="111" t="str">
        <f t="shared" si="88"/>
        <v>FAIRDxMeadow</v>
      </c>
      <c r="G1087" s="112">
        <f>+Monitoring!K1087</f>
        <v>45169.637499999997</v>
      </c>
      <c r="H1087" s="112">
        <f>+Monitoring!L1087</f>
        <v>45169.638090277796</v>
      </c>
      <c r="I1087" s="113">
        <f>+Monitoring!M1087</f>
        <v>5.9027779934694991E-4</v>
      </c>
      <c r="J1087" s="114" t="str">
        <f>+Monitoring!T1087</f>
        <v>fly</v>
      </c>
      <c r="K1087" s="109" t="str">
        <f>+Monitoring!Y1087</f>
        <v>Insecta</v>
      </c>
      <c r="L1087" s="109" t="str">
        <f>+Monitoring!Z1087</f>
        <v>Diptera</v>
      </c>
      <c r="M1087" s="109" t="str">
        <f>+Monitoring!AA1087</f>
        <v>Brachycera</v>
      </c>
      <c r="N1087" s="109" t="str">
        <f>+Monitoring!AB1087</f>
        <v>Muscomorpha</v>
      </c>
      <c r="O1087" s="109" t="str">
        <f>+Monitoring!AC1087</f>
        <v>Muscoidea</v>
      </c>
      <c r="P1087" s="109" t="str">
        <f>+Monitoring!AD1087</f>
        <v>Fanniidae</v>
      </c>
      <c r="Q1087" s="109">
        <f>+Monitoring!AE1087</f>
        <v>0</v>
      </c>
      <c r="R1087" s="109" t="str">
        <f>+Monitoring!AF1087</f>
        <v>Fannia</v>
      </c>
      <c r="S1087" s="109" t="str">
        <f>+Monitoring!AG1087</f>
        <v>#N/C</v>
      </c>
    </row>
    <row r="1088" spans="1:19" x14ac:dyDescent="0.25">
      <c r="A1088" s="109">
        <f t="shared" si="84"/>
        <v>1087</v>
      </c>
      <c r="B1088" s="109" t="str">
        <f t="shared" si="85"/>
        <v>FAIRD</v>
      </c>
      <c r="C1088" s="109" t="str">
        <f>SUBSTITUTE(+Monitoring!C1088,"-","")</f>
        <v>FAIRD4</v>
      </c>
      <c r="D1088" s="109" t="str">
        <f t="shared" si="86"/>
        <v>Site4</v>
      </c>
      <c r="E1088" s="110" t="str">
        <f t="shared" si="87"/>
        <v>Meadow</v>
      </c>
      <c r="F1088" s="111" t="str">
        <f t="shared" si="88"/>
        <v>FAIRDxMeadow</v>
      </c>
      <c r="G1088" s="112">
        <f>+Monitoring!K1088</f>
        <v>45169.678657407399</v>
      </c>
      <c r="H1088" s="112">
        <f>+Monitoring!L1088</f>
        <v>45169.678993055597</v>
      </c>
      <c r="I1088" s="113">
        <f>+Monitoring!M1088</f>
        <v>3.3564819750608876E-4</v>
      </c>
      <c r="J1088" s="114" t="str">
        <f>+Monitoring!T1088</f>
        <v>fly</v>
      </c>
      <c r="K1088" s="109" t="str">
        <f>+Monitoring!Y1088</f>
        <v>Insecta</v>
      </c>
      <c r="L1088" s="109" t="str">
        <f>+Monitoring!Z1088</f>
        <v>Diptera</v>
      </c>
      <c r="M1088" s="109" t="str">
        <f>+Monitoring!AA1088</f>
        <v>Brachycera</v>
      </c>
      <c r="N1088" s="109" t="str">
        <f>+Monitoring!AB1088</f>
        <v>Muscomorpha</v>
      </c>
      <c r="O1088" s="109" t="str">
        <f>+Monitoring!AC1088</f>
        <v>Muscoidea</v>
      </c>
      <c r="P1088" s="109" t="str">
        <f>+Monitoring!AD1088</f>
        <v>Fanniidae</v>
      </c>
      <c r="Q1088" s="109">
        <f>+Monitoring!AE1088</f>
        <v>0</v>
      </c>
      <c r="R1088" s="109" t="str">
        <f>+Monitoring!AF1088</f>
        <v>Fannia</v>
      </c>
      <c r="S1088" s="109" t="str">
        <f>+Monitoring!AG1088</f>
        <v>#N/C</v>
      </c>
    </row>
    <row r="1089" spans="1:19" x14ac:dyDescent="0.25">
      <c r="A1089" s="109">
        <f t="shared" si="84"/>
        <v>1088</v>
      </c>
      <c r="B1089" s="109" t="str">
        <f t="shared" si="85"/>
        <v>FAIRD</v>
      </c>
      <c r="C1089" s="109" t="str">
        <f>SUBSTITUTE(+Monitoring!C1089,"-","")</f>
        <v>FAIRD4</v>
      </c>
      <c r="D1089" s="109" t="str">
        <f t="shared" si="86"/>
        <v>Site4</v>
      </c>
      <c r="E1089" s="110" t="str">
        <f t="shared" si="87"/>
        <v>Meadow</v>
      </c>
      <c r="F1089" s="111" t="str">
        <f t="shared" si="88"/>
        <v>FAIRDxMeadow</v>
      </c>
      <c r="G1089" s="112">
        <f>+Monitoring!K1089</f>
        <v>45169.688773148198</v>
      </c>
      <c r="H1089" s="112">
        <f>+Monitoring!L1089</f>
        <v>45169.688946759299</v>
      </c>
      <c r="I1089" s="113">
        <f>+Monitoring!M1089</f>
        <v>1.736111007630825E-4</v>
      </c>
      <c r="J1089" s="114" t="str">
        <f>+Monitoring!T1089</f>
        <v>fly</v>
      </c>
      <c r="K1089" s="109" t="str">
        <f>+Monitoring!Y1089</f>
        <v>Insecta</v>
      </c>
      <c r="L1089" s="109" t="str">
        <f>+Monitoring!Z1089</f>
        <v>Diptera</v>
      </c>
      <c r="M1089" s="109" t="str">
        <f>+Monitoring!AA1089</f>
        <v>Brachycera</v>
      </c>
      <c r="N1089" s="109" t="str">
        <f>+Monitoring!AB1089</f>
        <v>Muscomorpha</v>
      </c>
      <c r="O1089" s="109" t="str">
        <f>+Monitoring!AC1089</f>
        <v>Muscoidea</v>
      </c>
      <c r="P1089" s="109" t="str">
        <f>+Monitoring!AD1089</f>
        <v>Fanniidae</v>
      </c>
      <c r="Q1089" s="109">
        <f>+Monitoring!AE1089</f>
        <v>0</v>
      </c>
      <c r="R1089" s="109" t="str">
        <f>+Monitoring!AF1089</f>
        <v>Fannia</v>
      </c>
      <c r="S1089" s="109" t="str">
        <f>+Monitoring!AG1089</f>
        <v>#N/C</v>
      </c>
    </row>
    <row r="1090" spans="1:19" x14ac:dyDescent="0.25">
      <c r="A1090" s="109">
        <f t="shared" si="84"/>
        <v>1089</v>
      </c>
      <c r="B1090" s="109" t="str">
        <f t="shared" si="85"/>
        <v>FAIRD</v>
      </c>
      <c r="C1090" s="109" t="str">
        <f>SUBSTITUTE(+Monitoring!C1090,"-","")</f>
        <v>FAIRD4</v>
      </c>
      <c r="D1090" s="109" t="str">
        <f t="shared" si="86"/>
        <v>Site4</v>
      </c>
      <c r="E1090" s="110" t="str">
        <f t="shared" si="87"/>
        <v>Meadow</v>
      </c>
      <c r="F1090" s="111" t="str">
        <f t="shared" si="88"/>
        <v>FAIRDxMeadow</v>
      </c>
      <c r="G1090" s="112">
        <f>+Monitoring!K1090</f>
        <v>45169.700208333299</v>
      </c>
      <c r="H1090" s="112">
        <f>+Monitoring!L1090</f>
        <v>45169.719479166699</v>
      </c>
      <c r="I1090" s="113">
        <f>+Monitoring!M1090</f>
        <v>1.927083339978708E-2</v>
      </c>
      <c r="J1090" s="114" t="str">
        <f>+Monitoring!T1090</f>
        <v>fly</v>
      </c>
      <c r="K1090" s="109" t="str">
        <f>+Monitoring!Y1090</f>
        <v>Insecta</v>
      </c>
      <c r="L1090" s="109" t="str">
        <f>+Monitoring!Z1090</f>
        <v>Diptera</v>
      </c>
      <c r="M1090" s="109" t="str">
        <f>+Monitoring!AA1090</f>
        <v>Brachycera</v>
      </c>
      <c r="N1090" s="109" t="str">
        <f>+Monitoring!AB1090</f>
        <v>Muscomorpha</v>
      </c>
      <c r="O1090" s="109" t="str">
        <f>+Monitoring!AC1090</f>
        <v>Muscoidea</v>
      </c>
      <c r="P1090" s="109" t="str">
        <f>+Monitoring!AD1090</f>
        <v>Fanniidae</v>
      </c>
      <c r="Q1090" s="109">
        <f>+Monitoring!AE1090</f>
        <v>0</v>
      </c>
      <c r="R1090" s="109" t="str">
        <f>+Monitoring!AF1090</f>
        <v>Fannia</v>
      </c>
      <c r="S1090" s="109" t="str">
        <f>+Monitoring!AG1090</f>
        <v>#N/C</v>
      </c>
    </row>
    <row r="1091" spans="1:19" x14ac:dyDescent="0.25">
      <c r="A1091" s="109">
        <f t="shared" si="84"/>
        <v>1090</v>
      </c>
      <c r="B1091" s="109" t="str">
        <f t="shared" si="85"/>
        <v>FAIRD</v>
      </c>
      <c r="C1091" s="109" t="str">
        <f>SUBSTITUTE(+Monitoring!C1091,"-","")</f>
        <v>FAIRD4</v>
      </c>
      <c r="D1091" s="109" t="str">
        <f t="shared" si="86"/>
        <v>Site4</v>
      </c>
      <c r="E1091" s="110" t="str">
        <f t="shared" si="87"/>
        <v>Meadow</v>
      </c>
      <c r="F1091" s="111" t="str">
        <f t="shared" si="88"/>
        <v>FAIRDxMeadow</v>
      </c>
      <c r="G1091" s="112">
        <f>+Monitoring!K1091</f>
        <v>45169.726122685199</v>
      </c>
      <c r="H1091" s="112">
        <f>+Monitoring!L1091</f>
        <v>45169.726458333302</v>
      </c>
      <c r="I1091" s="113">
        <f>+Monitoring!M1091</f>
        <v>3.3564810291863978E-4</v>
      </c>
      <c r="J1091" s="114" t="str">
        <f>+Monitoring!T1091</f>
        <v>fly</v>
      </c>
      <c r="K1091" s="109" t="str">
        <f>+Monitoring!Y1091</f>
        <v>Insecta</v>
      </c>
      <c r="L1091" s="109" t="str">
        <f>+Monitoring!Z1091</f>
        <v>Diptera</v>
      </c>
      <c r="M1091" s="109" t="str">
        <f>+Monitoring!AA1091</f>
        <v>Brachycera</v>
      </c>
      <c r="N1091" s="109" t="str">
        <f>+Monitoring!AB1091</f>
        <v>#N/C</v>
      </c>
      <c r="O1091" s="109" t="str">
        <f>+Monitoring!AC1091</f>
        <v>#N/C</v>
      </c>
      <c r="P1091" s="109" t="str">
        <f>+Monitoring!AD1091</f>
        <v>#N/C</v>
      </c>
      <c r="Q1091" s="109" t="str">
        <f>+Monitoring!AE1091</f>
        <v>#N/C</v>
      </c>
      <c r="R1091" s="109" t="str">
        <f>+Monitoring!AF1091</f>
        <v>#N/C</v>
      </c>
      <c r="S1091" s="109" t="str">
        <f>+Monitoring!AG1091</f>
        <v>#N/C</v>
      </c>
    </row>
    <row r="1092" spans="1:19" x14ac:dyDescent="0.25">
      <c r="A1092" s="109">
        <f t="shared" ref="A1092:A1155" si="89">+A1091+1</f>
        <v>1091</v>
      </c>
      <c r="B1092" s="109" t="str">
        <f t="shared" si="85"/>
        <v>FAIRD</v>
      </c>
      <c r="C1092" s="109" t="str">
        <f>SUBSTITUTE(+Monitoring!C1092,"-","")</f>
        <v>FAIRD4</v>
      </c>
      <c r="D1092" s="109" t="str">
        <f t="shared" si="86"/>
        <v>Site4</v>
      </c>
      <c r="E1092" s="110" t="str">
        <f t="shared" si="87"/>
        <v>Meadow</v>
      </c>
      <c r="F1092" s="111" t="str">
        <f t="shared" si="88"/>
        <v>FAIRDxMeadow</v>
      </c>
      <c r="G1092" s="112">
        <f>+Monitoring!K1092</f>
        <v>45169.769328703696</v>
      </c>
      <c r="H1092" s="112">
        <f>+Monitoring!L1092</f>
        <v>45169.769444444399</v>
      </c>
      <c r="I1092" s="113">
        <f>+Monitoring!M1092</f>
        <v>1.1574070231290534E-4</v>
      </c>
      <c r="J1092" s="114" t="str">
        <f>+Monitoring!T1092</f>
        <v>fly</v>
      </c>
      <c r="K1092" s="109" t="str">
        <f>+Monitoring!Y1092</f>
        <v>Insecta</v>
      </c>
      <c r="L1092" s="109" t="str">
        <f>+Monitoring!Z1092</f>
        <v>Diptera</v>
      </c>
      <c r="M1092" s="109" t="str">
        <f>+Monitoring!AA1092</f>
        <v>Brachycera</v>
      </c>
      <c r="N1092" s="109" t="str">
        <f>+Monitoring!AB1092</f>
        <v>Muscomorpha</v>
      </c>
      <c r="O1092" s="109" t="str">
        <f>+Monitoring!AC1092</f>
        <v>Muscoidea</v>
      </c>
      <c r="P1092" s="109" t="str">
        <f>+Monitoring!AD1092</f>
        <v>#N/C</v>
      </c>
      <c r="Q1092" s="109" t="str">
        <f>+Monitoring!AE1092</f>
        <v>#N/C</v>
      </c>
      <c r="R1092" s="109" t="str">
        <f>+Monitoring!AF1092</f>
        <v>#N/C</v>
      </c>
      <c r="S1092" s="109" t="str">
        <f>+Monitoring!AG1092</f>
        <v>#N/C</v>
      </c>
    </row>
    <row r="1093" spans="1:19" x14ac:dyDescent="0.25">
      <c r="A1093" s="109">
        <f t="shared" si="89"/>
        <v>1092</v>
      </c>
      <c r="B1093" s="109" t="str">
        <f t="shared" si="85"/>
        <v>FAIRD</v>
      </c>
      <c r="C1093" s="109" t="str">
        <f>SUBSTITUTE(+Monitoring!C1093,"-","")</f>
        <v>FAIRD4</v>
      </c>
      <c r="D1093" s="109" t="str">
        <f t="shared" si="86"/>
        <v>Site4</v>
      </c>
      <c r="E1093" s="110" t="str">
        <f t="shared" si="87"/>
        <v>Meadow</v>
      </c>
      <c r="F1093" s="111" t="str">
        <f t="shared" si="88"/>
        <v>FAIRDxMeadow</v>
      </c>
      <c r="G1093" s="112">
        <f>+Monitoring!K1093</f>
        <v>45170.333784722199</v>
      </c>
      <c r="H1093" s="112">
        <f>+Monitoring!L1093</f>
        <v>45170.333946759303</v>
      </c>
      <c r="I1093" s="113">
        <f>+Monitoring!M1093</f>
        <v>1.6203710401896387E-4</v>
      </c>
      <c r="J1093" s="114" t="str">
        <f>+Monitoring!T1093</f>
        <v>fly</v>
      </c>
      <c r="K1093" s="109" t="str">
        <f>+Monitoring!Y1093</f>
        <v>Insecta</v>
      </c>
      <c r="L1093" s="109" t="str">
        <f>+Monitoring!Z1093</f>
        <v>Diptera</v>
      </c>
      <c r="M1093" s="109" t="str">
        <f>+Monitoring!AA1093</f>
        <v>Brachycera</v>
      </c>
      <c r="N1093" s="109" t="str">
        <f>+Monitoring!AB1093</f>
        <v>Muscomorpha</v>
      </c>
      <c r="O1093" s="109" t="str">
        <f>+Monitoring!AC1093</f>
        <v>Muscoidea</v>
      </c>
      <c r="P1093" s="109" t="str">
        <f>+Monitoring!AD1093</f>
        <v>#N/C</v>
      </c>
      <c r="Q1093" s="109" t="str">
        <f>+Monitoring!AE1093</f>
        <v>#N/C</v>
      </c>
      <c r="R1093" s="109" t="str">
        <f>+Monitoring!AF1093</f>
        <v>#N/C</v>
      </c>
      <c r="S1093" s="109" t="str">
        <f>+Monitoring!AG1093</f>
        <v>#N/C</v>
      </c>
    </row>
    <row r="1094" spans="1:19" x14ac:dyDescent="0.25">
      <c r="A1094" s="109">
        <f t="shared" si="89"/>
        <v>1093</v>
      </c>
      <c r="B1094" s="109" t="str">
        <f t="shared" si="85"/>
        <v>FAIRD</v>
      </c>
      <c r="C1094" s="109" t="str">
        <f>SUBSTITUTE(+Monitoring!C1094,"-","")</f>
        <v>FAIRD4</v>
      </c>
      <c r="D1094" s="109" t="str">
        <f t="shared" si="86"/>
        <v>Site4</v>
      </c>
      <c r="E1094" s="110" t="str">
        <f t="shared" si="87"/>
        <v>Meadow</v>
      </c>
      <c r="F1094" s="111" t="str">
        <f t="shared" si="88"/>
        <v>FAIRDxMeadow</v>
      </c>
      <c r="G1094" s="112">
        <f>+Monitoring!K1094</f>
        <v>45170.336678240703</v>
      </c>
      <c r="H1094" s="112">
        <f>+Monitoring!L1094</f>
        <v>45170.336851851898</v>
      </c>
      <c r="I1094" s="113">
        <f>+Monitoring!M1094</f>
        <v>1.7361119535053149E-4</v>
      </c>
      <c r="J1094" s="114" t="str">
        <f>+Monitoring!T1094</f>
        <v>fly</v>
      </c>
      <c r="K1094" s="109" t="str">
        <f>+Monitoring!Y1094</f>
        <v>Insecta</v>
      </c>
      <c r="L1094" s="109" t="str">
        <f>+Monitoring!Z1094</f>
        <v>Diptera</v>
      </c>
      <c r="M1094" s="109" t="str">
        <f>+Monitoring!AA1094</f>
        <v>Brachycera</v>
      </c>
      <c r="N1094" s="109" t="str">
        <f>+Monitoring!AB1094</f>
        <v>Muscomorpha</v>
      </c>
      <c r="O1094" s="109" t="str">
        <f>+Monitoring!AC1094</f>
        <v>Muscoidea</v>
      </c>
      <c r="P1094" s="109" t="str">
        <f>+Monitoring!AD1094</f>
        <v>#N/C</v>
      </c>
      <c r="Q1094" s="109" t="str">
        <f>+Monitoring!AE1094</f>
        <v>#N/C</v>
      </c>
      <c r="R1094" s="109" t="str">
        <f>+Monitoring!AF1094</f>
        <v>#N/C</v>
      </c>
      <c r="S1094" s="109" t="str">
        <f>+Monitoring!AG1094</f>
        <v>#N/C</v>
      </c>
    </row>
    <row r="1095" spans="1:19" x14ac:dyDescent="0.25">
      <c r="A1095" s="109">
        <f t="shared" si="89"/>
        <v>1094</v>
      </c>
      <c r="B1095" s="109" t="str">
        <f t="shared" si="85"/>
        <v>FAIRD</v>
      </c>
      <c r="C1095" s="109" t="str">
        <f>SUBSTITUTE(+Monitoring!C1095,"-","")</f>
        <v>FAIRD4</v>
      </c>
      <c r="D1095" s="109" t="str">
        <f t="shared" si="86"/>
        <v>Site4</v>
      </c>
      <c r="E1095" s="110" t="str">
        <f t="shared" si="87"/>
        <v>Meadow</v>
      </c>
      <c r="F1095" s="111" t="str">
        <f t="shared" si="88"/>
        <v>FAIRDxMeadow</v>
      </c>
      <c r="G1095" s="112">
        <f>+Monitoring!K1095</f>
        <v>45170.3836226852</v>
      </c>
      <c r="H1095" s="112">
        <f>+Monitoring!L1095</f>
        <v>45170.384166666699</v>
      </c>
      <c r="I1095" s="113">
        <f>+Monitoring!M1095</f>
        <v>5.4398149950429797E-4</v>
      </c>
      <c r="J1095" s="114" t="str">
        <f>+Monitoring!T1095</f>
        <v>fly</v>
      </c>
      <c r="K1095" s="109" t="str">
        <f>+Monitoring!Y1095</f>
        <v>Insecta</v>
      </c>
      <c r="L1095" s="109" t="str">
        <f>+Monitoring!Z1095</f>
        <v>Diptera</v>
      </c>
      <c r="M1095" s="109" t="str">
        <f>+Monitoring!AA1095</f>
        <v>Brachycera</v>
      </c>
      <c r="N1095" s="109" t="str">
        <f>+Monitoring!AB1095</f>
        <v>#N/C</v>
      </c>
      <c r="O1095" s="109" t="str">
        <f>+Monitoring!AC1095</f>
        <v>#N/C</v>
      </c>
      <c r="P1095" s="109" t="str">
        <f>+Monitoring!AD1095</f>
        <v>#N/C</v>
      </c>
      <c r="Q1095" s="109" t="str">
        <f>+Monitoring!AE1095</f>
        <v>#N/C</v>
      </c>
      <c r="R1095" s="109" t="str">
        <f>+Monitoring!AF1095</f>
        <v>#N/C</v>
      </c>
      <c r="S1095" s="109" t="str">
        <f>+Monitoring!AG1095</f>
        <v>#N/C</v>
      </c>
    </row>
    <row r="1096" spans="1:19" x14ac:dyDescent="0.25">
      <c r="A1096" s="109">
        <f t="shared" si="89"/>
        <v>1095</v>
      </c>
      <c r="B1096" s="109" t="str">
        <f t="shared" si="85"/>
        <v>FAIRD</v>
      </c>
      <c r="C1096" s="109" t="str">
        <f>SUBSTITUTE(+Monitoring!C1096,"-","")</f>
        <v>FAIRD4</v>
      </c>
      <c r="D1096" s="109" t="str">
        <f t="shared" si="86"/>
        <v>Site4</v>
      </c>
      <c r="E1096" s="110" t="str">
        <f t="shared" si="87"/>
        <v>Meadow</v>
      </c>
      <c r="F1096" s="111" t="str">
        <f t="shared" si="88"/>
        <v>FAIRDxMeadow</v>
      </c>
      <c r="G1096" s="112">
        <f>+Monitoring!K1096</f>
        <v>45170.410289351901</v>
      </c>
      <c r="H1096" s="112">
        <f>+Monitoring!L1096</f>
        <v>45170.410856481503</v>
      </c>
      <c r="I1096" s="113">
        <f>+Monitoring!M1096</f>
        <v>5.6712960213189945E-4</v>
      </c>
      <c r="J1096" s="114" t="str">
        <f>+Monitoring!T1096</f>
        <v>fly</v>
      </c>
      <c r="K1096" s="109" t="str">
        <f>+Monitoring!Y1096</f>
        <v>Insecta</v>
      </c>
      <c r="L1096" s="109" t="str">
        <f>+Monitoring!Z1096</f>
        <v>Diptera</v>
      </c>
      <c r="M1096" s="109" t="str">
        <f>+Monitoring!AA1096</f>
        <v>Brachycera</v>
      </c>
      <c r="N1096" s="109" t="str">
        <f>+Monitoring!AB1096</f>
        <v>Muscomorpha</v>
      </c>
      <c r="O1096" s="109" t="str">
        <f>+Monitoring!AC1096</f>
        <v>Muscoidea</v>
      </c>
      <c r="P1096" s="109" t="str">
        <f>+Monitoring!AD1096</f>
        <v>Fanniidae</v>
      </c>
      <c r="Q1096" s="109">
        <f>+Monitoring!AE1096</f>
        <v>0</v>
      </c>
      <c r="R1096" s="109" t="str">
        <f>+Monitoring!AF1096</f>
        <v>Fannia</v>
      </c>
      <c r="S1096" s="109" t="str">
        <f>+Monitoring!AG1096</f>
        <v>#N/C</v>
      </c>
    </row>
    <row r="1097" spans="1:19" x14ac:dyDescent="0.25">
      <c r="A1097" s="109">
        <f t="shared" si="89"/>
        <v>1096</v>
      </c>
      <c r="B1097" s="109" t="str">
        <f t="shared" si="85"/>
        <v>FAIRD</v>
      </c>
      <c r="C1097" s="109" t="str">
        <f>SUBSTITUTE(+Monitoring!C1097,"-","")</f>
        <v>FAIRD4</v>
      </c>
      <c r="D1097" s="109" t="str">
        <f t="shared" si="86"/>
        <v>Site4</v>
      </c>
      <c r="E1097" s="110" t="str">
        <f t="shared" si="87"/>
        <v>Meadow</v>
      </c>
      <c r="F1097" s="111" t="str">
        <f t="shared" si="88"/>
        <v>FAIRDxMeadow</v>
      </c>
      <c r="G1097" s="112">
        <f>+Monitoring!K1097</f>
        <v>45170.424872685202</v>
      </c>
      <c r="H1097" s="112">
        <f>+Monitoring!L1097</f>
        <v>45170.426643518498</v>
      </c>
      <c r="I1097" s="113">
        <f>+Monitoring!M1097</f>
        <v>1.7708332961774431E-3</v>
      </c>
      <c r="J1097" s="114" t="str">
        <f>+Monitoring!T1097</f>
        <v>fly</v>
      </c>
      <c r="K1097" s="109" t="str">
        <f>+Monitoring!Y1097</f>
        <v>Insecta</v>
      </c>
      <c r="L1097" s="109" t="str">
        <f>+Monitoring!Z1097</f>
        <v>Diptera</v>
      </c>
      <c r="M1097" s="109" t="str">
        <f>+Monitoring!AA1097</f>
        <v>Brachycera</v>
      </c>
      <c r="N1097" s="109" t="str">
        <f>+Monitoring!AB1097</f>
        <v>#N/C</v>
      </c>
      <c r="O1097" s="109" t="str">
        <f>+Monitoring!AC1097</f>
        <v>#N/C</v>
      </c>
      <c r="P1097" s="109" t="str">
        <f>+Monitoring!AD1097</f>
        <v>#N/C</v>
      </c>
      <c r="Q1097" s="109" t="str">
        <f>+Monitoring!AE1097</f>
        <v>#N/C</v>
      </c>
      <c r="R1097" s="109" t="str">
        <f>+Monitoring!AF1097</f>
        <v>#N/C</v>
      </c>
      <c r="S1097" s="109" t="str">
        <f>+Monitoring!AG1097</f>
        <v>#N/C</v>
      </c>
    </row>
    <row r="1098" spans="1:19" x14ac:dyDescent="0.25">
      <c r="A1098" s="109">
        <f t="shared" si="89"/>
        <v>1097</v>
      </c>
      <c r="B1098" s="109" t="str">
        <f t="shared" si="85"/>
        <v>FAIRD</v>
      </c>
      <c r="C1098" s="109" t="str">
        <f>SUBSTITUTE(+Monitoring!C1098,"-","")</f>
        <v>FAIRD4</v>
      </c>
      <c r="D1098" s="109" t="str">
        <f t="shared" si="86"/>
        <v>Site4</v>
      </c>
      <c r="E1098" s="110" t="str">
        <f t="shared" si="87"/>
        <v>Meadow</v>
      </c>
      <c r="F1098" s="111" t="str">
        <f t="shared" si="88"/>
        <v>FAIRDxMeadow</v>
      </c>
      <c r="G1098" s="112">
        <f>+Monitoring!K1098</f>
        <v>45170.4368287037</v>
      </c>
      <c r="H1098" s="112">
        <f>+Monitoring!L1098</f>
        <v>45170.437210648102</v>
      </c>
      <c r="I1098" s="113">
        <f>+Monitoring!M1098</f>
        <v>3.8194440276129171E-4</v>
      </c>
      <c r="J1098" s="114" t="str">
        <f>+Monitoring!T1098</f>
        <v>fly</v>
      </c>
      <c r="K1098" s="109" t="str">
        <f>+Monitoring!Y1098</f>
        <v>Insecta</v>
      </c>
      <c r="L1098" s="109" t="str">
        <f>+Monitoring!Z1098</f>
        <v>Diptera</v>
      </c>
      <c r="M1098" s="109" t="str">
        <f>+Monitoring!AA1098</f>
        <v>Brachycera</v>
      </c>
      <c r="N1098" s="109" t="str">
        <f>+Monitoring!AB1098</f>
        <v>#N/C</v>
      </c>
      <c r="O1098" s="109" t="str">
        <f>+Monitoring!AC1098</f>
        <v>#N/C</v>
      </c>
      <c r="P1098" s="109" t="str">
        <f>+Monitoring!AD1098</f>
        <v>#N/C</v>
      </c>
      <c r="Q1098" s="109" t="str">
        <f>+Monitoring!AE1098</f>
        <v>#N/C</v>
      </c>
      <c r="R1098" s="109" t="str">
        <f>+Monitoring!AF1098</f>
        <v>#N/C</v>
      </c>
      <c r="S1098" s="109" t="str">
        <f>+Monitoring!AG1098</f>
        <v>#N/C</v>
      </c>
    </row>
    <row r="1099" spans="1:19" x14ac:dyDescent="0.25">
      <c r="A1099" s="109">
        <f t="shared" si="89"/>
        <v>1098</v>
      </c>
      <c r="B1099" s="109" t="str">
        <f t="shared" si="85"/>
        <v>FAIRD</v>
      </c>
      <c r="C1099" s="109" t="str">
        <f>SUBSTITUTE(+Monitoring!C1099,"-","")</f>
        <v>FAIRD4</v>
      </c>
      <c r="D1099" s="109" t="str">
        <f t="shared" si="86"/>
        <v>Site4</v>
      </c>
      <c r="E1099" s="110" t="str">
        <f t="shared" si="87"/>
        <v>Meadow</v>
      </c>
      <c r="F1099" s="111" t="str">
        <f t="shared" si="88"/>
        <v>FAIRDxMeadow</v>
      </c>
      <c r="G1099" s="112">
        <f>+Monitoring!K1099</f>
        <v>45170.438564814802</v>
      </c>
      <c r="H1099" s="112">
        <f>+Monitoring!L1099</f>
        <v>45170.439699074101</v>
      </c>
      <c r="I1099" s="113">
        <f>+Monitoring!M1099</f>
        <v>1.1342592988512479E-3</v>
      </c>
      <c r="J1099" s="114" t="str">
        <f>+Monitoring!T1099</f>
        <v>fly</v>
      </c>
      <c r="K1099" s="109" t="str">
        <f>+Monitoring!Y1099</f>
        <v>Insecta</v>
      </c>
      <c r="L1099" s="109" t="str">
        <f>+Monitoring!Z1099</f>
        <v>Diptera</v>
      </c>
      <c r="M1099" s="109" t="str">
        <f>+Monitoring!AA1099</f>
        <v>Brachycera</v>
      </c>
      <c r="N1099" s="109" t="str">
        <f>+Monitoring!AB1099</f>
        <v>Muscomorpha</v>
      </c>
      <c r="O1099" s="109" t="str">
        <f>+Monitoring!AC1099</f>
        <v>Muscoidea</v>
      </c>
      <c r="P1099" s="109" t="str">
        <f>+Monitoring!AD1099</f>
        <v>#N/C</v>
      </c>
      <c r="Q1099" s="109" t="str">
        <f>+Monitoring!AE1099</f>
        <v>#N/C</v>
      </c>
      <c r="R1099" s="109" t="str">
        <f>+Monitoring!AF1099</f>
        <v>#N/C</v>
      </c>
      <c r="S1099" s="109" t="str">
        <f>+Monitoring!AG1099</f>
        <v>#N/C</v>
      </c>
    </row>
    <row r="1100" spans="1:19" x14ac:dyDescent="0.25">
      <c r="A1100" s="109">
        <f t="shared" si="89"/>
        <v>1099</v>
      </c>
      <c r="B1100" s="109" t="str">
        <f t="shared" si="85"/>
        <v>FAIRD</v>
      </c>
      <c r="C1100" s="109" t="str">
        <f>SUBSTITUTE(+Monitoring!C1100,"-","")</f>
        <v>FAIRD4</v>
      </c>
      <c r="D1100" s="109" t="str">
        <f t="shared" si="86"/>
        <v>Site4</v>
      </c>
      <c r="E1100" s="110" t="str">
        <f t="shared" si="87"/>
        <v>Meadow</v>
      </c>
      <c r="F1100" s="111" t="str">
        <f t="shared" si="88"/>
        <v>FAIRDxMeadow</v>
      </c>
      <c r="G1100" s="112">
        <f>+Monitoring!K1100</f>
        <v>45170.441122685203</v>
      </c>
      <c r="H1100" s="112">
        <f>+Monitoring!L1100</f>
        <v>45170.444837962998</v>
      </c>
      <c r="I1100" s="113">
        <f>+Monitoring!M1100</f>
        <v>3.7152777949813753E-3</v>
      </c>
      <c r="J1100" s="114" t="str">
        <f>+Monitoring!T1100</f>
        <v>fly</v>
      </c>
      <c r="K1100" s="109" t="str">
        <f>+Monitoring!Y1100</f>
        <v>Insecta</v>
      </c>
      <c r="L1100" s="109" t="str">
        <f>+Monitoring!Z1100</f>
        <v>Diptera</v>
      </c>
      <c r="M1100" s="109" t="str">
        <f>+Monitoring!AA1100</f>
        <v>Brachycera</v>
      </c>
      <c r="N1100" s="109" t="str">
        <f>+Monitoring!AB1100</f>
        <v>Muscomorpha</v>
      </c>
      <c r="O1100" s="109" t="str">
        <f>+Monitoring!AC1100</f>
        <v>Muscoidea</v>
      </c>
      <c r="P1100" s="109" t="str">
        <f>+Monitoring!AD1100</f>
        <v>#N/C</v>
      </c>
      <c r="Q1100" s="109" t="str">
        <f>+Monitoring!AE1100</f>
        <v>#N/C</v>
      </c>
      <c r="R1100" s="109" t="str">
        <f>+Monitoring!AF1100</f>
        <v>#N/C</v>
      </c>
      <c r="S1100" s="109" t="str">
        <f>+Monitoring!AG1100</f>
        <v>#N/C</v>
      </c>
    </row>
    <row r="1101" spans="1:19" x14ac:dyDescent="0.25">
      <c r="A1101" s="109">
        <f t="shared" si="89"/>
        <v>1100</v>
      </c>
      <c r="B1101" s="109" t="str">
        <f t="shared" si="85"/>
        <v>FAIRD</v>
      </c>
      <c r="C1101" s="109" t="str">
        <f>SUBSTITUTE(+Monitoring!C1101,"-","")</f>
        <v>FAIRD4</v>
      </c>
      <c r="D1101" s="109" t="str">
        <f t="shared" si="86"/>
        <v>Site4</v>
      </c>
      <c r="E1101" s="110" t="str">
        <f t="shared" si="87"/>
        <v>Meadow</v>
      </c>
      <c r="F1101" s="111" t="str">
        <f t="shared" si="88"/>
        <v>FAIRDxMeadow</v>
      </c>
      <c r="G1101" s="112">
        <f>+Monitoring!K1101</f>
        <v>45170.449907407397</v>
      </c>
      <c r="H1101" s="112">
        <f>+Monitoring!L1101</f>
        <v>45170.4500694444</v>
      </c>
      <c r="I1101" s="113">
        <f>+Monitoring!M1101</f>
        <v>1.6203700215555727E-4</v>
      </c>
      <c r="J1101" s="114" t="str">
        <f>+Monitoring!T1101</f>
        <v>fly</v>
      </c>
      <c r="K1101" s="109" t="str">
        <f>+Monitoring!Y1101</f>
        <v>Insecta</v>
      </c>
      <c r="L1101" s="109" t="str">
        <f>+Monitoring!Z1101</f>
        <v>Diptera</v>
      </c>
      <c r="M1101" s="109" t="str">
        <f>+Monitoring!AA1101</f>
        <v>Brachycera</v>
      </c>
      <c r="N1101" s="109" t="str">
        <f>+Monitoring!AB1101</f>
        <v>#N/C</v>
      </c>
      <c r="O1101" s="109" t="str">
        <f>+Monitoring!AC1101</f>
        <v>#N/C</v>
      </c>
      <c r="P1101" s="109" t="str">
        <f>+Monitoring!AD1101</f>
        <v>#N/C</v>
      </c>
      <c r="Q1101" s="109" t="str">
        <f>+Monitoring!AE1101</f>
        <v>#N/C</v>
      </c>
      <c r="R1101" s="109" t="str">
        <f>+Monitoring!AF1101</f>
        <v>#N/C</v>
      </c>
      <c r="S1101" s="109" t="str">
        <f>+Monitoring!AG1101</f>
        <v>#N/C</v>
      </c>
    </row>
    <row r="1102" spans="1:19" x14ac:dyDescent="0.25">
      <c r="A1102" s="109">
        <f t="shared" si="89"/>
        <v>1101</v>
      </c>
      <c r="B1102" s="109" t="str">
        <f t="shared" si="85"/>
        <v>FAIRD</v>
      </c>
      <c r="C1102" s="109" t="str">
        <f>SUBSTITUTE(+Monitoring!C1102,"-","")</f>
        <v>FAIRD4</v>
      </c>
      <c r="D1102" s="109" t="str">
        <f t="shared" si="86"/>
        <v>Site4</v>
      </c>
      <c r="E1102" s="110" t="str">
        <f t="shared" si="87"/>
        <v>Meadow</v>
      </c>
      <c r="F1102" s="111" t="str">
        <f t="shared" si="88"/>
        <v>FAIRDxMeadow</v>
      </c>
      <c r="G1102" s="112">
        <f>+Monitoring!K1102</f>
        <v>45170.475381944401</v>
      </c>
      <c r="H1102" s="112">
        <f>+Monitoring!L1102</f>
        <v>45170.475856481498</v>
      </c>
      <c r="I1102" s="113">
        <f>+Monitoring!M1102</f>
        <v>4.7453709703404456E-4</v>
      </c>
      <c r="J1102" s="114" t="str">
        <f>+Monitoring!T1102</f>
        <v>fly</v>
      </c>
      <c r="K1102" s="109" t="str">
        <f>+Monitoring!Y1102</f>
        <v>Insecta</v>
      </c>
      <c r="L1102" s="109" t="str">
        <f>+Monitoring!Z1102</f>
        <v>Diptera</v>
      </c>
      <c r="M1102" s="109" t="str">
        <f>+Monitoring!AA1102</f>
        <v>Brachycera</v>
      </c>
      <c r="N1102" s="109" t="str">
        <f>+Monitoring!AB1102</f>
        <v>Muscomorpha</v>
      </c>
      <c r="O1102" s="109" t="str">
        <f>+Monitoring!AC1102</f>
        <v>Muscoidea</v>
      </c>
      <c r="P1102" s="109" t="str">
        <f>+Monitoring!AD1102</f>
        <v>#N/C</v>
      </c>
      <c r="Q1102" s="109" t="str">
        <f>+Monitoring!AE1102</f>
        <v>#N/C</v>
      </c>
      <c r="R1102" s="109" t="str">
        <f>+Monitoring!AF1102</f>
        <v>#N/C</v>
      </c>
      <c r="S1102" s="109" t="str">
        <f>+Monitoring!AG1102</f>
        <v>#N/C</v>
      </c>
    </row>
    <row r="1103" spans="1:19" x14ac:dyDescent="0.25">
      <c r="A1103" s="109">
        <f t="shared" si="89"/>
        <v>1102</v>
      </c>
      <c r="B1103" s="109" t="str">
        <f t="shared" si="85"/>
        <v>FAIRD</v>
      </c>
      <c r="C1103" s="109" t="str">
        <f>SUBSTITUTE(+Monitoring!C1103,"-","")</f>
        <v>FAIRD4</v>
      </c>
      <c r="D1103" s="109" t="str">
        <f t="shared" si="86"/>
        <v>Site4</v>
      </c>
      <c r="E1103" s="110" t="str">
        <f t="shared" si="87"/>
        <v>Meadow</v>
      </c>
      <c r="F1103" s="111" t="str">
        <f t="shared" si="88"/>
        <v>FAIRDxMeadow</v>
      </c>
      <c r="G1103" s="112">
        <f>+Monitoring!K1103</f>
        <v>45170.4950231482</v>
      </c>
      <c r="H1103" s="112">
        <f>+Monitoring!L1103</f>
        <v>45170.495416666701</v>
      </c>
      <c r="I1103" s="113">
        <f>+Monitoring!M1103</f>
        <v>3.9351850136881694E-4</v>
      </c>
      <c r="J1103" s="114" t="str">
        <f>+Monitoring!T1103</f>
        <v>fly</v>
      </c>
      <c r="K1103" s="109" t="str">
        <f>+Monitoring!Y1103</f>
        <v>Insecta</v>
      </c>
      <c r="L1103" s="109" t="str">
        <f>+Monitoring!Z1103</f>
        <v>Diptera</v>
      </c>
      <c r="M1103" s="109" t="str">
        <f>+Monitoring!AA1103</f>
        <v>Brachycera</v>
      </c>
      <c r="N1103" s="109" t="str">
        <f>+Monitoring!AB1103</f>
        <v>Muscomorpha</v>
      </c>
      <c r="O1103" s="109" t="str">
        <f>+Monitoring!AC1103</f>
        <v>Muscoidea</v>
      </c>
      <c r="P1103" s="109" t="str">
        <f>+Monitoring!AD1103</f>
        <v>Fanniidae</v>
      </c>
      <c r="Q1103" s="109">
        <f>+Monitoring!AE1103</f>
        <v>0</v>
      </c>
      <c r="R1103" s="109" t="str">
        <f>+Monitoring!AF1103</f>
        <v>Fannia</v>
      </c>
      <c r="S1103" s="109" t="str">
        <f>+Monitoring!AG1103</f>
        <v>#N/C</v>
      </c>
    </row>
    <row r="1104" spans="1:19" x14ac:dyDescent="0.25">
      <c r="A1104" s="109">
        <f t="shared" si="89"/>
        <v>1103</v>
      </c>
      <c r="B1104" s="109" t="str">
        <f t="shared" si="85"/>
        <v>FAIRD</v>
      </c>
      <c r="C1104" s="109" t="str">
        <f>SUBSTITUTE(+Monitoring!C1104,"-","")</f>
        <v>FAIRD4</v>
      </c>
      <c r="D1104" s="109" t="str">
        <f t="shared" si="86"/>
        <v>Site4</v>
      </c>
      <c r="E1104" s="110" t="str">
        <f t="shared" si="87"/>
        <v>Meadow</v>
      </c>
      <c r="F1104" s="111" t="str">
        <f t="shared" si="88"/>
        <v>FAIRDxMeadow</v>
      </c>
      <c r="G1104" s="112">
        <f>+Monitoring!K1104</f>
        <v>45170.497905092598</v>
      </c>
      <c r="H1104" s="112">
        <f>+Monitoring!L1104</f>
        <v>45170.498321759304</v>
      </c>
      <c r="I1104" s="113">
        <f>+Monitoring!M1104</f>
        <v>4.1666670585982502E-4</v>
      </c>
      <c r="J1104" s="114" t="str">
        <f>+Monitoring!T1104</f>
        <v>fly</v>
      </c>
      <c r="K1104" s="109" t="str">
        <f>+Monitoring!Y1104</f>
        <v>Insecta</v>
      </c>
      <c r="L1104" s="109" t="str">
        <f>+Monitoring!Z1104</f>
        <v>Diptera</v>
      </c>
      <c r="M1104" s="109" t="str">
        <f>+Monitoring!AA1104</f>
        <v>Brachycera</v>
      </c>
      <c r="N1104" s="109" t="str">
        <f>+Monitoring!AB1104</f>
        <v>#N/C</v>
      </c>
      <c r="O1104" s="109" t="str">
        <f>+Monitoring!AC1104</f>
        <v>#N/C</v>
      </c>
      <c r="P1104" s="109" t="str">
        <f>+Monitoring!AD1104</f>
        <v>#N/C</v>
      </c>
      <c r="Q1104" s="109" t="str">
        <f>+Monitoring!AE1104</f>
        <v>#N/C</v>
      </c>
      <c r="R1104" s="109" t="str">
        <f>+Monitoring!AF1104</f>
        <v>#N/C</v>
      </c>
      <c r="S1104" s="109" t="str">
        <f>+Monitoring!AG1104</f>
        <v>#N/C</v>
      </c>
    </row>
    <row r="1105" spans="1:19" x14ac:dyDescent="0.25">
      <c r="A1105" s="109">
        <f t="shared" si="89"/>
        <v>1104</v>
      </c>
      <c r="B1105" s="109" t="str">
        <f t="shared" si="85"/>
        <v>FAIRD</v>
      </c>
      <c r="C1105" s="109" t="str">
        <f>SUBSTITUTE(+Monitoring!C1105,"-","")</f>
        <v>FAIRD4</v>
      </c>
      <c r="D1105" s="109" t="str">
        <f t="shared" si="86"/>
        <v>Site4</v>
      </c>
      <c r="E1105" s="110" t="str">
        <f t="shared" si="87"/>
        <v>Meadow</v>
      </c>
      <c r="F1105" s="111" t="str">
        <f t="shared" si="88"/>
        <v>FAIRDxMeadow</v>
      </c>
      <c r="G1105" s="112">
        <f>+Monitoring!K1105</f>
        <v>45170.504456018498</v>
      </c>
      <c r="H1105" s="112">
        <f>+Monitoring!L1105</f>
        <v>45170.505486111098</v>
      </c>
      <c r="I1105" s="113">
        <f>+Monitoring!M1105</f>
        <v>1.0300926005584188E-3</v>
      </c>
      <c r="J1105" s="114" t="str">
        <f>+Monitoring!T1105</f>
        <v>fly</v>
      </c>
      <c r="K1105" s="109" t="str">
        <f>+Monitoring!Y1105</f>
        <v>Insecta</v>
      </c>
      <c r="L1105" s="109" t="str">
        <f>+Monitoring!Z1105</f>
        <v>Diptera</v>
      </c>
      <c r="M1105" s="109" t="str">
        <f>+Monitoring!AA1105</f>
        <v>Brachycera</v>
      </c>
      <c r="N1105" s="109" t="str">
        <f>+Monitoring!AB1105</f>
        <v>#N/C</v>
      </c>
      <c r="O1105" s="109" t="str">
        <f>+Monitoring!AC1105</f>
        <v>#N/C</v>
      </c>
      <c r="P1105" s="109" t="str">
        <f>+Monitoring!AD1105</f>
        <v>#N/C</v>
      </c>
      <c r="Q1105" s="109" t="str">
        <f>+Monitoring!AE1105</f>
        <v>#N/C</v>
      </c>
      <c r="R1105" s="109" t="str">
        <f>+Monitoring!AF1105</f>
        <v>#N/C</v>
      </c>
      <c r="S1105" s="109" t="str">
        <f>+Monitoring!AG1105</f>
        <v>#N/C</v>
      </c>
    </row>
    <row r="1106" spans="1:19" x14ac:dyDescent="0.25">
      <c r="A1106" s="109">
        <f t="shared" si="89"/>
        <v>1105</v>
      </c>
      <c r="B1106" s="109" t="str">
        <f t="shared" si="85"/>
        <v>FAIRD</v>
      </c>
      <c r="C1106" s="109" t="str">
        <f>SUBSTITUTE(+Monitoring!C1106,"-","")</f>
        <v>FAIRD4</v>
      </c>
      <c r="D1106" s="109" t="str">
        <f t="shared" si="86"/>
        <v>Site4</v>
      </c>
      <c r="E1106" s="110" t="str">
        <f t="shared" si="87"/>
        <v>Meadow</v>
      </c>
      <c r="F1106" s="111" t="str">
        <f t="shared" si="88"/>
        <v>FAIRDxMeadow</v>
      </c>
      <c r="G1106" s="112">
        <f>+Monitoring!K1106</f>
        <v>45170.505347222199</v>
      </c>
      <c r="H1106" s="112">
        <f>+Monitoring!L1106</f>
        <v>45170.507199074098</v>
      </c>
      <c r="I1106" s="113">
        <f>+Monitoring!M1106</f>
        <v>1.8518518991186284E-3</v>
      </c>
      <c r="J1106" s="114" t="str">
        <f>+Monitoring!T1106</f>
        <v>fly</v>
      </c>
      <c r="K1106" s="109" t="str">
        <f>+Monitoring!Y1106</f>
        <v>Insecta</v>
      </c>
      <c r="L1106" s="109" t="str">
        <f>+Monitoring!Z1106</f>
        <v>Diptera</v>
      </c>
      <c r="M1106" s="109" t="str">
        <f>+Monitoring!AA1106</f>
        <v>Brachycera</v>
      </c>
      <c r="N1106" s="109" t="str">
        <f>+Monitoring!AB1106</f>
        <v>Muscomorpha</v>
      </c>
      <c r="O1106" s="109" t="str">
        <f>+Monitoring!AC1106</f>
        <v>Muscoidea</v>
      </c>
      <c r="P1106" s="109" t="str">
        <f>+Monitoring!AD1106</f>
        <v>Fanniidae</v>
      </c>
      <c r="Q1106" s="109">
        <f>+Monitoring!AE1106</f>
        <v>0</v>
      </c>
      <c r="R1106" s="109" t="str">
        <f>+Monitoring!AF1106</f>
        <v>Fannia</v>
      </c>
      <c r="S1106" s="109" t="str">
        <f>+Monitoring!AG1106</f>
        <v>#N/C</v>
      </c>
    </row>
    <row r="1107" spans="1:19" x14ac:dyDescent="0.25">
      <c r="A1107" s="109">
        <f t="shared" si="89"/>
        <v>1106</v>
      </c>
      <c r="B1107" s="109" t="str">
        <f t="shared" si="85"/>
        <v>FAIRD</v>
      </c>
      <c r="C1107" s="109" t="str">
        <f>SUBSTITUTE(+Monitoring!C1107,"-","")</f>
        <v>FAIRD4</v>
      </c>
      <c r="D1107" s="109" t="str">
        <f t="shared" si="86"/>
        <v>Site4</v>
      </c>
      <c r="E1107" s="110" t="str">
        <f t="shared" si="87"/>
        <v>Meadow</v>
      </c>
      <c r="F1107" s="111" t="str">
        <f t="shared" si="88"/>
        <v>FAIRDxMeadow</v>
      </c>
      <c r="G1107" s="112">
        <f>+Monitoring!K1107</f>
        <v>45170.5086226852</v>
      </c>
      <c r="H1107" s="112">
        <f>+Monitoring!L1107</f>
        <v>45170.509861111103</v>
      </c>
      <c r="I1107" s="113">
        <f>+Monitoring!M1107</f>
        <v>1.238425902556628E-3</v>
      </c>
      <c r="J1107" s="114" t="str">
        <f>+Monitoring!T1107</f>
        <v>fly</v>
      </c>
      <c r="K1107" s="109" t="str">
        <f>+Monitoring!Y1107</f>
        <v>Insecta</v>
      </c>
      <c r="L1107" s="109" t="str">
        <f>+Monitoring!Z1107</f>
        <v>Diptera</v>
      </c>
      <c r="M1107" s="109" t="str">
        <f>+Monitoring!AA1107</f>
        <v>Brachycera</v>
      </c>
      <c r="N1107" s="109" t="str">
        <f>+Monitoring!AB1107</f>
        <v>#N/C</v>
      </c>
      <c r="O1107" s="109" t="str">
        <f>+Monitoring!AC1107</f>
        <v>#N/C</v>
      </c>
      <c r="P1107" s="109" t="str">
        <f>+Monitoring!AD1107</f>
        <v>#N/C</v>
      </c>
      <c r="Q1107" s="109" t="str">
        <f>+Monitoring!AE1107</f>
        <v>#N/C</v>
      </c>
      <c r="R1107" s="109" t="str">
        <f>+Monitoring!AF1107</f>
        <v>#N/C</v>
      </c>
      <c r="S1107" s="109" t="str">
        <f>+Monitoring!AG1107</f>
        <v>#N/C</v>
      </c>
    </row>
    <row r="1108" spans="1:19" x14ac:dyDescent="0.25">
      <c r="A1108" s="109">
        <f t="shared" si="89"/>
        <v>1107</v>
      </c>
      <c r="B1108" s="109" t="str">
        <f t="shared" si="85"/>
        <v>FAIRD</v>
      </c>
      <c r="C1108" s="109" t="str">
        <f>SUBSTITUTE(+Monitoring!C1108,"-","")</f>
        <v>FAIRD4</v>
      </c>
      <c r="D1108" s="109" t="str">
        <f t="shared" si="86"/>
        <v>Site4</v>
      </c>
      <c r="E1108" s="110" t="str">
        <f t="shared" si="87"/>
        <v>Meadow</v>
      </c>
      <c r="F1108" s="111" t="str">
        <f t="shared" si="88"/>
        <v>FAIRDxMeadow</v>
      </c>
      <c r="G1108" s="112">
        <f>+Monitoring!K1108</f>
        <v>45170.5093402778</v>
      </c>
      <c r="H1108" s="112">
        <f>+Monitoring!L1108</f>
        <v>45170.511018518497</v>
      </c>
      <c r="I1108" s="113">
        <f>+Monitoring!M1108</f>
        <v>1.6782406964921393E-3</v>
      </c>
      <c r="J1108" s="114" t="str">
        <f>+Monitoring!T1108</f>
        <v>fly</v>
      </c>
      <c r="K1108" s="109" t="str">
        <f>+Monitoring!Y1108</f>
        <v>Insecta</v>
      </c>
      <c r="L1108" s="109" t="str">
        <f>+Monitoring!Z1108</f>
        <v>Diptera</v>
      </c>
      <c r="M1108" s="109" t="str">
        <f>+Monitoring!AA1108</f>
        <v>Brachycera</v>
      </c>
      <c r="N1108" s="109" t="str">
        <f>+Monitoring!AB1108</f>
        <v>Muscomorpha</v>
      </c>
      <c r="O1108" s="109" t="str">
        <f>+Monitoring!AC1108</f>
        <v>Muscoidea</v>
      </c>
      <c r="P1108" s="109" t="str">
        <f>+Monitoring!AD1108</f>
        <v>Fanniidae</v>
      </c>
      <c r="Q1108" s="109">
        <f>+Monitoring!AE1108</f>
        <v>0</v>
      </c>
      <c r="R1108" s="109" t="str">
        <f>+Monitoring!AF1108</f>
        <v>Fannia</v>
      </c>
      <c r="S1108" s="109" t="str">
        <f>+Monitoring!AG1108</f>
        <v>#N/C</v>
      </c>
    </row>
    <row r="1109" spans="1:19" x14ac:dyDescent="0.25">
      <c r="A1109" s="109">
        <f t="shared" si="89"/>
        <v>1108</v>
      </c>
      <c r="B1109" s="109" t="str">
        <f t="shared" si="85"/>
        <v>FAIRD</v>
      </c>
      <c r="C1109" s="109" t="str">
        <f>SUBSTITUTE(+Monitoring!C1109,"-","")</f>
        <v>FAIRD4</v>
      </c>
      <c r="D1109" s="109" t="str">
        <f t="shared" si="86"/>
        <v>Site4</v>
      </c>
      <c r="E1109" s="110" t="str">
        <f t="shared" si="87"/>
        <v>Meadow</v>
      </c>
      <c r="F1109" s="111" t="str">
        <f t="shared" si="88"/>
        <v>FAIRDxMeadow</v>
      </c>
      <c r="G1109" s="112">
        <f>+Monitoring!K1109</f>
        <v>45170.520023148099</v>
      </c>
      <c r="H1109" s="112">
        <f>+Monitoring!L1109</f>
        <v>45170.520092592596</v>
      </c>
      <c r="I1109" s="113">
        <f>+Monitoring!M1109</f>
        <v>6.9444497057702392E-5</v>
      </c>
      <c r="J1109" s="114" t="str">
        <f>+Monitoring!T1109</f>
        <v>fly</v>
      </c>
      <c r="K1109" s="109" t="str">
        <f>+Monitoring!Y1109</f>
        <v>Insecta</v>
      </c>
      <c r="L1109" s="109" t="str">
        <f>+Monitoring!Z1109</f>
        <v>Diptera</v>
      </c>
      <c r="M1109" s="109" t="str">
        <f>+Monitoring!AA1109</f>
        <v>Brachycera</v>
      </c>
      <c r="N1109" s="109" t="str">
        <f>+Monitoring!AB1109</f>
        <v>Muscomorpha</v>
      </c>
      <c r="O1109" s="109" t="str">
        <f>+Monitoring!AC1109</f>
        <v>Muscoidea</v>
      </c>
      <c r="P1109" s="109" t="str">
        <f>+Monitoring!AD1109</f>
        <v>Fanniidae</v>
      </c>
      <c r="Q1109" s="109">
        <f>+Monitoring!AE1109</f>
        <v>0</v>
      </c>
      <c r="R1109" s="109" t="str">
        <f>+Monitoring!AF1109</f>
        <v>Fannia</v>
      </c>
      <c r="S1109" s="109" t="str">
        <f>+Monitoring!AG1109</f>
        <v>#N/C</v>
      </c>
    </row>
    <row r="1110" spans="1:19" x14ac:dyDescent="0.25">
      <c r="A1110" s="109">
        <f t="shared" si="89"/>
        <v>1109</v>
      </c>
      <c r="B1110" s="109" t="str">
        <f t="shared" si="85"/>
        <v>FAIRD</v>
      </c>
      <c r="C1110" s="109" t="str">
        <f>SUBSTITUTE(+Monitoring!C1110,"-","")</f>
        <v>FAIRD4</v>
      </c>
      <c r="D1110" s="109" t="str">
        <f t="shared" si="86"/>
        <v>Site4</v>
      </c>
      <c r="E1110" s="110" t="str">
        <f t="shared" si="87"/>
        <v>Meadow</v>
      </c>
      <c r="F1110" s="111" t="str">
        <f t="shared" si="88"/>
        <v>FAIRDxMeadow</v>
      </c>
      <c r="G1110" s="112">
        <f>+Monitoring!K1110</f>
        <v>45170.534942129598</v>
      </c>
      <c r="H1110" s="112">
        <f>+Monitoring!L1110</f>
        <v>45170.535150463002</v>
      </c>
      <c r="I1110" s="113">
        <f>+Monitoring!M1110</f>
        <v>2.0833340386161581E-4</v>
      </c>
      <c r="J1110" s="114" t="str">
        <f>+Monitoring!T1110</f>
        <v>hoverfly</v>
      </c>
      <c r="K1110" s="109" t="str">
        <f>+Monitoring!Y1110</f>
        <v>Insecta</v>
      </c>
      <c r="L1110" s="109" t="str">
        <f>+Monitoring!Z1110</f>
        <v>Diptera</v>
      </c>
      <c r="M1110" s="109" t="str">
        <f>+Monitoring!AA1110</f>
        <v>Brachycera</v>
      </c>
      <c r="N1110" s="109" t="str">
        <f>+Monitoring!AB1110</f>
        <v>Muscomorpha</v>
      </c>
      <c r="O1110" s="109" t="str">
        <f>+Monitoring!AC1110</f>
        <v>Syrphoidea</v>
      </c>
      <c r="P1110" s="109" t="str">
        <f>+Monitoring!AD1110</f>
        <v>Syrphidae</v>
      </c>
      <c r="Q1110" s="109" t="str">
        <f>+Monitoring!AE1110</f>
        <v>Syrphinae</v>
      </c>
      <c r="R1110" s="109" t="str">
        <f>+Monitoring!AF1110</f>
        <v>Episyrphus</v>
      </c>
      <c r="S1110" s="109" t="str">
        <f>+Monitoring!AG1110</f>
        <v>#N/C</v>
      </c>
    </row>
    <row r="1111" spans="1:19" x14ac:dyDescent="0.25">
      <c r="A1111" s="109">
        <f t="shared" si="89"/>
        <v>1110</v>
      </c>
      <c r="B1111" s="109" t="str">
        <f t="shared" si="85"/>
        <v>FAIRD</v>
      </c>
      <c r="C1111" s="109" t="str">
        <f>SUBSTITUTE(+Monitoring!C1111,"-","")</f>
        <v>FAIRD4</v>
      </c>
      <c r="D1111" s="109" t="str">
        <f t="shared" si="86"/>
        <v>Site4</v>
      </c>
      <c r="E1111" s="110" t="str">
        <f t="shared" si="87"/>
        <v>Meadow</v>
      </c>
      <c r="F1111" s="111" t="str">
        <f t="shared" si="88"/>
        <v>FAIRDxMeadow</v>
      </c>
      <c r="G1111" s="112">
        <f>+Monitoring!K1111</f>
        <v>45170.548969907402</v>
      </c>
      <c r="H1111" s="112">
        <f>+Monitoring!L1111</f>
        <v>45170.549178240697</v>
      </c>
      <c r="I1111" s="113">
        <f>+Monitoring!M1111</f>
        <v>2.0833329472225159E-4</v>
      </c>
      <c r="J1111" s="114" t="str">
        <f>+Monitoring!T1111</f>
        <v>fly</v>
      </c>
      <c r="K1111" s="109" t="str">
        <f>+Monitoring!Y1111</f>
        <v>Insecta</v>
      </c>
      <c r="L1111" s="109" t="str">
        <f>+Monitoring!Z1111</f>
        <v>Diptera</v>
      </c>
      <c r="M1111" s="109" t="str">
        <f>+Monitoring!AA1111</f>
        <v>Brachycera</v>
      </c>
      <c r="N1111" s="109" t="str">
        <f>+Monitoring!AB1111</f>
        <v>#N/C</v>
      </c>
      <c r="O1111" s="109" t="str">
        <f>+Monitoring!AC1111</f>
        <v>#N/C</v>
      </c>
      <c r="P1111" s="109" t="str">
        <f>+Monitoring!AD1111</f>
        <v>#N/C</v>
      </c>
      <c r="Q1111" s="109" t="str">
        <f>+Monitoring!AE1111</f>
        <v>#N/C</v>
      </c>
      <c r="R1111" s="109" t="str">
        <f>+Monitoring!AF1111</f>
        <v>#N/C</v>
      </c>
      <c r="S1111" s="109" t="str">
        <f>+Monitoring!AG1111</f>
        <v>#N/C</v>
      </c>
    </row>
    <row r="1112" spans="1:19" x14ac:dyDescent="0.25">
      <c r="A1112" s="109">
        <f t="shared" si="89"/>
        <v>1111</v>
      </c>
      <c r="B1112" s="109" t="str">
        <f t="shared" si="85"/>
        <v>FAIRD</v>
      </c>
      <c r="C1112" s="109" t="str">
        <f>SUBSTITUTE(+Monitoring!C1112,"-","")</f>
        <v>FAIRD4</v>
      </c>
      <c r="D1112" s="109" t="str">
        <f t="shared" si="86"/>
        <v>Site4</v>
      </c>
      <c r="E1112" s="110" t="str">
        <f t="shared" si="87"/>
        <v>Meadow</v>
      </c>
      <c r="F1112" s="111" t="str">
        <f t="shared" si="88"/>
        <v>FAIRDxMeadow</v>
      </c>
      <c r="G1112" s="112">
        <f>+Monitoring!K1112</f>
        <v>45170.556608796302</v>
      </c>
      <c r="H1112" s="112">
        <f>+Monitoring!L1112</f>
        <v>45170.556967592602</v>
      </c>
      <c r="I1112" s="113">
        <f>+Monitoring!M1112</f>
        <v>3.5879630013369024E-4</v>
      </c>
      <c r="J1112" s="114" t="str">
        <f>+Monitoring!T1112</f>
        <v>fly</v>
      </c>
      <c r="K1112" s="109" t="str">
        <f>+Monitoring!Y1112</f>
        <v>Insecta</v>
      </c>
      <c r="L1112" s="109" t="str">
        <f>+Monitoring!Z1112</f>
        <v>Diptera</v>
      </c>
      <c r="M1112" s="109" t="str">
        <f>+Monitoring!AA1112</f>
        <v>Brachycera</v>
      </c>
      <c r="N1112" s="109" t="str">
        <f>+Monitoring!AB1112</f>
        <v>Muscomorpha</v>
      </c>
      <c r="O1112" s="109" t="str">
        <f>+Monitoring!AC1112</f>
        <v>Muscoidea</v>
      </c>
      <c r="P1112" s="109" t="str">
        <f>+Monitoring!AD1112</f>
        <v>Fanniidae</v>
      </c>
      <c r="Q1112" s="109">
        <f>+Monitoring!AE1112</f>
        <v>0</v>
      </c>
      <c r="R1112" s="109" t="str">
        <f>+Monitoring!AF1112</f>
        <v>Fannia</v>
      </c>
      <c r="S1112" s="109" t="str">
        <f>+Monitoring!AG1112</f>
        <v>#N/C</v>
      </c>
    </row>
    <row r="1113" spans="1:19" x14ac:dyDescent="0.25">
      <c r="A1113" s="109">
        <f t="shared" si="89"/>
        <v>1112</v>
      </c>
      <c r="B1113" s="109" t="str">
        <f t="shared" si="85"/>
        <v>FAIRD</v>
      </c>
      <c r="C1113" s="109" t="str">
        <f>SUBSTITUTE(+Monitoring!C1113,"-","")</f>
        <v>FAIRD4</v>
      </c>
      <c r="D1113" s="109" t="str">
        <f t="shared" si="86"/>
        <v>Site4</v>
      </c>
      <c r="E1113" s="110" t="str">
        <f t="shared" si="87"/>
        <v>Meadow</v>
      </c>
      <c r="F1113" s="111" t="str">
        <f t="shared" si="88"/>
        <v>FAIRDxMeadow</v>
      </c>
      <c r="G1113" s="112">
        <f>+Monitoring!K1113</f>
        <v>45170.556608796302</v>
      </c>
      <c r="H1113" s="112">
        <f>+Monitoring!L1113</f>
        <v>45170.558472222197</v>
      </c>
      <c r="I1113" s="113">
        <f>+Monitoring!M1113</f>
        <v>1.863425895862747E-3</v>
      </c>
      <c r="J1113" s="114" t="str">
        <f>+Monitoring!T1113</f>
        <v>fly</v>
      </c>
      <c r="K1113" s="109" t="str">
        <f>+Monitoring!Y1113</f>
        <v>Insecta</v>
      </c>
      <c r="L1113" s="109" t="str">
        <f>+Monitoring!Z1113</f>
        <v>Diptera</v>
      </c>
      <c r="M1113" s="109" t="str">
        <f>+Monitoring!AA1113</f>
        <v>Brachycera</v>
      </c>
      <c r="N1113" s="109" t="str">
        <f>+Monitoring!AB1113</f>
        <v>Muscomorpha</v>
      </c>
      <c r="O1113" s="109" t="str">
        <f>+Monitoring!AC1113</f>
        <v>Muscoidea</v>
      </c>
      <c r="P1113" s="109" t="str">
        <f>+Monitoring!AD1113</f>
        <v>Fanniidae</v>
      </c>
      <c r="Q1113" s="109">
        <f>+Monitoring!AE1113</f>
        <v>0</v>
      </c>
      <c r="R1113" s="109" t="str">
        <f>+Monitoring!AF1113</f>
        <v>Fannia</v>
      </c>
      <c r="S1113" s="109" t="str">
        <f>+Monitoring!AG1113</f>
        <v>#N/C</v>
      </c>
    </row>
    <row r="1114" spans="1:19" x14ac:dyDescent="0.25">
      <c r="A1114" s="109">
        <f t="shared" si="89"/>
        <v>1113</v>
      </c>
      <c r="B1114" s="109" t="str">
        <f t="shared" si="85"/>
        <v>FAIRD</v>
      </c>
      <c r="C1114" s="109" t="str">
        <f>SUBSTITUTE(+Monitoring!C1114,"-","")</f>
        <v>FAIRD4</v>
      </c>
      <c r="D1114" s="109" t="str">
        <f t="shared" si="86"/>
        <v>Site4</v>
      </c>
      <c r="E1114" s="110" t="str">
        <f t="shared" si="87"/>
        <v>Meadow</v>
      </c>
      <c r="F1114" s="111" t="str">
        <f t="shared" si="88"/>
        <v>FAIRDxMeadow</v>
      </c>
      <c r="G1114" s="112">
        <f>+Monitoring!K1114</f>
        <v>45170.560023148202</v>
      </c>
      <c r="H1114" s="112">
        <f>+Monitoring!L1114</f>
        <v>45170.562696759298</v>
      </c>
      <c r="I1114" s="113">
        <f>+Monitoring!M1114</f>
        <v>2.6736110958154313E-3</v>
      </c>
      <c r="J1114" s="114" t="str">
        <f>+Monitoring!T1114</f>
        <v>fly</v>
      </c>
      <c r="K1114" s="109" t="str">
        <f>+Monitoring!Y1114</f>
        <v>Insecta</v>
      </c>
      <c r="L1114" s="109" t="str">
        <f>+Monitoring!Z1114</f>
        <v>Diptera</v>
      </c>
      <c r="M1114" s="109" t="str">
        <f>+Monitoring!AA1114</f>
        <v>Brachycera</v>
      </c>
      <c r="N1114" s="109" t="str">
        <f>+Monitoring!AB1114</f>
        <v>#N/C</v>
      </c>
      <c r="O1114" s="109" t="str">
        <f>+Monitoring!AC1114</f>
        <v>#N/C</v>
      </c>
      <c r="P1114" s="109" t="str">
        <f>+Monitoring!AD1114</f>
        <v>#N/C</v>
      </c>
      <c r="Q1114" s="109" t="str">
        <f>+Monitoring!AE1114</f>
        <v>#N/C</v>
      </c>
      <c r="R1114" s="109" t="str">
        <f>+Monitoring!AF1114</f>
        <v>#N/C</v>
      </c>
      <c r="S1114" s="109" t="str">
        <f>+Monitoring!AG1114</f>
        <v>#N/C</v>
      </c>
    </row>
    <row r="1115" spans="1:19" x14ac:dyDescent="0.25">
      <c r="A1115" s="109">
        <f t="shared" si="89"/>
        <v>1114</v>
      </c>
      <c r="B1115" s="109" t="str">
        <f t="shared" si="85"/>
        <v>FAIRD</v>
      </c>
      <c r="C1115" s="109" t="str">
        <f>SUBSTITUTE(+Monitoring!C1115,"-","")</f>
        <v>FAIRD4</v>
      </c>
      <c r="D1115" s="109" t="str">
        <f t="shared" si="86"/>
        <v>Site4</v>
      </c>
      <c r="E1115" s="110" t="str">
        <f t="shared" si="87"/>
        <v>Meadow</v>
      </c>
      <c r="F1115" s="111" t="str">
        <f t="shared" si="88"/>
        <v>FAIRDxMeadow</v>
      </c>
      <c r="G1115" s="112">
        <f>+Monitoring!K1115</f>
        <v>45170.566493055601</v>
      </c>
      <c r="H1115" s="112">
        <f>+Monitoring!L1115</f>
        <v>45170.566574074102</v>
      </c>
      <c r="I1115" s="113">
        <f>+Monitoring!M1115</f>
        <v>8.1018501077778637E-5</v>
      </c>
      <c r="J1115" s="114" t="str">
        <f>+Monitoring!T1115</f>
        <v>flesh_fly</v>
      </c>
      <c r="K1115" s="109" t="str">
        <f>+Monitoring!Y1115</f>
        <v>Insecta</v>
      </c>
      <c r="L1115" s="109" t="str">
        <f>+Monitoring!Z1115</f>
        <v>Diptera</v>
      </c>
      <c r="M1115" s="109" t="str">
        <f>+Monitoring!AA1115</f>
        <v>Brachycera</v>
      </c>
      <c r="N1115" s="109" t="str">
        <f>+Monitoring!AB1115</f>
        <v>Muscomorpha</v>
      </c>
      <c r="O1115" s="109" t="str">
        <f>+Monitoring!AC1115</f>
        <v>Oestroidea</v>
      </c>
      <c r="P1115" s="109" t="str">
        <f>+Monitoring!AD1115</f>
        <v>Tachinidae</v>
      </c>
      <c r="Q1115" s="109" t="str">
        <f>+Monitoring!AE1115</f>
        <v>Tachininae</v>
      </c>
      <c r="R1115" s="109" t="str">
        <f>+Monitoring!AF1115</f>
        <v>Tachina</v>
      </c>
      <c r="S1115" s="109" t="str">
        <f>+Monitoring!AG1115</f>
        <v>#N/C</v>
      </c>
    </row>
    <row r="1116" spans="1:19" x14ac:dyDescent="0.25">
      <c r="A1116" s="109">
        <f t="shared" si="89"/>
        <v>1115</v>
      </c>
      <c r="B1116" s="109" t="str">
        <f t="shared" si="85"/>
        <v>FAIRD</v>
      </c>
      <c r="C1116" s="109" t="str">
        <f>SUBSTITUTE(+Monitoring!C1116,"-","")</f>
        <v>FAIRD4</v>
      </c>
      <c r="D1116" s="109" t="str">
        <f t="shared" si="86"/>
        <v>Site4</v>
      </c>
      <c r="E1116" s="110" t="str">
        <f t="shared" si="87"/>
        <v>Meadow</v>
      </c>
      <c r="F1116" s="111" t="str">
        <f t="shared" si="88"/>
        <v>FAIRDxMeadow</v>
      </c>
      <c r="G1116" s="112">
        <f>+Monitoring!K1116</f>
        <v>45170.5714351852</v>
      </c>
      <c r="H1116" s="112">
        <f>+Monitoring!L1116</f>
        <v>45170.575532407398</v>
      </c>
      <c r="I1116" s="113">
        <f>+Monitoring!M1116</f>
        <v>4.097222197742667E-3</v>
      </c>
      <c r="J1116" s="114" t="str">
        <f>+Monitoring!T1116</f>
        <v>fly</v>
      </c>
      <c r="K1116" s="109" t="str">
        <f>+Monitoring!Y1116</f>
        <v>Insecta</v>
      </c>
      <c r="L1116" s="109" t="str">
        <f>+Monitoring!Z1116</f>
        <v>Diptera</v>
      </c>
      <c r="M1116" s="109" t="str">
        <f>+Monitoring!AA1116</f>
        <v>Brachycera</v>
      </c>
      <c r="N1116" s="109" t="str">
        <f>+Monitoring!AB1116</f>
        <v>Muscomorpha</v>
      </c>
      <c r="O1116" s="109" t="str">
        <f>+Monitoring!AC1116</f>
        <v>Muscoidea</v>
      </c>
      <c r="P1116" s="109" t="str">
        <f>+Monitoring!AD1116</f>
        <v>Fanniidae</v>
      </c>
      <c r="Q1116" s="109">
        <f>+Monitoring!AE1116</f>
        <v>0</v>
      </c>
      <c r="R1116" s="109" t="str">
        <f>+Monitoring!AF1116</f>
        <v>Fannia</v>
      </c>
      <c r="S1116" s="109" t="str">
        <f>+Monitoring!AG1116</f>
        <v>#N/C</v>
      </c>
    </row>
    <row r="1117" spans="1:19" x14ac:dyDescent="0.25">
      <c r="A1117" s="109">
        <f t="shared" si="89"/>
        <v>1116</v>
      </c>
      <c r="B1117" s="109" t="str">
        <f t="shared" si="85"/>
        <v>FAIRD</v>
      </c>
      <c r="C1117" s="109" t="str">
        <f>SUBSTITUTE(+Monitoring!C1117,"-","")</f>
        <v>FAIRD4</v>
      </c>
      <c r="D1117" s="109" t="str">
        <f t="shared" si="86"/>
        <v>Site4</v>
      </c>
      <c r="E1117" s="110" t="str">
        <f t="shared" si="87"/>
        <v>Meadow</v>
      </c>
      <c r="F1117" s="111" t="str">
        <f t="shared" si="88"/>
        <v>FAIRDxMeadow</v>
      </c>
      <c r="G1117" s="112">
        <f>+Monitoring!K1117</f>
        <v>45170.596932870401</v>
      </c>
      <c r="H1117" s="112">
        <f>+Monitoring!L1117</f>
        <v>45170.600277777798</v>
      </c>
      <c r="I1117" s="113">
        <f>+Monitoring!M1117</f>
        <v>3.3449073962401599E-3</v>
      </c>
      <c r="J1117" s="114" t="str">
        <f>+Monitoring!T1117</f>
        <v>fly</v>
      </c>
      <c r="K1117" s="109" t="str">
        <f>+Monitoring!Y1117</f>
        <v>Insecta</v>
      </c>
      <c r="L1117" s="109" t="str">
        <f>+Monitoring!Z1117</f>
        <v>Diptera</v>
      </c>
      <c r="M1117" s="109" t="str">
        <f>+Monitoring!AA1117</f>
        <v>Brachycera</v>
      </c>
      <c r="N1117" s="109" t="str">
        <f>+Monitoring!AB1117</f>
        <v>Muscomorpha</v>
      </c>
      <c r="O1117" s="109" t="str">
        <f>+Monitoring!AC1117</f>
        <v>Muscoidea</v>
      </c>
      <c r="P1117" s="109" t="str">
        <f>+Monitoring!AD1117</f>
        <v>Fanniidae</v>
      </c>
      <c r="Q1117" s="109">
        <f>+Monitoring!AE1117</f>
        <v>0</v>
      </c>
      <c r="R1117" s="109" t="str">
        <f>+Monitoring!AF1117</f>
        <v>Fannia</v>
      </c>
      <c r="S1117" s="109" t="str">
        <f>+Monitoring!AG1117</f>
        <v>#N/C</v>
      </c>
    </row>
    <row r="1118" spans="1:19" x14ac:dyDescent="0.25">
      <c r="A1118" s="109">
        <f t="shared" si="89"/>
        <v>1117</v>
      </c>
      <c r="B1118" s="109" t="str">
        <f t="shared" si="85"/>
        <v>FAIRD</v>
      </c>
      <c r="C1118" s="109" t="str">
        <f>SUBSTITUTE(+Monitoring!C1118,"-","")</f>
        <v>FAIRD4</v>
      </c>
      <c r="D1118" s="109" t="str">
        <f t="shared" si="86"/>
        <v>Site4</v>
      </c>
      <c r="E1118" s="110" t="str">
        <f t="shared" si="87"/>
        <v>Meadow</v>
      </c>
      <c r="F1118" s="111" t="str">
        <f t="shared" si="88"/>
        <v>FAIRDxMeadow</v>
      </c>
      <c r="G1118" s="112">
        <f>+Monitoring!K1118</f>
        <v>45170.604537036997</v>
      </c>
      <c r="H1118" s="112">
        <f>+Monitoring!L1118</f>
        <v>45170.605451388903</v>
      </c>
      <c r="I1118" s="113">
        <f>+Monitoring!M1118</f>
        <v>9.1435190552147105E-4</v>
      </c>
      <c r="J1118" s="114" t="str">
        <f>+Monitoring!T1118</f>
        <v>fly</v>
      </c>
      <c r="K1118" s="109" t="str">
        <f>+Monitoring!Y1118</f>
        <v>Insecta</v>
      </c>
      <c r="L1118" s="109" t="str">
        <f>+Monitoring!Z1118</f>
        <v>Diptera</v>
      </c>
      <c r="M1118" s="109" t="str">
        <f>+Monitoring!AA1118</f>
        <v>Brachycera</v>
      </c>
      <c r="N1118" s="109" t="str">
        <f>+Monitoring!AB1118</f>
        <v>Muscomorpha</v>
      </c>
      <c r="O1118" s="109" t="str">
        <f>+Monitoring!AC1118</f>
        <v>Muscoidea</v>
      </c>
      <c r="P1118" s="109" t="str">
        <f>+Monitoring!AD1118</f>
        <v>Fanniidae</v>
      </c>
      <c r="Q1118" s="109">
        <f>+Monitoring!AE1118</f>
        <v>0</v>
      </c>
      <c r="R1118" s="109" t="str">
        <f>+Monitoring!AF1118</f>
        <v>Fannia</v>
      </c>
      <c r="S1118" s="109" t="str">
        <f>+Monitoring!AG1118</f>
        <v>#N/C</v>
      </c>
    </row>
    <row r="1119" spans="1:19" x14ac:dyDescent="0.25">
      <c r="A1119" s="109">
        <f t="shared" si="89"/>
        <v>1118</v>
      </c>
      <c r="B1119" s="109" t="str">
        <f t="shared" si="85"/>
        <v>FAIRD</v>
      </c>
      <c r="C1119" s="109" t="str">
        <f>SUBSTITUTE(+Monitoring!C1119,"-","")</f>
        <v>FAIRD4</v>
      </c>
      <c r="D1119" s="109" t="str">
        <f t="shared" si="86"/>
        <v>Site4</v>
      </c>
      <c r="E1119" s="110" t="str">
        <f t="shared" si="87"/>
        <v>Meadow</v>
      </c>
      <c r="F1119" s="111" t="str">
        <f t="shared" si="88"/>
        <v>FAIRDxMeadow</v>
      </c>
      <c r="G1119" s="112">
        <f>+Monitoring!K1119</f>
        <v>45170.621481481503</v>
      </c>
      <c r="H1119" s="112">
        <f>+Monitoring!L1119</f>
        <v>45170.621655092596</v>
      </c>
      <c r="I1119" s="113">
        <f>+Monitoring!M1119</f>
        <v>1.7361109348712489E-4</v>
      </c>
      <c r="J1119" s="114" t="str">
        <f>+Monitoring!T1119</f>
        <v>fly</v>
      </c>
      <c r="K1119" s="109" t="str">
        <f>+Monitoring!Y1119</f>
        <v>Insecta</v>
      </c>
      <c r="L1119" s="109" t="str">
        <f>+Monitoring!Z1119</f>
        <v>Diptera</v>
      </c>
      <c r="M1119" s="109" t="str">
        <f>+Monitoring!AA1119</f>
        <v>Brachycera</v>
      </c>
      <c r="N1119" s="109" t="str">
        <f>+Monitoring!AB1119</f>
        <v>Muscomorpha</v>
      </c>
      <c r="O1119" s="109" t="str">
        <f>+Monitoring!AC1119</f>
        <v>Muscoidea</v>
      </c>
      <c r="P1119" s="109" t="str">
        <f>+Monitoring!AD1119</f>
        <v>Fanniidae</v>
      </c>
      <c r="Q1119" s="109">
        <f>+Monitoring!AE1119</f>
        <v>0</v>
      </c>
      <c r="R1119" s="109" t="str">
        <f>+Monitoring!AF1119</f>
        <v>Fannia</v>
      </c>
      <c r="S1119" s="109" t="str">
        <f>+Monitoring!AG1119</f>
        <v>#N/C</v>
      </c>
    </row>
    <row r="1120" spans="1:19" x14ac:dyDescent="0.25">
      <c r="A1120" s="109">
        <f t="shared" si="89"/>
        <v>1119</v>
      </c>
      <c r="B1120" s="109" t="str">
        <f t="shared" si="85"/>
        <v>FAIRD</v>
      </c>
      <c r="C1120" s="109" t="str">
        <f>SUBSTITUTE(+Monitoring!C1120,"-","")</f>
        <v>FAIRD4</v>
      </c>
      <c r="D1120" s="109" t="str">
        <f t="shared" si="86"/>
        <v>Site4</v>
      </c>
      <c r="E1120" s="110" t="str">
        <f t="shared" si="87"/>
        <v>Meadow</v>
      </c>
      <c r="F1120" s="111" t="str">
        <f t="shared" si="88"/>
        <v>FAIRDxMeadow</v>
      </c>
      <c r="G1120" s="112">
        <f>+Monitoring!K1120</f>
        <v>45170.648946759298</v>
      </c>
      <c r="H1120" s="112">
        <f>+Monitoring!L1120</f>
        <v>45170.649062500001</v>
      </c>
      <c r="I1120" s="113">
        <f>+Monitoring!M1120</f>
        <v>1.1574070231290534E-4</v>
      </c>
      <c r="J1120" s="114" t="str">
        <f>+Monitoring!T1120</f>
        <v>fly</v>
      </c>
      <c r="K1120" s="109" t="str">
        <f>+Monitoring!Y1120</f>
        <v>Insecta</v>
      </c>
      <c r="L1120" s="109" t="str">
        <f>+Monitoring!Z1120</f>
        <v>Diptera</v>
      </c>
      <c r="M1120" s="109" t="str">
        <f>+Monitoring!AA1120</f>
        <v>Brachycera</v>
      </c>
      <c r="N1120" s="109" t="str">
        <f>+Monitoring!AB1120</f>
        <v>Muscomorpha</v>
      </c>
      <c r="O1120" s="109" t="str">
        <f>+Monitoring!AC1120</f>
        <v>Muscoidea</v>
      </c>
      <c r="P1120" s="109" t="str">
        <f>+Monitoring!AD1120</f>
        <v>#N/C</v>
      </c>
      <c r="Q1120" s="109" t="str">
        <f>+Monitoring!AE1120</f>
        <v>#N/C</v>
      </c>
      <c r="R1120" s="109" t="str">
        <f>+Monitoring!AF1120</f>
        <v>#N/C</v>
      </c>
      <c r="S1120" s="109" t="str">
        <f>+Monitoring!AG1120</f>
        <v>#N/C</v>
      </c>
    </row>
    <row r="1121" spans="1:19" x14ac:dyDescent="0.25">
      <c r="A1121" s="109">
        <f t="shared" si="89"/>
        <v>1120</v>
      </c>
      <c r="B1121" s="109" t="str">
        <f t="shared" si="85"/>
        <v>FAIRD</v>
      </c>
      <c r="C1121" s="109" t="str">
        <f>SUBSTITUTE(+Monitoring!C1121,"-","")</f>
        <v>FAIRD4</v>
      </c>
      <c r="D1121" s="109" t="str">
        <f t="shared" si="86"/>
        <v>Site4</v>
      </c>
      <c r="E1121" s="110" t="str">
        <f t="shared" si="87"/>
        <v>Meadow</v>
      </c>
      <c r="F1121" s="111" t="str">
        <f t="shared" si="88"/>
        <v>FAIRDxMeadow</v>
      </c>
      <c r="G1121" s="112">
        <f>+Monitoring!K1121</f>
        <v>45170.658148148097</v>
      </c>
      <c r="H1121" s="112">
        <f>+Monitoring!L1121</f>
        <v>45170.658900463</v>
      </c>
      <c r="I1121" s="113">
        <f>+Monitoring!M1121</f>
        <v>7.5231490336591378E-4</v>
      </c>
      <c r="J1121" s="114" t="str">
        <f>+Monitoring!T1121</f>
        <v>fly</v>
      </c>
      <c r="K1121" s="109" t="str">
        <f>+Monitoring!Y1121</f>
        <v>Insecta</v>
      </c>
      <c r="L1121" s="109" t="str">
        <f>+Monitoring!Z1121</f>
        <v>Diptera</v>
      </c>
      <c r="M1121" s="109" t="str">
        <f>+Monitoring!AA1121</f>
        <v>Brachycera</v>
      </c>
      <c r="N1121" s="109" t="str">
        <f>+Monitoring!AB1121</f>
        <v>Muscomorpha</v>
      </c>
      <c r="O1121" s="109" t="str">
        <f>+Monitoring!AC1121</f>
        <v>Muscoidea</v>
      </c>
      <c r="P1121" s="109" t="str">
        <f>+Monitoring!AD1121</f>
        <v>Fanniidae</v>
      </c>
      <c r="Q1121" s="109">
        <f>+Monitoring!AE1121</f>
        <v>0</v>
      </c>
      <c r="R1121" s="109" t="str">
        <f>+Monitoring!AF1121</f>
        <v>Fannia</v>
      </c>
      <c r="S1121" s="109" t="str">
        <f>+Monitoring!AG1121</f>
        <v>#N/C</v>
      </c>
    </row>
    <row r="1122" spans="1:19" x14ac:dyDescent="0.25">
      <c r="A1122" s="109">
        <f t="shared" si="89"/>
        <v>1121</v>
      </c>
      <c r="B1122" s="109" t="str">
        <f t="shared" si="85"/>
        <v>FAIRD</v>
      </c>
      <c r="C1122" s="109" t="str">
        <f>SUBSTITUTE(+Monitoring!C1122,"-","")</f>
        <v>FAIRD4</v>
      </c>
      <c r="D1122" s="109" t="str">
        <f t="shared" si="86"/>
        <v>Site4</v>
      </c>
      <c r="E1122" s="110" t="str">
        <f t="shared" si="87"/>
        <v>Meadow</v>
      </c>
      <c r="F1122" s="111" t="str">
        <f t="shared" si="88"/>
        <v>FAIRDxMeadow</v>
      </c>
      <c r="G1122" s="112">
        <f>+Monitoring!K1122</f>
        <v>45170.699988425898</v>
      </c>
      <c r="H1122" s="112">
        <f>+Monitoring!L1122</f>
        <v>45170.700057870403</v>
      </c>
      <c r="I1122" s="113">
        <f>+Monitoring!M1122</f>
        <v>6.9444504333660007E-5</v>
      </c>
      <c r="J1122" s="114" t="str">
        <f>+Monitoring!T1122</f>
        <v>flesh_fly</v>
      </c>
      <c r="K1122" s="109" t="str">
        <f>+Monitoring!Y1122</f>
        <v>Insecta</v>
      </c>
      <c r="L1122" s="109" t="str">
        <f>+Monitoring!Z1122</f>
        <v>Diptera</v>
      </c>
      <c r="M1122" s="109" t="str">
        <f>+Monitoring!AA1122</f>
        <v>Brachycera</v>
      </c>
      <c r="N1122" s="109" t="str">
        <f>+Monitoring!AB1122</f>
        <v>Muscomorpha</v>
      </c>
      <c r="O1122" s="109" t="str">
        <f>+Monitoring!AC1122</f>
        <v>Oestroidea</v>
      </c>
      <c r="P1122" s="109" t="str">
        <f>+Monitoring!AD1122</f>
        <v>Calliphoridae</v>
      </c>
      <c r="Q1122" s="109" t="str">
        <f>+Monitoring!AE1122</f>
        <v>Calliphorinae</v>
      </c>
      <c r="R1122" s="109" t="str">
        <f>+Monitoring!AF1122</f>
        <v>Bellardia</v>
      </c>
      <c r="S1122" s="109" t="str">
        <f>+Monitoring!AG1122</f>
        <v>#N/C</v>
      </c>
    </row>
    <row r="1123" spans="1:19" x14ac:dyDescent="0.25">
      <c r="A1123" s="109">
        <f t="shared" si="89"/>
        <v>1122</v>
      </c>
      <c r="B1123" s="109" t="str">
        <f t="shared" si="85"/>
        <v>FAIRD</v>
      </c>
      <c r="C1123" s="109" t="str">
        <f>SUBSTITUTE(+Monitoring!C1123,"-","")</f>
        <v>FAIRD4</v>
      </c>
      <c r="D1123" s="109" t="str">
        <f t="shared" si="86"/>
        <v>Site4</v>
      </c>
      <c r="E1123" s="110" t="str">
        <f t="shared" si="87"/>
        <v>Meadow</v>
      </c>
      <c r="F1123" s="111" t="str">
        <f t="shared" si="88"/>
        <v>FAIRDxMeadow</v>
      </c>
      <c r="G1123" s="112">
        <f>+Monitoring!K1123</f>
        <v>45170.700775463003</v>
      </c>
      <c r="H1123" s="112">
        <f>+Monitoring!L1123</f>
        <v>45170.701099537</v>
      </c>
      <c r="I1123" s="113">
        <f>+Monitoring!M1123</f>
        <v>3.2407399703515694E-4</v>
      </c>
      <c r="J1123" s="114" t="str">
        <f>+Monitoring!T1123</f>
        <v>fly</v>
      </c>
      <c r="K1123" s="109" t="str">
        <f>+Monitoring!Y1123</f>
        <v>Insecta</v>
      </c>
      <c r="L1123" s="109" t="str">
        <f>+Monitoring!Z1123</f>
        <v>Diptera</v>
      </c>
      <c r="M1123" s="109" t="str">
        <f>+Monitoring!AA1123</f>
        <v>Brachycera</v>
      </c>
      <c r="N1123" s="109" t="str">
        <f>+Monitoring!AB1123</f>
        <v>#N/C</v>
      </c>
      <c r="O1123" s="109" t="str">
        <f>+Monitoring!AC1123</f>
        <v>#N/C</v>
      </c>
      <c r="P1123" s="109" t="str">
        <f>+Monitoring!AD1123</f>
        <v>#N/C</v>
      </c>
      <c r="Q1123" s="109" t="str">
        <f>+Monitoring!AE1123</f>
        <v>#N/C</v>
      </c>
      <c r="R1123" s="109" t="str">
        <f>+Monitoring!AF1123</f>
        <v>#N/C</v>
      </c>
      <c r="S1123" s="109" t="str">
        <f>+Monitoring!AG1123</f>
        <v>#N/C</v>
      </c>
    </row>
    <row r="1124" spans="1:19" x14ac:dyDescent="0.25">
      <c r="A1124" s="109">
        <f t="shared" si="89"/>
        <v>1123</v>
      </c>
      <c r="B1124" s="109" t="str">
        <f t="shared" si="85"/>
        <v>FAIRD</v>
      </c>
      <c r="C1124" s="109" t="str">
        <f>SUBSTITUTE(+Monitoring!C1124,"-","")</f>
        <v>FAIRD4</v>
      </c>
      <c r="D1124" s="109" t="str">
        <f t="shared" si="86"/>
        <v>Site4</v>
      </c>
      <c r="E1124" s="110" t="str">
        <f t="shared" si="87"/>
        <v>Meadow</v>
      </c>
      <c r="F1124" s="111" t="str">
        <f t="shared" si="88"/>
        <v>FAIRDxMeadow</v>
      </c>
      <c r="G1124" s="112">
        <f>+Monitoring!K1124</f>
        <v>45170.7184837963</v>
      </c>
      <c r="H1124" s="112">
        <f>+Monitoring!L1124</f>
        <v>45170.718587962998</v>
      </c>
      <c r="I1124" s="113">
        <f>+Monitoring!M1124</f>
        <v>1.041666982928291E-4</v>
      </c>
      <c r="J1124" s="114" t="str">
        <f>+Monitoring!T1124</f>
        <v>flesh_fly</v>
      </c>
      <c r="K1124" s="109" t="str">
        <f>+Monitoring!Y1124</f>
        <v>Insecta</v>
      </c>
      <c r="L1124" s="109" t="str">
        <f>+Monitoring!Z1124</f>
        <v>Diptera</v>
      </c>
      <c r="M1124" s="109" t="str">
        <f>+Monitoring!AA1124</f>
        <v>Brachycera</v>
      </c>
      <c r="N1124" s="109" t="str">
        <f>+Monitoring!AB1124</f>
        <v>Muscomorpha</v>
      </c>
      <c r="O1124" s="109" t="str">
        <f>+Monitoring!AC1124</f>
        <v>Oestroidea</v>
      </c>
      <c r="P1124" s="109" t="str">
        <f>+Monitoring!AD1124</f>
        <v>Rhinophoridae</v>
      </c>
      <c r="Q1124" s="109">
        <f>+Monitoring!AE1124</f>
        <v>0</v>
      </c>
      <c r="R1124" s="109" t="str">
        <f>+Monitoring!AF1124</f>
        <v>Paykullia</v>
      </c>
      <c r="S1124" s="109" t="str">
        <f>+Monitoring!AG1124</f>
        <v>#N/C</v>
      </c>
    </row>
    <row r="1125" spans="1:19" x14ac:dyDescent="0.25">
      <c r="A1125" s="109">
        <f t="shared" si="89"/>
        <v>1124</v>
      </c>
      <c r="B1125" s="109" t="str">
        <f t="shared" si="85"/>
        <v>FAIRD</v>
      </c>
      <c r="C1125" s="109" t="str">
        <f>SUBSTITUTE(+Monitoring!C1125,"-","")</f>
        <v>FAIRD4</v>
      </c>
      <c r="D1125" s="109" t="str">
        <f t="shared" si="86"/>
        <v>Site4</v>
      </c>
      <c r="E1125" s="110" t="str">
        <f t="shared" si="87"/>
        <v>Meadow</v>
      </c>
      <c r="F1125" s="111" t="str">
        <f t="shared" si="88"/>
        <v>FAIRDxMeadow</v>
      </c>
      <c r="G1125" s="112">
        <f>+Monitoring!K1125</f>
        <v>45170.7276851852</v>
      </c>
      <c r="H1125" s="112">
        <f>+Monitoring!L1125</f>
        <v>45170.733495370398</v>
      </c>
      <c r="I1125" s="113">
        <f>+Monitoring!M1125</f>
        <v>5.8101851973333396E-3</v>
      </c>
      <c r="J1125" s="114" t="str">
        <f>+Monitoring!T1125</f>
        <v>fly</v>
      </c>
      <c r="K1125" s="109" t="str">
        <f>+Monitoring!Y1125</f>
        <v>Insecta</v>
      </c>
      <c r="L1125" s="109" t="str">
        <f>+Monitoring!Z1125</f>
        <v>Diptera</v>
      </c>
      <c r="M1125" s="109" t="str">
        <f>+Monitoring!AA1125</f>
        <v>Brachycera</v>
      </c>
      <c r="N1125" s="109" t="str">
        <f>+Monitoring!AB1125</f>
        <v>Muscomorpha</v>
      </c>
      <c r="O1125" s="109" t="str">
        <f>+Monitoring!AC1125</f>
        <v>Muscoidea</v>
      </c>
      <c r="P1125" s="109" t="str">
        <f>+Monitoring!AD1125</f>
        <v>Fanniidae</v>
      </c>
      <c r="Q1125" s="109">
        <f>+Monitoring!AE1125</f>
        <v>0</v>
      </c>
      <c r="R1125" s="109" t="str">
        <f>+Monitoring!AF1125</f>
        <v>Fannia</v>
      </c>
      <c r="S1125" s="109" t="str">
        <f>+Monitoring!AG1125</f>
        <v>#N/C</v>
      </c>
    </row>
    <row r="1126" spans="1:19" x14ac:dyDescent="0.25">
      <c r="A1126" s="109">
        <f t="shared" si="89"/>
        <v>1125</v>
      </c>
      <c r="B1126" s="109" t="str">
        <f t="shared" si="85"/>
        <v>FAIRD</v>
      </c>
      <c r="C1126" s="109" t="str">
        <f>SUBSTITUTE(+Monitoring!C1126,"-","")</f>
        <v>FAIRD4</v>
      </c>
      <c r="D1126" s="109" t="str">
        <f t="shared" si="86"/>
        <v>Site4</v>
      </c>
      <c r="E1126" s="110" t="str">
        <f t="shared" si="87"/>
        <v>Meadow</v>
      </c>
      <c r="F1126" s="111" t="str">
        <f t="shared" si="88"/>
        <v>FAIRDxMeadow</v>
      </c>
      <c r="G1126" s="112">
        <f>+Monitoring!K1126</f>
        <v>45170.743831018503</v>
      </c>
      <c r="H1126" s="112">
        <f>+Monitoring!L1126</f>
        <v>45170.744363425903</v>
      </c>
      <c r="I1126" s="113">
        <f>+Monitoring!M1126</f>
        <v>5.3240740089677274E-4</v>
      </c>
      <c r="J1126" s="114" t="str">
        <f>+Monitoring!T1126</f>
        <v>fly</v>
      </c>
      <c r="K1126" s="109" t="str">
        <f>+Monitoring!Y1126</f>
        <v>Insecta</v>
      </c>
      <c r="L1126" s="109" t="str">
        <f>+Monitoring!Z1126</f>
        <v>Diptera</v>
      </c>
      <c r="M1126" s="109" t="str">
        <f>+Monitoring!AA1126</f>
        <v>Brachycera</v>
      </c>
      <c r="N1126" s="109" t="str">
        <f>+Monitoring!AB1126</f>
        <v>#N/C</v>
      </c>
      <c r="O1126" s="109" t="str">
        <f>+Monitoring!AC1126</f>
        <v>#N/C</v>
      </c>
      <c r="P1126" s="109" t="str">
        <f>+Monitoring!AD1126</f>
        <v>#N/C</v>
      </c>
      <c r="Q1126" s="109" t="str">
        <f>+Monitoring!AE1126</f>
        <v>#N/C</v>
      </c>
      <c r="R1126" s="109" t="str">
        <f>+Monitoring!AF1126</f>
        <v>#N/C</v>
      </c>
      <c r="S1126" s="109" t="str">
        <f>+Monitoring!AG1126</f>
        <v>#N/C</v>
      </c>
    </row>
    <row r="1127" spans="1:19" x14ac:dyDescent="0.25">
      <c r="A1127" s="109">
        <f t="shared" si="89"/>
        <v>1126</v>
      </c>
      <c r="B1127" s="109" t="str">
        <f t="shared" si="85"/>
        <v>FAIRD</v>
      </c>
      <c r="C1127" s="109" t="str">
        <f>SUBSTITUTE(+Monitoring!C1127,"-","")</f>
        <v>FAIRD4</v>
      </c>
      <c r="D1127" s="109" t="str">
        <f t="shared" si="86"/>
        <v>Site4</v>
      </c>
      <c r="E1127" s="110" t="str">
        <f t="shared" si="87"/>
        <v>Meadow</v>
      </c>
      <c r="F1127" s="111" t="str">
        <f t="shared" si="88"/>
        <v>FAIRDxMeadow</v>
      </c>
      <c r="G1127" s="112">
        <f>+Monitoring!K1127</f>
        <v>45170.753935185203</v>
      </c>
      <c r="H1127" s="112">
        <f>+Monitoring!L1127</f>
        <v>45170.754062499997</v>
      </c>
      <c r="I1127" s="113">
        <f>+Monitoring!M1127</f>
        <v>1.2731479364447296E-4</v>
      </c>
      <c r="J1127" s="114" t="str">
        <f>+Monitoring!T1127</f>
        <v>fly</v>
      </c>
      <c r="K1127" s="109" t="str">
        <f>+Monitoring!Y1127</f>
        <v>Insecta</v>
      </c>
      <c r="L1127" s="109" t="str">
        <f>+Monitoring!Z1127</f>
        <v>Diptera</v>
      </c>
      <c r="M1127" s="109" t="str">
        <f>+Monitoring!AA1127</f>
        <v>Brachycera</v>
      </c>
      <c r="N1127" s="109" t="str">
        <f>+Monitoring!AB1127</f>
        <v>Muscomorpha</v>
      </c>
      <c r="O1127" s="109" t="str">
        <f>+Monitoring!AC1127</f>
        <v>Muscoidea</v>
      </c>
      <c r="P1127" s="109" t="str">
        <f>+Monitoring!AD1127</f>
        <v>Fanniidae</v>
      </c>
      <c r="Q1127" s="109">
        <f>+Monitoring!AE1127</f>
        <v>0</v>
      </c>
      <c r="R1127" s="109" t="str">
        <f>+Monitoring!AF1127</f>
        <v>Fannia</v>
      </c>
      <c r="S1127" s="109" t="str">
        <f>+Monitoring!AG1127</f>
        <v>#N/C</v>
      </c>
    </row>
    <row r="1128" spans="1:19" x14ac:dyDescent="0.25">
      <c r="A1128" s="109">
        <f t="shared" si="89"/>
        <v>1127</v>
      </c>
      <c r="B1128" s="109" t="str">
        <f t="shared" si="85"/>
        <v>FAIRD</v>
      </c>
      <c r="C1128" s="109" t="str">
        <f>SUBSTITUTE(+Monitoring!C1128,"-","")</f>
        <v>FAIRD4</v>
      </c>
      <c r="D1128" s="109" t="str">
        <f t="shared" si="86"/>
        <v>Site4</v>
      </c>
      <c r="E1128" s="110" t="str">
        <f t="shared" si="87"/>
        <v>Meadow</v>
      </c>
      <c r="F1128" s="111" t="str">
        <f t="shared" si="88"/>
        <v>FAIRDxMeadow</v>
      </c>
      <c r="G1128" s="112">
        <f>+Monitoring!K1128</f>
        <v>45170.753935185203</v>
      </c>
      <c r="H1128" s="112">
        <f>+Monitoring!L1128</f>
        <v>45170.755532407398</v>
      </c>
      <c r="I1128" s="113">
        <f>+Monitoring!M1128</f>
        <v>1.5972221954143606E-3</v>
      </c>
      <c r="J1128" s="114" t="str">
        <f>+Monitoring!T1128</f>
        <v>flesh_fly</v>
      </c>
      <c r="K1128" s="109" t="str">
        <f>+Monitoring!Y1128</f>
        <v>Insecta</v>
      </c>
      <c r="L1128" s="109" t="str">
        <f>+Monitoring!Z1128</f>
        <v>Diptera</v>
      </c>
      <c r="M1128" s="109" t="str">
        <f>+Monitoring!AA1128</f>
        <v>Brachycera</v>
      </c>
      <c r="N1128" s="109" t="str">
        <f>+Monitoring!AB1128</f>
        <v>Muscomorpha</v>
      </c>
      <c r="O1128" s="109" t="str">
        <f>+Monitoring!AC1128</f>
        <v>Oestroidea</v>
      </c>
      <c r="P1128" s="109" t="str">
        <f>+Monitoring!AD1128</f>
        <v>Sarcophagidae</v>
      </c>
      <c r="Q1128" s="109" t="str">
        <f>+Monitoring!AE1128</f>
        <v>#N/C</v>
      </c>
      <c r="R1128" s="109" t="str">
        <f>+Monitoring!AF1128</f>
        <v>#N/C</v>
      </c>
      <c r="S1128" s="109" t="str">
        <f>+Monitoring!AG1128</f>
        <v>#N/C</v>
      </c>
    </row>
    <row r="1129" spans="1:19" x14ac:dyDescent="0.25">
      <c r="A1129" s="109">
        <f t="shared" si="89"/>
        <v>1128</v>
      </c>
      <c r="B1129" s="109" t="str">
        <f t="shared" si="85"/>
        <v>FAIRD</v>
      </c>
      <c r="C1129" s="109" t="str">
        <f>SUBSTITUTE(+Monitoring!C1129,"-","")</f>
        <v>FAIRD4</v>
      </c>
      <c r="D1129" s="109" t="str">
        <f t="shared" si="86"/>
        <v>Site4</v>
      </c>
      <c r="E1129" s="110" t="str">
        <f t="shared" si="87"/>
        <v>Meadow</v>
      </c>
      <c r="F1129" s="111" t="str">
        <f t="shared" si="88"/>
        <v>FAIRDxMeadow</v>
      </c>
      <c r="G1129" s="112">
        <f>+Monitoring!K1129</f>
        <v>45170.761226851901</v>
      </c>
      <c r="H1129" s="112">
        <f>+Monitoring!L1129</f>
        <v>45170.761319444398</v>
      </c>
      <c r="I1129" s="113">
        <f>+Monitoring!M1129</f>
        <v>9.2592497821897268E-5</v>
      </c>
      <c r="J1129" s="114" t="str">
        <f>+Monitoring!T1129</f>
        <v>fly</v>
      </c>
      <c r="K1129" s="109" t="str">
        <f>+Monitoring!Y1129</f>
        <v>Insecta</v>
      </c>
      <c r="L1129" s="109" t="str">
        <f>+Monitoring!Z1129</f>
        <v>Diptera</v>
      </c>
      <c r="M1129" s="109" t="str">
        <f>+Monitoring!AA1129</f>
        <v>Brachycera</v>
      </c>
      <c r="N1129" s="109" t="str">
        <f>+Monitoring!AB1129</f>
        <v>Muscomorpha</v>
      </c>
      <c r="O1129" s="109" t="str">
        <f>+Monitoring!AC1129</f>
        <v>Muscoidea</v>
      </c>
      <c r="P1129" s="109" t="str">
        <f>+Monitoring!AD1129</f>
        <v>Fanniidae</v>
      </c>
      <c r="Q1129" s="109">
        <f>+Monitoring!AE1129</f>
        <v>0</v>
      </c>
      <c r="R1129" s="109" t="str">
        <f>+Monitoring!AF1129</f>
        <v>Fannia</v>
      </c>
      <c r="S1129" s="109" t="str">
        <f>+Monitoring!AG1129</f>
        <v>#N/C</v>
      </c>
    </row>
    <row r="1130" spans="1:19" x14ac:dyDescent="0.25">
      <c r="A1130" s="109">
        <f t="shared" si="89"/>
        <v>1129</v>
      </c>
      <c r="B1130" s="109" t="str">
        <f t="shared" si="85"/>
        <v>FAIRD</v>
      </c>
      <c r="C1130" s="109" t="str">
        <f>SUBSTITUTE(+Monitoring!C1130,"-","")</f>
        <v>FAIRD4</v>
      </c>
      <c r="D1130" s="109" t="str">
        <f t="shared" si="86"/>
        <v>Site4</v>
      </c>
      <c r="E1130" s="110" t="str">
        <f t="shared" si="87"/>
        <v>Meadow</v>
      </c>
      <c r="F1130" s="111" t="str">
        <f t="shared" si="88"/>
        <v>FAIRDxMeadow</v>
      </c>
      <c r="G1130" s="112">
        <f>+Monitoring!K1130</f>
        <v>45171.425960648201</v>
      </c>
      <c r="H1130" s="112">
        <f>+Monitoring!L1130</f>
        <v>45171.426932870403</v>
      </c>
      <c r="I1130" s="113">
        <f>+Monitoring!M1130</f>
        <v>9.7222220210824162E-4</v>
      </c>
      <c r="J1130" s="114" t="str">
        <f>+Monitoring!T1130</f>
        <v>fly</v>
      </c>
      <c r="K1130" s="109" t="str">
        <f>+Monitoring!Y1130</f>
        <v>Insecta</v>
      </c>
      <c r="L1130" s="109" t="str">
        <f>+Monitoring!Z1130</f>
        <v>Diptera</v>
      </c>
      <c r="M1130" s="109" t="str">
        <f>+Monitoring!AA1130</f>
        <v>Brachycera</v>
      </c>
      <c r="N1130" s="109" t="str">
        <f>+Monitoring!AB1130</f>
        <v>Muscomorpha</v>
      </c>
      <c r="O1130" s="109" t="str">
        <f>+Monitoring!AC1130</f>
        <v>Muscoidea</v>
      </c>
      <c r="P1130" s="109" t="str">
        <f>+Monitoring!AD1130</f>
        <v>#N/C</v>
      </c>
      <c r="Q1130" s="109" t="str">
        <f>+Monitoring!AE1130</f>
        <v>#N/C</v>
      </c>
      <c r="R1130" s="109" t="str">
        <f>+Monitoring!AF1130</f>
        <v>#N/C</v>
      </c>
      <c r="S1130" s="109" t="str">
        <f>+Monitoring!AG1130</f>
        <v>#N/C</v>
      </c>
    </row>
    <row r="1131" spans="1:19" x14ac:dyDescent="0.25">
      <c r="A1131" s="109">
        <f t="shared" si="89"/>
        <v>1130</v>
      </c>
      <c r="B1131" s="109" t="str">
        <f t="shared" si="85"/>
        <v>FAIRD</v>
      </c>
      <c r="C1131" s="109" t="str">
        <f>SUBSTITUTE(+Monitoring!C1131,"-","")</f>
        <v>FAIRD4</v>
      </c>
      <c r="D1131" s="109" t="str">
        <f t="shared" si="86"/>
        <v>Site4</v>
      </c>
      <c r="E1131" s="110" t="str">
        <f t="shared" si="87"/>
        <v>Meadow</v>
      </c>
      <c r="F1131" s="111" t="str">
        <f t="shared" si="88"/>
        <v>FAIRDxMeadow</v>
      </c>
      <c r="G1131" s="112">
        <f>+Monitoring!K1131</f>
        <v>45171.433194444398</v>
      </c>
      <c r="H1131" s="112">
        <f>+Monitoring!L1131</f>
        <v>45171.433611111097</v>
      </c>
      <c r="I1131" s="113">
        <f>+Monitoring!M1131</f>
        <v>4.166666985838674E-4</v>
      </c>
      <c r="J1131" s="114" t="str">
        <f>+Monitoring!T1131</f>
        <v>wasp</v>
      </c>
      <c r="K1131" s="109" t="str">
        <f>+Monitoring!Y1131</f>
        <v>Insecta</v>
      </c>
      <c r="L1131" s="109" t="str">
        <f>+Monitoring!Z1131</f>
        <v>Hymenoptera</v>
      </c>
      <c r="M1131" s="109" t="str">
        <f>+Monitoring!AA1131</f>
        <v>Apocrita</v>
      </c>
      <c r="N1131" s="109" t="str">
        <f>+Monitoring!AB1131</f>
        <v>Aculeata</v>
      </c>
      <c r="O1131" s="109" t="str">
        <f>+Monitoring!AC1131</f>
        <v>Vespoidea</v>
      </c>
      <c r="P1131" s="109" t="str">
        <f>+Monitoring!AD1131</f>
        <v>Vespidae</v>
      </c>
      <c r="Q1131" s="109" t="str">
        <f>+Monitoring!AE1131</f>
        <v>Vespinae</v>
      </c>
      <c r="R1131" s="109" t="str">
        <f>+Monitoring!AF1131</f>
        <v>Vespula</v>
      </c>
      <c r="S1131" s="109" t="str">
        <f>+Monitoring!AG1131</f>
        <v>#N/C</v>
      </c>
    </row>
    <row r="1132" spans="1:19" x14ac:dyDescent="0.25">
      <c r="A1132" s="109">
        <f t="shared" si="89"/>
        <v>1131</v>
      </c>
      <c r="B1132" s="109" t="str">
        <f t="shared" si="85"/>
        <v>FAIRD</v>
      </c>
      <c r="C1132" s="109" t="str">
        <f>SUBSTITUTE(+Monitoring!C1132,"-","")</f>
        <v>FAIRD4</v>
      </c>
      <c r="D1132" s="109" t="str">
        <f t="shared" si="86"/>
        <v>Site4</v>
      </c>
      <c r="E1132" s="110" t="str">
        <f t="shared" si="87"/>
        <v>Meadow</v>
      </c>
      <c r="F1132" s="111" t="str">
        <f t="shared" si="88"/>
        <v>FAIRDxMeadow</v>
      </c>
      <c r="G1132" s="112">
        <f>+Monitoring!K1132</f>
        <v>45171.434826388897</v>
      </c>
      <c r="H1132" s="112">
        <f>+Monitoring!L1132</f>
        <v>45171.434872685197</v>
      </c>
      <c r="I1132" s="113">
        <f>+Monitoring!M1132</f>
        <v>4.6296299842651933E-5</v>
      </c>
      <c r="J1132" s="114" t="str">
        <f>+Monitoring!T1132</f>
        <v>fly</v>
      </c>
      <c r="K1132" s="109" t="str">
        <f>+Monitoring!Y1132</f>
        <v>Insecta</v>
      </c>
      <c r="L1132" s="109" t="str">
        <f>+Monitoring!Z1132</f>
        <v>Diptera</v>
      </c>
      <c r="M1132" s="109" t="str">
        <f>+Monitoring!AA1132</f>
        <v>Brachycera</v>
      </c>
      <c r="N1132" s="109" t="str">
        <f>+Monitoring!AB1132</f>
        <v>Muscomorpha</v>
      </c>
      <c r="O1132" s="109" t="str">
        <f>+Monitoring!AC1132</f>
        <v>Muscoidea</v>
      </c>
      <c r="P1132" s="109" t="str">
        <f>+Monitoring!AD1132</f>
        <v>#N/C</v>
      </c>
      <c r="Q1132" s="109" t="str">
        <f>+Monitoring!AE1132</f>
        <v>#N/C</v>
      </c>
      <c r="R1132" s="109" t="str">
        <f>+Monitoring!AF1132</f>
        <v>#N/C</v>
      </c>
      <c r="S1132" s="109" t="str">
        <f>+Monitoring!AG1132</f>
        <v>#N/C</v>
      </c>
    </row>
    <row r="1133" spans="1:19" x14ac:dyDescent="0.25">
      <c r="A1133" s="109">
        <f t="shared" si="89"/>
        <v>1132</v>
      </c>
      <c r="B1133" s="109" t="str">
        <f t="shared" si="85"/>
        <v>FAIRD</v>
      </c>
      <c r="C1133" s="109" t="str">
        <f>SUBSTITUTE(+Monitoring!C1133,"-","")</f>
        <v>FAIRD4</v>
      </c>
      <c r="D1133" s="109" t="str">
        <f t="shared" si="86"/>
        <v>Site4</v>
      </c>
      <c r="E1133" s="110" t="str">
        <f t="shared" si="87"/>
        <v>Meadow</v>
      </c>
      <c r="F1133" s="111" t="str">
        <f t="shared" si="88"/>
        <v>FAIRDxMeadow</v>
      </c>
      <c r="G1133" s="112">
        <f>+Monitoring!K1133</f>
        <v>45171.4359722222</v>
      </c>
      <c r="H1133" s="112">
        <f>+Monitoring!L1133</f>
        <v>45171.436168981498</v>
      </c>
      <c r="I1133" s="113">
        <f>+Monitoring!M1133</f>
        <v>1.9675929797813296E-4</v>
      </c>
      <c r="J1133" s="114" t="str">
        <f>+Monitoring!T1133</f>
        <v>wasp</v>
      </c>
      <c r="K1133" s="109" t="str">
        <f>+Monitoring!Y1133</f>
        <v>Insecta</v>
      </c>
      <c r="L1133" s="109" t="str">
        <f>+Monitoring!Z1133</f>
        <v>Hymenoptera</v>
      </c>
      <c r="M1133" s="109" t="str">
        <f>+Monitoring!AA1133</f>
        <v>Apocrita</v>
      </c>
      <c r="N1133" s="109" t="str">
        <f>+Monitoring!AB1133</f>
        <v>Aculeata</v>
      </c>
      <c r="O1133" s="109" t="str">
        <f>+Monitoring!AC1133</f>
        <v>Vespoidea</v>
      </c>
      <c r="P1133" s="109" t="str">
        <f>+Monitoring!AD1133</f>
        <v>Vespidae</v>
      </c>
      <c r="Q1133" s="109" t="str">
        <f>+Monitoring!AE1133</f>
        <v>Vespinae</v>
      </c>
      <c r="R1133" s="109" t="str">
        <f>+Monitoring!AF1133</f>
        <v>Vespula</v>
      </c>
      <c r="S1133" s="109" t="str">
        <f>+Monitoring!AG1133</f>
        <v>#N/C</v>
      </c>
    </row>
    <row r="1134" spans="1:19" x14ac:dyDescent="0.25">
      <c r="A1134" s="109">
        <f t="shared" si="89"/>
        <v>1133</v>
      </c>
      <c r="B1134" s="109" t="str">
        <f t="shared" si="85"/>
        <v>FAIRD</v>
      </c>
      <c r="C1134" s="109" t="str">
        <f>SUBSTITUTE(+Monitoring!C1134,"-","")</f>
        <v>FAIRD4</v>
      </c>
      <c r="D1134" s="109" t="str">
        <f t="shared" si="86"/>
        <v>Site4</v>
      </c>
      <c r="E1134" s="110" t="str">
        <f t="shared" si="87"/>
        <v>Meadow</v>
      </c>
      <c r="F1134" s="111" t="str">
        <f t="shared" si="88"/>
        <v>FAIRDxMeadow</v>
      </c>
      <c r="G1134" s="112">
        <f>+Monitoring!K1134</f>
        <v>45171.459374999999</v>
      </c>
      <c r="H1134" s="112">
        <f>+Monitoring!L1134</f>
        <v>45171.459594907399</v>
      </c>
      <c r="I1134" s="113">
        <f>+Monitoring!M1134</f>
        <v>2.1990740060573444E-4</v>
      </c>
      <c r="J1134" s="114" t="str">
        <f>+Monitoring!T1134</f>
        <v>fly</v>
      </c>
      <c r="K1134" s="109" t="str">
        <f>+Monitoring!Y1134</f>
        <v>Insecta</v>
      </c>
      <c r="L1134" s="109" t="str">
        <f>+Monitoring!Z1134</f>
        <v>Diptera</v>
      </c>
      <c r="M1134" s="109" t="str">
        <f>+Monitoring!AA1134</f>
        <v>Brachycera</v>
      </c>
      <c r="N1134" s="109" t="str">
        <f>+Monitoring!AB1134</f>
        <v>Muscomorpha</v>
      </c>
      <c r="O1134" s="109" t="str">
        <f>+Monitoring!AC1134</f>
        <v>Muscoidea</v>
      </c>
      <c r="P1134" s="109" t="str">
        <f>+Monitoring!AD1134</f>
        <v>#N/C</v>
      </c>
      <c r="Q1134" s="109" t="str">
        <f>+Monitoring!AE1134</f>
        <v>#N/C</v>
      </c>
      <c r="R1134" s="109" t="str">
        <f>+Monitoring!AF1134</f>
        <v>#N/C</v>
      </c>
      <c r="S1134" s="109" t="str">
        <f>+Monitoring!AG1134</f>
        <v>#N/C</v>
      </c>
    </row>
    <row r="1135" spans="1:19" x14ac:dyDescent="0.25">
      <c r="A1135" s="109">
        <f t="shared" si="89"/>
        <v>1134</v>
      </c>
      <c r="B1135" s="109" t="str">
        <f t="shared" si="85"/>
        <v>FAIRD</v>
      </c>
      <c r="C1135" s="109" t="str">
        <f>SUBSTITUTE(+Monitoring!C1135,"-","")</f>
        <v>FAIRD4</v>
      </c>
      <c r="D1135" s="109" t="str">
        <f t="shared" si="86"/>
        <v>Site4</v>
      </c>
      <c r="E1135" s="110" t="str">
        <f t="shared" si="87"/>
        <v>Meadow</v>
      </c>
      <c r="F1135" s="111" t="str">
        <f t="shared" si="88"/>
        <v>FAIRDxMeadow</v>
      </c>
      <c r="G1135" s="112">
        <f>+Monitoring!K1135</f>
        <v>45171.4605787037</v>
      </c>
      <c r="H1135" s="112">
        <f>+Monitoring!L1135</f>
        <v>45171.460729166698</v>
      </c>
      <c r="I1135" s="113">
        <f>+Monitoring!M1135</f>
        <v>1.5046299813548103E-4</v>
      </c>
      <c r="J1135" s="114" t="str">
        <f>+Monitoring!T1135</f>
        <v>fly</v>
      </c>
      <c r="K1135" s="109" t="str">
        <f>+Monitoring!Y1135</f>
        <v>Insecta</v>
      </c>
      <c r="L1135" s="109" t="str">
        <f>+Monitoring!Z1135</f>
        <v>Diptera</v>
      </c>
      <c r="M1135" s="109" t="str">
        <f>+Monitoring!AA1135</f>
        <v>Brachycera</v>
      </c>
      <c r="N1135" s="109" t="str">
        <f>+Monitoring!AB1135</f>
        <v>#N/C</v>
      </c>
      <c r="O1135" s="109" t="str">
        <f>+Monitoring!AC1135</f>
        <v>#N/C</v>
      </c>
      <c r="P1135" s="109" t="str">
        <f>+Monitoring!AD1135</f>
        <v>#N/C</v>
      </c>
      <c r="Q1135" s="109" t="str">
        <f>+Monitoring!AE1135</f>
        <v>#N/C</v>
      </c>
      <c r="R1135" s="109" t="str">
        <f>+Monitoring!AF1135</f>
        <v>#N/C</v>
      </c>
      <c r="S1135" s="109" t="str">
        <f>+Monitoring!AG1135</f>
        <v>#N/C</v>
      </c>
    </row>
    <row r="1136" spans="1:19" x14ac:dyDescent="0.25">
      <c r="A1136" s="109">
        <f t="shared" si="89"/>
        <v>1135</v>
      </c>
      <c r="B1136" s="109" t="str">
        <f t="shared" ref="B1136:B1199" si="90">+LEFT(C1136,LEN(C1136)-1)</f>
        <v>FAIRD</v>
      </c>
      <c r="C1136" s="109" t="str">
        <f>SUBSTITUTE(+Monitoring!C1136,"-","")</f>
        <v>FAIRD4</v>
      </c>
      <c r="D1136" s="109" t="str">
        <f t="shared" ref="D1136:D1199" si="91">CONCATENATE("Site",RIGHT(C1136,1))</f>
        <v>Site4</v>
      </c>
      <c r="E1136" s="110" t="str">
        <f t="shared" ref="E1136:E1199" si="92">IF(OR(D1136="Site1",D1136="Site2"),"Maize",IF(OR(D1136="Site3",D1136="Site4"),"Meadow","error"))</f>
        <v>Meadow</v>
      </c>
      <c r="F1136" s="111" t="str">
        <f t="shared" ref="F1136:F1199" si="93">+CONCATENATE(B1136,"x",E1136)</f>
        <v>FAIRDxMeadow</v>
      </c>
      <c r="G1136" s="112">
        <f>+Monitoring!K1136</f>
        <v>45171.465868055602</v>
      </c>
      <c r="H1136" s="112">
        <f>+Monitoring!L1136</f>
        <v>45171.465972222199</v>
      </c>
      <c r="I1136" s="113">
        <f>+Monitoring!M1136</f>
        <v>1.041665964294225E-4</v>
      </c>
      <c r="J1136" s="114" t="str">
        <f>+Monitoring!T1136</f>
        <v>fly</v>
      </c>
      <c r="K1136" s="109" t="str">
        <f>+Monitoring!Y1136</f>
        <v>Insecta</v>
      </c>
      <c r="L1136" s="109" t="str">
        <f>+Monitoring!Z1136</f>
        <v>Diptera</v>
      </c>
      <c r="M1136" s="109" t="str">
        <f>+Monitoring!AA1136</f>
        <v>Brachycera</v>
      </c>
      <c r="N1136" s="109" t="str">
        <f>+Monitoring!AB1136</f>
        <v>#N/C</v>
      </c>
      <c r="O1136" s="109" t="str">
        <f>+Monitoring!AC1136</f>
        <v>#N/C</v>
      </c>
      <c r="P1136" s="109" t="str">
        <f>+Monitoring!AD1136</f>
        <v>#N/C</v>
      </c>
      <c r="Q1136" s="109" t="str">
        <f>+Monitoring!AE1136</f>
        <v>#N/C</v>
      </c>
      <c r="R1136" s="109" t="str">
        <f>+Monitoring!AF1136</f>
        <v>#N/C</v>
      </c>
      <c r="S1136" s="109" t="str">
        <f>+Monitoring!AG1136</f>
        <v>#N/C</v>
      </c>
    </row>
    <row r="1137" spans="1:19" x14ac:dyDescent="0.25">
      <c r="A1137" s="109">
        <f t="shared" si="89"/>
        <v>1136</v>
      </c>
      <c r="B1137" s="109" t="str">
        <f t="shared" si="90"/>
        <v>FAIRD</v>
      </c>
      <c r="C1137" s="109" t="str">
        <f>SUBSTITUTE(+Monitoring!C1137,"-","")</f>
        <v>FAIRD4</v>
      </c>
      <c r="D1137" s="109" t="str">
        <f t="shared" si="91"/>
        <v>Site4</v>
      </c>
      <c r="E1137" s="110" t="str">
        <f t="shared" si="92"/>
        <v>Meadow</v>
      </c>
      <c r="F1137" s="111" t="str">
        <f t="shared" si="93"/>
        <v>FAIRDxMeadow</v>
      </c>
      <c r="G1137" s="112">
        <f>+Monitoring!K1137</f>
        <v>45171.473530092597</v>
      </c>
      <c r="H1137" s="112">
        <f>+Monitoring!L1137</f>
        <v>45171.474062499998</v>
      </c>
      <c r="I1137" s="113">
        <f>+Monitoring!M1137</f>
        <v>5.3240740089677274E-4</v>
      </c>
      <c r="J1137" s="114" t="str">
        <f>+Monitoring!T1137</f>
        <v>hoverfly</v>
      </c>
      <c r="K1137" s="109" t="str">
        <f>+Monitoring!Y1137</f>
        <v>Insecta</v>
      </c>
      <c r="L1137" s="109" t="str">
        <f>+Monitoring!Z1137</f>
        <v>Diptera</v>
      </c>
      <c r="M1137" s="109" t="str">
        <f>+Monitoring!AA1137</f>
        <v>Brachycera</v>
      </c>
      <c r="N1137" s="109" t="str">
        <f>+Monitoring!AB1137</f>
        <v>Muscomorpha</v>
      </c>
      <c r="O1137" s="109" t="str">
        <f>+Monitoring!AC1137</f>
        <v>Syrphoidea</v>
      </c>
      <c r="P1137" s="109" t="str">
        <f>+Monitoring!AD1137</f>
        <v>Syrphidae</v>
      </c>
      <c r="Q1137" s="109" t="str">
        <f>+Monitoring!AE1137</f>
        <v>Syrphinae</v>
      </c>
      <c r="R1137" s="109" t="str">
        <f>+Monitoring!AF1137</f>
        <v>Episyrphus</v>
      </c>
      <c r="S1137" s="109" t="str">
        <f>+Monitoring!AG1137</f>
        <v>#N/C</v>
      </c>
    </row>
    <row r="1138" spans="1:19" x14ac:dyDescent="0.25">
      <c r="A1138" s="109">
        <f t="shared" si="89"/>
        <v>1137</v>
      </c>
      <c r="B1138" s="109" t="str">
        <f t="shared" si="90"/>
        <v>FAIRD</v>
      </c>
      <c r="C1138" s="109" t="str">
        <f>SUBSTITUTE(+Monitoring!C1138,"-","")</f>
        <v>FAIRD4</v>
      </c>
      <c r="D1138" s="109" t="str">
        <f t="shared" si="91"/>
        <v>Site4</v>
      </c>
      <c r="E1138" s="110" t="str">
        <f t="shared" si="92"/>
        <v>Meadow</v>
      </c>
      <c r="F1138" s="111" t="str">
        <f t="shared" si="93"/>
        <v>FAIRDxMeadow</v>
      </c>
      <c r="G1138" s="112">
        <f>+Monitoring!K1138</f>
        <v>45171.473530092597</v>
      </c>
      <c r="H1138" s="112">
        <f>+Monitoring!L1138</f>
        <v>45171.478750000002</v>
      </c>
      <c r="I1138" s="113">
        <f>+Monitoring!M1138</f>
        <v>5.2199074052623473E-3</v>
      </c>
      <c r="J1138" s="114" t="str">
        <f>+Monitoring!T1138</f>
        <v>fly</v>
      </c>
      <c r="K1138" s="109" t="str">
        <f>+Monitoring!Y1138</f>
        <v>Insecta</v>
      </c>
      <c r="L1138" s="109" t="str">
        <f>+Monitoring!Z1138</f>
        <v>Diptera</v>
      </c>
      <c r="M1138" s="109" t="str">
        <f>+Monitoring!AA1138</f>
        <v>Brachycera</v>
      </c>
      <c r="N1138" s="109" t="str">
        <f>+Monitoring!AB1138</f>
        <v>Muscomorpha</v>
      </c>
      <c r="O1138" s="109" t="str">
        <f>+Monitoring!AC1138</f>
        <v>Muscoidea</v>
      </c>
      <c r="P1138" s="109" t="str">
        <f>+Monitoring!AD1138</f>
        <v>Fanniidae</v>
      </c>
      <c r="Q1138" s="109">
        <f>+Monitoring!AE1138</f>
        <v>0</v>
      </c>
      <c r="R1138" s="109" t="str">
        <f>+Monitoring!AF1138</f>
        <v>Fannia</v>
      </c>
      <c r="S1138" s="109" t="str">
        <f>+Monitoring!AG1138</f>
        <v>#N/C</v>
      </c>
    </row>
    <row r="1139" spans="1:19" x14ac:dyDescent="0.25">
      <c r="A1139" s="109">
        <f t="shared" si="89"/>
        <v>1138</v>
      </c>
      <c r="B1139" s="109" t="str">
        <f t="shared" si="90"/>
        <v>FAIRD</v>
      </c>
      <c r="C1139" s="109" t="str">
        <f>SUBSTITUTE(+Monitoring!C1139,"-","")</f>
        <v>FAIRD4</v>
      </c>
      <c r="D1139" s="109" t="str">
        <f t="shared" si="91"/>
        <v>Site4</v>
      </c>
      <c r="E1139" s="110" t="str">
        <f t="shared" si="92"/>
        <v>Meadow</v>
      </c>
      <c r="F1139" s="111" t="str">
        <f t="shared" si="93"/>
        <v>FAIRDxMeadow</v>
      </c>
      <c r="G1139" s="112">
        <f>+Monitoring!K1139</f>
        <v>45171.475543981498</v>
      </c>
      <c r="H1139" s="112">
        <f>+Monitoring!L1139</f>
        <v>45171.476041666698</v>
      </c>
      <c r="I1139" s="113">
        <f>+Monitoring!M1139</f>
        <v>4.9768519966164604E-4</v>
      </c>
      <c r="J1139" s="114" t="str">
        <f>+Monitoring!T1139</f>
        <v>fly</v>
      </c>
      <c r="K1139" s="109" t="str">
        <f>+Monitoring!Y1139</f>
        <v>Insecta</v>
      </c>
      <c r="L1139" s="109" t="str">
        <f>+Monitoring!Z1139</f>
        <v>Diptera</v>
      </c>
      <c r="M1139" s="109" t="str">
        <f>+Monitoring!AA1139</f>
        <v>Brachycera</v>
      </c>
      <c r="N1139" s="109" t="str">
        <f>+Monitoring!AB1139</f>
        <v>Muscomorpha</v>
      </c>
      <c r="O1139" s="109" t="str">
        <f>+Monitoring!AC1139</f>
        <v>Muscoidea</v>
      </c>
      <c r="P1139" s="109" t="str">
        <f>+Monitoring!AD1139</f>
        <v>#N/C</v>
      </c>
      <c r="Q1139" s="109" t="str">
        <f>+Monitoring!AE1139</f>
        <v>#N/C</v>
      </c>
      <c r="R1139" s="109" t="str">
        <f>+Monitoring!AF1139</f>
        <v>#N/C</v>
      </c>
      <c r="S1139" s="109" t="str">
        <f>+Monitoring!AG1139</f>
        <v>#N/C</v>
      </c>
    </row>
    <row r="1140" spans="1:19" x14ac:dyDescent="0.25">
      <c r="A1140" s="109">
        <f t="shared" si="89"/>
        <v>1139</v>
      </c>
      <c r="B1140" s="109" t="str">
        <f t="shared" si="90"/>
        <v>FAIRD</v>
      </c>
      <c r="C1140" s="109" t="str">
        <f>SUBSTITUTE(+Monitoring!C1140,"-","")</f>
        <v>FAIRD4</v>
      </c>
      <c r="D1140" s="109" t="str">
        <f t="shared" si="91"/>
        <v>Site4</v>
      </c>
      <c r="E1140" s="110" t="str">
        <f t="shared" si="92"/>
        <v>Meadow</v>
      </c>
      <c r="F1140" s="111" t="str">
        <f t="shared" si="93"/>
        <v>FAIRDxMeadow</v>
      </c>
      <c r="G1140" s="112">
        <f>+Monitoring!K1140</f>
        <v>45171.515185185199</v>
      </c>
      <c r="H1140" s="112">
        <f>+Monitoring!L1140</f>
        <v>45171.5154861111</v>
      </c>
      <c r="I1140" s="113">
        <f>+Monitoring!M1140</f>
        <v>3.0092590168351308E-4</v>
      </c>
      <c r="J1140" s="114" t="str">
        <f>+Monitoring!T1140</f>
        <v>fly</v>
      </c>
      <c r="K1140" s="109" t="str">
        <f>+Monitoring!Y1140</f>
        <v>Insecta</v>
      </c>
      <c r="L1140" s="109" t="str">
        <f>+Monitoring!Z1140</f>
        <v>Diptera</v>
      </c>
      <c r="M1140" s="109" t="str">
        <f>+Monitoring!AA1140</f>
        <v>Brachycera</v>
      </c>
      <c r="N1140" s="109" t="str">
        <f>+Monitoring!AB1140</f>
        <v>#N/C</v>
      </c>
      <c r="O1140" s="109" t="str">
        <f>+Monitoring!AC1140</f>
        <v>#N/C</v>
      </c>
      <c r="P1140" s="109" t="str">
        <f>+Monitoring!AD1140</f>
        <v>#N/C</v>
      </c>
      <c r="Q1140" s="109" t="str">
        <f>+Monitoring!AE1140</f>
        <v>#N/C</v>
      </c>
      <c r="R1140" s="109" t="str">
        <f>+Monitoring!AF1140</f>
        <v>#N/C</v>
      </c>
      <c r="S1140" s="109" t="str">
        <f>+Monitoring!AG1140</f>
        <v>#N/C</v>
      </c>
    </row>
    <row r="1141" spans="1:19" x14ac:dyDescent="0.25">
      <c r="A1141" s="109">
        <f t="shared" si="89"/>
        <v>1140</v>
      </c>
      <c r="B1141" s="109" t="str">
        <f t="shared" si="90"/>
        <v>FAIRD</v>
      </c>
      <c r="C1141" s="109" t="str">
        <f>SUBSTITUTE(+Monitoring!C1141,"-","")</f>
        <v>FAIRD4</v>
      </c>
      <c r="D1141" s="109" t="str">
        <f t="shared" si="91"/>
        <v>Site4</v>
      </c>
      <c r="E1141" s="110" t="str">
        <f t="shared" si="92"/>
        <v>Meadow</v>
      </c>
      <c r="F1141" s="111" t="str">
        <f t="shared" si="93"/>
        <v>FAIRDxMeadow</v>
      </c>
      <c r="G1141" s="112">
        <f>+Monitoring!K1141</f>
        <v>45171.5154861111</v>
      </c>
      <c r="H1141" s="112">
        <f>+Monitoring!L1141</f>
        <v>45171.516099537002</v>
      </c>
      <c r="I1141" s="113">
        <f>+Monitoring!M1141</f>
        <v>6.1342590197455138E-4</v>
      </c>
      <c r="J1141" s="114" t="str">
        <f>+Monitoring!T1141</f>
        <v>ladybug</v>
      </c>
      <c r="K1141" s="109" t="str">
        <f>+Monitoring!Y1141</f>
        <v>Insecta</v>
      </c>
      <c r="L1141" s="109" t="str">
        <f>+Monitoring!Z1141</f>
        <v>Coleoptera</v>
      </c>
      <c r="M1141" s="109" t="str">
        <f>+Monitoring!AA1141</f>
        <v>Polyphaga</v>
      </c>
      <c r="N1141" s="109" t="str">
        <f>+Monitoring!AB1141</f>
        <v>Cucujiformia</v>
      </c>
      <c r="O1141" s="109" t="str">
        <f>+Monitoring!AC1141</f>
        <v>Coccinelloidea</v>
      </c>
      <c r="P1141" s="109" t="str">
        <f>+Monitoring!AD1141</f>
        <v>Coccinellidae</v>
      </c>
      <c r="Q1141" s="109" t="str">
        <f>+Monitoring!AE1141</f>
        <v>#N/C</v>
      </c>
      <c r="R1141" s="109" t="str">
        <f>+Monitoring!AF1141</f>
        <v>#N/C</v>
      </c>
      <c r="S1141" s="109" t="str">
        <f>+Monitoring!AG1141</f>
        <v>#N/C</v>
      </c>
    </row>
    <row r="1142" spans="1:19" x14ac:dyDescent="0.25">
      <c r="A1142" s="109">
        <f t="shared" si="89"/>
        <v>1141</v>
      </c>
      <c r="B1142" s="109" t="str">
        <f t="shared" si="90"/>
        <v>FAIRD</v>
      </c>
      <c r="C1142" s="109" t="str">
        <f>SUBSTITUTE(+Monitoring!C1142,"-","")</f>
        <v>FAIRD4</v>
      </c>
      <c r="D1142" s="109" t="str">
        <f t="shared" si="91"/>
        <v>Site4</v>
      </c>
      <c r="E1142" s="110" t="str">
        <f t="shared" si="92"/>
        <v>Meadow</v>
      </c>
      <c r="F1142" s="111" t="str">
        <f t="shared" si="93"/>
        <v>FAIRDxMeadow</v>
      </c>
      <c r="G1142" s="112">
        <f>+Monitoring!K1142</f>
        <v>45171.532650462999</v>
      </c>
      <c r="H1142" s="112">
        <f>+Monitoring!L1142</f>
        <v>45171.532662037003</v>
      </c>
      <c r="I1142" s="113">
        <f>+Monitoring!M1142</f>
        <v>1.1574004020076245E-5</v>
      </c>
      <c r="J1142" s="114" t="str">
        <f>+Monitoring!T1142</f>
        <v>fly</v>
      </c>
      <c r="K1142" s="109" t="str">
        <f>+Monitoring!Y1142</f>
        <v>Insecta</v>
      </c>
      <c r="L1142" s="109" t="str">
        <f>+Monitoring!Z1142</f>
        <v>Diptera</v>
      </c>
      <c r="M1142" s="109" t="str">
        <f>+Monitoring!AA1142</f>
        <v>Brachycera</v>
      </c>
      <c r="N1142" s="109" t="str">
        <f>+Monitoring!AB1142</f>
        <v>Muscomorpha</v>
      </c>
      <c r="O1142" s="109" t="str">
        <f>+Monitoring!AC1142</f>
        <v>Muscoidea</v>
      </c>
      <c r="P1142" s="109" t="str">
        <f>+Monitoring!AD1142</f>
        <v>Fanniidae</v>
      </c>
      <c r="Q1142" s="109">
        <f>+Monitoring!AE1142</f>
        <v>0</v>
      </c>
      <c r="R1142" s="109" t="str">
        <f>+Monitoring!AF1142</f>
        <v>Fannia</v>
      </c>
      <c r="S1142" s="109" t="str">
        <f>+Monitoring!AG1142</f>
        <v>#N/C</v>
      </c>
    </row>
    <row r="1143" spans="1:19" x14ac:dyDescent="0.25">
      <c r="A1143" s="109">
        <f t="shared" si="89"/>
        <v>1142</v>
      </c>
      <c r="B1143" s="109" t="str">
        <f t="shared" si="90"/>
        <v>FAIRD</v>
      </c>
      <c r="C1143" s="109" t="str">
        <f>SUBSTITUTE(+Monitoring!C1143,"-","")</f>
        <v>FAIRD4</v>
      </c>
      <c r="D1143" s="109" t="str">
        <f t="shared" si="91"/>
        <v>Site4</v>
      </c>
      <c r="E1143" s="110" t="str">
        <f t="shared" si="92"/>
        <v>Meadow</v>
      </c>
      <c r="F1143" s="111" t="str">
        <f t="shared" si="93"/>
        <v>FAIRDxMeadow</v>
      </c>
      <c r="G1143" s="112">
        <f>+Monitoring!K1143</f>
        <v>45171.561585648102</v>
      </c>
      <c r="H1143" s="112">
        <f>+Monitoring!L1143</f>
        <v>45171.5676157407</v>
      </c>
      <c r="I1143" s="113">
        <f>+Monitoring!M1143</f>
        <v>6.030092597939074E-3</v>
      </c>
      <c r="J1143" s="114" t="str">
        <f>+Monitoring!T1143</f>
        <v>fly</v>
      </c>
      <c r="K1143" s="109" t="str">
        <f>+Monitoring!Y1143</f>
        <v>Insecta</v>
      </c>
      <c r="L1143" s="109" t="str">
        <f>+Monitoring!Z1143</f>
        <v>Diptera</v>
      </c>
      <c r="M1143" s="109" t="str">
        <f>+Monitoring!AA1143</f>
        <v>Brachycera</v>
      </c>
      <c r="N1143" s="109" t="str">
        <f>+Monitoring!AB1143</f>
        <v>#N/C</v>
      </c>
      <c r="O1143" s="109" t="str">
        <f>+Monitoring!AC1143</f>
        <v>#N/C</v>
      </c>
      <c r="P1143" s="109" t="str">
        <f>+Monitoring!AD1143</f>
        <v>#N/C</v>
      </c>
      <c r="Q1143" s="109" t="str">
        <f>+Monitoring!AE1143</f>
        <v>#N/C</v>
      </c>
      <c r="R1143" s="109" t="str">
        <f>+Monitoring!AF1143</f>
        <v>#N/C</v>
      </c>
      <c r="S1143" s="109" t="str">
        <f>+Monitoring!AG1143</f>
        <v>#N/C</v>
      </c>
    </row>
    <row r="1144" spans="1:19" x14ac:dyDescent="0.25">
      <c r="A1144" s="109">
        <f t="shared" si="89"/>
        <v>1143</v>
      </c>
      <c r="B1144" s="109" t="str">
        <f t="shared" si="90"/>
        <v>FAIRD</v>
      </c>
      <c r="C1144" s="109" t="str">
        <f>SUBSTITUTE(+Monitoring!C1144,"-","")</f>
        <v>FAIRD4</v>
      </c>
      <c r="D1144" s="109" t="str">
        <f t="shared" si="91"/>
        <v>Site4</v>
      </c>
      <c r="E1144" s="110" t="str">
        <f t="shared" si="92"/>
        <v>Meadow</v>
      </c>
      <c r="F1144" s="111" t="str">
        <f t="shared" si="93"/>
        <v>FAIRDxMeadow</v>
      </c>
      <c r="G1144" s="112">
        <f>+Monitoring!K1144</f>
        <v>45171.567534722199</v>
      </c>
      <c r="H1144" s="112">
        <f>+Monitoring!L1144</f>
        <v>45171.567638888897</v>
      </c>
      <c r="I1144" s="113">
        <f>+Monitoring!M1144</f>
        <v>1.041666982928291E-4</v>
      </c>
      <c r="J1144" s="114" t="str">
        <f>+Monitoring!T1144</f>
        <v>parasitoid_wasp_small</v>
      </c>
      <c r="K1144" s="109" t="str">
        <f>+Monitoring!Y1144</f>
        <v>Insecta</v>
      </c>
      <c r="L1144" s="109" t="str">
        <f>+Monitoring!Z1144</f>
        <v>Hymenoptera</v>
      </c>
      <c r="M1144" s="109" t="str">
        <f>+Monitoring!AA1144</f>
        <v>Apocrita</v>
      </c>
      <c r="N1144" s="109" t="str">
        <f>+Monitoring!AB1144</f>
        <v>Parasitica</v>
      </c>
      <c r="O1144" s="109" t="str">
        <f>+Monitoring!AC1144</f>
        <v>Chalcidoidea</v>
      </c>
      <c r="P1144" s="109" t="str">
        <f>+Monitoring!AD1144</f>
        <v>Eulophidae</v>
      </c>
      <c r="Q1144" s="109" t="str">
        <f>+Monitoring!AE1144</f>
        <v>#N/C</v>
      </c>
      <c r="R1144" s="109" t="str">
        <f>+Monitoring!AF1144</f>
        <v>#N/C</v>
      </c>
      <c r="S1144" s="109" t="str">
        <f>+Monitoring!AG1144</f>
        <v>#N/C</v>
      </c>
    </row>
    <row r="1145" spans="1:19" x14ac:dyDescent="0.25">
      <c r="A1145" s="109">
        <f t="shared" si="89"/>
        <v>1144</v>
      </c>
      <c r="B1145" s="109" t="str">
        <f t="shared" si="90"/>
        <v>FAIRD</v>
      </c>
      <c r="C1145" s="109" t="str">
        <f>SUBSTITUTE(+Monitoring!C1145,"-","")</f>
        <v>FAIRD4</v>
      </c>
      <c r="D1145" s="109" t="str">
        <f t="shared" si="91"/>
        <v>Site4</v>
      </c>
      <c r="E1145" s="110" t="str">
        <f t="shared" si="92"/>
        <v>Meadow</v>
      </c>
      <c r="F1145" s="111" t="str">
        <f t="shared" si="93"/>
        <v>FAIRDxMeadow</v>
      </c>
      <c r="G1145" s="112">
        <f>+Monitoring!K1145</f>
        <v>45171.598518518498</v>
      </c>
      <c r="H1145" s="112">
        <f>+Monitoring!L1145</f>
        <v>45171.598622685196</v>
      </c>
      <c r="I1145" s="113">
        <f>+Monitoring!M1145</f>
        <v>1.041666982928291E-4</v>
      </c>
      <c r="J1145" s="114" t="str">
        <f>+Monitoring!T1145</f>
        <v>gnat</v>
      </c>
      <c r="K1145" s="109" t="str">
        <f>+Monitoring!Y1145</f>
        <v>Insecta</v>
      </c>
      <c r="L1145" s="109" t="str">
        <f>+Monitoring!Z1145</f>
        <v>#N/C</v>
      </c>
      <c r="M1145" s="109" t="str">
        <f>+Monitoring!AA1145</f>
        <v>#N/C</v>
      </c>
      <c r="N1145" s="109" t="str">
        <f>+Monitoring!AB1145</f>
        <v>#N/C</v>
      </c>
      <c r="O1145" s="109" t="str">
        <f>+Monitoring!AC1145</f>
        <v>#N/C</v>
      </c>
      <c r="P1145" s="109" t="str">
        <f>+Monitoring!AD1145</f>
        <v>#N/C</v>
      </c>
      <c r="Q1145" s="109" t="str">
        <f>+Monitoring!AE1145</f>
        <v>#N/C</v>
      </c>
      <c r="R1145" s="109" t="str">
        <f>+Monitoring!AF1145</f>
        <v>#N/C</v>
      </c>
      <c r="S1145" s="109" t="str">
        <f>+Monitoring!AG1145</f>
        <v>#N/C</v>
      </c>
    </row>
    <row r="1146" spans="1:19" x14ac:dyDescent="0.25">
      <c r="A1146" s="109">
        <f t="shared" si="89"/>
        <v>1145</v>
      </c>
      <c r="B1146" s="109" t="str">
        <f t="shared" si="90"/>
        <v>FAIRD</v>
      </c>
      <c r="C1146" s="109" t="str">
        <f>SUBSTITUTE(+Monitoring!C1146,"-","")</f>
        <v>FAIRD4</v>
      </c>
      <c r="D1146" s="109" t="str">
        <f t="shared" si="91"/>
        <v>Site4</v>
      </c>
      <c r="E1146" s="110" t="str">
        <f t="shared" si="92"/>
        <v>Meadow</v>
      </c>
      <c r="F1146" s="111" t="str">
        <f t="shared" si="93"/>
        <v>FAIRDxMeadow</v>
      </c>
      <c r="G1146" s="112">
        <f>+Monitoring!K1146</f>
        <v>45171.598518518498</v>
      </c>
      <c r="H1146" s="112">
        <f>+Monitoring!L1146</f>
        <v>45171.598622685196</v>
      </c>
      <c r="I1146" s="113">
        <f>+Monitoring!M1146</f>
        <v>1.041666982928291E-4</v>
      </c>
      <c r="J1146" s="114" t="str">
        <f>+Monitoring!T1146</f>
        <v>flesh_fly</v>
      </c>
      <c r="K1146" s="109" t="str">
        <f>+Monitoring!Y1146</f>
        <v>Insecta</v>
      </c>
      <c r="L1146" s="109" t="str">
        <f>+Monitoring!Z1146</f>
        <v>Diptera</v>
      </c>
      <c r="M1146" s="109" t="str">
        <f>+Monitoring!AA1146</f>
        <v>Brachycera</v>
      </c>
      <c r="N1146" s="109" t="str">
        <f>+Monitoring!AB1146</f>
        <v>Muscomorpha</v>
      </c>
      <c r="O1146" s="109" t="str">
        <f>+Monitoring!AC1146</f>
        <v>Oestroidea</v>
      </c>
      <c r="P1146" s="109" t="str">
        <f>+Monitoring!AD1146</f>
        <v>#N/C</v>
      </c>
      <c r="Q1146" s="109" t="str">
        <f>+Monitoring!AE1146</f>
        <v>#N/C</v>
      </c>
      <c r="R1146" s="109" t="str">
        <f>+Monitoring!AF1146</f>
        <v>#N/C</v>
      </c>
      <c r="S1146" s="109" t="str">
        <f>+Monitoring!AG1146</f>
        <v>#N/C</v>
      </c>
    </row>
    <row r="1147" spans="1:19" x14ac:dyDescent="0.25">
      <c r="A1147" s="109">
        <f t="shared" si="89"/>
        <v>1146</v>
      </c>
      <c r="B1147" s="109" t="str">
        <f t="shared" si="90"/>
        <v>FAIRD</v>
      </c>
      <c r="C1147" s="109" t="str">
        <f>SUBSTITUTE(+Monitoring!C1147,"-","")</f>
        <v>FAIRD4</v>
      </c>
      <c r="D1147" s="109" t="str">
        <f t="shared" si="91"/>
        <v>Site4</v>
      </c>
      <c r="E1147" s="110" t="str">
        <f t="shared" si="92"/>
        <v>Meadow</v>
      </c>
      <c r="F1147" s="111" t="str">
        <f t="shared" si="93"/>
        <v>FAIRDxMeadow</v>
      </c>
      <c r="G1147" s="112">
        <f>+Monitoring!K1147</f>
        <v>45171.602557870399</v>
      </c>
      <c r="H1147" s="112">
        <f>+Monitoring!L1147</f>
        <v>45171.606886574104</v>
      </c>
      <c r="I1147" s="113">
        <f>+Monitoring!M1147</f>
        <v>4.3287037042318843E-3</v>
      </c>
      <c r="J1147" s="114" t="str">
        <f>+Monitoring!T1147</f>
        <v>fly</v>
      </c>
      <c r="K1147" s="109" t="str">
        <f>+Monitoring!Y1147</f>
        <v>Insecta</v>
      </c>
      <c r="L1147" s="109" t="str">
        <f>+Monitoring!Z1147</f>
        <v>Diptera</v>
      </c>
      <c r="M1147" s="109" t="str">
        <f>+Monitoring!AA1147</f>
        <v>Brachycera</v>
      </c>
      <c r="N1147" s="109" t="str">
        <f>+Monitoring!AB1147</f>
        <v>Muscomorpha</v>
      </c>
      <c r="O1147" s="109" t="str">
        <f>+Monitoring!AC1147</f>
        <v>Muscoidea</v>
      </c>
      <c r="P1147" s="109" t="str">
        <f>+Monitoring!AD1147</f>
        <v>Fanniidae</v>
      </c>
      <c r="Q1147" s="109">
        <f>+Monitoring!AE1147</f>
        <v>0</v>
      </c>
      <c r="R1147" s="109" t="str">
        <f>+Monitoring!AF1147</f>
        <v>Fannia</v>
      </c>
      <c r="S1147" s="109" t="str">
        <f>+Monitoring!AG1147</f>
        <v>#N/C</v>
      </c>
    </row>
    <row r="1148" spans="1:19" x14ac:dyDescent="0.25">
      <c r="A1148" s="109">
        <f t="shared" si="89"/>
        <v>1147</v>
      </c>
      <c r="B1148" s="109" t="str">
        <f t="shared" si="90"/>
        <v>FAIRD</v>
      </c>
      <c r="C1148" s="109" t="str">
        <f>SUBSTITUTE(+Monitoring!C1148,"-","")</f>
        <v>FAIRD4</v>
      </c>
      <c r="D1148" s="109" t="str">
        <f t="shared" si="91"/>
        <v>Site4</v>
      </c>
      <c r="E1148" s="110" t="str">
        <f t="shared" si="92"/>
        <v>Meadow</v>
      </c>
      <c r="F1148" s="111" t="str">
        <f t="shared" si="93"/>
        <v>FAIRDxMeadow</v>
      </c>
      <c r="G1148" s="112">
        <f>+Monitoring!K1148</f>
        <v>45171.607766203699</v>
      </c>
      <c r="H1148" s="112">
        <f>+Monitoring!L1148</f>
        <v>45171.6078472222</v>
      </c>
      <c r="I1148" s="113">
        <f>+Monitoring!M1148</f>
        <v>8.1018501077778637E-5</v>
      </c>
      <c r="J1148" s="114" t="str">
        <f>+Monitoring!T1148</f>
        <v>fly</v>
      </c>
      <c r="K1148" s="109" t="str">
        <f>+Monitoring!Y1148</f>
        <v>Insecta</v>
      </c>
      <c r="L1148" s="109" t="str">
        <f>+Monitoring!Z1148</f>
        <v>Diptera</v>
      </c>
      <c r="M1148" s="109" t="str">
        <f>+Monitoring!AA1148</f>
        <v>Brachycera</v>
      </c>
      <c r="N1148" s="109" t="str">
        <f>+Monitoring!AB1148</f>
        <v>Muscomorpha</v>
      </c>
      <c r="O1148" s="109" t="str">
        <f>+Monitoring!AC1148</f>
        <v>Muscoidea</v>
      </c>
      <c r="P1148" s="109" t="str">
        <f>+Monitoring!AD1148</f>
        <v>Fanniidae</v>
      </c>
      <c r="Q1148" s="109">
        <f>+Monitoring!AE1148</f>
        <v>0</v>
      </c>
      <c r="R1148" s="109" t="str">
        <f>+Monitoring!AF1148</f>
        <v>Fannia</v>
      </c>
      <c r="S1148" s="109" t="str">
        <f>+Monitoring!AG1148</f>
        <v>#N/C</v>
      </c>
    </row>
    <row r="1149" spans="1:19" x14ac:dyDescent="0.25">
      <c r="A1149" s="109">
        <f t="shared" si="89"/>
        <v>1148</v>
      </c>
      <c r="B1149" s="109" t="str">
        <f t="shared" si="90"/>
        <v>FAIRD</v>
      </c>
      <c r="C1149" s="109" t="str">
        <f>SUBSTITUTE(+Monitoring!C1149,"-","")</f>
        <v>FAIRD4</v>
      </c>
      <c r="D1149" s="109" t="str">
        <f t="shared" si="91"/>
        <v>Site4</v>
      </c>
      <c r="E1149" s="110" t="str">
        <f t="shared" si="92"/>
        <v>Meadow</v>
      </c>
      <c r="F1149" s="111" t="str">
        <f t="shared" si="93"/>
        <v>FAIRDxMeadow</v>
      </c>
      <c r="G1149" s="112">
        <f>+Monitoring!K1149</f>
        <v>45171.6698958333</v>
      </c>
      <c r="H1149" s="112">
        <f>+Monitoring!L1149</f>
        <v>45171.671597222201</v>
      </c>
      <c r="I1149" s="113">
        <f>+Monitoring!M1149</f>
        <v>1.7013889009831473E-3</v>
      </c>
      <c r="J1149" s="114" t="str">
        <f>+Monitoring!T1149</f>
        <v>ladybug</v>
      </c>
      <c r="K1149" s="109" t="str">
        <f>+Monitoring!Y1149</f>
        <v>Insecta</v>
      </c>
      <c r="L1149" s="109" t="str">
        <f>+Monitoring!Z1149</f>
        <v>Coleoptera</v>
      </c>
      <c r="M1149" s="109" t="str">
        <f>+Monitoring!AA1149</f>
        <v>Polyphaga</v>
      </c>
      <c r="N1149" s="109" t="str">
        <f>+Monitoring!AB1149</f>
        <v>Cucujiformia</v>
      </c>
      <c r="O1149" s="109" t="str">
        <f>+Monitoring!AC1149</f>
        <v>Coccinelloidea</v>
      </c>
      <c r="P1149" s="109" t="str">
        <f>+Monitoring!AD1149</f>
        <v>Coccinellidae</v>
      </c>
      <c r="Q1149" s="109" t="str">
        <f>+Monitoring!AE1149</f>
        <v>Coccinellinae</v>
      </c>
      <c r="R1149" s="109" t="str">
        <f>+Monitoring!AF1149</f>
        <v>#N/C</v>
      </c>
      <c r="S1149" s="109" t="str">
        <f>+Monitoring!AG1149</f>
        <v>#N/C</v>
      </c>
    </row>
    <row r="1150" spans="1:19" x14ac:dyDescent="0.25">
      <c r="A1150" s="109">
        <f t="shared" si="89"/>
        <v>1149</v>
      </c>
      <c r="B1150" s="109" t="str">
        <f t="shared" si="90"/>
        <v>FAIRD</v>
      </c>
      <c r="C1150" s="109" t="str">
        <f>SUBSTITUTE(+Monitoring!C1150,"-","")</f>
        <v>FAIRD4</v>
      </c>
      <c r="D1150" s="109" t="str">
        <f t="shared" si="91"/>
        <v>Site4</v>
      </c>
      <c r="E1150" s="110" t="str">
        <f t="shared" si="92"/>
        <v>Meadow</v>
      </c>
      <c r="F1150" s="111" t="str">
        <f t="shared" si="93"/>
        <v>FAIRDxMeadow</v>
      </c>
      <c r="G1150" s="112">
        <f>+Monitoring!K1150</f>
        <v>45171.747326388897</v>
      </c>
      <c r="H1150" s="112">
        <f>+Monitoring!L1150</f>
        <v>45171.747418981497</v>
      </c>
      <c r="I1150" s="113">
        <f>+Monitoring!M1150</f>
        <v>9.2592599685303867E-5</v>
      </c>
      <c r="J1150" s="114" t="str">
        <f>+Monitoring!T1150</f>
        <v>fly</v>
      </c>
      <c r="K1150" s="109" t="str">
        <f>+Monitoring!Y1150</f>
        <v>Insecta</v>
      </c>
      <c r="L1150" s="109" t="str">
        <f>+Monitoring!Z1150</f>
        <v>Diptera</v>
      </c>
      <c r="M1150" s="109" t="str">
        <f>+Monitoring!AA1150</f>
        <v>Brachycera</v>
      </c>
      <c r="N1150" s="109" t="str">
        <f>+Monitoring!AB1150</f>
        <v>Muscomorpha</v>
      </c>
      <c r="O1150" s="109" t="str">
        <f>+Monitoring!AC1150</f>
        <v>Muscoidea</v>
      </c>
      <c r="P1150" s="109" t="str">
        <f>+Monitoring!AD1150</f>
        <v>Fanniidae</v>
      </c>
      <c r="Q1150" s="109">
        <f>+Monitoring!AE1150</f>
        <v>0</v>
      </c>
      <c r="R1150" s="109" t="str">
        <f>+Monitoring!AF1150</f>
        <v>Fannia</v>
      </c>
      <c r="S1150" s="109" t="str">
        <f>+Monitoring!AG1150</f>
        <v>#N/C</v>
      </c>
    </row>
    <row r="1151" spans="1:19" x14ac:dyDescent="0.25">
      <c r="A1151" s="109">
        <f t="shared" si="89"/>
        <v>1150</v>
      </c>
      <c r="B1151" s="109" t="str">
        <f t="shared" si="90"/>
        <v>FAIRD</v>
      </c>
      <c r="C1151" s="109" t="str">
        <f>SUBSTITUTE(+Monitoring!C1151,"-","")</f>
        <v>FAIRD4</v>
      </c>
      <c r="D1151" s="109" t="str">
        <f t="shared" si="91"/>
        <v>Site4</v>
      </c>
      <c r="E1151" s="110" t="str">
        <f t="shared" si="92"/>
        <v>Meadow</v>
      </c>
      <c r="F1151" s="111" t="str">
        <f t="shared" si="93"/>
        <v>FAIRDxMeadow</v>
      </c>
      <c r="G1151" s="112">
        <f>+Monitoring!K1151</f>
        <v>45172.323402777802</v>
      </c>
      <c r="H1151" s="112">
        <f>+Monitoring!L1151</f>
        <v>45172.3261458333</v>
      </c>
      <c r="I1151" s="113">
        <f>+Monitoring!M1151</f>
        <v>2.7430554982856847E-3</v>
      </c>
      <c r="J1151" s="114" t="str">
        <f>+Monitoring!T1151</f>
        <v>fly</v>
      </c>
      <c r="K1151" s="109" t="str">
        <f>+Monitoring!Y1151</f>
        <v>Insecta</v>
      </c>
      <c r="L1151" s="109" t="str">
        <f>+Monitoring!Z1151</f>
        <v>Diptera</v>
      </c>
      <c r="M1151" s="109" t="str">
        <f>+Monitoring!AA1151</f>
        <v>Brachycera</v>
      </c>
      <c r="N1151" s="109" t="str">
        <f>+Monitoring!AB1151</f>
        <v>#N/C</v>
      </c>
      <c r="O1151" s="109" t="str">
        <f>+Monitoring!AC1151</f>
        <v>#N/C</v>
      </c>
      <c r="P1151" s="109" t="str">
        <f>+Monitoring!AD1151</f>
        <v>#N/C</v>
      </c>
      <c r="Q1151" s="109" t="str">
        <f>+Monitoring!AE1151</f>
        <v>#N/C</v>
      </c>
      <c r="R1151" s="109" t="str">
        <f>+Monitoring!AF1151</f>
        <v>#N/C</v>
      </c>
      <c r="S1151" s="109" t="str">
        <f>+Monitoring!AG1151</f>
        <v>#N/C</v>
      </c>
    </row>
    <row r="1152" spans="1:19" x14ac:dyDescent="0.25">
      <c r="A1152" s="109">
        <f t="shared" si="89"/>
        <v>1151</v>
      </c>
      <c r="B1152" s="109" t="str">
        <f t="shared" si="90"/>
        <v>FAIRD</v>
      </c>
      <c r="C1152" s="109" t="str">
        <f>SUBSTITUTE(+Monitoring!C1152,"-","")</f>
        <v>FAIRD4</v>
      </c>
      <c r="D1152" s="109" t="str">
        <f t="shared" si="91"/>
        <v>Site4</v>
      </c>
      <c r="E1152" s="110" t="str">
        <f t="shared" si="92"/>
        <v>Meadow</v>
      </c>
      <c r="F1152" s="111" t="str">
        <f t="shared" si="93"/>
        <v>FAIRDxMeadow</v>
      </c>
      <c r="G1152" s="112">
        <f>+Monitoring!K1152</f>
        <v>45172.516574074099</v>
      </c>
      <c r="H1152" s="112">
        <f>+Monitoring!L1152</f>
        <v>45172.517187500001</v>
      </c>
      <c r="I1152" s="113">
        <f>+Monitoring!M1152</f>
        <v>6.1342590197455138E-4</v>
      </c>
      <c r="J1152" s="114" t="str">
        <f>+Monitoring!T1152</f>
        <v>fly</v>
      </c>
      <c r="K1152" s="109" t="str">
        <f>+Monitoring!Y1152</f>
        <v>Insecta</v>
      </c>
      <c r="L1152" s="109" t="str">
        <f>+Monitoring!Z1152</f>
        <v>Diptera</v>
      </c>
      <c r="M1152" s="109" t="str">
        <f>+Monitoring!AA1152</f>
        <v>Brachycera</v>
      </c>
      <c r="N1152" s="109" t="str">
        <f>+Monitoring!AB1152</f>
        <v>#N/C</v>
      </c>
      <c r="O1152" s="109" t="str">
        <f>+Monitoring!AC1152</f>
        <v>#N/C</v>
      </c>
      <c r="P1152" s="109" t="str">
        <f>+Monitoring!AD1152</f>
        <v>#N/C</v>
      </c>
      <c r="Q1152" s="109" t="str">
        <f>+Monitoring!AE1152</f>
        <v>#N/C</v>
      </c>
      <c r="R1152" s="109" t="str">
        <f>+Monitoring!AF1152</f>
        <v>#N/C</v>
      </c>
      <c r="S1152" s="109" t="str">
        <f>+Monitoring!AG1152</f>
        <v>#N/C</v>
      </c>
    </row>
    <row r="1153" spans="1:19" x14ac:dyDescent="0.25">
      <c r="A1153" s="109">
        <f t="shared" si="89"/>
        <v>1152</v>
      </c>
      <c r="B1153" s="109" t="str">
        <f t="shared" si="90"/>
        <v>FAIRD</v>
      </c>
      <c r="C1153" s="109" t="str">
        <f>SUBSTITUTE(+Monitoring!C1153,"-","")</f>
        <v>FAIRD4</v>
      </c>
      <c r="D1153" s="109" t="str">
        <f t="shared" si="91"/>
        <v>Site4</v>
      </c>
      <c r="E1153" s="110" t="str">
        <f t="shared" si="92"/>
        <v>Meadow</v>
      </c>
      <c r="F1153" s="111" t="str">
        <f t="shared" si="93"/>
        <v>FAIRDxMeadow</v>
      </c>
      <c r="G1153" s="112">
        <f>+Monitoring!K1153</f>
        <v>45172.5246527778</v>
      </c>
      <c r="H1153" s="112">
        <f>+Monitoring!L1153</f>
        <v>45172.525439814803</v>
      </c>
      <c r="I1153" s="113">
        <f>+Monitoring!M1153</f>
        <v>7.8703700273763388E-4</v>
      </c>
      <c r="J1153" s="114" t="str">
        <f>+Monitoring!T1153</f>
        <v>beetle</v>
      </c>
      <c r="K1153" s="109" t="str">
        <f>+Monitoring!Y1153</f>
        <v>Insecta</v>
      </c>
      <c r="L1153" s="109" t="str">
        <f>+Monitoring!Z1153</f>
        <v>Coleoptera</v>
      </c>
      <c r="M1153" s="109" t="str">
        <f>+Monitoring!AA1153</f>
        <v>Polyphaga</v>
      </c>
      <c r="N1153" s="109" t="str">
        <f>+Monitoring!AB1153</f>
        <v>Cucujiformia</v>
      </c>
      <c r="O1153" s="109" t="str">
        <f>+Monitoring!AC1153</f>
        <v>Curculionoidea</v>
      </c>
      <c r="P1153" s="109" t="str">
        <f>+Monitoring!AD1153</f>
        <v>Curculionidae</v>
      </c>
      <c r="Q1153" s="109" t="str">
        <f>+Monitoring!AE1153</f>
        <v>Entiminae</v>
      </c>
      <c r="R1153" s="109" t="str">
        <f>+Monitoring!AF1153</f>
        <v>Polydrusus</v>
      </c>
      <c r="S1153" s="109" t="str">
        <f>+Monitoring!AG1153</f>
        <v>#N/C</v>
      </c>
    </row>
    <row r="1154" spans="1:19" x14ac:dyDescent="0.25">
      <c r="A1154" s="109">
        <f t="shared" si="89"/>
        <v>1153</v>
      </c>
      <c r="B1154" s="109" t="str">
        <f t="shared" si="90"/>
        <v>FAIRD</v>
      </c>
      <c r="C1154" s="109" t="str">
        <f>SUBSTITUTE(+Monitoring!C1154,"-","")</f>
        <v>FAIRD4</v>
      </c>
      <c r="D1154" s="109" t="str">
        <f t="shared" si="91"/>
        <v>Site4</v>
      </c>
      <c r="E1154" s="110" t="str">
        <f t="shared" si="92"/>
        <v>Meadow</v>
      </c>
      <c r="F1154" s="111" t="str">
        <f t="shared" si="93"/>
        <v>FAIRDxMeadow</v>
      </c>
      <c r="G1154" s="112">
        <f>+Monitoring!K1154</f>
        <v>45172.564664351798</v>
      </c>
      <c r="H1154" s="112">
        <f>+Monitoring!L1154</f>
        <v>45172.565092592602</v>
      </c>
      <c r="I1154" s="113">
        <f>+Monitoring!M1154</f>
        <v>4.2824080446735024E-4</v>
      </c>
      <c r="J1154" s="114" t="str">
        <f>+Monitoring!T1154</f>
        <v>gnat</v>
      </c>
      <c r="K1154" s="109" t="str">
        <f>+Monitoring!Y1154</f>
        <v>Insecta</v>
      </c>
      <c r="L1154" s="109" t="str">
        <f>+Monitoring!Z1154</f>
        <v>#N/C</v>
      </c>
      <c r="M1154" s="109" t="str">
        <f>+Monitoring!AA1154</f>
        <v>#N/C</v>
      </c>
      <c r="N1154" s="109" t="str">
        <f>+Monitoring!AB1154</f>
        <v>#N/C</v>
      </c>
      <c r="O1154" s="109" t="str">
        <f>+Monitoring!AC1154</f>
        <v>#N/C</v>
      </c>
      <c r="P1154" s="109" t="str">
        <f>+Monitoring!AD1154</f>
        <v>#N/C</v>
      </c>
      <c r="Q1154" s="109" t="str">
        <f>+Monitoring!AE1154</f>
        <v>#N/C</v>
      </c>
      <c r="R1154" s="109" t="str">
        <f>+Monitoring!AF1154</f>
        <v>#N/C</v>
      </c>
      <c r="S1154" s="109" t="str">
        <f>+Monitoring!AG1154</f>
        <v>#N/C</v>
      </c>
    </row>
    <row r="1155" spans="1:19" x14ac:dyDescent="0.25">
      <c r="A1155" s="109">
        <f t="shared" si="89"/>
        <v>1154</v>
      </c>
      <c r="B1155" s="109" t="str">
        <f t="shared" si="90"/>
        <v>FAIRD</v>
      </c>
      <c r="C1155" s="109" t="str">
        <f>SUBSTITUTE(+Monitoring!C1155,"-","")</f>
        <v>FAIRD4</v>
      </c>
      <c r="D1155" s="109" t="str">
        <f t="shared" si="91"/>
        <v>Site4</v>
      </c>
      <c r="E1155" s="110" t="str">
        <f t="shared" si="92"/>
        <v>Meadow</v>
      </c>
      <c r="F1155" s="111" t="str">
        <f t="shared" si="93"/>
        <v>FAIRDxMeadow</v>
      </c>
      <c r="G1155" s="112">
        <f>+Monitoring!K1155</f>
        <v>45172.564664351798</v>
      </c>
      <c r="H1155" s="112">
        <f>+Monitoring!L1155</f>
        <v>45172.565092592602</v>
      </c>
      <c r="I1155" s="113">
        <f>+Monitoring!M1155</f>
        <v>4.2824080446735024E-4</v>
      </c>
      <c r="J1155" s="114" t="str">
        <f>+Monitoring!T1155</f>
        <v>dance_fly</v>
      </c>
      <c r="K1155" s="109" t="str">
        <f>+Monitoring!Y1155</f>
        <v>Insecta</v>
      </c>
      <c r="L1155" s="109" t="str">
        <f>+Monitoring!Z1155</f>
        <v>Diptera</v>
      </c>
      <c r="M1155" s="109" t="str">
        <f>+Monitoring!AA1155</f>
        <v>Brachycera</v>
      </c>
      <c r="N1155" s="109" t="str">
        <f>+Monitoring!AB1155</f>
        <v>Asilomorpha</v>
      </c>
      <c r="O1155" s="109" t="str">
        <f>+Monitoring!AC1155</f>
        <v>Empidoidea</v>
      </c>
      <c r="P1155" s="109" t="str">
        <f>+Monitoring!AD1155</f>
        <v>Hybotidae</v>
      </c>
      <c r="Q1155" s="109" t="str">
        <f>+Monitoring!AE1155</f>
        <v>Tachydromiinae</v>
      </c>
      <c r="R1155" s="109" t="str">
        <f>+Monitoring!AF1155</f>
        <v>Tachydromia</v>
      </c>
      <c r="S1155" s="109" t="str">
        <f>+Monitoring!AG1155</f>
        <v>#N/C</v>
      </c>
    </row>
    <row r="1156" spans="1:19" x14ac:dyDescent="0.25">
      <c r="A1156" s="109">
        <f t="shared" ref="A1156:A1209" si="94">+A1155+1</f>
        <v>1155</v>
      </c>
      <c r="B1156" s="109" t="str">
        <f t="shared" si="90"/>
        <v>FAIRD</v>
      </c>
      <c r="C1156" s="109" t="str">
        <f>SUBSTITUTE(+Monitoring!C1156,"-","")</f>
        <v>FAIRD4</v>
      </c>
      <c r="D1156" s="109" t="str">
        <f t="shared" si="91"/>
        <v>Site4</v>
      </c>
      <c r="E1156" s="110" t="str">
        <f t="shared" si="92"/>
        <v>Meadow</v>
      </c>
      <c r="F1156" s="111" t="str">
        <f t="shared" si="93"/>
        <v>FAIRDxMeadow</v>
      </c>
      <c r="G1156" s="112">
        <f>+Monitoring!K1156</f>
        <v>45172.564664351798</v>
      </c>
      <c r="H1156" s="112">
        <f>+Monitoring!L1156</f>
        <v>45172.660960648202</v>
      </c>
      <c r="I1156" s="113">
        <f>+Monitoring!M1156</f>
        <v>9.6296296404034365E-2</v>
      </c>
      <c r="J1156" s="114" t="str">
        <f>+Monitoring!T1156</f>
        <v>ladybug</v>
      </c>
      <c r="K1156" s="109" t="str">
        <f>+Monitoring!Y1156</f>
        <v>Insecta</v>
      </c>
      <c r="L1156" s="109" t="str">
        <f>+Monitoring!Z1156</f>
        <v>Coleoptera</v>
      </c>
      <c r="M1156" s="109" t="str">
        <f>+Monitoring!AA1156</f>
        <v>Polyphaga</v>
      </c>
      <c r="N1156" s="109" t="str">
        <f>+Monitoring!AB1156</f>
        <v>Cucujiformia</v>
      </c>
      <c r="O1156" s="109" t="str">
        <f>+Monitoring!AC1156</f>
        <v>Coccinelloidea</v>
      </c>
      <c r="P1156" s="109" t="str">
        <f>+Monitoring!AD1156</f>
        <v>Coccinellidae</v>
      </c>
      <c r="Q1156" s="109" t="str">
        <f>+Monitoring!AE1156</f>
        <v>#N/C</v>
      </c>
      <c r="R1156" s="109" t="str">
        <f>+Monitoring!AF1156</f>
        <v>#N/C</v>
      </c>
      <c r="S1156" s="109" t="str">
        <f>+Monitoring!AG1156</f>
        <v>#N/C</v>
      </c>
    </row>
    <row r="1157" spans="1:19" x14ac:dyDescent="0.25">
      <c r="A1157" s="109">
        <f t="shared" si="94"/>
        <v>1156</v>
      </c>
      <c r="B1157" s="109" t="str">
        <f t="shared" si="90"/>
        <v>FAIRD</v>
      </c>
      <c r="C1157" s="109" t="str">
        <f>SUBSTITUTE(+Monitoring!C1157,"-","")</f>
        <v>FAIRD4</v>
      </c>
      <c r="D1157" s="109" t="str">
        <f t="shared" si="91"/>
        <v>Site4</v>
      </c>
      <c r="E1157" s="110" t="str">
        <f t="shared" si="92"/>
        <v>Meadow</v>
      </c>
      <c r="F1157" s="111" t="str">
        <f t="shared" si="93"/>
        <v>FAIRDxMeadow</v>
      </c>
      <c r="G1157" s="112">
        <f>+Monitoring!K1157</f>
        <v>45172.622372685197</v>
      </c>
      <c r="H1157" s="112">
        <f>+Monitoring!L1157</f>
        <v>45172.623553240701</v>
      </c>
      <c r="I1157" s="113">
        <f>+Monitoring!M1157</f>
        <v>1.1805555041064508E-3</v>
      </c>
      <c r="J1157" s="114" t="str">
        <f>+Monitoring!T1157</f>
        <v>hoverfly</v>
      </c>
      <c r="K1157" s="109" t="str">
        <f>+Monitoring!Y1157</f>
        <v>Insecta</v>
      </c>
      <c r="L1157" s="109" t="str">
        <f>+Monitoring!Z1157</f>
        <v>Diptera</v>
      </c>
      <c r="M1157" s="109" t="str">
        <f>+Monitoring!AA1157</f>
        <v>Brachycera</v>
      </c>
      <c r="N1157" s="109" t="str">
        <f>+Monitoring!AB1157</f>
        <v>Muscomorpha</v>
      </c>
      <c r="O1157" s="109" t="str">
        <f>+Monitoring!AC1157</f>
        <v>Syrphoidea</v>
      </c>
      <c r="P1157" s="109" t="str">
        <f>+Monitoring!AD1157</f>
        <v>Syrphidae</v>
      </c>
      <c r="Q1157" s="109" t="str">
        <f>+Monitoring!AE1157</f>
        <v>Syrphinae</v>
      </c>
      <c r="R1157" s="109" t="str">
        <f>+Monitoring!AF1157</f>
        <v>Dasysyrphus</v>
      </c>
      <c r="S1157" s="109" t="str">
        <f>+Monitoring!AG1157</f>
        <v>#N/C</v>
      </c>
    </row>
    <row r="1158" spans="1:19" x14ac:dyDescent="0.25">
      <c r="A1158" s="109">
        <f t="shared" si="94"/>
        <v>1157</v>
      </c>
      <c r="B1158" s="109" t="str">
        <f t="shared" si="90"/>
        <v>FAIRD</v>
      </c>
      <c r="C1158" s="109" t="str">
        <f>SUBSTITUTE(+Monitoring!C1158,"-","")</f>
        <v>FAIRD4</v>
      </c>
      <c r="D1158" s="109" t="str">
        <f t="shared" si="91"/>
        <v>Site4</v>
      </c>
      <c r="E1158" s="110" t="str">
        <f t="shared" si="92"/>
        <v>Meadow</v>
      </c>
      <c r="F1158" s="111" t="str">
        <f t="shared" si="93"/>
        <v>FAIRDxMeadow</v>
      </c>
      <c r="G1158" s="112">
        <f>+Monitoring!K1158</f>
        <v>45172.657615740703</v>
      </c>
      <c r="H1158" s="112">
        <f>+Monitoring!L1158</f>
        <v>45172.659456018497</v>
      </c>
      <c r="I1158" s="113">
        <f>+Monitoring!M1158</f>
        <v>1.8402777932351455E-3</v>
      </c>
      <c r="J1158" s="114" t="str">
        <f>+Monitoring!T1158</f>
        <v>parasitoid_wasp_small</v>
      </c>
      <c r="K1158" s="109" t="str">
        <f>+Monitoring!Y1158</f>
        <v>Insecta</v>
      </c>
      <c r="L1158" s="109" t="str">
        <f>+Monitoring!Z1158</f>
        <v>Hymenoptera</v>
      </c>
      <c r="M1158" s="109" t="str">
        <f>+Monitoring!AA1158</f>
        <v>Apocrita</v>
      </c>
      <c r="N1158" s="109" t="str">
        <f>+Monitoring!AB1158</f>
        <v>Parasitica</v>
      </c>
      <c r="O1158" s="109" t="str">
        <f>+Monitoring!AC1158</f>
        <v>Ichneumonoidea</v>
      </c>
      <c r="P1158" s="109" t="str">
        <f>+Monitoring!AD1158</f>
        <v>Ichneumonidae</v>
      </c>
      <c r="Q1158" s="109" t="str">
        <f>+Monitoring!AE1158</f>
        <v>Phygadeuontinae</v>
      </c>
      <c r="R1158" s="109" t="str">
        <f>+Monitoring!AF1158</f>
        <v>Gelis</v>
      </c>
      <c r="S1158" s="109" t="str">
        <f>+Monitoring!AG1158</f>
        <v>#N/C</v>
      </c>
    </row>
    <row r="1159" spans="1:19" x14ac:dyDescent="0.25">
      <c r="A1159" s="109">
        <f t="shared" si="94"/>
        <v>1158</v>
      </c>
      <c r="B1159" s="109" t="str">
        <f t="shared" si="90"/>
        <v>FAIRD</v>
      </c>
      <c r="C1159" s="109" t="str">
        <f>SUBSTITUTE(+Monitoring!C1159,"-","")</f>
        <v>FAIRD4</v>
      </c>
      <c r="D1159" s="109" t="str">
        <f t="shared" si="91"/>
        <v>Site4</v>
      </c>
      <c r="E1159" s="110" t="str">
        <f t="shared" si="92"/>
        <v>Meadow</v>
      </c>
      <c r="F1159" s="111" t="str">
        <f t="shared" si="93"/>
        <v>FAIRDxMeadow</v>
      </c>
      <c r="G1159" s="112">
        <f>+Monitoring!K1159</f>
        <v>45172.672314814801</v>
      </c>
      <c r="H1159" s="112">
        <f>+Monitoring!L1159</f>
        <v>45172.672662037003</v>
      </c>
      <c r="I1159" s="113">
        <f>+Monitoring!M1159</f>
        <v>3.4722220152616501E-4</v>
      </c>
      <c r="J1159" s="114" t="str">
        <f>+Monitoring!T1159</f>
        <v>hoverfly</v>
      </c>
      <c r="K1159" s="109" t="str">
        <f>+Monitoring!Y1159</f>
        <v>Insecta</v>
      </c>
      <c r="L1159" s="109" t="str">
        <f>+Monitoring!Z1159</f>
        <v>Diptera</v>
      </c>
      <c r="M1159" s="109" t="str">
        <f>+Monitoring!AA1159</f>
        <v>Brachycera</v>
      </c>
      <c r="N1159" s="109" t="str">
        <f>+Monitoring!AB1159</f>
        <v>Muscomorpha</v>
      </c>
      <c r="O1159" s="109" t="str">
        <f>+Monitoring!AC1159</f>
        <v>Syrphoidea</v>
      </c>
      <c r="P1159" s="109" t="str">
        <f>+Monitoring!AD1159</f>
        <v>Syrphidae</v>
      </c>
      <c r="Q1159" s="109" t="str">
        <f>+Monitoring!AE1159</f>
        <v>Syrphinae</v>
      </c>
      <c r="R1159" s="109" t="str">
        <f>+Monitoring!AF1159</f>
        <v>Dasysyrphus</v>
      </c>
      <c r="S1159" s="109" t="str">
        <f>+Monitoring!AG1159</f>
        <v>#N/C</v>
      </c>
    </row>
    <row r="1160" spans="1:19" x14ac:dyDescent="0.25">
      <c r="A1160" s="109">
        <f t="shared" si="94"/>
        <v>1159</v>
      </c>
      <c r="B1160" s="109" t="str">
        <f t="shared" si="90"/>
        <v>FAIRD</v>
      </c>
      <c r="C1160" s="109" t="str">
        <f>SUBSTITUTE(+Monitoring!C1160,"-","")</f>
        <v>FAIRD4</v>
      </c>
      <c r="D1160" s="109" t="str">
        <f t="shared" si="91"/>
        <v>Site4</v>
      </c>
      <c r="E1160" s="110" t="str">
        <f t="shared" si="92"/>
        <v>Meadow</v>
      </c>
      <c r="F1160" s="111" t="str">
        <f t="shared" si="93"/>
        <v>FAIRDxMeadow</v>
      </c>
      <c r="G1160" s="112">
        <f>+Monitoring!K1160</f>
        <v>45172.674918981502</v>
      </c>
      <c r="H1160" s="112">
        <f>+Monitoring!L1160</f>
        <v>45172.675358796303</v>
      </c>
      <c r="I1160" s="113">
        <f>+Monitoring!M1160</f>
        <v>4.3981480121146888E-4</v>
      </c>
      <c r="J1160" s="114" t="str">
        <f>+Monitoring!T1160</f>
        <v>fly</v>
      </c>
      <c r="K1160" s="109" t="str">
        <f>+Monitoring!Y1160</f>
        <v>Insecta</v>
      </c>
      <c r="L1160" s="109" t="str">
        <f>+Monitoring!Z1160</f>
        <v>Diptera</v>
      </c>
      <c r="M1160" s="109" t="str">
        <f>+Monitoring!AA1160</f>
        <v>#N/C</v>
      </c>
      <c r="N1160" s="109" t="str">
        <f>+Monitoring!AB1160</f>
        <v>#N/C</v>
      </c>
      <c r="O1160" s="109" t="str">
        <f>+Monitoring!AC1160</f>
        <v>#N/C</v>
      </c>
      <c r="P1160" s="109" t="str">
        <f>+Monitoring!AD1160</f>
        <v>#N/C</v>
      </c>
      <c r="Q1160" s="109" t="str">
        <f>+Monitoring!AE1160</f>
        <v>#N/C</v>
      </c>
      <c r="R1160" s="109" t="str">
        <f>+Monitoring!AF1160</f>
        <v>#N/C</v>
      </c>
      <c r="S1160" s="109" t="str">
        <f>+Monitoring!AG1160</f>
        <v>#N/C</v>
      </c>
    </row>
    <row r="1161" spans="1:19" x14ac:dyDescent="0.25">
      <c r="A1161" s="109">
        <f t="shared" si="94"/>
        <v>1160</v>
      </c>
      <c r="B1161" s="109" t="str">
        <f t="shared" si="90"/>
        <v>FAIRD</v>
      </c>
      <c r="C1161" s="109" t="str">
        <f>SUBSTITUTE(+Monitoring!C1161,"-","")</f>
        <v>FAIRD4</v>
      </c>
      <c r="D1161" s="109" t="str">
        <f t="shared" si="91"/>
        <v>Site4</v>
      </c>
      <c r="E1161" s="110" t="str">
        <f t="shared" si="92"/>
        <v>Meadow</v>
      </c>
      <c r="F1161" s="111" t="str">
        <f t="shared" si="93"/>
        <v>FAIRDxMeadow</v>
      </c>
      <c r="G1161" s="112">
        <f>+Monitoring!K1161</f>
        <v>45173.298368055599</v>
      </c>
      <c r="H1161" s="112">
        <f>+Monitoring!L1161</f>
        <v>45173.340185185203</v>
      </c>
      <c r="I1161" s="113">
        <f>+Monitoring!M1161</f>
        <v>4.1817129604169168E-2</v>
      </c>
      <c r="J1161" s="114" t="str">
        <f>+Monitoring!T1161</f>
        <v>fly</v>
      </c>
      <c r="K1161" s="109" t="str">
        <f>+Monitoring!Y1161</f>
        <v>Insecta</v>
      </c>
      <c r="L1161" s="109" t="str">
        <f>+Monitoring!Z1161</f>
        <v>Diptera</v>
      </c>
      <c r="M1161" s="109" t="str">
        <f>+Monitoring!AA1161</f>
        <v>Brachycera</v>
      </c>
      <c r="N1161" s="109" t="str">
        <f>+Monitoring!AB1161</f>
        <v>Muscomorpha</v>
      </c>
      <c r="O1161" s="109" t="str">
        <f>+Monitoring!AC1161</f>
        <v>Muscoidea</v>
      </c>
      <c r="P1161" s="109" t="str">
        <f>+Monitoring!AD1161</f>
        <v>#N/C</v>
      </c>
      <c r="Q1161" s="109" t="str">
        <f>+Monitoring!AE1161</f>
        <v>#N/C</v>
      </c>
      <c r="R1161" s="109" t="str">
        <f>+Monitoring!AF1161</f>
        <v>#N/C</v>
      </c>
      <c r="S1161" s="109" t="str">
        <f>+Monitoring!AG1161</f>
        <v>#N/C</v>
      </c>
    </row>
    <row r="1162" spans="1:19" x14ac:dyDescent="0.25">
      <c r="A1162" s="109">
        <f t="shared" si="94"/>
        <v>1161</v>
      </c>
      <c r="B1162" s="109" t="str">
        <f t="shared" si="90"/>
        <v>FAIRD</v>
      </c>
      <c r="C1162" s="109" t="str">
        <f>SUBSTITUTE(+Monitoring!C1162,"-","")</f>
        <v>FAIRD4</v>
      </c>
      <c r="D1162" s="109" t="str">
        <f t="shared" si="91"/>
        <v>Site4</v>
      </c>
      <c r="E1162" s="110" t="str">
        <f t="shared" si="92"/>
        <v>Meadow</v>
      </c>
      <c r="F1162" s="111" t="str">
        <f t="shared" si="93"/>
        <v>FAIRDxMeadow</v>
      </c>
      <c r="G1162" s="112">
        <f>+Monitoring!K1162</f>
        <v>45173.4781365741</v>
      </c>
      <c r="H1162" s="112">
        <f>+Monitoring!L1162</f>
        <v>45173.478298611102</v>
      </c>
      <c r="I1162" s="113">
        <f>+Monitoring!M1162</f>
        <v>1.6203700215555727E-4</v>
      </c>
      <c r="J1162" s="114" t="str">
        <f>+Monitoring!T1162</f>
        <v>flutter_fly</v>
      </c>
      <c r="K1162" s="109" t="str">
        <f>+Monitoring!Y1162</f>
        <v>Insecta</v>
      </c>
      <c r="L1162" s="109" t="str">
        <f>+Monitoring!Z1162</f>
        <v>Diptera</v>
      </c>
      <c r="M1162" s="109" t="str">
        <f>+Monitoring!AA1162</f>
        <v>Brachycera</v>
      </c>
      <c r="N1162" s="109" t="str">
        <f>+Monitoring!AB1162</f>
        <v>Muscomorpha</v>
      </c>
      <c r="O1162" s="109" t="str">
        <f>+Monitoring!AC1162</f>
        <v>Tephritoidea</v>
      </c>
      <c r="P1162" s="109" t="str">
        <f>+Monitoring!AD1162</f>
        <v>Pallopteridae</v>
      </c>
      <c r="Q1162" s="109" t="str">
        <f>+Monitoring!AE1162</f>
        <v>Pallopteridae</v>
      </c>
      <c r="R1162" s="109" t="str">
        <f>+Monitoring!AF1162</f>
        <v>Palloptera</v>
      </c>
      <c r="S1162" s="109" t="str">
        <f>+Monitoring!AG1162</f>
        <v>#N/C</v>
      </c>
    </row>
    <row r="1163" spans="1:19" x14ac:dyDescent="0.25">
      <c r="A1163" s="109">
        <f t="shared" si="94"/>
        <v>1162</v>
      </c>
      <c r="B1163" s="109" t="str">
        <f t="shared" si="90"/>
        <v>FAIRD</v>
      </c>
      <c r="C1163" s="109" t="str">
        <f>SUBSTITUTE(+Monitoring!C1163,"-","")</f>
        <v>FAIRD4</v>
      </c>
      <c r="D1163" s="109" t="str">
        <f t="shared" si="91"/>
        <v>Site4</v>
      </c>
      <c r="E1163" s="110" t="str">
        <f t="shared" si="92"/>
        <v>Meadow</v>
      </c>
      <c r="F1163" s="111" t="str">
        <f t="shared" si="93"/>
        <v>FAIRDxMeadow</v>
      </c>
      <c r="G1163" s="112">
        <f>+Monitoring!K1163</f>
        <v>45173.4781365741</v>
      </c>
      <c r="H1163" s="112">
        <f>+Monitoring!L1163</f>
        <v>45173.479074074101</v>
      </c>
      <c r="I1163" s="113">
        <f>+Monitoring!M1163</f>
        <v>9.3750000087311491E-4</v>
      </c>
      <c r="J1163" s="114" t="str">
        <f>+Monitoring!T1163</f>
        <v>fly</v>
      </c>
      <c r="K1163" s="109" t="str">
        <f>+Monitoring!Y1163</f>
        <v>Insecta</v>
      </c>
      <c r="L1163" s="109" t="str">
        <f>+Monitoring!Z1163</f>
        <v>Diptera</v>
      </c>
      <c r="M1163" s="109" t="str">
        <f>+Monitoring!AA1163</f>
        <v>Brachycera</v>
      </c>
      <c r="N1163" s="109" t="str">
        <f>+Monitoring!AB1163</f>
        <v>#N/C</v>
      </c>
      <c r="O1163" s="109" t="str">
        <f>+Monitoring!AC1163</f>
        <v>#N/C</v>
      </c>
      <c r="P1163" s="109" t="str">
        <f>+Monitoring!AD1163</f>
        <v>#N/C</v>
      </c>
      <c r="Q1163" s="109" t="str">
        <f>+Monitoring!AE1163</f>
        <v>#N/C</v>
      </c>
      <c r="R1163" s="109" t="str">
        <f>+Monitoring!AF1163</f>
        <v>#N/C</v>
      </c>
      <c r="S1163" s="109" t="str">
        <f>+Monitoring!AG1163</f>
        <v>#N/C</v>
      </c>
    </row>
    <row r="1164" spans="1:19" x14ac:dyDescent="0.25">
      <c r="A1164" s="109">
        <f t="shared" si="94"/>
        <v>1163</v>
      </c>
      <c r="B1164" s="109" t="str">
        <f t="shared" si="90"/>
        <v>FAIRD</v>
      </c>
      <c r="C1164" s="109" t="str">
        <f>SUBSTITUTE(+Monitoring!C1164,"-","")</f>
        <v>FAIRD4</v>
      </c>
      <c r="D1164" s="109" t="str">
        <f t="shared" si="91"/>
        <v>Site4</v>
      </c>
      <c r="E1164" s="110" t="str">
        <f t="shared" si="92"/>
        <v>Meadow</v>
      </c>
      <c r="F1164" s="111" t="str">
        <f t="shared" si="93"/>
        <v>FAIRDxMeadow</v>
      </c>
      <c r="G1164" s="112">
        <f>+Monitoring!K1164</f>
        <v>45173.521226851903</v>
      </c>
      <c r="H1164" s="112">
        <f>+Monitoring!L1164</f>
        <v>45173.5215509259</v>
      </c>
      <c r="I1164" s="113">
        <f>+Monitoring!M1164</f>
        <v>3.2407399703515694E-4</v>
      </c>
      <c r="J1164" s="114" t="str">
        <f>+Monitoring!T1164</f>
        <v>ladybug</v>
      </c>
      <c r="K1164" s="109" t="str">
        <f>+Monitoring!Y1164</f>
        <v>Insecta</v>
      </c>
      <c r="L1164" s="109" t="str">
        <f>+Monitoring!Z1164</f>
        <v>Coleoptera</v>
      </c>
      <c r="M1164" s="109" t="str">
        <f>+Monitoring!AA1164</f>
        <v>Polyphaga</v>
      </c>
      <c r="N1164" s="109" t="str">
        <f>+Monitoring!AB1164</f>
        <v>Cucujiformia</v>
      </c>
      <c r="O1164" s="109" t="str">
        <f>+Monitoring!AC1164</f>
        <v>Coccinelloidea</v>
      </c>
      <c r="P1164" s="109" t="str">
        <f>+Monitoring!AD1164</f>
        <v>Coccinellidae</v>
      </c>
      <c r="Q1164" s="109" t="str">
        <f>+Monitoring!AE1164</f>
        <v>#N/C</v>
      </c>
      <c r="R1164" s="109" t="str">
        <f>+Monitoring!AF1164</f>
        <v>#N/C</v>
      </c>
      <c r="S1164" s="109" t="str">
        <f>+Monitoring!AG1164</f>
        <v>#N/C</v>
      </c>
    </row>
    <row r="1165" spans="1:19" x14ac:dyDescent="0.25">
      <c r="A1165" s="109">
        <f t="shared" si="94"/>
        <v>1164</v>
      </c>
      <c r="B1165" s="109" t="str">
        <f t="shared" si="90"/>
        <v>FAIRD</v>
      </c>
      <c r="C1165" s="109" t="str">
        <f>SUBSTITUTE(+Monitoring!C1165,"-","")</f>
        <v>FAIRD4</v>
      </c>
      <c r="D1165" s="109" t="str">
        <f t="shared" si="91"/>
        <v>Site4</v>
      </c>
      <c r="E1165" s="110" t="str">
        <f t="shared" si="92"/>
        <v>Meadow</v>
      </c>
      <c r="F1165" s="111" t="str">
        <f t="shared" si="93"/>
        <v>FAIRDxMeadow</v>
      </c>
      <c r="G1165" s="112">
        <f>+Monitoring!K1165</f>
        <v>45173.569467592599</v>
      </c>
      <c r="H1165" s="112">
        <f>+Monitoring!L1165</f>
        <v>45173.570208333302</v>
      </c>
      <c r="I1165" s="113">
        <f>+Monitoring!M1165</f>
        <v>7.4074070289498195E-4</v>
      </c>
      <c r="J1165" s="114" t="str">
        <f>+Monitoring!T1165</f>
        <v>earwig</v>
      </c>
      <c r="K1165" s="109" t="str">
        <f>+Monitoring!Y1165</f>
        <v>Insecta</v>
      </c>
      <c r="L1165" s="109" t="str">
        <f>+Monitoring!Z1165</f>
        <v>Dermaptera</v>
      </c>
      <c r="M1165" s="109" t="str">
        <f>+Monitoring!AA1165</f>
        <v>Forficulina</v>
      </c>
      <c r="N1165" s="109">
        <f>+Monitoring!AB1165</f>
        <v>0</v>
      </c>
      <c r="O1165" s="109" t="str">
        <f>+Monitoring!AC1165</f>
        <v>Forficuloidea</v>
      </c>
      <c r="P1165" s="109" t="str">
        <f>+Monitoring!AD1165</f>
        <v>Forficulidae</v>
      </c>
      <c r="Q1165" s="109" t="str">
        <f>+Monitoring!AE1165</f>
        <v>Forficulinae</v>
      </c>
      <c r="R1165" s="109" t="str">
        <f>+Monitoring!AF1165</f>
        <v>Forficula</v>
      </c>
      <c r="S1165" s="109" t="str">
        <f>+Monitoring!AG1165</f>
        <v>#N/C</v>
      </c>
    </row>
    <row r="1166" spans="1:19" x14ac:dyDescent="0.25">
      <c r="A1166" s="109">
        <f t="shared" si="94"/>
        <v>1165</v>
      </c>
      <c r="B1166" s="109" t="str">
        <f t="shared" si="90"/>
        <v>FAIRD</v>
      </c>
      <c r="C1166" s="109" t="str">
        <f>SUBSTITUTE(+Monitoring!C1166,"-","")</f>
        <v>FAIRD4</v>
      </c>
      <c r="D1166" s="109" t="str">
        <f t="shared" si="91"/>
        <v>Site4</v>
      </c>
      <c r="E1166" s="110" t="str">
        <f t="shared" si="92"/>
        <v>Meadow</v>
      </c>
      <c r="F1166" s="111" t="str">
        <f t="shared" si="93"/>
        <v>FAIRDxMeadow</v>
      </c>
      <c r="G1166" s="112">
        <f>+Monitoring!K1166</f>
        <v>45173.622013888897</v>
      </c>
      <c r="H1166" s="112">
        <f>+Monitoring!L1166</f>
        <v>45173.622291666703</v>
      </c>
      <c r="I1166" s="113">
        <f>+Monitoring!M1166</f>
        <v>2.7777780633186921E-4</v>
      </c>
      <c r="J1166" s="114" t="str">
        <f>+Monitoring!T1166</f>
        <v>fly</v>
      </c>
      <c r="K1166" s="109" t="str">
        <f>+Monitoring!Y1166</f>
        <v>Insecta</v>
      </c>
      <c r="L1166" s="109" t="str">
        <f>+Monitoring!Z1166</f>
        <v>Diptera</v>
      </c>
      <c r="M1166" s="109" t="str">
        <f>+Monitoring!AA1166</f>
        <v>Brachycera</v>
      </c>
      <c r="N1166" s="109" t="str">
        <f>+Monitoring!AB1166</f>
        <v>Muscomorpha</v>
      </c>
      <c r="O1166" s="109" t="str">
        <f>+Monitoring!AC1166</f>
        <v>Muscoidea</v>
      </c>
      <c r="P1166" s="109" t="str">
        <f>+Monitoring!AD1166</f>
        <v>Fanniidae</v>
      </c>
      <c r="Q1166" s="109">
        <f>+Monitoring!AE1166</f>
        <v>0</v>
      </c>
      <c r="R1166" s="109" t="str">
        <f>+Monitoring!AF1166</f>
        <v>Fannia</v>
      </c>
      <c r="S1166" s="109" t="str">
        <f>+Monitoring!AG1166</f>
        <v>#N/C</v>
      </c>
    </row>
    <row r="1167" spans="1:19" x14ac:dyDescent="0.25">
      <c r="A1167" s="109">
        <f t="shared" si="94"/>
        <v>1166</v>
      </c>
      <c r="B1167" s="109" t="str">
        <f t="shared" si="90"/>
        <v>FAIRD</v>
      </c>
      <c r="C1167" s="109" t="str">
        <f>SUBSTITUTE(+Monitoring!C1167,"-","")</f>
        <v>FAIRD4</v>
      </c>
      <c r="D1167" s="109" t="str">
        <f t="shared" si="91"/>
        <v>Site4</v>
      </c>
      <c r="E1167" s="110" t="str">
        <f t="shared" si="92"/>
        <v>Meadow</v>
      </c>
      <c r="F1167" s="111" t="str">
        <f t="shared" si="93"/>
        <v>FAIRDxMeadow</v>
      </c>
      <c r="G1167" s="112">
        <f>+Monitoring!K1167</f>
        <v>45173.629421296297</v>
      </c>
      <c r="H1167" s="112">
        <f>+Monitoring!L1167</f>
        <v>45173.630474537</v>
      </c>
      <c r="I1167" s="113">
        <f>+Monitoring!M1167</f>
        <v>1.0532407031860203E-3</v>
      </c>
      <c r="J1167" s="114" t="str">
        <f>+Monitoring!T1167</f>
        <v>fly</v>
      </c>
      <c r="K1167" s="109" t="str">
        <f>+Monitoring!Y1167</f>
        <v>Insecta</v>
      </c>
      <c r="L1167" s="109" t="str">
        <f>+Monitoring!Z1167</f>
        <v>Diptera</v>
      </c>
      <c r="M1167" s="109" t="str">
        <f>+Monitoring!AA1167</f>
        <v>Brachycera</v>
      </c>
      <c r="N1167" s="109" t="str">
        <f>+Monitoring!AB1167</f>
        <v>Muscomorpha</v>
      </c>
      <c r="O1167" s="109" t="str">
        <f>+Monitoring!AC1167</f>
        <v>Muscoidea</v>
      </c>
      <c r="P1167" s="109" t="str">
        <f>+Monitoring!AD1167</f>
        <v>Fanniidae</v>
      </c>
      <c r="Q1167" s="109">
        <f>+Monitoring!AE1167</f>
        <v>0</v>
      </c>
      <c r="R1167" s="109" t="str">
        <f>+Monitoring!AF1167</f>
        <v>Fannia</v>
      </c>
      <c r="S1167" s="109" t="str">
        <f>+Monitoring!AG1167</f>
        <v>#N/C</v>
      </c>
    </row>
    <row r="1168" spans="1:19" x14ac:dyDescent="0.25">
      <c r="A1168" s="109">
        <f t="shared" si="94"/>
        <v>1167</v>
      </c>
      <c r="B1168" s="109" t="str">
        <f t="shared" si="90"/>
        <v>FAIRD</v>
      </c>
      <c r="C1168" s="109" t="str">
        <f>SUBSTITUTE(+Monitoring!C1168,"-","")</f>
        <v>FAIRD4</v>
      </c>
      <c r="D1168" s="109" t="str">
        <f t="shared" si="91"/>
        <v>Site4</v>
      </c>
      <c r="E1168" s="110" t="str">
        <f t="shared" si="92"/>
        <v>Meadow</v>
      </c>
      <c r="F1168" s="111" t="str">
        <f t="shared" si="93"/>
        <v>FAIRDxMeadow</v>
      </c>
      <c r="G1168" s="112">
        <f>+Monitoring!K1168</f>
        <v>45173.706631944398</v>
      </c>
      <c r="H1168" s="112">
        <f>+Monitoring!L1168</f>
        <v>45173.709618055596</v>
      </c>
      <c r="I1168" s="113">
        <f>+Monitoring!M1168</f>
        <v>2.9861111979698762E-3</v>
      </c>
      <c r="J1168" s="114" t="str">
        <f>+Monitoring!T1168</f>
        <v>ladybug</v>
      </c>
      <c r="K1168" s="109" t="str">
        <f>+Monitoring!Y1168</f>
        <v>Insecta</v>
      </c>
      <c r="L1168" s="109" t="str">
        <f>+Monitoring!Z1168</f>
        <v>Coleoptera</v>
      </c>
      <c r="M1168" s="109" t="str">
        <f>+Monitoring!AA1168</f>
        <v>Polyphaga</v>
      </c>
      <c r="N1168" s="109" t="str">
        <f>+Monitoring!AB1168</f>
        <v>Cucujiformia</v>
      </c>
      <c r="O1168" s="109" t="str">
        <f>+Monitoring!AC1168</f>
        <v>Coccinelloidea</v>
      </c>
      <c r="P1168" s="109" t="str">
        <f>+Monitoring!AD1168</f>
        <v>Coccinellidae</v>
      </c>
      <c r="Q1168" s="109" t="str">
        <f>+Monitoring!AE1168</f>
        <v>#N/C</v>
      </c>
      <c r="R1168" s="109" t="str">
        <f>+Monitoring!AF1168</f>
        <v>#N/C</v>
      </c>
      <c r="S1168" s="109" t="str">
        <f>+Monitoring!AG1168</f>
        <v>#N/C</v>
      </c>
    </row>
    <row r="1169" spans="1:19" x14ac:dyDescent="0.25">
      <c r="A1169" s="109">
        <f t="shared" si="94"/>
        <v>1168</v>
      </c>
      <c r="B1169" s="109" t="str">
        <f t="shared" si="90"/>
        <v>FAIRD</v>
      </c>
      <c r="C1169" s="109" t="str">
        <f>SUBSTITUTE(+Monitoring!C1169,"-","")</f>
        <v>FAIRD4</v>
      </c>
      <c r="D1169" s="109" t="str">
        <f t="shared" si="91"/>
        <v>Site4</v>
      </c>
      <c r="E1169" s="110" t="str">
        <f t="shared" si="92"/>
        <v>Meadow</v>
      </c>
      <c r="F1169" s="111" t="str">
        <f t="shared" si="93"/>
        <v>FAIRDxMeadow</v>
      </c>
      <c r="G1169" s="112">
        <f>+Monitoring!K1169</f>
        <v>45173.710509259297</v>
      </c>
      <c r="H1169" s="112">
        <f>+Monitoring!L1169</f>
        <v>45173.710625</v>
      </c>
      <c r="I1169" s="113">
        <f>+Monitoring!M1169</f>
        <v>1.1574070231290534E-4</v>
      </c>
      <c r="J1169" s="114" t="str">
        <f>+Monitoring!T1169</f>
        <v>hoverfly</v>
      </c>
      <c r="K1169" s="109" t="str">
        <f>+Monitoring!Y1169</f>
        <v>Insecta</v>
      </c>
      <c r="L1169" s="109" t="str">
        <f>+Monitoring!Z1169</f>
        <v>Hymenoptera</v>
      </c>
      <c r="M1169" s="109" t="str">
        <f>+Monitoring!AA1169</f>
        <v>Apocrita</v>
      </c>
      <c r="N1169" s="109" t="str">
        <f>+Monitoring!AB1169</f>
        <v>Aculeata</v>
      </c>
      <c r="O1169" s="109" t="str">
        <f>+Monitoring!AC1169</f>
        <v>Vespoidea</v>
      </c>
      <c r="P1169" s="109" t="str">
        <f>+Monitoring!AD1169</f>
        <v>Vespidae</v>
      </c>
      <c r="Q1169" s="109" t="str">
        <f>+Monitoring!AE1169</f>
        <v>Eumeninae</v>
      </c>
      <c r="R1169" s="109" t="str">
        <f>+Monitoring!AF1169</f>
        <v>Ancistrocerus</v>
      </c>
      <c r="S1169" s="109" t="str">
        <f>+Monitoring!AG1169</f>
        <v>#N/C</v>
      </c>
    </row>
    <row r="1170" spans="1:19" x14ac:dyDescent="0.25">
      <c r="A1170" s="109">
        <f t="shared" si="94"/>
        <v>1169</v>
      </c>
      <c r="B1170" s="109" t="str">
        <f t="shared" si="90"/>
        <v>FAIRD</v>
      </c>
      <c r="C1170" s="109" t="str">
        <f>SUBSTITUTE(+Monitoring!C1170,"-","")</f>
        <v>FAIRD4</v>
      </c>
      <c r="D1170" s="109" t="str">
        <f t="shared" si="91"/>
        <v>Site4</v>
      </c>
      <c r="E1170" s="110" t="str">
        <f t="shared" si="92"/>
        <v>Meadow</v>
      </c>
      <c r="F1170" s="111" t="str">
        <f t="shared" si="93"/>
        <v>FAIRDxMeadow</v>
      </c>
      <c r="G1170" s="112">
        <f>+Monitoring!K1170</f>
        <v>45174.465833333299</v>
      </c>
      <c r="H1170" s="112">
        <f>+Monitoring!L1170</f>
        <v>45174.465879629599</v>
      </c>
      <c r="I1170" s="113">
        <f>+Monitoring!M1170</f>
        <v>4.6296299842651933E-5</v>
      </c>
      <c r="J1170" s="114" t="str">
        <f>+Monitoring!T1170</f>
        <v>fly</v>
      </c>
      <c r="K1170" s="109" t="str">
        <f>+Monitoring!Y1170</f>
        <v>Insecta</v>
      </c>
      <c r="L1170" s="109" t="str">
        <f>+Monitoring!Z1170</f>
        <v>Diptera</v>
      </c>
      <c r="M1170" s="109" t="str">
        <f>+Monitoring!AA1170</f>
        <v>Brachycera</v>
      </c>
      <c r="N1170" s="109" t="str">
        <f>+Monitoring!AB1170</f>
        <v>Muscomorpha</v>
      </c>
      <c r="O1170" s="109" t="str">
        <f>+Monitoring!AC1170</f>
        <v>Muscoidea</v>
      </c>
      <c r="P1170" s="109" t="str">
        <f>+Monitoring!AD1170</f>
        <v>#N/C</v>
      </c>
      <c r="Q1170" s="109" t="str">
        <f>+Monitoring!AE1170</f>
        <v>#N/C</v>
      </c>
      <c r="R1170" s="109" t="str">
        <f>+Monitoring!AF1170</f>
        <v>#N/C</v>
      </c>
      <c r="S1170" s="109" t="str">
        <f>+Monitoring!AG1170</f>
        <v>#N/C</v>
      </c>
    </row>
    <row r="1171" spans="1:19" x14ac:dyDescent="0.25">
      <c r="A1171" s="109">
        <f t="shared" si="94"/>
        <v>1170</v>
      </c>
      <c r="B1171" s="109" t="str">
        <f t="shared" si="90"/>
        <v>FAIRD</v>
      </c>
      <c r="C1171" s="109" t="str">
        <f>SUBSTITUTE(+Monitoring!C1171,"-","")</f>
        <v>FAIRD4</v>
      </c>
      <c r="D1171" s="109" t="str">
        <f t="shared" si="91"/>
        <v>Site4</v>
      </c>
      <c r="E1171" s="110" t="str">
        <f t="shared" si="92"/>
        <v>Meadow</v>
      </c>
      <c r="F1171" s="111" t="str">
        <f t="shared" si="93"/>
        <v>FAIRDxMeadow</v>
      </c>
      <c r="G1171" s="112">
        <f>+Monitoring!K1171</f>
        <v>45174.480254629598</v>
      </c>
      <c r="H1171" s="112">
        <f>+Monitoring!L1171</f>
        <v>45174.480324074102</v>
      </c>
      <c r="I1171" s="113">
        <f>+Monitoring!M1171</f>
        <v>6.9444504333660007E-5</v>
      </c>
      <c r="J1171" s="114" t="str">
        <f>+Monitoring!T1171</f>
        <v>hoverfly</v>
      </c>
      <c r="K1171" s="109" t="str">
        <f>+Monitoring!Y1171</f>
        <v>Insecta</v>
      </c>
      <c r="L1171" s="109" t="str">
        <f>+Monitoring!Z1171</f>
        <v>Diptera</v>
      </c>
      <c r="M1171" s="109" t="str">
        <f>+Monitoring!AA1171</f>
        <v>Brachycera</v>
      </c>
      <c r="N1171" s="109" t="str">
        <f>+Monitoring!AB1171</f>
        <v>Muscomorpha</v>
      </c>
      <c r="O1171" s="109" t="str">
        <f>+Monitoring!AC1171</f>
        <v>Syrphoidea</v>
      </c>
      <c r="P1171" s="109" t="str">
        <f>+Monitoring!AD1171</f>
        <v>Syrphidae</v>
      </c>
      <c r="Q1171" s="109" t="str">
        <f>+Monitoring!AE1171</f>
        <v>Syrphinae</v>
      </c>
      <c r="R1171" s="109" t="str">
        <f>+Monitoring!AF1171</f>
        <v>Episyrphus</v>
      </c>
      <c r="S1171" s="109" t="str">
        <f>+Monitoring!AG1171</f>
        <v>#N/C</v>
      </c>
    </row>
    <row r="1172" spans="1:19" x14ac:dyDescent="0.25">
      <c r="A1172" s="109">
        <f t="shared" si="94"/>
        <v>1171</v>
      </c>
      <c r="B1172" s="109" t="str">
        <f t="shared" si="90"/>
        <v>FAIRD</v>
      </c>
      <c r="C1172" s="109" t="str">
        <f>SUBSTITUTE(+Monitoring!C1172,"-","")</f>
        <v>FAIRD4</v>
      </c>
      <c r="D1172" s="109" t="str">
        <f t="shared" si="91"/>
        <v>Site4</v>
      </c>
      <c r="E1172" s="110" t="str">
        <f t="shared" si="92"/>
        <v>Meadow</v>
      </c>
      <c r="F1172" s="111" t="str">
        <f t="shared" si="93"/>
        <v>FAIRDxMeadow</v>
      </c>
      <c r="G1172" s="112">
        <f>+Monitoring!K1172</f>
        <v>45174.520671296297</v>
      </c>
      <c r="H1172" s="112">
        <f>+Monitoring!L1172</f>
        <v>45174.520810185197</v>
      </c>
      <c r="I1172" s="113">
        <f>+Monitoring!M1172</f>
        <v>1.388888995279558E-4</v>
      </c>
      <c r="J1172" s="114" t="str">
        <f>+Monitoring!T1172</f>
        <v>fly</v>
      </c>
      <c r="K1172" s="109" t="str">
        <f>+Monitoring!Y1172</f>
        <v>Insecta</v>
      </c>
      <c r="L1172" s="109" t="str">
        <f>+Monitoring!Z1172</f>
        <v>Diptera</v>
      </c>
      <c r="M1172" s="109" t="str">
        <f>+Monitoring!AA1172</f>
        <v>Brachycera</v>
      </c>
      <c r="N1172" s="109" t="str">
        <f>+Monitoring!AB1172</f>
        <v>Muscomorpha</v>
      </c>
      <c r="O1172" s="109" t="str">
        <f>+Monitoring!AC1172</f>
        <v>Muscoidea</v>
      </c>
      <c r="P1172" s="109" t="str">
        <f>+Monitoring!AD1172</f>
        <v>Fanniidae</v>
      </c>
      <c r="Q1172" s="109">
        <f>+Monitoring!AE1172</f>
        <v>0</v>
      </c>
      <c r="R1172" s="109" t="str">
        <f>+Monitoring!AF1172</f>
        <v>Fannia</v>
      </c>
      <c r="S1172" s="109" t="str">
        <f>+Monitoring!AG1172</f>
        <v>#N/C</v>
      </c>
    </row>
    <row r="1173" spans="1:19" x14ac:dyDescent="0.25">
      <c r="A1173" s="109">
        <f t="shared" si="94"/>
        <v>1172</v>
      </c>
      <c r="B1173" s="109" t="str">
        <f t="shared" si="90"/>
        <v>FAIRD</v>
      </c>
      <c r="C1173" s="109" t="str">
        <f>SUBSTITUTE(+Monitoring!C1173,"-","")</f>
        <v>FAIRD4</v>
      </c>
      <c r="D1173" s="109" t="str">
        <f t="shared" si="91"/>
        <v>Site4</v>
      </c>
      <c r="E1173" s="110" t="str">
        <f t="shared" si="92"/>
        <v>Meadow</v>
      </c>
      <c r="F1173" s="111" t="str">
        <f t="shared" si="93"/>
        <v>FAIRDxMeadow</v>
      </c>
      <c r="G1173" s="112">
        <f>+Monitoring!K1173</f>
        <v>45174.545543981498</v>
      </c>
      <c r="H1173" s="112">
        <f>+Monitoring!L1173</f>
        <v>45174.5457523148</v>
      </c>
      <c r="I1173" s="113">
        <f>+Monitoring!M1173</f>
        <v>2.0833330199820921E-4</v>
      </c>
      <c r="J1173" s="114" t="str">
        <f>+Monitoring!T1173</f>
        <v>fly</v>
      </c>
      <c r="K1173" s="109" t="str">
        <f>+Monitoring!Y1173</f>
        <v>Insecta</v>
      </c>
      <c r="L1173" s="109" t="str">
        <f>+Monitoring!Z1173</f>
        <v>Diptera</v>
      </c>
      <c r="M1173" s="109" t="str">
        <f>+Monitoring!AA1173</f>
        <v>Brachycera</v>
      </c>
      <c r="N1173" s="109" t="str">
        <f>+Monitoring!AB1173</f>
        <v>Muscomorpha</v>
      </c>
      <c r="O1173" s="109" t="str">
        <f>+Monitoring!AC1173</f>
        <v>Muscoidea</v>
      </c>
      <c r="P1173" s="109" t="str">
        <f>+Monitoring!AD1173</f>
        <v>Fanniidae</v>
      </c>
      <c r="Q1173" s="109">
        <f>+Monitoring!AE1173</f>
        <v>0</v>
      </c>
      <c r="R1173" s="109" t="str">
        <f>+Monitoring!AF1173</f>
        <v>Fannia</v>
      </c>
      <c r="S1173" s="109" t="str">
        <f>+Monitoring!AG1173</f>
        <v>#N/C</v>
      </c>
    </row>
    <row r="1174" spans="1:19" x14ac:dyDescent="0.25">
      <c r="A1174" s="109">
        <f t="shared" si="94"/>
        <v>1173</v>
      </c>
      <c r="B1174" s="109" t="str">
        <f t="shared" si="90"/>
        <v>FAIRD</v>
      </c>
      <c r="C1174" s="109" t="str">
        <f>SUBSTITUTE(+Monitoring!C1174,"-","")</f>
        <v>FAIRD4</v>
      </c>
      <c r="D1174" s="109" t="str">
        <f t="shared" si="91"/>
        <v>Site4</v>
      </c>
      <c r="E1174" s="110" t="str">
        <f t="shared" si="92"/>
        <v>Meadow</v>
      </c>
      <c r="F1174" s="111" t="str">
        <f t="shared" si="93"/>
        <v>FAIRDxMeadow</v>
      </c>
      <c r="G1174" s="112">
        <f>+Monitoring!K1174</f>
        <v>45175.414768518502</v>
      </c>
      <c r="H1174" s="112">
        <f>+Monitoring!L1174</f>
        <v>45175.4152777778</v>
      </c>
      <c r="I1174" s="113">
        <f>+Monitoring!M1174</f>
        <v>5.0925929826917127E-4</v>
      </c>
      <c r="J1174" s="114" t="str">
        <f>+Monitoring!T1174</f>
        <v>fly</v>
      </c>
      <c r="K1174" s="109" t="str">
        <f>+Monitoring!Y1174</f>
        <v>Insecta</v>
      </c>
      <c r="L1174" s="109" t="str">
        <f>+Monitoring!Z1174</f>
        <v>Diptera</v>
      </c>
      <c r="M1174" s="109" t="str">
        <f>+Monitoring!AA1174</f>
        <v>Brachycera</v>
      </c>
      <c r="N1174" s="109" t="str">
        <f>+Monitoring!AB1174</f>
        <v>Muscomorpha</v>
      </c>
      <c r="O1174" s="109" t="str">
        <f>+Monitoring!AC1174</f>
        <v>Muscoidea</v>
      </c>
      <c r="P1174" s="109" t="str">
        <f>+Monitoring!AD1174</f>
        <v>#N/C</v>
      </c>
      <c r="Q1174" s="109" t="str">
        <f>+Monitoring!AE1174</f>
        <v>#N/C</v>
      </c>
      <c r="R1174" s="109" t="str">
        <f>+Monitoring!AF1174</f>
        <v>#N/C</v>
      </c>
      <c r="S1174" s="109" t="str">
        <f>+Monitoring!AG1174</f>
        <v>#N/C</v>
      </c>
    </row>
    <row r="1175" spans="1:19" x14ac:dyDescent="0.25">
      <c r="A1175" s="109">
        <f t="shared" si="94"/>
        <v>1174</v>
      </c>
      <c r="B1175" s="109" t="str">
        <f t="shared" si="90"/>
        <v>FAIRD</v>
      </c>
      <c r="C1175" s="109" t="str">
        <f>SUBSTITUTE(+Monitoring!C1175,"-","")</f>
        <v>FAIRD4</v>
      </c>
      <c r="D1175" s="109" t="str">
        <f t="shared" si="91"/>
        <v>Site4</v>
      </c>
      <c r="E1175" s="110" t="str">
        <f t="shared" si="92"/>
        <v>Meadow</v>
      </c>
      <c r="F1175" s="111" t="str">
        <f t="shared" si="93"/>
        <v>FAIRDxMeadow</v>
      </c>
      <c r="G1175" s="112">
        <f>+Monitoring!K1175</f>
        <v>45175.457766203697</v>
      </c>
      <c r="H1175" s="112">
        <f>+Monitoring!L1175</f>
        <v>45175.457824074103</v>
      </c>
      <c r="I1175" s="113">
        <f>+Monitoring!M1175</f>
        <v>5.7870405726134777E-5</v>
      </c>
      <c r="J1175" s="114" t="str">
        <f>+Monitoring!T1175</f>
        <v>fly</v>
      </c>
      <c r="K1175" s="109" t="str">
        <f>+Monitoring!Y1175</f>
        <v>Insecta</v>
      </c>
      <c r="L1175" s="109" t="str">
        <f>+Monitoring!Z1175</f>
        <v>Diptera</v>
      </c>
      <c r="M1175" s="109" t="str">
        <f>+Monitoring!AA1175</f>
        <v>Brachycera</v>
      </c>
      <c r="N1175" s="109" t="str">
        <f>+Monitoring!AB1175</f>
        <v>Muscomorpha</v>
      </c>
      <c r="O1175" s="109" t="str">
        <f>+Monitoring!AC1175</f>
        <v>Muscoidea</v>
      </c>
      <c r="P1175" s="109" t="str">
        <f>+Monitoring!AD1175</f>
        <v>#N/C</v>
      </c>
      <c r="Q1175" s="109" t="str">
        <f>+Monitoring!AE1175</f>
        <v>#N/C</v>
      </c>
      <c r="R1175" s="109" t="str">
        <f>+Monitoring!AF1175</f>
        <v>#N/C</v>
      </c>
      <c r="S1175" s="109" t="str">
        <f>+Monitoring!AG1175</f>
        <v>#N/C</v>
      </c>
    </row>
    <row r="1176" spans="1:19" x14ac:dyDescent="0.25">
      <c r="A1176" s="109">
        <f t="shared" si="94"/>
        <v>1175</v>
      </c>
      <c r="B1176" s="109" t="str">
        <f t="shared" si="90"/>
        <v>FAIRD</v>
      </c>
      <c r="C1176" s="109" t="str">
        <f>SUBSTITUTE(+Monitoring!C1176,"-","")</f>
        <v>FAIRD4</v>
      </c>
      <c r="D1176" s="109" t="str">
        <f t="shared" si="91"/>
        <v>Site4</v>
      </c>
      <c r="E1176" s="110" t="str">
        <f t="shared" si="92"/>
        <v>Meadow</v>
      </c>
      <c r="F1176" s="111" t="str">
        <f t="shared" si="93"/>
        <v>FAIRDxMeadow</v>
      </c>
      <c r="G1176" s="112">
        <f>+Monitoring!K1176</f>
        <v>45175.504618055602</v>
      </c>
      <c r="H1176" s="112">
        <f>+Monitoring!L1176</f>
        <v>45175.506655092599</v>
      </c>
      <c r="I1176" s="113">
        <f>+Monitoring!M1176</f>
        <v>2.0370369966258295E-3</v>
      </c>
      <c r="J1176" s="114" t="str">
        <f>+Monitoring!T1176</f>
        <v>ladybug</v>
      </c>
      <c r="K1176" s="109" t="str">
        <f>+Monitoring!Y1176</f>
        <v>Insecta</v>
      </c>
      <c r="L1176" s="109" t="str">
        <f>+Monitoring!Z1176</f>
        <v>Coleoptera</v>
      </c>
      <c r="M1176" s="109" t="str">
        <f>+Monitoring!AA1176</f>
        <v>Polyphaga</v>
      </c>
      <c r="N1176" s="109" t="str">
        <f>+Monitoring!AB1176</f>
        <v>Cucujiformia</v>
      </c>
      <c r="O1176" s="109" t="str">
        <f>+Monitoring!AC1176</f>
        <v>Coccinelloidea</v>
      </c>
      <c r="P1176" s="109" t="str">
        <f>+Monitoring!AD1176</f>
        <v>Coccinellidae</v>
      </c>
      <c r="Q1176" s="109" t="str">
        <f>+Monitoring!AE1176</f>
        <v>Coccinellinae</v>
      </c>
      <c r="R1176" s="109" t="str">
        <f>+Monitoring!AF1176</f>
        <v>#N/C</v>
      </c>
      <c r="S1176" s="109" t="str">
        <f>+Monitoring!AG1176</f>
        <v>#N/C</v>
      </c>
    </row>
    <row r="1177" spans="1:19" x14ac:dyDescent="0.25">
      <c r="A1177" s="109">
        <f t="shared" si="94"/>
        <v>1176</v>
      </c>
      <c r="B1177" s="109" t="str">
        <f t="shared" si="90"/>
        <v>FAIRD</v>
      </c>
      <c r="C1177" s="109" t="str">
        <f>SUBSTITUTE(+Monitoring!C1177,"-","")</f>
        <v>FAIRD4</v>
      </c>
      <c r="D1177" s="109" t="str">
        <f t="shared" si="91"/>
        <v>Site4</v>
      </c>
      <c r="E1177" s="110" t="str">
        <f t="shared" si="92"/>
        <v>Meadow</v>
      </c>
      <c r="F1177" s="111" t="str">
        <f t="shared" si="93"/>
        <v>FAIRDxMeadow</v>
      </c>
      <c r="G1177" s="112">
        <f>+Monitoring!K1177</f>
        <v>45175.515162037002</v>
      </c>
      <c r="H1177" s="112">
        <f>+Monitoring!L1177</f>
        <v>45175.515335648102</v>
      </c>
      <c r="I1177" s="113">
        <f>+Monitoring!M1177</f>
        <v>1.736111007630825E-4</v>
      </c>
      <c r="J1177" s="114" t="str">
        <f>+Monitoring!T1177</f>
        <v>robber_fly</v>
      </c>
      <c r="K1177" s="109" t="str">
        <f>+Monitoring!Y1177</f>
        <v>Insecta</v>
      </c>
      <c r="L1177" s="109" t="str">
        <f>+Monitoring!Z1177</f>
        <v>Diptera</v>
      </c>
      <c r="M1177" s="109" t="str">
        <f>+Monitoring!AA1177</f>
        <v>Brachycera</v>
      </c>
      <c r="N1177" s="109" t="str">
        <f>+Monitoring!AB1177</f>
        <v>Asilomorpha</v>
      </c>
      <c r="O1177" s="109" t="str">
        <f>+Monitoring!AC1177</f>
        <v>Asiloidea</v>
      </c>
      <c r="P1177" s="109" t="str">
        <f>+Monitoring!AD1177</f>
        <v>Asilidae</v>
      </c>
      <c r="Q1177" s="109" t="str">
        <f>+Monitoring!AE1177</f>
        <v>Laphriinae</v>
      </c>
      <c r="R1177" s="109" t="str">
        <f>+Monitoring!AF1177</f>
        <v>#N/C</v>
      </c>
      <c r="S1177" s="109" t="str">
        <f>+Monitoring!AG1177</f>
        <v>#N/C</v>
      </c>
    </row>
    <row r="1178" spans="1:19" x14ac:dyDescent="0.25">
      <c r="A1178" s="109">
        <f t="shared" si="94"/>
        <v>1177</v>
      </c>
      <c r="B1178" s="109" t="str">
        <f t="shared" si="90"/>
        <v>FAIRD</v>
      </c>
      <c r="C1178" s="109" t="str">
        <f>SUBSTITUTE(+Monitoring!C1178,"-","")</f>
        <v>FAIRD4</v>
      </c>
      <c r="D1178" s="109" t="str">
        <f t="shared" si="91"/>
        <v>Site4</v>
      </c>
      <c r="E1178" s="110" t="str">
        <f t="shared" si="92"/>
        <v>Meadow</v>
      </c>
      <c r="F1178" s="111" t="str">
        <f t="shared" si="93"/>
        <v>FAIRDxMeadow</v>
      </c>
      <c r="G1178" s="112">
        <f>+Monitoring!K1178</f>
        <v>45176.3862731482</v>
      </c>
      <c r="H1178" s="112">
        <f>+Monitoring!L1178</f>
        <v>45176.386666666702</v>
      </c>
      <c r="I1178" s="113">
        <f>+Monitoring!M1178</f>
        <v>3.9351850136881694E-4</v>
      </c>
      <c r="J1178" s="114" t="str">
        <f>+Monitoring!T1178</f>
        <v>hoverfly</v>
      </c>
      <c r="K1178" s="109" t="str">
        <f>+Monitoring!Y1178</f>
        <v>Insecta</v>
      </c>
      <c r="L1178" s="109" t="str">
        <f>+Monitoring!Z1178</f>
        <v>Diptera</v>
      </c>
      <c r="M1178" s="109" t="str">
        <f>+Monitoring!AA1178</f>
        <v>Brachycera</v>
      </c>
      <c r="N1178" s="109" t="str">
        <f>+Monitoring!AB1178</f>
        <v>Muscomorpha</v>
      </c>
      <c r="O1178" s="109" t="str">
        <f>+Monitoring!AC1178</f>
        <v>Syrphoidea</v>
      </c>
      <c r="P1178" s="109" t="str">
        <f>+Monitoring!AD1178</f>
        <v>Syrphidae</v>
      </c>
      <c r="Q1178" s="109" t="str">
        <f>+Monitoring!AE1178</f>
        <v>Syrphinae</v>
      </c>
      <c r="R1178" s="109" t="str">
        <f>+Monitoring!AF1178</f>
        <v>Episyrphus</v>
      </c>
      <c r="S1178" s="109" t="str">
        <f>+Monitoring!AG1178</f>
        <v>#N/C</v>
      </c>
    </row>
    <row r="1179" spans="1:19" x14ac:dyDescent="0.25">
      <c r="A1179" s="109">
        <f t="shared" si="94"/>
        <v>1178</v>
      </c>
      <c r="B1179" s="109" t="str">
        <f t="shared" si="90"/>
        <v>FAIRD</v>
      </c>
      <c r="C1179" s="109" t="str">
        <f>SUBSTITUTE(+Monitoring!C1179,"-","")</f>
        <v>FAIRD4</v>
      </c>
      <c r="D1179" s="109" t="str">
        <f t="shared" si="91"/>
        <v>Site4</v>
      </c>
      <c r="E1179" s="110" t="str">
        <f t="shared" si="92"/>
        <v>Meadow</v>
      </c>
      <c r="F1179" s="111" t="str">
        <f t="shared" si="93"/>
        <v>FAIRDxMeadow</v>
      </c>
      <c r="G1179" s="112">
        <f>+Monitoring!K1179</f>
        <v>45176.399872685201</v>
      </c>
      <c r="H1179" s="112">
        <f>+Monitoring!L1179</f>
        <v>45176.402060185203</v>
      </c>
      <c r="I1179" s="113">
        <f>+Monitoring!M1179</f>
        <v>2.1875000020372681E-3</v>
      </c>
      <c r="J1179" s="114" t="str">
        <f>+Monitoring!T1179</f>
        <v>fly</v>
      </c>
      <c r="K1179" s="109" t="str">
        <f>+Monitoring!Y1179</f>
        <v>Insecta</v>
      </c>
      <c r="L1179" s="109" t="str">
        <f>+Monitoring!Z1179</f>
        <v>Diptera</v>
      </c>
      <c r="M1179" s="109" t="str">
        <f>+Monitoring!AA1179</f>
        <v>Brachycera</v>
      </c>
      <c r="N1179" s="109" t="str">
        <f>+Monitoring!AB1179</f>
        <v>Muscomorpha</v>
      </c>
      <c r="O1179" s="109" t="str">
        <f>+Monitoring!AC1179</f>
        <v>Muscoidea</v>
      </c>
      <c r="P1179" s="109" t="str">
        <f>+Monitoring!AD1179</f>
        <v>Fanniidae</v>
      </c>
      <c r="Q1179" s="109">
        <f>+Monitoring!AE1179</f>
        <v>0</v>
      </c>
      <c r="R1179" s="109" t="str">
        <f>+Monitoring!AF1179</f>
        <v>Fannia</v>
      </c>
      <c r="S1179" s="109" t="str">
        <f>+Monitoring!AG1179</f>
        <v>#N/C</v>
      </c>
    </row>
    <row r="1180" spans="1:19" x14ac:dyDescent="0.25">
      <c r="A1180" s="109">
        <f t="shared" si="94"/>
        <v>1179</v>
      </c>
      <c r="B1180" s="109" t="str">
        <f t="shared" si="90"/>
        <v>FAIRD</v>
      </c>
      <c r="C1180" s="109" t="str">
        <f>SUBSTITUTE(+Monitoring!C1180,"-","")</f>
        <v>FAIRD4</v>
      </c>
      <c r="D1180" s="109" t="str">
        <f t="shared" si="91"/>
        <v>Site4</v>
      </c>
      <c r="E1180" s="110" t="str">
        <f t="shared" si="92"/>
        <v>Meadow</v>
      </c>
      <c r="F1180" s="111" t="str">
        <f t="shared" si="93"/>
        <v>FAIRDxMeadow</v>
      </c>
      <c r="G1180" s="112">
        <f>+Monitoring!K1180</f>
        <v>45176.525277777801</v>
      </c>
      <c r="H1180" s="112">
        <f>+Monitoring!L1180</f>
        <v>45176.676863425899</v>
      </c>
      <c r="I1180" s="113">
        <f>+Monitoring!M1180</f>
        <v>0.15158564809826203</v>
      </c>
      <c r="J1180" s="114" t="str">
        <f>+Monitoring!T1180</f>
        <v>ladybug</v>
      </c>
      <c r="K1180" s="109" t="str">
        <f>+Monitoring!Y1180</f>
        <v>Insecta</v>
      </c>
      <c r="L1180" s="109" t="str">
        <f>+Monitoring!Z1180</f>
        <v>Coleoptera</v>
      </c>
      <c r="M1180" s="109" t="str">
        <f>+Monitoring!AA1180</f>
        <v>Polyphaga</v>
      </c>
      <c r="N1180" s="109" t="str">
        <f>+Monitoring!AB1180</f>
        <v>Cucujiformia</v>
      </c>
      <c r="O1180" s="109" t="str">
        <f>+Monitoring!AC1180</f>
        <v>Coccinelloidea</v>
      </c>
      <c r="P1180" s="109" t="str">
        <f>+Monitoring!AD1180</f>
        <v>Coccinellidae</v>
      </c>
      <c r="Q1180" s="109" t="str">
        <f>+Monitoring!AE1180</f>
        <v>Coccinellinae</v>
      </c>
      <c r="R1180" s="109" t="str">
        <f>+Monitoring!AF1180</f>
        <v>#N/C</v>
      </c>
      <c r="S1180" s="109" t="str">
        <f>+Monitoring!AG1180</f>
        <v>#N/C</v>
      </c>
    </row>
    <row r="1181" spans="1:19" x14ac:dyDescent="0.25">
      <c r="A1181" s="109">
        <f t="shared" si="94"/>
        <v>1180</v>
      </c>
      <c r="B1181" s="109" t="str">
        <f t="shared" si="90"/>
        <v>FAIRD</v>
      </c>
      <c r="C1181" s="109" t="str">
        <f>SUBSTITUTE(+Monitoring!C1181,"-","")</f>
        <v>FAIRD4</v>
      </c>
      <c r="D1181" s="109" t="str">
        <f t="shared" si="91"/>
        <v>Site4</v>
      </c>
      <c r="E1181" s="110" t="str">
        <f t="shared" si="92"/>
        <v>Meadow</v>
      </c>
      <c r="F1181" s="111" t="str">
        <f t="shared" si="93"/>
        <v>FAIRDxMeadow</v>
      </c>
      <c r="G1181" s="112">
        <f>+Monitoring!K1181</f>
        <v>45176.692835648202</v>
      </c>
      <c r="H1181" s="112">
        <f>+Monitoring!L1181</f>
        <v>45176.6940509259</v>
      </c>
      <c r="I1181" s="113">
        <f>+Monitoring!M1181</f>
        <v>1.2152776980656199E-3</v>
      </c>
      <c r="J1181" s="114" t="str">
        <f>+Monitoring!T1181</f>
        <v>ladybug</v>
      </c>
      <c r="K1181" s="109" t="str">
        <f>+Monitoring!Y1181</f>
        <v>Insecta</v>
      </c>
      <c r="L1181" s="109" t="str">
        <f>+Monitoring!Z1181</f>
        <v>Coleoptera</v>
      </c>
      <c r="M1181" s="109" t="str">
        <f>+Monitoring!AA1181</f>
        <v>Polyphaga</v>
      </c>
      <c r="N1181" s="109" t="str">
        <f>+Monitoring!AB1181</f>
        <v>Cucujiformia</v>
      </c>
      <c r="O1181" s="109" t="str">
        <f>+Monitoring!AC1181</f>
        <v>Coccinelloidea</v>
      </c>
      <c r="P1181" s="109" t="str">
        <f>+Monitoring!AD1181</f>
        <v>Coccinellidae</v>
      </c>
      <c r="Q1181" s="109" t="str">
        <f>+Monitoring!AE1181</f>
        <v>Coccinellinae</v>
      </c>
      <c r="R1181" s="109" t="str">
        <f>+Monitoring!AF1181</f>
        <v>Harmonia</v>
      </c>
      <c r="S1181" s="109" t="str">
        <f>+Monitoring!AG1181</f>
        <v>axyridis</v>
      </c>
    </row>
    <row r="1182" spans="1:19" x14ac:dyDescent="0.25">
      <c r="A1182" s="109">
        <f t="shared" si="94"/>
        <v>1181</v>
      </c>
      <c r="B1182" s="109" t="str">
        <f t="shared" si="90"/>
        <v>FAIRD</v>
      </c>
      <c r="C1182" s="109" t="str">
        <f>SUBSTITUTE(+Monitoring!C1182,"-","")</f>
        <v>FAIRD4</v>
      </c>
      <c r="D1182" s="109" t="str">
        <f t="shared" si="91"/>
        <v>Site4</v>
      </c>
      <c r="E1182" s="110" t="str">
        <f t="shared" si="92"/>
        <v>Meadow</v>
      </c>
      <c r="F1182" s="111" t="str">
        <f t="shared" si="93"/>
        <v>FAIRDxMeadow</v>
      </c>
      <c r="G1182" s="112">
        <f>+Monitoring!K1182</f>
        <v>45176.755416666703</v>
      </c>
      <c r="H1182" s="112">
        <f>+Monitoring!L1182</f>
        <v>45176.755590277797</v>
      </c>
      <c r="I1182" s="113">
        <f>+Monitoring!M1182</f>
        <v>1.7361109348712489E-4</v>
      </c>
      <c r="J1182" s="114" t="str">
        <f>+Monitoring!T1182</f>
        <v>fly</v>
      </c>
      <c r="K1182" s="109" t="str">
        <f>+Monitoring!Y1182</f>
        <v>Insecta</v>
      </c>
      <c r="L1182" s="109" t="str">
        <f>+Monitoring!Z1182</f>
        <v>Diptera</v>
      </c>
      <c r="M1182" s="109" t="str">
        <f>+Monitoring!AA1182</f>
        <v>Brachycera</v>
      </c>
      <c r="N1182" s="109" t="str">
        <f>+Monitoring!AB1182</f>
        <v>#N/C</v>
      </c>
      <c r="O1182" s="109" t="str">
        <f>+Monitoring!AC1182</f>
        <v>#N/C</v>
      </c>
      <c r="P1182" s="109" t="str">
        <f>+Monitoring!AD1182</f>
        <v>#N/C</v>
      </c>
      <c r="Q1182" s="109" t="str">
        <f>+Monitoring!AE1182</f>
        <v>#N/C</v>
      </c>
      <c r="R1182" s="109" t="str">
        <f>+Monitoring!AF1182</f>
        <v>#N/C</v>
      </c>
      <c r="S1182" s="109" t="str">
        <f>+Monitoring!AG1182</f>
        <v>#N/C</v>
      </c>
    </row>
    <row r="1183" spans="1:19" x14ac:dyDescent="0.25">
      <c r="A1183" s="109">
        <f t="shared" si="94"/>
        <v>1182</v>
      </c>
      <c r="B1183" s="109" t="str">
        <f t="shared" si="90"/>
        <v>FAIRD</v>
      </c>
      <c r="C1183" s="109" t="str">
        <f>SUBSTITUTE(+Monitoring!C1183,"-","")</f>
        <v>FAIRD4</v>
      </c>
      <c r="D1183" s="109" t="str">
        <f t="shared" si="91"/>
        <v>Site4</v>
      </c>
      <c r="E1183" s="110" t="str">
        <f t="shared" si="92"/>
        <v>Meadow</v>
      </c>
      <c r="F1183" s="111" t="str">
        <f t="shared" si="93"/>
        <v>FAIRDxMeadow</v>
      </c>
      <c r="G1183" s="112">
        <f>+Monitoring!K1183</f>
        <v>45177.420405092598</v>
      </c>
      <c r="H1183" s="112">
        <f>+Monitoring!L1183</f>
        <v>45177.420578703699</v>
      </c>
      <c r="I1183" s="113">
        <f>+Monitoring!M1183</f>
        <v>1.736111007630825E-4</v>
      </c>
      <c r="J1183" s="114" t="str">
        <f>+Monitoring!T1183</f>
        <v>fly</v>
      </c>
      <c r="K1183" s="109" t="str">
        <f>+Monitoring!Y1183</f>
        <v>Insecta</v>
      </c>
      <c r="L1183" s="109" t="str">
        <f>+Monitoring!Z1183</f>
        <v>Diptera</v>
      </c>
      <c r="M1183" s="109" t="str">
        <f>+Monitoring!AA1183</f>
        <v>Brachycera</v>
      </c>
      <c r="N1183" s="109" t="str">
        <f>+Monitoring!AB1183</f>
        <v>Muscomorpha</v>
      </c>
      <c r="O1183" s="109" t="str">
        <f>+Monitoring!AC1183</f>
        <v>Muscoidea</v>
      </c>
      <c r="P1183" s="109" t="str">
        <f>+Monitoring!AD1183</f>
        <v>Muscidae</v>
      </c>
      <c r="Q1183" s="109" t="str">
        <f>+Monitoring!AE1183</f>
        <v>#N/C</v>
      </c>
      <c r="R1183" s="109" t="str">
        <f>+Monitoring!AF1183</f>
        <v>#N/C</v>
      </c>
      <c r="S1183" s="109" t="str">
        <f>+Monitoring!AG1183</f>
        <v>#N/C</v>
      </c>
    </row>
    <row r="1184" spans="1:19" x14ac:dyDescent="0.25">
      <c r="A1184" s="109">
        <f t="shared" si="94"/>
        <v>1183</v>
      </c>
      <c r="B1184" s="109" t="str">
        <f t="shared" si="90"/>
        <v>FAIRD</v>
      </c>
      <c r="C1184" s="109" t="str">
        <f>SUBSTITUTE(+Monitoring!C1184,"-","")</f>
        <v>FAIRD4</v>
      </c>
      <c r="D1184" s="109" t="str">
        <f t="shared" si="91"/>
        <v>Site4</v>
      </c>
      <c r="E1184" s="110" t="str">
        <f t="shared" si="92"/>
        <v>Meadow</v>
      </c>
      <c r="F1184" s="111" t="str">
        <f t="shared" si="93"/>
        <v>FAIRDxMeadow</v>
      </c>
      <c r="G1184" s="112">
        <f>+Monitoring!K1184</f>
        <v>45177.457835648202</v>
      </c>
      <c r="H1184" s="112">
        <f>+Monitoring!L1184</f>
        <v>45177.457928240699</v>
      </c>
      <c r="I1184" s="113">
        <f>+Monitoring!M1184</f>
        <v>9.2592497821897268E-5</v>
      </c>
      <c r="J1184" s="114" t="str">
        <f>+Monitoring!T1184</f>
        <v>fly</v>
      </c>
      <c r="K1184" s="109" t="str">
        <f>+Monitoring!Y1184</f>
        <v>Insecta</v>
      </c>
      <c r="L1184" s="109" t="str">
        <f>+Monitoring!Z1184</f>
        <v>Diptera</v>
      </c>
      <c r="M1184" s="109" t="str">
        <f>+Monitoring!AA1184</f>
        <v>Brachycera</v>
      </c>
      <c r="N1184" s="109" t="str">
        <f>+Monitoring!AB1184</f>
        <v>Muscomorpha</v>
      </c>
      <c r="O1184" s="109" t="str">
        <f>+Monitoring!AC1184</f>
        <v>Muscoidea</v>
      </c>
      <c r="P1184" s="109" t="str">
        <f>+Monitoring!AD1184</f>
        <v>#N/C</v>
      </c>
      <c r="Q1184" s="109" t="str">
        <f>+Monitoring!AE1184</f>
        <v>#N/C</v>
      </c>
      <c r="R1184" s="109" t="str">
        <f>+Monitoring!AF1184</f>
        <v>#N/C</v>
      </c>
      <c r="S1184" s="109" t="str">
        <f>+Monitoring!AG1184</f>
        <v>#N/C</v>
      </c>
    </row>
    <row r="1185" spans="1:19" x14ac:dyDescent="0.25">
      <c r="A1185" s="109">
        <f t="shared" si="94"/>
        <v>1184</v>
      </c>
      <c r="B1185" s="109" t="str">
        <f t="shared" si="90"/>
        <v>FAIRD</v>
      </c>
      <c r="C1185" s="109" t="str">
        <f>SUBSTITUTE(+Monitoring!C1185,"-","")</f>
        <v>FAIRD4</v>
      </c>
      <c r="D1185" s="109" t="str">
        <f t="shared" si="91"/>
        <v>Site4</v>
      </c>
      <c r="E1185" s="110" t="str">
        <f t="shared" si="92"/>
        <v>Meadow</v>
      </c>
      <c r="F1185" s="111" t="str">
        <f t="shared" si="93"/>
        <v>FAIRDxMeadow</v>
      </c>
      <c r="G1185" s="112">
        <f>+Monitoring!K1185</f>
        <v>45178.446412037003</v>
      </c>
      <c r="H1185" s="112">
        <f>+Monitoring!L1185</f>
        <v>45178.446724537003</v>
      </c>
      <c r="I1185" s="113">
        <f>+Monitoring!M1185</f>
        <v>3.125000002910383E-4</v>
      </c>
      <c r="J1185" s="114" t="str">
        <f>+Monitoring!T1185</f>
        <v>fly</v>
      </c>
      <c r="K1185" s="109" t="str">
        <f>+Monitoring!Y1185</f>
        <v>Insecta</v>
      </c>
      <c r="L1185" s="109" t="str">
        <f>+Monitoring!Z1185</f>
        <v>Diptera</v>
      </c>
      <c r="M1185" s="109" t="str">
        <f>+Monitoring!AA1185</f>
        <v>Brachycera</v>
      </c>
      <c r="N1185" s="109" t="str">
        <f>+Monitoring!AB1185</f>
        <v>#N/C</v>
      </c>
      <c r="O1185" s="109" t="str">
        <f>+Monitoring!AC1185</f>
        <v>#N/C</v>
      </c>
      <c r="P1185" s="109" t="str">
        <f>+Monitoring!AD1185</f>
        <v>#N/C</v>
      </c>
      <c r="Q1185" s="109" t="str">
        <f>+Monitoring!AE1185</f>
        <v>#N/C</v>
      </c>
      <c r="R1185" s="109" t="str">
        <f>+Monitoring!AF1185</f>
        <v>#N/C</v>
      </c>
      <c r="S1185" s="109" t="str">
        <f>+Monitoring!AG1185</f>
        <v>#N/C</v>
      </c>
    </row>
    <row r="1186" spans="1:19" x14ac:dyDescent="0.25">
      <c r="A1186" s="109">
        <f t="shared" si="94"/>
        <v>1185</v>
      </c>
      <c r="B1186" s="109" t="str">
        <f t="shared" si="90"/>
        <v>FAIRD</v>
      </c>
      <c r="C1186" s="109" t="str">
        <f>SUBSTITUTE(+Monitoring!C1186,"-","")</f>
        <v>FAIRD4</v>
      </c>
      <c r="D1186" s="109" t="str">
        <f t="shared" si="91"/>
        <v>Site4</v>
      </c>
      <c r="E1186" s="110" t="str">
        <f t="shared" si="92"/>
        <v>Meadow</v>
      </c>
      <c r="F1186" s="111" t="str">
        <f t="shared" si="93"/>
        <v>FAIRDxMeadow</v>
      </c>
      <c r="G1186" s="112">
        <f>+Monitoring!K1186</f>
        <v>45178.555648148104</v>
      </c>
      <c r="H1186" s="112">
        <f>+Monitoring!L1186</f>
        <v>45178.555694444403</v>
      </c>
      <c r="I1186" s="113">
        <f>+Monitoring!M1186</f>
        <v>4.6296299842651933E-5</v>
      </c>
      <c r="J1186" s="114" t="str">
        <f>+Monitoring!T1186</f>
        <v>fly</v>
      </c>
      <c r="K1186" s="109" t="str">
        <f>+Monitoring!Y1186</f>
        <v>Insecta</v>
      </c>
      <c r="L1186" s="109" t="str">
        <f>+Monitoring!Z1186</f>
        <v>Diptera</v>
      </c>
      <c r="M1186" s="109" t="str">
        <f>+Monitoring!AA1186</f>
        <v>Brachycera</v>
      </c>
      <c r="N1186" s="109" t="str">
        <f>+Monitoring!AB1186</f>
        <v>Muscomorpha</v>
      </c>
      <c r="O1186" s="109" t="str">
        <f>+Monitoring!AC1186</f>
        <v>Lauxanioidea</v>
      </c>
      <c r="P1186" s="109" t="str">
        <f>+Monitoring!AD1186</f>
        <v>Lauxaniidae</v>
      </c>
      <c r="Q1186" s="109" t="str">
        <f>+Monitoring!AE1186</f>
        <v>Lauxaniinae</v>
      </c>
      <c r="R1186" s="109" t="str">
        <f>+Monitoring!AF1186</f>
        <v>Calliopum</v>
      </c>
      <c r="S1186" s="109" t="str">
        <f>+Monitoring!AG1186</f>
        <v>#N/C</v>
      </c>
    </row>
    <row r="1187" spans="1:19" x14ac:dyDescent="0.25">
      <c r="A1187" s="109">
        <f t="shared" si="94"/>
        <v>1186</v>
      </c>
      <c r="B1187" s="109" t="str">
        <f t="shared" si="90"/>
        <v>FAIRD</v>
      </c>
      <c r="C1187" s="109" t="str">
        <f>SUBSTITUTE(+Monitoring!C1187,"-","")</f>
        <v>FAIRD4</v>
      </c>
      <c r="D1187" s="109" t="str">
        <f t="shared" si="91"/>
        <v>Site4</v>
      </c>
      <c r="E1187" s="110" t="str">
        <f t="shared" si="92"/>
        <v>Meadow</v>
      </c>
      <c r="F1187" s="111" t="str">
        <f t="shared" si="93"/>
        <v>FAIRDxMeadow</v>
      </c>
      <c r="G1187" s="112">
        <f>+Monitoring!K1187</f>
        <v>45178.555648148104</v>
      </c>
      <c r="H1187" s="112">
        <f>+Monitoring!L1187</f>
        <v>45178.555729166699</v>
      </c>
      <c r="I1187" s="113">
        <f>+Monitoring!M1187</f>
        <v>8.1018595665227622E-5</v>
      </c>
      <c r="J1187" s="114" t="str">
        <f>+Monitoring!T1187</f>
        <v>digger_wasp</v>
      </c>
      <c r="K1187" s="109" t="str">
        <f>+Monitoring!Y1187</f>
        <v>Insecta</v>
      </c>
      <c r="L1187" s="109" t="str">
        <f>+Monitoring!Z1187</f>
        <v>Hymenoptera</v>
      </c>
      <c r="M1187" s="109" t="str">
        <f>+Monitoring!AA1187</f>
        <v>Apocrita</v>
      </c>
      <c r="N1187" s="109" t="str">
        <f>+Monitoring!AB1187</f>
        <v>Aculeata</v>
      </c>
      <c r="O1187" s="109" t="str">
        <f>+Monitoring!AC1187</f>
        <v>Apoidea</v>
      </c>
      <c r="P1187" s="109" t="str">
        <f>+Monitoring!AD1187</f>
        <v>Crabronidae</v>
      </c>
      <c r="Q1187" s="109" t="str">
        <f>+Monitoring!AE1187</f>
        <v>Pemphredoninae</v>
      </c>
      <c r="R1187" s="109" t="str">
        <f>+Monitoring!AF1187</f>
        <v>Pemphredon</v>
      </c>
      <c r="S1187" s="109" t="str">
        <f>+Monitoring!AG1187</f>
        <v>#N/C</v>
      </c>
    </row>
    <row r="1188" spans="1:19" x14ac:dyDescent="0.25">
      <c r="A1188" s="109">
        <f t="shared" si="94"/>
        <v>1187</v>
      </c>
      <c r="B1188" s="109" t="str">
        <f t="shared" si="90"/>
        <v>FAIRD</v>
      </c>
      <c r="C1188" s="109" t="str">
        <f>SUBSTITUTE(+Monitoring!C1188,"-","")</f>
        <v>FAIRD4</v>
      </c>
      <c r="D1188" s="109" t="str">
        <f t="shared" si="91"/>
        <v>Site4</v>
      </c>
      <c r="E1188" s="110" t="str">
        <f t="shared" si="92"/>
        <v>Meadow</v>
      </c>
      <c r="F1188" s="111" t="str">
        <f t="shared" si="93"/>
        <v>FAIRDxMeadow</v>
      </c>
      <c r="G1188" s="112">
        <f>+Monitoring!K1188</f>
        <v>45178.672604166699</v>
      </c>
      <c r="H1188" s="112">
        <f>+Monitoring!L1188</f>
        <v>45178.673252314802</v>
      </c>
      <c r="I1188" s="113">
        <f>+Monitoring!M1188</f>
        <v>6.4814810320967808E-4</v>
      </c>
      <c r="J1188" s="114" t="str">
        <f>+Monitoring!T1188</f>
        <v>ladybug</v>
      </c>
      <c r="K1188" s="109" t="str">
        <f>+Monitoring!Y1188</f>
        <v>Insecta</v>
      </c>
      <c r="L1188" s="109" t="str">
        <f>+Monitoring!Z1188</f>
        <v>Coleoptera</v>
      </c>
      <c r="M1188" s="109" t="str">
        <f>+Monitoring!AA1188</f>
        <v>Polyphaga</v>
      </c>
      <c r="N1188" s="109" t="str">
        <f>+Monitoring!AB1188</f>
        <v>Cucujiformia</v>
      </c>
      <c r="O1188" s="109" t="str">
        <f>+Monitoring!AC1188</f>
        <v>Coccinelloidea</v>
      </c>
      <c r="P1188" s="109" t="str">
        <f>+Monitoring!AD1188</f>
        <v>Coccinellidae</v>
      </c>
      <c r="Q1188" s="109" t="str">
        <f>+Monitoring!AE1188</f>
        <v>Coccinellinae</v>
      </c>
      <c r="R1188" s="109" t="str">
        <f>+Monitoring!AF1188</f>
        <v>Harmonia</v>
      </c>
      <c r="S1188" s="109" t="str">
        <f>+Monitoring!AG1188</f>
        <v>#N/C</v>
      </c>
    </row>
    <row r="1189" spans="1:19" x14ac:dyDescent="0.25">
      <c r="A1189" s="109">
        <f t="shared" si="94"/>
        <v>1188</v>
      </c>
      <c r="B1189" s="109" t="str">
        <f t="shared" si="90"/>
        <v>FAIRD</v>
      </c>
      <c r="C1189" s="109" t="str">
        <f>SUBSTITUTE(+Monitoring!C1189,"-","")</f>
        <v>FAIRD4</v>
      </c>
      <c r="D1189" s="109" t="str">
        <f t="shared" si="91"/>
        <v>Site4</v>
      </c>
      <c r="E1189" s="110" t="str">
        <f t="shared" si="92"/>
        <v>Meadow</v>
      </c>
      <c r="F1189" s="111" t="str">
        <f t="shared" si="93"/>
        <v>FAIRDxMeadow</v>
      </c>
      <c r="G1189" s="112">
        <f>+Monitoring!K1189</f>
        <v>45179.461331018501</v>
      </c>
      <c r="H1189" s="112">
        <f>+Monitoring!L1189</f>
        <v>45179.461979166699</v>
      </c>
      <c r="I1189" s="113">
        <f>+Monitoring!M1189</f>
        <v>6.4814819779712707E-4</v>
      </c>
      <c r="J1189" s="114" t="str">
        <f>+Monitoring!T1189</f>
        <v>fly</v>
      </c>
      <c r="K1189" s="109" t="str">
        <f>+Monitoring!Y1189</f>
        <v>Insecta</v>
      </c>
      <c r="L1189" s="109" t="str">
        <f>+Monitoring!Z1189</f>
        <v>Diptera</v>
      </c>
      <c r="M1189" s="109" t="str">
        <f>+Monitoring!AA1189</f>
        <v>Brachycera</v>
      </c>
      <c r="N1189" s="109" t="str">
        <f>+Monitoring!AB1189</f>
        <v>Muscomorpha</v>
      </c>
      <c r="O1189" s="109" t="str">
        <f>+Monitoring!AC1189</f>
        <v>Lauxanioidea</v>
      </c>
      <c r="P1189" s="109" t="str">
        <f>+Monitoring!AD1189</f>
        <v>Lauxaniidae</v>
      </c>
      <c r="Q1189" s="109" t="str">
        <f>+Monitoring!AE1189</f>
        <v>Lauxaniinae</v>
      </c>
      <c r="R1189" s="109" t="str">
        <f>+Monitoring!AF1189</f>
        <v>Calliopum</v>
      </c>
      <c r="S1189" s="109" t="str">
        <f>+Monitoring!AG1189</f>
        <v>#N/C</v>
      </c>
    </row>
    <row r="1190" spans="1:19" x14ac:dyDescent="0.25">
      <c r="A1190" s="109">
        <f t="shared" si="94"/>
        <v>1189</v>
      </c>
      <c r="B1190" s="109" t="str">
        <f t="shared" si="90"/>
        <v>FAIRD</v>
      </c>
      <c r="C1190" s="109" t="str">
        <f>SUBSTITUTE(+Monitoring!C1190,"-","")</f>
        <v>FAIRD4</v>
      </c>
      <c r="D1190" s="109" t="str">
        <f t="shared" si="91"/>
        <v>Site4</v>
      </c>
      <c r="E1190" s="110" t="str">
        <f t="shared" si="92"/>
        <v>Meadow</v>
      </c>
      <c r="F1190" s="111" t="str">
        <f t="shared" si="93"/>
        <v>FAIRDxMeadow</v>
      </c>
      <c r="G1190" s="112">
        <f>+Monitoring!K1190</f>
        <v>45179.494652777801</v>
      </c>
      <c r="H1190" s="112">
        <f>+Monitoring!L1190</f>
        <v>45179.494722222204</v>
      </c>
      <c r="I1190" s="113">
        <f>+Monitoring!M1190</f>
        <v>6.9444402470253408E-5</v>
      </c>
      <c r="J1190" s="114" t="str">
        <f>+Monitoring!T1190</f>
        <v>fly</v>
      </c>
      <c r="K1190" s="109" t="str">
        <f>+Monitoring!Y1190</f>
        <v>Insecta</v>
      </c>
      <c r="L1190" s="109" t="str">
        <f>+Monitoring!Z1190</f>
        <v>Diptera</v>
      </c>
      <c r="M1190" s="109" t="str">
        <f>+Monitoring!AA1190</f>
        <v>Brachycera</v>
      </c>
      <c r="N1190" s="109" t="str">
        <f>+Monitoring!AB1190</f>
        <v>Muscomorpha</v>
      </c>
      <c r="O1190" s="109" t="str">
        <f>+Monitoring!AC1190</f>
        <v>Muscoidea</v>
      </c>
      <c r="P1190" s="109" t="str">
        <f>+Monitoring!AD1190</f>
        <v>Muscidae</v>
      </c>
      <c r="Q1190" s="109" t="str">
        <f>+Monitoring!AE1190</f>
        <v>#N/C</v>
      </c>
      <c r="R1190" s="109" t="str">
        <f>+Monitoring!AF1190</f>
        <v>#N/C</v>
      </c>
      <c r="S1190" s="109" t="str">
        <f>+Monitoring!AG1190</f>
        <v>#N/C</v>
      </c>
    </row>
    <row r="1191" spans="1:19" x14ac:dyDescent="0.25">
      <c r="A1191" s="109">
        <f t="shared" si="94"/>
        <v>1190</v>
      </c>
      <c r="B1191" s="109" t="str">
        <f t="shared" si="90"/>
        <v>FAIRD</v>
      </c>
      <c r="C1191" s="109" t="str">
        <f>SUBSTITUTE(+Monitoring!C1191,"-","")</f>
        <v>FAIRD4</v>
      </c>
      <c r="D1191" s="109" t="str">
        <f t="shared" si="91"/>
        <v>Site4</v>
      </c>
      <c r="E1191" s="110" t="str">
        <f t="shared" si="92"/>
        <v>Meadow</v>
      </c>
      <c r="F1191" s="111" t="str">
        <f t="shared" si="93"/>
        <v>FAIRDxMeadow</v>
      </c>
      <c r="G1191" s="112">
        <f>+Monitoring!K1191</f>
        <v>45179.566944444399</v>
      </c>
      <c r="H1191" s="112">
        <f>+Monitoring!L1191</f>
        <v>45179.568946759297</v>
      </c>
      <c r="I1191" s="113">
        <f>+Monitoring!M1191</f>
        <v>2.0023148972541094E-3</v>
      </c>
      <c r="J1191" s="114" t="str">
        <f>+Monitoring!T1191</f>
        <v>ladybug</v>
      </c>
      <c r="K1191" s="109" t="str">
        <f>+Monitoring!Y1191</f>
        <v>Insecta</v>
      </c>
      <c r="L1191" s="109" t="str">
        <f>+Monitoring!Z1191</f>
        <v>Coleoptera</v>
      </c>
      <c r="M1191" s="109" t="str">
        <f>+Monitoring!AA1191</f>
        <v>Polyphaga</v>
      </c>
      <c r="N1191" s="109" t="str">
        <f>+Monitoring!AB1191</f>
        <v>Cucujiformia</v>
      </c>
      <c r="O1191" s="109" t="str">
        <f>+Monitoring!AC1191</f>
        <v>Coccinelloidea</v>
      </c>
      <c r="P1191" s="109" t="str">
        <f>+Monitoring!AD1191</f>
        <v>Coccinellidae</v>
      </c>
      <c r="Q1191" s="109" t="str">
        <f>+Monitoring!AE1191</f>
        <v>Coccinellinae</v>
      </c>
      <c r="R1191" s="109" t="str">
        <f>+Monitoring!AF1191</f>
        <v>Harmonia</v>
      </c>
      <c r="S1191" s="109" t="str">
        <f>+Monitoring!AG1191</f>
        <v>#N/C</v>
      </c>
    </row>
    <row r="1192" spans="1:19" x14ac:dyDescent="0.25">
      <c r="A1192" s="109">
        <f t="shared" si="94"/>
        <v>1191</v>
      </c>
      <c r="B1192" s="109" t="str">
        <f t="shared" si="90"/>
        <v>FAIRD</v>
      </c>
      <c r="C1192" s="109" t="str">
        <f>SUBSTITUTE(+Monitoring!C1192,"-","")</f>
        <v>FAIRD4</v>
      </c>
      <c r="D1192" s="109" t="str">
        <f t="shared" si="91"/>
        <v>Site4</v>
      </c>
      <c r="E1192" s="110" t="str">
        <f t="shared" si="92"/>
        <v>Meadow</v>
      </c>
      <c r="F1192" s="111" t="str">
        <f t="shared" si="93"/>
        <v>FAIRDxMeadow</v>
      </c>
      <c r="G1192" s="112">
        <f>+Monitoring!K1192</f>
        <v>45179.725266203699</v>
      </c>
      <c r="H1192" s="112">
        <f>+Monitoring!L1192</f>
        <v>45179.726342592599</v>
      </c>
      <c r="I1192" s="113">
        <f>+Monitoring!M1192</f>
        <v>1.0763889004010707E-3</v>
      </c>
      <c r="J1192" s="114" t="str">
        <f>+Monitoring!T1192</f>
        <v>fly</v>
      </c>
      <c r="K1192" s="109" t="str">
        <f>+Monitoring!Y1192</f>
        <v>Insecta</v>
      </c>
      <c r="L1192" s="109" t="str">
        <f>+Monitoring!Z1192</f>
        <v>Diptera</v>
      </c>
      <c r="M1192" s="109" t="str">
        <f>+Monitoring!AA1192</f>
        <v>Brachycera</v>
      </c>
      <c r="N1192" s="109" t="str">
        <f>+Monitoring!AB1192</f>
        <v>Muscomorpha</v>
      </c>
      <c r="O1192" s="109" t="str">
        <f>+Monitoring!AC1192</f>
        <v>Muscoidea</v>
      </c>
      <c r="P1192" s="109" t="str">
        <f>+Monitoring!AD1192</f>
        <v>Fanniidae</v>
      </c>
      <c r="Q1192" s="109">
        <f>+Monitoring!AE1192</f>
        <v>0</v>
      </c>
      <c r="R1192" s="109" t="str">
        <f>+Monitoring!AF1192</f>
        <v>Fannia</v>
      </c>
      <c r="S1192" s="109" t="str">
        <f>+Monitoring!AG1192</f>
        <v>#N/C</v>
      </c>
    </row>
    <row r="1193" spans="1:19" x14ac:dyDescent="0.25">
      <c r="A1193" s="109">
        <f t="shared" si="94"/>
        <v>1192</v>
      </c>
      <c r="B1193" s="109" t="str">
        <f t="shared" si="90"/>
        <v>FAIRD</v>
      </c>
      <c r="C1193" s="109" t="str">
        <f>SUBSTITUTE(+Monitoring!C1193,"-","")</f>
        <v>FAIRD4</v>
      </c>
      <c r="D1193" s="109" t="str">
        <f t="shared" si="91"/>
        <v>Site4</v>
      </c>
      <c r="E1193" s="110" t="str">
        <f t="shared" si="92"/>
        <v>Meadow</v>
      </c>
      <c r="F1193" s="111" t="str">
        <f t="shared" si="93"/>
        <v>FAIRDxMeadow</v>
      </c>
      <c r="G1193" s="112">
        <f>+Monitoring!K1193</f>
        <v>45179.732037037</v>
      </c>
      <c r="H1193" s="112">
        <f>+Monitoring!L1193</f>
        <v>45179.735254629602</v>
      </c>
      <c r="I1193" s="113">
        <f>+Monitoring!M1193</f>
        <v>3.2175926025956869E-3</v>
      </c>
      <c r="J1193" s="114" t="str">
        <f>+Monitoring!T1193</f>
        <v>fly</v>
      </c>
      <c r="K1193" s="109" t="str">
        <f>+Monitoring!Y1193</f>
        <v>Insecta</v>
      </c>
      <c r="L1193" s="109" t="str">
        <f>+Monitoring!Z1193</f>
        <v>Diptera</v>
      </c>
      <c r="M1193" s="109" t="str">
        <f>+Monitoring!AA1193</f>
        <v>Brachycera</v>
      </c>
      <c r="N1193" s="109" t="str">
        <f>+Monitoring!AB1193</f>
        <v>Muscomorpha</v>
      </c>
      <c r="O1193" s="109" t="str">
        <f>+Monitoring!AC1193</f>
        <v>Lauxanioidea</v>
      </c>
      <c r="P1193" s="109" t="str">
        <f>+Monitoring!AD1193</f>
        <v>Lauxaniidae</v>
      </c>
      <c r="Q1193" s="109" t="str">
        <f>+Monitoring!AE1193</f>
        <v>Lauxaniinae</v>
      </c>
      <c r="R1193" s="109" t="str">
        <f>+Monitoring!AF1193</f>
        <v>Calliopum</v>
      </c>
      <c r="S1193" s="109" t="str">
        <f>+Monitoring!AG1193</f>
        <v>#N/C</v>
      </c>
    </row>
    <row r="1194" spans="1:19" x14ac:dyDescent="0.25">
      <c r="A1194" s="109">
        <f t="shared" si="94"/>
        <v>1193</v>
      </c>
      <c r="B1194" s="109" t="str">
        <f t="shared" si="90"/>
        <v>FAIRD</v>
      </c>
      <c r="C1194" s="109" t="str">
        <f>SUBSTITUTE(+Monitoring!C1194,"-","")</f>
        <v>FAIRD4</v>
      </c>
      <c r="D1194" s="109" t="str">
        <f t="shared" si="91"/>
        <v>Site4</v>
      </c>
      <c r="E1194" s="110" t="str">
        <f t="shared" si="92"/>
        <v>Meadow</v>
      </c>
      <c r="F1194" s="111" t="str">
        <f t="shared" si="93"/>
        <v>FAIRDxMeadow</v>
      </c>
      <c r="G1194" s="112">
        <f>+Monitoring!K1194</f>
        <v>45179.743738425903</v>
      </c>
      <c r="H1194" s="112">
        <f>+Monitoring!L1194</f>
        <v>45179.743796296301</v>
      </c>
      <c r="I1194" s="113">
        <f>+Monitoring!M1194</f>
        <v>5.7870398450177163E-5</v>
      </c>
      <c r="J1194" s="114" t="str">
        <f>+Monitoring!T1194</f>
        <v>fly</v>
      </c>
      <c r="K1194" s="109" t="str">
        <f>+Monitoring!Y1194</f>
        <v>Insecta</v>
      </c>
      <c r="L1194" s="109" t="str">
        <f>+Monitoring!Z1194</f>
        <v>Diptera</v>
      </c>
      <c r="M1194" s="109" t="str">
        <f>+Monitoring!AA1194</f>
        <v>Brachycera</v>
      </c>
      <c r="N1194" s="109" t="str">
        <f>+Monitoring!AB1194</f>
        <v>Muscomorpha</v>
      </c>
      <c r="O1194" s="109" t="str">
        <f>+Monitoring!AC1194</f>
        <v>Muscoidea</v>
      </c>
      <c r="P1194" s="109" t="str">
        <f>+Monitoring!AD1194</f>
        <v>Anthomyiidae</v>
      </c>
      <c r="Q1194" s="109" t="str">
        <f>+Monitoring!AE1194</f>
        <v>Anthomyiinae</v>
      </c>
      <c r="R1194" s="109" t="str">
        <f>+Monitoring!AF1194</f>
        <v>Anthomyia</v>
      </c>
      <c r="S1194" s="109" t="str">
        <f>+Monitoring!AG1194</f>
        <v>#N/C</v>
      </c>
    </row>
    <row r="1195" spans="1:19" x14ac:dyDescent="0.25">
      <c r="A1195" s="109">
        <f t="shared" si="94"/>
        <v>1194</v>
      </c>
      <c r="B1195" s="109" t="str">
        <f t="shared" si="90"/>
        <v>FAIRD</v>
      </c>
      <c r="C1195" s="109" t="str">
        <f>SUBSTITUTE(+Monitoring!C1195,"-","")</f>
        <v>FAIRD4</v>
      </c>
      <c r="D1195" s="109" t="str">
        <f t="shared" si="91"/>
        <v>Site4</v>
      </c>
      <c r="E1195" s="110" t="str">
        <f t="shared" si="92"/>
        <v>Meadow</v>
      </c>
      <c r="F1195" s="111" t="str">
        <f t="shared" si="93"/>
        <v>FAIRDxMeadow</v>
      </c>
      <c r="G1195" s="112">
        <f>+Monitoring!K1195</f>
        <v>45180.464571759301</v>
      </c>
      <c r="H1195" s="112">
        <f>+Monitoring!L1195</f>
        <v>45180.464699074102</v>
      </c>
      <c r="I1195" s="113">
        <f>+Monitoring!M1195</f>
        <v>1.2731480092043057E-4</v>
      </c>
      <c r="J1195" s="114" t="str">
        <f>+Monitoring!T1195</f>
        <v>hoverfly</v>
      </c>
      <c r="K1195" s="109" t="str">
        <f>+Monitoring!Y1195</f>
        <v>Insecta</v>
      </c>
      <c r="L1195" s="109" t="str">
        <f>+Monitoring!Z1195</f>
        <v>Diptera</v>
      </c>
      <c r="M1195" s="109" t="str">
        <f>+Monitoring!AA1195</f>
        <v>Brachycera</v>
      </c>
      <c r="N1195" s="109" t="str">
        <f>+Monitoring!AB1195</f>
        <v>Muscomorpha</v>
      </c>
      <c r="O1195" s="109" t="str">
        <f>+Monitoring!AC1195</f>
        <v>Syrphoidea</v>
      </c>
      <c r="P1195" s="109" t="str">
        <f>+Monitoring!AD1195</f>
        <v>Syrphidae</v>
      </c>
      <c r="Q1195" s="109" t="str">
        <f>+Monitoring!AE1195</f>
        <v>Syrphinae</v>
      </c>
      <c r="R1195" s="109" t="str">
        <f>+Monitoring!AF1195</f>
        <v>Sphaerophoria</v>
      </c>
      <c r="S1195" s="109" t="str">
        <f>+Monitoring!AG1195</f>
        <v>#N/C</v>
      </c>
    </row>
    <row r="1196" spans="1:19" x14ac:dyDescent="0.25">
      <c r="A1196" s="109">
        <f t="shared" si="94"/>
        <v>1195</v>
      </c>
      <c r="B1196" s="109" t="str">
        <f t="shared" si="90"/>
        <v>FAIRD</v>
      </c>
      <c r="C1196" s="109" t="str">
        <f>SUBSTITUTE(+Monitoring!C1196,"-","")</f>
        <v>FAIRD4</v>
      </c>
      <c r="D1196" s="109" t="str">
        <f t="shared" si="91"/>
        <v>Site4</v>
      </c>
      <c r="E1196" s="110" t="str">
        <f t="shared" si="92"/>
        <v>Meadow</v>
      </c>
      <c r="F1196" s="111" t="str">
        <f t="shared" si="93"/>
        <v>FAIRDxMeadow</v>
      </c>
      <c r="G1196" s="112">
        <f>+Monitoring!K1196</f>
        <v>45180.762048611097</v>
      </c>
      <c r="H1196" s="112">
        <f>+Monitoring!L1196</f>
        <v>45180.762083333299</v>
      </c>
      <c r="I1196" s="113">
        <f>+Monitoring!M1196</f>
        <v>3.4722201235126704E-5</v>
      </c>
      <c r="J1196" s="114" t="str">
        <f>+Monitoring!T1196</f>
        <v>grasshopper</v>
      </c>
      <c r="K1196" s="109" t="str">
        <f>+Monitoring!Y1196</f>
        <v>Insecta</v>
      </c>
      <c r="L1196" s="109" t="str">
        <f>+Monitoring!Z1196</f>
        <v>#N/C</v>
      </c>
      <c r="M1196" s="109" t="str">
        <f>+Monitoring!AA1196</f>
        <v>#N/C</v>
      </c>
      <c r="N1196" s="109" t="str">
        <f>+Monitoring!AB1196</f>
        <v>#N/C</v>
      </c>
      <c r="O1196" s="109" t="str">
        <f>+Monitoring!AC1196</f>
        <v>#N/C</v>
      </c>
      <c r="P1196" s="109" t="str">
        <f>+Monitoring!AD1196</f>
        <v>#N/C</v>
      </c>
      <c r="Q1196" s="109" t="str">
        <f>+Monitoring!AE1196</f>
        <v>#N/C</v>
      </c>
      <c r="R1196" s="109" t="str">
        <f>+Monitoring!AF1196</f>
        <v>#N/C</v>
      </c>
      <c r="S1196" s="109" t="str">
        <f>+Monitoring!AG1196</f>
        <v>#N/C</v>
      </c>
    </row>
    <row r="1197" spans="1:19" x14ac:dyDescent="0.25">
      <c r="A1197" s="109">
        <f t="shared" si="94"/>
        <v>1196</v>
      </c>
      <c r="B1197" s="109" t="str">
        <f t="shared" si="90"/>
        <v>FAIRD</v>
      </c>
      <c r="C1197" s="109" t="str">
        <f>SUBSTITUTE(+Monitoring!C1197,"-","")</f>
        <v>FAIRD4</v>
      </c>
      <c r="D1197" s="109" t="str">
        <f t="shared" si="91"/>
        <v>Site4</v>
      </c>
      <c r="E1197" s="110" t="str">
        <f t="shared" si="92"/>
        <v>Meadow</v>
      </c>
      <c r="F1197" s="111" t="str">
        <f t="shared" si="93"/>
        <v>FAIRDxMeadow</v>
      </c>
      <c r="G1197" s="112">
        <f>+Monitoring!K1197</f>
        <v>45181.396736111099</v>
      </c>
      <c r="H1197" s="112">
        <f>+Monitoring!L1197</f>
        <v>45181.487881944398</v>
      </c>
      <c r="I1197" s="113">
        <f>+Monitoring!M1197</f>
        <v>9.1145833299378864E-2</v>
      </c>
      <c r="J1197" s="114" t="str">
        <f>+Monitoring!T1197</f>
        <v> caddisfly</v>
      </c>
      <c r="K1197" s="109" t="str">
        <f>+Monitoring!Y1197</f>
        <v>Insecta</v>
      </c>
      <c r="L1197" s="109" t="str">
        <f>+Monitoring!Z1197</f>
        <v>Trichoptera</v>
      </c>
      <c r="M1197" s="109" t="str">
        <f>+Monitoring!AA1197</f>
        <v>Integripalpia</v>
      </c>
      <c r="N1197" s="109" t="str">
        <f>+Monitoring!AB1197</f>
        <v>Plenitentoria</v>
      </c>
      <c r="O1197" s="109" t="str">
        <f>+Monitoring!AC1197</f>
        <v>Limnephiloidea</v>
      </c>
      <c r="P1197" s="109" t="str">
        <f>+Monitoring!AD1197</f>
        <v>Limnephilidae</v>
      </c>
      <c r="Q1197" s="109" t="str">
        <f>+Monitoring!AE1197</f>
        <v>Limnephilinae</v>
      </c>
      <c r="R1197" s="109" t="str">
        <f>+Monitoring!AF1197</f>
        <v>#N/C</v>
      </c>
      <c r="S1197" s="109" t="str">
        <f>+Monitoring!AG1197</f>
        <v>#N/C</v>
      </c>
    </row>
    <row r="1198" spans="1:19" x14ac:dyDescent="0.25">
      <c r="A1198" s="109">
        <f t="shared" si="94"/>
        <v>1197</v>
      </c>
      <c r="B1198" s="109" t="str">
        <f t="shared" si="90"/>
        <v>FAIRD</v>
      </c>
      <c r="C1198" s="109" t="str">
        <f>SUBSTITUTE(+Monitoring!C1198,"-","")</f>
        <v>FAIRD4</v>
      </c>
      <c r="D1198" s="109" t="str">
        <f t="shared" si="91"/>
        <v>Site4</v>
      </c>
      <c r="E1198" s="110" t="str">
        <f t="shared" si="92"/>
        <v>Meadow</v>
      </c>
      <c r="F1198" s="111" t="str">
        <f t="shared" si="93"/>
        <v>FAIRDxMeadow</v>
      </c>
      <c r="G1198" s="112">
        <f>+Monitoring!K1198</f>
        <v>45181.434826388897</v>
      </c>
      <c r="H1198" s="112">
        <f>+Monitoring!L1198</f>
        <v>45181.434884259303</v>
      </c>
      <c r="I1198" s="113">
        <f>+Monitoring!M1198</f>
        <v>5.7870405726134777E-5</v>
      </c>
      <c r="J1198" s="114" t="str">
        <f>+Monitoring!T1198</f>
        <v>crane_fly</v>
      </c>
      <c r="K1198" s="109" t="str">
        <f>+Monitoring!Y1198</f>
        <v>Insecta</v>
      </c>
      <c r="L1198" s="109" t="str">
        <f>+Monitoring!Z1198</f>
        <v>Diptera</v>
      </c>
      <c r="M1198" s="109" t="str">
        <f>+Monitoring!AA1198</f>
        <v>Nematocera</v>
      </c>
      <c r="N1198" s="109" t="str">
        <f>+Monitoring!AB1198</f>
        <v>Tipulomorpha</v>
      </c>
      <c r="O1198" s="109" t="str">
        <f>+Monitoring!AC1198</f>
        <v>Tipuloidea</v>
      </c>
      <c r="P1198" s="109" t="str">
        <f>+Monitoring!AD1198</f>
        <v>Tipulidae</v>
      </c>
      <c r="Q1198" s="109" t="str">
        <f>+Monitoring!AE1198</f>
        <v>Tipulinae</v>
      </c>
      <c r="R1198" s="109" t="str">
        <f>+Monitoring!AF1198</f>
        <v>Tipula</v>
      </c>
      <c r="S1198" s="109" t="str">
        <f>+Monitoring!AG1198</f>
        <v>#N/C</v>
      </c>
    </row>
    <row r="1199" spans="1:19" x14ac:dyDescent="0.25">
      <c r="A1199" s="109">
        <f t="shared" si="94"/>
        <v>1198</v>
      </c>
      <c r="B1199" s="109" t="str">
        <f t="shared" si="90"/>
        <v>FAIRD</v>
      </c>
      <c r="C1199" s="109" t="str">
        <f>SUBSTITUTE(+Monitoring!C1199,"-","")</f>
        <v>FAIRD4</v>
      </c>
      <c r="D1199" s="109" t="str">
        <f t="shared" si="91"/>
        <v>Site4</v>
      </c>
      <c r="E1199" s="110" t="str">
        <f t="shared" si="92"/>
        <v>Meadow</v>
      </c>
      <c r="F1199" s="111" t="str">
        <f t="shared" si="93"/>
        <v>FAIRDxMeadow</v>
      </c>
      <c r="G1199" s="112">
        <f>+Monitoring!K1199</f>
        <v>45181.493518518502</v>
      </c>
      <c r="H1199" s="112">
        <f>+Monitoring!L1199</f>
        <v>45181.494212963</v>
      </c>
      <c r="I1199" s="113">
        <f>+Monitoring!M1199</f>
        <v>6.94444497639779E-4</v>
      </c>
      <c r="J1199" s="114" t="str">
        <f>+Monitoring!T1199</f>
        <v>fly</v>
      </c>
      <c r="K1199" s="109" t="str">
        <f>+Monitoring!Y1199</f>
        <v>Insecta</v>
      </c>
      <c r="L1199" s="109" t="str">
        <f>+Monitoring!Z1199</f>
        <v>Diptera</v>
      </c>
      <c r="M1199" s="109" t="str">
        <f>+Monitoring!AA1199</f>
        <v>Brachycera</v>
      </c>
      <c r="N1199" s="109" t="str">
        <f>+Monitoring!AB1199</f>
        <v>Muscomorpha</v>
      </c>
      <c r="O1199" s="109" t="str">
        <f>+Monitoring!AC1199</f>
        <v>Muscoidea</v>
      </c>
      <c r="P1199" s="109" t="str">
        <f>+Monitoring!AD1199</f>
        <v>Muscidae</v>
      </c>
      <c r="Q1199" s="109" t="str">
        <f>+Monitoring!AE1199</f>
        <v>#N/C</v>
      </c>
      <c r="R1199" s="109" t="str">
        <f>+Monitoring!AF1199</f>
        <v>#N/C</v>
      </c>
      <c r="S1199" s="109" t="str">
        <f>+Monitoring!AG1199</f>
        <v>#N/C</v>
      </c>
    </row>
    <row r="1200" spans="1:19" x14ac:dyDescent="0.25">
      <c r="A1200" s="109">
        <f t="shared" si="94"/>
        <v>1199</v>
      </c>
      <c r="B1200" s="109" t="str">
        <f t="shared" ref="B1200:B1209" si="95">+LEFT(C1200,LEN(C1200)-1)</f>
        <v>FAIRD</v>
      </c>
      <c r="C1200" s="109" t="str">
        <f>SUBSTITUTE(+Monitoring!C1200,"-","")</f>
        <v>FAIRD4</v>
      </c>
      <c r="D1200" s="109" t="str">
        <f t="shared" ref="D1200:D1209" si="96">CONCATENATE("Site",RIGHT(C1200,1))</f>
        <v>Site4</v>
      </c>
      <c r="E1200" s="110" t="str">
        <f t="shared" ref="E1200:E1209" si="97">IF(OR(D1200="Site1",D1200="Site2"),"Maize",IF(OR(D1200="Site3",D1200="Site4"),"Meadow","error"))</f>
        <v>Meadow</v>
      </c>
      <c r="F1200" s="111" t="str">
        <f t="shared" ref="F1200:F1209" si="98">+CONCATENATE(B1200,"x",E1200)</f>
        <v>FAIRDxMeadow</v>
      </c>
      <c r="G1200" s="112">
        <f>+Monitoring!K1200</f>
        <v>45181.522916666698</v>
      </c>
      <c r="H1200" s="112">
        <f>+Monitoring!L1200</f>
        <v>45181.762812499997</v>
      </c>
      <c r="I1200" s="113">
        <f>+Monitoring!M1200</f>
        <v>0.2398958332996699</v>
      </c>
      <c r="J1200" s="114" t="str">
        <f>+Monitoring!T1200</f>
        <v>ladybug</v>
      </c>
      <c r="K1200" s="109" t="str">
        <f>+Monitoring!Y1200</f>
        <v>Insecta</v>
      </c>
      <c r="L1200" s="109" t="str">
        <f>+Monitoring!Z1200</f>
        <v>Coleoptera</v>
      </c>
      <c r="M1200" s="109" t="str">
        <f>+Monitoring!AA1200</f>
        <v>Polyphaga</v>
      </c>
      <c r="N1200" s="109" t="str">
        <f>+Monitoring!AB1200</f>
        <v>Cucujiformia</v>
      </c>
      <c r="O1200" s="109" t="str">
        <f>+Monitoring!AC1200</f>
        <v>Coccinelloidea</v>
      </c>
      <c r="P1200" s="109" t="str">
        <f>+Monitoring!AD1200</f>
        <v>Coccinellidae</v>
      </c>
      <c r="Q1200" s="109" t="str">
        <f>+Monitoring!AE1200</f>
        <v>Coccinellinae</v>
      </c>
      <c r="R1200" s="109" t="str">
        <f>+Monitoring!AF1200</f>
        <v>Harmonia</v>
      </c>
      <c r="S1200" s="109" t="str">
        <f>+Monitoring!AG1200</f>
        <v>#N/C</v>
      </c>
    </row>
    <row r="1201" spans="1:19" x14ac:dyDescent="0.25">
      <c r="A1201" s="109">
        <f t="shared" si="94"/>
        <v>1200</v>
      </c>
      <c r="B1201" s="109" t="str">
        <f t="shared" si="95"/>
        <v>FAIRD</v>
      </c>
      <c r="C1201" s="109" t="str">
        <f>SUBSTITUTE(+Monitoring!C1201,"-","")</f>
        <v>FAIRD4</v>
      </c>
      <c r="D1201" s="109" t="str">
        <f t="shared" si="96"/>
        <v>Site4</v>
      </c>
      <c r="E1201" s="110" t="str">
        <f t="shared" si="97"/>
        <v>Meadow</v>
      </c>
      <c r="F1201" s="111" t="str">
        <f t="shared" si="98"/>
        <v>FAIRDxMeadow</v>
      </c>
      <c r="G1201" s="112">
        <f>+Monitoring!K1201</f>
        <v>45181.765590277799</v>
      </c>
      <c r="H1201" s="112">
        <f>+Monitoring!L1201</f>
        <v>45181.765706018501</v>
      </c>
      <c r="I1201" s="113">
        <f>+Monitoring!M1201</f>
        <v>1.1574070231290534E-4</v>
      </c>
      <c r="J1201" s="114" t="str">
        <f>+Monitoring!T1201</f>
        <v>fly</v>
      </c>
      <c r="K1201" s="109" t="str">
        <f>+Monitoring!Y1201</f>
        <v>Insecta</v>
      </c>
      <c r="L1201" s="109" t="str">
        <f>+Monitoring!Z1201</f>
        <v>Diptera</v>
      </c>
      <c r="M1201" s="109" t="str">
        <f>+Monitoring!AA1201</f>
        <v>Brachycera</v>
      </c>
      <c r="N1201" s="109" t="str">
        <f>+Monitoring!AB1201</f>
        <v>#N/C</v>
      </c>
      <c r="O1201" s="109" t="str">
        <f>+Monitoring!AC1201</f>
        <v>#N/C</v>
      </c>
      <c r="P1201" s="109" t="str">
        <f>+Monitoring!AD1201</f>
        <v>#N/C</v>
      </c>
      <c r="Q1201" s="109" t="str">
        <f>+Monitoring!AE1201</f>
        <v>#N/C</v>
      </c>
      <c r="R1201" s="109" t="str">
        <f>+Monitoring!AF1201</f>
        <v>#N/C</v>
      </c>
      <c r="S1201" s="109" t="str">
        <f>+Monitoring!AG1201</f>
        <v>#N/C</v>
      </c>
    </row>
    <row r="1202" spans="1:19" x14ac:dyDescent="0.25">
      <c r="A1202" s="109">
        <f t="shared" si="94"/>
        <v>1201</v>
      </c>
      <c r="B1202" s="109" t="str">
        <f t="shared" si="95"/>
        <v>FAIRD</v>
      </c>
      <c r="C1202" s="109" t="str">
        <f>SUBSTITUTE(+Monitoring!C1202,"-","")</f>
        <v>FAIRD4</v>
      </c>
      <c r="D1202" s="109" t="str">
        <f t="shared" si="96"/>
        <v>Site4</v>
      </c>
      <c r="E1202" s="110" t="str">
        <f t="shared" si="97"/>
        <v>Meadow</v>
      </c>
      <c r="F1202" s="111" t="str">
        <f t="shared" si="98"/>
        <v>FAIRDxMeadow</v>
      </c>
      <c r="G1202" s="112">
        <f>+Monitoring!K1202</f>
        <v>45182.4327893519</v>
      </c>
      <c r="H1202" s="112">
        <f>+Monitoring!L1202</f>
        <v>45182.433715277803</v>
      </c>
      <c r="I1202" s="113">
        <f>+Monitoring!M1202</f>
        <v>9.2592590226558968E-4</v>
      </c>
      <c r="J1202" s="114" t="str">
        <f>+Monitoring!T1202</f>
        <v>fly</v>
      </c>
      <c r="K1202" s="109" t="str">
        <f>+Monitoring!Y1202</f>
        <v>Insecta</v>
      </c>
      <c r="L1202" s="109" t="str">
        <f>+Monitoring!Z1202</f>
        <v>Diptera</v>
      </c>
      <c r="M1202" s="109" t="str">
        <f>+Monitoring!AA1202</f>
        <v>Brachycera</v>
      </c>
      <c r="N1202" s="109" t="str">
        <f>+Monitoring!AB1202</f>
        <v>Muscomorpha</v>
      </c>
      <c r="O1202" s="109" t="str">
        <f>+Monitoring!AC1202</f>
        <v>Muscoidea</v>
      </c>
      <c r="P1202" s="109" t="str">
        <f>+Monitoring!AD1202</f>
        <v>#N/C</v>
      </c>
      <c r="Q1202" s="109" t="str">
        <f>+Monitoring!AE1202</f>
        <v>#N/C</v>
      </c>
      <c r="R1202" s="109" t="str">
        <f>+Monitoring!AF1202</f>
        <v>#N/C</v>
      </c>
      <c r="S1202" s="109" t="str">
        <f>+Monitoring!AG1202</f>
        <v>#N/C</v>
      </c>
    </row>
    <row r="1203" spans="1:19" x14ac:dyDescent="0.25">
      <c r="A1203" s="109">
        <f t="shared" si="94"/>
        <v>1202</v>
      </c>
      <c r="B1203" s="109" t="str">
        <f t="shared" si="95"/>
        <v>FAIRD</v>
      </c>
      <c r="C1203" s="109" t="str">
        <f>SUBSTITUTE(+Monitoring!C1203,"-","")</f>
        <v>FAIRD4</v>
      </c>
      <c r="D1203" s="109" t="str">
        <f t="shared" si="96"/>
        <v>Site4</v>
      </c>
      <c r="E1203" s="110" t="str">
        <f t="shared" si="97"/>
        <v>Meadow</v>
      </c>
      <c r="F1203" s="111" t="str">
        <f t="shared" si="98"/>
        <v>FAIRDxMeadow</v>
      </c>
      <c r="G1203" s="112">
        <f>+Monitoring!K1203</f>
        <v>45182.449756944399</v>
      </c>
      <c r="H1203" s="112">
        <f>+Monitoring!L1203</f>
        <v>45182.450115740699</v>
      </c>
      <c r="I1203" s="113">
        <f>+Monitoring!M1203</f>
        <v>3.5879630013369024E-4</v>
      </c>
      <c r="J1203" s="114" t="str">
        <f>+Monitoring!T1203</f>
        <v>ladybug</v>
      </c>
      <c r="K1203" s="109" t="str">
        <f>+Monitoring!Y1203</f>
        <v>Insecta</v>
      </c>
      <c r="L1203" s="109" t="str">
        <f>+Monitoring!Z1203</f>
        <v>Coleoptera</v>
      </c>
      <c r="M1203" s="109" t="str">
        <f>+Monitoring!AA1203</f>
        <v>Polyphaga</v>
      </c>
      <c r="N1203" s="109" t="str">
        <f>+Monitoring!AB1203</f>
        <v>Cucujiformia</v>
      </c>
      <c r="O1203" s="109" t="str">
        <f>+Monitoring!AC1203</f>
        <v>Coccinelloidea</v>
      </c>
      <c r="P1203" s="109" t="str">
        <f>+Monitoring!AD1203</f>
        <v>Coccinellidae</v>
      </c>
      <c r="Q1203" s="109" t="str">
        <f>+Monitoring!AE1203</f>
        <v>Coccinellinae</v>
      </c>
      <c r="R1203" s="109" t="str">
        <f>+Monitoring!AF1203</f>
        <v>Coccinellini</v>
      </c>
      <c r="S1203" s="109" t="str">
        <f>+Monitoring!AG1203</f>
        <v>#N/C</v>
      </c>
    </row>
    <row r="1204" spans="1:19" x14ac:dyDescent="0.25">
      <c r="A1204" s="109">
        <f t="shared" si="94"/>
        <v>1203</v>
      </c>
      <c r="B1204" s="109" t="str">
        <f t="shared" si="95"/>
        <v>FAIRD</v>
      </c>
      <c r="C1204" s="109" t="str">
        <f>SUBSTITUTE(+Monitoring!C1204,"-","")</f>
        <v>FAIRD4</v>
      </c>
      <c r="D1204" s="109" t="str">
        <f t="shared" si="96"/>
        <v>Site4</v>
      </c>
      <c r="E1204" s="110" t="str">
        <f t="shared" si="97"/>
        <v>Meadow</v>
      </c>
      <c r="F1204" s="111" t="str">
        <f t="shared" si="98"/>
        <v>FAIRDxMeadow</v>
      </c>
      <c r="G1204" s="112">
        <f>+Monitoring!K1204</f>
        <v>45182.473796296297</v>
      </c>
      <c r="H1204" s="112">
        <f>+Monitoring!L1204</f>
        <v>45182.4780439815</v>
      </c>
      <c r="I1204" s="113">
        <f>+Monitoring!M1204</f>
        <v>4.2476852031541057E-3</v>
      </c>
      <c r="J1204" s="114" t="str">
        <f>+Monitoring!T1204</f>
        <v>fly</v>
      </c>
      <c r="K1204" s="109" t="str">
        <f>+Monitoring!Y1204</f>
        <v>Insecta</v>
      </c>
      <c r="L1204" s="109" t="str">
        <f>+Monitoring!Z1204</f>
        <v>Diptera</v>
      </c>
      <c r="M1204" s="109" t="str">
        <f>+Monitoring!AA1204</f>
        <v>Brachycera</v>
      </c>
      <c r="N1204" s="109" t="str">
        <f>+Monitoring!AB1204</f>
        <v>Muscomorpha</v>
      </c>
      <c r="O1204" s="109" t="str">
        <f>+Monitoring!AC1204</f>
        <v>Lauxanioidea</v>
      </c>
      <c r="P1204" s="109" t="str">
        <f>+Monitoring!AD1204</f>
        <v>Lauxaniidae</v>
      </c>
      <c r="Q1204" s="109" t="str">
        <f>+Monitoring!AE1204</f>
        <v>Lauxaniinae</v>
      </c>
      <c r="R1204" s="109" t="str">
        <f>+Monitoring!AF1204</f>
        <v>Calliopum</v>
      </c>
      <c r="S1204" s="109" t="str">
        <f>+Monitoring!AG1204</f>
        <v>#N/C</v>
      </c>
    </row>
    <row r="1205" spans="1:19" x14ac:dyDescent="0.25">
      <c r="A1205" s="109">
        <f t="shared" si="94"/>
        <v>1204</v>
      </c>
      <c r="B1205" s="109" t="str">
        <f t="shared" si="95"/>
        <v>FAIRD</v>
      </c>
      <c r="C1205" s="109" t="str">
        <f>SUBSTITUTE(+Monitoring!C1205,"-","")</f>
        <v>FAIRD4</v>
      </c>
      <c r="D1205" s="109" t="str">
        <f t="shared" si="96"/>
        <v>Site4</v>
      </c>
      <c r="E1205" s="110" t="str">
        <f t="shared" si="97"/>
        <v>Meadow</v>
      </c>
      <c r="F1205" s="111" t="str">
        <f t="shared" si="98"/>
        <v>FAIRDxMeadow</v>
      </c>
      <c r="G1205" s="112">
        <f>+Monitoring!K1205</f>
        <v>45182.503622685203</v>
      </c>
      <c r="H1205" s="112">
        <f>+Monitoring!L1205</f>
        <v>45182.504120370402</v>
      </c>
      <c r="I1205" s="113">
        <f>+Monitoring!M1205</f>
        <v>4.9768519966164604E-4</v>
      </c>
      <c r="J1205" s="114" t="str">
        <f>+Monitoring!T1205</f>
        <v>fly</v>
      </c>
      <c r="K1205" s="109" t="str">
        <f>+Monitoring!Y1205</f>
        <v>Insecta</v>
      </c>
      <c r="L1205" s="109" t="str">
        <f>+Monitoring!Z1205</f>
        <v>Diptera</v>
      </c>
      <c r="M1205" s="109" t="str">
        <f>+Monitoring!AA1205</f>
        <v>Brachycera</v>
      </c>
      <c r="N1205" s="109" t="str">
        <f>+Monitoring!AB1205</f>
        <v>#N/C</v>
      </c>
      <c r="O1205" s="109" t="str">
        <f>+Monitoring!AC1205</f>
        <v>#N/C</v>
      </c>
      <c r="P1205" s="109" t="str">
        <f>+Monitoring!AD1205</f>
        <v>#N/C</v>
      </c>
      <c r="Q1205" s="109" t="str">
        <f>+Monitoring!AE1205</f>
        <v>#N/C</v>
      </c>
      <c r="R1205" s="109" t="str">
        <f>+Monitoring!AF1205</f>
        <v>#N/C</v>
      </c>
      <c r="S1205" s="109" t="str">
        <f>+Monitoring!AG1205</f>
        <v>#N/C</v>
      </c>
    </row>
    <row r="1206" spans="1:19" x14ac:dyDescent="0.25">
      <c r="A1206" s="109">
        <f t="shared" si="94"/>
        <v>1205</v>
      </c>
      <c r="B1206" s="109" t="str">
        <f t="shared" si="95"/>
        <v>FAIRD</v>
      </c>
      <c r="C1206" s="109" t="str">
        <f>SUBSTITUTE(+Monitoring!C1206,"-","")</f>
        <v>FAIRD4</v>
      </c>
      <c r="D1206" s="109" t="str">
        <f t="shared" si="96"/>
        <v>Site4</v>
      </c>
      <c r="E1206" s="110" t="str">
        <f t="shared" si="97"/>
        <v>Meadow</v>
      </c>
      <c r="F1206" s="111" t="str">
        <f t="shared" si="98"/>
        <v>FAIRDxMeadow</v>
      </c>
      <c r="G1206" s="112">
        <f>+Monitoring!K1206</f>
        <v>45182.593217592599</v>
      </c>
      <c r="H1206" s="112">
        <f>+Monitoring!L1206</f>
        <v>45182.593402777798</v>
      </c>
      <c r="I1206" s="113">
        <f>+Monitoring!M1206</f>
        <v>1.8518519937060773E-4</v>
      </c>
      <c r="J1206" s="114" t="str">
        <f>+Monitoring!T1206</f>
        <v>flesh_fly</v>
      </c>
      <c r="K1206" s="109" t="str">
        <f>+Monitoring!Y1206</f>
        <v>Insecta</v>
      </c>
      <c r="L1206" s="109" t="str">
        <f>+Monitoring!Z1206</f>
        <v>Diptera</v>
      </c>
      <c r="M1206" s="109" t="str">
        <f>+Monitoring!AA1206</f>
        <v>Brachycera</v>
      </c>
      <c r="N1206" s="109" t="str">
        <f>+Monitoring!AB1206</f>
        <v>Muscomorpha</v>
      </c>
      <c r="O1206" s="109" t="str">
        <f>+Monitoring!AC1206</f>
        <v>Oestroidea</v>
      </c>
      <c r="P1206" s="109" t="str">
        <f>+Monitoring!AD1206</f>
        <v>Sarcophagidae</v>
      </c>
      <c r="Q1206" s="109" t="str">
        <f>+Monitoring!AE1206</f>
        <v>#N/C</v>
      </c>
      <c r="R1206" s="109" t="str">
        <f>+Monitoring!AF1206</f>
        <v>#N/C</v>
      </c>
      <c r="S1206" s="109" t="str">
        <f>+Monitoring!AG1206</f>
        <v>#N/C</v>
      </c>
    </row>
    <row r="1207" spans="1:19" x14ac:dyDescent="0.25">
      <c r="A1207" s="109">
        <f t="shared" si="94"/>
        <v>1206</v>
      </c>
      <c r="B1207" s="109" t="str">
        <f t="shared" si="95"/>
        <v>FAIRD</v>
      </c>
      <c r="C1207" s="109" t="str">
        <f>SUBSTITUTE(+Monitoring!C1207,"-","")</f>
        <v>FAIRD4</v>
      </c>
      <c r="D1207" s="109" t="str">
        <f t="shared" si="96"/>
        <v>Site4</v>
      </c>
      <c r="E1207" s="110" t="str">
        <f t="shared" si="97"/>
        <v>Meadow</v>
      </c>
      <c r="F1207" s="111" t="str">
        <f t="shared" si="98"/>
        <v>FAIRDxMeadow</v>
      </c>
      <c r="G1207" s="112">
        <f>+Monitoring!K1207</f>
        <v>45182.664270833302</v>
      </c>
      <c r="H1207" s="112">
        <f>+Monitoring!L1207</f>
        <v>45182.719837962999</v>
      </c>
      <c r="I1207" s="113">
        <f>+Monitoring!M1207</f>
        <v>5.5567129697010387E-2</v>
      </c>
      <c r="J1207" s="114" t="str">
        <f>+Monitoring!T1207</f>
        <v>ladybug</v>
      </c>
      <c r="K1207" s="109" t="str">
        <f>+Monitoring!Y1207</f>
        <v>Insecta</v>
      </c>
      <c r="L1207" s="109" t="str">
        <f>+Monitoring!Z1207</f>
        <v>Coleoptera</v>
      </c>
      <c r="M1207" s="109" t="str">
        <f>+Monitoring!AA1207</f>
        <v>Polyphaga</v>
      </c>
      <c r="N1207" s="109" t="str">
        <f>+Monitoring!AB1207</f>
        <v>Cucujiformia</v>
      </c>
      <c r="O1207" s="109" t="str">
        <f>+Monitoring!AC1207</f>
        <v>Coccinelloidea</v>
      </c>
      <c r="P1207" s="109" t="str">
        <f>+Monitoring!AD1207</f>
        <v>Coccinellidae</v>
      </c>
      <c r="Q1207" s="109" t="str">
        <f>+Monitoring!AE1207</f>
        <v>Coccinellinae</v>
      </c>
      <c r="R1207" s="109" t="str">
        <f>+Monitoring!AF1207</f>
        <v>Coccinellini</v>
      </c>
      <c r="S1207" s="109" t="str">
        <f>+Monitoring!AG1207</f>
        <v>#N/C</v>
      </c>
    </row>
    <row r="1208" spans="1:19" x14ac:dyDescent="0.25">
      <c r="A1208" s="109">
        <f t="shared" si="94"/>
        <v>1207</v>
      </c>
      <c r="B1208" s="109" t="str">
        <f t="shared" si="95"/>
        <v>FAIRD</v>
      </c>
      <c r="C1208" s="109" t="str">
        <f>SUBSTITUTE(+Monitoring!C1208,"-","")</f>
        <v>FAIRD4</v>
      </c>
      <c r="D1208" s="109" t="str">
        <f t="shared" si="96"/>
        <v>Site4</v>
      </c>
      <c r="E1208" s="110" t="str">
        <f t="shared" si="97"/>
        <v>Meadow</v>
      </c>
      <c r="F1208" s="111" t="str">
        <f t="shared" si="98"/>
        <v>FAIRDxMeadow</v>
      </c>
      <c r="G1208" s="112">
        <f>+Monitoring!K1208</f>
        <v>45182.714409722197</v>
      </c>
      <c r="H1208" s="112">
        <f>+Monitoring!L1208</f>
        <v>45182.714641203696</v>
      </c>
      <c r="I1208" s="113">
        <f>+Monitoring!M1208</f>
        <v>2.3148149921325967E-4</v>
      </c>
      <c r="J1208" s="114" t="str">
        <f>+Monitoring!T1208</f>
        <v>fly</v>
      </c>
      <c r="K1208" s="109" t="str">
        <f>+Monitoring!Y1208</f>
        <v>Insecta</v>
      </c>
      <c r="L1208" s="109" t="str">
        <f>+Monitoring!Z1208</f>
        <v>Diptera</v>
      </c>
      <c r="M1208" s="109" t="str">
        <f>+Monitoring!AA1208</f>
        <v>Brachycera</v>
      </c>
      <c r="N1208" s="109" t="str">
        <f>+Monitoring!AB1208</f>
        <v>Muscomorpha</v>
      </c>
      <c r="O1208" s="109" t="str">
        <f>+Monitoring!AC1208</f>
        <v>Muscoidea</v>
      </c>
      <c r="P1208" s="109" t="str">
        <f>+Monitoring!AD1208</f>
        <v>Fanniidae</v>
      </c>
      <c r="Q1208" s="109">
        <f>+Monitoring!AE1208</f>
        <v>0</v>
      </c>
      <c r="R1208" s="109" t="str">
        <f>+Monitoring!AF1208</f>
        <v>Fannia</v>
      </c>
      <c r="S1208" s="109" t="str">
        <f>+Monitoring!AG1208</f>
        <v>#N/C</v>
      </c>
    </row>
    <row r="1209" spans="1:19" x14ac:dyDescent="0.25">
      <c r="E1209" s="110"/>
      <c r="F1209" s="111"/>
      <c r="G1209" s="112"/>
      <c r="H1209" s="112"/>
      <c r="I1209" s="113"/>
      <c r="J1209" s="114"/>
    </row>
  </sheetData>
  <conditionalFormatting sqref="I2:I1209">
    <cfRule type="cellIs" dxfId="0" priority="1" operator="lessThan">
      <formula>0</formula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Monitoring</vt:lpstr>
      <vt:lpstr>Taxonomy_UniqueValues</vt:lpstr>
      <vt:lpstr>ClassificationClasses</vt:lpstr>
      <vt:lpstr>Video_List</vt:lpstr>
      <vt:lpstr>For_Statistics</vt:lpstr>
      <vt:lpstr>Taxonomy_UniqueValues!Extract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chiavass</dc:creator>
  <dc:description/>
  <cp:lastModifiedBy>chiavass</cp:lastModifiedBy>
  <cp:revision>1</cp:revision>
  <dcterms:created xsi:type="dcterms:W3CDTF">2025-03-24T09:24:03Z</dcterms:created>
  <dcterms:modified xsi:type="dcterms:W3CDTF">2025-04-22T21:33:52Z</dcterms:modified>
  <dc:language>en-US</dc:language>
</cp:coreProperties>
</file>